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Team Projektförderungen\Arbeitsordner\EU-Fonds\05_AMIF\04_AMIF 2020\06_Vorlagen für PT\Abrechnung\"/>
    </mc:Choice>
  </mc:AlternateContent>
  <xr:revisionPtr revIDLastSave="0" documentId="13_ncr:1_{1BB9132D-3705-43D0-BCB5-A6B85242B9A9}" xr6:coauthVersionLast="45" xr6:coauthVersionMax="45" xr10:uidLastSave="{00000000-0000-0000-0000-000000000000}"/>
  <workbookProtection workbookAlgorithmName="SHA-512" workbookHashValue="UniVChOCwP44xxqIJnVfenmtUvPMPsteYx/Tf3PCMzfZGfORqgOjN7JvE1FxomRZW61BZzW5E0xf+Gyz3Eu6KQ==" workbookSaltValue="R74G1tvEDqDc665r+SMVuA==" workbookSpinCount="100000" lockStructure="1"/>
  <bookViews>
    <workbookView xWindow="-120" yWindow="-120" windowWidth="29040" windowHeight="15840" tabRatio="827" activeTab="1" xr2:uid="{00000000-000D-0000-FFFF-FFFF00000000}"/>
  </bookViews>
  <sheets>
    <sheet name="Ausfüllhilfe" sheetId="85" r:id="rId1"/>
    <sheet name="Deckblatt" sheetId="79" r:id="rId2"/>
    <sheet name="Overview" sheetId="52" r:id="rId3"/>
    <sheet name="Overview nach Prüfung PB" sheetId="86" state="hidden" r:id="rId4"/>
    <sheet name="Einnahmen" sheetId="51" r:id="rId5"/>
    <sheet name="a.1) PK-Ang." sheetId="42" r:id="rId6"/>
    <sheet name="Berechnung a.1)" sheetId="89" r:id="rId7"/>
    <sheet name="a.2) PK-andere" sheetId="45" r:id="rId8"/>
    <sheet name="Berechnung a.2)" sheetId="88" r:id="rId9"/>
    <sheet name="b.1) Immobilien" sheetId="46" r:id="rId10"/>
    <sheet name="b.2) Reisekosten" sheetId="47" r:id="rId11"/>
    <sheet name="Berechnung b.2)" sheetId="87" r:id="rId12"/>
    <sheet name="b.3) Zielgruppe" sheetId="48" r:id="rId13"/>
    <sheet name="b.4) Sonstige" sheetId="49" r:id="rId14"/>
    <sheet name="c) Unteraufträge" sheetId="50" r:id="rId15"/>
    <sheet name="Personaleinsatz" sheetId="84" r:id="rId16"/>
    <sheet name="Stichprobe" sheetId="43" state="hidden" r:id="rId17"/>
    <sheet name="Datenquelle" sheetId="80" state="hidden" r:id="rId18"/>
  </sheets>
  <externalReferences>
    <externalReference r:id="rId19"/>
  </externalReferences>
  <definedNames>
    <definedName name="_xlnm._FilterDatabase" localSheetId="5" hidden="1">'a.1) PK-Ang.'!$D$5:$AY$5</definedName>
    <definedName name="_xlnm._FilterDatabase" localSheetId="7" hidden="1">'a.2) PK-andere'!$D$5:$AX$5</definedName>
    <definedName name="_xlnm._FilterDatabase" localSheetId="9" hidden="1">'b.1) Immobilien'!$D$5:$BC$5</definedName>
    <definedName name="_xlnm._FilterDatabase" localSheetId="10" hidden="1">'b.2) Reisekosten'!$D$5:$BB$5</definedName>
    <definedName name="_xlnm._FilterDatabase" localSheetId="12" hidden="1">'b.3) Zielgruppe'!$D$5:$BC$5</definedName>
    <definedName name="_xlnm._FilterDatabase" localSheetId="13" hidden="1">'b.4) Sonstige'!$D$5:$BC$5</definedName>
    <definedName name="_xlnm._FilterDatabase" localSheetId="14" hidden="1">'c) Unteraufträge'!$D$5:$AY$5</definedName>
    <definedName name="_xlnm._FilterDatabase" localSheetId="4" hidden="1">Einnahmen!$C$5:$N$5</definedName>
    <definedName name="A_Ja_Nein_Liste">[1]sysAuswahl!$A$5:$A$6</definedName>
    <definedName name="A_Ja_Nein_Rev">[1]sysAuswahl!$F$5:$G$7</definedName>
    <definedName name="A_Ja_Nein_Wert">[1]sysAuswahl!$C$5:$D$7</definedName>
    <definedName name="A_MASSN_Liste">[1]sysAuswahl!$A$23:$A$31</definedName>
    <definedName name="A_MASSN_Rev">[1]sysAuswahl!$F$23:$G$32</definedName>
    <definedName name="A_MASSN_Wert">[1]sysAuswahl!$C$23:$D$32</definedName>
    <definedName name="A_ProjArt_Liste">[1]sysAuswahl!$A$14:$A$16</definedName>
    <definedName name="_xlnm.Print_Area" localSheetId="5">'a.1) PK-Ang.'!$C$1:$K$107</definedName>
    <definedName name="_xlnm.Print_Area" localSheetId="7">'a.2) PK-andere'!$C$1:$K$107</definedName>
    <definedName name="_xlnm.Print_Area" localSheetId="0">Ausfüllhilfe!$C$3:$C$69</definedName>
    <definedName name="_xlnm.Print_Area" localSheetId="9">'b.1) Immobilien'!$C$1:$M$107</definedName>
    <definedName name="_xlnm.Print_Area" localSheetId="10">'b.2) Reisekosten'!$C$1:$L$107</definedName>
    <definedName name="_xlnm.Print_Area" localSheetId="12">'b.3) Zielgruppe'!$C$1:$M$107</definedName>
    <definedName name="_xlnm.Print_Area" localSheetId="13">'b.4) Sonstige'!$C$1:$M$107</definedName>
    <definedName name="_xlnm.Print_Area" localSheetId="6">'Berechnung a.1)'!$C$3:$S$3704</definedName>
    <definedName name="_xlnm.Print_Area" localSheetId="8">'Berechnung a.2)'!$C$3:$S$4803</definedName>
    <definedName name="_xlnm.Print_Area" localSheetId="11">'Berechnung b.2)'!$C$3:$H$4403</definedName>
    <definedName name="_xlnm.Print_Area" localSheetId="14">'c) Unteraufträge'!$C$1:$M$107</definedName>
    <definedName name="_xlnm.Print_Area" localSheetId="1">Deckblatt!$C$3:$D$22</definedName>
    <definedName name="_xlnm.Print_Area" localSheetId="4">Einnahmen!$C$1:$J$177</definedName>
    <definedName name="_xlnm.Print_Area" localSheetId="2">Overview!$C$1:$R$48</definedName>
    <definedName name="_xlnm.Print_Area" localSheetId="3">'Overview nach Prüfung PB'!$C$1:$U$48</definedName>
    <definedName name="_xlnm.Print_Area" localSheetId="15">Personaleinsatz!$C$3:$I$39</definedName>
    <definedName name="_xlnm.Print_Area" localSheetId="16">Stichprobe!$C$2:$K$19</definedName>
    <definedName name="_xlnm.Print_Titles" localSheetId="5">'a.1) PK-Ang.'!$5:$5</definedName>
    <definedName name="_xlnm.Print_Titles" localSheetId="7">'a.2) PK-andere'!$5:$5</definedName>
    <definedName name="_xlnm.Print_Titles" localSheetId="9">'b.1) Immobilien'!$5:$5</definedName>
    <definedName name="_xlnm.Print_Titles" localSheetId="10">'b.2) Reisekosten'!$5:$5</definedName>
    <definedName name="_xlnm.Print_Titles" localSheetId="12">'b.3) Zielgruppe'!$5:$5</definedName>
    <definedName name="_xlnm.Print_Titles" localSheetId="13">'b.4) Sonstige'!$5:$5</definedName>
    <definedName name="_xlnm.Print_Titles" localSheetId="14">'c) Unteraufträge'!$5:$5</definedName>
    <definedName name="_xlnm.Print_Titles" localSheetId="4">Einnahmen!$5:$5</definedName>
    <definedName name="F_FondsBez">[1]Eingabe_1_bis_4!$F$15</definedName>
    <definedName name="F_Massnahme">[1]Eingabe_1_bis_4!$F$19</definedName>
    <definedName name="F_MONSYS_Aktenzeichen">[1]Eingabe_1_bis_4!$F$7</definedName>
    <definedName name="F_MONSYS_Eingangsdatum">[1]Eingabe_1_bis_4!$F$5</definedName>
    <definedName name="F_MONSYS_eingegangenBei">[1]Eingabe_1_bis_4!$F$4</definedName>
    <definedName name="F_MONSYS_FassungVom">[1]Eingabe_1_bis_4!$F$6</definedName>
    <definedName name="F_MONSYS_Projektcode">[1]Eingabe_1_bis_4!$F$9</definedName>
    <definedName name="F_MONSYS_Vertragsnummer">[1]Eingabe_1_bis_4!$F$8</definedName>
    <definedName name="F_PA1_Ansprech">[1]Eingabe_5!$F$20</definedName>
    <definedName name="F_PA1_Email">[1]Eingabe_5!$F$26</definedName>
    <definedName name="F_PA1_Fax">[1]Eingabe_5!$F$24</definedName>
    <definedName name="F_PA1_Telefon">[1]Eingabe_5!$F$22</definedName>
    <definedName name="F_PA2_Ansprech">[1]Eingabe_5!$F$44</definedName>
    <definedName name="F_PA2_Email">[1]Eingabe_5!$F$50</definedName>
    <definedName name="F_PA2_Fax">[1]Eingabe_5!$F$48</definedName>
    <definedName name="F_PA2_Telefon">[1]Eingabe_5!$F$46</definedName>
    <definedName name="F_PK_KACode_L00">[1]Eingabe_6!$F$48</definedName>
    <definedName name="F_PK_KACode_L01">[1]Eingabe_6!$F$52</definedName>
    <definedName name="F_PK_KACode_L02">[1]Eingabe_6!$F$56</definedName>
    <definedName name="F_PK_KACode_L03">[1]Eingabe_6!$F$60</definedName>
    <definedName name="F_PK_KACode_L04">[1]Eingabe_6!$F$64</definedName>
    <definedName name="F_PK_KACode_L05">[1]Eingabe_6!$F$68</definedName>
    <definedName name="F_PK_KACode_L06">[1]Eingabe_6!$F$72</definedName>
    <definedName name="F_PK_KACode_L07">[1]Eingabe_6!$F$76</definedName>
    <definedName name="F_PK_KACode_L08">[1]Eingabe_6!$F$80</definedName>
    <definedName name="F_PK_KACode_L09">[1]Eingabe_6!$F$84</definedName>
    <definedName name="F_PK_PK_Notiz_L00">[1]Eingabe_6!$F$50</definedName>
    <definedName name="F_PK_PK_Notiz_L01">[1]Eingabe_6!$F$54</definedName>
    <definedName name="F_PK_PK_Notiz_L02">[1]Eingabe_6!$F$58</definedName>
    <definedName name="F_PK_PK_Notiz_L03">[1]Eingabe_6!$F$62</definedName>
    <definedName name="F_PK_PK_Notiz_L04">[1]Eingabe_6!$F$66</definedName>
    <definedName name="F_PK_PK_Notiz_L05">[1]Eingabe_6!$F$70</definedName>
    <definedName name="F_PK_PK_Notiz_L06">[1]Eingabe_6!$F$74</definedName>
    <definedName name="F_PK_PK_Notiz_L07">[1]Eingabe_6!$F$78</definedName>
    <definedName name="F_PK_PK_Notiz_L08">[1]Eingabe_6!$F$82</definedName>
    <definedName name="F_PK_PK_Notiz_L09">[1]Eingabe_6!$F$86</definedName>
    <definedName name="F_PK_Z01">[1]Eingabe_6!$F$34</definedName>
    <definedName name="F_PK_Z02">[1]Eingabe_6!$F$36</definedName>
    <definedName name="F_PK_Z03">[1]Eingabe_6!$F$38</definedName>
    <definedName name="F_PK_Z04">[1]Eingabe_6!$F$40</definedName>
    <definedName name="F_PR_AZVFS">[1]Eingabe_1_bis_4!$F$25</definedName>
    <definedName name="F_PR_FEAnsprech">[1]Eingabe_1_bis_4!$F$71</definedName>
    <definedName name="F_PR_FEAnsprech_Email">[1]Eingabe_1_bis_4!$F$77</definedName>
    <definedName name="F_PR_FEAnsprech_Fax">[1]Eingabe_1_bis_4!$F$75</definedName>
    <definedName name="F_PR_FEAnsprech_Telefon">[1]Eingabe_1_bis_4!$F$73</definedName>
    <definedName name="F_PR_FEBLZ">[1]Eingabe_1_bis_4!$F$87</definedName>
    <definedName name="F_PR_FEKontonr">[1]Eingabe_1_bis_4!$F$85</definedName>
    <definedName name="F_PR_FeMWST">[1]Eingabe_1_bis_4!$F$61</definedName>
    <definedName name="F_PR_FEZeichBerecht">[1]Eingabe_1_bis_4!$F$57</definedName>
    <definedName name="F_PR_Grenzland">[1]Eingabe_1_bis_4!$F$67</definedName>
    <definedName name="F_PR_Link">[1]Eingabe_1_bis_4!$F$81</definedName>
    <definedName name="F_PR_Projdf_anf">[1]Eingabe_6!$F$7</definedName>
    <definedName name="F_PR_Projdf_end">[1]Eingabe_6!$F$9</definedName>
    <definedName name="F_PR_Projektbeschreibung1">[1]Eingabe_6!$F$27</definedName>
    <definedName name="F_PR_Projektbeschreibung2">[1]Eingabe_6!$F$28</definedName>
    <definedName name="F_PR_Projinfo">[1]Eingabe_6!$F$25</definedName>
    <definedName name="F_PR_Projtitel">[1]Eingabe_1_bis_4!$F$23</definedName>
    <definedName name="F_PR_Standort">[1]Eingabe_6!$F$44</definedName>
    <definedName name="F_PR_Ziele">[1]Eingabe_6!$F$30</definedName>
    <definedName name="Maßnahmenbereich" localSheetId="5">#REF!</definedName>
    <definedName name="Maßnahmenbereich" localSheetId="7">#REF!</definedName>
    <definedName name="Maßnahmenbereich" localSheetId="0">#REF!</definedName>
    <definedName name="Maßnahmenbereich" localSheetId="9">#REF!</definedName>
    <definedName name="Maßnahmenbereich" localSheetId="10">#REF!</definedName>
    <definedName name="Maßnahmenbereich" localSheetId="12">#REF!</definedName>
    <definedName name="Maßnahmenbereich" localSheetId="13">#REF!</definedName>
    <definedName name="Maßnahmenbereich" localSheetId="6">#REF!</definedName>
    <definedName name="Maßnahmenbereich" localSheetId="8">#REF!</definedName>
    <definedName name="Maßnahmenbereich" localSheetId="11">#REF!</definedName>
    <definedName name="Maßnahmenbereich" localSheetId="14">#REF!</definedName>
    <definedName name="Maßnahmenbereich" localSheetId="17">#REF!</definedName>
    <definedName name="Maßnahmenbereich" localSheetId="1">#REF!</definedName>
    <definedName name="Maßnahmenbereich" localSheetId="4">#REF!</definedName>
    <definedName name="Maßnahmenbereich" localSheetId="2">#REF!</definedName>
    <definedName name="Maßnahmenbereich" localSheetId="3">#REF!</definedName>
    <definedName name="Maßnahmenbereich" localSheetId="15">#REF!</definedName>
    <definedName name="Maßnahmenbereich" localSheetId="16">#REF!</definedName>
    <definedName name="Maßnahmenbereich">#REF!</definedName>
    <definedName name="Version_Dok">[1]Version!$B$1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40" i="89" l="1"/>
  <c r="P39" i="89"/>
  <c r="V107" i="42" l="1"/>
  <c r="F16" i="86"/>
  <c r="F15" i="86"/>
  <c r="F14" i="86"/>
  <c r="F13" i="86"/>
  <c r="F12" i="86"/>
  <c r="F11" i="86"/>
  <c r="F9" i="86"/>
  <c r="F8" i="86"/>
  <c r="O35" i="86" l="1"/>
  <c r="O36" i="86"/>
  <c r="O37" i="86"/>
  <c r="O38" i="86"/>
  <c r="O34" i="86"/>
  <c r="L34" i="52"/>
  <c r="I34" i="52"/>
  <c r="L38" i="86"/>
  <c r="L37" i="86"/>
  <c r="L36" i="86"/>
  <c r="L37" i="52"/>
  <c r="L38" i="52" l="1"/>
  <c r="R38" i="52" s="1"/>
  <c r="L36" i="52"/>
  <c r="AZ8" i="46"/>
  <c r="AZ10" i="46"/>
  <c r="AY101" i="46"/>
  <c r="AY102" i="46"/>
  <c r="AY8" i="46"/>
  <c r="I38" i="86"/>
  <c r="I37" i="86"/>
  <c r="I36" i="86"/>
  <c r="I38" i="52"/>
  <c r="I37" i="52"/>
  <c r="I36" i="52"/>
  <c r="X107" i="50" l="1"/>
  <c r="L29" i="86" s="1"/>
  <c r="X107" i="49"/>
  <c r="X107" i="48"/>
  <c r="W107" i="47"/>
  <c r="X107" i="46"/>
  <c r="V107" i="45"/>
  <c r="L23" i="86" s="1"/>
  <c r="P3703" i="89" l="1"/>
  <c r="I105" i="84" s="1"/>
  <c r="P3702" i="89"/>
  <c r="P3699" i="89"/>
  <c r="P3698" i="89"/>
  <c r="P3697" i="89"/>
  <c r="P3696" i="89"/>
  <c r="P3695" i="89"/>
  <c r="P3694" i="89"/>
  <c r="P3693" i="89"/>
  <c r="O3692" i="89"/>
  <c r="N3692" i="89"/>
  <c r="M3692" i="89"/>
  <c r="L3692" i="89"/>
  <c r="K3692" i="89"/>
  <c r="J3692" i="89"/>
  <c r="I3692" i="89"/>
  <c r="H3692" i="89"/>
  <c r="G3692" i="89"/>
  <c r="F3692" i="89"/>
  <c r="E3692" i="89"/>
  <c r="D3692" i="89"/>
  <c r="P3691" i="89"/>
  <c r="P3690" i="89"/>
  <c r="O3689" i="89"/>
  <c r="N3689" i="89"/>
  <c r="M3689" i="89"/>
  <c r="M3700" i="89" s="1"/>
  <c r="L3689" i="89"/>
  <c r="L3700" i="89" s="1"/>
  <c r="K3689" i="89"/>
  <c r="J3689" i="89"/>
  <c r="I3689" i="89"/>
  <c r="H3689" i="89"/>
  <c r="G3689" i="89"/>
  <c r="F3689" i="89"/>
  <c r="E3689" i="89"/>
  <c r="E3700" i="89" s="1"/>
  <c r="D3689" i="89"/>
  <c r="P3688" i="89"/>
  <c r="P3687" i="89"/>
  <c r="P3686" i="89"/>
  <c r="P3685" i="89"/>
  <c r="P3684" i="89"/>
  <c r="P3683" i="89"/>
  <c r="P3682" i="89"/>
  <c r="P3681" i="89"/>
  <c r="P3680" i="89"/>
  <c r="P3679" i="89"/>
  <c r="B3675" i="89"/>
  <c r="E105" i="84" s="1"/>
  <c r="B3673" i="89"/>
  <c r="G105" i="84" s="1"/>
  <c r="B3672" i="89"/>
  <c r="F105" i="84" s="1"/>
  <c r="B3671" i="89"/>
  <c r="B3669" i="89"/>
  <c r="C105" i="84" s="1"/>
  <c r="P3666" i="89"/>
  <c r="I104" i="84" s="1"/>
  <c r="P3665" i="89"/>
  <c r="H104" i="84" s="1"/>
  <c r="P3662" i="89"/>
  <c r="P3661" i="89"/>
  <c r="P3660" i="89"/>
  <c r="P3659" i="89"/>
  <c r="P3658" i="89"/>
  <c r="P3657" i="89"/>
  <c r="P3656" i="89"/>
  <c r="O3655" i="89"/>
  <c r="N3655" i="89"/>
  <c r="M3655" i="89"/>
  <c r="L3655" i="89"/>
  <c r="K3655" i="89"/>
  <c r="J3655" i="89"/>
  <c r="I3655" i="89"/>
  <c r="H3655" i="89"/>
  <c r="G3655" i="89"/>
  <c r="F3655" i="89"/>
  <c r="E3655" i="89"/>
  <c r="D3655" i="89"/>
  <c r="P3654" i="89"/>
  <c r="P3653" i="89"/>
  <c r="O3652" i="89"/>
  <c r="O3663" i="89" s="1"/>
  <c r="N3652" i="89"/>
  <c r="M3652" i="89"/>
  <c r="L3652" i="89"/>
  <c r="K3652" i="89"/>
  <c r="J3652" i="89"/>
  <c r="I3652" i="89"/>
  <c r="H3652" i="89"/>
  <c r="G3652" i="89"/>
  <c r="G3663" i="89" s="1"/>
  <c r="F3652" i="89"/>
  <c r="F3663" i="89" s="1"/>
  <c r="E3652" i="89"/>
  <c r="D3652" i="89"/>
  <c r="P3651" i="89"/>
  <c r="P3650" i="89"/>
  <c r="P3649" i="89"/>
  <c r="P3648" i="89"/>
  <c r="P3647" i="89"/>
  <c r="P3646" i="89"/>
  <c r="P3645" i="89"/>
  <c r="P3644" i="89"/>
  <c r="P3643" i="89"/>
  <c r="P3642" i="89"/>
  <c r="B3638" i="89"/>
  <c r="E104" i="84" s="1"/>
  <c r="B3636" i="89"/>
  <c r="G104" i="84" s="1"/>
  <c r="B3635" i="89"/>
  <c r="F104" i="84" s="1"/>
  <c r="B3634" i="89"/>
  <c r="B3632" i="89"/>
  <c r="C104" i="84" s="1"/>
  <c r="P3629" i="89"/>
  <c r="I103" i="84" s="1"/>
  <c r="P3628" i="89"/>
  <c r="P3625" i="89"/>
  <c r="P3624" i="89"/>
  <c r="P3623" i="89"/>
  <c r="P3622" i="89"/>
  <c r="P3621" i="89"/>
  <c r="P3620" i="89"/>
  <c r="P3619" i="89"/>
  <c r="O3618" i="89"/>
  <c r="N3618" i="89"/>
  <c r="M3618" i="89"/>
  <c r="L3618" i="89"/>
  <c r="K3618" i="89"/>
  <c r="J3618" i="89"/>
  <c r="I3618" i="89"/>
  <c r="H3618" i="89"/>
  <c r="G3618" i="89"/>
  <c r="F3618" i="89"/>
  <c r="E3618" i="89"/>
  <c r="D3618" i="89"/>
  <c r="P3617" i="89"/>
  <c r="P3616" i="89"/>
  <c r="O3615" i="89"/>
  <c r="O3626" i="89" s="1"/>
  <c r="N3615" i="89"/>
  <c r="M3615" i="89"/>
  <c r="L3615" i="89"/>
  <c r="L3626" i="89" s="1"/>
  <c r="K3615" i="89"/>
  <c r="K3626" i="89" s="1"/>
  <c r="J3615" i="89"/>
  <c r="I3615" i="89"/>
  <c r="H3615" i="89"/>
  <c r="G3615" i="89"/>
  <c r="G3626" i="89" s="1"/>
  <c r="F3615" i="89"/>
  <c r="E3615" i="89"/>
  <c r="D3615" i="89"/>
  <c r="P3614" i="89"/>
  <c r="P3613" i="89"/>
  <c r="P3612" i="89"/>
  <c r="P3611" i="89"/>
  <c r="P3610" i="89"/>
  <c r="P3609" i="89"/>
  <c r="P3608" i="89"/>
  <c r="P3607" i="89"/>
  <c r="P3606" i="89"/>
  <c r="P3605" i="89"/>
  <c r="B3601" i="89"/>
  <c r="E103" i="84" s="1"/>
  <c r="B3599" i="89"/>
  <c r="G103" i="84" s="1"/>
  <c r="B3598" i="89"/>
  <c r="F103" i="84" s="1"/>
  <c r="B3597" i="89"/>
  <c r="B3595" i="89"/>
  <c r="C103" i="84" s="1"/>
  <c r="P3592" i="89"/>
  <c r="P3591" i="89"/>
  <c r="H102" i="84" s="1"/>
  <c r="P3588" i="89"/>
  <c r="P3587" i="89"/>
  <c r="P3586" i="89"/>
  <c r="P3585" i="89"/>
  <c r="P3584" i="89"/>
  <c r="P3583" i="89"/>
  <c r="P3582" i="89"/>
  <c r="O3581" i="89"/>
  <c r="N3581" i="89"/>
  <c r="M3581" i="89"/>
  <c r="L3581" i="89"/>
  <c r="K3581" i="89"/>
  <c r="J3581" i="89"/>
  <c r="I3581" i="89"/>
  <c r="H3581" i="89"/>
  <c r="G3581" i="89"/>
  <c r="F3581" i="89"/>
  <c r="E3581" i="89"/>
  <c r="D3581" i="89"/>
  <c r="P3580" i="89"/>
  <c r="P3579" i="89"/>
  <c r="O3578" i="89"/>
  <c r="N3578" i="89"/>
  <c r="M3578" i="89"/>
  <c r="L3578" i="89"/>
  <c r="K3578" i="89"/>
  <c r="J3578" i="89"/>
  <c r="I3578" i="89"/>
  <c r="H3578" i="89"/>
  <c r="G3578" i="89"/>
  <c r="F3578" i="89"/>
  <c r="F3589" i="89" s="1"/>
  <c r="E3578" i="89"/>
  <c r="D3578" i="89"/>
  <c r="P3577" i="89"/>
  <c r="P3576" i="89"/>
  <c r="P3575" i="89"/>
  <c r="P3574" i="89"/>
  <c r="P3573" i="89"/>
  <c r="P3572" i="89"/>
  <c r="P3571" i="89"/>
  <c r="P3570" i="89"/>
  <c r="P3569" i="89"/>
  <c r="P3568" i="89"/>
  <c r="B3564" i="89"/>
  <c r="E102" i="84" s="1"/>
  <c r="B3562" i="89"/>
  <c r="G102" i="84" s="1"/>
  <c r="B3561" i="89"/>
  <c r="F102" i="84" s="1"/>
  <c r="B3560" i="89"/>
  <c r="B3558" i="89"/>
  <c r="C102" i="84" s="1"/>
  <c r="P3555" i="89"/>
  <c r="P3554" i="89"/>
  <c r="H101" i="84" s="1"/>
  <c r="P3551" i="89"/>
  <c r="P3550" i="89"/>
  <c r="P3549" i="89"/>
  <c r="P3548" i="89"/>
  <c r="P3547" i="89"/>
  <c r="P3546" i="89"/>
  <c r="P3545" i="89"/>
  <c r="O3544" i="89"/>
  <c r="N3544" i="89"/>
  <c r="M3544" i="89"/>
  <c r="L3544" i="89"/>
  <c r="L3552" i="89" s="1"/>
  <c r="K3544" i="89"/>
  <c r="J3544" i="89"/>
  <c r="I3544" i="89"/>
  <c r="H3544" i="89"/>
  <c r="G3544" i="89"/>
  <c r="F3544" i="89"/>
  <c r="E3544" i="89"/>
  <c r="D3544" i="89"/>
  <c r="D3552" i="89" s="1"/>
  <c r="P3543" i="89"/>
  <c r="P3542" i="89"/>
  <c r="O3541" i="89"/>
  <c r="N3541" i="89"/>
  <c r="N3552" i="89" s="1"/>
  <c r="M3541" i="89"/>
  <c r="M3552" i="89" s="1"/>
  <c r="L3541" i="89"/>
  <c r="K3541" i="89"/>
  <c r="J3541" i="89"/>
  <c r="J3552" i="89" s="1"/>
  <c r="I3541" i="89"/>
  <c r="I3552" i="89" s="1"/>
  <c r="H3541" i="89"/>
  <c r="H3552" i="89" s="1"/>
  <c r="G3541" i="89"/>
  <c r="F3541" i="89"/>
  <c r="F3552" i="89" s="1"/>
  <c r="E3541" i="89"/>
  <c r="E3552" i="89" s="1"/>
  <c r="D3541" i="89"/>
  <c r="P3540" i="89"/>
  <c r="P3539" i="89"/>
  <c r="P3538" i="89"/>
  <c r="P3537" i="89"/>
  <c r="P3536" i="89"/>
  <c r="P3535" i="89"/>
  <c r="P3534" i="89"/>
  <c r="P3533" i="89"/>
  <c r="P3532" i="89"/>
  <c r="P3531" i="89"/>
  <c r="B3527" i="89"/>
  <c r="E101" i="84" s="1"/>
  <c r="B3525" i="89"/>
  <c r="G101" i="84" s="1"/>
  <c r="B3524" i="89"/>
  <c r="F101" i="84" s="1"/>
  <c r="B3523" i="89"/>
  <c r="B3521" i="89"/>
  <c r="C101" i="84" s="1"/>
  <c r="P3518" i="89"/>
  <c r="P3517" i="89"/>
  <c r="H100" i="84" s="1"/>
  <c r="P3514" i="89"/>
  <c r="P3513" i="89"/>
  <c r="P3512" i="89"/>
  <c r="P3511" i="89"/>
  <c r="P3510" i="89"/>
  <c r="P3509" i="89"/>
  <c r="P3508" i="89"/>
  <c r="O3507" i="89"/>
  <c r="N3507" i="89"/>
  <c r="N3515" i="89" s="1"/>
  <c r="M3507" i="89"/>
  <c r="L3507" i="89"/>
  <c r="K3507" i="89"/>
  <c r="J3507" i="89"/>
  <c r="J3515" i="89" s="1"/>
  <c r="I3507" i="89"/>
  <c r="H3507" i="89"/>
  <c r="G3507" i="89"/>
  <c r="F3507" i="89"/>
  <c r="F3515" i="89" s="1"/>
  <c r="E3507" i="89"/>
  <c r="D3507" i="89"/>
  <c r="P3506" i="89"/>
  <c r="P3505" i="89"/>
  <c r="O3504" i="89"/>
  <c r="N3504" i="89"/>
  <c r="M3504" i="89"/>
  <c r="L3504" i="89"/>
  <c r="L3515" i="89" s="1"/>
  <c r="K3504" i="89"/>
  <c r="J3504" i="89"/>
  <c r="I3504" i="89"/>
  <c r="H3504" i="89"/>
  <c r="H3515" i="89" s="1"/>
  <c r="G3504" i="89"/>
  <c r="F3504" i="89"/>
  <c r="E3504" i="89"/>
  <c r="D3504" i="89"/>
  <c r="P3503" i="89"/>
  <c r="P3502" i="89"/>
  <c r="P3501" i="89"/>
  <c r="P3500" i="89"/>
  <c r="P3499" i="89"/>
  <c r="P3498" i="89"/>
  <c r="P3497" i="89"/>
  <c r="P3496" i="89"/>
  <c r="P3495" i="89"/>
  <c r="P3494" i="89"/>
  <c r="B3490" i="89"/>
  <c r="E100" i="84" s="1"/>
  <c r="B3488" i="89"/>
  <c r="G100" i="84" s="1"/>
  <c r="B3487" i="89"/>
  <c r="F100" i="84" s="1"/>
  <c r="B3486" i="89"/>
  <c r="B3484" i="89"/>
  <c r="C100" i="84" s="1"/>
  <c r="P3481" i="89"/>
  <c r="I99" i="84" s="1"/>
  <c r="P3480" i="89"/>
  <c r="P3477" i="89"/>
  <c r="P3476" i="89"/>
  <c r="P3475" i="89"/>
  <c r="P3474" i="89"/>
  <c r="P3473" i="89"/>
  <c r="P3472" i="89"/>
  <c r="P3471" i="89"/>
  <c r="O3470" i="89"/>
  <c r="N3470" i="89"/>
  <c r="M3470" i="89"/>
  <c r="L3470" i="89"/>
  <c r="K3470" i="89"/>
  <c r="J3470" i="89"/>
  <c r="I3470" i="89"/>
  <c r="H3470" i="89"/>
  <c r="G3470" i="89"/>
  <c r="F3470" i="89"/>
  <c r="E3470" i="89"/>
  <c r="D3470" i="89"/>
  <c r="P3469" i="89"/>
  <c r="P3468" i="89"/>
  <c r="O3467" i="89"/>
  <c r="N3467" i="89"/>
  <c r="M3467" i="89"/>
  <c r="L3467" i="89"/>
  <c r="K3467" i="89"/>
  <c r="J3467" i="89"/>
  <c r="I3467" i="89"/>
  <c r="H3467" i="89"/>
  <c r="H3478" i="89" s="1"/>
  <c r="G3467" i="89"/>
  <c r="F3467" i="89"/>
  <c r="E3467" i="89"/>
  <c r="D3467" i="89"/>
  <c r="P3466" i="89"/>
  <c r="P3465" i="89"/>
  <c r="P3464" i="89"/>
  <c r="P3463" i="89"/>
  <c r="P3462" i="89"/>
  <c r="P3461" i="89"/>
  <c r="P3460" i="89"/>
  <c r="P3459" i="89"/>
  <c r="P3458" i="89"/>
  <c r="P3457" i="89"/>
  <c r="B3453" i="89"/>
  <c r="E99" i="84" s="1"/>
  <c r="B3451" i="89"/>
  <c r="G99" i="84" s="1"/>
  <c r="B3450" i="89"/>
  <c r="F99" i="84" s="1"/>
  <c r="B3449" i="89"/>
  <c r="B3447" i="89"/>
  <c r="C99" i="84" s="1"/>
  <c r="P3444" i="89"/>
  <c r="P3443" i="89"/>
  <c r="H98" i="84" s="1"/>
  <c r="P3440" i="89"/>
  <c r="P3439" i="89"/>
  <c r="P3438" i="89"/>
  <c r="P3437" i="89"/>
  <c r="P3436" i="89"/>
  <c r="P3435" i="89"/>
  <c r="P3434" i="89"/>
  <c r="O3433" i="89"/>
  <c r="N3433" i="89"/>
  <c r="N3441" i="89" s="1"/>
  <c r="M3433" i="89"/>
  <c r="L3433" i="89"/>
  <c r="K3433" i="89"/>
  <c r="J3433" i="89"/>
  <c r="J3441" i="89" s="1"/>
  <c r="I3433" i="89"/>
  <c r="H3433" i="89"/>
  <c r="G3433" i="89"/>
  <c r="F3433" i="89"/>
  <c r="F3441" i="89" s="1"/>
  <c r="E3433" i="89"/>
  <c r="D3433" i="89"/>
  <c r="P3432" i="89"/>
  <c r="P3431" i="89"/>
  <c r="O3430" i="89"/>
  <c r="N3430" i="89"/>
  <c r="M3430" i="89"/>
  <c r="L3430" i="89"/>
  <c r="L3441" i="89" s="1"/>
  <c r="K3430" i="89"/>
  <c r="J3430" i="89"/>
  <c r="I3430" i="89"/>
  <c r="H3430" i="89"/>
  <c r="H3441" i="89" s="1"/>
  <c r="G3430" i="89"/>
  <c r="F3430" i="89"/>
  <c r="E3430" i="89"/>
  <c r="D3430" i="89"/>
  <c r="P3429" i="89"/>
  <c r="P3428" i="89"/>
  <c r="P3427" i="89"/>
  <c r="P3426" i="89"/>
  <c r="P3425" i="89"/>
  <c r="P3424" i="89"/>
  <c r="P3423" i="89"/>
  <c r="P3422" i="89"/>
  <c r="P3421" i="89"/>
  <c r="P3420" i="89"/>
  <c r="B3416" i="89"/>
  <c r="E98" i="84" s="1"/>
  <c r="B3414" i="89"/>
  <c r="G98" i="84" s="1"/>
  <c r="B3413" i="89"/>
  <c r="F98" i="84" s="1"/>
  <c r="B3412" i="89"/>
  <c r="B3410" i="89"/>
  <c r="C98" i="84" s="1"/>
  <c r="P3407" i="89"/>
  <c r="I97" i="84" s="1"/>
  <c r="P3406" i="89"/>
  <c r="P3403" i="89"/>
  <c r="P3402" i="89"/>
  <c r="P3401" i="89"/>
  <c r="P3400" i="89"/>
  <c r="P3399" i="89"/>
  <c r="P3398" i="89"/>
  <c r="P3397" i="89"/>
  <c r="O3396" i="89"/>
  <c r="N3396" i="89"/>
  <c r="M3396" i="89"/>
  <c r="L3396" i="89"/>
  <c r="K3396" i="89"/>
  <c r="J3396" i="89"/>
  <c r="I3396" i="89"/>
  <c r="H3396" i="89"/>
  <c r="G3396" i="89"/>
  <c r="F3396" i="89"/>
  <c r="E3396" i="89"/>
  <c r="D3396" i="89"/>
  <c r="P3395" i="89"/>
  <c r="P3394" i="89"/>
  <c r="O3393" i="89"/>
  <c r="O3404" i="89" s="1"/>
  <c r="N3393" i="89"/>
  <c r="M3393" i="89"/>
  <c r="L3393" i="89"/>
  <c r="K3393" i="89"/>
  <c r="K3404" i="89" s="1"/>
  <c r="J3393" i="89"/>
  <c r="I3393" i="89"/>
  <c r="H3393" i="89"/>
  <c r="G3393" i="89"/>
  <c r="G3404" i="89" s="1"/>
  <c r="F3393" i="89"/>
  <c r="E3393" i="89"/>
  <c r="D3393" i="89"/>
  <c r="P3392" i="89"/>
  <c r="P3391" i="89"/>
  <c r="P3390" i="89"/>
  <c r="P3389" i="89"/>
  <c r="P3388" i="89"/>
  <c r="P3387" i="89"/>
  <c r="P3386" i="89"/>
  <c r="P3385" i="89"/>
  <c r="P3384" i="89"/>
  <c r="P3383" i="89"/>
  <c r="B3379" i="89"/>
  <c r="E97" i="84" s="1"/>
  <c r="B3377" i="89"/>
  <c r="G97" i="84" s="1"/>
  <c r="B3376" i="89"/>
  <c r="F97" i="84" s="1"/>
  <c r="B3375" i="89"/>
  <c r="B3373" i="89"/>
  <c r="C97" i="84" s="1"/>
  <c r="P3370" i="89"/>
  <c r="P3369" i="89"/>
  <c r="H96" i="84" s="1"/>
  <c r="P3366" i="89"/>
  <c r="P3365" i="89"/>
  <c r="P3364" i="89"/>
  <c r="P3363" i="89"/>
  <c r="P3362" i="89"/>
  <c r="P3361" i="89"/>
  <c r="P3360" i="89"/>
  <c r="O3359" i="89"/>
  <c r="N3359" i="89"/>
  <c r="M3359" i="89"/>
  <c r="L3359" i="89"/>
  <c r="K3359" i="89"/>
  <c r="J3359" i="89"/>
  <c r="I3359" i="89"/>
  <c r="H3359" i="89"/>
  <c r="G3359" i="89"/>
  <c r="F3359" i="89"/>
  <c r="E3359" i="89"/>
  <c r="D3359" i="89"/>
  <c r="P3358" i="89"/>
  <c r="P3357" i="89"/>
  <c r="O3356" i="89"/>
  <c r="N3356" i="89"/>
  <c r="M3356" i="89"/>
  <c r="L3356" i="89"/>
  <c r="K3356" i="89"/>
  <c r="J3356" i="89"/>
  <c r="I3356" i="89"/>
  <c r="H3356" i="89"/>
  <c r="G3356" i="89"/>
  <c r="F3356" i="89"/>
  <c r="E3356" i="89"/>
  <c r="D3356" i="89"/>
  <c r="P3355" i="89"/>
  <c r="P3354" i="89"/>
  <c r="P3353" i="89"/>
  <c r="P3352" i="89"/>
  <c r="P3351" i="89"/>
  <c r="P3350" i="89"/>
  <c r="P3349" i="89"/>
  <c r="P3348" i="89"/>
  <c r="P3347" i="89"/>
  <c r="P3346" i="89"/>
  <c r="B3342" i="89"/>
  <c r="E96" i="84" s="1"/>
  <c r="B3340" i="89"/>
  <c r="G96" i="84" s="1"/>
  <c r="B3339" i="89"/>
  <c r="F96" i="84" s="1"/>
  <c r="B3338" i="89"/>
  <c r="B3336" i="89"/>
  <c r="C96" i="84" s="1"/>
  <c r="P3333" i="89"/>
  <c r="I95" i="84" s="1"/>
  <c r="P3332" i="89"/>
  <c r="P3329" i="89"/>
  <c r="P3328" i="89"/>
  <c r="P3327" i="89"/>
  <c r="P3326" i="89"/>
  <c r="P3325" i="89"/>
  <c r="P3324" i="89"/>
  <c r="P3323" i="89"/>
  <c r="O3322" i="89"/>
  <c r="N3322" i="89"/>
  <c r="M3322" i="89"/>
  <c r="L3322" i="89"/>
  <c r="L3330" i="89" s="1"/>
  <c r="K3322" i="89"/>
  <c r="J3322" i="89"/>
  <c r="I3322" i="89"/>
  <c r="H3322" i="89"/>
  <c r="G3322" i="89"/>
  <c r="F3322" i="89"/>
  <c r="E3322" i="89"/>
  <c r="D3322" i="89"/>
  <c r="D3330" i="89" s="1"/>
  <c r="P3321" i="89"/>
  <c r="P3320" i="89"/>
  <c r="O3319" i="89"/>
  <c r="O3330" i="89" s="1"/>
  <c r="N3319" i="89"/>
  <c r="N3330" i="89" s="1"/>
  <c r="M3319" i="89"/>
  <c r="L3319" i="89"/>
  <c r="K3319" i="89"/>
  <c r="K3330" i="89" s="1"/>
  <c r="J3319" i="89"/>
  <c r="J3330" i="89" s="1"/>
  <c r="I3319" i="89"/>
  <c r="H3319" i="89"/>
  <c r="G3319" i="89"/>
  <c r="G3330" i="89" s="1"/>
  <c r="F3319" i="89"/>
  <c r="F3330" i="89" s="1"/>
  <c r="E3319" i="89"/>
  <c r="D3319" i="89"/>
  <c r="P3318" i="89"/>
  <c r="P3317" i="89"/>
  <c r="P3316" i="89"/>
  <c r="P3315" i="89"/>
  <c r="P3314" i="89"/>
  <c r="P3313" i="89"/>
  <c r="P3312" i="89"/>
  <c r="P3311" i="89"/>
  <c r="P3310" i="89"/>
  <c r="P3309" i="89"/>
  <c r="B3305" i="89"/>
  <c r="E95" i="84" s="1"/>
  <c r="B3303" i="89"/>
  <c r="G95" i="84" s="1"/>
  <c r="B3302" i="89"/>
  <c r="F95" i="84" s="1"/>
  <c r="B3301" i="89"/>
  <c r="B3299" i="89"/>
  <c r="C95" i="84" s="1"/>
  <c r="P3296" i="89"/>
  <c r="P3295" i="89"/>
  <c r="H94" i="84" s="1"/>
  <c r="P3292" i="89"/>
  <c r="P3291" i="89"/>
  <c r="P3290" i="89"/>
  <c r="P3289" i="89"/>
  <c r="P3288" i="89"/>
  <c r="P3287" i="89"/>
  <c r="P3286" i="89"/>
  <c r="O3285" i="89"/>
  <c r="N3285" i="89"/>
  <c r="M3285" i="89"/>
  <c r="L3285" i="89"/>
  <c r="K3285" i="89"/>
  <c r="J3285" i="89"/>
  <c r="I3285" i="89"/>
  <c r="H3285" i="89"/>
  <c r="G3285" i="89"/>
  <c r="F3285" i="89"/>
  <c r="E3285" i="89"/>
  <c r="D3285" i="89"/>
  <c r="P3284" i="89"/>
  <c r="P3283" i="89"/>
  <c r="O3282" i="89"/>
  <c r="N3282" i="89"/>
  <c r="M3282" i="89"/>
  <c r="M3293" i="89" s="1"/>
  <c r="L3282" i="89"/>
  <c r="K3282" i="89"/>
  <c r="J3282" i="89"/>
  <c r="I3282" i="89"/>
  <c r="I3293" i="89" s="1"/>
  <c r="H3282" i="89"/>
  <c r="G3282" i="89"/>
  <c r="F3282" i="89"/>
  <c r="E3282" i="89"/>
  <c r="E3293" i="89" s="1"/>
  <c r="D3282" i="89"/>
  <c r="P3281" i="89"/>
  <c r="P3280" i="89"/>
  <c r="P3279" i="89"/>
  <c r="P3278" i="89"/>
  <c r="P3277" i="89"/>
  <c r="P3276" i="89"/>
  <c r="P3275" i="89"/>
  <c r="P3274" i="89"/>
  <c r="P3273" i="89"/>
  <c r="P3272" i="89"/>
  <c r="B3268" i="89"/>
  <c r="E94" i="84" s="1"/>
  <c r="B3266" i="89"/>
  <c r="G94" i="84" s="1"/>
  <c r="B3265" i="89"/>
  <c r="F94" i="84" s="1"/>
  <c r="B3264" i="89"/>
  <c r="B3262" i="89"/>
  <c r="C94" i="84" s="1"/>
  <c r="P3259" i="89"/>
  <c r="I93" i="84" s="1"/>
  <c r="P3258" i="89"/>
  <c r="P3255" i="89"/>
  <c r="P3254" i="89"/>
  <c r="P3253" i="89"/>
  <c r="P3252" i="89"/>
  <c r="P3251" i="89"/>
  <c r="P3250" i="89"/>
  <c r="P3249" i="89"/>
  <c r="O3248" i="89"/>
  <c r="N3248" i="89"/>
  <c r="M3248" i="89"/>
  <c r="L3248" i="89"/>
  <c r="L3256" i="89" s="1"/>
  <c r="K3248" i="89"/>
  <c r="J3248" i="89"/>
  <c r="I3248" i="89"/>
  <c r="H3248" i="89"/>
  <c r="H3256" i="89" s="1"/>
  <c r="G3248" i="89"/>
  <c r="F3248" i="89"/>
  <c r="E3248" i="89"/>
  <c r="D3248" i="89"/>
  <c r="D3256" i="89" s="1"/>
  <c r="P3247" i="89"/>
  <c r="P3246" i="89"/>
  <c r="O3245" i="89"/>
  <c r="N3245" i="89"/>
  <c r="N3256" i="89" s="1"/>
  <c r="M3245" i="89"/>
  <c r="L3245" i="89"/>
  <c r="K3245" i="89"/>
  <c r="J3245" i="89"/>
  <c r="J3256" i="89" s="1"/>
  <c r="I3245" i="89"/>
  <c r="H3245" i="89"/>
  <c r="G3245" i="89"/>
  <c r="F3245" i="89"/>
  <c r="F3256" i="89" s="1"/>
  <c r="E3245" i="89"/>
  <c r="D3245" i="89"/>
  <c r="P3244" i="89"/>
  <c r="P3243" i="89"/>
  <c r="P3242" i="89"/>
  <c r="P3241" i="89"/>
  <c r="P3240" i="89"/>
  <c r="P3239" i="89"/>
  <c r="P3238" i="89"/>
  <c r="P3237" i="89"/>
  <c r="P3236" i="89"/>
  <c r="P3235" i="89"/>
  <c r="B3231" i="89"/>
  <c r="E93" i="84" s="1"/>
  <c r="B3229" i="89"/>
  <c r="G93" i="84" s="1"/>
  <c r="B3228" i="89"/>
  <c r="F93" i="84" s="1"/>
  <c r="B3227" i="89"/>
  <c r="B3225" i="89"/>
  <c r="C93" i="84" s="1"/>
  <c r="P3222" i="89"/>
  <c r="P3221" i="89"/>
  <c r="H92" i="84" s="1"/>
  <c r="F3219" i="89"/>
  <c r="P3218" i="89"/>
  <c r="P3217" i="89"/>
  <c r="P3216" i="89"/>
  <c r="P3215" i="89"/>
  <c r="P3214" i="89"/>
  <c r="P3213" i="89"/>
  <c r="P3212" i="89"/>
  <c r="O3211" i="89"/>
  <c r="N3211" i="89"/>
  <c r="M3211" i="89"/>
  <c r="L3211" i="89"/>
  <c r="K3211" i="89"/>
  <c r="J3211" i="89"/>
  <c r="I3211" i="89"/>
  <c r="H3211" i="89"/>
  <c r="G3211" i="89"/>
  <c r="F3211" i="89"/>
  <c r="E3211" i="89"/>
  <c r="D3211" i="89"/>
  <c r="P3210" i="89"/>
  <c r="P3209" i="89"/>
  <c r="O3208" i="89"/>
  <c r="N3208" i="89"/>
  <c r="M3208" i="89"/>
  <c r="M3219" i="89" s="1"/>
  <c r="L3208" i="89"/>
  <c r="K3208" i="89"/>
  <c r="J3208" i="89"/>
  <c r="I3208" i="89"/>
  <c r="I3219" i="89" s="1"/>
  <c r="H3208" i="89"/>
  <c r="G3208" i="89"/>
  <c r="F3208" i="89"/>
  <c r="E3208" i="89"/>
  <c r="E3219" i="89" s="1"/>
  <c r="D3208" i="89"/>
  <c r="P3207" i="89"/>
  <c r="P3206" i="89"/>
  <c r="P3205" i="89"/>
  <c r="P3204" i="89"/>
  <c r="P3203" i="89"/>
  <c r="P3202" i="89"/>
  <c r="P3201" i="89"/>
  <c r="P3200" i="89"/>
  <c r="P3199" i="89"/>
  <c r="P3198" i="89"/>
  <c r="B3194" i="89"/>
  <c r="E92" i="84" s="1"/>
  <c r="B3192" i="89"/>
  <c r="G92" i="84" s="1"/>
  <c r="B3191" i="89"/>
  <c r="F92" i="84" s="1"/>
  <c r="B3190" i="89"/>
  <c r="B3188" i="89"/>
  <c r="C92" i="84" s="1"/>
  <c r="P3185" i="89"/>
  <c r="I91" i="84" s="1"/>
  <c r="P3184" i="89"/>
  <c r="P3181" i="89"/>
  <c r="P3180" i="89"/>
  <c r="P3179" i="89"/>
  <c r="P3178" i="89"/>
  <c r="P3177" i="89"/>
  <c r="P3176" i="89"/>
  <c r="P3175" i="89"/>
  <c r="O3174" i="89"/>
  <c r="N3174" i="89"/>
  <c r="M3174" i="89"/>
  <c r="L3174" i="89"/>
  <c r="K3174" i="89"/>
  <c r="J3174" i="89"/>
  <c r="I3174" i="89"/>
  <c r="H3174" i="89"/>
  <c r="G3174" i="89"/>
  <c r="F3174" i="89"/>
  <c r="E3174" i="89"/>
  <c r="D3174" i="89"/>
  <c r="P3173" i="89"/>
  <c r="P3172" i="89"/>
  <c r="O3171" i="89"/>
  <c r="N3171" i="89"/>
  <c r="M3171" i="89"/>
  <c r="L3171" i="89"/>
  <c r="L3182" i="89" s="1"/>
  <c r="K3171" i="89"/>
  <c r="J3171" i="89"/>
  <c r="I3171" i="89"/>
  <c r="H3171" i="89"/>
  <c r="H3182" i="89" s="1"/>
  <c r="G3171" i="89"/>
  <c r="F3171" i="89"/>
  <c r="E3171" i="89"/>
  <c r="D3171" i="89"/>
  <c r="P3170" i="89"/>
  <c r="P3169" i="89"/>
  <c r="P3168" i="89"/>
  <c r="P3167" i="89"/>
  <c r="P3166" i="89"/>
  <c r="P3165" i="89"/>
  <c r="P3164" i="89"/>
  <c r="P3163" i="89"/>
  <c r="P3162" i="89"/>
  <c r="P3161" i="89"/>
  <c r="B3157" i="89"/>
  <c r="E91" i="84" s="1"/>
  <c r="B3155" i="89"/>
  <c r="G91" i="84" s="1"/>
  <c r="B3154" i="89"/>
  <c r="F91" i="84" s="1"/>
  <c r="B3153" i="89"/>
  <c r="B3151" i="89"/>
  <c r="C91" i="84" s="1"/>
  <c r="P3148" i="89"/>
  <c r="P3147" i="89"/>
  <c r="H90" i="84" s="1"/>
  <c r="P3144" i="89"/>
  <c r="P3143" i="89"/>
  <c r="P3142" i="89"/>
  <c r="P3141" i="89"/>
  <c r="P3140" i="89"/>
  <c r="P3139" i="89"/>
  <c r="P3138" i="89"/>
  <c r="O3137" i="89"/>
  <c r="N3137" i="89"/>
  <c r="M3137" i="89"/>
  <c r="L3137" i="89"/>
  <c r="K3137" i="89"/>
  <c r="J3137" i="89"/>
  <c r="I3137" i="89"/>
  <c r="H3137" i="89"/>
  <c r="G3137" i="89"/>
  <c r="F3137" i="89"/>
  <c r="E3137" i="89"/>
  <c r="D3137" i="89"/>
  <c r="P3136" i="89"/>
  <c r="P3135" i="89"/>
  <c r="O3134" i="89"/>
  <c r="N3134" i="89"/>
  <c r="M3134" i="89"/>
  <c r="L3134" i="89"/>
  <c r="K3134" i="89"/>
  <c r="J3134" i="89"/>
  <c r="I3134" i="89"/>
  <c r="H3134" i="89"/>
  <c r="H3145" i="89" s="1"/>
  <c r="G3134" i="89"/>
  <c r="F3134" i="89"/>
  <c r="E3134" i="89"/>
  <c r="D3134" i="89"/>
  <c r="P3133" i="89"/>
  <c r="P3132" i="89"/>
  <c r="P3131" i="89"/>
  <c r="P3130" i="89"/>
  <c r="P3129" i="89"/>
  <c r="P3128" i="89"/>
  <c r="P3127" i="89"/>
  <c r="P3126" i="89"/>
  <c r="P3125" i="89"/>
  <c r="P3124" i="89"/>
  <c r="B3120" i="89"/>
  <c r="E90" i="84" s="1"/>
  <c r="B3118" i="89"/>
  <c r="G90" i="84" s="1"/>
  <c r="B3117" i="89"/>
  <c r="F90" i="84" s="1"/>
  <c r="B3116" i="89"/>
  <c r="B3114" i="89"/>
  <c r="C90" i="84" s="1"/>
  <c r="P3111" i="89"/>
  <c r="I89" i="84" s="1"/>
  <c r="P3110" i="89"/>
  <c r="P3107" i="89"/>
  <c r="P3106" i="89"/>
  <c r="P3105" i="89"/>
  <c r="P3104" i="89"/>
  <c r="P3103" i="89"/>
  <c r="P3102" i="89"/>
  <c r="P3101" i="89"/>
  <c r="O3100" i="89"/>
  <c r="N3100" i="89"/>
  <c r="M3100" i="89"/>
  <c r="L3100" i="89"/>
  <c r="K3100" i="89"/>
  <c r="J3100" i="89"/>
  <c r="I3100" i="89"/>
  <c r="H3100" i="89"/>
  <c r="G3100" i="89"/>
  <c r="F3100" i="89"/>
  <c r="E3100" i="89"/>
  <c r="D3100" i="89"/>
  <c r="P3099" i="89"/>
  <c r="P3098" i="89"/>
  <c r="O3097" i="89"/>
  <c r="O3108" i="89" s="1"/>
  <c r="N3097" i="89"/>
  <c r="M3097" i="89"/>
  <c r="L3097" i="89"/>
  <c r="L3108" i="89" s="1"/>
  <c r="K3097" i="89"/>
  <c r="K3108" i="89" s="1"/>
  <c r="J3097" i="89"/>
  <c r="I3097" i="89"/>
  <c r="H3097" i="89"/>
  <c r="G3097" i="89"/>
  <c r="G3108" i="89" s="1"/>
  <c r="F3097" i="89"/>
  <c r="E3097" i="89"/>
  <c r="D3097" i="89"/>
  <c r="P3096" i="89"/>
  <c r="P3095" i="89"/>
  <c r="P3094" i="89"/>
  <c r="P3093" i="89"/>
  <c r="P3092" i="89"/>
  <c r="P3091" i="89"/>
  <c r="P3090" i="89"/>
  <c r="P3089" i="89"/>
  <c r="P3088" i="89"/>
  <c r="P3087" i="89"/>
  <c r="B3083" i="89"/>
  <c r="E89" i="84" s="1"/>
  <c r="B3081" i="89"/>
  <c r="G89" i="84" s="1"/>
  <c r="B3080" i="89"/>
  <c r="F89" i="84" s="1"/>
  <c r="B3079" i="89"/>
  <c r="B3077" i="89"/>
  <c r="C89" i="84" s="1"/>
  <c r="P3074" i="89"/>
  <c r="P3073" i="89"/>
  <c r="H88" i="84" s="1"/>
  <c r="P3070" i="89"/>
  <c r="P3069" i="89"/>
  <c r="P3068" i="89"/>
  <c r="P3067" i="89"/>
  <c r="P3066" i="89"/>
  <c r="P3065" i="89"/>
  <c r="P3064" i="89"/>
  <c r="O3063" i="89"/>
  <c r="N3063" i="89"/>
  <c r="M3063" i="89"/>
  <c r="L3063" i="89"/>
  <c r="K3063" i="89"/>
  <c r="J3063" i="89"/>
  <c r="I3063" i="89"/>
  <c r="H3063" i="89"/>
  <c r="G3063" i="89"/>
  <c r="F3063" i="89"/>
  <c r="E3063" i="89"/>
  <c r="D3063" i="89"/>
  <c r="P3062" i="89"/>
  <c r="P3061" i="89"/>
  <c r="O3060" i="89"/>
  <c r="N3060" i="89"/>
  <c r="M3060" i="89"/>
  <c r="L3060" i="89"/>
  <c r="K3060" i="89"/>
  <c r="J3060" i="89"/>
  <c r="I3060" i="89"/>
  <c r="H3060" i="89"/>
  <c r="G3060" i="89"/>
  <c r="F3060" i="89"/>
  <c r="F3071" i="89" s="1"/>
  <c r="E3060" i="89"/>
  <c r="D3060" i="89"/>
  <c r="P3059" i="89"/>
  <c r="P3058" i="89"/>
  <c r="P3057" i="89"/>
  <c r="P3056" i="89"/>
  <c r="P3055" i="89"/>
  <c r="P3054" i="89"/>
  <c r="P3053" i="89"/>
  <c r="P3052" i="89"/>
  <c r="P3051" i="89"/>
  <c r="P3050" i="89"/>
  <c r="B3046" i="89"/>
  <c r="E88" i="84" s="1"/>
  <c r="B3044" i="89"/>
  <c r="G88" i="84" s="1"/>
  <c r="B3043" i="89"/>
  <c r="F88" i="84" s="1"/>
  <c r="B3042" i="89"/>
  <c r="B3040" i="89"/>
  <c r="C88" i="84" s="1"/>
  <c r="P3037" i="89"/>
  <c r="I87" i="84" s="1"/>
  <c r="P3036" i="89"/>
  <c r="P3033" i="89"/>
  <c r="P3032" i="89"/>
  <c r="P3031" i="89"/>
  <c r="P3030" i="89"/>
  <c r="P3029" i="89"/>
  <c r="P3028" i="89"/>
  <c r="P3027" i="89"/>
  <c r="O3026" i="89"/>
  <c r="N3026" i="89"/>
  <c r="M3026" i="89"/>
  <c r="L3026" i="89"/>
  <c r="K3026" i="89"/>
  <c r="J3026" i="89"/>
  <c r="I3026" i="89"/>
  <c r="H3026" i="89"/>
  <c r="G3026" i="89"/>
  <c r="F3026" i="89"/>
  <c r="E3026" i="89"/>
  <c r="D3026" i="89"/>
  <c r="P3025" i="89"/>
  <c r="P3024" i="89"/>
  <c r="O3023" i="89"/>
  <c r="O3034" i="89" s="1"/>
  <c r="N3023" i="89"/>
  <c r="M3023" i="89"/>
  <c r="L3023" i="89"/>
  <c r="L3034" i="89" s="1"/>
  <c r="K3023" i="89"/>
  <c r="J3023" i="89"/>
  <c r="I3023" i="89"/>
  <c r="H3023" i="89"/>
  <c r="H3034" i="89" s="1"/>
  <c r="G3023" i="89"/>
  <c r="G3034" i="89" s="1"/>
  <c r="F3023" i="89"/>
  <c r="E3023" i="89"/>
  <c r="D3023" i="89"/>
  <c r="P3022" i="89"/>
  <c r="P3021" i="89"/>
  <c r="P3020" i="89"/>
  <c r="P3019" i="89"/>
  <c r="P3018" i="89"/>
  <c r="P3017" i="89"/>
  <c r="P3016" i="89"/>
  <c r="P3015" i="89"/>
  <c r="P3014" i="89"/>
  <c r="P3013" i="89"/>
  <c r="B3009" i="89"/>
  <c r="E87" i="84" s="1"/>
  <c r="B3007" i="89"/>
  <c r="G87" i="84" s="1"/>
  <c r="B3006" i="89"/>
  <c r="F87" i="84" s="1"/>
  <c r="B3005" i="89"/>
  <c r="B3003" i="89"/>
  <c r="C87" i="84" s="1"/>
  <c r="P3000" i="89"/>
  <c r="P2999" i="89"/>
  <c r="H86" i="84" s="1"/>
  <c r="P2996" i="89"/>
  <c r="P2995" i="89"/>
  <c r="P2994" i="89"/>
  <c r="P2993" i="89"/>
  <c r="P2992" i="89"/>
  <c r="P2991" i="89"/>
  <c r="P2990" i="89"/>
  <c r="O2989" i="89"/>
  <c r="N2989" i="89"/>
  <c r="M2989" i="89"/>
  <c r="L2989" i="89"/>
  <c r="K2989" i="89"/>
  <c r="J2989" i="89"/>
  <c r="I2989" i="89"/>
  <c r="H2989" i="89"/>
  <c r="G2989" i="89"/>
  <c r="F2989" i="89"/>
  <c r="E2989" i="89"/>
  <c r="D2989" i="89"/>
  <c r="P2988" i="89"/>
  <c r="P2987" i="89"/>
  <c r="O2986" i="89"/>
  <c r="N2986" i="89"/>
  <c r="M2986" i="89"/>
  <c r="L2986" i="89"/>
  <c r="K2986" i="89"/>
  <c r="J2986" i="89"/>
  <c r="I2986" i="89"/>
  <c r="H2986" i="89"/>
  <c r="G2986" i="89"/>
  <c r="F2986" i="89"/>
  <c r="F2997" i="89" s="1"/>
  <c r="E2986" i="89"/>
  <c r="D2986" i="89"/>
  <c r="P2985" i="89"/>
  <c r="P2984" i="89"/>
  <c r="P2983" i="89"/>
  <c r="P2982" i="89"/>
  <c r="P2981" i="89"/>
  <c r="P2980" i="89"/>
  <c r="P2979" i="89"/>
  <c r="P2978" i="89"/>
  <c r="P2977" i="89"/>
  <c r="P2976" i="89"/>
  <c r="B2972" i="89"/>
  <c r="E86" i="84" s="1"/>
  <c r="B2970" i="89"/>
  <c r="G86" i="84" s="1"/>
  <c r="B2969" i="89"/>
  <c r="F86" i="84" s="1"/>
  <c r="B2968" i="89"/>
  <c r="B2966" i="89"/>
  <c r="C86" i="84" s="1"/>
  <c r="P2963" i="89"/>
  <c r="I85" i="84" s="1"/>
  <c r="P2962" i="89"/>
  <c r="P2959" i="89"/>
  <c r="P2958" i="89"/>
  <c r="P2957" i="89"/>
  <c r="P2956" i="89"/>
  <c r="P2955" i="89"/>
  <c r="P2954" i="89"/>
  <c r="P2953" i="89"/>
  <c r="O2952" i="89"/>
  <c r="N2952" i="89"/>
  <c r="M2952" i="89"/>
  <c r="L2952" i="89"/>
  <c r="L2960" i="89" s="1"/>
  <c r="K2952" i="89"/>
  <c r="J2952" i="89"/>
  <c r="I2952" i="89"/>
  <c r="H2952" i="89"/>
  <c r="G2952" i="89"/>
  <c r="F2952" i="89"/>
  <c r="E2952" i="89"/>
  <c r="D2952" i="89"/>
  <c r="D2960" i="89" s="1"/>
  <c r="P2951" i="89"/>
  <c r="P2950" i="89"/>
  <c r="O2949" i="89"/>
  <c r="N2949" i="89"/>
  <c r="N2960" i="89" s="1"/>
  <c r="M2949" i="89"/>
  <c r="M2960" i="89" s="1"/>
  <c r="L2949" i="89"/>
  <c r="K2949" i="89"/>
  <c r="J2949" i="89"/>
  <c r="J2960" i="89" s="1"/>
  <c r="I2949" i="89"/>
  <c r="H2949" i="89"/>
  <c r="H2960" i="89" s="1"/>
  <c r="G2949" i="89"/>
  <c r="F2949" i="89"/>
  <c r="F2960" i="89" s="1"/>
  <c r="E2949" i="89"/>
  <c r="E2960" i="89" s="1"/>
  <c r="D2949" i="89"/>
  <c r="P2948" i="89"/>
  <c r="P2947" i="89"/>
  <c r="P2946" i="89"/>
  <c r="P2945" i="89"/>
  <c r="P2944" i="89"/>
  <c r="P2943" i="89"/>
  <c r="P2942" i="89"/>
  <c r="P2941" i="89"/>
  <c r="P2940" i="89"/>
  <c r="P2939" i="89"/>
  <c r="B2935" i="89"/>
  <c r="E85" i="84" s="1"/>
  <c r="B2933" i="89"/>
  <c r="G85" i="84" s="1"/>
  <c r="B2932" i="89"/>
  <c r="F85" i="84" s="1"/>
  <c r="B2931" i="89"/>
  <c r="B2929" i="89"/>
  <c r="C85" i="84" s="1"/>
  <c r="P2926" i="89"/>
  <c r="P2925" i="89"/>
  <c r="H84" i="84" s="1"/>
  <c r="P2922" i="89"/>
  <c r="P2921" i="89"/>
  <c r="P2920" i="89"/>
  <c r="P2919" i="89"/>
  <c r="P2918" i="89"/>
  <c r="P2917" i="89"/>
  <c r="P2916" i="89"/>
  <c r="O2915" i="89"/>
  <c r="N2915" i="89"/>
  <c r="M2915" i="89"/>
  <c r="L2915" i="89"/>
  <c r="K2915" i="89"/>
  <c r="J2915" i="89"/>
  <c r="I2915" i="89"/>
  <c r="H2915" i="89"/>
  <c r="G2915" i="89"/>
  <c r="F2915" i="89"/>
  <c r="E2915" i="89"/>
  <c r="D2915" i="89"/>
  <c r="P2914" i="89"/>
  <c r="P2913" i="89"/>
  <c r="O2912" i="89"/>
  <c r="N2912" i="89"/>
  <c r="M2912" i="89"/>
  <c r="L2912" i="89"/>
  <c r="K2912" i="89"/>
  <c r="J2912" i="89"/>
  <c r="I2912" i="89"/>
  <c r="H2912" i="89"/>
  <c r="H2923" i="89" s="1"/>
  <c r="G2912" i="89"/>
  <c r="F2912" i="89"/>
  <c r="E2912" i="89"/>
  <c r="D2912" i="89"/>
  <c r="P2911" i="89"/>
  <c r="P2910" i="89"/>
  <c r="P2909" i="89"/>
  <c r="P2908" i="89"/>
  <c r="P2907" i="89"/>
  <c r="P2906" i="89"/>
  <c r="P2905" i="89"/>
  <c r="P2904" i="89"/>
  <c r="P2903" i="89"/>
  <c r="P2902" i="89"/>
  <c r="B2898" i="89"/>
  <c r="E84" i="84" s="1"/>
  <c r="B2896" i="89"/>
  <c r="G84" i="84" s="1"/>
  <c r="B2895" i="89"/>
  <c r="F84" i="84" s="1"/>
  <c r="B2894" i="89"/>
  <c r="B2892" i="89"/>
  <c r="C84" i="84" s="1"/>
  <c r="P2889" i="89"/>
  <c r="I83" i="84" s="1"/>
  <c r="P2888" i="89"/>
  <c r="P2885" i="89"/>
  <c r="P2884" i="89"/>
  <c r="P2883" i="89"/>
  <c r="P2882" i="89"/>
  <c r="P2881" i="89"/>
  <c r="P2880" i="89"/>
  <c r="P2879" i="89"/>
  <c r="O2878" i="89"/>
  <c r="N2878" i="89"/>
  <c r="M2878" i="89"/>
  <c r="M2886" i="89" s="1"/>
  <c r="L2878" i="89"/>
  <c r="K2878" i="89"/>
  <c r="J2878" i="89"/>
  <c r="I2878" i="89"/>
  <c r="H2878" i="89"/>
  <c r="G2878" i="89"/>
  <c r="F2878" i="89"/>
  <c r="E2878" i="89"/>
  <c r="E2886" i="89" s="1"/>
  <c r="D2878" i="89"/>
  <c r="P2877" i="89"/>
  <c r="P2876" i="89"/>
  <c r="O2875" i="89"/>
  <c r="O2886" i="89" s="1"/>
  <c r="N2875" i="89"/>
  <c r="N2886" i="89" s="1"/>
  <c r="M2875" i="89"/>
  <c r="L2875" i="89"/>
  <c r="K2875" i="89"/>
  <c r="K2886" i="89" s="1"/>
  <c r="J2875" i="89"/>
  <c r="J2886" i="89" s="1"/>
  <c r="I2875" i="89"/>
  <c r="H2875" i="89"/>
  <c r="G2875" i="89"/>
  <c r="G2886" i="89" s="1"/>
  <c r="F2875" i="89"/>
  <c r="F2886" i="89" s="1"/>
  <c r="E2875" i="89"/>
  <c r="D2875" i="89"/>
  <c r="P2874" i="89"/>
  <c r="P2873" i="89"/>
  <c r="P2872" i="89"/>
  <c r="P2871" i="89"/>
  <c r="P2870" i="89"/>
  <c r="P2869" i="89"/>
  <c r="P2868" i="89"/>
  <c r="P2867" i="89"/>
  <c r="P2866" i="89"/>
  <c r="P2865" i="89"/>
  <c r="B2861" i="89"/>
  <c r="E83" i="84" s="1"/>
  <c r="B2859" i="89"/>
  <c r="G83" i="84" s="1"/>
  <c r="B2858" i="89"/>
  <c r="F83" i="84" s="1"/>
  <c r="B2857" i="89"/>
  <c r="B2855" i="89"/>
  <c r="C83" i="84" s="1"/>
  <c r="P2852" i="89"/>
  <c r="I82" i="84" s="1"/>
  <c r="P2851" i="89"/>
  <c r="P2848" i="89"/>
  <c r="P2847" i="89"/>
  <c r="P2846" i="89"/>
  <c r="P2845" i="89"/>
  <c r="P2844" i="89"/>
  <c r="P2843" i="89"/>
  <c r="P2842" i="89"/>
  <c r="O2841" i="89"/>
  <c r="O2849" i="89" s="1"/>
  <c r="N2841" i="89"/>
  <c r="M2841" i="89"/>
  <c r="L2841" i="89"/>
  <c r="K2841" i="89"/>
  <c r="J2841" i="89"/>
  <c r="I2841" i="89"/>
  <c r="H2841" i="89"/>
  <c r="G2841" i="89"/>
  <c r="G2849" i="89" s="1"/>
  <c r="F2841" i="89"/>
  <c r="E2841" i="89"/>
  <c r="D2841" i="89"/>
  <c r="P2840" i="89"/>
  <c r="P2839" i="89"/>
  <c r="O2838" i="89"/>
  <c r="N2838" i="89"/>
  <c r="M2838" i="89"/>
  <c r="M2849" i="89" s="1"/>
  <c r="L2838" i="89"/>
  <c r="K2838" i="89"/>
  <c r="J2838" i="89"/>
  <c r="I2838" i="89"/>
  <c r="I2849" i="89" s="1"/>
  <c r="H2838" i="89"/>
  <c r="G2838" i="89"/>
  <c r="F2838" i="89"/>
  <c r="E2838" i="89"/>
  <c r="E2849" i="89" s="1"/>
  <c r="D2838" i="89"/>
  <c r="P2837" i="89"/>
  <c r="P2836" i="89"/>
  <c r="P2835" i="89"/>
  <c r="P2834" i="89"/>
  <c r="P2833" i="89"/>
  <c r="P2832" i="89"/>
  <c r="P2831" i="89"/>
  <c r="P2830" i="89"/>
  <c r="P2829" i="89"/>
  <c r="P2828" i="89"/>
  <c r="B2824" i="89"/>
  <c r="E82" i="84" s="1"/>
  <c r="B2822" i="89"/>
  <c r="G82" i="84" s="1"/>
  <c r="B2821" i="89"/>
  <c r="F82" i="84" s="1"/>
  <c r="B2820" i="89"/>
  <c r="B2818" i="89"/>
  <c r="C82" i="84" s="1"/>
  <c r="P2815" i="89"/>
  <c r="I81" i="84" s="1"/>
  <c r="P2814" i="89"/>
  <c r="P2811" i="89"/>
  <c r="P2810" i="89"/>
  <c r="P2809" i="89"/>
  <c r="P2808" i="89"/>
  <c r="P2807" i="89"/>
  <c r="P2806" i="89"/>
  <c r="P2805" i="89"/>
  <c r="O2804" i="89"/>
  <c r="N2804" i="89"/>
  <c r="M2804" i="89"/>
  <c r="L2804" i="89"/>
  <c r="K2804" i="89"/>
  <c r="J2804" i="89"/>
  <c r="I2804" i="89"/>
  <c r="H2804" i="89"/>
  <c r="G2804" i="89"/>
  <c r="F2804" i="89"/>
  <c r="E2804" i="89"/>
  <c r="D2804" i="89"/>
  <c r="P2803" i="89"/>
  <c r="P2802" i="89"/>
  <c r="O2801" i="89"/>
  <c r="N2801" i="89"/>
  <c r="M2801" i="89"/>
  <c r="L2801" i="89"/>
  <c r="K2801" i="89"/>
  <c r="J2801" i="89"/>
  <c r="I2801" i="89"/>
  <c r="H2801" i="89"/>
  <c r="G2801" i="89"/>
  <c r="F2801" i="89"/>
  <c r="E2801" i="89"/>
  <c r="D2801" i="89"/>
  <c r="P2800" i="89"/>
  <c r="P2799" i="89"/>
  <c r="P2798" i="89"/>
  <c r="P2797" i="89"/>
  <c r="P2796" i="89"/>
  <c r="P2795" i="89"/>
  <c r="P2794" i="89"/>
  <c r="P2793" i="89"/>
  <c r="P2792" i="89"/>
  <c r="P2791" i="89"/>
  <c r="B2787" i="89"/>
  <c r="E81" i="84" s="1"/>
  <c r="B2785" i="89"/>
  <c r="G81" i="84" s="1"/>
  <c r="B2784" i="89"/>
  <c r="F81" i="84" s="1"/>
  <c r="B2783" i="89"/>
  <c r="B2781" i="89"/>
  <c r="C81" i="84" s="1"/>
  <c r="P2778" i="89"/>
  <c r="I80" i="84" s="1"/>
  <c r="P2777" i="89"/>
  <c r="H80" i="84" s="1"/>
  <c r="P2774" i="89"/>
  <c r="P2773" i="89"/>
  <c r="P2772" i="89"/>
  <c r="P2771" i="89"/>
  <c r="P2770" i="89"/>
  <c r="P2769" i="89"/>
  <c r="P2768" i="89"/>
  <c r="O2767" i="89"/>
  <c r="N2767" i="89"/>
  <c r="M2767" i="89"/>
  <c r="L2767" i="89"/>
  <c r="K2767" i="89"/>
  <c r="J2767" i="89"/>
  <c r="I2767" i="89"/>
  <c r="H2767" i="89"/>
  <c r="G2767" i="89"/>
  <c r="F2767" i="89"/>
  <c r="E2767" i="89"/>
  <c r="D2767" i="89"/>
  <c r="P2766" i="89"/>
  <c r="P2765" i="89"/>
  <c r="O2764" i="89"/>
  <c r="N2764" i="89"/>
  <c r="M2764" i="89"/>
  <c r="L2764" i="89"/>
  <c r="K2764" i="89"/>
  <c r="J2764" i="89"/>
  <c r="I2764" i="89"/>
  <c r="H2764" i="89"/>
  <c r="H2775" i="89" s="1"/>
  <c r="G2764" i="89"/>
  <c r="F2764" i="89"/>
  <c r="E2764" i="89"/>
  <c r="D2764" i="89"/>
  <c r="P2763" i="89"/>
  <c r="P2762" i="89"/>
  <c r="P2761" i="89"/>
  <c r="P2760" i="89"/>
  <c r="P2759" i="89"/>
  <c r="P2758" i="89"/>
  <c r="P2757" i="89"/>
  <c r="P2756" i="89"/>
  <c r="P2755" i="89"/>
  <c r="P2754" i="89"/>
  <c r="B2750" i="89"/>
  <c r="E80" i="84" s="1"/>
  <c r="B2748" i="89"/>
  <c r="G80" i="84" s="1"/>
  <c r="B2747" i="89"/>
  <c r="F80" i="84" s="1"/>
  <c r="B2746" i="89"/>
  <c r="B2744" i="89"/>
  <c r="C80" i="84" s="1"/>
  <c r="P2741" i="89"/>
  <c r="I79" i="84" s="1"/>
  <c r="P2740" i="89"/>
  <c r="P2737" i="89"/>
  <c r="P2736" i="89"/>
  <c r="P2735" i="89"/>
  <c r="P2734" i="89"/>
  <c r="P2733" i="89"/>
  <c r="P2732" i="89"/>
  <c r="P2731" i="89"/>
  <c r="O2730" i="89"/>
  <c r="N2730" i="89"/>
  <c r="M2730" i="89"/>
  <c r="M2738" i="89" s="1"/>
  <c r="L2730" i="89"/>
  <c r="K2730" i="89"/>
  <c r="J2730" i="89"/>
  <c r="I2730" i="89"/>
  <c r="H2730" i="89"/>
  <c r="G2730" i="89"/>
  <c r="F2730" i="89"/>
  <c r="E2730" i="89"/>
  <c r="E2738" i="89" s="1"/>
  <c r="D2730" i="89"/>
  <c r="P2729" i="89"/>
  <c r="P2728" i="89"/>
  <c r="O2727" i="89"/>
  <c r="O2738" i="89" s="1"/>
  <c r="N2727" i="89"/>
  <c r="M2727" i="89"/>
  <c r="L2727" i="89"/>
  <c r="K2727" i="89"/>
  <c r="K2738" i="89" s="1"/>
  <c r="J2727" i="89"/>
  <c r="J2738" i="89" s="1"/>
  <c r="I2727" i="89"/>
  <c r="H2727" i="89"/>
  <c r="G2727" i="89"/>
  <c r="G2738" i="89" s="1"/>
  <c r="F2727" i="89"/>
  <c r="E2727" i="89"/>
  <c r="D2727" i="89"/>
  <c r="P2726" i="89"/>
  <c r="P2725" i="89"/>
  <c r="P2724" i="89"/>
  <c r="P2723" i="89"/>
  <c r="P2722" i="89"/>
  <c r="P2721" i="89"/>
  <c r="P2720" i="89"/>
  <c r="P2719" i="89"/>
  <c r="P2718" i="89"/>
  <c r="P2717" i="89"/>
  <c r="B2713" i="89"/>
  <c r="E79" i="84" s="1"/>
  <c r="B2711" i="89"/>
  <c r="G79" i="84" s="1"/>
  <c r="B2710" i="89"/>
  <c r="F79" i="84" s="1"/>
  <c r="B2709" i="89"/>
  <c r="B2707" i="89"/>
  <c r="C79" i="84" s="1"/>
  <c r="P2704" i="89"/>
  <c r="I78" i="84" s="1"/>
  <c r="P2703" i="89"/>
  <c r="P2700" i="89"/>
  <c r="P2699" i="89"/>
  <c r="P2698" i="89"/>
  <c r="P2697" i="89"/>
  <c r="P2696" i="89"/>
  <c r="P2695" i="89"/>
  <c r="P2694" i="89"/>
  <c r="O2693" i="89"/>
  <c r="O2701" i="89" s="1"/>
  <c r="N2693" i="89"/>
  <c r="M2693" i="89"/>
  <c r="L2693" i="89"/>
  <c r="K2693" i="89"/>
  <c r="K2701" i="89" s="1"/>
  <c r="J2693" i="89"/>
  <c r="I2693" i="89"/>
  <c r="H2693" i="89"/>
  <c r="G2693" i="89"/>
  <c r="G2701" i="89" s="1"/>
  <c r="F2693" i="89"/>
  <c r="E2693" i="89"/>
  <c r="D2693" i="89"/>
  <c r="P2692" i="89"/>
  <c r="P2691" i="89"/>
  <c r="O2690" i="89"/>
  <c r="N2690" i="89"/>
  <c r="N2701" i="89" s="1"/>
  <c r="M2690" i="89"/>
  <c r="M2701" i="89" s="1"/>
  <c r="L2690" i="89"/>
  <c r="K2690" i="89"/>
  <c r="J2690" i="89"/>
  <c r="J2701" i="89" s="1"/>
  <c r="I2690" i="89"/>
  <c r="I2701" i="89" s="1"/>
  <c r="H2690" i="89"/>
  <c r="G2690" i="89"/>
  <c r="F2690" i="89"/>
  <c r="F2701" i="89" s="1"/>
  <c r="E2690" i="89"/>
  <c r="E2701" i="89" s="1"/>
  <c r="D2690" i="89"/>
  <c r="P2689" i="89"/>
  <c r="P2688" i="89"/>
  <c r="P2687" i="89"/>
  <c r="P2686" i="89"/>
  <c r="P2685" i="89"/>
  <c r="P2684" i="89"/>
  <c r="P2683" i="89"/>
  <c r="P2682" i="89"/>
  <c r="P2681" i="89"/>
  <c r="P2680" i="89"/>
  <c r="B2676" i="89"/>
  <c r="E78" i="84" s="1"/>
  <c r="B2674" i="89"/>
  <c r="G78" i="84" s="1"/>
  <c r="B2673" i="89"/>
  <c r="F78" i="84" s="1"/>
  <c r="B2672" i="89"/>
  <c r="B2670" i="89"/>
  <c r="C78" i="84" s="1"/>
  <c r="P2667" i="89"/>
  <c r="I77" i="84" s="1"/>
  <c r="P2666" i="89"/>
  <c r="P2663" i="89"/>
  <c r="P2662" i="89"/>
  <c r="P2661" i="89"/>
  <c r="P2660" i="89"/>
  <c r="P2659" i="89"/>
  <c r="P2658" i="89"/>
  <c r="P2657" i="89"/>
  <c r="O2656" i="89"/>
  <c r="N2656" i="89"/>
  <c r="M2656" i="89"/>
  <c r="L2656" i="89"/>
  <c r="K2656" i="89"/>
  <c r="J2656" i="89"/>
  <c r="I2656" i="89"/>
  <c r="H2656" i="89"/>
  <c r="G2656" i="89"/>
  <c r="F2656" i="89"/>
  <c r="E2656" i="89"/>
  <c r="D2656" i="89"/>
  <c r="P2655" i="89"/>
  <c r="P2654" i="89"/>
  <c r="O2653" i="89"/>
  <c r="N2653" i="89"/>
  <c r="M2653" i="89"/>
  <c r="L2653" i="89"/>
  <c r="L2664" i="89" s="1"/>
  <c r="K2653" i="89"/>
  <c r="J2653" i="89"/>
  <c r="I2653" i="89"/>
  <c r="H2653" i="89"/>
  <c r="H2664" i="89" s="1"/>
  <c r="G2653" i="89"/>
  <c r="F2653" i="89"/>
  <c r="E2653" i="89"/>
  <c r="D2653" i="89"/>
  <c r="D2664" i="89" s="1"/>
  <c r="P2652" i="89"/>
  <c r="P2651" i="89"/>
  <c r="P2650" i="89"/>
  <c r="P2649" i="89"/>
  <c r="P2648" i="89"/>
  <c r="P2647" i="89"/>
  <c r="P2646" i="89"/>
  <c r="P2645" i="89"/>
  <c r="P2644" i="89"/>
  <c r="P2643" i="89"/>
  <c r="B2639" i="89"/>
  <c r="E77" i="84" s="1"/>
  <c r="B2637" i="89"/>
  <c r="G77" i="84" s="1"/>
  <c r="B2636" i="89"/>
  <c r="F77" i="84" s="1"/>
  <c r="B2635" i="89"/>
  <c r="B2633" i="89"/>
  <c r="C77" i="84" s="1"/>
  <c r="P2630" i="89"/>
  <c r="I76" i="84" s="1"/>
  <c r="P2629" i="89"/>
  <c r="H76" i="84" s="1"/>
  <c r="P2626" i="89"/>
  <c r="P2625" i="89"/>
  <c r="P2624" i="89"/>
  <c r="P2623" i="89"/>
  <c r="P2622" i="89"/>
  <c r="P2621" i="89"/>
  <c r="P2620" i="89"/>
  <c r="O2619" i="89"/>
  <c r="N2619" i="89"/>
  <c r="M2619" i="89"/>
  <c r="L2619" i="89"/>
  <c r="K2619" i="89"/>
  <c r="J2619" i="89"/>
  <c r="I2619" i="89"/>
  <c r="H2619" i="89"/>
  <c r="G2619" i="89"/>
  <c r="F2619" i="89"/>
  <c r="E2619" i="89"/>
  <c r="D2619" i="89"/>
  <c r="P2618" i="89"/>
  <c r="P2617" i="89"/>
  <c r="O2616" i="89"/>
  <c r="N2616" i="89"/>
  <c r="M2616" i="89"/>
  <c r="L2616" i="89"/>
  <c r="K2616" i="89"/>
  <c r="J2616" i="89"/>
  <c r="I2616" i="89"/>
  <c r="H2616" i="89"/>
  <c r="G2616" i="89"/>
  <c r="F2616" i="89"/>
  <c r="E2616" i="89"/>
  <c r="D2616" i="89"/>
  <c r="P2615" i="89"/>
  <c r="P2614" i="89"/>
  <c r="P2613" i="89"/>
  <c r="P2612" i="89"/>
  <c r="P2611" i="89"/>
  <c r="P2610" i="89"/>
  <c r="P2609" i="89"/>
  <c r="P2608" i="89"/>
  <c r="P2607" i="89"/>
  <c r="P2606" i="89"/>
  <c r="B2602" i="89"/>
  <c r="E76" i="84" s="1"/>
  <c r="B2600" i="89"/>
  <c r="G76" i="84" s="1"/>
  <c r="B2599" i="89"/>
  <c r="F76" i="84" s="1"/>
  <c r="B2598" i="89"/>
  <c r="B2596" i="89"/>
  <c r="C76" i="84" s="1"/>
  <c r="P2593" i="89"/>
  <c r="I75" i="84" s="1"/>
  <c r="P2592" i="89"/>
  <c r="P2589" i="89"/>
  <c r="P2588" i="89"/>
  <c r="P2587" i="89"/>
  <c r="P2586" i="89"/>
  <c r="P2585" i="89"/>
  <c r="P2584" i="89"/>
  <c r="P2583" i="89"/>
  <c r="O2582" i="89"/>
  <c r="N2582" i="89"/>
  <c r="M2582" i="89"/>
  <c r="L2582" i="89"/>
  <c r="K2582" i="89"/>
  <c r="J2582" i="89"/>
  <c r="I2582" i="89"/>
  <c r="H2582" i="89"/>
  <c r="G2582" i="89"/>
  <c r="F2582" i="89"/>
  <c r="E2582" i="89"/>
  <c r="D2582" i="89"/>
  <c r="P2581" i="89"/>
  <c r="P2580" i="89"/>
  <c r="O2579" i="89"/>
  <c r="N2579" i="89"/>
  <c r="M2579" i="89"/>
  <c r="L2579" i="89"/>
  <c r="K2579" i="89"/>
  <c r="K2590" i="89" s="1"/>
  <c r="J2579" i="89"/>
  <c r="I2579" i="89"/>
  <c r="H2579" i="89"/>
  <c r="G2579" i="89"/>
  <c r="F2579" i="89"/>
  <c r="E2579" i="89"/>
  <c r="D2579" i="89"/>
  <c r="P2578" i="89"/>
  <c r="P2577" i="89"/>
  <c r="P2576" i="89"/>
  <c r="P2575" i="89"/>
  <c r="P2574" i="89"/>
  <c r="P2573" i="89"/>
  <c r="P2572" i="89"/>
  <c r="P2571" i="89"/>
  <c r="P2570" i="89"/>
  <c r="P2569" i="89"/>
  <c r="B2565" i="89"/>
  <c r="E75" i="84" s="1"/>
  <c r="B2563" i="89"/>
  <c r="G75" i="84" s="1"/>
  <c r="B2562" i="89"/>
  <c r="F75" i="84" s="1"/>
  <c r="B2561" i="89"/>
  <c r="B2559" i="89"/>
  <c r="C75" i="84" s="1"/>
  <c r="P2556" i="89"/>
  <c r="P2555" i="89"/>
  <c r="H74" i="84" s="1"/>
  <c r="P2552" i="89"/>
  <c r="P2551" i="89"/>
  <c r="P2550" i="89"/>
  <c r="P2549" i="89"/>
  <c r="P2548" i="89"/>
  <c r="P2547" i="89"/>
  <c r="P2546" i="89"/>
  <c r="O2545" i="89"/>
  <c r="N2545" i="89"/>
  <c r="M2545" i="89"/>
  <c r="L2545" i="89"/>
  <c r="K2545" i="89"/>
  <c r="J2545" i="89"/>
  <c r="I2545" i="89"/>
  <c r="H2545" i="89"/>
  <c r="G2545" i="89"/>
  <c r="F2545" i="89"/>
  <c r="E2545" i="89"/>
  <c r="D2545" i="89"/>
  <c r="P2544" i="89"/>
  <c r="P2543" i="89"/>
  <c r="O2542" i="89"/>
  <c r="O2553" i="89" s="1"/>
  <c r="N2542" i="89"/>
  <c r="N2553" i="89" s="1"/>
  <c r="M2542" i="89"/>
  <c r="M2553" i="89" s="1"/>
  <c r="L2542" i="89"/>
  <c r="K2542" i="89"/>
  <c r="J2542" i="89"/>
  <c r="J2553" i="89" s="1"/>
  <c r="I2542" i="89"/>
  <c r="I2553" i="89" s="1"/>
  <c r="H2542" i="89"/>
  <c r="G2542" i="89"/>
  <c r="F2542" i="89"/>
  <c r="F2553" i="89" s="1"/>
  <c r="E2542" i="89"/>
  <c r="E2553" i="89" s="1"/>
  <c r="D2542" i="89"/>
  <c r="P2541" i="89"/>
  <c r="P2540" i="89"/>
  <c r="P2539" i="89"/>
  <c r="P2538" i="89"/>
  <c r="P2537" i="89"/>
  <c r="P2536" i="89"/>
  <c r="P2535" i="89"/>
  <c r="P2534" i="89"/>
  <c r="P2533" i="89"/>
  <c r="P2532" i="89"/>
  <c r="B2528" i="89"/>
  <c r="E74" i="84" s="1"/>
  <c r="B2526" i="89"/>
  <c r="G74" i="84" s="1"/>
  <c r="B2525" i="89"/>
  <c r="F74" i="84" s="1"/>
  <c r="B2524" i="89"/>
  <c r="B2522" i="89"/>
  <c r="C74" i="84" s="1"/>
  <c r="P2519" i="89"/>
  <c r="I73" i="84" s="1"/>
  <c r="P2518" i="89"/>
  <c r="P2515" i="89"/>
  <c r="P2514" i="89"/>
  <c r="P2513" i="89"/>
  <c r="P2512" i="89"/>
  <c r="P2511" i="89"/>
  <c r="P2510" i="89"/>
  <c r="P2509" i="89"/>
  <c r="O2508" i="89"/>
  <c r="N2508" i="89"/>
  <c r="M2508" i="89"/>
  <c r="L2508" i="89"/>
  <c r="K2508" i="89"/>
  <c r="J2508" i="89"/>
  <c r="I2508" i="89"/>
  <c r="H2508" i="89"/>
  <c r="G2508" i="89"/>
  <c r="F2508" i="89"/>
  <c r="E2508" i="89"/>
  <c r="D2508" i="89"/>
  <c r="P2507" i="89"/>
  <c r="P2506" i="89"/>
  <c r="O2505" i="89"/>
  <c r="N2505" i="89"/>
  <c r="M2505" i="89"/>
  <c r="L2505" i="89"/>
  <c r="K2505" i="89"/>
  <c r="J2505" i="89"/>
  <c r="I2505" i="89"/>
  <c r="I2516" i="89" s="1"/>
  <c r="H2505" i="89"/>
  <c r="H2516" i="89" s="1"/>
  <c r="G2505" i="89"/>
  <c r="F2505" i="89"/>
  <c r="E2505" i="89"/>
  <c r="D2505" i="89"/>
  <c r="P2504" i="89"/>
  <c r="P2503" i="89"/>
  <c r="P2502" i="89"/>
  <c r="P2501" i="89"/>
  <c r="P2500" i="89"/>
  <c r="P2499" i="89"/>
  <c r="P2498" i="89"/>
  <c r="P2497" i="89"/>
  <c r="P2496" i="89"/>
  <c r="P2495" i="89"/>
  <c r="B2491" i="89"/>
  <c r="E73" i="84" s="1"/>
  <c r="B2489" i="89"/>
  <c r="G73" i="84" s="1"/>
  <c r="B2488" i="89"/>
  <c r="F73" i="84" s="1"/>
  <c r="B2487" i="89"/>
  <c r="B2485" i="89"/>
  <c r="C73" i="84" s="1"/>
  <c r="P2482" i="89"/>
  <c r="P2481" i="89"/>
  <c r="H72" i="84" s="1"/>
  <c r="P2478" i="89"/>
  <c r="P2477" i="89"/>
  <c r="P2476" i="89"/>
  <c r="P2475" i="89"/>
  <c r="P2474" i="89"/>
  <c r="P2473" i="89"/>
  <c r="P2472" i="89"/>
  <c r="O2471" i="89"/>
  <c r="N2471" i="89"/>
  <c r="N2479" i="89" s="1"/>
  <c r="M2471" i="89"/>
  <c r="L2471" i="89"/>
  <c r="K2471" i="89"/>
  <c r="J2471" i="89"/>
  <c r="I2471" i="89"/>
  <c r="H2471" i="89"/>
  <c r="G2471" i="89"/>
  <c r="F2471" i="89"/>
  <c r="E2471" i="89"/>
  <c r="D2471" i="89"/>
  <c r="P2470" i="89"/>
  <c r="P2469" i="89"/>
  <c r="O2468" i="89"/>
  <c r="N2468" i="89"/>
  <c r="M2468" i="89"/>
  <c r="L2468" i="89"/>
  <c r="L2479" i="89" s="1"/>
  <c r="K2468" i="89"/>
  <c r="J2468" i="89"/>
  <c r="J2479" i="89" s="1"/>
  <c r="I2468" i="89"/>
  <c r="H2468" i="89"/>
  <c r="G2468" i="89"/>
  <c r="F2468" i="89"/>
  <c r="E2468" i="89"/>
  <c r="D2468" i="89"/>
  <c r="P2467" i="89"/>
  <c r="P2466" i="89"/>
  <c r="P2465" i="89"/>
  <c r="P2464" i="89"/>
  <c r="P2463" i="89"/>
  <c r="P2462" i="89"/>
  <c r="P2461" i="89"/>
  <c r="P2460" i="89"/>
  <c r="P2459" i="89"/>
  <c r="P2458" i="89"/>
  <c r="B2454" i="89"/>
  <c r="E72" i="84" s="1"/>
  <c r="B2452" i="89"/>
  <c r="G72" i="84" s="1"/>
  <c r="B2451" i="89"/>
  <c r="F72" i="84" s="1"/>
  <c r="B2450" i="89"/>
  <c r="B2448" i="89"/>
  <c r="C72" i="84" s="1"/>
  <c r="P2445" i="89"/>
  <c r="I71" i="84" s="1"/>
  <c r="P2444" i="89"/>
  <c r="P2441" i="89"/>
  <c r="P2440" i="89"/>
  <c r="P2439" i="89"/>
  <c r="P2438" i="89"/>
  <c r="P2437" i="89"/>
  <c r="P2436" i="89"/>
  <c r="P2435" i="89"/>
  <c r="O2434" i="89"/>
  <c r="N2434" i="89"/>
  <c r="M2434" i="89"/>
  <c r="M2442" i="89" s="1"/>
  <c r="L2434" i="89"/>
  <c r="K2434" i="89"/>
  <c r="J2434" i="89"/>
  <c r="I2434" i="89"/>
  <c r="I2442" i="89" s="1"/>
  <c r="H2434" i="89"/>
  <c r="G2434" i="89"/>
  <c r="F2434" i="89"/>
  <c r="E2434" i="89"/>
  <c r="E2442" i="89" s="1"/>
  <c r="D2434" i="89"/>
  <c r="P2433" i="89"/>
  <c r="P2432" i="89"/>
  <c r="O2431" i="89"/>
  <c r="O2442" i="89" s="1"/>
  <c r="N2431" i="89"/>
  <c r="M2431" i="89"/>
  <c r="L2431" i="89"/>
  <c r="K2431" i="89"/>
  <c r="K2442" i="89" s="1"/>
  <c r="J2431" i="89"/>
  <c r="I2431" i="89"/>
  <c r="H2431" i="89"/>
  <c r="G2431" i="89"/>
  <c r="G2442" i="89" s="1"/>
  <c r="F2431" i="89"/>
  <c r="E2431" i="89"/>
  <c r="D2431" i="89"/>
  <c r="P2430" i="89"/>
  <c r="P2429" i="89"/>
  <c r="P2428" i="89"/>
  <c r="P2427" i="89"/>
  <c r="P2426" i="89"/>
  <c r="P2425" i="89"/>
  <c r="P2424" i="89"/>
  <c r="P2423" i="89"/>
  <c r="P2422" i="89"/>
  <c r="P2421" i="89"/>
  <c r="B2417" i="89"/>
  <c r="E71" i="84" s="1"/>
  <c r="B2415" i="89"/>
  <c r="G71" i="84" s="1"/>
  <c r="B2414" i="89"/>
  <c r="F71" i="84" s="1"/>
  <c r="B2413" i="89"/>
  <c r="B2411" i="89"/>
  <c r="C71" i="84" s="1"/>
  <c r="P2408" i="89"/>
  <c r="I70" i="84" s="1"/>
  <c r="P2407" i="89"/>
  <c r="P2404" i="89"/>
  <c r="P2403" i="89"/>
  <c r="P2402" i="89"/>
  <c r="P2401" i="89"/>
  <c r="P2400" i="89"/>
  <c r="P2399" i="89"/>
  <c r="P2398" i="89"/>
  <c r="O2397" i="89"/>
  <c r="O2405" i="89" s="1"/>
  <c r="N2397" i="89"/>
  <c r="M2397" i="89"/>
  <c r="L2397" i="89"/>
  <c r="L2405" i="89" s="1"/>
  <c r="K2397" i="89"/>
  <c r="K2405" i="89" s="1"/>
  <c r="J2397" i="89"/>
  <c r="I2397" i="89"/>
  <c r="H2397" i="89"/>
  <c r="G2397" i="89"/>
  <c r="G2405" i="89" s="1"/>
  <c r="F2397" i="89"/>
  <c r="E2397" i="89"/>
  <c r="D2397" i="89"/>
  <c r="D2405" i="89" s="1"/>
  <c r="P2396" i="89"/>
  <c r="P2395" i="89"/>
  <c r="O2394" i="89"/>
  <c r="N2394" i="89"/>
  <c r="N2405" i="89" s="1"/>
  <c r="M2394" i="89"/>
  <c r="M2405" i="89" s="1"/>
  <c r="L2394" i="89"/>
  <c r="K2394" i="89"/>
  <c r="J2394" i="89"/>
  <c r="I2394" i="89"/>
  <c r="I2405" i="89" s="1"/>
  <c r="H2394" i="89"/>
  <c r="G2394" i="89"/>
  <c r="F2394" i="89"/>
  <c r="F2405" i="89" s="1"/>
  <c r="E2394" i="89"/>
  <c r="E2405" i="89" s="1"/>
  <c r="D2394" i="89"/>
  <c r="P2393" i="89"/>
  <c r="P2392" i="89"/>
  <c r="P2391" i="89"/>
  <c r="P2390" i="89"/>
  <c r="P2389" i="89"/>
  <c r="P2388" i="89"/>
  <c r="P2387" i="89"/>
  <c r="P2386" i="89"/>
  <c r="P2385" i="89"/>
  <c r="P2384" i="89"/>
  <c r="B2380" i="89"/>
  <c r="E70" i="84" s="1"/>
  <c r="B2378" i="89"/>
  <c r="G70" i="84" s="1"/>
  <c r="B2377" i="89"/>
  <c r="F70" i="84" s="1"/>
  <c r="B2376" i="89"/>
  <c r="B2374" i="89"/>
  <c r="C70" i="84" s="1"/>
  <c r="P2371" i="89"/>
  <c r="I69" i="84" s="1"/>
  <c r="P2370" i="89"/>
  <c r="P2367" i="89"/>
  <c r="P2366" i="89"/>
  <c r="P2365" i="89"/>
  <c r="P2364" i="89"/>
  <c r="P2363" i="89"/>
  <c r="P2362" i="89"/>
  <c r="P2361" i="89"/>
  <c r="O2360" i="89"/>
  <c r="N2360" i="89"/>
  <c r="N2368" i="89" s="1"/>
  <c r="M2360" i="89"/>
  <c r="M2368" i="89" s="1"/>
  <c r="L2360" i="89"/>
  <c r="K2360" i="89"/>
  <c r="J2360" i="89"/>
  <c r="I2360" i="89"/>
  <c r="I2368" i="89" s="1"/>
  <c r="H2360" i="89"/>
  <c r="G2360" i="89"/>
  <c r="F2360" i="89"/>
  <c r="F2368" i="89" s="1"/>
  <c r="E2360" i="89"/>
  <c r="E2368" i="89" s="1"/>
  <c r="D2360" i="89"/>
  <c r="P2359" i="89"/>
  <c r="P2358" i="89"/>
  <c r="O2357" i="89"/>
  <c r="O2368" i="89" s="1"/>
  <c r="N2357" i="89"/>
  <c r="M2357" i="89"/>
  <c r="L2357" i="89"/>
  <c r="K2357" i="89"/>
  <c r="K2368" i="89" s="1"/>
  <c r="J2357" i="89"/>
  <c r="I2357" i="89"/>
  <c r="H2357" i="89"/>
  <c r="H2368" i="89" s="1"/>
  <c r="G2357" i="89"/>
  <c r="G2368" i="89" s="1"/>
  <c r="F2357" i="89"/>
  <c r="E2357" i="89"/>
  <c r="D2357" i="89"/>
  <c r="D2368" i="89" s="1"/>
  <c r="P2356" i="89"/>
  <c r="P2355" i="89"/>
  <c r="P2354" i="89"/>
  <c r="P2353" i="89"/>
  <c r="P2352" i="89"/>
  <c r="P2351" i="89"/>
  <c r="P2350" i="89"/>
  <c r="P2349" i="89"/>
  <c r="P2348" i="89"/>
  <c r="P2347" i="89"/>
  <c r="B2343" i="89"/>
  <c r="E69" i="84" s="1"/>
  <c r="B2341" i="89"/>
  <c r="G69" i="84" s="1"/>
  <c r="B2340" i="89"/>
  <c r="F69" i="84" s="1"/>
  <c r="B2339" i="89"/>
  <c r="B2337" i="89"/>
  <c r="C69" i="84" s="1"/>
  <c r="P2334" i="89"/>
  <c r="I68" i="84" s="1"/>
  <c r="P2333" i="89"/>
  <c r="H68" i="84" s="1"/>
  <c r="P2330" i="89"/>
  <c r="P2329" i="89"/>
  <c r="P2328" i="89"/>
  <c r="P2327" i="89"/>
  <c r="P2326" i="89"/>
  <c r="P2325" i="89"/>
  <c r="P2324" i="89"/>
  <c r="O2323" i="89"/>
  <c r="N2323" i="89"/>
  <c r="M2323" i="89"/>
  <c r="L2323" i="89"/>
  <c r="L2331" i="89" s="1"/>
  <c r="K2323" i="89"/>
  <c r="J2323" i="89"/>
  <c r="I2323" i="89"/>
  <c r="H2323" i="89"/>
  <c r="H2331" i="89" s="1"/>
  <c r="G2323" i="89"/>
  <c r="F2323" i="89"/>
  <c r="E2323" i="89"/>
  <c r="D2323" i="89"/>
  <c r="D2331" i="89" s="1"/>
  <c r="P2322" i="89"/>
  <c r="P2321" i="89"/>
  <c r="O2320" i="89"/>
  <c r="N2320" i="89"/>
  <c r="N2331" i="89" s="1"/>
  <c r="M2320" i="89"/>
  <c r="L2320" i="89"/>
  <c r="K2320" i="89"/>
  <c r="J2320" i="89"/>
  <c r="J2331" i="89" s="1"/>
  <c r="I2320" i="89"/>
  <c r="H2320" i="89"/>
  <c r="G2320" i="89"/>
  <c r="F2320" i="89"/>
  <c r="F2331" i="89" s="1"/>
  <c r="E2320" i="89"/>
  <c r="D2320" i="89"/>
  <c r="P2319" i="89"/>
  <c r="P2318" i="89"/>
  <c r="P2317" i="89"/>
  <c r="P2316" i="89"/>
  <c r="P2315" i="89"/>
  <c r="P2314" i="89"/>
  <c r="P2313" i="89"/>
  <c r="P2312" i="89"/>
  <c r="P2311" i="89"/>
  <c r="P2310" i="89"/>
  <c r="B2306" i="89"/>
  <c r="E68" i="84" s="1"/>
  <c r="B2304" i="89"/>
  <c r="G68" i="84" s="1"/>
  <c r="B2303" i="89"/>
  <c r="F68" i="84" s="1"/>
  <c r="B2302" i="89"/>
  <c r="B2300" i="89"/>
  <c r="C68" i="84" s="1"/>
  <c r="P2297" i="89"/>
  <c r="I67" i="84" s="1"/>
  <c r="P2296" i="89"/>
  <c r="P2293" i="89"/>
  <c r="P2292" i="89"/>
  <c r="P2291" i="89"/>
  <c r="P2290" i="89"/>
  <c r="P2289" i="89"/>
  <c r="P2288" i="89"/>
  <c r="P2287" i="89"/>
  <c r="O2286" i="89"/>
  <c r="N2286" i="89"/>
  <c r="N2294" i="89" s="1"/>
  <c r="M2286" i="89"/>
  <c r="L2286" i="89"/>
  <c r="K2286" i="89"/>
  <c r="J2286" i="89"/>
  <c r="J2294" i="89" s="1"/>
  <c r="I2286" i="89"/>
  <c r="H2286" i="89"/>
  <c r="G2286" i="89"/>
  <c r="F2286" i="89"/>
  <c r="F2294" i="89" s="1"/>
  <c r="E2286" i="89"/>
  <c r="D2286" i="89"/>
  <c r="P2285" i="89"/>
  <c r="P2284" i="89"/>
  <c r="O2283" i="89"/>
  <c r="N2283" i="89"/>
  <c r="M2283" i="89"/>
  <c r="L2283" i="89"/>
  <c r="L2294" i="89" s="1"/>
  <c r="K2283" i="89"/>
  <c r="J2283" i="89"/>
  <c r="I2283" i="89"/>
  <c r="H2283" i="89"/>
  <c r="H2294" i="89" s="1"/>
  <c r="G2283" i="89"/>
  <c r="F2283" i="89"/>
  <c r="E2283" i="89"/>
  <c r="D2283" i="89"/>
  <c r="D2294" i="89" s="1"/>
  <c r="P2282" i="89"/>
  <c r="P2281" i="89"/>
  <c r="P2280" i="89"/>
  <c r="P2279" i="89"/>
  <c r="P2278" i="89"/>
  <c r="P2277" i="89"/>
  <c r="P2276" i="89"/>
  <c r="P2275" i="89"/>
  <c r="P2274" i="89"/>
  <c r="P2273" i="89"/>
  <c r="B2269" i="89"/>
  <c r="E67" i="84" s="1"/>
  <c r="B2267" i="89"/>
  <c r="G67" i="84" s="1"/>
  <c r="B2266" i="89"/>
  <c r="F67" i="84" s="1"/>
  <c r="B2265" i="89"/>
  <c r="B2263" i="89"/>
  <c r="C67" i="84" s="1"/>
  <c r="P2260" i="89"/>
  <c r="I66" i="84" s="1"/>
  <c r="P2259" i="89"/>
  <c r="H66" i="84" s="1"/>
  <c r="P2256" i="89"/>
  <c r="P2255" i="89"/>
  <c r="P2254" i="89"/>
  <c r="P2253" i="89"/>
  <c r="P2252" i="89"/>
  <c r="P2251" i="89"/>
  <c r="P2250" i="89"/>
  <c r="O2249" i="89"/>
  <c r="N2249" i="89"/>
  <c r="M2249" i="89"/>
  <c r="L2249" i="89"/>
  <c r="K2249" i="89"/>
  <c r="J2249" i="89"/>
  <c r="I2249" i="89"/>
  <c r="H2249" i="89"/>
  <c r="G2249" i="89"/>
  <c r="F2249" i="89"/>
  <c r="E2249" i="89"/>
  <c r="D2249" i="89"/>
  <c r="P2248" i="89"/>
  <c r="P2247" i="89"/>
  <c r="O2246" i="89"/>
  <c r="N2246" i="89"/>
  <c r="M2246" i="89"/>
  <c r="L2246" i="89"/>
  <c r="K2246" i="89"/>
  <c r="J2246" i="89"/>
  <c r="I2246" i="89"/>
  <c r="H2246" i="89"/>
  <c r="G2246" i="89"/>
  <c r="F2246" i="89"/>
  <c r="E2246" i="89"/>
  <c r="D2246" i="89"/>
  <c r="P2245" i="89"/>
  <c r="P2244" i="89"/>
  <c r="P2243" i="89"/>
  <c r="P2242" i="89"/>
  <c r="P2241" i="89"/>
  <c r="P2240" i="89"/>
  <c r="P2239" i="89"/>
  <c r="P2238" i="89"/>
  <c r="P2237" i="89"/>
  <c r="P2236" i="89"/>
  <c r="B2232" i="89"/>
  <c r="E66" i="84" s="1"/>
  <c r="B2230" i="89"/>
  <c r="G66" i="84" s="1"/>
  <c r="B2229" i="89"/>
  <c r="F66" i="84" s="1"/>
  <c r="B2228" i="89"/>
  <c r="B2226" i="89"/>
  <c r="C66" i="84" s="1"/>
  <c r="P2223" i="89"/>
  <c r="I65" i="84" s="1"/>
  <c r="P2222" i="89"/>
  <c r="P2219" i="89"/>
  <c r="P2218" i="89"/>
  <c r="P2217" i="89"/>
  <c r="P2216" i="89"/>
  <c r="P2215" i="89"/>
  <c r="P2214" i="89"/>
  <c r="P2213" i="89"/>
  <c r="O2212" i="89"/>
  <c r="N2212" i="89"/>
  <c r="M2212" i="89"/>
  <c r="L2212" i="89"/>
  <c r="K2212" i="89"/>
  <c r="J2212" i="89"/>
  <c r="I2212" i="89"/>
  <c r="H2212" i="89"/>
  <c r="G2212" i="89"/>
  <c r="F2212" i="89"/>
  <c r="E2212" i="89"/>
  <c r="D2212" i="89"/>
  <c r="P2211" i="89"/>
  <c r="P2210" i="89"/>
  <c r="O2209" i="89"/>
  <c r="N2209" i="89"/>
  <c r="M2209" i="89"/>
  <c r="L2209" i="89"/>
  <c r="K2209" i="89"/>
  <c r="J2209" i="89"/>
  <c r="I2209" i="89"/>
  <c r="H2209" i="89"/>
  <c r="G2209" i="89"/>
  <c r="F2209" i="89"/>
  <c r="E2209" i="89"/>
  <c r="D2209" i="89"/>
  <c r="P2208" i="89"/>
  <c r="P2207" i="89"/>
  <c r="P2206" i="89"/>
  <c r="P2205" i="89"/>
  <c r="P2204" i="89"/>
  <c r="P2203" i="89"/>
  <c r="P2202" i="89"/>
  <c r="P2201" i="89"/>
  <c r="P2200" i="89"/>
  <c r="P2199" i="89"/>
  <c r="B2195" i="89"/>
  <c r="E65" i="84" s="1"/>
  <c r="B2193" i="89"/>
  <c r="G65" i="84" s="1"/>
  <c r="B2192" i="89"/>
  <c r="F65" i="84" s="1"/>
  <c r="B2191" i="89"/>
  <c r="B2189" i="89"/>
  <c r="C65" i="84" s="1"/>
  <c r="P2186" i="89"/>
  <c r="I64" i="84" s="1"/>
  <c r="P2185" i="89"/>
  <c r="P2182" i="89"/>
  <c r="P2181" i="89"/>
  <c r="P2180" i="89"/>
  <c r="P2179" i="89"/>
  <c r="P2178" i="89"/>
  <c r="P2177" i="89"/>
  <c r="P2176" i="89"/>
  <c r="O2175" i="89"/>
  <c r="N2175" i="89"/>
  <c r="M2175" i="89"/>
  <c r="L2175" i="89"/>
  <c r="K2175" i="89"/>
  <c r="J2175" i="89"/>
  <c r="I2175" i="89"/>
  <c r="H2175" i="89"/>
  <c r="G2175" i="89"/>
  <c r="F2175" i="89"/>
  <c r="E2175" i="89"/>
  <c r="D2175" i="89"/>
  <c r="P2174" i="89"/>
  <c r="P2173" i="89"/>
  <c r="O2172" i="89"/>
  <c r="N2172" i="89"/>
  <c r="M2172" i="89"/>
  <c r="L2172" i="89"/>
  <c r="K2172" i="89"/>
  <c r="J2172" i="89"/>
  <c r="I2172" i="89"/>
  <c r="H2172" i="89"/>
  <c r="G2172" i="89"/>
  <c r="F2172" i="89"/>
  <c r="E2172" i="89"/>
  <c r="D2172" i="89"/>
  <c r="P2171" i="89"/>
  <c r="P2170" i="89"/>
  <c r="P2169" i="89"/>
  <c r="P2168" i="89"/>
  <c r="P2167" i="89"/>
  <c r="P2166" i="89"/>
  <c r="P2165" i="89"/>
  <c r="P2164" i="89"/>
  <c r="P2163" i="89"/>
  <c r="P2162" i="89"/>
  <c r="B2158" i="89"/>
  <c r="E64" i="84" s="1"/>
  <c r="B2156" i="89"/>
  <c r="G64" i="84" s="1"/>
  <c r="B2155" i="89"/>
  <c r="F64" i="84" s="1"/>
  <c r="B2154" i="89"/>
  <c r="B2152" i="89"/>
  <c r="C64" i="84" s="1"/>
  <c r="P2149" i="89"/>
  <c r="I63" i="84" s="1"/>
  <c r="P2148" i="89"/>
  <c r="P2145" i="89"/>
  <c r="P2144" i="89"/>
  <c r="P2143" i="89"/>
  <c r="P2142" i="89"/>
  <c r="P2141" i="89"/>
  <c r="P2140" i="89"/>
  <c r="P2139" i="89"/>
  <c r="O2138" i="89"/>
  <c r="N2138" i="89"/>
  <c r="M2138" i="89"/>
  <c r="L2138" i="89"/>
  <c r="K2138" i="89"/>
  <c r="J2138" i="89"/>
  <c r="I2138" i="89"/>
  <c r="H2138" i="89"/>
  <c r="G2138" i="89"/>
  <c r="F2138" i="89"/>
  <c r="E2138" i="89"/>
  <c r="D2138" i="89"/>
  <c r="P2137" i="89"/>
  <c r="P2136" i="89"/>
  <c r="O2135" i="89"/>
  <c r="N2135" i="89"/>
  <c r="M2135" i="89"/>
  <c r="L2135" i="89"/>
  <c r="K2135" i="89"/>
  <c r="K2146" i="89" s="1"/>
  <c r="J2135" i="89"/>
  <c r="I2135" i="89"/>
  <c r="H2135" i="89"/>
  <c r="G2135" i="89"/>
  <c r="G2146" i="89" s="1"/>
  <c r="F2135" i="89"/>
  <c r="E2135" i="89"/>
  <c r="D2135" i="89"/>
  <c r="P2134" i="89"/>
  <c r="P2133" i="89"/>
  <c r="P2132" i="89"/>
  <c r="P2131" i="89"/>
  <c r="P2130" i="89"/>
  <c r="P2129" i="89"/>
  <c r="P2128" i="89"/>
  <c r="P2127" i="89"/>
  <c r="P2126" i="89"/>
  <c r="P2125" i="89"/>
  <c r="B2121" i="89"/>
  <c r="E63" i="84" s="1"/>
  <c r="B2119" i="89"/>
  <c r="G63" i="84" s="1"/>
  <c r="B2118" i="89"/>
  <c r="F63" i="84" s="1"/>
  <c r="B2117" i="89"/>
  <c r="B2115" i="89"/>
  <c r="C63" i="84" s="1"/>
  <c r="P2112" i="89"/>
  <c r="I62" i="84" s="1"/>
  <c r="P2111" i="89"/>
  <c r="P2108" i="89"/>
  <c r="P2107" i="89"/>
  <c r="P2106" i="89"/>
  <c r="P2105" i="89"/>
  <c r="P2104" i="89"/>
  <c r="P2103" i="89"/>
  <c r="P2102" i="89"/>
  <c r="O2101" i="89"/>
  <c r="N2101" i="89"/>
  <c r="M2101" i="89"/>
  <c r="L2101" i="89"/>
  <c r="L2109" i="89" s="1"/>
  <c r="K2101" i="89"/>
  <c r="K2109" i="89" s="1"/>
  <c r="J2101" i="89"/>
  <c r="I2101" i="89"/>
  <c r="H2101" i="89"/>
  <c r="H2109" i="89" s="1"/>
  <c r="G2101" i="89"/>
  <c r="F2101" i="89"/>
  <c r="E2101" i="89"/>
  <c r="D2101" i="89"/>
  <c r="D2109" i="89" s="1"/>
  <c r="P2100" i="89"/>
  <c r="P2099" i="89"/>
  <c r="O2098" i="89"/>
  <c r="N2098" i="89"/>
  <c r="N2109" i="89" s="1"/>
  <c r="M2098" i="89"/>
  <c r="M2109" i="89" s="1"/>
  <c r="L2098" i="89"/>
  <c r="K2098" i="89"/>
  <c r="J2098" i="89"/>
  <c r="J2109" i="89" s="1"/>
  <c r="I2098" i="89"/>
  <c r="I2109" i="89" s="1"/>
  <c r="H2098" i="89"/>
  <c r="G2098" i="89"/>
  <c r="F2098" i="89"/>
  <c r="F2109" i="89" s="1"/>
  <c r="E2098" i="89"/>
  <c r="E2109" i="89" s="1"/>
  <c r="D2098" i="89"/>
  <c r="P2097" i="89"/>
  <c r="P2096" i="89"/>
  <c r="P2095" i="89"/>
  <c r="P2094" i="89"/>
  <c r="P2093" i="89"/>
  <c r="P2092" i="89"/>
  <c r="P2091" i="89"/>
  <c r="P2090" i="89"/>
  <c r="P2089" i="89"/>
  <c r="P2088" i="89"/>
  <c r="B2084" i="89"/>
  <c r="E62" i="84" s="1"/>
  <c r="B2082" i="89"/>
  <c r="G62" i="84" s="1"/>
  <c r="B2081" i="89"/>
  <c r="F62" i="84" s="1"/>
  <c r="B2080" i="89"/>
  <c r="B2078" i="89"/>
  <c r="C62" i="84" s="1"/>
  <c r="P2075" i="89"/>
  <c r="I61" i="84" s="1"/>
  <c r="P2074" i="89"/>
  <c r="P2071" i="89"/>
  <c r="P2070" i="89"/>
  <c r="P2069" i="89"/>
  <c r="P2068" i="89"/>
  <c r="P2067" i="89"/>
  <c r="P2066" i="89"/>
  <c r="P2065" i="89"/>
  <c r="O2064" i="89"/>
  <c r="N2064" i="89"/>
  <c r="N2072" i="89" s="1"/>
  <c r="M2064" i="89"/>
  <c r="M2072" i="89" s="1"/>
  <c r="L2064" i="89"/>
  <c r="K2064" i="89"/>
  <c r="J2064" i="89"/>
  <c r="J2072" i="89" s="1"/>
  <c r="I2064" i="89"/>
  <c r="I2072" i="89" s="1"/>
  <c r="H2064" i="89"/>
  <c r="G2064" i="89"/>
  <c r="F2064" i="89"/>
  <c r="F2072" i="89" s="1"/>
  <c r="E2064" i="89"/>
  <c r="E2072" i="89" s="1"/>
  <c r="D2064" i="89"/>
  <c r="P2063" i="89"/>
  <c r="P2062" i="89"/>
  <c r="O2061" i="89"/>
  <c r="O2072" i="89" s="1"/>
  <c r="N2061" i="89"/>
  <c r="M2061" i="89"/>
  <c r="L2061" i="89"/>
  <c r="L2072" i="89" s="1"/>
  <c r="K2061" i="89"/>
  <c r="K2072" i="89" s="1"/>
  <c r="J2061" i="89"/>
  <c r="I2061" i="89"/>
  <c r="H2061" i="89"/>
  <c r="H2072" i="89" s="1"/>
  <c r="G2061" i="89"/>
  <c r="G2072" i="89" s="1"/>
  <c r="F2061" i="89"/>
  <c r="E2061" i="89"/>
  <c r="D2061" i="89"/>
  <c r="D2072" i="89" s="1"/>
  <c r="P2060" i="89"/>
  <c r="P2059" i="89"/>
  <c r="P2058" i="89"/>
  <c r="P2057" i="89"/>
  <c r="P2056" i="89"/>
  <c r="P2055" i="89"/>
  <c r="P2054" i="89"/>
  <c r="P2053" i="89"/>
  <c r="P2052" i="89"/>
  <c r="P2051" i="89"/>
  <c r="B2047" i="89"/>
  <c r="E61" i="84" s="1"/>
  <c r="B2045" i="89"/>
  <c r="G61" i="84" s="1"/>
  <c r="B2044" i="89"/>
  <c r="F61" i="84" s="1"/>
  <c r="B2043" i="89"/>
  <c r="B2041" i="89"/>
  <c r="C61" i="84" s="1"/>
  <c r="P2038" i="89"/>
  <c r="I60" i="84" s="1"/>
  <c r="P2037" i="89"/>
  <c r="H60" i="84" s="1"/>
  <c r="P2034" i="89"/>
  <c r="P2033" i="89"/>
  <c r="P2032" i="89"/>
  <c r="P2031" i="89"/>
  <c r="P2030" i="89"/>
  <c r="P2029" i="89"/>
  <c r="P2028" i="89"/>
  <c r="O2027" i="89"/>
  <c r="O2035" i="89" s="1"/>
  <c r="N2027" i="89"/>
  <c r="M2027" i="89"/>
  <c r="L2027" i="89"/>
  <c r="L2035" i="89" s="1"/>
  <c r="K2027" i="89"/>
  <c r="K2035" i="89" s="1"/>
  <c r="J2027" i="89"/>
  <c r="I2027" i="89"/>
  <c r="H2027" i="89"/>
  <c r="H2035" i="89" s="1"/>
  <c r="G2027" i="89"/>
  <c r="G2035" i="89" s="1"/>
  <c r="F2027" i="89"/>
  <c r="E2027" i="89"/>
  <c r="D2027" i="89"/>
  <c r="D2035" i="89" s="1"/>
  <c r="P2026" i="89"/>
  <c r="P2025" i="89"/>
  <c r="O2024" i="89"/>
  <c r="N2024" i="89"/>
  <c r="N2035" i="89" s="1"/>
  <c r="M2024" i="89"/>
  <c r="M2035" i="89" s="1"/>
  <c r="L2024" i="89"/>
  <c r="K2024" i="89"/>
  <c r="J2024" i="89"/>
  <c r="J2035" i="89" s="1"/>
  <c r="I2024" i="89"/>
  <c r="I2035" i="89" s="1"/>
  <c r="H2024" i="89"/>
  <c r="G2024" i="89"/>
  <c r="F2024" i="89"/>
  <c r="F2035" i="89" s="1"/>
  <c r="E2024" i="89"/>
  <c r="E2035" i="89" s="1"/>
  <c r="D2024" i="89"/>
  <c r="P2023" i="89"/>
  <c r="P2022" i="89"/>
  <c r="P2021" i="89"/>
  <c r="P2020" i="89"/>
  <c r="P2019" i="89"/>
  <c r="P2018" i="89"/>
  <c r="P2017" i="89"/>
  <c r="P2016" i="89"/>
  <c r="P2015" i="89"/>
  <c r="P2014" i="89"/>
  <c r="B2010" i="89"/>
  <c r="E60" i="84" s="1"/>
  <c r="B2008" i="89"/>
  <c r="G60" i="84" s="1"/>
  <c r="B2007" i="89"/>
  <c r="F60" i="84" s="1"/>
  <c r="B2006" i="89"/>
  <c r="B2004" i="89"/>
  <c r="C60" i="84" s="1"/>
  <c r="P2001" i="89"/>
  <c r="I59" i="84" s="1"/>
  <c r="P2000" i="89"/>
  <c r="P1997" i="89"/>
  <c r="P1996" i="89"/>
  <c r="P1995" i="89"/>
  <c r="P1994" i="89"/>
  <c r="P1993" i="89"/>
  <c r="P1992" i="89"/>
  <c r="P1991" i="89"/>
  <c r="O1990" i="89"/>
  <c r="N1990" i="89"/>
  <c r="N1998" i="89" s="1"/>
  <c r="M1990" i="89"/>
  <c r="M1998" i="89" s="1"/>
  <c r="L1990" i="89"/>
  <c r="K1990" i="89"/>
  <c r="J1990" i="89"/>
  <c r="J1998" i="89" s="1"/>
  <c r="I1990" i="89"/>
  <c r="I1998" i="89" s="1"/>
  <c r="H1990" i="89"/>
  <c r="G1990" i="89"/>
  <c r="F1990" i="89"/>
  <c r="F1998" i="89" s="1"/>
  <c r="E1990" i="89"/>
  <c r="E1998" i="89" s="1"/>
  <c r="D1990" i="89"/>
  <c r="P1989" i="89"/>
  <c r="P1988" i="89"/>
  <c r="O1987" i="89"/>
  <c r="O1998" i="89" s="1"/>
  <c r="N1987" i="89"/>
  <c r="M1987" i="89"/>
  <c r="L1987" i="89"/>
  <c r="L1998" i="89" s="1"/>
  <c r="K1987" i="89"/>
  <c r="K1998" i="89" s="1"/>
  <c r="J1987" i="89"/>
  <c r="I1987" i="89"/>
  <c r="H1987" i="89"/>
  <c r="H1998" i="89" s="1"/>
  <c r="G1987" i="89"/>
  <c r="G1998" i="89" s="1"/>
  <c r="F1987" i="89"/>
  <c r="E1987" i="89"/>
  <c r="D1987" i="89"/>
  <c r="D1998" i="89" s="1"/>
  <c r="P1986" i="89"/>
  <c r="P1985" i="89"/>
  <c r="P1984" i="89"/>
  <c r="P1983" i="89"/>
  <c r="P1982" i="89"/>
  <c r="P1981" i="89"/>
  <c r="P1980" i="89"/>
  <c r="P1979" i="89"/>
  <c r="P1978" i="89"/>
  <c r="P1977" i="89"/>
  <c r="B1973" i="89"/>
  <c r="E59" i="84" s="1"/>
  <c r="B1971" i="89"/>
  <c r="G59" i="84" s="1"/>
  <c r="B1970" i="89"/>
  <c r="F59" i="84" s="1"/>
  <c r="B1969" i="89"/>
  <c r="B1967" i="89"/>
  <c r="C59" i="84" s="1"/>
  <c r="P1964" i="89"/>
  <c r="P1963" i="89"/>
  <c r="H58" i="84" s="1"/>
  <c r="P1960" i="89"/>
  <c r="P1959" i="89"/>
  <c r="P1958" i="89"/>
  <c r="P1957" i="89"/>
  <c r="P1956" i="89"/>
  <c r="P1955" i="89"/>
  <c r="P1954" i="89"/>
  <c r="O1953" i="89"/>
  <c r="N1953" i="89"/>
  <c r="M1953" i="89"/>
  <c r="L1953" i="89"/>
  <c r="L1961" i="89" s="1"/>
  <c r="K1953" i="89"/>
  <c r="J1953" i="89"/>
  <c r="I1953" i="89"/>
  <c r="H1953" i="89"/>
  <c r="H1961" i="89" s="1"/>
  <c r="G1953" i="89"/>
  <c r="F1953" i="89"/>
  <c r="E1953" i="89"/>
  <c r="D1953" i="89"/>
  <c r="D1961" i="89" s="1"/>
  <c r="P1952" i="89"/>
  <c r="P1951" i="89"/>
  <c r="O1950" i="89"/>
  <c r="N1950" i="89"/>
  <c r="N1961" i="89" s="1"/>
  <c r="M1950" i="89"/>
  <c r="L1950" i="89"/>
  <c r="K1950" i="89"/>
  <c r="J1950" i="89"/>
  <c r="J1961" i="89" s="1"/>
  <c r="I1950" i="89"/>
  <c r="H1950" i="89"/>
  <c r="G1950" i="89"/>
  <c r="F1950" i="89"/>
  <c r="F1961" i="89" s="1"/>
  <c r="E1950" i="89"/>
  <c r="D1950" i="89"/>
  <c r="P1949" i="89"/>
  <c r="P1948" i="89"/>
  <c r="P1947" i="89"/>
  <c r="P1946" i="89"/>
  <c r="P1945" i="89"/>
  <c r="P1944" i="89"/>
  <c r="P1943" i="89"/>
  <c r="P1942" i="89"/>
  <c r="P1941" i="89"/>
  <c r="P1940" i="89"/>
  <c r="B1936" i="89"/>
  <c r="E58" i="84" s="1"/>
  <c r="B1934" i="89"/>
  <c r="G58" i="84" s="1"/>
  <c r="B1933" i="89"/>
  <c r="F58" i="84" s="1"/>
  <c r="B1932" i="89"/>
  <c r="B1930" i="89"/>
  <c r="C58" i="84" s="1"/>
  <c r="P1927" i="89"/>
  <c r="I57" i="84" s="1"/>
  <c r="P1926" i="89"/>
  <c r="P1923" i="89"/>
  <c r="P1922" i="89"/>
  <c r="P1921" i="89"/>
  <c r="P1920" i="89"/>
  <c r="P1919" i="89"/>
  <c r="P1918" i="89"/>
  <c r="P1917" i="89"/>
  <c r="O1916" i="89"/>
  <c r="N1916" i="89"/>
  <c r="N1924" i="89" s="1"/>
  <c r="M1916" i="89"/>
  <c r="L1916" i="89"/>
  <c r="K1916" i="89"/>
  <c r="J1916" i="89"/>
  <c r="J1924" i="89" s="1"/>
  <c r="I1916" i="89"/>
  <c r="H1916" i="89"/>
  <c r="G1916" i="89"/>
  <c r="F1916" i="89"/>
  <c r="F1924" i="89" s="1"/>
  <c r="E1916" i="89"/>
  <c r="D1916" i="89"/>
  <c r="P1915" i="89"/>
  <c r="P1914" i="89"/>
  <c r="O1913" i="89"/>
  <c r="N1913" i="89"/>
  <c r="M1913" i="89"/>
  <c r="L1913" i="89"/>
  <c r="L1924" i="89" s="1"/>
  <c r="K1913" i="89"/>
  <c r="J1913" i="89"/>
  <c r="I1913" i="89"/>
  <c r="H1913" i="89"/>
  <c r="H1924" i="89" s="1"/>
  <c r="G1913" i="89"/>
  <c r="F1913" i="89"/>
  <c r="E1913" i="89"/>
  <c r="D1913" i="89"/>
  <c r="D1924" i="89" s="1"/>
  <c r="P1912" i="89"/>
  <c r="P1911" i="89"/>
  <c r="P1910" i="89"/>
  <c r="P1909" i="89"/>
  <c r="P1908" i="89"/>
  <c r="P1907" i="89"/>
  <c r="P1906" i="89"/>
  <c r="P1905" i="89"/>
  <c r="P1904" i="89"/>
  <c r="P1903" i="89"/>
  <c r="B1899" i="89"/>
  <c r="E57" i="84" s="1"/>
  <c r="B1897" i="89"/>
  <c r="G57" i="84" s="1"/>
  <c r="B1896" i="89"/>
  <c r="F57" i="84" s="1"/>
  <c r="B1895" i="89"/>
  <c r="B1893" i="89"/>
  <c r="C57" i="84" s="1"/>
  <c r="P1890" i="89"/>
  <c r="P1889" i="89"/>
  <c r="H56" i="84" s="1"/>
  <c r="P1886" i="89"/>
  <c r="P1885" i="89"/>
  <c r="P1884" i="89"/>
  <c r="P1883" i="89"/>
  <c r="P1882" i="89"/>
  <c r="P1881" i="89"/>
  <c r="P1880" i="89"/>
  <c r="O1879" i="89"/>
  <c r="N1879" i="89"/>
  <c r="M1879" i="89"/>
  <c r="L1879" i="89"/>
  <c r="L1887" i="89" s="1"/>
  <c r="K1879" i="89"/>
  <c r="J1879" i="89"/>
  <c r="I1879" i="89"/>
  <c r="H1879" i="89"/>
  <c r="H1887" i="89" s="1"/>
  <c r="G1879" i="89"/>
  <c r="F1879" i="89"/>
  <c r="E1879" i="89"/>
  <c r="D1879" i="89"/>
  <c r="D1887" i="89" s="1"/>
  <c r="P1878" i="89"/>
  <c r="P1877" i="89"/>
  <c r="O1876" i="89"/>
  <c r="N1876" i="89"/>
  <c r="M1876" i="89"/>
  <c r="L1876" i="89"/>
  <c r="K1876" i="89"/>
  <c r="J1876" i="89"/>
  <c r="I1876" i="89"/>
  <c r="H1876" i="89"/>
  <c r="G1876" i="89"/>
  <c r="F1876" i="89"/>
  <c r="E1876" i="89"/>
  <c r="D1876" i="89"/>
  <c r="P1875" i="89"/>
  <c r="P1874" i="89"/>
  <c r="P1873" i="89"/>
  <c r="P1872" i="89"/>
  <c r="P1871" i="89"/>
  <c r="P1870" i="89"/>
  <c r="P1869" i="89"/>
  <c r="P1868" i="89"/>
  <c r="P1867" i="89"/>
  <c r="P1866" i="89"/>
  <c r="B1862" i="89"/>
  <c r="E56" i="84" s="1"/>
  <c r="B1860" i="89"/>
  <c r="G56" i="84" s="1"/>
  <c r="B1859" i="89"/>
  <c r="F56" i="84" s="1"/>
  <c r="B1858" i="89"/>
  <c r="B1856" i="89"/>
  <c r="C56" i="84" s="1"/>
  <c r="P1853" i="89"/>
  <c r="I55" i="84" s="1"/>
  <c r="P1852" i="89"/>
  <c r="P1849" i="89"/>
  <c r="P1848" i="89"/>
  <c r="P1847" i="89"/>
  <c r="P1846" i="89"/>
  <c r="P1845" i="89"/>
  <c r="P1844" i="89"/>
  <c r="P1843" i="89"/>
  <c r="O1842" i="89"/>
  <c r="N1842" i="89"/>
  <c r="N1850" i="89" s="1"/>
  <c r="M1842" i="89"/>
  <c r="L1842" i="89"/>
  <c r="K1842" i="89"/>
  <c r="J1842" i="89"/>
  <c r="J1850" i="89" s="1"/>
  <c r="I1842" i="89"/>
  <c r="H1842" i="89"/>
  <c r="G1842" i="89"/>
  <c r="F1842" i="89"/>
  <c r="F1850" i="89" s="1"/>
  <c r="E1842" i="89"/>
  <c r="E1850" i="89" s="1"/>
  <c r="D1842" i="89"/>
  <c r="P1841" i="89"/>
  <c r="P1840" i="89"/>
  <c r="O1839" i="89"/>
  <c r="O1850" i="89" s="1"/>
  <c r="N1839" i="89"/>
  <c r="M1839" i="89"/>
  <c r="L1839" i="89"/>
  <c r="K1839" i="89"/>
  <c r="K1850" i="89" s="1"/>
  <c r="J1839" i="89"/>
  <c r="I1839" i="89"/>
  <c r="H1839" i="89"/>
  <c r="G1839" i="89"/>
  <c r="G1850" i="89" s="1"/>
  <c r="F1839" i="89"/>
  <c r="E1839" i="89"/>
  <c r="D1839" i="89"/>
  <c r="P1838" i="89"/>
  <c r="P1837" i="89"/>
  <c r="P1836" i="89"/>
  <c r="P1835" i="89"/>
  <c r="P1834" i="89"/>
  <c r="P1833" i="89"/>
  <c r="P1832" i="89"/>
  <c r="P1831" i="89"/>
  <c r="P1830" i="89"/>
  <c r="P1829" i="89"/>
  <c r="B1825" i="89"/>
  <c r="E55" i="84" s="1"/>
  <c r="B1823" i="89"/>
  <c r="G55" i="84" s="1"/>
  <c r="B1822" i="89"/>
  <c r="F55" i="84" s="1"/>
  <c r="B1821" i="89"/>
  <c r="B1819" i="89"/>
  <c r="C55" i="84" s="1"/>
  <c r="P1816" i="89"/>
  <c r="P1815" i="89"/>
  <c r="H54" i="84" s="1"/>
  <c r="P1812" i="89"/>
  <c r="P1811" i="89"/>
  <c r="P1810" i="89"/>
  <c r="P1809" i="89"/>
  <c r="P1808" i="89"/>
  <c r="P1807" i="89"/>
  <c r="P1806" i="89"/>
  <c r="O1805" i="89"/>
  <c r="N1805" i="89"/>
  <c r="M1805" i="89"/>
  <c r="L1805" i="89"/>
  <c r="L1813" i="89" s="1"/>
  <c r="K1805" i="89"/>
  <c r="J1805" i="89"/>
  <c r="I1805" i="89"/>
  <c r="H1805" i="89"/>
  <c r="H1813" i="89" s="1"/>
  <c r="G1805" i="89"/>
  <c r="F1805" i="89"/>
  <c r="E1805" i="89"/>
  <c r="D1805" i="89"/>
  <c r="D1813" i="89" s="1"/>
  <c r="P1804" i="89"/>
  <c r="P1803" i="89"/>
  <c r="O1802" i="89"/>
  <c r="N1802" i="89"/>
  <c r="M1802" i="89"/>
  <c r="L1802" i="89"/>
  <c r="K1802" i="89"/>
  <c r="J1802" i="89"/>
  <c r="J1813" i="89" s="1"/>
  <c r="I1802" i="89"/>
  <c r="H1802" i="89"/>
  <c r="G1802" i="89"/>
  <c r="F1802" i="89"/>
  <c r="E1802" i="89"/>
  <c r="D1802" i="89"/>
  <c r="P1801" i="89"/>
  <c r="P1800" i="89"/>
  <c r="P1799" i="89"/>
  <c r="P1798" i="89"/>
  <c r="P1797" i="89"/>
  <c r="P1796" i="89"/>
  <c r="P1795" i="89"/>
  <c r="P1794" i="89"/>
  <c r="P1793" i="89"/>
  <c r="P1792" i="89"/>
  <c r="B1788" i="89"/>
  <c r="E54" i="84" s="1"/>
  <c r="B1786" i="89"/>
  <c r="G54" i="84" s="1"/>
  <c r="B1785" i="89"/>
  <c r="F54" i="84" s="1"/>
  <c r="B1784" i="89"/>
  <c r="B1782" i="89"/>
  <c r="C54" i="84" s="1"/>
  <c r="P1779" i="89"/>
  <c r="I53" i="84" s="1"/>
  <c r="P1778" i="89"/>
  <c r="L1776" i="89"/>
  <c r="P1775" i="89"/>
  <c r="P1774" i="89"/>
  <c r="P1773" i="89"/>
  <c r="P1772" i="89"/>
  <c r="P1771" i="89"/>
  <c r="P1770" i="89"/>
  <c r="P1769" i="89"/>
  <c r="O1768" i="89"/>
  <c r="N1768" i="89"/>
  <c r="M1768" i="89"/>
  <c r="L1768" i="89"/>
  <c r="K1768" i="89"/>
  <c r="J1768" i="89"/>
  <c r="I1768" i="89"/>
  <c r="H1768" i="89"/>
  <c r="G1768" i="89"/>
  <c r="F1768" i="89"/>
  <c r="E1768" i="89"/>
  <c r="D1768" i="89"/>
  <c r="P1767" i="89"/>
  <c r="P1766" i="89"/>
  <c r="O1765" i="89"/>
  <c r="N1765" i="89"/>
  <c r="M1765" i="89"/>
  <c r="L1765" i="89"/>
  <c r="K1765" i="89"/>
  <c r="J1765" i="89"/>
  <c r="I1765" i="89"/>
  <c r="H1765" i="89"/>
  <c r="G1765" i="89"/>
  <c r="F1765" i="89"/>
  <c r="E1765" i="89"/>
  <c r="D1765" i="89"/>
  <c r="P1764" i="89"/>
  <c r="P1763" i="89"/>
  <c r="P1762" i="89"/>
  <c r="P1761" i="89"/>
  <c r="P1760" i="89"/>
  <c r="P1759" i="89"/>
  <c r="P1758" i="89"/>
  <c r="P1757" i="89"/>
  <c r="P1756" i="89"/>
  <c r="P1755" i="89"/>
  <c r="B1751" i="89"/>
  <c r="E53" i="84" s="1"/>
  <c r="B1749" i="89"/>
  <c r="G53" i="84" s="1"/>
  <c r="B1748" i="89"/>
  <c r="F53" i="84" s="1"/>
  <c r="B1747" i="89"/>
  <c r="B1745" i="89"/>
  <c r="C53" i="84" s="1"/>
  <c r="P1742" i="89"/>
  <c r="P1741" i="89"/>
  <c r="H52" i="84" s="1"/>
  <c r="P1738" i="89"/>
  <c r="P1737" i="89"/>
  <c r="P1736" i="89"/>
  <c r="P1735" i="89"/>
  <c r="P1734" i="89"/>
  <c r="P1733" i="89"/>
  <c r="P1732" i="89"/>
  <c r="O1731" i="89"/>
  <c r="N1731" i="89"/>
  <c r="M1731" i="89"/>
  <c r="L1731" i="89"/>
  <c r="K1731" i="89"/>
  <c r="J1731" i="89"/>
  <c r="I1731" i="89"/>
  <c r="H1731" i="89"/>
  <c r="G1731" i="89"/>
  <c r="F1731" i="89"/>
  <c r="E1731" i="89"/>
  <c r="D1731" i="89"/>
  <c r="P1730" i="89"/>
  <c r="P1729" i="89"/>
  <c r="O1728" i="89"/>
  <c r="N1728" i="89"/>
  <c r="M1728" i="89"/>
  <c r="L1728" i="89"/>
  <c r="K1728" i="89"/>
  <c r="J1728" i="89"/>
  <c r="I1728" i="89"/>
  <c r="H1728" i="89"/>
  <c r="G1728" i="89"/>
  <c r="F1728" i="89"/>
  <c r="E1728" i="89"/>
  <c r="D1728" i="89"/>
  <c r="P1727" i="89"/>
  <c r="P1726" i="89"/>
  <c r="P1725" i="89"/>
  <c r="P1724" i="89"/>
  <c r="P1723" i="89"/>
  <c r="P1722" i="89"/>
  <c r="P1721" i="89"/>
  <c r="P1720" i="89"/>
  <c r="P1719" i="89"/>
  <c r="P1718" i="89"/>
  <c r="B1714" i="89"/>
  <c r="E52" i="84" s="1"/>
  <c r="B1712" i="89"/>
  <c r="G52" i="84" s="1"/>
  <c r="B1711" i="89"/>
  <c r="F52" i="84" s="1"/>
  <c r="B1710" i="89"/>
  <c r="B1708" i="89"/>
  <c r="C52" i="84" s="1"/>
  <c r="P1705" i="89"/>
  <c r="I51" i="84" s="1"/>
  <c r="P1704" i="89"/>
  <c r="P1701" i="89"/>
  <c r="P1700" i="89"/>
  <c r="P1699" i="89"/>
  <c r="P1698" i="89"/>
  <c r="P1697" i="89"/>
  <c r="P1696" i="89"/>
  <c r="P1695" i="89"/>
  <c r="O1694" i="89"/>
  <c r="N1694" i="89"/>
  <c r="M1694" i="89"/>
  <c r="L1694" i="89"/>
  <c r="K1694" i="89"/>
  <c r="J1694" i="89"/>
  <c r="J1702" i="89" s="1"/>
  <c r="I1694" i="89"/>
  <c r="H1694" i="89"/>
  <c r="G1694" i="89"/>
  <c r="F1694" i="89"/>
  <c r="E1694" i="89"/>
  <c r="D1694" i="89"/>
  <c r="P1693" i="89"/>
  <c r="P1692" i="89"/>
  <c r="O1691" i="89"/>
  <c r="N1691" i="89"/>
  <c r="M1691" i="89"/>
  <c r="L1691" i="89"/>
  <c r="L1702" i="89" s="1"/>
  <c r="K1691" i="89"/>
  <c r="J1691" i="89"/>
  <c r="I1691" i="89"/>
  <c r="H1691" i="89"/>
  <c r="G1691" i="89"/>
  <c r="F1691" i="89"/>
  <c r="E1691" i="89"/>
  <c r="D1691" i="89"/>
  <c r="P1690" i="89"/>
  <c r="P1689" i="89"/>
  <c r="P1688" i="89"/>
  <c r="P1687" i="89"/>
  <c r="P1686" i="89"/>
  <c r="P1685" i="89"/>
  <c r="P1684" i="89"/>
  <c r="P1683" i="89"/>
  <c r="P1682" i="89"/>
  <c r="P1681" i="89"/>
  <c r="B1677" i="89"/>
  <c r="E51" i="84" s="1"/>
  <c r="B1675" i="89"/>
  <c r="G51" i="84" s="1"/>
  <c r="B1674" i="89"/>
  <c r="F51" i="84" s="1"/>
  <c r="B1673" i="89"/>
  <c r="B1671" i="89"/>
  <c r="C51" i="84" s="1"/>
  <c r="P1668" i="89"/>
  <c r="I50" i="84" s="1"/>
  <c r="P1667" i="89"/>
  <c r="H50" i="84" s="1"/>
  <c r="P1664" i="89"/>
  <c r="P1663" i="89"/>
  <c r="P1662" i="89"/>
  <c r="P1661" i="89"/>
  <c r="P1660" i="89"/>
  <c r="P1659" i="89"/>
  <c r="P1658" i="89"/>
  <c r="O1657" i="89"/>
  <c r="N1657" i="89"/>
  <c r="M1657" i="89"/>
  <c r="L1657" i="89"/>
  <c r="K1657" i="89"/>
  <c r="J1657" i="89"/>
  <c r="I1657" i="89"/>
  <c r="H1657" i="89"/>
  <c r="G1657" i="89"/>
  <c r="F1657" i="89"/>
  <c r="E1657" i="89"/>
  <c r="D1657" i="89"/>
  <c r="P1656" i="89"/>
  <c r="P1655" i="89"/>
  <c r="O1654" i="89"/>
  <c r="N1654" i="89"/>
  <c r="M1654" i="89"/>
  <c r="L1654" i="89"/>
  <c r="K1654" i="89"/>
  <c r="J1654" i="89"/>
  <c r="I1654" i="89"/>
  <c r="H1654" i="89"/>
  <c r="G1654" i="89"/>
  <c r="F1654" i="89"/>
  <c r="E1654" i="89"/>
  <c r="D1654" i="89"/>
  <c r="P1653" i="89"/>
  <c r="P1652" i="89"/>
  <c r="P1651" i="89"/>
  <c r="P1650" i="89"/>
  <c r="P1649" i="89"/>
  <c r="P1648" i="89"/>
  <c r="P1647" i="89"/>
  <c r="P1646" i="89"/>
  <c r="P1645" i="89"/>
  <c r="P1644" i="89"/>
  <c r="B1640" i="89"/>
  <c r="E50" i="84" s="1"/>
  <c r="B1638" i="89"/>
  <c r="G50" i="84" s="1"/>
  <c r="B1637" i="89"/>
  <c r="F50" i="84" s="1"/>
  <c r="B1636" i="89"/>
  <c r="B1634" i="89"/>
  <c r="C50" i="84" s="1"/>
  <c r="P1631" i="89"/>
  <c r="I49" i="84" s="1"/>
  <c r="P1630" i="89"/>
  <c r="P1627" i="89"/>
  <c r="P1626" i="89"/>
  <c r="P1625" i="89"/>
  <c r="P1624" i="89"/>
  <c r="P1623" i="89"/>
  <c r="P1622" i="89"/>
  <c r="P1621" i="89"/>
  <c r="O1620" i="89"/>
  <c r="N1620" i="89"/>
  <c r="M1620" i="89"/>
  <c r="L1620" i="89"/>
  <c r="K1620" i="89"/>
  <c r="J1620" i="89"/>
  <c r="I1620" i="89"/>
  <c r="H1620" i="89"/>
  <c r="G1620" i="89"/>
  <c r="F1620" i="89"/>
  <c r="E1620" i="89"/>
  <c r="D1620" i="89"/>
  <c r="P1619" i="89"/>
  <c r="P1618" i="89"/>
  <c r="O1617" i="89"/>
  <c r="N1617" i="89"/>
  <c r="M1617" i="89"/>
  <c r="M1628" i="89" s="1"/>
  <c r="L1617" i="89"/>
  <c r="K1617" i="89"/>
  <c r="J1617" i="89"/>
  <c r="I1617" i="89"/>
  <c r="H1617" i="89"/>
  <c r="G1617" i="89"/>
  <c r="F1617" i="89"/>
  <c r="E1617" i="89"/>
  <c r="D1617" i="89"/>
  <c r="P1616" i="89"/>
  <c r="P1615" i="89"/>
  <c r="P1614" i="89"/>
  <c r="P1613" i="89"/>
  <c r="P1612" i="89"/>
  <c r="P1611" i="89"/>
  <c r="P1610" i="89"/>
  <c r="P1609" i="89"/>
  <c r="P1608" i="89"/>
  <c r="P1607" i="89"/>
  <c r="B1603" i="89"/>
  <c r="E49" i="84" s="1"/>
  <c r="B1601" i="89"/>
  <c r="G49" i="84" s="1"/>
  <c r="B1600" i="89"/>
  <c r="F49" i="84" s="1"/>
  <c r="B1599" i="89"/>
  <c r="B1597" i="89"/>
  <c r="C49" i="84" s="1"/>
  <c r="P1594" i="89"/>
  <c r="I48" i="84" s="1"/>
  <c r="P1593" i="89"/>
  <c r="P1590" i="89"/>
  <c r="P1589" i="89"/>
  <c r="P1588" i="89"/>
  <c r="P1587" i="89"/>
  <c r="P1586" i="89"/>
  <c r="P1585" i="89"/>
  <c r="P1584" i="89"/>
  <c r="O1583" i="89"/>
  <c r="N1583" i="89"/>
  <c r="M1583" i="89"/>
  <c r="L1583" i="89"/>
  <c r="K1583" i="89"/>
  <c r="J1583" i="89"/>
  <c r="I1583" i="89"/>
  <c r="H1583" i="89"/>
  <c r="G1583" i="89"/>
  <c r="F1583" i="89"/>
  <c r="E1583" i="89"/>
  <c r="D1583" i="89"/>
  <c r="P1582" i="89"/>
  <c r="P1581" i="89"/>
  <c r="O1580" i="89"/>
  <c r="O1591" i="89" s="1"/>
  <c r="N1580" i="89"/>
  <c r="N1591" i="89" s="1"/>
  <c r="M1580" i="89"/>
  <c r="L1580" i="89"/>
  <c r="K1580" i="89"/>
  <c r="K1591" i="89" s="1"/>
  <c r="J1580" i="89"/>
  <c r="I1580" i="89"/>
  <c r="H1580" i="89"/>
  <c r="G1580" i="89"/>
  <c r="G1591" i="89" s="1"/>
  <c r="F1580" i="89"/>
  <c r="E1580" i="89"/>
  <c r="D1580" i="89"/>
  <c r="P1579" i="89"/>
  <c r="P1578" i="89"/>
  <c r="P1577" i="89"/>
  <c r="P1576" i="89"/>
  <c r="P1575" i="89"/>
  <c r="P1574" i="89"/>
  <c r="P1573" i="89"/>
  <c r="P1572" i="89"/>
  <c r="P1571" i="89"/>
  <c r="P1570" i="89"/>
  <c r="B1566" i="89"/>
  <c r="E48" i="84" s="1"/>
  <c r="B1564" i="89"/>
  <c r="G48" i="84" s="1"/>
  <c r="B1563" i="89"/>
  <c r="F48" i="84" s="1"/>
  <c r="B1562" i="89"/>
  <c r="B1560" i="89"/>
  <c r="C48" i="84" s="1"/>
  <c r="P1557" i="89"/>
  <c r="I47" i="84" s="1"/>
  <c r="P1556" i="89"/>
  <c r="P1553" i="89"/>
  <c r="P1552" i="89"/>
  <c r="P1551" i="89"/>
  <c r="P1550" i="89"/>
  <c r="P1549" i="89"/>
  <c r="P1548" i="89"/>
  <c r="P1547" i="89"/>
  <c r="O1546" i="89"/>
  <c r="N1546" i="89"/>
  <c r="M1546" i="89"/>
  <c r="L1546" i="89"/>
  <c r="K1546" i="89"/>
  <c r="J1546" i="89"/>
  <c r="I1546" i="89"/>
  <c r="H1546" i="89"/>
  <c r="G1546" i="89"/>
  <c r="F1546" i="89"/>
  <c r="E1546" i="89"/>
  <c r="D1546" i="89"/>
  <c r="P1545" i="89"/>
  <c r="P1544" i="89"/>
  <c r="O1543" i="89"/>
  <c r="N1543" i="89"/>
  <c r="M1543" i="89"/>
  <c r="L1543" i="89"/>
  <c r="K1543" i="89"/>
  <c r="J1543" i="89"/>
  <c r="I1543" i="89"/>
  <c r="H1543" i="89"/>
  <c r="H1554" i="89" s="1"/>
  <c r="G1543" i="89"/>
  <c r="F1543" i="89"/>
  <c r="E1543" i="89"/>
  <c r="D1543" i="89"/>
  <c r="P1542" i="89"/>
  <c r="P1541" i="89"/>
  <c r="P1540" i="89"/>
  <c r="P1539" i="89"/>
  <c r="P1538" i="89"/>
  <c r="P1537" i="89"/>
  <c r="P1536" i="89"/>
  <c r="P1535" i="89"/>
  <c r="P1534" i="89"/>
  <c r="P1533" i="89"/>
  <c r="B1529" i="89"/>
  <c r="E47" i="84" s="1"/>
  <c r="B1527" i="89"/>
  <c r="G47" i="84" s="1"/>
  <c r="B1526" i="89"/>
  <c r="F47" i="84" s="1"/>
  <c r="B1525" i="89"/>
  <c r="B1523" i="89"/>
  <c r="C47" i="84" s="1"/>
  <c r="P1520" i="89"/>
  <c r="I46" i="84" s="1"/>
  <c r="P1519" i="89"/>
  <c r="P1516" i="89"/>
  <c r="P1515" i="89"/>
  <c r="P1514" i="89"/>
  <c r="P1513" i="89"/>
  <c r="P1512" i="89"/>
  <c r="P1511" i="89"/>
  <c r="P1510" i="89"/>
  <c r="O1509" i="89"/>
  <c r="N1509" i="89"/>
  <c r="M1509" i="89"/>
  <c r="L1509" i="89"/>
  <c r="K1509" i="89"/>
  <c r="J1509" i="89"/>
  <c r="I1509" i="89"/>
  <c r="H1509" i="89"/>
  <c r="G1509" i="89"/>
  <c r="F1509" i="89"/>
  <c r="E1509" i="89"/>
  <c r="D1509" i="89"/>
  <c r="P1508" i="89"/>
  <c r="P1507" i="89"/>
  <c r="O1506" i="89"/>
  <c r="N1506" i="89"/>
  <c r="M1506" i="89"/>
  <c r="L1506" i="89"/>
  <c r="K1506" i="89"/>
  <c r="J1506" i="89"/>
  <c r="I1506" i="89"/>
  <c r="H1506" i="89"/>
  <c r="G1506" i="89"/>
  <c r="F1506" i="89"/>
  <c r="E1506" i="89"/>
  <c r="D1506" i="89"/>
  <c r="P1505" i="89"/>
  <c r="P1504" i="89"/>
  <c r="P1503" i="89"/>
  <c r="P1502" i="89"/>
  <c r="P1501" i="89"/>
  <c r="P1500" i="89"/>
  <c r="P1499" i="89"/>
  <c r="P1498" i="89"/>
  <c r="P1497" i="89"/>
  <c r="P1496" i="89"/>
  <c r="B1492" i="89"/>
  <c r="E46" i="84" s="1"/>
  <c r="B1490" i="89"/>
  <c r="G46" i="84" s="1"/>
  <c r="B1489" i="89"/>
  <c r="F46" i="84" s="1"/>
  <c r="B1488" i="89"/>
  <c r="B1486" i="89"/>
  <c r="C46" i="84" s="1"/>
  <c r="P1483" i="89"/>
  <c r="P1482" i="89"/>
  <c r="H45" i="84" s="1"/>
  <c r="P1479" i="89"/>
  <c r="P1478" i="89"/>
  <c r="P1477" i="89"/>
  <c r="P1476" i="89"/>
  <c r="P1475" i="89"/>
  <c r="P1474" i="89"/>
  <c r="P1473" i="89"/>
  <c r="O1472" i="89"/>
  <c r="N1472" i="89"/>
  <c r="M1472" i="89"/>
  <c r="L1472" i="89"/>
  <c r="K1472" i="89"/>
  <c r="J1472" i="89"/>
  <c r="I1472" i="89"/>
  <c r="H1472" i="89"/>
  <c r="H1480" i="89" s="1"/>
  <c r="G1472" i="89"/>
  <c r="F1472" i="89"/>
  <c r="E1472" i="89"/>
  <c r="D1472" i="89"/>
  <c r="D1480" i="89" s="1"/>
  <c r="P1471" i="89"/>
  <c r="P1470" i="89"/>
  <c r="O1469" i="89"/>
  <c r="N1469" i="89"/>
  <c r="N1480" i="89" s="1"/>
  <c r="M1469" i="89"/>
  <c r="M1480" i="89" s="1"/>
  <c r="L1469" i="89"/>
  <c r="L1480" i="89" s="1"/>
  <c r="K1469" i="89"/>
  <c r="J1469" i="89"/>
  <c r="J1480" i="89" s="1"/>
  <c r="I1469" i="89"/>
  <c r="I1480" i="89" s="1"/>
  <c r="H1469" i="89"/>
  <c r="G1469" i="89"/>
  <c r="F1469" i="89"/>
  <c r="F1480" i="89" s="1"/>
  <c r="E1469" i="89"/>
  <c r="E1480" i="89" s="1"/>
  <c r="D1469" i="89"/>
  <c r="P1468" i="89"/>
  <c r="P1467" i="89"/>
  <c r="P1466" i="89"/>
  <c r="P1465" i="89"/>
  <c r="P1464" i="89"/>
  <c r="P1463" i="89"/>
  <c r="P1462" i="89"/>
  <c r="P1461" i="89"/>
  <c r="P1460" i="89"/>
  <c r="P1459" i="89"/>
  <c r="B1455" i="89"/>
  <c r="E45" i="84" s="1"/>
  <c r="B1453" i="89"/>
  <c r="G45" i="84" s="1"/>
  <c r="B1452" i="89"/>
  <c r="F45" i="84" s="1"/>
  <c r="B1451" i="89"/>
  <c r="B1449" i="89"/>
  <c r="C45" i="84" s="1"/>
  <c r="P1446" i="89"/>
  <c r="I44" i="84" s="1"/>
  <c r="P1445" i="89"/>
  <c r="P1442" i="89"/>
  <c r="P1441" i="89"/>
  <c r="P1440" i="89"/>
  <c r="P1439" i="89"/>
  <c r="P1438" i="89"/>
  <c r="P1437" i="89"/>
  <c r="P1436" i="89"/>
  <c r="O1435" i="89"/>
  <c r="N1435" i="89"/>
  <c r="N1443" i="89" s="1"/>
  <c r="M1435" i="89"/>
  <c r="L1435" i="89"/>
  <c r="K1435" i="89"/>
  <c r="J1435" i="89"/>
  <c r="J1443" i="89" s="1"/>
  <c r="I1435" i="89"/>
  <c r="H1435" i="89"/>
  <c r="G1435" i="89"/>
  <c r="F1435" i="89"/>
  <c r="F1443" i="89" s="1"/>
  <c r="E1435" i="89"/>
  <c r="D1435" i="89"/>
  <c r="P1434" i="89"/>
  <c r="P1433" i="89"/>
  <c r="O1432" i="89"/>
  <c r="O1443" i="89" s="1"/>
  <c r="N1432" i="89"/>
  <c r="M1432" i="89"/>
  <c r="L1432" i="89"/>
  <c r="L1443" i="89" s="1"/>
  <c r="K1432" i="89"/>
  <c r="K1443" i="89" s="1"/>
  <c r="J1432" i="89"/>
  <c r="I1432" i="89"/>
  <c r="H1432" i="89"/>
  <c r="H1443" i="89" s="1"/>
  <c r="G1432" i="89"/>
  <c r="G1443" i="89" s="1"/>
  <c r="F1432" i="89"/>
  <c r="E1432" i="89"/>
  <c r="D1432" i="89"/>
  <c r="P1431" i="89"/>
  <c r="P1430" i="89"/>
  <c r="P1429" i="89"/>
  <c r="P1428" i="89"/>
  <c r="P1427" i="89"/>
  <c r="P1426" i="89"/>
  <c r="P1425" i="89"/>
  <c r="P1424" i="89"/>
  <c r="P1423" i="89"/>
  <c r="P1422" i="89"/>
  <c r="B1418" i="89"/>
  <c r="E44" i="84" s="1"/>
  <c r="B1416" i="89"/>
  <c r="G44" i="84" s="1"/>
  <c r="B1415" i="89"/>
  <c r="F44" i="84" s="1"/>
  <c r="B1414" i="89"/>
  <c r="B1412" i="89"/>
  <c r="C44" i="84" s="1"/>
  <c r="P1410" i="89"/>
  <c r="P1409" i="89"/>
  <c r="I43" i="84" s="1"/>
  <c r="P1408" i="89"/>
  <c r="H43" i="84" s="1"/>
  <c r="P1405" i="89"/>
  <c r="P1404" i="89"/>
  <c r="P1403" i="89"/>
  <c r="P1402" i="89"/>
  <c r="P1401" i="89"/>
  <c r="P1400" i="89"/>
  <c r="P1399" i="89"/>
  <c r="O1398" i="89"/>
  <c r="N1398" i="89"/>
  <c r="M1398" i="89"/>
  <c r="L1398" i="89"/>
  <c r="K1398" i="89"/>
  <c r="J1398" i="89"/>
  <c r="I1398" i="89"/>
  <c r="H1398" i="89"/>
  <c r="G1398" i="89"/>
  <c r="F1398" i="89"/>
  <c r="E1398" i="89"/>
  <c r="D1398" i="89"/>
  <c r="P1397" i="89"/>
  <c r="P1396" i="89"/>
  <c r="O1395" i="89"/>
  <c r="N1395" i="89"/>
  <c r="M1395" i="89"/>
  <c r="L1395" i="89"/>
  <c r="K1395" i="89"/>
  <c r="J1395" i="89"/>
  <c r="I1395" i="89"/>
  <c r="H1395" i="89"/>
  <c r="H1406" i="89" s="1"/>
  <c r="G1395" i="89"/>
  <c r="F1395" i="89"/>
  <c r="E1395" i="89"/>
  <c r="D1395" i="89"/>
  <c r="P1394" i="89"/>
  <c r="P1393" i="89"/>
  <c r="P1392" i="89"/>
  <c r="P1391" i="89"/>
  <c r="P1390" i="89"/>
  <c r="P1389" i="89"/>
  <c r="P1388" i="89"/>
  <c r="P1387" i="89"/>
  <c r="P1386" i="89"/>
  <c r="P1385" i="89"/>
  <c r="B1381" i="89"/>
  <c r="E43" i="84" s="1"/>
  <c r="B1379" i="89"/>
  <c r="G43" i="84" s="1"/>
  <c r="B1378" i="89"/>
  <c r="F43" i="84" s="1"/>
  <c r="B1377" i="89"/>
  <c r="B1375" i="89"/>
  <c r="C43" i="84" s="1"/>
  <c r="P1372" i="89"/>
  <c r="I42" i="84" s="1"/>
  <c r="P1371" i="89"/>
  <c r="H42" i="84" s="1"/>
  <c r="P1368" i="89"/>
  <c r="P1367" i="89"/>
  <c r="P1366" i="89"/>
  <c r="P1365" i="89"/>
  <c r="P1364" i="89"/>
  <c r="P1363" i="89"/>
  <c r="P1362" i="89"/>
  <c r="O1361" i="89"/>
  <c r="N1361" i="89"/>
  <c r="N1369" i="89" s="1"/>
  <c r="M1361" i="89"/>
  <c r="L1361" i="89"/>
  <c r="K1361" i="89"/>
  <c r="J1361" i="89"/>
  <c r="I1361" i="89"/>
  <c r="H1361" i="89"/>
  <c r="G1361" i="89"/>
  <c r="F1361" i="89"/>
  <c r="F1369" i="89" s="1"/>
  <c r="E1361" i="89"/>
  <c r="D1361" i="89"/>
  <c r="P1360" i="89"/>
  <c r="P1359" i="89"/>
  <c r="O1358" i="89"/>
  <c r="N1358" i="89"/>
  <c r="M1358" i="89"/>
  <c r="L1358" i="89"/>
  <c r="L1369" i="89" s="1"/>
  <c r="K1358" i="89"/>
  <c r="J1358" i="89"/>
  <c r="I1358" i="89"/>
  <c r="H1358" i="89"/>
  <c r="G1358" i="89"/>
  <c r="F1358" i="89"/>
  <c r="E1358" i="89"/>
  <c r="D1358" i="89"/>
  <c r="P1357" i="89"/>
  <c r="P1356" i="89"/>
  <c r="P1355" i="89"/>
  <c r="P1354" i="89"/>
  <c r="P1353" i="89"/>
  <c r="P1352" i="89"/>
  <c r="P1351" i="89"/>
  <c r="P1350" i="89"/>
  <c r="P1349" i="89"/>
  <c r="P1348" i="89"/>
  <c r="B1344" i="89"/>
  <c r="E42" i="84" s="1"/>
  <c r="B1342" i="89"/>
  <c r="G42" i="84" s="1"/>
  <c r="B1341" i="89"/>
  <c r="F42" i="84" s="1"/>
  <c r="B1340" i="89"/>
  <c r="B1338" i="89"/>
  <c r="C42" i="84" s="1"/>
  <c r="P1335" i="89"/>
  <c r="P1334" i="89"/>
  <c r="H41" i="84" s="1"/>
  <c r="P1331" i="89"/>
  <c r="P1330" i="89"/>
  <c r="P1329" i="89"/>
  <c r="P1328" i="89"/>
  <c r="P1327" i="89"/>
  <c r="P1326" i="89"/>
  <c r="P1325" i="89"/>
  <c r="O1324" i="89"/>
  <c r="N1324" i="89"/>
  <c r="M1324" i="89"/>
  <c r="L1324" i="89"/>
  <c r="K1324" i="89"/>
  <c r="J1324" i="89"/>
  <c r="I1324" i="89"/>
  <c r="H1324" i="89"/>
  <c r="G1324" i="89"/>
  <c r="F1324" i="89"/>
  <c r="E1324" i="89"/>
  <c r="D1324" i="89"/>
  <c r="P1323" i="89"/>
  <c r="P1322" i="89"/>
  <c r="O1321" i="89"/>
  <c r="O1332" i="89" s="1"/>
  <c r="N1321" i="89"/>
  <c r="M1321" i="89"/>
  <c r="L1321" i="89"/>
  <c r="L1332" i="89" s="1"/>
  <c r="K1321" i="89"/>
  <c r="K1332" i="89" s="1"/>
  <c r="J1321" i="89"/>
  <c r="I1321" i="89"/>
  <c r="H1321" i="89"/>
  <c r="G1321" i="89"/>
  <c r="G1332" i="89" s="1"/>
  <c r="F1321" i="89"/>
  <c r="E1321" i="89"/>
  <c r="D1321" i="89"/>
  <c r="P1320" i="89"/>
  <c r="P1319" i="89"/>
  <c r="P1318" i="89"/>
  <c r="P1317" i="89"/>
  <c r="P1316" i="89"/>
  <c r="P1315" i="89"/>
  <c r="P1314" i="89"/>
  <c r="P1313" i="89"/>
  <c r="P1312" i="89"/>
  <c r="P1311" i="89"/>
  <c r="B1307" i="89"/>
  <c r="E41" i="84" s="1"/>
  <c r="B1305" i="89"/>
  <c r="G41" i="84" s="1"/>
  <c r="B1304" i="89"/>
  <c r="F41" i="84" s="1"/>
  <c r="B1303" i="89"/>
  <c r="B1301" i="89"/>
  <c r="C41" i="84" s="1"/>
  <c r="P1298" i="89"/>
  <c r="I40" i="84" s="1"/>
  <c r="P1297" i="89"/>
  <c r="H40" i="84" s="1"/>
  <c r="P1294" i="89"/>
  <c r="P1293" i="89"/>
  <c r="P1292" i="89"/>
  <c r="P1291" i="89"/>
  <c r="P1290" i="89"/>
  <c r="P1289" i="89"/>
  <c r="P1288" i="89"/>
  <c r="O1287" i="89"/>
  <c r="N1287" i="89"/>
  <c r="M1287" i="89"/>
  <c r="L1287" i="89"/>
  <c r="K1287" i="89"/>
  <c r="J1287" i="89"/>
  <c r="I1287" i="89"/>
  <c r="H1287" i="89"/>
  <c r="G1287" i="89"/>
  <c r="F1287" i="89"/>
  <c r="E1287" i="89"/>
  <c r="D1287" i="89"/>
  <c r="P1286" i="89"/>
  <c r="P1285" i="89"/>
  <c r="O1284" i="89"/>
  <c r="N1284" i="89"/>
  <c r="M1284" i="89"/>
  <c r="L1284" i="89"/>
  <c r="K1284" i="89"/>
  <c r="J1284" i="89"/>
  <c r="I1284" i="89"/>
  <c r="H1284" i="89"/>
  <c r="G1284" i="89"/>
  <c r="F1284" i="89"/>
  <c r="F1295" i="89" s="1"/>
  <c r="E1284" i="89"/>
  <c r="D1284" i="89"/>
  <c r="P1283" i="89"/>
  <c r="P1282" i="89"/>
  <c r="P1281" i="89"/>
  <c r="P1280" i="89"/>
  <c r="P1279" i="89"/>
  <c r="P1278" i="89"/>
  <c r="P1277" i="89"/>
  <c r="P1276" i="89"/>
  <c r="P1275" i="89"/>
  <c r="P1274" i="89"/>
  <c r="B1270" i="89"/>
  <c r="E40" i="84" s="1"/>
  <c r="B1268" i="89"/>
  <c r="G40" i="84" s="1"/>
  <c r="B1267" i="89"/>
  <c r="F40" i="84" s="1"/>
  <c r="B1266" i="89"/>
  <c r="B1264" i="89"/>
  <c r="C40" i="84" s="1"/>
  <c r="P1261" i="89"/>
  <c r="P1260" i="89"/>
  <c r="H39" i="84" s="1"/>
  <c r="P1257" i="89"/>
  <c r="P1256" i="89"/>
  <c r="P1255" i="89"/>
  <c r="P1254" i="89"/>
  <c r="P1253" i="89"/>
  <c r="P1252" i="89"/>
  <c r="P1251" i="89"/>
  <c r="O1250" i="89"/>
  <c r="N1250" i="89"/>
  <c r="M1250" i="89"/>
  <c r="L1250" i="89"/>
  <c r="K1250" i="89"/>
  <c r="J1250" i="89"/>
  <c r="I1250" i="89"/>
  <c r="H1250" i="89"/>
  <c r="G1250" i="89"/>
  <c r="F1250" i="89"/>
  <c r="E1250" i="89"/>
  <c r="D1250" i="89"/>
  <c r="P1249" i="89"/>
  <c r="P1248" i="89"/>
  <c r="O1247" i="89"/>
  <c r="N1247" i="89"/>
  <c r="M1247" i="89"/>
  <c r="L1247" i="89"/>
  <c r="L1258" i="89" s="1"/>
  <c r="K1247" i="89"/>
  <c r="K1258" i="89" s="1"/>
  <c r="J1247" i="89"/>
  <c r="I1247" i="89"/>
  <c r="H1247" i="89"/>
  <c r="G1247" i="89"/>
  <c r="G1258" i="89" s="1"/>
  <c r="F1247" i="89"/>
  <c r="E1247" i="89"/>
  <c r="D1247" i="89"/>
  <c r="P1246" i="89"/>
  <c r="P1245" i="89"/>
  <c r="P1244" i="89"/>
  <c r="P1243" i="89"/>
  <c r="P1242" i="89"/>
  <c r="P1241" i="89"/>
  <c r="P1240" i="89"/>
  <c r="P1239" i="89"/>
  <c r="P1238" i="89"/>
  <c r="P1237" i="89"/>
  <c r="B1233" i="89"/>
  <c r="E39" i="84" s="1"/>
  <c r="B1231" i="89"/>
  <c r="G39" i="84" s="1"/>
  <c r="B1230" i="89"/>
  <c r="F39" i="84" s="1"/>
  <c r="B1229" i="89"/>
  <c r="B1227" i="89"/>
  <c r="C39" i="84" s="1"/>
  <c r="P1224" i="89"/>
  <c r="I38" i="84" s="1"/>
  <c r="P1223" i="89"/>
  <c r="H38" i="84" s="1"/>
  <c r="F1221" i="89"/>
  <c r="P1220" i="89"/>
  <c r="P1219" i="89"/>
  <c r="P1218" i="89"/>
  <c r="P1217" i="89"/>
  <c r="P1216" i="89"/>
  <c r="P1215" i="89"/>
  <c r="P1214" i="89"/>
  <c r="O1213" i="89"/>
  <c r="N1213" i="89"/>
  <c r="M1213" i="89"/>
  <c r="L1213" i="89"/>
  <c r="K1213" i="89"/>
  <c r="J1213" i="89"/>
  <c r="I1213" i="89"/>
  <c r="H1213" i="89"/>
  <c r="G1213" i="89"/>
  <c r="F1213" i="89"/>
  <c r="E1213" i="89"/>
  <c r="D1213" i="89"/>
  <c r="P1212" i="89"/>
  <c r="P1211" i="89"/>
  <c r="O1210" i="89"/>
  <c r="N1210" i="89"/>
  <c r="M1210" i="89"/>
  <c r="L1210" i="89"/>
  <c r="K1210" i="89"/>
  <c r="J1210" i="89"/>
  <c r="I1210" i="89"/>
  <c r="H1210" i="89"/>
  <c r="G1210" i="89"/>
  <c r="F1210" i="89"/>
  <c r="E1210" i="89"/>
  <c r="D1210" i="89"/>
  <c r="P1209" i="89"/>
  <c r="P1208" i="89"/>
  <c r="P1207" i="89"/>
  <c r="P1206" i="89"/>
  <c r="P1205" i="89"/>
  <c r="P1204" i="89"/>
  <c r="P1203" i="89"/>
  <c r="P1202" i="89"/>
  <c r="P1201" i="89"/>
  <c r="P1200" i="89"/>
  <c r="B1196" i="89"/>
  <c r="E38" i="84" s="1"/>
  <c r="B1194" i="89"/>
  <c r="G38" i="84" s="1"/>
  <c r="B1193" i="89"/>
  <c r="F38" i="84" s="1"/>
  <c r="B1192" i="89"/>
  <c r="B1190" i="89"/>
  <c r="C38" i="84" s="1"/>
  <c r="P1187" i="89"/>
  <c r="P1186" i="89"/>
  <c r="H37" i="84" s="1"/>
  <c r="P1183" i="89"/>
  <c r="P1182" i="89"/>
  <c r="P1181" i="89"/>
  <c r="P1180" i="89"/>
  <c r="P1179" i="89"/>
  <c r="P1178" i="89"/>
  <c r="P1177" i="89"/>
  <c r="O1176" i="89"/>
  <c r="N1176" i="89"/>
  <c r="M1176" i="89"/>
  <c r="L1176" i="89"/>
  <c r="L1184" i="89" s="1"/>
  <c r="K1176" i="89"/>
  <c r="J1176" i="89"/>
  <c r="I1176" i="89"/>
  <c r="H1176" i="89"/>
  <c r="G1176" i="89"/>
  <c r="F1176" i="89"/>
  <c r="E1176" i="89"/>
  <c r="D1176" i="89"/>
  <c r="D1184" i="89" s="1"/>
  <c r="P1175" i="89"/>
  <c r="P1174" i="89"/>
  <c r="O1173" i="89"/>
  <c r="N1173" i="89"/>
  <c r="N1184" i="89" s="1"/>
  <c r="M1173" i="89"/>
  <c r="M1184" i="89" s="1"/>
  <c r="L1173" i="89"/>
  <c r="K1173" i="89"/>
  <c r="J1173" i="89"/>
  <c r="J1184" i="89" s="1"/>
  <c r="I1173" i="89"/>
  <c r="I1184" i="89" s="1"/>
  <c r="H1173" i="89"/>
  <c r="H1184" i="89" s="1"/>
  <c r="G1173" i="89"/>
  <c r="F1173" i="89"/>
  <c r="F1184" i="89" s="1"/>
  <c r="E1173" i="89"/>
  <c r="E1184" i="89" s="1"/>
  <c r="D1173" i="89"/>
  <c r="P1172" i="89"/>
  <c r="P1171" i="89"/>
  <c r="P1170" i="89"/>
  <c r="P1169" i="89"/>
  <c r="P1168" i="89"/>
  <c r="P1167" i="89"/>
  <c r="P1166" i="89"/>
  <c r="P1165" i="89"/>
  <c r="P1164" i="89"/>
  <c r="P1163" i="89"/>
  <c r="B1159" i="89"/>
  <c r="E37" i="84" s="1"/>
  <c r="B1157" i="89"/>
  <c r="G37" i="84" s="1"/>
  <c r="B1156" i="89"/>
  <c r="F37" i="84" s="1"/>
  <c r="B1155" i="89"/>
  <c r="B1153" i="89"/>
  <c r="C37" i="84" s="1"/>
  <c r="P1150" i="89"/>
  <c r="I36" i="84" s="1"/>
  <c r="P1149" i="89"/>
  <c r="H36" i="84" s="1"/>
  <c r="P1146" i="89"/>
  <c r="P1145" i="89"/>
  <c r="P1144" i="89"/>
  <c r="P1143" i="89"/>
  <c r="P1142" i="89"/>
  <c r="P1141" i="89"/>
  <c r="P1140" i="89"/>
  <c r="O1139" i="89"/>
  <c r="N1139" i="89"/>
  <c r="N1147" i="89" s="1"/>
  <c r="M1139" i="89"/>
  <c r="L1139" i="89"/>
  <c r="K1139" i="89"/>
  <c r="J1139" i="89"/>
  <c r="J1147" i="89" s="1"/>
  <c r="I1139" i="89"/>
  <c r="H1139" i="89"/>
  <c r="G1139" i="89"/>
  <c r="F1139" i="89"/>
  <c r="F1147" i="89" s="1"/>
  <c r="E1139" i="89"/>
  <c r="D1139" i="89"/>
  <c r="P1138" i="89"/>
  <c r="P1137" i="89"/>
  <c r="O1136" i="89"/>
  <c r="N1136" i="89"/>
  <c r="M1136" i="89"/>
  <c r="L1136" i="89"/>
  <c r="L1147" i="89" s="1"/>
  <c r="K1136" i="89"/>
  <c r="J1136" i="89"/>
  <c r="I1136" i="89"/>
  <c r="I1147" i="89" s="1"/>
  <c r="H1136" i="89"/>
  <c r="H1147" i="89" s="1"/>
  <c r="G1136" i="89"/>
  <c r="F1136" i="89"/>
  <c r="E1136" i="89"/>
  <c r="E1147" i="89" s="1"/>
  <c r="D1136" i="89"/>
  <c r="P1135" i="89"/>
  <c r="P1134" i="89"/>
  <c r="P1133" i="89"/>
  <c r="P1132" i="89"/>
  <c r="P1131" i="89"/>
  <c r="P1130" i="89"/>
  <c r="P1129" i="89"/>
  <c r="P1128" i="89"/>
  <c r="P1127" i="89"/>
  <c r="P1126" i="89"/>
  <c r="B1122" i="89"/>
  <c r="E36" i="84" s="1"/>
  <c r="B1120" i="89"/>
  <c r="G36" i="84" s="1"/>
  <c r="B1119" i="89"/>
  <c r="F36" i="84" s="1"/>
  <c r="B1118" i="89"/>
  <c r="B1116" i="89"/>
  <c r="C36" i="84" s="1"/>
  <c r="P1113" i="89"/>
  <c r="P1112" i="89"/>
  <c r="H35" i="84" s="1"/>
  <c r="P1109" i="89"/>
  <c r="P1108" i="89"/>
  <c r="P1107" i="89"/>
  <c r="P1106" i="89"/>
  <c r="P1105" i="89"/>
  <c r="P1104" i="89"/>
  <c r="P1103" i="89"/>
  <c r="O1102" i="89"/>
  <c r="N1102" i="89"/>
  <c r="M1102" i="89"/>
  <c r="L1102" i="89"/>
  <c r="K1102" i="89"/>
  <c r="J1102" i="89"/>
  <c r="I1102" i="89"/>
  <c r="H1102" i="89"/>
  <c r="G1102" i="89"/>
  <c r="F1102" i="89"/>
  <c r="E1102" i="89"/>
  <c r="D1102" i="89"/>
  <c r="P1101" i="89"/>
  <c r="P1100" i="89"/>
  <c r="O1099" i="89"/>
  <c r="N1099" i="89"/>
  <c r="M1099" i="89"/>
  <c r="M1110" i="89" s="1"/>
  <c r="L1099" i="89"/>
  <c r="K1099" i="89"/>
  <c r="J1099" i="89"/>
  <c r="I1099" i="89"/>
  <c r="I1110" i="89" s="1"/>
  <c r="H1099" i="89"/>
  <c r="G1099" i="89"/>
  <c r="F1099" i="89"/>
  <c r="E1099" i="89"/>
  <c r="E1110" i="89" s="1"/>
  <c r="D1099" i="89"/>
  <c r="P1098" i="89"/>
  <c r="P1097" i="89"/>
  <c r="P1096" i="89"/>
  <c r="P1095" i="89"/>
  <c r="P1094" i="89"/>
  <c r="P1093" i="89"/>
  <c r="P1092" i="89"/>
  <c r="P1091" i="89"/>
  <c r="P1090" i="89"/>
  <c r="P1089" i="89"/>
  <c r="B1085" i="89"/>
  <c r="E35" i="84" s="1"/>
  <c r="B1083" i="89"/>
  <c r="G35" i="84" s="1"/>
  <c r="B1082" i="89"/>
  <c r="F35" i="84" s="1"/>
  <c r="B1081" i="89"/>
  <c r="B1079" i="89"/>
  <c r="C35" i="84" s="1"/>
  <c r="P1076" i="89"/>
  <c r="I34" i="84" s="1"/>
  <c r="P1075" i="89"/>
  <c r="H34" i="84" s="1"/>
  <c r="P1072" i="89"/>
  <c r="P1071" i="89"/>
  <c r="P1070" i="89"/>
  <c r="P1069" i="89"/>
  <c r="P1068" i="89"/>
  <c r="P1067" i="89"/>
  <c r="P1066" i="89"/>
  <c r="O1065" i="89"/>
  <c r="N1065" i="89"/>
  <c r="N1073" i="89" s="1"/>
  <c r="M1065" i="89"/>
  <c r="L1065" i="89"/>
  <c r="K1065" i="89"/>
  <c r="J1065" i="89"/>
  <c r="J1073" i="89" s="1"/>
  <c r="I1065" i="89"/>
  <c r="H1065" i="89"/>
  <c r="G1065" i="89"/>
  <c r="F1065" i="89"/>
  <c r="F1073" i="89" s="1"/>
  <c r="E1065" i="89"/>
  <c r="D1065" i="89"/>
  <c r="P1064" i="89"/>
  <c r="P1063" i="89"/>
  <c r="O1062" i="89"/>
  <c r="O1073" i="89" s="1"/>
  <c r="N1062" i="89"/>
  <c r="M1062" i="89"/>
  <c r="L1062" i="89"/>
  <c r="L1073" i="89" s="1"/>
  <c r="K1062" i="89"/>
  <c r="K1073" i="89" s="1"/>
  <c r="J1062" i="89"/>
  <c r="I1062" i="89"/>
  <c r="H1062" i="89"/>
  <c r="H1073" i="89" s="1"/>
  <c r="G1062" i="89"/>
  <c r="G1073" i="89" s="1"/>
  <c r="F1062" i="89"/>
  <c r="E1062" i="89"/>
  <c r="D1062" i="89"/>
  <c r="P1061" i="89"/>
  <c r="P1060" i="89"/>
  <c r="P1059" i="89"/>
  <c r="P1058" i="89"/>
  <c r="P1057" i="89"/>
  <c r="P1056" i="89"/>
  <c r="P1055" i="89"/>
  <c r="P1054" i="89"/>
  <c r="P1053" i="89"/>
  <c r="P1052" i="89"/>
  <c r="B1048" i="89"/>
  <c r="E34" i="84" s="1"/>
  <c r="B1046" i="89"/>
  <c r="G34" i="84" s="1"/>
  <c r="B1045" i="89"/>
  <c r="F34" i="84" s="1"/>
  <c r="B1044" i="89"/>
  <c r="B1042" i="89"/>
  <c r="C34" i="84" s="1"/>
  <c r="P1039" i="89"/>
  <c r="P1038" i="89"/>
  <c r="H33" i="84" s="1"/>
  <c r="P1035" i="89"/>
  <c r="P1034" i="89"/>
  <c r="P1033" i="89"/>
  <c r="P1032" i="89"/>
  <c r="P1031" i="89"/>
  <c r="P1030" i="89"/>
  <c r="P1029" i="89"/>
  <c r="O1028" i="89"/>
  <c r="N1028" i="89"/>
  <c r="M1028" i="89"/>
  <c r="L1028" i="89"/>
  <c r="K1028" i="89"/>
  <c r="J1028" i="89"/>
  <c r="I1028" i="89"/>
  <c r="H1028" i="89"/>
  <c r="G1028" i="89"/>
  <c r="F1028" i="89"/>
  <c r="E1028" i="89"/>
  <c r="D1028" i="89"/>
  <c r="P1027" i="89"/>
  <c r="P1026" i="89"/>
  <c r="O1025" i="89"/>
  <c r="O1036" i="89" s="1"/>
  <c r="N1025" i="89"/>
  <c r="M1025" i="89"/>
  <c r="L1025" i="89"/>
  <c r="K1025" i="89"/>
  <c r="J1025" i="89"/>
  <c r="I1025" i="89"/>
  <c r="H1025" i="89"/>
  <c r="G1025" i="89"/>
  <c r="G1036" i="89" s="1"/>
  <c r="F1025" i="89"/>
  <c r="E1025" i="89"/>
  <c r="D1025" i="89"/>
  <c r="P1024" i="89"/>
  <c r="P1023" i="89"/>
  <c r="P1022" i="89"/>
  <c r="P1021" i="89"/>
  <c r="P1020" i="89"/>
  <c r="P1019" i="89"/>
  <c r="P1018" i="89"/>
  <c r="P1017" i="89"/>
  <c r="P1016" i="89"/>
  <c r="P1015" i="89"/>
  <c r="B1011" i="89"/>
  <c r="E33" i="84" s="1"/>
  <c r="B1009" i="89"/>
  <c r="G33" i="84" s="1"/>
  <c r="B1008" i="89"/>
  <c r="F33" i="84" s="1"/>
  <c r="B1007" i="89"/>
  <c r="B1005" i="89"/>
  <c r="C33" i="84" s="1"/>
  <c r="P1002" i="89"/>
  <c r="I32" i="84" s="1"/>
  <c r="P1001" i="89"/>
  <c r="H32" i="84" s="1"/>
  <c r="P998" i="89"/>
  <c r="P997" i="89"/>
  <c r="P996" i="89"/>
  <c r="P995" i="89"/>
  <c r="P994" i="89"/>
  <c r="P993" i="89"/>
  <c r="P992" i="89"/>
  <c r="O991" i="89"/>
  <c r="N991" i="89"/>
  <c r="M991" i="89"/>
  <c r="L991" i="89"/>
  <c r="K991" i="89"/>
  <c r="J991" i="89"/>
  <c r="I991" i="89"/>
  <c r="H991" i="89"/>
  <c r="G991" i="89"/>
  <c r="F991" i="89"/>
  <c r="E991" i="89"/>
  <c r="D991" i="89"/>
  <c r="P990" i="89"/>
  <c r="P989" i="89"/>
  <c r="O988" i="89"/>
  <c r="O999" i="89" s="1"/>
  <c r="N988" i="89"/>
  <c r="M988" i="89"/>
  <c r="L988" i="89"/>
  <c r="K988" i="89"/>
  <c r="K999" i="89" s="1"/>
  <c r="J988" i="89"/>
  <c r="I988" i="89"/>
  <c r="H988" i="89"/>
  <c r="G988" i="89"/>
  <c r="G999" i="89" s="1"/>
  <c r="F988" i="89"/>
  <c r="E988" i="89"/>
  <c r="D988" i="89"/>
  <c r="P987" i="89"/>
  <c r="P986" i="89"/>
  <c r="P985" i="89"/>
  <c r="P984" i="89"/>
  <c r="P983" i="89"/>
  <c r="P982" i="89"/>
  <c r="P981" i="89"/>
  <c r="P980" i="89"/>
  <c r="P979" i="89"/>
  <c r="P978" i="89"/>
  <c r="B974" i="89"/>
  <c r="E32" i="84" s="1"/>
  <c r="B972" i="89"/>
  <c r="G32" i="84" s="1"/>
  <c r="B971" i="89"/>
  <c r="F32" i="84" s="1"/>
  <c r="B970" i="89"/>
  <c r="B968" i="89"/>
  <c r="C32" i="84" s="1"/>
  <c r="P965" i="89"/>
  <c r="P964" i="89"/>
  <c r="H31" i="84" s="1"/>
  <c r="L962" i="89"/>
  <c r="P961" i="89"/>
  <c r="P960" i="89"/>
  <c r="P959" i="89"/>
  <c r="P958" i="89"/>
  <c r="P957" i="89"/>
  <c r="P956" i="89"/>
  <c r="P955" i="89"/>
  <c r="O954" i="89"/>
  <c r="N954" i="89"/>
  <c r="M954" i="89"/>
  <c r="L954" i="89"/>
  <c r="K954" i="89"/>
  <c r="J954" i="89"/>
  <c r="I954" i="89"/>
  <c r="H954" i="89"/>
  <c r="G954" i="89"/>
  <c r="F954" i="89"/>
  <c r="E954" i="89"/>
  <c r="D954" i="89"/>
  <c r="D962" i="89" s="1"/>
  <c r="P953" i="89"/>
  <c r="P952" i="89"/>
  <c r="O951" i="89"/>
  <c r="O962" i="89" s="1"/>
  <c r="N951" i="89"/>
  <c r="N962" i="89" s="1"/>
  <c r="M951" i="89"/>
  <c r="L951" i="89"/>
  <c r="K951" i="89"/>
  <c r="K962" i="89" s="1"/>
  <c r="J951" i="89"/>
  <c r="J962" i="89" s="1"/>
  <c r="I951" i="89"/>
  <c r="H951" i="89"/>
  <c r="H962" i="89" s="1"/>
  <c r="G951" i="89"/>
  <c r="G962" i="89" s="1"/>
  <c r="F951" i="89"/>
  <c r="F962" i="89" s="1"/>
  <c r="E951" i="89"/>
  <c r="D951" i="89"/>
  <c r="P950" i="89"/>
  <c r="P949" i="89"/>
  <c r="P948" i="89"/>
  <c r="P947" i="89"/>
  <c r="P946" i="89"/>
  <c r="P945" i="89"/>
  <c r="P944" i="89"/>
  <c r="P943" i="89"/>
  <c r="P942" i="89"/>
  <c r="P941" i="89"/>
  <c r="B937" i="89"/>
  <c r="E31" i="84" s="1"/>
  <c r="B935" i="89"/>
  <c r="G31" i="84" s="1"/>
  <c r="B934" i="89"/>
  <c r="F31" i="84" s="1"/>
  <c r="B933" i="89"/>
  <c r="B931" i="89"/>
  <c r="C31" i="84" s="1"/>
  <c r="P928" i="89"/>
  <c r="I30" i="84" s="1"/>
  <c r="P927" i="89"/>
  <c r="H30" i="84" s="1"/>
  <c r="P924" i="89"/>
  <c r="P923" i="89"/>
  <c r="P922" i="89"/>
  <c r="P921" i="89"/>
  <c r="P920" i="89"/>
  <c r="P919" i="89"/>
  <c r="P918" i="89"/>
  <c r="O917" i="89"/>
  <c r="N917" i="89"/>
  <c r="M917" i="89"/>
  <c r="L917" i="89"/>
  <c r="K917" i="89"/>
  <c r="J917" i="89"/>
  <c r="I917" i="89"/>
  <c r="H917" i="89"/>
  <c r="G917" i="89"/>
  <c r="F917" i="89"/>
  <c r="E917" i="89"/>
  <c r="D917" i="89"/>
  <c r="P916" i="89"/>
  <c r="P915" i="89"/>
  <c r="O914" i="89"/>
  <c r="N914" i="89"/>
  <c r="M914" i="89"/>
  <c r="M925" i="89" s="1"/>
  <c r="L914" i="89"/>
  <c r="K914" i="89"/>
  <c r="J914" i="89"/>
  <c r="I914" i="89"/>
  <c r="I925" i="89" s="1"/>
  <c r="H914" i="89"/>
  <c r="G914" i="89"/>
  <c r="F914" i="89"/>
  <c r="E914" i="89"/>
  <c r="D914" i="89"/>
  <c r="P913" i="89"/>
  <c r="P912" i="89"/>
  <c r="P911" i="89"/>
  <c r="P910" i="89"/>
  <c r="P909" i="89"/>
  <c r="P908" i="89"/>
  <c r="P907" i="89"/>
  <c r="P906" i="89"/>
  <c r="P905" i="89"/>
  <c r="P904" i="89"/>
  <c r="B900" i="89"/>
  <c r="E30" i="84" s="1"/>
  <c r="B898" i="89"/>
  <c r="G30" i="84" s="1"/>
  <c r="B897" i="89"/>
  <c r="F30" i="84" s="1"/>
  <c r="B896" i="89"/>
  <c r="B894" i="89"/>
  <c r="C30" i="84" s="1"/>
  <c r="P891" i="89"/>
  <c r="I29" i="84" s="1"/>
  <c r="P890" i="89"/>
  <c r="P887" i="89"/>
  <c r="P886" i="89"/>
  <c r="P885" i="89"/>
  <c r="P884" i="89"/>
  <c r="P883" i="89"/>
  <c r="P882" i="89"/>
  <c r="P881" i="89"/>
  <c r="O880" i="89"/>
  <c r="N880" i="89"/>
  <c r="M880" i="89"/>
  <c r="L880" i="89"/>
  <c r="L888" i="89" s="1"/>
  <c r="K880" i="89"/>
  <c r="J880" i="89"/>
  <c r="I880" i="89"/>
  <c r="H880" i="89"/>
  <c r="H888" i="89" s="1"/>
  <c r="G880" i="89"/>
  <c r="F880" i="89"/>
  <c r="E880" i="89"/>
  <c r="D880" i="89"/>
  <c r="D888" i="89" s="1"/>
  <c r="P879" i="89"/>
  <c r="P878" i="89"/>
  <c r="O877" i="89"/>
  <c r="O888" i="89" s="1"/>
  <c r="N877" i="89"/>
  <c r="N888" i="89" s="1"/>
  <c r="M877" i="89"/>
  <c r="L877" i="89"/>
  <c r="K877" i="89"/>
  <c r="K888" i="89" s="1"/>
  <c r="J877" i="89"/>
  <c r="J888" i="89" s="1"/>
  <c r="I877" i="89"/>
  <c r="H877" i="89"/>
  <c r="G877" i="89"/>
  <c r="G888" i="89" s="1"/>
  <c r="F877" i="89"/>
  <c r="F888" i="89" s="1"/>
  <c r="E877" i="89"/>
  <c r="D877" i="89"/>
  <c r="P876" i="89"/>
  <c r="P875" i="89"/>
  <c r="P874" i="89"/>
  <c r="P873" i="89"/>
  <c r="P872" i="89"/>
  <c r="P871" i="89"/>
  <c r="P870" i="89"/>
  <c r="P869" i="89"/>
  <c r="P868" i="89"/>
  <c r="P867" i="89"/>
  <c r="B863" i="89"/>
  <c r="E29" i="84" s="1"/>
  <c r="B861" i="89"/>
  <c r="G29" i="84" s="1"/>
  <c r="B860" i="89"/>
  <c r="F29" i="84" s="1"/>
  <c r="B859" i="89"/>
  <c r="B857" i="89"/>
  <c r="C29" i="84" s="1"/>
  <c r="P854" i="89"/>
  <c r="I28" i="84" s="1"/>
  <c r="P853" i="89"/>
  <c r="H28" i="84" s="1"/>
  <c r="P850" i="89"/>
  <c r="P849" i="89"/>
  <c r="P848" i="89"/>
  <c r="P847" i="89"/>
  <c r="P846" i="89"/>
  <c r="P845" i="89"/>
  <c r="P844" i="89"/>
  <c r="O843" i="89"/>
  <c r="N843" i="89"/>
  <c r="M843" i="89"/>
  <c r="L843" i="89"/>
  <c r="K843" i="89"/>
  <c r="J843" i="89"/>
  <c r="I843" i="89"/>
  <c r="H843" i="89"/>
  <c r="G843" i="89"/>
  <c r="F843" i="89"/>
  <c r="E843" i="89"/>
  <c r="D843" i="89"/>
  <c r="P842" i="89"/>
  <c r="P841" i="89"/>
  <c r="O840" i="89"/>
  <c r="N840" i="89"/>
  <c r="M840" i="89"/>
  <c r="M851" i="89" s="1"/>
  <c r="L840" i="89"/>
  <c r="K840" i="89"/>
  <c r="J840" i="89"/>
  <c r="I840" i="89"/>
  <c r="I851" i="89" s="1"/>
  <c r="H840" i="89"/>
  <c r="G840" i="89"/>
  <c r="F840" i="89"/>
  <c r="F851" i="89" s="1"/>
  <c r="E840" i="89"/>
  <c r="E851" i="89" s="1"/>
  <c r="D840" i="89"/>
  <c r="P839" i="89"/>
  <c r="P838" i="89"/>
  <c r="P837" i="89"/>
  <c r="P836" i="89"/>
  <c r="P835" i="89"/>
  <c r="P834" i="89"/>
  <c r="P833" i="89"/>
  <c r="P832" i="89"/>
  <c r="P831" i="89"/>
  <c r="P830" i="89"/>
  <c r="B826" i="89"/>
  <c r="E28" i="84" s="1"/>
  <c r="B824" i="89"/>
  <c r="G28" i="84" s="1"/>
  <c r="B823" i="89"/>
  <c r="F28" i="84" s="1"/>
  <c r="B822" i="89"/>
  <c r="B820" i="89"/>
  <c r="C28" i="84" s="1"/>
  <c r="P817" i="89"/>
  <c r="I27" i="84" s="1"/>
  <c r="P816" i="89"/>
  <c r="H814" i="89"/>
  <c r="P813" i="89"/>
  <c r="P812" i="89"/>
  <c r="P811" i="89"/>
  <c r="P810" i="89"/>
  <c r="P809" i="89"/>
  <c r="P808" i="89"/>
  <c r="P807" i="89"/>
  <c r="O806" i="89"/>
  <c r="N806" i="89"/>
  <c r="M806" i="89"/>
  <c r="L806" i="89"/>
  <c r="K806" i="89"/>
  <c r="J806" i="89"/>
  <c r="I806" i="89"/>
  <c r="H806" i="89"/>
  <c r="G806" i="89"/>
  <c r="F806" i="89"/>
  <c r="E806" i="89"/>
  <c r="D806" i="89"/>
  <c r="P805" i="89"/>
  <c r="P804" i="89"/>
  <c r="O803" i="89"/>
  <c r="N803" i="89"/>
  <c r="M803" i="89"/>
  <c r="M814" i="89" s="1"/>
  <c r="L803" i="89"/>
  <c r="K803" i="89"/>
  <c r="J803" i="89"/>
  <c r="J814" i="89" s="1"/>
  <c r="I803" i="89"/>
  <c r="I814" i="89" s="1"/>
  <c r="H803" i="89"/>
  <c r="G803" i="89"/>
  <c r="F803" i="89"/>
  <c r="E803" i="89"/>
  <c r="E814" i="89" s="1"/>
  <c r="D803" i="89"/>
  <c r="P802" i="89"/>
  <c r="P801" i="89"/>
  <c r="P800" i="89"/>
  <c r="P799" i="89"/>
  <c r="P798" i="89"/>
  <c r="P797" i="89"/>
  <c r="P796" i="89"/>
  <c r="P795" i="89"/>
  <c r="P794" i="89"/>
  <c r="P793" i="89"/>
  <c r="B789" i="89"/>
  <c r="E27" i="84" s="1"/>
  <c r="B787" i="89"/>
  <c r="G27" i="84" s="1"/>
  <c r="B786" i="89"/>
  <c r="F27" i="84" s="1"/>
  <c r="B785" i="89"/>
  <c r="B783" i="89"/>
  <c r="C27" i="84" s="1"/>
  <c r="P780" i="89"/>
  <c r="I26" i="84" s="1"/>
  <c r="P779" i="89"/>
  <c r="H26" i="84" s="1"/>
  <c r="P776" i="89"/>
  <c r="P775" i="89"/>
  <c r="P774" i="89"/>
  <c r="P773" i="89"/>
  <c r="P772" i="89"/>
  <c r="P771" i="89"/>
  <c r="P770" i="89"/>
  <c r="O769" i="89"/>
  <c r="N769" i="89"/>
  <c r="M769" i="89"/>
  <c r="L769" i="89"/>
  <c r="K769" i="89"/>
  <c r="J769" i="89"/>
  <c r="I769" i="89"/>
  <c r="H769" i="89"/>
  <c r="G769" i="89"/>
  <c r="F769" i="89"/>
  <c r="E769" i="89"/>
  <c r="D769" i="89"/>
  <c r="P768" i="89"/>
  <c r="P767" i="89"/>
  <c r="O766" i="89"/>
  <c r="N766" i="89"/>
  <c r="M766" i="89"/>
  <c r="L766" i="89"/>
  <c r="L777" i="89" s="1"/>
  <c r="K766" i="89"/>
  <c r="J766" i="89"/>
  <c r="I766" i="89"/>
  <c r="H766" i="89"/>
  <c r="G766" i="89"/>
  <c r="F766" i="89"/>
  <c r="E766" i="89"/>
  <c r="D766" i="89"/>
  <c r="P765" i="89"/>
  <c r="P764" i="89"/>
  <c r="P763" i="89"/>
  <c r="P762" i="89"/>
  <c r="P761" i="89"/>
  <c r="P760" i="89"/>
  <c r="P759" i="89"/>
  <c r="P758" i="89"/>
  <c r="P757" i="89"/>
  <c r="P756" i="89"/>
  <c r="B752" i="89"/>
  <c r="E26" i="84" s="1"/>
  <c r="B750" i="89"/>
  <c r="G26" i="84" s="1"/>
  <c r="B749" i="89"/>
  <c r="F26" i="84" s="1"/>
  <c r="B748" i="89"/>
  <c r="B746" i="89"/>
  <c r="C26" i="84" s="1"/>
  <c r="P743" i="89"/>
  <c r="I25" i="84" s="1"/>
  <c r="P742" i="89"/>
  <c r="P739" i="89"/>
  <c r="P738" i="89"/>
  <c r="P737" i="89"/>
  <c r="P736" i="89"/>
  <c r="P735" i="89"/>
  <c r="P734" i="89"/>
  <c r="P733" i="89"/>
  <c r="O732" i="89"/>
  <c r="N732" i="89"/>
  <c r="M732" i="89"/>
  <c r="L732" i="89"/>
  <c r="K732" i="89"/>
  <c r="J732" i="89"/>
  <c r="I732" i="89"/>
  <c r="H732" i="89"/>
  <c r="G732" i="89"/>
  <c r="F732" i="89"/>
  <c r="E732" i="89"/>
  <c r="D732" i="89"/>
  <c r="P731" i="89"/>
  <c r="P730" i="89"/>
  <c r="O729" i="89"/>
  <c r="N729" i="89"/>
  <c r="M729" i="89"/>
  <c r="L729" i="89"/>
  <c r="L740" i="89" s="1"/>
  <c r="K729" i="89"/>
  <c r="J729" i="89"/>
  <c r="I729" i="89"/>
  <c r="H729" i="89"/>
  <c r="H740" i="89" s="1"/>
  <c r="G729" i="89"/>
  <c r="F729" i="89"/>
  <c r="E729" i="89"/>
  <c r="D729" i="89"/>
  <c r="P728" i="89"/>
  <c r="P727" i="89"/>
  <c r="P726" i="89"/>
  <c r="P725" i="89"/>
  <c r="P724" i="89"/>
  <c r="P723" i="89"/>
  <c r="P722" i="89"/>
  <c r="P721" i="89"/>
  <c r="P720" i="89"/>
  <c r="P719" i="89"/>
  <c r="B715" i="89"/>
  <c r="E25" i="84" s="1"/>
  <c r="B713" i="89"/>
  <c r="G25" i="84" s="1"/>
  <c r="B712" i="89"/>
  <c r="F25" i="84" s="1"/>
  <c r="B711" i="89"/>
  <c r="B709" i="89"/>
  <c r="C25" i="84" s="1"/>
  <c r="P706" i="89"/>
  <c r="I24" i="84" s="1"/>
  <c r="P705" i="89"/>
  <c r="H24" i="84" s="1"/>
  <c r="P702" i="89"/>
  <c r="P701" i="89"/>
  <c r="P700" i="89"/>
  <c r="P699" i="89"/>
  <c r="P698" i="89"/>
  <c r="P697" i="89"/>
  <c r="P696" i="89"/>
  <c r="O695" i="89"/>
  <c r="N695" i="89"/>
  <c r="M695" i="89"/>
  <c r="L695" i="89"/>
  <c r="K695" i="89"/>
  <c r="J695" i="89"/>
  <c r="I695" i="89"/>
  <c r="H695" i="89"/>
  <c r="G695" i="89"/>
  <c r="F695" i="89"/>
  <c r="E695" i="89"/>
  <c r="D695" i="89"/>
  <c r="P694" i="89"/>
  <c r="P693" i="89"/>
  <c r="O692" i="89"/>
  <c r="O703" i="89" s="1"/>
  <c r="N692" i="89"/>
  <c r="M692" i="89"/>
  <c r="L692" i="89"/>
  <c r="K692" i="89"/>
  <c r="K703" i="89" s="1"/>
  <c r="J692" i="89"/>
  <c r="I692" i="89"/>
  <c r="H692" i="89"/>
  <c r="G692" i="89"/>
  <c r="G703" i="89" s="1"/>
  <c r="F692" i="89"/>
  <c r="F703" i="89" s="1"/>
  <c r="E692" i="89"/>
  <c r="D692" i="89"/>
  <c r="P691" i="89"/>
  <c r="P690" i="89"/>
  <c r="P689" i="89"/>
  <c r="P688" i="89"/>
  <c r="P687" i="89"/>
  <c r="P686" i="89"/>
  <c r="P685" i="89"/>
  <c r="P684" i="89"/>
  <c r="P683" i="89"/>
  <c r="P682" i="89"/>
  <c r="B678" i="89"/>
  <c r="E24" i="84" s="1"/>
  <c r="B676" i="89"/>
  <c r="G24" i="84" s="1"/>
  <c r="B675" i="89"/>
  <c r="F24" i="84" s="1"/>
  <c r="B674" i="89"/>
  <c r="B672" i="89"/>
  <c r="C24" i="84" s="1"/>
  <c r="P669" i="89"/>
  <c r="I23" i="84" s="1"/>
  <c r="P668" i="89"/>
  <c r="P665" i="89"/>
  <c r="P664" i="89"/>
  <c r="P663" i="89"/>
  <c r="P662" i="89"/>
  <c r="P661" i="89"/>
  <c r="P660" i="89"/>
  <c r="P659" i="89"/>
  <c r="O658" i="89"/>
  <c r="N658" i="89"/>
  <c r="M658" i="89"/>
  <c r="L658" i="89"/>
  <c r="K658" i="89"/>
  <c r="J658" i="89"/>
  <c r="I658" i="89"/>
  <c r="H658" i="89"/>
  <c r="G658" i="89"/>
  <c r="F658" i="89"/>
  <c r="E658" i="89"/>
  <c r="D658" i="89"/>
  <c r="P657" i="89"/>
  <c r="P656" i="89"/>
  <c r="O655" i="89"/>
  <c r="N655" i="89"/>
  <c r="M655" i="89"/>
  <c r="L655" i="89"/>
  <c r="L666" i="89" s="1"/>
  <c r="K655" i="89"/>
  <c r="J655" i="89"/>
  <c r="I655" i="89"/>
  <c r="H655" i="89"/>
  <c r="H666" i="89" s="1"/>
  <c r="G655" i="89"/>
  <c r="F655" i="89"/>
  <c r="E655" i="89"/>
  <c r="D655" i="89"/>
  <c r="P654" i="89"/>
  <c r="P653" i="89"/>
  <c r="P652" i="89"/>
  <c r="P651" i="89"/>
  <c r="P650" i="89"/>
  <c r="P649" i="89"/>
  <c r="P648" i="89"/>
  <c r="P647" i="89"/>
  <c r="P646" i="89"/>
  <c r="P645" i="89"/>
  <c r="B641" i="89"/>
  <c r="E23" i="84" s="1"/>
  <c r="B639" i="89"/>
  <c r="G23" i="84" s="1"/>
  <c r="B638" i="89"/>
  <c r="F23" i="84" s="1"/>
  <c r="B637" i="89"/>
  <c r="B635" i="89"/>
  <c r="C23" i="84" s="1"/>
  <c r="P632" i="89"/>
  <c r="I22" i="84" s="1"/>
  <c r="P631" i="89"/>
  <c r="H22" i="84" s="1"/>
  <c r="P628" i="89"/>
  <c r="P627" i="89"/>
  <c r="P626" i="89"/>
  <c r="P625" i="89"/>
  <c r="P624" i="89"/>
  <c r="P623" i="89"/>
  <c r="P622" i="89"/>
  <c r="O621" i="89"/>
  <c r="N621" i="89"/>
  <c r="M621" i="89"/>
  <c r="L621" i="89"/>
  <c r="K621" i="89"/>
  <c r="J621" i="89"/>
  <c r="I621" i="89"/>
  <c r="H621" i="89"/>
  <c r="G621" i="89"/>
  <c r="F621" i="89"/>
  <c r="E621" i="89"/>
  <c r="D621" i="89"/>
  <c r="P620" i="89"/>
  <c r="P619" i="89"/>
  <c r="O618" i="89"/>
  <c r="O629" i="89" s="1"/>
  <c r="N618" i="89"/>
  <c r="M618" i="89"/>
  <c r="L618" i="89"/>
  <c r="K618" i="89"/>
  <c r="K629" i="89" s="1"/>
  <c r="J618" i="89"/>
  <c r="I618" i="89"/>
  <c r="H618" i="89"/>
  <c r="G618" i="89"/>
  <c r="G629" i="89" s="1"/>
  <c r="F618" i="89"/>
  <c r="F629" i="89" s="1"/>
  <c r="E618" i="89"/>
  <c r="D618" i="89"/>
  <c r="P617" i="89"/>
  <c r="P616" i="89"/>
  <c r="P615" i="89"/>
  <c r="P614" i="89"/>
  <c r="P613" i="89"/>
  <c r="P612" i="89"/>
  <c r="P611" i="89"/>
  <c r="P610" i="89"/>
  <c r="P609" i="89"/>
  <c r="P608" i="89"/>
  <c r="B604" i="89"/>
  <c r="E22" i="84" s="1"/>
  <c r="B602" i="89"/>
  <c r="G22" i="84" s="1"/>
  <c r="B601" i="89"/>
  <c r="F22" i="84" s="1"/>
  <c r="B600" i="89"/>
  <c r="B598" i="89"/>
  <c r="C22" i="84" s="1"/>
  <c r="P595" i="89"/>
  <c r="I21" i="84" s="1"/>
  <c r="P594" i="89"/>
  <c r="H592" i="89"/>
  <c r="P591" i="89"/>
  <c r="P590" i="89"/>
  <c r="P589" i="89"/>
  <c r="P588" i="89"/>
  <c r="P587" i="89"/>
  <c r="P586" i="89"/>
  <c r="P585" i="89"/>
  <c r="O584" i="89"/>
  <c r="N584" i="89"/>
  <c r="M584" i="89"/>
  <c r="L584" i="89"/>
  <c r="L592" i="89" s="1"/>
  <c r="K584" i="89"/>
  <c r="J584" i="89"/>
  <c r="I584" i="89"/>
  <c r="H584" i="89"/>
  <c r="G584" i="89"/>
  <c r="F584" i="89"/>
  <c r="E584" i="89"/>
  <c r="D584" i="89"/>
  <c r="D592" i="89" s="1"/>
  <c r="P583" i="89"/>
  <c r="P582" i="89"/>
  <c r="O581" i="89"/>
  <c r="O592" i="89" s="1"/>
  <c r="N581" i="89"/>
  <c r="N592" i="89" s="1"/>
  <c r="M581" i="89"/>
  <c r="L581" i="89"/>
  <c r="K581" i="89"/>
  <c r="K592" i="89" s="1"/>
  <c r="J581" i="89"/>
  <c r="J592" i="89" s="1"/>
  <c r="I581" i="89"/>
  <c r="H581" i="89"/>
  <c r="G581" i="89"/>
  <c r="G592" i="89" s="1"/>
  <c r="F581" i="89"/>
  <c r="F592" i="89" s="1"/>
  <c r="E581" i="89"/>
  <c r="D581" i="89"/>
  <c r="P580" i="89"/>
  <c r="P579" i="89"/>
  <c r="P578" i="89"/>
  <c r="P577" i="89"/>
  <c r="P576" i="89"/>
  <c r="P575" i="89"/>
  <c r="P574" i="89"/>
  <c r="P573" i="89"/>
  <c r="P572" i="89"/>
  <c r="P571" i="89"/>
  <c r="B567" i="89"/>
  <c r="E21" i="84" s="1"/>
  <c r="B565" i="89"/>
  <c r="G21" i="84" s="1"/>
  <c r="B564" i="89"/>
  <c r="F21" i="84" s="1"/>
  <c r="B563" i="89"/>
  <c r="B561" i="89"/>
  <c r="C21" i="84" s="1"/>
  <c r="P558" i="89"/>
  <c r="I20" i="84" s="1"/>
  <c r="P557" i="89"/>
  <c r="H20" i="84" s="1"/>
  <c r="P554" i="89"/>
  <c r="P553" i="89"/>
  <c r="P552" i="89"/>
  <c r="P551" i="89"/>
  <c r="P550" i="89"/>
  <c r="P549" i="89"/>
  <c r="P548" i="89"/>
  <c r="O547" i="89"/>
  <c r="N547" i="89"/>
  <c r="M547" i="89"/>
  <c r="L547" i="89"/>
  <c r="K547" i="89"/>
  <c r="J547" i="89"/>
  <c r="I547" i="89"/>
  <c r="H547" i="89"/>
  <c r="G547" i="89"/>
  <c r="F547" i="89"/>
  <c r="E547" i="89"/>
  <c r="D547" i="89"/>
  <c r="P546" i="89"/>
  <c r="P545" i="89"/>
  <c r="O544" i="89"/>
  <c r="N544" i="89"/>
  <c r="M544" i="89"/>
  <c r="M555" i="89" s="1"/>
  <c r="L544" i="89"/>
  <c r="K544" i="89"/>
  <c r="J544" i="89"/>
  <c r="I544" i="89"/>
  <c r="I555" i="89" s="1"/>
  <c r="H544" i="89"/>
  <c r="G544" i="89"/>
  <c r="F544" i="89"/>
  <c r="E544" i="89"/>
  <c r="E555" i="89" s="1"/>
  <c r="D544" i="89"/>
  <c r="P543" i="89"/>
  <c r="P542" i="89"/>
  <c r="P541" i="89"/>
  <c r="P540" i="89"/>
  <c r="P539" i="89"/>
  <c r="P538" i="89"/>
  <c r="P537" i="89"/>
  <c r="P536" i="89"/>
  <c r="P535" i="89"/>
  <c r="P534" i="89"/>
  <c r="B530" i="89"/>
  <c r="E20" i="84" s="1"/>
  <c r="B528" i="89"/>
  <c r="G20" i="84" s="1"/>
  <c r="B527" i="89"/>
  <c r="F20" i="84" s="1"/>
  <c r="B526" i="89"/>
  <c r="B524" i="89"/>
  <c r="C20" i="84" s="1"/>
  <c r="P521" i="89"/>
  <c r="I19" i="84" s="1"/>
  <c r="P520" i="89"/>
  <c r="P517" i="89"/>
  <c r="P516" i="89"/>
  <c r="P515" i="89"/>
  <c r="P514" i="89"/>
  <c r="P513" i="89"/>
  <c r="P512" i="89"/>
  <c r="P511" i="89"/>
  <c r="O510" i="89"/>
  <c r="N510" i="89"/>
  <c r="M510" i="89"/>
  <c r="L510" i="89"/>
  <c r="L518" i="89" s="1"/>
  <c r="K510" i="89"/>
  <c r="J510" i="89"/>
  <c r="I510" i="89"/>
  <c r="H510" i="89"/>
  <c r="G510" i="89"/>
  <c r="F510" i="89"/>
  <c r="E510" i="89"/>
  <c r="D510" i="89"/>
  <c r="D518" i="89" s="1"/>
  <c r="P509" i="89"/>
  <c r="P508" i="89"/>
  <c r="O507" i="89"/>
  <c r="N507" i="89"/>
  <c r="N518" i="89" s="1"/>
  <c r="M507" i="89"/>
  <c r="L507" i="89"/>
  <c r="K507" i="89"/>
  <c r="J507" i="89"/>
  <c r="J518" i="89" s="1"/>
  <c r="I507" i="89"/>
  <c r="H507" i="89"/>
  <c r="G507" i="89"/>
  <c r="F507" i="89"/>
  <c r="F518" i="89" s="1"/>
  <c r="E507" i="89"/>
  <c r="D507" i="89"/>
  <c r="P506" i="89"/>
  <c r="P505" i="89"/>
  <c r="P504" i="89"/>
  <c r="P503" i="89"/>
  <c r="P502" i="89"/>
  <c r="P501" i="89"/>
  <c r="P500" i="89"/>
  <c r="P499" i="89"/>
  <c r="P498" i="89"/>
  <c r="P497" i="89"/>
  <c r="B493" i="89"/>
  <c r="E19" i="84" s="1"/>
  <c r="B491" i="89"/>
  <c r="G19" i="84" s="1"/>
  <c r="B490" i="89"/>
  <c r="F19" i="84" s="1"/>
  <c r="B489" i="89"/>
  <c r="B487" i="89"/>
  <c r="C19" i="84" s="1"/>
  <c r="P484" i="89"/>
  <c r="P483" i="89"/>
  <c r="H18" i="84" s="1"/>
  <c r="P480" i="89"/>
  <c r="P479" i="89"/>
  <c r="P478" i="89"/>
  <c r="P477" i="89"/>
  <c r="P476" i="89"/>
  <c r="P475" i="89"/>
  <c r="P474" i="89"/>
  <c r="O473" i="89"/>
  <c r="N473" i="89"/>
  <c r="M473" i="89"/>
  <c r="L473" i="89"/>
  <c r="K473" i="89"/>
  <c r="J473" i="89"/>
  <c r="I473" i="89"/>
  <c r="H473" i="89"/>
  <c r="G473" i="89"/>
  <c r="F473" i="89"/>
  <c r="E473" i="89"/>
  <c r="D473" i="89"/>
  <c r="P472" i="89"/>
  <c r="P471" i="89"/>
  <c r="O470" i="89"/>
  <c r="N470" i="89"/>
  <c r="M470" i="89"/>
  <c r="M481" i="89" s="1"/>
  <c r="L470" i="89"/>
  <c r="K470" i="89"/>
  <c r="J470" i="89"/>
  <c r="I470" i="89"/>
  <c r="I481" i="89" s="1"/>
  <c r="H470" i="89"/>
  <c r="G470" i="89"/>
  <c r="F470" i="89"/>
  <c r="F481" i="89" s="1"/>
  <c r="E470" i="89"/>
  <c r="E481" i="89" s="1"/>
  <c r="D470" i="89"/>
  <c r="P469" i="89"/>
  <c r="P468" i="89"/>
  <c r="P467" i="89"/>
  <c r="P466" i="89"/>
  <c r="P465" i="89"/>
  <c r="P464" i="89"/>
  <c r="P463" i="89"/>
  <c r="P462" i="89"/>
  <c r="P461" i="89"/>
  <c r="P460" i="89"/>
  <c r="B456" i="89"/>
  <c r="E18" i="84" s="1"/>
  <c r="B454" i="89"/>
  <c r="G18" i="84" s="1"/>
  <c r="B453" i="89"/>
  <c r="F18" i="84" s="1"/>
  <c r="B452" i="89"/>
  <c r="B450" i="89"/>
  <c r="C18" i="84" s="1"/>
  <c r="P447" i="89"/>
  <c r="I17" i="84" s="1"/>
  <c r="P446" i="89"/>
  <c r="P443" i="89"/>
  <c r="P442" i="89"/>
  <c r="P441" i="89"/>
  <c r="P440" i="89"/>
  <c r="P439" i="89"/>
  <c r="P438" i="89"/>
  <c r="P437" i="89"/>
  <c r="O436" i="89"/>
  <c r="N436" i="89"/>
  <c r="M436" i="89"/>
  <c r="L436" i="89"/>
  <c r="K436" i="89"/>
  <c r="J436" i="89"/>
  <c r="I436" i="89"/>
  <c r="H436" i="89"/>
  <c r="G436" i="89"/>
  <c r="F436" i="89"/>
  <c r="E436" i="89"/>
  <c r="D436" i="89"/>
  <c r="P435" i="89"/>
  <c r="P434" i="89"/>
  <c r="O433" i="89"/>
  <c r="N433" i="89"/>
  <c r="M433" i="89"/>
  <c r="L433" i="89"/>
  <c r="L444" i="89" s="1"/>
  <c r="K433" i="89"/>
  <c r="J433" i="89"/>
  <c r="I433" i="89"/>
  <c r="H433" i="89"/>
  <c r="H444" i="89" s="1"/>
  <c r="G433" i="89"/>
  <c r="F433" i="89"/>
  <c r="E433" i="89"/>
  <c r="D433" i="89"/>
  <c r="P432" i="89"/>
  <c r="P431" i="89"/>
  <c r="P430" i="89"/>
  <c r="P429" i="89"/>
  <c r="P428" i="89"/>
  <c r="P427" i="89"/>
  <c r="P426" i="89"/>
  <c r="P425" i="89"/>
  <c r="P424" i="89"/>
  <c r="P423" i="89"/>
  <c r="B419" i="89"/>
  <c r="E17" i="84" s="1"/>
  <c r="B417" i="89"/>
  <c r="G17" i="84" s="1"/>
  <c r="B416" i="89"/>
  <c r="F17" i="84" s="1"/>
  <c r="B415" i="89"/>
  <c r="B413" i="89"/>
  <c r="C17" i="84" s="1"/>
  <c r="P410" i="89"/>
  <c r="I16" i="84" s="1"/>
  <c r="P409" i="89"/>
  <c r="H16" i="84" s="1"/>
  <c r="P406" i="89"/>
  <c r="P405" i="89"/>
  <c r="P404" i="89"/>
  <c r="P403" i="89"/>
  <c r="P402" i="89"/>
  <c r="P401" i="89"/>
  <c r="P400" i="89"/>
  <c r="O399" i="89"/>
  <c r="N399" i="89"/>
  <c r="M399" i="89"/>
  <c r="L399" i="89"/>
  <c r="K399" i="89"/>
  <c r="J399" i="89"/>
  <c r="I399" i="89"/>
  <c r="H399" i="89"/>
  <c r="G399" i="89"/>
  <c r="F399" i="89"/>
  <c r="E399" i="89"/>
  <c r="D399" i="89"/>
  <c r="P398" i="89"/>
  <c r="P397" i="89"/>
  <c r="O396" i="89"/>
  <c r="N396" i="89"/>
  <c r="M396" i="89"/>
  <c r="L396" i="89"/>
  <c r="K396" i="89"/>
  <c r="K407" i="89" s="1"/>
  <c r="J396" i="89"/>
  <c r="I396" i="89"/>
  <c r="H396" i="89"/>
  <c r="G396" i="89"/>
  <c r="F396" i="89"/>
  <c r="F407" i="89" s="1"/>
  <c r="E396" i="89"/>
  <c r="D396" i="89"/>
  <c r="P395" i="89"/>
  <c r="P394" i="89"/>
  <c r="P393" i="89"/>
  <c r="P392" i="89"/>
  <c r="P391" i="89"/>
  <c r="P390" i="89"/>
  <c r="P389" i="89"/>
  <c r="P388" i="89"/>
  <c r="P387" i="89"/>
  <c r="P386" i="89"/>
  <c r="B382" i="89"/>
  <c r="E16" i="84" s="1"/>
  <c r="B380" i="89"/>
  <c r="G16" i="84" s="1"/>
  <c r="B379" i="89"/>
  <c r="F16" i="84" s="1"/>
  <c r="B378" i="89"/>
  <c r="B376" i="89"/>
  <c r="C16" i="84" s="1"/>
  <c r="P373" i="89"/>
  <c r="I15" i="84" s="1"/>
  <c r="P372" i="89"/>
  <c r="L370" i="89"/>
  <c r="P369" i="89"/>
  <c r="P368" i="89"/>
  <c r="P367" i="89"/>
  <c r="P366" i="89"/>
  <c r="P365" i="89"/>
  <c r="P364" i="89"/>
  <c r="P363" i="89"/>
  <c r="O362" i="89"/>
  <c r="N362" i="89"/>
  <c r="M362" i="89"/>
  <c r="L362" i="89"/>
  <c r="K362" i="89"/>
  <c r="J362" i="89"/>
  <c r="I362" i="89"/>
  <c r="H362" i="89"/>
  <c r="G362" i="89"/>
  <c r="F362" i="89"/>
  <c r="E362" i="89"/>
  <c r="D362" i="89"/>
  <c r="D370" i="89" s="1"/>
  <c r="P361" i="89"/>
  <c r="P360" i="89"/>
  <c r="O359" i="89"/>
  <c r="N359" i="89"/>
  <c r="N370" i="89" s="1"/>
  <c r="M359" i="89"/>
  <c r="L359" i="89"/>
  <c r="K359" i="89"/>
  <c r="J359" i="89"/>
  <c r="I359" i="89"/>
  <c r="H359" i="89"/>
  <c r="G359" i="89"/>
  <c r="F359" i="89"/>
  <c r="F370" i="89" s="1"/>
  <c r="E359" i="89"/>
  <c r="D359" i="89"/>
  <c r="P358" i="89"/>
  <c r="P357" i="89"/>
  <c r="P356" i="89"/>
  <c r="P355" i="89"/>
  <c r="P354" i="89"/>
  <c r="P353" i="89"/>
  <c r="P352" i="89"/>
  <c r="P351" i="89"/>
  <c r="P350" i="89"/>
  <c r="P349" i="89"/>
  <c r="B345" i="89"/>
  <c r="E15" i="84" s="1"/>
  <c r="B343" i="89"/>
  <c r="G15" i="84" s="1"/>
  <c r="B342" i="89"/>
  <c r="F15" i="84" s="1"/>
  <c r="B341" i="89"/>
  <c r="B339" i="89"/>
  <c r="C15" i="84" s="1"/>
  <c r="P336" i="89"/>
  <c r="I14" i="84" s="1"/>
  <c r="P335" i="89"/>
  <c r="H14" i="84" s="1"/>
  <c r="P332" i="89"/>
  <c r="P331" i="89"/>
  <c r="P330" i="89"/>
  <c r="P329" i="89"/>
  <c r="P328" i="89"/>
  <c r="P327" i="89"/>
  <c r="P326" i="89"/>
  <c r="O325" i="89"/>
  <c r="N325" i="89"/>
  <c r="M325" i="89"/>
  <c r="L325" i="89"/>
  <c r="K325" i="89"/>
  <c r="J325" i="89"/>
  <c r="I325" i="89"/>
  <c r="H325" i="89"/>
  <c r="G325" i="89"/>
  <c r="F325" i="89"/>
  <c r="E325" i="89"/>
  <c r="D325" i="89"/>
  <c r="P324" i="89"/>
  <c r="P323" i="89"/>
  <c r="O322" i="89"/>
  <c r="N322" i="89"/>
  <c r="M322" i="89"/>
  <c r="L322" i="89"/>
  <c r="K322" i="89"/>
  <c r="J322" i="89"/>
  <c r="I322" i="89"/>
  <c r="I333" i="89" s="1"/>
  <c r="H322" i="89"/>
  <c r="G322" i="89"/>
  <c r="F322" i="89"/>
  <c r="F333" i="89" s="1"/>
  <c r="E322" i="89"/>
  <c r="D322" i="89"/>
  <c r="P321" i="89"/>
  <c r="P320" i="89"/>
  <c r="P319" i="89"/>
  <c r="P318" i="89"/>
  <c r="P317" i="89"/>
  <c r="P316" i="89"/>
  <c r="P315" i="89"/>
  <c r="P314" i="89"/>
  <c r="P313" i="89"/>
  <c r="P312" i="89"/>
  <c r="B308" i="89"/>
  <c r="E14" i="84" s="1"/>
  <c r="B306" i="89"/>
  <c r="G14" i="84" s="1"/>
  <c r="B305" i="89"/>
  <c r="F14" i="84" s="1"/>
  <c r="B304" i="89"/>
  <c r="B302" i="89"/>
  <c r="C14" i="84" s="1"/>
  <c r="P299" i="89"/>
  <c r="I13" i="84" s="1"/>
  <c r="P298" i="89"/>
  <c r="P295" i="89"/>
  <c r="P294" i="89"/>
  <c r="P293" i="89"/>
  <c r="P292" i="89"/>
  <c r="P291" i="89"/>
  <c r="P290" i="89"/>
  <c r="P289" i="89"/>
  <c r="O288" i="89"/>
  <c r="N288" i="89"/>
  <c r="M288" i="89"/>
  <c r="L288" i="89"/>
  <c r="K288" i="89"/>
  <c r="J288" i="89"/>
  <c r="I288" i="89"/>
  <c r="H288" i="89"/>
  <c r="G288" i="89"/>
  <c r="F288" i="89"/>
  <c r="E288" i="89"/>
  <c r="D288" i="89"/>
  <c r="P287" i="89"/>
  <c r="P286" i="89"/>
  <c r="O285" i="89"/>
  <c r="N285" i="89"/>
  <c r="N296" i="89" s="1"/>
  <c r="M285" i="89"/>
  <c r="L285" i="89"/>
  <c r="K285" i="89"/>
  <c r="J285" i="89"/>
  <c r="J296" i="89" s="1"/>
  <c r="I285" i="89"/>
  <c r="H285" i="89"/>
  <c r="H296" i="89" s="1"/>
  <c r="G285" i="89"/>
  <c r="F285" i="89"/>
  <c r="F296" i="89" s="1"/>
  <c r="E285" i="89"/>
  <c r="D285" i="89"/>
  <c r="P284" i="89"/>
  <c r="P283" i="89"/>
  <c r="P282" i="89"/>
  <c r="P281" i="89"/>
  <c r="P280" i="89"/>
  <c r="P279" i="89"/>
  <c r="P278" i="89"/>
  <c r="P277" i="89"/>
  <c r="P276" i="89"/>
  <c r="P275" i="89"/>
  <c r="B271" i="89"/>
  <c r="E13" i="84" s="1"/>
  <c r="B269" i="89"/>
  <c r="G13" i="84" s="1"/>
  <c r="B268" i="89"/>
  <c r="F13" i="84" s="1"/>
  <c r="B267" i="89"/>
  <c r="B265" i="89"/>
  <c r="C13" i="84" s="1"/>
  <c r="P262" i="89"/>
  <c r="I12" i="84" s="1"/>
  <c r="P261" i="89"/>
  <c r="H12" i="84" s="1"/>
  <c r="P258" i="89"/>
  <c r="P257" i="89"/>
  <c r="P256" i="89"/>
  <c r="P255" i="89"/>
  <c r="P254" i="89"/>
  <c r="P253" i="89"/>
  <c r="P252" i="89"/>
  <c r="O251" i="89"/>
  <c r="N251" i="89"/>
  <c r="M251" i="89"/>
  <c r="L251" i="89"/>
  <c r="K251" i="89"/>
  <c r="J251" i="89"/>
  <c r="J259" i="89" s="1"/>
  <c r="I251" i="89"/>
  <c r="H251" i="89"/>
  <c r="G251" i="89"/>
  <c r="F251" i="89"/>
  <c r="E251" i="89"/>
  <c r="D251" i="89"/>
  <c r="P250" i="89"/>
  <c r="P249" i="89"/>
  <c r="O248" i="89"/>
  <c r="N248" i="89"/>
  <c r="M248" i="89"/>
  <c r="M259" i="89" s="1"/>
  <c r="L248" i="89"/>
  <c r="L259" i="89" s="1"/>
  <c r="K248" i="89"/>
  <c r="J248" i="89"/>
  <c r="I248" i="89"/>
  <c r="I259" i="89" s="1"/>
  <c r="H248" i="89"/>
  <c r="H259" i="89" s="1"/>
  <c r="G248" i="89"/>
  <c r="F248" i="89"/>
  <c r="F259" i="89" s="1"/>
  <c r="E248" i="89"/>
  <c r="E259" i="89" s="1"/>
  <c r="D248" i="89"/>
  <c r="P247" i="89"/>
  <c r="P246" i="89"/>
  <c r="P245" i="89"/>
  <c r="P244" i="89"/>
  <c r="P243" i="89"/>
  <c r="P242" i="89"/>
  <c r="P241" i="89"/>
  <c r="P240" i="89"/>
  <c r="P239" i="89"/>
  <c r="P238" i="89"/>
  <c r="B234" i="89"/>
  <c r="E12" i="84" s="1"/>
  <c r="B232" i="89"/>
  <c r="G12" i="84" s="1"/>
  <c r="B231" i="89"/>
  <c r="F12" i="84" s="1"/>
  <c r="B230" i="89"/>
  <c r="B228" i="89"/>
  <c r="C12" i="84" s="1"/>
  <c r="P225" i="89"/>
  <c r="I11" i="84" s="1"/>
  <c r="P224" i="89"/>
  <c r="P221" i="89"/>
  <c r="P220" i="89"/>
  <c r="P219" i="89"/>
  <c r="P218" i="89"/>
  <c r="P217" i="89"/>
  <c r="P216" i="89"/>
  <c r="P215" i="89"/>
  <c r="O214" i="89"/>
  <c r="N214" i="89"/>
  <c r="M214" i="89"/>
  <c r="L214" i="89"/>
  <c r="K214" i="89"/>
  <c r="J214" i="89"/>
  <c r="I214" i="89"/>
  <c r="H214" i="89"/>
  <c r="G214" i="89"/>
  <c r="F214" i="89"/>
  <c r="E214" i="89"/>
  <c r="D214" i="89"/>
  <c r="P213" i="89"/>
  <c r="P212" i="89"/>
  <c r="O211" i="89"/>
  <c r="N211" i="89"/>
  <c r="M211" i="89"/>
  <c r="L211" i="89"/>
  <c r="K211" i="89"/>
  <c r="J211" i="89"/>
  <c r="I211" i="89"/>
  <c r="H211" i="89"/>
  <c r="G211" i="89"/>
  <c r="F211" i="89"/>
  <c r="E211" i="89"/>
  <c r="D211" i="89"/>
  <c r="P210" i="89"/>
  <c r="P209" i="89"/>
  <c r="P208" i="89"/>
  <c r="P207" i="89"/>
  <c r="P206" i="89"/>
  <c r="P205" i="89"/>
  <c r="P204" i="89"/>
  <c r="P203" i="89"/>
  <c r="P202" i="89"/>
  <c r="P201" i="89"/>
  <c r="B197" i="89"/>
  <c r="E11" i="84" s="1"/>
  <c r="B195" i="89"/>
  <c r="G11" i="84" s="1"/>
  <c r="B194" i="89"/>
  <c r="F11" i="84" s="1"/>
  <c r="B193" i="89"/>
  <c r="B191" i="89"/>
  <c r="C11" i="84" s="1"/>
  <c r="P188" i="89"/>
  <c r="I10" i="84" s="1"/>
  <c r="P187" i="89"/>
  <c r="H10" i="84" s="1"/>
  <c r="P184" i="89"/>
  <c r="P183" i="89"/>
  <c r="P182" i="89"/>
  <c r="P181" i="89"/>
  <c r="P180" i="89"/>
  <c r="P179" i="89"/>
  <c r="P178" i="89"/>
  <c r="O177" i="89"/>
  <c r="N177" i="89"/>
  <c r="M177" i="89"/>
  <c r="L177" i="89"/>
  <c r="K177" i="89"/>
  <c r="J177" i="89"/>
  <c r="I177" i="89"/>
  <c r="H177" i="89"/>
  <c r="G177" i="89"/>
  <c r="F177" i="89"/>
  <c r="E177" i="89"/>
  <c r="D177" i="89"/>
  <c r="P176" i="89"/>
  <c r="P175" i="89"/>
  <c r="O174" i="89"/>
  <c r="N174" i="89"/>
  <c r="M174" i="89"/>
  <c r="L174" i="89"/>
  <c r="K174" i="89"/>
  <c r="J174" i="89"/>
  <c r="I174" i="89"/>
  <c r="H174" i="89"/>
  <c r="G174" i="89"/>
  <c r="F174" i="89"/>
  <c r="E174" i="89"/>
  <c r="D174" i="89"/>
  <c r="P173" i="89"/>
  <c r="P172" i="89"/>
  <c r="P171" i="89"/>
  <c r="P170" i="89"/>
  <c r="P169" i="89"/>
  <c r="P168" i="89"/>
  <c r="P167" i="89"/>
  <c r="P166" i="89"/>
  <c r="P165" i="89"/>
  <c r="P164" i="89"/>
  <c r="B160" i="89"/>
  <c r="E10" i="84" s="1"/>
  <c r="B158" i="89"/>
  <c r="G10" i="84" s="1"/>
  <c r="B157" i="89"/>
  <c r="F10" i="84" s="1"/>
  <c r="B156" i="89"/>
  <c r="B154" i="89"/>
  <c r="C10" i="84" s="1"/>
  <c r="P151" i="89"/>
  <c r="I9" i="84" s="1"/>
  <c r="P150" i="89"/>
  <c r="H9" i="84" s="1"/>
  <c r="P147" i="89"/>
  <c r="P146" i="89"/>
  <c r="P145" i="89"/>
  <c r="P144" i="89"/>
  <c r="P143" i="89"/>
  <c r="P142" i="89"/>
  <c r="P141" i="89"/>
  <c r="O140" i="89"/>
  <c r="N140" i="89"/>
  <c r="M140" i="89"/>
  <c r="L140" i="89"/>
  <c r="K140" i="89"/>
  <c r="J140" i="89"/>
  <c r="I140" i="89"/>
  <c r="H140" i="89"/>
  <c r="H148" i="89" s="1"/>
  <c r="G140" i="89"/>
  <c r="F140" i="89"/>
  <c r="E140" i="89"/>
  <c r="D140" i="89"/>
  <c r="P139" i="89"/>
  <c r="P138" i="89"/>
  <c r="O137" i="89"/>
  <c r="N137" i="89"/>
  <c r="N148" i="89" s="1"/>
  <c r="M137" i="89"/>
  <c r="L137" i="89"/>
  <c r="K137" i="89"/>
  <c r="J137" i="89"/>
  <c r="J148" i="89" s="1"/>
  <c r="I137" i="89"/>
  <c r="H137" i="89"/>
  <c r="G137" i="89"/>
  <c r="F137" i="89"/>
  <c r="F148" i="89" s="1"/>
  <c r="E137" i="89"/>
  <c r="D137" i="89"/>
  <c r="P136" i="89"/>
  <c r="P135" i="89"/>
  <c r="P134" i="89"/>
  <c r="P133" i="89"/>
  <c r="P132" i="89"/>
  <c r="P131" i="89"/>
  <c r="P130" i="89"/>
  <c r="P129" i="89"/>
  <c r="P128" i="89"/>
  <c r="P127" i="89"/>
  <c r="B123" i="89"/>
  <c r="E9" i="84" s="1"/>
  <c r="B121" i="89"/>
  <c r="G9" i="84" s="1"/>
  <c r="B120" i="89"/>
  <c r="F9" i="84" s="1"/>
  <c r="B119" i="89"/>
  <c r="B117" i="89"/>
  <c r="C9" i="84" s="1"/>
  <c r="P114" i="89"/>
  <c r="I8" i="84" s="1"/>
  <c r="P113" i="89"/>
  <c r="P110" i="89"/>
  <c r="P109" i="89"/>
  <c r="P108" i="89"/>
  <c r="P107" i="89"/>
  <c r="P106" i="89"/>
  <c r="P105" i="89"/>
  <c r="P104" i="89"/>
  <c r="O103" i="89"/>
  <c r="N103" i="89"/>
  <c r="M103" i="89"/>
  <c r="L103" i="89"/>
  <c r="K103" i="89"/>
  <c r="J103" i="89"/>
  <c r="J111" i="89" s="1"/>
  <c r="I103" i="89"/>
  <c r="H103" i="89"/>
  <c r="G103" i="89"/>
  <c r="F103" i="89"/>
  <c r="F111" i="89" s="1"/>
  <c r="E103" i="89"/>
  <c r="D103" i="89"/>
  <c r="P102" i="89"/>
  <c r="P101" i="89"/>
  <c r="O100" i="89"/>
  <c r="N100" i="89"/>
  <c r="M100" i="89"/>
  <c r="L100" i="89"/>
  <c r="L111" i="89" s="1"/>
  <c r="K100" i="89"/>
  <c r="J100" i="89"/>
  <c r="I100" i="89"/>
  <c r="H100" i="89"/>
  <c r="H111" i="89" s="1"/>
  <c r="G100" i="89"/>
  <c r="F100" i="89"/>
  <c r="E100" i="89"/>
  <c r="D100" i="89"/>
  <c r="P99" i="89"/>
  <c r="P98" i="89"/>
  <c r="P97" i="89"/>
  <c r="P96" i="89"/>
  <c r="P95" i="89"/>
  <c r="P94" i="89"/>
  <c r="P93" i="89"/>
  <c r="P92" i="89"/>
  <c r="P91" i="89"/>
  <c r="P90" i="89"/>
  <c r="B86" i="89"/>
  <c r="E8" i="84" s="1"/>
  <c r="B84" i="89"/>
  <c r="G8" i="84" s="1"/>
  <c r="B83" i="89"/>
  <c r="F8" i="84" s="1"/>
  <c r="B82" i="89"/>
  <c r="B80" i="89"/>
  <c r="C8" i="84" s="1"/>
  <c r="P77" i="89"/>
  <c r="I7" i="84" s="1"/>
  <c r="P76" i="89"/>
  <c r="H7" i="84" s="1"/>
  <c r="P73" i="89"/>
  <c r="P72" i="89"/>
  <c r="P71" i="89"/>
  <c r="P70" i="89"/>
  <c r="P69" i="89"/>
  <c r="P68" i="89"/>
  <c r="P67" i="89"/>
  <c r="O66" i="89"/>
  <c r="N66" i="89"/>
  <c r="M66" i="89"/>
  <c r="L66" i="89"/>
  <c r="L74" i="89" s="1"/>
  <c r="K66" i="89"/>
  <c r="J66" i="89"/>
  <c r="I66" i="89"/>
  <c r="H66" i="89"/>
  <c r="H74" i="89" s="1"/>
  <c r="G66" i="89"/>
  <c r="F66" i="89"/>
  <c r="E66" i="89"/>
  <c r="D66" i="89"/>
  <c r="D74" i="89" s="1"/>
  <c r="P65" i="89"/>
  <c r="P64" i="89"/>
  <c r="O63" i="89"/>
  <c r="O74" i="89" s="1"/>
  <c r="N63" i="89"/>
  <c r="N74" i="89" s="1"/>
  <c r="M63" i="89"/>
  <c r="L63" i="89"/>
  <c r="K63" i="89"/>
  <c r="K74" i="89" s="1"/>
  <c r="J63" i="89"/>
  <c r="J74" i="89" s="1"/>
  <c r="I63" i="89"/>
  <c r="H63" i="89"/>
  <c r="G63" i="89"/>
  <c r="G74" i="89" s="1"/>
  <c r="F63" i="89"/>
  <c r="F74" i="89" s="1"/>
  <c r="E63" i="89"/>
  <c r="D63" i="89"/>
  <c r="P62" i="89"/>
  <c r="P61" i="89"/>
  <c r="P60" i="89"/>
  <c r="P59" i="89"/>
  <c r="P58" i="89"/>
  <c r="P57" i="89"/>
  <c r="P56" i="89"/>
  <c r="P55" i="89"/>
  <c r="P54" i="89"/>
  <c r="P53" i="89"/>
  <c r="B49" i="89"/>
  <c r="E7" i="84" s="1"/>
  <c r="B47" i="89"/>
  <c r="G7" i="84" s="1"/>
  <c r="B46" i="89"/>
  <c r="F7" i="84" s="1"/>
  <c r="B45" i="89"/>
  <c r="B43" i="89"/>
  <c r="C7" i="84" s="1"/>
  <c r="I6" i="84"/>
  <c r="P36" i="89"/>
  <c r="P35" i="89"/>
  <c r="P34" i="89"/>
  <c r="P33" i="89"/>
  <c r="P32" i="89"/>
  <c r="P31" i="89"/>
  <c r="P30" i="89"/>
  <c r="O29" i="89"/>
  <c r="N29" i="89"/>
  <c r="M29" i="89"/>
  <c r="L29" i="89"/>
  <c r="K29" i="89"/>
  <c r="J29" i="89"/>
  <c r="I29" i="89"/>
  <c r="H29" i="89"/>
  <c r="G29" i="89"/>
  <c r="F29" i="89"/>
  <c r="E29" i="89"/>
  <c r="D29" i="89"/>
  <c r="P28" i="89"/>
  <c r="P27" i="89"/>
  <c r="O26" i="89"/>
  <c r="N26" i="89"/>
  <c r="M26" i="89"/>
  <c r="L26" i="89"/>
  <c r="L37" i="89" s="1"/>
  <c r="K26" i="89"/>
  <c r="J26" i="89"/>
  <c r="I26" i="89"/>
  <c r="H26" i="89"/>
  <c r="H37" i="89" s="1"/>
  <c r="G26" i="89"/>
  <c r="F26" i="89"/>
  <c r="E26" i="89"/>
  <c r="D26" i="89"/>
  <c r="P25" i="89"/>
  <c r="P24" i="89"/>
  <c r="P23" i="89"/>
  <c r="P22" i="89"/>
  <c r="P21" i="89"/>
  <c r="P20" i="89"/>
  <c r="P19" i="89"/>
  <c r="P18" i="89"/>
  <c r="P17" i="89"/>
  <c r="P16" i="89"/>
  <c r="B12" i="89"/>
  <c r="E6" i="84" s="1"/>
  <c r="B10" i="89"/>
  <c r="G6" i="84" s="1"/>
  <c r="B9" i="89"/>
  <c r="F6" i="84" s="1"/>
  <c r="B8" i="89"/>
  <c r="D6" i="84" s="1"/>
  <c r="B6" i="89"/>
  <c r="C6" i="84" s="1"/>
  <c r="P4802" i="88"/>
  <c r="P4801" i="88"/>
  <c r="O4799" i="88"/>
  <c r="N4799" i="88"/>
  <c r="M4799" i="88"/>
  <c r="L4799" i="88"/>
  <c r="K4799" i="88"/>
  <c r="J4799" i="88"/>
  <c r="I4799" i="88"/>
  <c r="H4799" i="88"/>
  <c r="G4799" i="88"/>
  <c r="F4799" i="88"/>
  <c r="E4799" i="88"/>
  <c r="D4799" i="88"/>
  <c r="P4798" i="88"/>
  <c r="P4797" i="88"/>
  <c r="P4796" i="88"/>
  <c r="P4795" i="88"/>
  <c r="P4794" i="88"/>
  <c r="P4793" i="88"/>
  <c r="P4792" i="88"/>
  <c r="P4791" i="88"/>
  <c r="P4790" i="88"/>
  <c r="P4789" i="88"/>
  <c r="P4778" i="88"/>
  <c r="P4777" i="88"/>
  <c r="O4775" i="88"/>
  <c r="N4775" i="88"/>
  <c r="M4775" i="88"/>
  <c r="L4775" i="88"/>
  <c r="K4775" i="88"/>
  <c r="J4775" i="88"/>
  <c r="I4775" i="88"/>
  <c r="H4775" i="88"/>
  <c r="G4775" i="88"/>
  <c r="F4775" i="88"/>
  <c r="E4775" i="88"/>
  <c r="D4775" i="88"/>
  <c r="P4774" i="88"/>
  <c r="P4773" i="88"/>
  <c r="P4772" i="88"/>
  <c r="P4771" i="88"/>
  <c r="P4770" i="88"/>
  <c r="P4769" i="88"/>
  <c r="P4768" i="88"/>
  <c r="P4767" i="88"/>
  <c r="P4766" i="88"/>
  <c r="P4765" i="88"/>
  <c r="P4754" i="88"/>
  <c r="P4753" i="88"/>
  <c r="O4751" i="88"/>
  <c r="N4751" i="88"/>
  <c r="M4751" i="88"/>
  <c r="L4751" i="88"/>
  <c r="K4751" i="88"/>
  <c r="J4751" i="88"/>
  <c r="I4751" i="88"/>
  <c r="H4751" i="88"/>
  <c r="G4751" i="88"/>
  <c r="F4751" i="88"/>
  <c r="E4751" i="88"/>
  <c r="D4751" i="88"/>
  <c r="P4750" i="88"/>
  <c r="P4749" i="88"/>
  <c r="P4748" i="88"/>
  <c r="P4747" i="88"/>
  <c r="P4746" i="88"/>
  <c r="P4745" i="88"/>
  <c r="P4744" i="88"/>
  <c r="P4743" i="88"/>
  <c r="P4742" i="88"/>
  <c r="P4741" i="88"/>
  <c r="P4730" i="88"/>
  <c r="P4729" i="88"/>
  <c r="O4727" i="88"/>
  <c r="N4727" i="88"/>
  <c r="M4727" i="88"/>
  <c r="L4727" i="88"/>
  <c r="K4727" i="88"/>
  <c r="J4727" i="88"/>
  <c r="I4727" i="88"/>
  <c r="H4727" i="88"/>
  <c r="G4727" i="88"/>
  <c r="F4727" i="88"/>
  <c r="E4727" i="88"/>
  <c r="D4727" i="88"/>
  <c r="P4726" i="88"/>
  <c r="P4725" i="88"/>
  <c r="P4724" i="88"/>
  <c r="P4723" i="88"/>
  <c r="P4722" i="88"/>
  <c r="P4721" i="88"/>
  <c r="P4720" i="88"/>
  <c r="P4719" i="88"/>
  <c r="P4718" i="88"/>
  <c r="P4717" i="88"/>
  <c r="P4706" i="88"/>
  <c r="P4705" i="88"/>
  <c r="O4703" i="88"/>
  <c r="N4703" i="88"/>
  <c r="M4703" i="88"/>
  <c r="L4703" i="88"/>
  <c r="K4703" i="88"/>
  <c r="J4703" i="88"/>
  <c r="I4703" i="88"/>
  <c r="H4703" i="88"/>
  <c r="G4703" i="88"/>
  <c r="F4703" i="88"/>
  <c r="E4703" i="88"/>
  <c r="D4703" i="88"/>
  <c r="P4702" i="88"/>
  <c r="P4701" i="88"/>
  <c r="P4700" i="88"/>
  <c r="P4699" i="88"/>
  <c r="P4698" i="88"/>
  <c r="P4697" i="88"/>
  <c r="P4696" i="88"/>
  <c r="P4695" i="88"/>
  <c r="P4694" i="88"/>
  <c r="P4693" i="88"/>
  <c r="P4682" i="88"/>
  <c r="P4681" i="88"/>
  <c r="O4679" i="88"/>
  <c r="N4679" i="88"/>
  <c r="M4679" i="88"/>
  <c r="L4679" i="88"/>
  <c r="K4679" i="88"/>
  <c r="J4679" i="88"/>
  <c r="I4679" i="88"/>
  <c r="H4679" i="88"/>
  <c r="G4679" i="88"/>
  <c r="F4679" i="88"/>
  <c r="E4679" i="88"/>
  <c r="D4679" i="88"/>
  <c r="P4678" i="88"/>
  <c r="P4677" i="88"/>
  <c r="P4676" i="88"/>
  <c r="P4675" i="88"/>
  <c r="P4674" i="88"/>
  <c r="P4673" i="88"/>
  <c r="P4672" i="88"/>
  <c r="P4671" i="88"/>
  <c r="P4670" i="88"/>
  <c r="P4669" i="88"/>
  <c r="P4658" i="88"/>
  <c r="P4657" i="88"/>
  <c r="O4655" i="88"/>
  <c r="N4655" i="88"/>
  <c r="M4655" i="88"/>
  <c r="L4655" i="88"/>
  <c r="K4655" i="88"/>
  <c r="J4655" i="88"/>
  <c r="I4655" i="88"/>
  <c r="H4655" i="88"/>
  <c r="G4655" i="88"/>
  <c r="F4655" i="88"/>
  <c r="E4655" i="88"/>
  <c r="D4655" i="88"/>
  <c r="P4654" i="88"/>
  <c r="P4653" i="88"/>
  <c r="P4652" i="88"/>
  <c r="P4651" i="88"/>
  <c r="P4650" i="88"/>
  <c r="P4649" i="88"/>
  <c r="P4648" i="88"/>
  <c r="P4647" i="88"/>
  <c r="P4646" i="88"/>
  <c r="P4645" i="88"/>
  <c r="P4634" i="88"/>
  <c r="P4633" i="88"/>
  <c r="O4631" i="88"/>
  <c r="N4631" i="88"/>
  <c r="M4631" i="88"/>
  <c r="L4631" i="88"/>
  <c r="K4631" i="88"/>
  <c r="J4631" i="88"/>
  <c r="I4631" i="88"/>
  <c r="H4631" i="88"/>
  <c r="G4631" i="88"/>
  <c r="F4631" i="88"/>
  <c r="E4631" i="88"/>
  <c r="D4631" i="88"/>
  <c r="P4630" i="88"/>
  <c r="P4629" i="88"/>
  <c r="P4628" i="88"/>
  <c r="P4627" i="88"/>
  <c r="P4626" i="88"/>
  <c r="P4625" i="88"/>
  <c r="P4624" i="88"/>
  <c r="P4623" i="88"/>
  <c r="P4622" i="88"/>
  <c r="P4621" i="88"/>
  <c r="P4610" i="88"/>
  <c r="P4609" i="88"/>
  <c r="O4607" i="88"/>
  <c r="N4607" i="88"/>
  <c r="M4607" i="88"/>
  <c r="L4607" i="88"/>
  <c r="K4607" i="88"/>
  <c r="J4607" i="88"/>
  <c r="I4607" i="88"/>
  <c r="H4607" i="88"/>
  <c r="G4607" i="88"/>
  <c r="F4607" i="88"/>
  <c r="E4607" i="88"/>
  <c r="D4607" i="88"/>
  <c r="P4606" i="88"/>
  <c r="P4605" i="88"/>
  <c r="P4604" i="88"/>
  <c r="P4603" i="88"/>
  <c r="P4602" i="88"/>
  <c r="P4601" i="88"/>
  <c r="P4600" i="88"/>
  <c r="P4599" i="88"/>
  <c r="P4598" i="88"/>
  <c r="P4597" i="88"/>
  <c r="P4586" i="88"/>
  <c r="P4585" i="88"/>
  <c r="O4583" i="88"/>
  <c r="N4583" i="88"/>
  <c r="M4583" i="88"/>
  <c r="L4583" i="88"/>
  <c r="K4583" i="88"/>
  <c r="J4583" i="88"/>
  <c r="I4583" i="88"/>
  <c r="H4583" i="88"/>
  <c r="G4583" i="88"/>
  <c r="F4583" i="88"/>
  <c r="E4583" i="88"/>
  <c r="D4583" i="88"/>
  <c r="P4582" i="88"/>
  <c r="P4581" i="88"/>
  <c r="P4580" i="88"/>
  <c r="P4579" i="88"/>
  <c r="P4578" i="88"/>
  <c r="P4577" i="88"/>
  <c r="P4576" i="88"/>
  <c r="P4575" i="88"/>
  <c r="P4574" i="88"/>
  <c r="P4573" i="88"/>
  <c r="P4562" i="88"/>
  <c r="P4561" i="88"/>
  <c r="O4559" i="88"/>
  <c r="N4559" i="88"/>
  <c r="M4559" i="88"/>
  <c r="L4559" i="88"/>
  <c r="K4559" i="88"/>
  <c r="J4559" i="88"/>
  <c r="I4559" i="88"/>
  <c r="H4559" i="88"/>
  <c r="G4559" i="88"/>
  <c r="F4559" i="88"/>
  <c r="E4559" i="88"/>
  <c r="D4559" i="88"/>
  <c r="P4558" i="88"/>
  <c r="P4557" i="88"/>
  <c r="P4556" i="88"/>
  <c r="P4555" i="88"/>
  <c r="P4554" i="88"/>
  <c r="P4553" i="88"/>
  <c r="P4552" i="88"/>
  <c r="P4551" i="88"/>
  <c r="P4550" i="88"/>
  <c r="P4549" i="88"/>
  <c r="P4538" i="88"/>
  <c r="P4537" i="88"/>
  <c r="O4535" i="88"/>
  <c r="N4535" i="88"/>
  <c r="M4535" i="88"/>
  <c r="L4535" i="88"/>
  <c r="K4535" i="88"/>
  <c r="J4535" i="88"/>
  <c r="I4535" i="88"/>
  <c r="H4535" i="88"/>
  <c r="G4535" i="88"/>
  <c r="F4535" i="88"/>
  <c r="E4535" i="88"/>
  <c r="D4535" i="88"/>
  <c r="P4534" i="88"/>
  <c r="P4533" i="88"/>
  <c r="P4532" i="88"/>
  <c r="P4531" i="88"/>
  <c r="P4530" i="88"/>
  <c r="P4529" i="88"/>
  <c r="P4528" i="88"/>
  <c r="P4527" i="88"/>
  <c r="P4526" i="88"/>
  <c r="P4525" i="88"/>
  <c r="P4514" i="88"/>
  <c r="P4513" i="88"/>
  <c r="O4511" i="88"/>
  <c r="N4511" i="88"/>
  <c r="M4511" i="88"/>
  <c r="L4511" i="88"/>
  <c r="K4511" i="88"/>
  <c r="J4511" i="88"/>
  <c r="I4511" i="88"/>
  <c r="H4511" i="88"/>
  <c r="G4511" i="88"/>
  <c r="F4511" i="88"/>
  <c r="E4511" i="88"/>
  <c r="D4511" i="88"/>
  <c r="P4510" i="88"/>
  <c r="P4509" i="88"/>
  <c r="P4508" i="88"/>
  <c r="P4507" i="88"/>
  <c r="P4506" i="88"/>
  <c r="P4505" i="88"/>
  <c r="P4504" i="88"/>
  <c r="P4503" i="88"/>
  <c r="P4502" i="88"/>
  <c r="P4501" i="88"/>
  <c r="P4490" i="88"/>
  <c r="P4489" i="88"/>
  <c r="O4487" i="88"/>
  <c r="N4487" i="88"/>
  <c r="M4487" i="88"/>
  <c r="L4487" i="88"/>
  <c r="K4487" i="88"/>
  <c r="J4487" i="88"/>
  <c r="I4487" i="88"/>
  <c r="H4487" i="88"/>
  <c r="G4487" i="88"/>
  <c r="F4487" i="88"/>
  <c r="E4487" i="88"/>
  <c r="D4487" i="88"/>
  <c r="P4486" i="88"/>
  <c r="P4485" i="88"/>
  <c r="P4484" i="88"/>
  <c r="P4483" i="88"/>
  <c r="P4482" i="88"/>
  <c r="P4481" i="88"/>
  <c r="P4480" i="88"/>
  <c r="P4479" i="88"/>
  <c r="P4478" i="88"/>
  <c r="P4477" i="88"/>
  <c r="P4466" i="88"/>
  <c r="P4465" i="88"/>
  <c r="O4463" i="88"/>
  <c r="N4463" i="88"/>
  <c r="M4463" i="88"/>
  <c r="L4463" i="88"/>
  <c r="K4463" i="88"/>
  <c r="J4463" i="88"/>
  <c r="I4463" i="88"/>
  <c r="H4463" i="88"/>
  <c r="G4463" i="88"/>
  <c r="F4463" i="88"/>
  <c r="E4463" i="88"/>
  <c r="D4463" i="88"/>
  <c r="P4462" i="88"/>
  <c r="P4461" i="88"/>
  <c r="P4460" i="88"/>
  <c r="P4459" i="88"/>
  <c r="P4458" i="88"/>
  <c r="P4457" i="88"/>
  <c r="P4456" i="88"/>
  <c r="P4455" i="88"/>
  <c r="P4454" i="88"/>
  <c r="P4453" i="88"/>
  <c r="P4442" i="88"/>
  <c r="P4441" i="88"/>
  <c r="O4439" i="88"/>
  <c r="N4439" i="88"/>
  <c r="M4439" i="88"/>
  <c r="L4439" i="88"/>
  <c r="K4439" i="88"/>
  <c r="J4439" i="88"/>
  <c r="I4439" i="88"/>
  <c r="H4439" i="88"/>
  <c r="G4439" i="88"/>
  <c r="F4439" i="88"/>
  <c r="E4439" i="88"/>
  <c r="D4439" i="88"/>
  <c r="P4438" i="88"/>
  <c r="P4437" i="88"/>
  <c r="P4436" i="88"/>
  <c r="P4435" i="88"/>
  <c r="P4434" i="88"/>
  <c r="P4433" i="88"/>
  <c r="P4432" i="88"/>
  <c r="P4431" i="88"/>
  <c r="P4430" i="88"/>
  <c r="P4429" i="88"/>
  <c r="P4418" i="88"/>
  <c r="P4417" i="88"/>
  <c r="O4415" i="88"/>
  <c r="N4415" i="88"/>
  <c r="M4415" i="88"/>
  <c r="L4415" i="88"/>
  <c r="K4415" i="88"/>
  <c r="J4415" i="88"/>
  <c r="I4415" i="88"/>
  <c r="H4415" i="88"/>
  <c r="G4415" i="88"/>
  <c r="F4415" i="88"/>
  <c r="E4415" i="88"/>
  <c r="D4415" i="88"/>
  <c r="P4414" i="88"/>
  <c r="P4413" i="88"/>
  <c r="P4412" i="88"/>
  <c r="P4411" i="88"/>
  <c r="P4410" i="88"/>
  <c r="P4409" i="88"/>
  <c r="P4408" i="88"/>
  <c r="P4407" i="88"/>
  <c r="P4406" i="88"/>
  <c r="P4405" i="88"/>
  <c r="P4394" i="88"/>
  <c r="P4393" i="88"/>
  <c r="O4391" i="88"/>
  <c r="N4391" i="88"/>
  <c r="M4391" i="88"/>
  <c r="L4391" i="88"/>
  <c r="K4391" i="88"/>
  <c r="J4391" i="88"/>
  <c r="I4391" i="88"/>
  <c r="H4391" i="88"/>
  <c r="G4391" i="88"/>
  <c r="F4391" i="88"/>
  <c r="E4391" i="88"/>
  <c r="D4391" i="88"/>
  <c r="P4390" i="88"/>
  <c r="P4389" i="88"/>
  <c r="P4388" i="88"/>
  <c r="P4387" i="88"/>
  <c r="P4386" i="88"/>
  <c r="P4385" i="88"/>
  <c r="P4384" i="88"/>
  <c r="P4383" i="88"/>
  <c r="P4382" i="88"/>
  <c r="P4381" i="88"/>
  <c r="P4370" i="88"/>
  <c r="P4369" i="88"/>
  <c r="O4367" i="88"/>
  <c r="N4367" i="88"/>
  <c r="M4367" i="88"/>
  <c r="L4367" i="88"/>
  <c r="K4367" i="88"/>
  <c r="J4367" i="88"/>
  <c r="I4367" i="88"/>
  <c r="H4367" i="88"/>
  <c r="G4367" i="88"/>
  <c r="F4367" i="88"/>
  <c r="E4367" i="88"/>
  <c r="D4367" i="88"/>
  <c r="P4366" i="88"/>
  <c r="P4365" i="88"/>
  <c r="P4364" i="88"/>
  <c r="P4363" i="88"/>
  <c r="P4362" i="88"/>
  <c r="P4361" i="88"/>
  <c r="P4360" i="88"/>
  <c r="P4359" i="88"/>
  <c r="P4358" i="88"/>
  <c r="P4357" i="88"/>
  <c r="P4346" i="88"/>
  <c r="P4345" i="88"/>
  <c r="O4343" i="88"/>
  <c r="N4343" i="88"/>
  <c r="M4343" i="88"/>
  <c r="L4343" i="88"/>
  <c r="K4343" i="88"/>
  <c r="J4343" i="88"/>
  <c r="I4343" i="88"/>
  <c r="H4343" i="88"/>
  <c r="G4343" i="88"/>
  <c r="F4343" i="88"/>
  <c r="E4343" i="88"/>
  <c r="D4343" i="88"/>
  <c r="P4342" i="88"/>
  <c r="P4341" i="88"/>
  <c r="P4340" i="88"/>
  <c r="P4339" i="88"/>
  <c r="P4338" i="88"/>
  <c r="P4337" i="88"/>
  <c r="P4336" i="88"/>
  <c r="P4335" i="88"/>
  <c r="P4334" i="88"/>
  <c r="P4333" i="88"/>
  <c r="P4322" i="88"/>
  <c r="P4321" i="88"/>
  <c r="O4319" i="88"/>
  <c r="N4319" i="88"/>
  <c r="M4319" i="88"/>
  <c r="L4319" i="88"/>
  <c r="K4319" i="88"/>
  <c r="J4319" i="88"/>
  <c r="I4319" i="88"/>
  <c r="H4319" i="88"/>
  <c r="G4319" i="88"/>
  <c r="F4319" i="88"/>
  <c r="E4319" i="88"/>
  <c r="D4319" i="88"/>
  <c r="P4318" i="88"/>
  <c r="P4317" i="88"/>
  <c r="P4316" i="88"/>
  <c r="P4315" i="88"/>
  <c r="P4314" i="88"/>
  <c r="P4313" i="88"/>
  <c r="P4312" i="88"/>
  <c r="P4311" i="88"/>
  <c r="P4310" i="88"/>
  <c r="P4309" i="88"/>
  <c r="P4298" i="88"/>
  <c r="P4297" i="88"/>
  <c r="O4295" i="88"/>
  <c r="N4295" i="88"/>
  <c r="M4295" i="88"/>
  <c r="L4295" i="88"/>
  <c r="K4295" i="88"/>
  <c r="J4295" i="88"/>
  <c r="I4295" i="88"/>
  <c r="H4295" i="88"/>
  <c r="G4295" i="88"/>
  <c r="F4295" i="88"/>
  <c r="E4295" i="88"/>
  <c r="D4295" i="88"/>
  <c r="P4294" i="88"/>
  <c r="P4293" i="88"/>
  <c r="P4292" i="88"/>
  <c r="P4291" i="88"/>
  <c r="P4290" i="88"/>
  <c r="P4289" i="88"/>
  <c r="P4288" i="88"/>
  <c r="P4287" i="88"/>
  <c r="P4286" i="88"/>
  <c r="P4285" i="88"/>
  <c r="P4274" i="88"/>
  <c r="P4273" i="88"/>
  <c r="O4271" i="88"/>
  <c r="N4271" i="88"/>
  <c r="M4271" i="88"/>
  <c r="L4271" i="88"/>
  <c r="K4271" i="88"/>
  <c r="J4271" i="88"/>
  <c r="I4271" i="88"/>
  <c r="H4271" i="88"/>
  <c r="G4271" i="88"/>
  <c r="F4271" i="88"/>
  <c r="E4271" i="88"/>
  <c r="D4271" i="88"/>
  <c r="P4270" i="88"/>
  <c r="P4269" i="88"/>
  <c r="P4268" i="88"/>
  <c r="P4267" i="88"/>
  <c r="P4266" i="88"/>
  <c r="P4265" i="88"/>
  <c r="P4264" i="88"/>
  <c r="P4263" i="88"/>
  <c r="P4262" i="88"/>
  <c r="P4261" i="88"/>
  <c r="P4250" i="88"/>
  <c r="P4249" i="88"/>
  <c r="O4247" i="88"/>
  <c r="N4247" i="88"/>
  <c r="M4247" i="88"/>
  <c r="L4247" i="88"/>
  <c r="K4247" i="88"/>
  <c r="J4247" i="88"/>
  <c r="I4247" i="88"/>
  <c r="H4247" i="88"/>
  <c r="G4247" i="88"/>
  <c r="F4247" i="88"/>
  <c r="E4247" i="88"/>
  <c r="D4247" i="88"/>
  <c r="P4246" i="88"/>
  <c r="P4245" i="88"/>
  <c r="P4244" i="88"/>
  <c r="P4243" i="88"/>
  <c r="P4242" i="88"/>
  <c r="P4241" i="88"/>
  <c r="P4240" i="88"/>
  <c r="P4239" i="88"/>
  <c r="P4238" i="88"/>
  <c r="P4237" i="88"/>
  <c r="P4226" i="88"/>
  <c r="P4225" i="88"/>
  <c r="O4223" i="88"/>
  <c r="N4223" i="88"/>
  <c r="M4223" i="88"/>
  <c r="L4223" i="88"/>
  <c r="K4223" i="88"/>
  <c r="J4223" i="88"/>
  <c r="I4223" i="88"/>
  <c r="H4223" i="88"/>
  <c r="G4223" i="88"/>
  <c r="F4223" i="88"/>
  <c r="E4223" i="88"/>
  <c r="D4223" i="88"/>
  <c r="P4222" i="88"/>
  <c r="P4221" i="88"/>
  <c r="P4220" i="88"/>
  <c r="P4219" i="88"/>
  <c r="P4218" i="88"/>
  <c r="P4217" i="88"/>
  <c r="P4216" i="88"/>
  <c r="P4215" i="88"/>
  <c r="P4214" i="88"/>
  <c r="P4213" i="88"/>
  <c r="P4202" i="88"/>
  <c r="P4201" i="88"/>
  <c r="O4199" i="88"/>
  <c r="N4199" i="88"/>
  <c r="M4199" i="88"/>
  <c r="L4199" i="88"/>
  <c r="K4199" i="88"/>
  <c r="J4199" i="88"/>
  <c r="I4199" i="88"/>
  <c r="H4199" i="88"/>
  <c r="G4199" i="88"/>
  <c r="F4199" i="88"/>
  <c r="E4199" i="88"/>
  <c r="D4199" i="88"/>
  <c r="P4198" i="88"/>
  <c r="P4197" i="88"/>
  <c r="P4196" i="88"/>
  <c r="P4195" i="88"/>
  <c r="P4194" i="88"/>
  <c r="P4193" i="88"/>
  <c r="P4192" i="88"/>
  <c r="P4191" i="88"/>
  <c r="P4190" i="88"/>
  <c r="P4189" i="88"/>
  <c r="P4178" i="88"/>
  <c r="P4177" i="88"/>
  <c r="O4175" i="88"/>
  <c r="N4175" i="88"/>
  <c r="M4175" i="88"/>
  <c r="L4175" i="88"/>
  <c r="K4175" i="88"/>
  <c r="J4175" i="88"/>
  <c r="I4175" i="88"/>
  <c r="H4175" i="88"/>
  <c r="G4175" i="88"/>
  <c r="F4175" i="88"/>
  <c r="E4175" i="88"/>
  <c r="D4175" i="88"/>
  <c r="P4174" i="88"/>
  <c r="P4173" i="88"/>
  <c r="P4172" i="88"/>
  <c r="P4171" i="88"/>
  <c r="P4170" i="88"/>
  <c r="P4169" i="88"/>
  <c r="P4168" i="88"/>
  <c r="P4167" i="88"/>
  <c r="P4166" i="88"/>
  <c r="P4165" i="88"/>
  <c r="P4154" i="88"/>
  <c r="P4153" i="88"/>
  <c r="O4151" i="88"/>
  <c r="N4151" i="88"/>
  <c r="M4151" i="88"/>
  <c r="L4151" i="88"/>
  <c r="K4151" i="88"/>
  <c r="J4151" i="88"/>
  <c r="I4151" i="88"/>
  <c r="H4151" i="88"/>
  <c r="G4151" i="88"/>
  <c r="F4151" i="88"/>
  <c r="E4151" i="88"/>
  <c r="D4151" i="88"/>
  <c r="P4150" i="88"/>
  <c r="P4149" i="88"/>
  <c r="P4148" i="88"/>
  <c r="P4147" i="88"/>
  <c r="P4146" i="88"/>
  <c r="P4145" i="88"/>
  <c r="P4144" i="88"/>
  <c r="P4143" i="88"/>
  <c r="P4142" i="88"/>
  <c r="P4141" i="88"/>
  <c r="P4130" i="88"/>
  <c r="P4129" i="88"/>
  <c r="O4127" i="88"/>
  <c r="N4127" i="88"/>
  <c r="M4127" i="88"/>
  <c r="L4127" i="88"/>
  <c r="K4127" i="88"/>
  <c r="J4127" i="88"/>
  <c r="I4127" i="88"/>
  <c r="H4127" i="88"/>
  <c r="G4127" i="88"/>
  <c r="F4127" i="88"/>
  <c r="E4127" i="88"/>
  <c r="D4127" i="88"/>
  <c r="P4126" i="88"/>
  <c r="P4125" i="88"/>
  <c r="P4124" i="88"/>
  <c r="P4123" i="88"/>
  <c r="P4122" i="88"/>
  <c r="P4121" i="88"/>
  <c r="P4120" i="88"/>
  <c r="P4119" i="88"/>
  <c r="P4118" i="88"/>
  <c r="P4117" i="88"/>
  <c r="P4106" i="88"/>
  <c r="P4105" i="88"/>
  <c r="O4103" i="88"/>
  <c r="N4103" i="88"/>
  <c r="M4103" i="88"/>
  <c r="L4103" i="88"/>
  <c r="K4103" i="88"/>
  <c r="J4103" i="88"/>
  <c r="I4103" i="88"/>
  <c r="H4103" i="88"/>
  <c r="G4103" i="88"/>
  <c r="F4103" i="88"/>
  <c r="E4103" i="88"/>
  <c r="D4103" i="88"/>
  <c r="P4102" i="88"/>
  <c r="P4101" i="88"/>
  <c r="P4100" i="88"/>
  <c r="P4099" i="88"/>
  <c r="P4098" i="88"/>
  <c r="P4097" i="88"/>
  <c r="P4096" i="88"/>
  <c r="P4095" i="88"/>
  <c r="P4094" i="88"/>
  <c r="P4093" i="88"/>
  <c r="P4082" i="88"/>
  <c r="P4081" i="88"/>
  <c r="O4079" i="88"/>
  <c r="N4079" i="88"/>
  <c r="M4079" i="88"/>
  <c r="L4079" i="88"/>
  <c r="K4079" i="88"/>
  <c r="J4079" i="88"/>
  <c r="I4079" i="88"/>
  <c r="H4079" i="88"/>
  <c r="G4079" i="88"/>
  <c r="F4079" i="88"/>
  <c r="E4079" i="88"/>
  <c r="D4079" i="88"/>
  <c r="P4078" i="88"/>
  <c r="P4077" i="88"/>
  <c r="P4076" i="88"/>
  <c r="P4075" i="88"/>
  <c r="P4074" i="88"/>
  <c r="P4073" i="88"/>
  <c r="P4072" i="88"/>
  <c r="P4071" i="88"/>
  <c r="P4070" i="88"/>
  <c r="P4069" i="88"/>
  <c r="P4058" i="88"/>
  <c r="P4057" i="88"/>
  <c r="O4055" i="88"/>
  <c r="N4055" i="88"/>
  <c r="M4055" i="88"/>
  <c r="L4055" i="88"/>
  <c r="K4055" i="88"/>
  <c r="J4055" i="88"/>
  <c r="I4055" i="88"/>
  <c r="H4055" i="88"/>
  <c r="G4055" i="88"/>
  <c r="F4055" i="88"/>
  <c r="E4055" i="88"/>
  <c r="D4055" i="88"/>
  <c r="P4054" i="88"/>
  <c r="P4053" i="88"/>
  <c r="P4052" i="88"/>
  <c r="P4051" i="88"/>
  <c r="P4050" i="88"/>
  <c r="P4049" i="88"/>
  <c r="P4048" i="88"/>
  <c r="P4047" i="88"/>
  <c r="P4046" i="88"/>
  <c r="P4045" i="88"/>
  <c r="P4034" i="88"/>
  <c r="P4033" i="88"/>
  <c r="O4031" i="88"/>
  <c r="N4031" i="88"/>
  <c r="M4031" i="88"/>
  <c r="L4031" i="88"/>
  <c r="K4031" i="88"/>
  <c r="J4031" i="88"/>
  <c r="I4031" i="88"/>
  <c r="H4031" i="88"/>
  <c r="G4031" i="88"/>
  <c r="F4031" i="88"/>
  <c r="E4031" i="88"/>
  <c r="D4031" i="88"/>
  <c r="P4030" i="88"/>
  <c r="P4029" i="88"/>
  <c r="P4028" i="88"/>
  <c r="P4027" i="88"/>
  <c r="P4026" i="88"/>
  <c r="P4025" i="88"/>
  <c r="P4024" i="88"/>
  <c r="P4023" i="88"/>
  <c r="P4022" i="88"/>
  <c r="P4021" i="88"/>
  <c r="P4010" i="88"/>
  <c r="P4009" i="88"/>
  <c r="O4007" i="88"/>
  <c r="N4007" i="88"/>
  <c r="M4007" i="88"/>
  <c r="L4007" i="88"/>
  <c r="K4007" i="88"/>
  <c r="J4007" i="88"/>
  <c r="I4007" i="88"/>
  <c r="H4007" i="88"/>
  <c r="G4007" i="88"/>
  <c r="F4007" i="88"/>
  <c r="E4007" i="88"/>
  <c r="D4007" i="88"/>
  <c r="P4006" i="88"/>
  <c r="P4005" i="88"/>
  <c r="P4004" i="88"/>
  <c r="P4003" i="88"/>
  <c r="P4002" i="88"/>
  <c r="P4001" i="88"/>
  <c r="P4000" i="88"/>
  <c r="P3999" i="88"/>
  <c r="P3998" i="88"/>
  <c r="P3997" i="88"/>
  <c r="P3986" i="88"/>
  <c r="P3985" i="88"/>
  <c r="O3983" i="88"/>
  <c r="N3983" i="88"/>
  <c r="M3983" i="88"/>
  <c r="L3983" i="88"/>
  <c r="K3983" i="88"/>
  <c r="J3983" i="88"/>
  <c r="I3983" i="88"/>
  <c r="H3983" i="88"/>
  <c r="G3983" i="88"/>
  <c r="F3983" i="88"/>
  <c r="E3983" i="88"/>
  <c r="D3983" i="88"/>
  <c r="P3982" i="88"/>
  <c r="P3981" i="88"/>
  <c r="P3980" i="88"/>
  <c r="P3979" i="88"/>
  <c r="P3978" i="88"/>
  <c r="P3977" i="88"/>
  <c r="P3976" i="88"/>
  <c r="P3975" i="88"/>
  <c r="P3974" i="88"/>
  <c r="P3973" i="88"/>
  <c r="P3962" i="88"/>
  <c r="P3961" i="88"/>
  <c r="O3959" i="88"/>
  <c r="N3959" i="88"/>
  <c r="M3959" i="88"/>
  <c r="L3959" i="88"/>
  <c r="K3959" i="88"/>
  <c r="J3959" i="88"/>
  <c r="I3959" i="88"/>
  <c r="H3959" i="88"/>
  <c r="G3959" i="88"/>
  <c r="F3959" i="88"/>
  <c r="E3959" i="88"/>
  <c r="D3959" i="88"/>
  <c r="P3958" i="88"/>
  <c r="P3957" i="88"/>
  <c r="P3956" i="88"/>
  <c r="P3955" i="88"/>
  <c r="P3954" i="88"/>
  <c r="P3953" i="88"/>
  <c r="P3952" i="88"/>
  <c r="P3951" i="88"/>
  <c r="P3950" i="88"/>
  <c r="P3949" i="88"/>
  <c r="P3938" i="88"/>
  <c r="P3937" i="88"/>
  <c r="O3935" i="88"/>
  <c r="N3935" i="88"/>
  <c r="M3935" i="88"/>
  <c r="L3935" i="88"/>
  <c r="K3935" i="88"/>
  <c r="J3935" i="88"/>
  <c r="I3935" i="88"/>
  <c r="H3935" i="88"/>
  <c r="G3935" i="88"/>
  <c r="F3935" i="88"/>
  <c r="E3935" i="88"/>
  <c r="D3935" i="88"/>
  <c r="P3934" i="88"/>
  <c r="P3933" i="88"/>
  <c r="P3932" i="88"/>
  <c r="P3931" i="88"/>
  <c r="P3930" i="88"/>
  <c r="P3929" i="88"/>
  <c r="P3928" i="88"/>
  <c r="P3927" i="88"/>
  <c r="P3926" i="88"/>
  <c r="P3925" i="88"/>
  <c r="P3914" i="88"/>
  <c r="P3913" i="88"/>
  <c r="O3911" i="88"/>
  <c r="N3911" i="88"/>
  <c r="M3911" i="88"/>
  <c r="L3911" i="88"/>
  <c r="K3911" i="88"/>
  <c r="J3911" i="88"/>
  <c r="I3911" i="88"/>
  <c r="H3911" i="88"/>
  <c r="G3911" i="88"/>
  <c r="F3911" i="88"/>
  <c r="E3911" i="88"/>
  <c r="D3911" i="88"/>
  <c r="P3910" i="88"/>
  <c r="P3909" i="88"/>
  <c r="P3908" i="88"/>
  <c r="P3907" i="88"/>
  <c r="P3906" i="88"/>
  <c r="P3905" i="88"/>
  <c r="P3904" i="88"/>
  <c r="P3903" i="88"/>
  <c r="P3902" i="88"/>
  <c r="P3901" i="88"/>
  <c r="P3890" i="88"/>
  <c r="P3889" i="88"/>
  <c r="O3887" i="88"/>
  <c r="N3887" i="88"/>
  <c r="M3887" i="88"/>
  <c r="L3887" i="88"/>
  <c r="K3887" i="88"/>
  <c r="J3887" i="88"/>
  <c r="I3887" i="88"/>
  <c r="H3887" i="88"/>
  <c r="G3887" i="88"/>
  <c r="F3887" i="88"/>
  <c r="E3887" i="88"/>
  <c r="D3887" i="88"/>
  <c r="P3886" i="88"/>
  <c r="P3885" i="88"/>
  <c r="P3884" i="88"/>
  <c r="P3883" i="88"/>
  <c r="P3882" i="88"/>
  <c r="P3881" i="88"/>
  <c r="P3880" i="88"/>
  <c r="P3879" i="88"/>
  <c r="P3878" i="88"/>
  <c r="P3877" i="88"/>
  <c r="P3866" i="88"/>
  <c r="P3865" i="88"/>
  <c r="O3863" i="88"/>
  <c r="N3863" i="88"/>
  <c r="M3863" i="88"/>
  <c r="L3863" i="88"/>
  <c r="K3863" i="88"/>
  <c r="J3863" i="88"/>
  <c r="I3863" i="88"/>
  <c r="H3863" i="88"/>
  <c r="G3863" i="88"/>
  <c r="F3863" i="88"/>
  <c r="E3863" i="88"/>
  <c r="D3863" i="88"/>
  <c r="P3862" i="88"/>
  <c r="P3861" i="88"/>
  <c r="P3860" i="88"/>
  <c r="P3859" i="88"/>
  <c r="P3858" i="88"/>
  <c r="P3857" i="88"/>
  <c r="P3856" i="88"/>
  <c r="P3855" i="88"/>
  <c r="P3854" i="88"/>
  <c r="P3853" i="88"/>
  <c r="P3842" i="88"/>
  <c r="P3841" i="88"/>
  <c r="O3839" i="88"/>
  <c r="N3839" i="88"/>
  <c r="M3839" i="88"/>
  <c r="L3839" i="88"/>
  <c r="K3839" i="88"/>
  <c r="J3839" i="88"/>
  <c r="I3839" i="88"/>
  <c r="H3839" i="88"/>
  <c r="G3839" i="88"/>
  <c r="F3839" i="88"/>
  <c r="E3839" i="88"/>
  <c r="D3839" i="88"/>
  <c r="P3838" i="88"/>
  <c r="P3837" i="88"/>
  <c r="P3836" i="88"/>
  <c r="P3835" i="88"/>
  <c r="P3834" i="88"/>
  <c r="P3833" i="88"/>
  <c r="P3832" i="88"/>
  <c r="P3831" i="88"/>
  <c r="P3830" i="88"/>
  <c r="P3829" i="88"/>
  <c r="P3818" i="88"/>
  <c r="P3817" i="88"/>
  <c r="O3815" i="88"/>
  <c r="N3815" i="88"/>
  <c r="M3815" i="88"/>
  <c r="L3815" i="88"/>
  <c r="K3815" i="88"/>
  <c r="J3815" i="88"/>
  <c r="I3815" i="88"/>
  <c r="H3815" i="88"/>
  <c r="G3815" i="88"/>
  <c r="F3815" i="88"/>
  <c r="E3815" i="88"/>
  <c r="D3815" i="88"/>
  <c r="P3814" i="88"/>
  <c r="P3813" i="88"/>
  <c r="P3812" i="88"/>
  <c r="P3811" i="88"/>
  <c r="P3810" i="88"/>
  <c r="P3809" i="88"/>
  <c r="P3808" i="88"/>
  <c r="P3807" i="88"/>
  <c r="P3806" i="88"/>
  <c r="P3805" i="88"/>
  <c r="P3794" i="88"/>
  <c r="P3793" i="88"/>
  <c r="O3791" i="88"/>
  <c r="N3791" i="88"/>
  <c r="M3791" i="88"/>
  <c r="L3791" i="88"/>
  <c r="K3791" i="88"/>
  <c r="J3791" i="88"/>
  <c r="I3791" i="88"/>
  <c r="H3791" i="88"/>
  <c r="G3791" i="88"/>
  <c r="F3791" i="88"/>
  <c r="E3791" i="88"/>
  <c r="D3791" i="88"/>
  <c r="P3790" i="88"/>
  <c r="P3789" i="88"/>
  <c r="P3788" i="88"/>
  <c r="P3787" i="88"/>
  <c r="P3786" i="88"/>
  <c r="P3785" i="88"/>
  <c r="P3784" i="88"/>
  <c r="P3783" i="88"/>
  <c r="P3782" i="88"/>
  <c r="P3781" i="88"/>
  <c r="P3770" i="88"/>
  <c r="P3769" i="88"/>
  <c r="O3767" i="88"/>
  <c r="N3767" i="88"/>
  <c r="M3767" i="88"/>
  <c r="L3767" i="88"/>
  <c r="K3767" i="88"/>
  <c r="J3767" i="88"/>
  <c r="I3767" i="88"/>
  <c r="H3767" i="88"/>
  <c r="G3767" i="88"/>
  <c r="F3767" i="88"/>
  <c r="E3767" i="88"/>
  <c r="D3767" i="88"/>
  <c r="P3766" i="88"/>
  <c r="P3765" i="88"/>
  <c r="P3764" i="88"/>
  <c r="P3763" i="88"/>
  <c r="P3762" i="88"/>
  <c r="P3761" i="88"/>
  <c r="P3760" i="88"/>
  <c r="P3759" i="88"/>
  <c r="P3758" i="88"/>
  <c r="P3757" i="88"/>
  <c r="P3746" i="88"/>
  <c r="P3745" i="88"/>
  <c r="O3743" i="88"/>
  <c r="N3743" i="88"/>
  <c r="M3743" i="88"/>
  <c r="L3743" i="88"/>
  <c r="K3743" i="88"/>
  <c r="J3743" i="88"/>
  <c r="I3743" i="88"/>
  <c r="H3743" i="88"/>
  <c r="G3743" i="88"/>
  <c r="F3743" i="88"/>
  <c r="E3743" i="88"/>
  <c r="D3743" i="88"/>
  <c r="P3742" i="88"/>
  <c r="P3741" i="88"/>
  <c r="P3740" i="88"/>
  <c r="P3739" i="88"/>
  <c r="P3738" i="88"/>
  <c r="P3737" i="88"/>
  <c r="P3736" i="88"/>
  <c r="P3735" i="88"/>
  <c r="P3734" i="88"/>
  <c r="P3733" i="88"/>
  <c r="P3722" i="88"/>
  <c r="P3721" i="88"/>
  <c r="O3719" i="88"/>
  <c r="N3719" i="88"/>
  <c r="M3719" i="88"/>
  <c r="L3719" i="88"/>
  <c r="K3719" i="88"/>
  <c r="J3719" i="88"/>
  <c r="I3719" i="88"/>
  <c r="H3719" i="88"/>
  <c r="G3719" i="88"/>
  <c r="F3719" i="88"/>
  <c r="E3719" i="88"/>
  <c r="D3719" i="88"/>
  <c r="P3718" i="88"/>
  <c r="P3717" i="88"/>
  <c r="P3716" i="88"/>
  <c r="P3715" i="88"/>
  <c r="P3714" i="88"/>
  <c r="P3713" i="88"/>
  <c r="P3712" i="88"/>
  <c r="P3711" i="88"/>
  <c r="P3710" i="88"/>
  <c r="P3709" i="88"/>
  <c r="P3698" i="88"/>
  <c r="P3697" i="88"/>
  <c r="O3695" i="88"/>
  <c r="N3695" i="88"/>
  <c r="M3695" i="88"/>
  <c r="L3695" i="88"/>
  <c r="K3695" i="88"/>
  <c r="J3695" i="88"/>
  <c r="I3695" i="88"/>
  <c r="H3695" i="88"/>
  <c r="G3695" i="88"/>
  <c r="F3695" i="88"/>
  <c r="E3695" i="88"/>
  <c r="D3695" i="88"/>
  <c r="P3694" i="88"/>
  <c r="P3693" i="88"/>
  <c r="P3692" i="88"/>
  <c r="P3691" i="88"/>
  <c r="P3690" i="88"/>
  <c r="P3689" i="88"/>
  <c r="P3688" i="88"/>
  <c r="P3687" i="88"/>
  <c r="P3686" i="88"/>
  <c r="P3685" i="88"/>
  <c r="P3674" i="88"/>
  <c r="P3673" i="88"/>
  <c r="O3671" i="88"/>
  <c r="N3671" i="88"/>
  <c r="M3671" i="88"/>
  <c r="L3671" i="88"/>
  <c r="K3671" i="88"/>
  <c r="J3671" i="88"/>
  <c r="I3671" i="88"/>
  <c r="H3671" i="88"/>
  <c r="G3671" i="88"/>
  <c r="F3671" i="88"/>
  <c r="E3671" i="88"/>
  <c r="D3671" i="88"/>
  <c r="P3670" i="88"/>
  <c r="P3669" i="88"/>
  <c r="P3668" i="88"/>
  <c r="P3667" i="88"/>
  <c r="P3666" i="88"/>
  <c r="P3665" i="88"/>
  <c r="P3664" i="88"/>
  <c r="P3663" i="88"/>
  <c r="P3662" i="88"/>
  <c r="P3661" i="88"/>
  <c r="P3650" i="88"/>
  <c r="P3649" i="88"/>
  <c r="O3647" i="88"/>
  <c r="N3647" i="88"/>
  <c r="M3647" i="88"/>
  <c r="L3647" i="88"/>
  <c r="K3647" i="88"/>
  <c r="J3647" i="88"/>
  <c r="I3647" i="88"/>
  <c r="H3647" i="88"/>
  <c r="G3647" i="88"/>
  <c r="F3647" i="88"/>
  <c r="E3647" i="88"/>
  <c r="D3647" i="88"/>
  <c r="P3646" i="88"/>
  <c r="P3645" i="88"/>
  <c r="P3644" i="88"/>
  <c r="P3643" i="88"/>
  <c r="P3642" i="88"/>
  <c r="P3641" i="88"/>
  <c r="P3640" i="88"/>
  <c r="P3639" i="88"/>
  <c r="P3638" i="88"/>
  <c r="P3637" i="88"/>
  <c r="P3626" i="88"/>
  <c r="P3627" i="88" s="1"/>
  <c r="P3625" i="88"/>
  <c r="O3623" i="88"/>
  <c r="N3623" i="88"/>
  <c r="M3623" i="88"/>
  <c r="L3623" i="88"/>
  <c r="K3623" i="88"/>
  <c r="J3623" i="88"/>
  <c r="I3623" i="88"/>
  <c r="H3623" i="88"/>
  <c r="G3623" i="88"/>
  <c r="F3623" i="88"/>
  <c r="E3623" i="88"/>
  <c r="D3623" i="88"/>
  <c r="P3622" i="88"/>
  <c r="P3621" i="88"/>
  <c r="P3620" i="88"/>
  <c r="P3619" i="88"/>
  <c r="P3618" i="88"/>
  <c r="P3617" i="88"/>
  <c r="P3616" i="88"/>
  <c r="P3615" i="88"/>
  <c r="P3614" i="88"/>
  <c r="P3613" i="88"/>
  <c r="P3602" i="88"/>
  <c r="P3601" i="88"/>
  <c r="O3599" i="88"/>
  <c r="N3599" i="88"/>
  <c r="M3599" i="88"/>
  <c r="L3599" i="88"/>
  <c r="K3599" i="88"/>
  <c r="J3599" i="88"/>
  <c r="I3599" i="88"/>
  <c r="H3599" i="88"/>
  <c r="G3599" i="88"/>
  <c r="F3599" i="88"/>
  <c r="E3599" i="88"/>
  <c r="D3599" i="88"/>
  <c r="P3598" i="88"/>
  <c r="P3597" i="88"/>
  <c r="P3596" i="88"/>
  <c r="P3595" i="88"/>
  <c r="P3594" i="88"/>
  <c r="P3593" i="88"/>
  <c r="P3592" i="88"/>
  <c r="P3591" i="88"/>
  <c r="P3590" i="88"/>
  <c r="P3589" i="88"/>
  <c r="P3578" i="88"/>
  <c r="P3577" i="88"/>
  <c r="O3575" i="88"/>
  <c r="N3575" i="88"/>
  <c r="M3575" i="88"/>
  <c r="L3575" i="88"/>
  <c r="K3575" i="88"/>
  <c r="J3575" i="88"/>
  <c r="I3575" i="88"/>
  <c r="H3575" i="88"/>
  <c r="G3575" i="88"/>
  <c r="F3575" i="88"/>
  <c r="E3575" i="88"/>
  <c r="D3575" i="88"/>
  <c r="P3574" i="88"/>
  <c r="P3573" i="88"/>
  <c r="P3572" i="88"/>
  <c r="P3571" i="88"/>
  <c r="P3570" i="88"/>
  <c r="P3569" i="88"/>
  <c r="P3568" i="88"/>
  <c r="P3567" i="88"/>
  <c r="P3566" i="88"/>
  <c r="P3565" i="88"/>
  <c r="P3554" i="88"/>
  <c r="P3553" i="88"/>
  <c r="O3551" i="88"/>
  <c r="N3551" i="88"/>
  <c r="M3551" i="88"/>
  <c r="L3551" i="88"/>
  <c r="K3551" i="88"/>
  <c r="J3551" i="88"/>
  <c r="I3551" i="88"/>
  <c r="H3551" i="88"/>
  <c r="G3551" i="88"/>
  <c r="F3551" i="88"/>
  <c r="E3551" i="88"/>
  <c r="D3551" i="88"/>
  <c r="P3550" i="88"/>
  <c r="P3549" i="88"/>
  <c r="P3548" i="88"/>
  <c r="P3547" i="88"/>
  <c r="P3546" i="88"/>
  <c r="P3545" i="88"/>
  <c r="P3544" i="88"/>
  <c r="P3543" i="88"/>
  <c r="P3542" i="88"/>
  <c r="P3541" i="88"/>
  <c r="P3530" i="88"/>
  <c r="P3529" i="88"/>
  <c r="O3527" i="88"/>
  <c r="N3527" i="88"/>
  <c r="M3527" i="88"/>
  <c r="L3527" i="88"/>
  <c r="K3527" i="88"/>
  <c r="J3527" i="88"/>
  <c r="I3527" i="88"/>
  <c r="H3527" i="88"/>
  <c r="G3527" i="88"/>
  <c r="F3527" i="88"/>
  <c r="E3527" i="88"/>
  <c r="D3527" i="88"/>
  <c r="P3526" i="88"/>
  <c r="P3525" i="88"/>
  <c r="P3524" i="88"/>
  <c r="P3523" i="88"/>
  <c r="P3522" i="88"/>
  <c r="P3521" i="88"/>
  <c r="P3520" i="88"/>
  <c r="P3519" i="88"/>
  <c r="P3518" i="88"/>
  <c r="P3517" i="88"/>
  <c r="P3506" i="88"/>
  <c r="P3505" i="88"/>
  <c r="O3503" i="88"/>
  <c r="N3503" i="88"/>
  <c r="M3503" i="88"/>
  <c r="L3503" i="88"/>
  <c r="K3503" i="88"/>
  <c r="J3503" i="88"/>
  <c r="I3503" i="88"/>
  <c r="H3503" i="88"/>
  <c r="G3503" i="88"/>
  <c r="F3503" i="88"/>
  <c r="E3503" i="88"/>
  <c r="D3503" i="88"/>
  <c r="P3502" i="88"/>
  <c r="P3501" i="88"/>
  <c r="P3500" i="88"/>
  <c r="P3499" i="88"/>
  <c r="P3498" i="88"/>
  <c r="P3497" i="88"/>
  <c r="P3496" i="88"/>
  <c r="P3495" i="88"/>
  <c r="P3494" i="88"/>
  <c r="P3493" i="88"/>
  <c r="P3482" i="88"/>
  <c r="P3481" i="88"/>
  <c r="O3479" i="88"/>
  <c r="N3479" i="88"/>
  <c r="M3479" i="88"/>
  <c r="L3479" i="88"/>
  <c r="K3479" i="88"/>
  <c r="J3479" i="88"/>
  <c r="I3479" i="88"/>
  <c r="H3479" i="88"/>
  <c r="G3479" i="88"/>
  <c r="F3479" i="88"/>
  <c r="E3479" i="88"/>
  <c r="D3479" i="88"/>
  <c r="P3478" i="88"/>
  <c r="P3477" i="88"/>
  <c r="P3476" i="88"/>
  <c r="P3475" i="88"/>
  <c r="P3474" i="88"/>
  <c r="P3473" i="88"/>
  <c r="P3472" i="88"/>
  <c r="P3471" i="88"/>
  <c r="P3470" i="88"/>
  <c r="P3469" i="88"/>
  <c r="P3458" i="88"/>
  <c r="P3457" i="88"/>
  <c r="O3455" i="88"/>
  <c r="N3455" i="88"/>
  <c r="M3455" i="88"/>
  <c r="L3455" i="88"/>
  <c r="K3455" i="88"/>
  <c r="J3455" i="88"/>
  <c r="I3455" i="88"/>
  <c r="H3455" i="88"/>
  <c r="G3455" i="88"/>
  <c r="F3455" i="88"/>
  <c r="E3455" i="88"/>
  <c r="D3455" i="88"/>
  <c r="P3454" i="88"/>
  <c r="P3453" i="88"/>
  <c r="P3452" i="88"/>
  <c r="P3451" i="88"/>
  <c r="P3450" i="88"/>
  <c r="P3449" i="88"/>
  <c r="P3448" i="88"/>
  <c r="P3447" i="88"/>
  <c r="P3446" i="88"/>
  <c r="P3445" i="88"/>
  <c r="P3434" i="88"/>
  <c r="P3433" i="88"/>
  <c r="O3431" i="88"/>
  <c r="N3431" i="88"/>
  <c r="M3431" i="88"/>
  <c r="L3431" i="88"/>
  <c r="K3431" i="88"/>
  <c r="J3431" i="88"/>
  <c r="I3431" i="88"/>
  <c r="H3431" i="88"/>
  <c r="G3431" i="88"/>
  <c r="F3431" i="88"/>
  <c r="E3431" i="88"/>
  <c r="D3431" i="88"/>
  <c r="P3430" i="88"/>
  <c r="P3429" i="88"/>
  <c r="P3428" i="88"/>
  <c r="P3427" i="88"/>
  <c r="P3426" i="88"/>
  <c r="P3425" i="88"/>
  <c r="P3424" i="88"/>
  <c r="P3423" i="88"/>
  <c r="P3422" i="88"/>
  <c r="P3421" i="88"/>
  <c r="P3410" i="88"/>
  <c r="P3409" i="88"/>
  <c r="O3407" i="88"/>
  <c r="N3407" i="88"/>
  <c r="M3407" i="88"/>
  <c r="L3407" i="88"/>
  <c r="K3407" i="88"/>
  <c r="J3407" i="88"/>
  <c r="I3407" i="88"/>
  <c r="H3407" i="88"/>
  <c r="G3407" i="88"/>
  <c r="F3407" i="88"/>
  <c r="E3407" i="88"/>
  <c r="D3407" i="88"/>
  <c r="P3406" i="88"/>
  <c r="P3405" i="88"/>
  <c r="P3404" i="88"/>
  <c r="P3403" i="88"/>
  <c r="P3402" i="88"/>
  <c r="P3401" i="88"/>
  <c r="P3400" i="88"/>
  <c r="P3399" i="88"/>
  <c r="P3398" i="88"/>
  <c r="P3397" i="88"/>
  <c r="P3386" i="88"/>
  <c r="P3385" i="88"/>
  <c r="O3383" i="88"/>
  <c r="N3383" i="88"/>
  <c r="M3383" i="88"/>
  <c r="L3383" i="88"/>
  <c r="K3383" i="88"/>
  <c r="J3383" i="88"/>
  <c r="I3383" i="88"/>
  <c r="H3383" i="88"/>
  <c r="G3383" i="88"/>
  <c r="F3383" i="88"/>
  <c r="E3383" i="88"/>
  <c r="D3383" i="88"/>
  <c r="P3382" i="88"/>
  <c r="P3381" i="88"/>
  <c r="P3380" i="88"/>
  <c r="P3379" i="88"/>
  <c r="P3378" i="88"/>
  <c r="P3377" i="88"/>
  <c r="P3376" i="88"/>
  <c r="P3375" i="88"/>
  <c r="P3374" i="88"/>
  <c r="P3373" i="88"/>
  <c r="P3362" i="88"/>
  <c r="P3361" i="88"/>
  <c r="O3359" i="88"/>
  <c r="N3359" i="88"/>
  <c r="M3359" i="88"/>
  <c r="L3359" i="88"/>
  <c r="K3359" i="88"/>
  <c r="J3359" i="88"/>
  <c r="I3359" i="88"/>
  <c r="H3359" i="88"/>
  <c r="G3359" i="88"/>
  <c r="F3359" i="88"/>
  <c r="E3359" i="88"/>
  <c r="D3359" i="88"/>
  <c r="P3358" i="88"/>
  <c r="P3357" i="88"/>
  <c r="P3356" i="88"/>
  <c r="P3355" i="88"/>
  <c r="P3354" i="88"/>
  <c r="P3353" i="88"/>
  <c r="P3352" i="88"/>
  <c r="P3351" i="88"/>
  <c r="P3350" i="88"/>
  <c r="P3349" i="88"/>
  <c r="P3338" i="88"/>
  <c r="P3337" i="88"/>
  <c r="O3335" i="88"/>
  <c r="N3335" i="88"/>
  <c r="M3335" i="88"/>
  <c r="L3335" i="88"/>
  <c r="K3335" i="88"/>
  <c r="J3335" i="88"/>
  <c r="I3335" i="88"/>
  <c r="H3335" i="88"/>
  <c r="G3335" i="88"/>
  <c r="F3335" i="88"/>
  <c r="E3335" i="88"/>
  <c r="D3335" i="88"/>
  <c r="P3334" i="88"/>
  <c r="P3333" i="88"/>
  <c r="P3332" i="88"/>
  <c r="P3331" i="88"/>
  <c r="P3330" i="88"/>
  <c r="P3329" i="88"/>
  <c r="P3328" i="88"/>
  <c r="P3327" i="88"/>
  <c r="P3326" i="88"/>
  <c r="P3325" i="88"/>
  <c r="P3314" i="88"/>
  <c r="P3313" i="88"/>
  <c r="O3311" i="88"/>
  <c r="N3311" i="88"/>
  <c r="M3311" i="88"/>
  <c r="L3311" i="88"/>
  <c r="K3311" i="88"/>
  <c r="J3311" i="88"/>
  <c r="I3311" i="88"/>
  <c r="H3311" i="88"/>
  <c r="G3311" i="88"/>
  <c r="F3311" i="88"/>
  <c r="E3311" i="88"/>
  <c r="D3311" i="88"/>
  <c r="P3310" i="88"/>
  <c r="P3309" i="88"/>
  <c r="P3308" i="88"/>
  <c r="P3307" i="88"/>
  <c r="P3306" i="88"/>
  <c r="P3305" i="88"/>
  <c r="P3304" i="88"/>
  <c r="P3303" i="88"/>
  <c r="P3302" i="88"/>
  <c r="P3301" i="88"/>
  <c r="P3290" i="88"/>
  <c r="P3289" i="88"/>
  <c r="O3287" i="88"/>
  <c r="N3287" i="88"/>
  <c r="M3287" i="88"/>
  <c r="L3287" i="88"/>
  <c r="K3287" i="88"/>
  <c r="J3287" i="88"/>
  <c r="I3287" i="88"/>
  <c r="H3287" i="88"/>
  <c r="G3287" i="88"/>
  <c r="F3287" i="88"/>
  <c r="E3287" i="88"/>
  <c r="D3287" i="88"/>
  <c r="P3286" i="88"/>
  <c r="P3285" i="88"/>
  <c r="P3284" i="88"/>
  <c r="P3283" i="88"/>
  <c r="P3282" i="88"/>
  <c r="P3281" i="88"/>
  <c r="P3280" i="88"/>
  <c r="P3279" i="88"/>
  <c r="P3278" i="88"/>
  <c r="P3277" i="88"/>
  <c r="P3266" i="88"/>
  <c r="P3265" i="88"/>
  <c r="O3263" i="88"/>
  <c r="N3263" i="88"/>
  <c r="M3263" i="88"/>
  <c r="L3263" i="88"/>
  <c r="K3263" i="88"/>
  <c r="J3263" i="88"/>
  <c r="I3263" i="88"/>
  <c r="H3263" i="88"/>
  <c r="G3263" i="88"/>
  <c r="F3263" i="88"/>
  <c r="E3263" i="88"/>
  <c r="D3263" i="88"/>
  <c r="P3262" i="88"/>
  <c r="P3261" i="88"/>
  <c r="P3260" i="88"/>
  <c r="P3259" i="88"/>
  <c r="P3258" i="88"/>
  <c r="P3257" i="88"/>
  <c r="P3256" i="88"/>
  <c r="P3255" i="88"/>
  <c r="P3254" i="88"/>
  <c r="P3253" i="88"/>
  <c r="P3242" i="88"/>
  <c r="P3241" i="88"/>
  <c r="O3239" i="88"/>
  <c r="N3239" i="88"/>
  <c r="M3239" i="88"/>
  <c r="L3239" i="88"/>
  <c r="K3239" i="88"/>
  <c r="J3239" i="88"/>
  <c r="I3239" i="88"/>
  <c r="H3239" i="88"/>
  <c r="G3239" i="88"/>
  <c r="F3239" i="88"/>
  <c r="E3239" i="88"/>
  <c r="D3239" i="88"/>
  <c r="P3238" i="88"/>
  <c r="P3237" i="88"/>
  <c r="P3236" i="88"/>
  <c r="P3235" i="88"/>
  <c r="P3234" i="88"/>
  <c r="P3233" i="88"/>
  <c r="P3232" i="88"/>
  <c r="P3231" i="88"/>
  <c r="P3230" i="88"/>
  <c r="P3229" i="88"/>
  <c r="P3218" i="88"/>
  <c r="P3217" i="88"/>
  <c r="O3215" i="88"/>
  <c r="N3215" i="88"/>
  <c r="M3215" i="88"/>
  <c r="L3215" i="88"/>
  <c r="K3215" i="88"/>
  <c r="J3215" i="88"/>
  <c r="I3215" i="88"/>
  <c r="H3215" i="88"/>
  <c r="G3215" i="88"/>
  <c r="F3215" i="88"/>
  <c r="E3215" i="88"/>
  <c r="D3215" i="88"/>
  <c r="P3214" i="88"/>
  <c r="P3213" i="88"/>
  <c r="P3212" i="88"/>
  <c r="P3211" i="88"/>
  <c r="P3210" i="88"/>
  <c r="P3209" i="88"/>
  <c r="P3208" i="88"/>
  <c r="P3207" i="88"/>
  <c r="P3206" i="88"/>
  <c r="P3205" i="88"/>
  <c r="P3194" i="88"/>
  <c r="P3193" i="88"/>
  <c r="O3191" i="88"/>
  <c r="N3191" i="88"/>
  <c r="M3191" i="88"/>
  <c r="L3191" i="88"/>
  <c r="K3191" i="88"/>
  <c r="J3191" i="88"/>
  <c r="I3191" i="88"/>
  <c r="H3191" i="88"/>
  <c r="G3191" i="88"/>
  <c r="F3191" i="88"/>
  <c r="E3191" i="88"/>
  <c r="D3191" i="88"/>
  <c r="P3190" i="88"/>
  <c r="P3189" i="88"/>
  <c r="P3188" i="88"/>
  <c r="P3187" i="88"/>
  <c r="P3186" i="88"/>
  <c r="P3185" i="88"/>
  <c r="P3184" i="88"/>
  <c r="P3183" i="88"/>
  <c r="P3182" i="88"/>
  <c r="P3181" i="88"/>
  <c r="P3170" i="88"/>
  <c r="P3169" i="88"/>
  <c r="O3167" i="88"/>
  <c r="N3167" i="88"/>
  <c r="M3167" i="88"/>
  <c r="L3167" i="88"/>
  <c r="K3167" i="88"/>
  <c r="J3167" i="88"/>
  <c r="I3167" i="88"/>
  <c r="H3167" i="88"/>
  <c r="G3167" i="88"/>
  <c r="F3167" i="88"/>
  <c r="E3167" i="88"/>
  <c r="D3167" i="88"/>
  <c r="P3166" i="88"/>
  <c r="P3165" i="88"/>
  <c r="P3164" i="88"/>
  <c r="P3163" i="88"/>
  <c r="P3162" i="88"/>
  <c r="P3161" i="88"/>
  <c r="P3160" i="88"/>
  <c r="P3159" i="88"/>
  <c r="P3158" i="88"/>
  <c r="P3157" i="88"/>
  <c r="P3146" i="88"/>
  <c r="P3145" i="88"/>
  <c r="O3143" i="88"/>
  <c r="N3143" i="88"/>
  <c r="M3143" i="88"/>
  <c r="L3143" i="88"/>
  <c r="K3143" i="88"/>
  <c r="J3143" i="88"/>
  <c r="I3143" i="88"/>
  <c r="H3143" i="88"/>
  <c r="G3143" i="88"/>
  <c r="F3143" i="88"/>
  <c r="E3143" i="88"/>
  <c r="D3143" i="88"/>
  <c r="P3142" i="88"/>
  <c r="P3141" i="88"/>
  <c r="P3140" i="88"/>
  <c r="P3139" i="88"/>
  <c r="P3138" i="88"/>
  <c r="P3137" i="88"/>
  <c r="P3136" i="88"/>
  <c r="P3135" i="88"/>
  <c r="P3134" i="88"/>
  <c r="P3133" i="88"/>
  <c r="P3122" i="88"/>
  <c r="P3121" i="88"/>
  <c r="O3119" i="88"/>
  <c r="N3119" i="88"/>
  <c r="M3119" i="88"/>
  <c r="L3119" i="88"/>
  <c r="K3119" i="88"/>
  <c r="J3119" i="88"/>
  <c r="I3119" i="88"/>
  <c r="H3119" i="88"/>
  <c r="G3119" i="88"/>
  <c r="F3119" i="88"/>
  <c r="E3119" i="88"/>
  <c r="D3119" i="88"/>
  <c r="P3118" i="88"/>
  <c r="P3117" i="88"/>
  <c r="P3116" i="88"/>
  <c r="P3115" i="88"/>
  <c r="P3114" i="88"/>
  <c r="P3113" i="88"/>
  <c r="P3112" i="88"/>
  <c r="P3111" i="88"/>
  <c r="P3110" i="88"/>
  <c r="P3109" i="88"/>
  <c r="P3098" i="88"/>
  <c r="P3097" i="88"/>
  <c r="O3095" i="88"/>
  <c r="N3095" i="88"/>
  <c r="M3095" i="88"/>
  <c r="L3095" i="88"/>
  <c r="K3095" i="88"/>
  <c r="J3095" i="88"/>
  <c r="I3095" i="88"/>
  <c r="H3095" i="88"/>
  <c r="G3095" i="88"/>
  <c r="F3095" i="88"/>
  <c r="E3095" i="88"/>
  <c r="D3095" i="88"/>
  <c r="P3094" i="88"/>
  <c r="P3093" i="88"/>
  <c r="P3092" i="88"/>
  <c r="P3091" i="88"/>
  <c r="P3090" i="88"/>
  <c r="P3089" i="88"/>
  <c r="P3088" i="88"/>
  <c r="P3087" i="88"/>
  <c r="P3086" i="88"/>
  <c r="P3085" i="88"/>
  <c r="P3074" i="88"/>
  <c r="P3073" i="88"/>
  <c r="O3071" i="88"/>
  <c r="N3071" i="88"/>
  <c r="M3071" i="88"/>
  <c r="L3071" i="88"/>
  <c r="K3071" i="88"/>
  <c r="J3071" i="88"/>
  <c r="I3071" i="88"/>
  <c r="H3071" i="88"/>
  <c r="G3071" i="88"/>
  <c r="F3071" i="88"/>
  <c r="E3071" i="88"/>
  <c r="D3071" i="88"/>
  <c r="P3070" i="88"/>
  <c r="P3069" i="88"/>
  <c r="P3068" i="88"/>
  <c r="P3067" i="88"/>
  <c r="P3066" i="88"/>
  <c r="P3065" i="88"/>
  <c r="P3064" i="88"/>
  <c r="P3063" i="88"/>
  <c r="P3062" i="88"/>
  <c r="P3061" i="88"/>
  <c r="P3050" i="88"/>
  <c r="P3049" i="88"/>
  <c r="O3047" i="88"/>
  <c r="N3047" i="88"/>
  <c r="M3047" i="88"/>
  <c r="L3047" i="88"/>
  <c r="K3047" i="88"/>
  <c r="J3047" i="88"/>
  <c r="I3047" i="88"/>
  <c r="H3047" i="88"/>
  <c r="G3047" i="88"/>
  <c r="F3047" i="88"/>
  <c r="E3047" i="88"/>
  <c r="D3047" i="88"/>
  <c r="P3046" i="88"/>
  <c r="P3045" i="88"/>
  <c r="P3044" i="88"/>
  <c r="P3043" i="88"/>
  <c r="P3042" i="88"/>
  <c r="P3041" i="88"/>
  <c r="P3040" i="88"/>
  <c r="P3039" i="88"/>
  <c r="P3038" i="88"/>
  <c r="P3037" i="88"/>
  <c r="P3026" i="88"/>
  <c r="P3025" i="88"/>
  <c r="O3023" i="88"/>
  <c r="N3023" i="88"/>
  <c r="M3023" i="88"/>
  <c r="L3023" i="88"/>
  <c r="K3023" i="88"/>
  <c r="J3023" i="88"/>
  <c r="I3023" i="88"/>
  <c r="H3023" i="88"/>
  <c r="G3023" i="88"/>
  <c r="F3023" i="88"/>
  <c r="E3023" i="88"/>
  <c r="D3023" i="88"/>
  <c r="P3022" i="88"/>
  <c r="P3021" i="88"/>
  <c r="P3020" i="88"/>
  <c r="P3019" i="88"/>
  <c r="P3018" i="88"/>
  <c r="P3017" i="88"/>
  <c r="P3016" i="88"/>
  <c r="P3015" i="88"/>
  <c r="P3014" i="88"/>
  <c r="P3013" i="88"/>
  <c r="P3002" i="88"/>
  <c r="P3001" i="88"/>
  <c r="O2999" i="88"/>
  <c r="N2999" i="88"/>
  <c r="M2999" i="88"/>
  <c r="L2999" i="88"/>
  <c r="K2999" i="88"/>
  <c r="J2999" i="88"/>
  <c r="I2999" i="88"/>
  <c r="H2999" i="88"/>
  <c r="G2999" i="88"/>
  <c r="F2999" i="88"/>
  <c r="E2999" i="88"/>
  <c r="D2999" i="88"/>
  <c r="P2998" i="88"/>
  <c r="P2997" i="88"/>
  <c r="P2996" i="88"/>
  <c r="P2995" i="88"/>
  <c r="P2994" i="88"/>
  <c r="P2993" i="88"/>
  <c r="P2992" i="88"/>
  <c r="P2991" i="88"/>
  <c r="P2990" i="88"/>
  <c r="P2989" i="88"/>
  <c r="P2978" i="88"/>
  <c r="P2977" i="88"/>
  <c r="O2975" i="88"/>
  <c r="N2975" i="88"/>
  <c r="M2975" i="88"/>
  <c r="L2975" i="88"/>
  <c r="K2975" i="88"/>
  <c r="J2975" i="88"/>
  <c r="I2975" i="88"/>
  <c r="H2975" i="88"/>
  <c r="G2975" i="88"/>
  <c r="F2975" i="88"/>
  <c r="E2975" i="88"/>
  <c r="D2975" i="88"/>
  <c r="P2974" i="88"/>
  <c r="P2973" i="88"/>
  <c r="P2972" i="88"/>
  <c r="P2971" i="88"/>
  <c r="P2970" i="88"/>
  <c r="P2969" i="88"/>
  <c r="P2968" i="88"/>
  <c r="P2967" i="88"/>
  <c r="P2966" i="88"/>
  <c r="P2965" i="88"/>
  <c r="P2954" i="88"/>
  <c r="P2953" i="88"/>
  <c r="O2951" i="88"/>
  <c r="N2951" i="88"/>
  <c r="M2951" i="88"/>
  <c r="L2951" i="88"/>
  <c r="K2951" i="88"/>
  <c r="J2951" i="88"/>
  <c r="I2951" i="88"/>
  <c r="H2951" i="88"/>
  <c r="G2951" i="88"/>
  <c r="F2951" i="88"/>
  <c r="E2951" i="88"/>
  <c r="D2951" i="88"/>
  <c r="P2950" i="88"/>
  <c r="P2949" i="88"/>
  <c r="P2948" i="88"/>
  <c r="P2947" i="88"/>
  <c r="P2946" i="88"/>
  <c r="P2945" i="88"/>
  <c r="P2944" i="88"/>
  <c r="P2943" i="88"/>
  <c r="P2942" i="88"/>
  <c r="P2941" i="88"/>
  <c r="P2930" i="88"/>
  <c r="P2929" i="88"/>
  <c r="O2927" i="88"/>
  <c r="N2927" i="88"/>
  <c r="M2927" i="88"/>
  <c r="L2927" i="88"/>
  <c r="K2927" i="88"/>
  <c r="J2927" i="88"/>
  <c r="I2927" i="88"/>
  <c r="H2927" i="88"/>
  <c r="G2927" i="88"/>
  <c r="F2927" i="88"/>
  <c r="E2927" i="88"/>
  <c r="D2927" i="88"/>
  <c r="P2926" i="88"/>
  <c r="P2925" i="88"/>
  <c r="P2924" i="88"/>
  <c r="P2923" i="88"/>
  <c r="P2922" i="88"/>
  <c r="P2921" i="88"/>
  <c r="P2920" i="88"/>
  <c r="P2919" i="88"/>
  <c r="P2918" i="88"/>
  <c r="P2917" i="88"/>
  <c r="P2906" i="88"/>
  <c r="P2905" i="88"/>
  <c r="O2903" i="88"/>
  <c r="N2903" i="88"/>
  <c r="M2903" i="88"/>
  <c r="L2903" i="88"/>
  <c r="K2903" i="88"/>
  <c r="J2903" i="88"/>
  <c r="I2903" i="88"/>
  <c r="H2903" i="88"/>
  <c r="G2903" i="88"/>
  <c r="F2903" i="88"/>
  <c r="E2903" i="88"/>
  <c r="D2903" i="88"/>
  <c r="P2902" i="88"/>
  <c r="P2901" i="88"/>
  <c r="P2900" i="88"/>
  <c r="P2899" i="88"/>
  <c r="P2898" i="88"/>
  <c r="P2897" i="88"/>
  <c r="P2896" i="88"/>
  <c r="P2895" i="88"/>
  <c r="P2894" i="88"/>
  <c r="P2893" i="88"/>
  <c r="P2882" i="88"/>
  <c r="P2881" i="88"/>
  <c r="O2879" i="88"/>
  <c r="N2879" i="88"/>
  <c r="M2879" i="88"/>
  <c r="L2879" i="88"/>
  <c r="K2879" i="88"/>
  <c r="J2879" i="88"/>
  <c r="I2879" i="88"/>
  <c r="H2879" i="88"/>
  <c r="G2879" i="88"/>
  <c r="F2879" i="88"/>
  <c r="E2879" i="88"/>
  <c r="D2879" i="88"/>
  <c r="P2878" i="88"/>
  <c r="P2877" i="88"/>
  <c r="P2876" i="88"/>
  <c r="P2875" i="88"/>
  <c r="P2874" i="88"/>
  <c r="P2873" i="88"/>
  <c r="P2872" i="88"/>
  <c r="P2871" i="88"/>
  <c r="P2870" i="88"/>
  <c r="P2869" i="88"/>
  <c r="P2858" i="88"/>
  <c r="P2857" i="88"/>
  <c r="O2855" i="88"/>
  <c r="N2855" i="88"/>
  <c r="M2855" i="88"/>
  <c r="L2855" i="88"/>
  <c r="K2855" i="88"/>
  <c r="J2855" i="88"/>
  <c r="I2855" i="88"/>
  <c r="H2855" i="88"/>
  <c r="G2855" i="88"/>
  <c r="F2855" i="88"/>
  <c r="E2855" i="88"/>
  <c r="D2855" i="88"/>
  <c r="P2854" i="88"/>
  <c r="P2853" i="88"/>
  <c r="P2852" i="88"/>
  <c r="P2851" i="88"/>
  <c r="P2850" i="88"/>
  <c r="P2849" i="88"/>
  <c r="P2848" i="88"/>
  <c r="P2847" i="88"/>
  <c r="P2846" i="88"/>
  <c r="P2845" i="88"/>
  <c r="P2834" i="88"/>
  <c r="P2833" i="88"/>
  <c r="O2831" i="88"/>
  <c r="N2831" i="88"/>
  <c r="M2831" i="88"/>
  <c r="L2831" i="88"/>
  <c r="K2831" i="88"/>
  <c r="J2831" i="88"/>
  <c r="I2831" i="88"/>
  <c r="H2831" i="88"/>
  <c r="G2831" i="88"/>
  <c r="F2831" i="88"/>
  <c r="E2831" i="88"/>
  <c r="D2831" i="88"/>
  <c r="P2830" i="88"/>
  <c r="P2829" i="88"/>
  <c r="P2828" i="88"/>
  <c r="P2827" i="88"/>
  <c r="P2826" i="88"/>
  <c r="P2825" i="88"/>
  <c r="P2824" i="88"/>
  <c r="P2823" i="88"/>
  <c r="P2822" i="88"/>
  <c r="P2821" i="88"/>
  <c r="P2810" i="88"/>
  <c r="P2809" i="88"/>
  <c r="O2807" i="88"/>
  <c r="N2807" i="88"/>
  <c r="M2807" i="88"/>
  <c r="L2807" i="88"/>
  <c r="K2807" i="88"/>
  <c r="J2807" i="88"/>
  <c r="I2807" i="88"/>
  <c r="H2807" i="88"/>
  <c r="G2807" i="88"/>
  <c r="F2807" i="88"/>
  <c r="E2807" i="88"/>
  <c r="D2807" i="88"/>
  <c r="P2806" i="88"/>
  <c r="P2805" i="88"/>
  <c r="P2804" i="88"/>
  <c r="P2803" i="88"/>
  <c r="P2802" i="88"/>
  <c r="P2801" i="88"/>
  <c r="P2800" i="88"/>
  <c r="P2799" i="88"/>
  <c r="P2798" i="88"/>
  <c r="P2797" i="88"/>
  <c r="P2786" i="88"/>
  <c r="P2785" i="88"/>
  <c r="O2783" i="88"/>
  <c r="N2783" i="88"/>
  <c r="M2783" i="88"/>
  <c r="L2783" i="88"/>
  <c r="K2783" i="88"/>
  <c r="J2783" i="88"/>
  <c r="I2783" i="88"/>
  <c r="H2783" i="88"/>
  <c r="G2783" i="88"/>
  <c r="F2783" i="88"/>
  <c r="E2783" i="88"/>
  <c r="D2783" i="88"/>
  <c r="P2782" i="88"/>
  <c r="P2781" i="88"/>
  <c r="P2780" i="88"/>
  <c r="P2779" i="88"/>
  <c r="P2778" i="88"/>
  <c r="P2777" i="88"/>
  <c r="P2776" i="88"/>
  <c r="P2775" i="88"/>
  <c r="P2774" i="88"/>
  <c r="P2773" i="88"/>
  <c r="P2762" i="88"/>
  <c r="P2761" i="88"/>
  <c r="O2759" i="88"/>
  <c r="N2759" i="88"/>
  <c r="M2759" i="88"/>
  <c r="L2759" i="88"/>
  <c r="K2759" i="88"/>
  <c r="J2759" i="88"/>
  <c r="I2759" i="88"/>
  <c r="H2759" i="88"/>
  <c r="G2759" i="88"/>
  <c r="F2759" i="88"/>
  <c r="E2759" i="88"/>
  <c r="D2759" i="88"/>
  <c r="P2758" i="88"/>
  <c r="P2757" i="88"/>
  <c r="P2756" i="88"/>
  <c r="P2755" i="88"/>
  <c r="P2754" i="88"/>
  <c r="P2753" i="88"/>
  <c r="P2752" i="88"/>
  <c r="P2751" i="88"/>
  <c r="P2750" i="88"/>
  <c r="P2749" i="88"/>
  <c r="P2738" i="88"/>
  <c r="P2737" i="88"/>
  <c r="O2735" i="88"/>
  <c r="N2735" i="88"/>
  <c r="M2735" i="88"/>
  <c r="L2735" i="88"/>
  <c r="K2735" i="88"/>
  <c r="J2735" i="88"/>
  <c r="I2735" i="88"/>
  <c r="H2735" i="88"/>
  <c r="G2735" i="88"/>
  <c r="F2735" i="88"/>
  <c r="E2735" i="88"/>
  <c r="D2735" i="88"/>
  <c r="P2734" i="88"/>
  <c r="P2733" i="88"/>
  <c r="P2732" i="88"/>
  <c r="P2731" i="88"/>
  <c r="P2730" i="88"/>
  <c r="P2729" i="88"/>
  <c r="P2728" i="88"/>
  <c r="P2727" i="88"/>
  <c r="P2726" i="88"/>
  <c r="P2725" i="88"/>
  <c r="P2714" i="88"/>
  <c r="P2713" i="88"/>
  <c r="O2711" i="88"/>
  <c r="N2711" i="88"/>
  <c r="M2711" i="88"/>
  <c r="L2711" i="88"/>
  <c r="K2711" i="88"/>
  <c r="J2711" i="88"/>
  <c r="I2711" i="88"/>
  <c r="H2711" i="88"/>
  <c r="G2711" i="88"/>
  <c r="F2711" i="88"/>
  <c r="E2711" i="88"/>
  <c r="D2711" i="88"/>
  <c r="P2710" i="88"/>
  <c r="P2709" i="88"/>
  <c r="P2708" i="88"/>
  <c r="P2707" i="88"/>
  <c r="P2706" i="88"/>
  <c r="P2705" i="88"/>
  <c r="P2704" i="88"/>
  <c r="P2703" i="88"/>
  <c r="P2702" i="88"/>
  <c r="P2701" i="88"/>
  <c r="P2690" i="88"/>
  <c r="P2689" i="88"/>
  <c r="O2687" i="88"/>
  <c r="N2687" i="88"/>
  <c r="M2687" i="88"/>
  <c r="L2687" i="88"/>
  <c r="K2687" i="88"/>
  <c r="J2687" i="88"/>
  <c r="I2687" i="88"/>
  <c r="H2687" i="88"/>
  <c r="G2687" i="88"/>
  <c r="F2687" i="88"/>
  <c r="E2687" i="88"/>
  <c r="D2687" i="88"/>
  <c r="P2686" i="88"/>
  <c r="P2685" i="88"/>
  <c r="P2684" i="88"/>
  <c r="P2683" i="88"/>
  <c r="P2682" i="88"/>
  <c r="P2681" i="88"/>
  <c r="P2680" i="88"/>
  <c r="P2679" i="88"/>
  <c r="P2678" i="88"/>
  <c r="P2677" i="88"/>
  <c r="P2666" i="88"/>
  <c r="P2665" i="88"/>
  <c r="O2663" i="88"/>
  <c r="N2663" i="88"/>
  <c r="M2663" i="88"/>
  <c r="L2663" i="88"/>
  <c r="K2663" i="88"/>
  <c r="J2663" i="88"/>
  <c r="I2663" i="88"/>
  <c r="H2663" i="88"/>
  <c r="G2663" i="88"/>
  <c r="F2663" i="88"/>
  <c r="E2663" i="88"/>
  <c r="D2663" i="88"/>
  <c r="P2662" i="88"/>
  <c r="P2661" i="88"/>
  <c r="P2660" i="88"/>
  <c r="P2659" i="88"/>
  <c r="P2658" i="88"/>
  <c r="P2657" i="88"/>
  <c r="P2656" i="88"/>
  <c r="P2655" i="88"/>
  <c r="P2654" i="88"/>
  <c r="P2653" i="88"/>
  <c r="P2642" i="88"/>
  <c r="P2641" i="88"/>
  <c r="O2639" i="88"/>
  <c r="N2639" i="88"/>
  <c r="M2639" i="88"/>
  <c r="L2639" i="88"/>
  <c r="K2639" i="88"/>
  <c r="J2639" i="88"/>
  <c r="I2639" i="88"/>
  <c r="H2639" i="88"/>
  <c r="G2639" i="88"/>
  <c r="F2639" i="88"/>
  <c r="E2639" i="88"/>
  <c r="D2639" i="88"/>
  <c r="P2638" i="88"/>
  <c r="P2637" i="88"/>
  <c r="P2636" i="88"/>
  <c r="P2635" i="88"/>
  <c r="P2634" i="88"/>
  <c r="P2633" i="88"/>
  <c r="P2632" i="88"/>
  <c r="P2631" i="88"/>
  <c r="P2630" i="88"/>
  <c r="P2629" i="88"/>
  <c r="P2618" i="88"/>
  <c r="P2617" i="88"/>
  <c r="O2615" i="88"/>
  <c r="N2615" i="88"/>
  <c r="M2615" i="88"/>
  <c r="L2615" i="88"/>
  <c r="K2615" i="88"/>
  <c r="J2615" i="88"/>
  <c r="I2615" i="88"/>
  <c r="H2615" i="88"/>
  <c r="G2615" i="88"/>
  <c r="F2615" i="88"/>
  <c r="E2615" i="88"/>
  <c r="D2615" i="88"/>
  <c r="P2614" i="88"/>
  <c r="P2613" i="88"/>
  <c r="P2612" i="88"/>
  <c r="P2611" i="88"/>
  <c r="P2610" i="88"/>
  <c r="P2609" i="88"/>
  <c r="P2608" i="88"/>
  <c r="P2607" i="88"/>
  <c r="P2606" i="88"/>
  <c r="P2605" i="88"/>
  <c r="P2594" i="88"/>
  <c r="P2593" i="88"/>
  <c r="O2591" i="88"/>
  <c r="N2591" i="88"/>
  <c r="M2591" i="88"/>
  <c r="L2591" i="88"/>
  <c r="K2591" i="88"/>
  <c r="J2591" i="88"/>
  <c r="I2591" i="88"/>
  <c r="H2591" i="88"/>
  <c r="G2591" i="88"/>
  <c r="F2591" i="88"/>
  <c r="E2591" i="88"/>
  <c r="D2591" i="88"/>
  <c r="P2590" i="88"/>
  <c r="P2589" i="88"/>
  <c r="P2588" i="88"/>
  <c r="P2587" i="88"/>
  <c r="P2586" i="88"/>
  <c r="P2585" i="88"/>
  <c r="P2584" i="88"/>
  <c r="P2583" i="88"/>
  <c r="P2582" i="88"/>
  <c r="P2581" i="88"/>
  <c r="P2570" i="88"/>
  <c r="P2569" i="88"/>
  <c r="O2567" i="88"/>
  <c r="N2567" i="88"/>
  <c r="M2567" i="88"/>
  <c r="L2567" i="88"/>
  <c r="K2567" i="88"/>
  <c r="J2567" i="88"/>
  <c r="I2567" i="88"/>
  <c r="H2567" i="88"/>
  <c r="G2567" i="88"/>
  <c r="F2567" i="88"/>
  <c r="E2567" i="88"/>
  <c r="D2567" i="88"/>
  <c r="P2566" i="88"/>
  <c r="P2565" i="88"/>
  <c r="P2564" i="88"/>
  <c r="P2563" i="88"/>
  <c r="P2562" i="88"/>
  <c r="P2561" i="88"/>
  <c r="P2560" i="88"/>
  <c r="P2559" i="88"/>
  <c r="P2558" i="88"/>
  <c r="P2557" i="88"/>
  <c r="P2546" i="88"/>
  <c r="P2545" i="88"/>
  <c r="O2543" i="88"/>
  <c r="N2543" i="88"/>
  <c r="M2543" i="88"/>
  <c r="L2543" i="88"/>
  <c r="K2543" i="88"/>
  <c r="J2543" i="88"/>
  <c r="I2543" i="88"/>
  <c r="H2543" i="88"/>
  <c r="G2543" i="88"/>
  <c r="F2543" i="88"/>
  <c r="E2543" i="88"/>
  <c r="D2543" i="88"/>
  <c r="P2542" i="88"/>
  <c r="P2541" i="88"/>
  <c r="P2540" i="88"/>
  <c r="P2539" i="88"/>
  <c r="P2538" i="88"/>
  <c r="P2537" i="88"/>
  <c r="P2536" i="88"/>
  <c r="P2535" i="88"/>
  <c r="P2534" i="88"/>
  <c r="P2533" i="88"/>
  <c r="P2522" i="88"/>
  <c r="P2521" i="88"/>
  <c r="O2519" i="88"/>
  <c r="N2519" i="88"/>
  <c r="M2519" i="88"/>
  <c r="L2519" i="88"/>
  <c r="K2519" i="88"/>
  <c r="J2519" i="88"/>
  <c r="I2519" i="88"/>
  <c r="H2519" i="88"/>
  <c r="G2519" i="88"/>
  <c r="F2519" i="88"/>
  <c r="E2519" i="88"/>
  <c r="D2519" i="88"/>
  <c r="P2518" i="88"/>
  <c r="P2517" i="88"/>
  <c r="P2516" i="88"/>
  <c r="P2515" i="88"/>
  <c r="P2514" i="88"/>
  <c r="P2513" i="88"/>
  <c r="P2512" i="88"/>
  <c r="P2511" i="88"/>
  <c r="P2510" i="88"/>
  <c r="P2509" i="88"/>
  <c r="P2498" i="88"/>
  <c r="P2497" i="88"/>
  <c r="O2495" i="88"/>
  <c r="N2495" i="88"/>
  <c r="M2495" i="88"/>
  <c r="L2495" i="88"/>
  <c r="K2495" i="88"/>
  <c r="J2495" i="88"/>
  <c r="I2495" i="88"/>
  <c r="H2495" i="88"/>
  <c r="G2495" i="88"/>
  <c r="F2495" i="88"/>
  <c r="E2495" i="88"/>
  <c r="D2495" i="88"/>
  <c r="P2494" i="88"/>
  <c r="P2493" i="88"/>
  <c r="P2492" i="88"/>
  <c r="P2491" i="88"/>
  <c r="P2490" i="88"/>
  <c r="P2489" i="88"/>
  <c r="P2488" i="88"/>
  <c r="P2487" i="88"/>
  <c r="P2486" i="88"/>
  <c r="P2485" i="88"/>
  <c r="P2474" i="88"/>
  <c r="P2473" i="88"/>
  <c r="O2471" i="88"/>
  <c r="N2471" i="88"/>
  <c r="M2471" i="88"/>
  <c r="L2471" i="88"/>
  <c r="K2471" i="88"/>
  <c r="J2471" i="88"/>
  <c r="I2471" i="88"/>
  <c r="H2471" i="88"/>
  <c r="G2471" i="88"/>
  <c r="F2471" i="88"/>
  <c r="E2471" i="88"/>
  <c r="D2471" i="88"/>
  <c r="P2470" i="88"/>
  <c r="P2469" i="88"/>
  <c r="P2468" i="88"/>
  <c r="P2467" i="88"/>
  <c r="P2466" i="88"/>
  <c r="P2465" i="88"/>
  <c r="P2464" i="88"/>
  <c r="P2463" i="88"/>
  <c r="P2462" i="88"/>
  <c r="P2461" i="88"/>
  <c r="P2450" i="88"/>
  <c r="P2449" i="88"/>
  <c r="O2447" i="88"/>
  <c r="N2447" i="88"/>
  <c r="M2447" i="88"/>
  <c r="L2447" i="88"/>
  <c r="K2447" i="88"/>
  <c r="J2447" i="88"/>
  <c r="I2447" i="88"/>
  <c r="H2447" i="88"/>
  <c r="G2447" i="88"/>
  <c r="F2447" i="88"/>
  <c r="E2447" i="88"/>
  <c r="D2447" i="88"/>
  <c r="P2446" i="88"/>
  <c r="P2445" i="88"/>
  <c r="P2444" i="88"/>
  <c r="P2443" i="88"/>
  <c r="P2442" i="88"/>
  <c r="P2441" i="88"/>
  <c r="P2440" i="88"/>
  <c r="P2439" i="88"/>
  <c r="P2438" i="88"/>
  <c r="P2437" i="88"/>
  <c r="P2426" i="88"/>
  <c r="P2425" i="88"/>
  <c r="O2423" i="88"/>
  <c r="N2423" i="88"/>
  <c r="M2423" i="88"/>
  <c r="L2423" i="88"/>
  <c r="K2423" i="88"/>
  <c r="J2423" i="88"/>
  <c r="I2423" i="88"/>
  <c r="H2423" i="88"/>
  <c r="G2423" i="88"/>
  <c r="F2423" i="88"/>
  <c r="E2423" i="88"/>
  <c r="D2423" i="88"/>
  <c r="P2422" i="88"/>
  <c r="P2421" i="88"/>
  <c r="P2420" i="88"/>
  <c r="P2419" i="88"/>
  <c r="P2418" i="88"/>
  <c r="P2417" i="88"/>
  <c r="P2416" i="88"/>
  <c r="P2415" i="88"/>
  <c r="P2414" i="88"/>
  <c r="P2413" i="88"/>
  <c r="P2402" i="88"/>
  <c r="P2401" i="88"/>
  <c r="O2399" i="88"/>
  <c r="N2399" i="88"/>
  <c r="M2399" i="88"/>
  <c r="L2399" i="88"/>
  <c r="K2399" i="88"/>
  <c r="J2399" i="88"/>
  <c r="I2399" i="88"/>
  <c r="H2399" i="88"/>
  <c r="G2399" i="88"/>
  <c r="F2399" i="88"/>
  <c r="E2399" i="88"/>
  <c r="D2399" i="88"/>
  <c r="P2398" i="88"/>
  <c r="P2397" i="88"/>
  <c r="P2396" i="88"/>
  <c r="P2395" i="88"/>
  <c r="P2394" i="88"/>
  <c r="P2393" i="88"/>
  <c r="P2392" i="88"/>
  <c r="P2391" i="88"/>
  <c r="P2390" i="88"/>
  <c r="P2389" i="88"/>
  <c r="P2378" i="88"/>
  <c r="P2377" i="88"/>
  <c r="O2375" i="88"/>
  <c r="N2375" i="88"/>
  <c r="M2375" i="88"/>
  <c r="L2375" i="88"/>
  <c r="K2375" i="88"/>
  <c r="J2375" i="88"/>
  <c r="I2375" i="88"/>
  <c r="H2375" i="88"/>
  <c r="G2375" i="88"/>
  <c r="F2375" i="88"/>
  <c r="E2375" i="88"/>
  <c r="D2375" i="88"/>
  <c r="P2374" i="88"/>
  <c r="P2373" i="88"/>
  <c r="P2372" i="88"/>
  <c r="P2371" i="88"/>
  <c r="P2370" i="88"/>
  <c r="P2369" i="88"/>
  <c r="P2368" i="88"/>
  <c r="P2367" i="88"/>
  <c r="P2366" i="88"/>
  <c r="P2365" i="88"/>
  <c r="P2354" i="88"/>
  <c r="P2353" i="88"/>
  <c r="O2351" i="88"/>
  <c r="N2351" i="88"/>
  <c r="M2351" i="88"/>
  <c r="L2351" i="88"/>
  <c r="K2351" i="88"/>
  <c r="J2351" i="88"/>
  <c r="I2351" i="88"/>
  <c r="H2351" i="88"/>
  <c r="G2351" i="88"/>
  <c r="F2351" i="88"/>
  <c r="E2351" i="88"/>
  <c r="D2351" i="88"/>
  <c r="P2350" i="88"/>
  <c r="P2349" i="88"/>
  <c r="P2348" i="88"/>
  <c r="P2347" i="88"/>
  <c r="P2346" i="88"/>
  <c r="P2345" i="88"/>
  <c r="P2344" i="88"/>
  <c r="P2343" i="88"/>
  <c r="P2342" i="88"/>
  <c r="P2341" i="88"/>
  <c r="P2330" i="88"/>
  <c r="P2329" i="88"/>
  <c r="P2331" i="88" s="1"/>
  <c r="O2327" i="88"/>
  <c r="N2327" i="88"/>
  <c r="M2327" i="88"/>
  <c r="L2327" i="88"/>
  <c r="K2327" i="88"/>
  <c r="J2327" i="88"/>
  <c r="I2327" i="88"/>
  <c r="H2327" i="88"/>
  <c r="G2327" i="88"/>
  <c r="F2327" i="88"/>
  <c r="E2327" i="88"/>
  <c r="D2327" i="88"/>
  <c r="P2326" i="88"/>
  <c r="P2325" i="88"/>
  <c r="P2324" i="88"/>
  <c r="P2323" i="88"/>
  <c r="P2322" i="88"/>
  <c r="P2321" i="88"/>
  <c r="P2320" i="88"/>
  <c r="P2319" i="88"/>
  <c r="P2318" i="88"/>
  <c r="P2317" i="88"/>
  <c r="P2306" i="88"/>
  <c r="P2305" i="88"/>
  <c r="P2307" i="88" s="1"/>
  <c r="O2303" i="88"/>
  <c r="N2303" i="88"/>
  <c r="M2303" i="88"/>
  <c r="L2303" i="88"/>
  <c r="K2303" i="88"/>
  <c r="J2303" i="88"/>
  <c r="I2303" i="88"/>
  <c r="H2303" i="88"/>
  <c r="G2303" i="88"/>
  <c r="F2303" i="88"/>
  <c r="E2303" i="88"/>
  <c r="D2303" i="88"/>
  <c r="P2302" i="88"/>
  <c r="P2301" i="88"/>
  <c r="P2300" i="88"/>
  <c r="P2299" i="88"/>
  <c r="P2298" i="88"/>
  <c r="P2297" i="88"/>
  <c r="P2296" i="88"/>
  <c r="P2295" i="88"/>
  <c r="P2294" i="88"/>
  <c r="P2293" i="88"/>
  <c r="P2282" i="88"/>
  <c r="P2281" i="88"/>
  <c r="P2283" i="88" s="1"/>
  <c r="O2279" i="88"/>
  <c r="N2279" i="88"/>
  <c r="M2279" i="88"/>
  <c r="L2279" i="88"/>
  <c r="K2279" i="88"/>
  <c r="J2279" i="88"/>
  <c r="I2279" i="88"/>
  <c r="H2279" i="88"/>
  <c r="G2279" i="88"/>
  <c r="F2279" i="88"/>
  <c r="E2279" i="88"/>
  <c r="D2279" i="88"/>
  <c r="P2278" i="88"/>
  <c r="P2277" i="88"/>
  <c r="P2276" i="88"/>
  <c r="P2275" i="88"/>
  <c r="P2274" i="88"/>
  <c r="P2273" i="88"/>
  <c r="P2272" i="88"/>
  <c r="P2271" i="88"/>
  <c r="P2270" i="88"/>
  <c r="P2269" i="88"/>
  <c r="P2258" i="88"/>
  <c r="P2257" i="88"/>
  <c r="P2259" i="88" s="1"/>
  <c r="O2255" i="88"/>
  <c r="N2255" i="88"/>
  <c r="M2255" i="88"/>
  <c r="L2255" i="88"/>
  <c r="K2255" i="88"/>
  <c r="J2255" i="88"/>
  <c r="I2255" i="88"/>
  <c r="H2255" i="88"/>
  <c r="G2255" i="88"/>
  <c r="F2255" i="88"/>
  <c r="E2255" i="88"/>
  <c r="D2255" i="88"/>
  <c r="P2254" i="88"/>
  <c r="P2253" i="88"/>
  <c r="P2252" i="88"/>
  <c r="P2251" i="88"/>
  <c r="P2250" i="88"/>
  <c r="P2249" i="88"/>
  <c r="P2248" i="88"/>
  <c r="P2247" i="88"/>
  <c r="P2246" i="88"/>
  <c r="P2245" i="88"/>
  <c r="P2234" i="88"/>
  <c r="P2233" i="88"/>
  <c r="P2235" i="88" s="1"/>
  <c r="O2231" i="88"/>
  <c r="N2231" i="88"/>
  <c r="M2231" i="88"/>
  <c r="L2231" i="88"/>
  <c r="K2231" i="88"/>
  <c r="J2231" i="88"/>
  <c r="I2231" i="88"/>
  <c r="H2231" i="88"/>
  <c r="G2231" i="88"/>
  <c r="F2231" i="88"/>
  <c r="E2231" i="88"/>
  <c r="D2231" i="88"/>
  <c r="P2230" i="88"/>
  <c r="P2229" i="88"/>
  <c r="P2228" i="88"/>
  <c r="P2227" i="88"/>
  <c r="P2226" i="88"/>
  <c r="P2225" i="88"/>
  <c r="P2224" i="88"/>
  <c r="P2223" i="88"/>
  <c r="P2222" i="88"/>
  <c r="P2221" i="88"/>
  <c r="P2210" i="88"/>
  <c r="P2209" i="88"/>
  <c r="P2211" i="88" s="1"/>
  <c r="O2207" i="88"/>
  <c r="N2207" i="88"/>
  <c r="M2207" i="88"/>
  <c r="L2207" i="88"/>
  <c r="K2207" i="88"/>
  <c r="J2207" i="88"/>
  <c r="I2207" i="88"/>
  <c r="H2207" i="88"/>
  <c r="G2207" i="88"/>
  <c r="F2207" i="88"/>
  <c r="E2207" i="88"/>
  <c r="D2207" i="88"/>
  <c r="P2206" i="88"/>
  <c r="P2205" i="88"/>
  <c r="P2204" i="88"/>
  <c r="P2203" i="88"/>
  <c r="P2202" i="88"/>
  <c r="P2201" i="88"/>
  <c r="P2200" i="88"/>
  <c r="P2199" i="88"/>
  <c r="P2198" i="88"/>
  <c r="P2197" i="88"/>
  <c r="P2186" i="88"/>
  <c r="P2185" i="88"/>
  <c r="O2183" i="88"/>
  <c r="N2183" i="88"/>
  <c r="M2183" i="88"/>
  <c r="L2183" i="88"/>
  <c r="K2183" i="88"/>
  <c r="J2183" i="88"/>
  <c r="I2183" i="88"/>
  <c r="H2183" i="88"/>
  <c r="G2183" i="88"/>
  <c r="F2183" i="88"/>
  <c r="E2183" i="88"/>
  <c r="D2183" i="88"/>
  <c r="P2182" i="88"/>
  <c r="P2181" i="88"/>
  <c r="P2180" i="88"/>
  <c r="P2179" i="88"/>
  <c r="P2178" i="88"/>
  <c r="P2177" i="88"/>
  <c r="P2176" i="88"/>
  <c r="P2175" i="88"/>
  <c r="P2174" i="88"/>
  <c r="P2173" i="88"/>
  <c r="P2162" i="88"/>
  <c r="P2161" i="88"/>
  <c r="P2163" i="88" s="1"/>
  <c r="O2159" i="88"/>
  <c r="N2159" i="88"/>
  <c r="M2159" i="88"/>
  <c r="L2159" i="88"/>
  <c r="K2159" i="88"/>
  <c r="J2159" i="88"/>
  <c r="I2159" i="88"/>
  <c r="H2159" i="88"/>
  <c r="G2159" i="88"/>
  <c r="F2159" i="88"/>
  <c r="E2159" i="88"/>
  <c r="D2159" i="88"/>
  <c r="P2158" i="88"/>
  <c r="P2157" i="88"/>
  <c r="P2156" i="88"/>
  <c r="P2155" i="88"/>
  <c r="P2154" i="88"/>
  <c r="P2153" i="88"/>
  <c r="P2152" i="88"/>
  <c r="P2151" i="88"/>
  <c r="P2150" i="88"/>
  <c r="P2149" i="88"/>
  <c r="P2138" i="88"/>
  <c r="P2137" i="88"/>
  <c r="P2139" i="88" s="1"/>
  <c r="O2135" i="88"/>
  <c r="N2135" i="88"/>
  <c r="M2135" i="88"/>
  <c r="L2135" i="88"/>
  <c r="K2135" i="88"/>
  <c r="J2135" i="88"/>
  <c r="I2135" i="88"/>
  <c r="H2135" i="88"/>
  <c r="G2135" i="88"/>
  <c r="F2135" i="88"/>
  <c r="E2135" i="88"/>
  <c r="D2135" i="88"/>
  <c r="P2134" i="88"/>
  <c r="P2133" i="88"/>
  <c r="P2132" i="88"/>
  <c r="P2131" i="88"/>
  <c r="P2130" i="88"/>
  <c r="P2129" i="88"/>
  <c r="P2128" i="88"/>
  <c r="P2127" i="88"/>
  <c r="P2126" i="88"/>
  <c r="P2125" i="88"/>
  <c r="P2114" i="88"/>
  <c r="P2113" i="88"/>
  <c r="P2115" i="88" s="1"/>
  <c r="O2111" i="88"/>
  <c r="N2111" i="88"/>
  <c r="M2111" i="88"/>
  <c r="L2111" i="88"/>
  <c r="K2111" i="88"/>
  <c r="J2111" i="88"/>
  <c r="I2111" i="88"/>
  <c r="H2111" i="88"/>
  <c r="G2111" i="88"/>
  <c r="F2111" i="88"/>
  <c r="E2111" i="88"/>
  <c r="D2111" i="88"/>
  <c r="P2110" i="88"/>
  <c r="P2109" i="88"/>
  <c r="P2108" i="88"/>
  <c r="P2107" i="88"/>
  <c r="P2106" i="88"/>
  <c r="P2105" i="88"/>
  <c r="P2104" i="88"/>
  <c r="P2103" i="88"/>
  <c r="P2102" i="88"/>
  <c r="P2101" i="88"/>
  <c r="P2090" i="88"/>
  <c r="P2089" i="88"/>
  <c r="P2091" i="88" s="1"/>
  <c r="O2087" i="88"/>
  <c r="N2087" i="88"/>
  <c r="M2087" i="88"/>
  <c r="L2087" i="88"/>
  <c r="K2087" i="88"/>
  <c r="J2087" i="88"/>
  <c r="I2087" i="88"/>
  <c r="H2087" i="88"/>
  <c r="G2087" i="88"/>
  <c r="F2087" i="88"/>
  <c r="E2087" i="88"/>
  <c r="D2087" i="88"/>
  <c r="P2086" i="88"/>
  <c r="P2085" i="88"/>
  <c r="P2084" i="88"/>
  <c r="P2083" i="88"/>
  <c r="P2082" i="88"/>
  <c r="P2081" i="88"/>
  <c r="P2080" i="88"/>
  <c r="P2079" i="88"/>
  <c r="P2078" i="88"/>
  <c r="P2077" i="88"/>
  <c r="P2066" i="88"/>
  <c r="P2065" i="88"/>
  <c r="P2067" i="88" s="1"/>
  <c r="O2063" i="88"/>
  <c r="N2063" i="88"/>
  <c r="M2063" i="88"/>
  <c r="L2063" i="88"/>
  <c r="K2063" i="88"/>
  <c r="J2063" i="88"/>
  <c r="I2063" i="88"/>
  <c r="H2063" i="88"/>
  <c r="G2063" i="88"/>
  <c r="F2063" i="88"/>
  <c r="E2063" i="88"/>
  <c r="D2063" i="88"/>
  <c r="P2062" i="88"/>
  <c r="P2061" i="88"/>
  <c r="P2060" i="88"/>
  <c r="P2059" i="88"/>
  <c r="P2058" i="88"/>
  <c r="P2057" i="88"/>
  <c r="P2056" i="88"/>
  <c r="P2055" i="88"/>
  <c r="P2054" i="88"/>
  <c r="P2053" i="88"/>
  <c r="P2042" i="88"/>
  <c r="P2041" i="88"/>
  <c r="P2043" i="88" s="1"/>
  <c r="O2039" i="88"/>
  <c r="N2039" i="88"/>
  <c r="M2039" i="88"/>
  <c r="L2039" i="88"/>
  <c r="K2039" i="88"/>
  <c r="J2039" i="88"/>
  <c r="I2039" i="88"/>
  <c r="H2039" i="88"/>
  <c r="G2039" i="88"/>
  <c r="F2039" i="88"/>
  <c r="E2039" i="88"/>
  <c r="D2039" i="88"/>
  <c r="P2038" i="88"/>
  <c r="P2037" i="88"/>
  <c r="P2036" i="88"/>
  <c r="P2035" i="88"/>
  <c r="P2034" i="88"/>
  <c r="P2033" i="88"/>
  <c r="P2032" i="88"/>
  <c r="P2031" i="88"/>
  <c r="P2030" i="88"/>
  <c r="P2029" i="88"/>
  <c r="P2018" i="88"/>
  <c r="P2017" i="88"/>
  <c r="P2019" i="88" s="1"/>
  <c r="O2015" i="88"/>
  <c r="N2015" i="88"/>
  <c r="M2015" i="88"/>
  <c r="L2015" i="88"/>
  <c r="K2015" i="88"/>
  <c r="J2015" i="88"/>
  <c r="I2015" i="88"/>
  <c r="H2015" i="88"/>
  <c r="G2015" i="88"/>
  <c r="F2015" i="88"/>
  <c r="E2015" i="88"/>
  <c r="D2015" i="88"/>
  <c r="P2014" i="88"/>
  <c r="P2013" i="88"/>
  <c r="P2012" i="88"/>
  <c r="P2011" i="88"/>
  <c r="P2010" i="88"/>
  <c r="P2009" i="88"/>
  <c r="P2008" i="88"/>
  <c r="P2007" i="88"/>
  <c r="P2006" i="88"/>
  <c r="P2005" i="88"/>
  <c r="P1994" i="88"/>
  <c r="P1993" i="88"/>
  <c r="O1991" i="88"/>
  <c r="N1991" i="88"/>
  <c r="M1991" i="88"/>
  <c r="L1991" i="88"/>
  <c r="K1991" i="88"/>
  <c r="J1991" i="88"/>
  <c r="I1991" i="88"/>
  <c r="H1991" i="88"/>
  <c r="G1991" i="88"/>
  <c r="F1991" i="88"/>
  <c r="E1991" i="88"/>
  <c r="D1991" i="88"/>
  <c r="P1990" i="88"/>
  <c r="P1989" i="88"/>
  <c r="P1988" i="88"/>
  <c r="P1987" i="88"/>
  <c r="P1986" i="88"/>
  <c r="P1985" i="88"/>
  <c r="P1984" i="88"/>
  <c r="P1983" i="88"/>
  <c r="P1982" i="88"/>
  <c r="P1981" i="88"/>
  <c r="P1970" i="88"/>
  <c r="P1969" i="88"/>
  <c r="P1971" i="88" s="1"/>
  <c r="O1967" i="88"/>
  <c r="N1967" i="88"/>
  <c r="M1967" i="88"/>
  <c r="L1967" i="88"/>
  <c r="K1967" i="88"/>
  <c r="J1967" i="88"/>
  <c r="I1967" i="88"/>
  <c r="H1967" i="88"/>
  <c r="G1967" i="88"/>
  <c r="F1967" i="88"/>
  <c r="E1967" i="88"/>
  <c r="D1967" i="88"/>
  <c r="P1966" i="88"/>
  <c r="P1965" i="88"/>
  <c r="P1964" i="88"/>
  <c r="P1963" i="88"/>
  <c r="P1962" i="88"/>
  <c r="P1961" i="88"/>
  <c r="P1960" i="88"/>
  <c r="P1959" i="88"/>
  <c r="P1958" i="88"/>
  <c r="P1957" i="88"/>
  <c r="P1946" i="88"/>
  <c r="P1945" i="88"/>
  <c r="O1943" i="88"/>
  <c r="N1943" i="88"/>
  <c r="M1943" i="88"/>
  <c r="L1943" i="88"/>
  <c r="K1943" i="88"/>
  <c r="J1943" i="88"/>
  <c r="I1943" i="88"/>
  <c r="H1943" i="88"/>
  <c r="G1943" i="88"/>
  <c r="F1943" i="88"/>
  <c r="E1943" i="88"/>
  <c r="D1943" i="88"/>
  <c r="P1942" i="88"/>
  <c r="P1941" i="88"/>
  <c r="P1940" i="88"/>
  <c r="P1939" i="88"/>
  <c r="P1938" i="88"/>
  <c r="P1937" i="88"/>
  <c r="P1936" i="88"/>
  <c r="P1935" i="88"/>
  <c r="P1934" i="88"/>
  <c r="P1933" i="88"/>
  <c r="P1922" i="88"/>
  <c r="P1921" i="88"/>
  <c r="P1923" i="88" s="1"/>
  <c r="O1919" i="88"/>
  <c r="N1919" i="88"/>
  <c r="M1919" i="88"/>
  <c r="L1919" i="88"/>
  <c r="K1919" i="88"/>
  <c r="J1919" i="88"/>
  <c r="I1919" i="88"/>
  <c r="H1919" i="88"/>
  <c r="G1919" i="88"/>
  <c r="F1919" i="88"/>
  <c r="E1919" i="88"/>
  <c r="D1919" i="88"/>
  <c r="P1918" i="88"/>
  <c r="P1917" i="88"/>
  <c r="P1916" i="88"/>
  <c r="P1915" i="88"/>
  <c r="P1914" i="88"/>
  <c r="P1913" i="88"/>
  <c r="P1912" i="88"/>
  <c r="P1911" i="88"/>
  <c r="P1910" i="88"/>
  <c r="P1909" i="88"/>
  <c r="P1898" i="88"/>
  <c r="P1897" i="88"/>
  <c r="P1899" i="88" s="1"/>
  <c r="O1895" i="88"/>
  <c r="N1895" i="88"/>
  <c r="M1895" i="88"/>
  <c r="L1895" i="88"/>
  <c r="K1895" i="88"/>
  <c r="J1895" i="88"/>
  <c r="I1895" i="88"/>
  <c r="H1895" i="88"/>
  <c r="G1895" i="88"/>
  <c r="F1895" i="88"/>
  <c r="E1895" i="88"/>
  <c r="D1895" i="88"/>
  <c r="P1894" i="88"/>
  <c r="P1893" i="88"/>
  <c r="P1892" i="88"/>
  <c r="P1891" i="88"/>
  <c r="P1890" i="88"/>
  <c r="P1889" i="88"/>
  <c r="P1888" i="88"/>
  <c r="P1887" i="88"/>
  <c r="P1886" i="88"/>
  <c r="P1885" i="88"/>
  <c r="P1874" i="88"/>
  <c r="P1873" i="88"/>
  <c r="P1875" i="88" s="1"/>
  <c r="O1871" i="88"/>
  <c r="N1871" i="88"/>
  <c r="M1871" i="88"/>
  <c r="L1871" i="88"/>
  <c r="K1871" i="88"/>
  <c r="J1871" i="88"/>
  <c r="I1871" i="88"/>
  <c r="H1871" i="88"/>
  <c r="G1871" i="88"/>
  <c r="F1871" i="88"/>
  <c r="E1871" i="88"/>
  <c r="D1871" i="88"/>
  <c r="P1870" i="88"/>
  <c r="P1869" i="88"/>
  <c r="P1868" i="88"/>
  <c r="P1867" i="88"/>
  <c r="P1866" i="88"/>
  <c r="P1865" i="88"/>
  <c r="P1864" i="88"/>
  <c r="P1863" i="88"/>
  <c r="P1862" i="88"/>
  <c r="P1861" i="88"/>
  <c r="P1850" i="88"/>
  <c r="P1849" i="88"/>
  <c r="P1851" i="88" s="1"/>
  <c r="O1847" i="88"/>
  <c r="N1847" i="88"/>
  <c r="M1847" i="88"/>
  <c r="L1847" i="88"/>
  <c r="K1847" i="88"/>
  <c r="J1847" i="88"/>
  <c r="I1847" i="88"/>
  <c r="H1847" i="88"/>
  <c r="G1847" i="88"/>
  <c r="F1847" i="88"/>
  <c r="E1847" i="88"/>
  <c r="D1847" i="88"/>
  <c r="P1846" i="88"/>
  <c r="P1845" i="88"/>
  <c r="P1844" i="88"/>
  <c r="P1843" i="88"/>
  <c r="P1842" i="88"/>
  <c r="P1841" i="88"/>
  <c r="P1840" i="88"/>
  <c r="P1839" i="88"/>
  <c r="P1838" i="88"/>
  <c r="P1837" i="88"/>
  <c r="P1826" i="88"/>
  <c r="P1825" i="88"/>
  <c r="P1827" i="88" s="1"/>
  <c r="O1823" i="88"/>
  <c r="N1823" i="88"/>
  <c r="M1823" i="88"/>
  <c r="L1823" i="88"/>
  <c r="K1823" i="88"/>
  <c r="J1823" i="88"/>
  <c r="I1823" i="88"/>
  <c r="H1823" i="88"/>
  <c r="G1823" i="88"/>
  <c r="F1823" i="88"/>
  <c r="E1823" i="88"/>
  <c r="D1823" i="88"/>
  <c r="P1822" i="88"/>
  <c r="P1821" i="88"/>
  <c r="P1820" i="88"/>
  <c r="P1819" i="88"/>
  <c r="P1818" i="88"/>
  <c r="P1817" i="88"/>
  <c r="P1816" i="88"/>
  <c r="P1815" i="88"/>
  <c r="P1814" i="88"/>
  <c r="P1813" i="88"/>
  <c r="P1802" i="88"/>
  <c r="P1801" i="88"/>
  <c r="O1799" i="88"/>
  <c r="N1799" i="88"/>
  <c r="M1799" i="88"/>
  <c r="L1799" i="88"/>
  <c r="K1799" i="88"/>
  <c r="J1799" i="88"/>
  <c r="I1799" i="88"/>
  <c r="H1799" i="88"/>
  <c r="G1799" i="88"/>
  <c r="F1799" i="88"/>
  <c r="E1799" i="88"/>
  <c r="D1799" i="88"/>
  <c r="P1798" i="88"/>
  <c r="P1797" i="88"/>
  <c r="P1796" i="88"/>
  <c r="P1795" i="88"/>
  <c r="P1794" i="88"/>
  <c r="P1793" i="88"/>
  <c r="P1792" i="88"/>
  <c r="P1791" i="88"/>
  <c r="P1790" i="88"/>
  <c r="P1789" i="88"/>
  <c r="P1778" i="88"/>
  <c r="P1777" i="88"/>
  <c r="P1779" i="88" s="1"/>
  <c r="O1775" i="88"/>
  <c r="N1775" i="88"/>
  <c r="M1775" i="88"/>
  <c r="L1775" i="88"/>
  <c r="K1775" i="88"/>
  <c r="J1775" i="88"/>
  <c r="I1775" i="88"/>
  <c r="H1775" i="88"/>
  <c r="G1775" i="88"/>
  <c r="F1775" i="88"/>
  <c r="E1775" i="88"/>
  <c r="D1775" i="88"/>
  <c r="P1774" i="88"/>
  <c r="P1773" i="88"/>
  <c r="P1772" i="88"/>
  <c r="P1771" i="88"/>
  <c r="P1770" i="88"/>
  <c r="P1769" i="88"/>
  <c r="P1768" i="88"/>
  <c r="P1767" i="88"/>
  <c r="P1766" i="88"/>
  <c r="P1765" i="88"/>
  <c r="P1754" i="88"/>
  <c r="P1753" i="88"/>
  <c r="O1751" i="88"/>
  <c r="N1751" i="88"/>
  <c r="M1751" i="88"/>
  <c r="L1751" i="88"/>
  <c r="K1751" i="88"/>
  <c r="J1751" i="88"/>
  <c r="I1751" i="88"/>
  <c r="H1751" i="88"/>
  <c r="G1751" i="88"/>
  <c r="F1751" i="88"/>
  <c r="E1751" i="88"/>
  <c r="D1751" i="88"/>
  <c r="P1750" i="88"/>
  <c r="P1749" i="88"/>
  <c r="P1748" i="88"/>
  <c r="P1747" i="88"/>
  <c r="P1746" i="88"/>
  <c r="P1745" i="88"/>
  <c r="P1744" i="88"/>
  <c r="P1743" i="88"/>
  <c r="P1742" i="88"/>
  <c r="P1741" i="88"/>
  <c r="P1730" i="88"/>
  <c r="P1729" i="88"/>
  <c r="P1731" i="88" s="1"/>
  <c r="O1727" i="88"/>
  <c r="N1727" i="88"/>
  <c r="M1727" i="88"/>
  <c r="L1727" i="88"/>
  <c r="K1727" i="88"/>
  <c r="J1727" i="88"/>
  <c r="I1727" i="88"/>
  <c r="H1727" i="88"/>
  <c r="G1727" i="88"/>
  <c r="F1727" i="88"/>
  <c r="E1727" i="88"/>
  <c r="D1727" i="88"/>
  <c r="P1726" i="88"/>
  <c r="P1725" i="88"/>
  <c r="P1724" i="88"/>
  <c r="P1723" i="88"/>
  <c r="P1722" i="88"/>
  <c r="P1721" i="88"/>
  <c r="P1720" i="88"/>
  <c r="P1719" i="88"/>
  <c r="P1718" i="88"/>
  <c r="P1717" i="88"/>
  <c r="P1706" i="88"/>
  <c r="P1705" i="88"/>
  <c r="P1707" i="88" s="1"/>
  <c r="O1703" i="88"/>
  <c r="N1703" i="88"/>
  <c r="M1703" i="88"/>
  <c r="L1703" i="88"/>
  <c r="K1703" i="88"/>
  <c r="J1703" i="88"/>
  <c r="I1703" i="88"/>
  <c r="H1703" i="88"/>
  <c r="G1703" i="88"/>
  <c r="F1703" i="88"/>
  <c r="E1703" i="88"/>
  <c r="D1703" i="88"/>
  <c r="P1702" i="88"/>
  <c r="P1701" i="88"/>
  <c r="P1700" i="88"/>
  <c r="P1699" i="88"/>
  <c r="P1698" i="88"/>
  <c r="P1697" i="88"/>
  <c r="P1696" i="88"/>
  <c r="P1695" i="88"/>
  <c r="P1694" i="88"/>
  <c r="P1693" i="88"/>
  <c r="P1682" i="88"/>
  <c r="P1681" i="88"/>
  <c r="P1683" i="88" s="1"/>
  <c r="O1679" i="88"/>
  <c r="N1679" i="88"/>
  <c r="M1679" i="88"/>
  <c r="L1679" i="88"/>
  <c r="K1679" i="88"/>
  <c r="J1679" i="88"/>
  <c r="I1679" i="88"/>
  <c r="H1679" i="88"/>
  <c r="G1679" i="88"/>
  <c r="F1679" i="88"/>
  <c r="E1679" i="88"/>
  <c r="D1679" i="88"/>
  <c r="P1678" i="88"/>
  <c r="P1677" i="88"/>
  <c r="P1676" i="88"/>
  <c r="P1675" i="88"/>
  <c r="P1674" i="88"/>
  <c r="P1673" i="88"/>
  <c r="P1672" i="88"/>
  <c r="P1671" i="88"/>
  <c r="P1670" i="88"/>
  <c r="P1669" i="88"/>
  <c r="P1658" i="88"/>
  <c r="P1657" i="88"/>
  <c r="P1659" i="88" s="1"/>
  <c r="O1655" i="88"/>
  <c r="N1655" i="88"/>
  <c r="M1655" i="88"/>
  <c r="L1655" i="88"/>
  <c r="K1655" i="88"/>
  <c r="J1655" i="88"/>
  <c r="I1655" i="88"/>
  <c r="H1655" i="88"/>
  <c r="G1655" i="88"/>
  <c r="F1655" i="88"/>
  <c r="E1655" i="88"/>
  <c r="D1655" i="88"/>
  <c r="P1654" i="88"/>
  <c r="P1653" i="88"/>
  <c r="P1652" i="88"/>
  <c r="P1651" i="88"/>
  <c r="P1650" i="88"/>
  <c r="P1649" i="88"/>
  <c r="P1648" i="88"/>
  <c r="P1647" i="88"/>
  <c r="P1646" i="88"/>
  <c r="P1645" i="88"/>
  <c r="P1634" i="88"/>
  <c r="P1633" i="88"/>
  <c r="P1635" i="88" s="1"/>
  <c r="O1631" i="88"/>
  <c r="N1631" i="88"/>
  <c r="M1631" i="88"/>
  <c r="L1631" i="88"/>
  <c r="K1631" i="88"/>
  <c r="J1631" i="88"/>
  <c r="I1631" i="88"/>
  <c r="H1631" i="88"/>
  <c r="G1631" i="88"/>
  <c r="F1631" i="88"/>
  <c r="E1631" i="88"/>
  <c r="D1631" i="88"/>
  <c r="P1630" i="88"/>
  <c r="P1629" i="88"/>
  <c r="P1628" i="88"/>
  <c r="P1627" i="88"/>
  <c r="P1626" i="88"/>
  <c r="P1625" i="88"/>
  <c r="P1624" i="88"/>
  <c r="P1623" i="88"/>
  <c r="P1622" i="88"/>
  <c r="P1621" i="88"/>
  <c r="P1610" i="88"/>
  <c r="P1609" i="88"/>
  <c r="O1607" i="88"/>
  <c r="N1607" i="88"/>
  <c r="M1607" i="88"/>
  <c r="L1607" i="88"/>
  <c r="K1607" i="88"/>
  <c r="J1607" i="88"/>
  <c r="I1607" i="88"/>
  <c r="H1607" i="88"/>
  <c r="G1607" i="88"/>
  <c r="F1607" i="88"/>
  <c r="E1607" i="88"/>
  <c r="D1607" i="88"/>
  <c r="P1606" i="88"/>
  <c r="P1605" i="88"/>
  <c r="P1604" i="88"/>
  <c r="P1603" i="88"/>
  <c r="P1602" i="88"/>
  <c r="P1601" i="88"/>
  <c r="P1600" i="88"/>
  <c r="P1599" i="88"/>
  <c r="P1598" i="88"/>
  <c r="P1597" i="88"/>
  <c r="P1586" i="88"/>
  <c r="P1585" i="88"/>
  <c r="P1587" i="88" s="1"/>
  <c r="O1583" i="88"/>
  <c r="N1583" i="88"/>
  <c r="M1583" i="88"/>
  <c r="L1583" i="88"/>
  <c r="K1583" i="88"/>
  <c r="J1583" i="88"/>
  <c r="I1583" i="88"/>
  <c r="H1583" i="88"/>
  <c r="G1583" i="88"/>
  <c r="F1583" i="88"/>
  <c r="E1583" i="88"/>
  <c r="D1583" i="88"/>
  <c r="P1582" i="88"/>
  <c r="P1581" i="88"/>
  <c r="P1580" i="88"/>
  <c r="P1579" i="88"/>
  <c r="P1578" i="88"/>
  <c r="P1577" i="88"/>
  <c r="P1576" i="88"/>
  <c r="P1575" i="88"/>
  <c r="P1574" i="88"/>
  <c r="P1573" i="88"/>
  <c r="P1562" i="88"/>
  <c r="P1561" i="88"/>
  <c r="P1563" i="88" s="1"/>
  <c r="O1559" i="88"/>
  <c r="N1559" i="88"/>
  <c r="M1559" i="88"/>
  <c r="L1559" i="88"/>
  <c r="K1559" i="88"/>
  <c r="J1559" i="88"/>
  <c r="I1559" i="88"/>
  <c r="H1559" i="88"/>
  <c r="G1559" i="88"/>
  <c r="F1559" i="88"/>
  <c r="E1559" i="88"/>
  <c r="D1559" i="88"/>
  <c r="P1558" i="88"/>
  <c r="P1557" i="88"/>
  <c r="P1556" i="88"/>
  <c r="P1555" i="88"/>
  <c r="P1554" i="88"/>
  <c r="P1553" i="88"/>
  <c r="P1552" i="88"/>
  <c r="P1551" i="88"/>
  <c r="P1550" i="88"/>
  <c r="P1549" i="88"/>
  <c r="P1538" i="88"/>
  <c r="P1537" i="88"/>
  <c r="P1539" i="88" s="1"/>
  <c r="O1535" i="88"/>
  <c r="N1535" i="88"/>
  <c r="M1535" i="88"/>
  <c r="L1535" i="88"/>
  <c r="K1535" i="88"/>
  <c r="J1535" i="88"/>
  <c r="I1535" i="88"/>
  <c r="H1535" i="88"/>
  <c r="G1535" i="88"/>
  <c r="F1535" i="88"/>
  <c r="E1535" i="88"/>
  <c r="D1535" i="88"/>
  <c r="P1534" i="88"/>
  <c r="P1533" i="88"/>
  <c r="P1532" i="88"/>
  <c r="P1531" i="88"/>
  <c r="P1530" i="88"/>
  <c r="P1529" i="88"/>
  <c r="P1528" i="88"/>
  <c r="P1527" i="88"/>
  <c r="P1526" i="88"/>
  <c r="P1525" i="88"/>
  <c r="P1514" i="88"/>
  <c r="P1513" i="88"/>
  <c r="P1515" i="88" s="1"/>
  <c r="O1511" i="88"/>
  <c r="N1511" i="88"/>
  <c r="M1511" i="88"/>
  <c r="L1511" i="88"/>
  <c r="K1511" i="88"/>
  <c r="J1511" i="88"/>
  <c r="I1511" i="88"/>
  <c r="H1511" i="88"/>
  <c r="G1511" i="88"/>
  <c r="F1511" i="88"/>
  <c r="E1511" i="88"/>
  <c r="D1511" i="88"/>
  <c r="P1510" i="88"/>
  <c r="P1509" i="88"/>
  <c r="P1508" i="88"/>
  <c r="P1507" i="88"/>
  <c r="P1506" i="88"/>
  <c r="P1505" i="88"/>
  <c r="P1504" i="88"/>
  <c r="P1503" i="88"/>
  <c r="P1502" i="88"/>
  <c r="P1501" i="88"/>
  <c r="P1490" i="88"/>
  <c r="P1489" i="88"/>
  <c r="P1491" i="88" s="1"/>
  <c r="O1487" i="88"/>
  <c r="N1487" i="88"/>
  <c r="M1487" i="88"/>
  <c r="L1487" i="88"/>
  <c r="K1487" i="88"/>
  <c r="J1487" i="88"/>
  <c r="I1487" i="88"/>
  <c r="H1487" i="88"/>
  <c r="G1487" i="88"/>
  <c r="F1487" i="88"/>
  <c r="E1487" i="88"/>
  <c r="D1487" i="88"/>
  <c r="P1486" i="88"/>
  <c r="P1485" i="88"/>
  <c r="P1484" i="88"/>
  <c r="P1483" i="88"/>
  <c r="P1482" i="88"/>
  <c r="P1481" i="88"/>
  <c r="P1480" i="88"/>
  <c r="P1479" i="88"/>
  <c r="P1478" i="88"/>
  <c r="P1477" i="88"/>
  <c r="P1466" i="88"/>
  <c r="P1465" i="88"/>
  <c r="P1467" i="88" s="1"/>
  <c r="O1463" i="88"/>
  <c r="N1463" i="88"/>
  <c r="M1463" i="88"/>
  <c r="L1463" i="88"/>
  <c r="K1463" i="88"/>
  <c r="J1463" i="88"/>
  <c r="I1463" i="88"/>
  <c r="H1463" i="88"/>
  <c r="G1463" i="88"/>
  <c r="F1463" i="88"/>
  <c r="E1463" i="88"/>
  <c r="D1463" i="88"/>
  <c r="P1462" i="88"/>
  <c r="P1461" i="88"/>
  <c r="P1460" i="88"/>
  <c r="P1459" i="88"/>
  <c r="P1458" i="88"/>
  <c r="P1457" i="88"/>
  <c r="P1456" i="88"/>
  <c r="P1455" i="88"/>
  <c r="P1454" i="88"/>
  <c r="P1453" i="88"/>
  <c r="P1442" i="88"/>
  <c r="P1441" i="88"/>
  <c r="P1443" i="88" s="1"/>
  <c r="O1439" i="88"/>
  <c r="N1439" i="88"/>
  <c r="M1439" i="88"/>
  <c r="L1439" i="88"/>
  <c r="K1439" i="88"/>
  <c r="J1439" i="88"/>
  <c r="I1439" i="88"/>
  <c r="H1439" i="88"/>
  <c r="G1439" i="88"/>
  <c r="F1439" i="88"/>
  <c r="E1439" i="88"/>
  <c r="D1439" i="88"/>
  <c r="P1438" i="88"/>
  <c r="P1437" i="88"/>
  <c r="P1436" i="88"/>
  <c r="P1435" i="88"/>
  <c r="P1434" i="88"/>
  <c r="P1433" i="88"/>
  <c r="P1432" i="88"/>
  <c r="P1431" i="88"/>
  <c r="P1430" i="88"/>
  <c r="P1429" i="88"/>
  <c r="P1418" i="88"/>
  <c r="P1417" i="88"/>
  <c r="O1415" i="88"/>
  <c r="N1415" i="88"/>
  <c r="M1415" i="88"/>
  <c r="L1415" i="88"/>
  <c r="K1415" i="88"/>
  <c r="J1415" i="88"/>
  <c r="I1415" i="88"/>
  <c r="H1415" i="88"/>
  <c r="G1415" i="88"/>
  <c r="F1415" i="88"/>
  <c r="E1415" i="88"/>
  <c r="D1415" i="88"/>
  <c r="P1414" i="88"/>
  <c r="P1413" i="88"/>
  <c r="P1412" i="88"/>
  <c r="P1411" i="88"/>
  <c r="P1410" i="88"/>
  <c r="P1409" i="88"/>
  <c r="P1408" i="88"/>
  <c r="P1407" i="88"/>
  <c r="P1406" i="88"/>
  <c r="P1405" i="88"/>
  <c r="P1394" i="88"/>
  <c r="P1393" i="88"/>
  <c r="P1395" i="88" s="1"/>
  <c r="O1391" i="88"/>
  <c r="N1391" i="88"/>
  <c r="M1391" i="88"/>
  <c r="L1391" i="88"/>
  <c r="K1391" i="88"/>
  <c r="J1391" i="88"/>
  <c r="I1391" i="88"/>
  <c r="H1391" i="88"/>
  <c r="G1391" i="88"/>
  <c r="F1391" i="88"/>
  <c r="E1391" i="88"/>
  <c r="D1391" i="88"/>
  <c r="P1390" i="88"/>
  <c r="P1389" i="88"/>
  <c r="P1388" i="88"/>
  <c r="P1387" i="88"/>
  <c r="P1386" i="88"/>
  <c r="P1385" i="88"/>
  <c r="P1384" i="88"/>
  <c r="P1383" i="88"/>
  <c r="P1382" i="88"/>
  <c r="P1381" i="88"/>
  <c r="P1370" i="88"/>
  <c r="P1369" i="88"/>
  <c r="P1371" i="88" s="1"/>
  <c r="O1367" i="88"/>
  <c r="N1367" i="88"/>
  <c r="M1367" i="88"/>
  <c r="L1367" i="88"/>
  <c r="K1367" i="88"/>
  <c r="J1367" i="88"/>
  <c r="I1367" i="88"/>
  <c r="H1367" i="88"/>
  <c r="G1367" i="88"/>
  <c r="F1367" i="88"/>
  <c r="E1367" i="88"/>
  <c r="D1367" i="88"/>
  <c r="P1366" i="88"/>
  <c r="P1365" i="88"/>
  <c r="P1364" i="88"/>
  <c r="P1363" i="88"/>
  <c r="P1362" i="88"/>
  <c r="P1361" i="88"/>
  <c r="P1360" i="88"/>
  <c r="P1359" i="88"/>
  <c r="P1358" i="88"/>
  <c r="P1357" i="88"/>
  <c r="P1346" i="88"/>
  <c r="P1345" i="88"/>
  <c r="P1347" i="88" s="1"/>
  <c r="O1343" i="88"/>
  <c r="N1343" i="88"/>
  <c r="M1343" i="88"/>
  <c r="L1343" i="88"/>
  <c r="K1343" i="88"/>
  <c r="J1343" i="88"/>
  <c r="I1343" i="88"/>
  <c r="H1343" i="88"/>
  <c r="G1343" i="88"/>
  <c r="F1343" i="88"/>
  <c r="E1343" i="88"/>
  <c r="D1343" i="88"/>
  <c r="P1342" i="88"/>
  <c r="P1341" i="88"/>
  <c r="P1340" i="88"/>
  <c r="P1339" i="88"/>
  <c r="P1338" i="88"/>
  <c r="P1337" i="88"/>
  <c r="P1336" i="88"/>
  <c r="P1335" i="88"/>
  <c r="P1334" i="88"/>
  <c r="P1333" i="88"/>
  <c r="P1322" i="88"/>
  <c r="P1321" i="88"/>
  <c r="P1323" i="88" s="1"/>
  <c r="O1319" i="88"/>
  <c r="N1319" i="88"/>
  <c r="M1319" i="88"/>
  <c r="L1319" i="88"/>
  <c r="K1319" i="88"/>
  <c r="J1319" i="88"/>
  <c r="I1319" i="88"/>
  <c r="H1319" i="88"/>
  <c r="G1319" i="88"/>
  <c r="F1319" i="88"/>
  <c r="E1319" i="88"/>
  <c r="D1319" i="88"/>
  <c r="P1318" i="88"/>
  <c r="P1317" i="88"/>
  <c r="P1316" i="88"/>
  <c r="P1315" i="88"/>
  <c r="P1314" i="88"/>
  <c r="P1313" i="88"/>
  <c r="P1312" i="88"/>
  <c r="P1311" i="88"/>
  <c r="P1310" i="88"/>
  <c r="P1309" i="88"/>
  <c r="P1298" i="88"/>
  <c r="P1297" i="88"/>
  <c r="P1299" i="88" s="1"/>
  <c r="O1295" i="88"/>
  <c r="N1295" i="88"/>
  <c r="M1295" i="88"/>
  <c r="L1295" i="88"/>
  <c r="K1295" i="88"/>
  <c r="J1295" i="88"/>
  <c r="I1295" i="88"/>
  <c r="H1295" i="88"/>
  <c r="G1295" i="88"/>
  <c r="F1295" i="88"/>
  <c r="E1295" i="88"/>
  <c r="D1295" i="88"/>
  <c r="P1294" i="88"/>
  <c r="P1293" i="88"/>
  <c r="P1292" i="88"/>
  <c r="P1291" i="88"/>
  <c r="P1290" i="88"/>
  <c r="P1289" i="88"/>
  <c r="P1288" i="88"/>
  <c r="P1287" i="88"/>
  <c r="P1286" i="88"/>
  <c r="P1285" i="88"/>
  <c r="P1274" i="88"/>
  <c r="P1273" i="88"/>
  <c r="P1275" i="88" s="1"/>
  <c r="O1271" i="88"/>
  <c r="N1271" i="88"/>
  <c r="M1271" i="88"/>
  <c r="L1271" i="88"/>
  <c r="K1271" i="88"/>
  <c r="J1271" i="88"/>
  <c r="I1271" i="88"/>
  <c r="H1271" i="88"/>
  <c r="G1271" i="88"/>
  <c r="F1271" i="88"/>
  <c r="E1271" i="88"/>
  <c r="D1271" i="88"/>
  <c r="P1270" i="88"/>
  <c r="P1269" i="88"/>
  <c r="P1268" i="88"/>
  <c r="P1267" i="88"/>
  <c r="P1266" i="88"/>
  <c r="P1265" i="88"/>
  <c r="P1264" i="88"/>
  <c r="P1263" i="88"/>
  <c r="P1262" i="88"/>
  <c r="P1261" i="88"/>
  <c r="P1250" i="88"/>
  <c r="P1249" i="88"/>
  <c r="P1251" i="88" s="1"/>
  <c r="O1247" i="88"/>
  <c r="N1247" i="88"/>
  <c r="M1247" i="88"/>
  <c r="L1247" i="88"/>
  <c r="K1247" i="88"/>
  <c r="J1247" i="88"/>
  <c r="I1247" i="88"/>
  <c r="H1247" i="88"/>
  <c r="G1247" i="88"/>
  <c r="F1247" i="88"/>
  <c r="E1247" i="88"/>
  <c r="D1247" i="88"/>
  <c r="P1246" i="88"/>
  <c r="P1245" i="88"/>
  <c r="P1244" i="88"/>
  <c r="P1243" i="88"/>
  <c r="P1242" i="88"/>
  <c r="P1241" i="88"/>
  <c r="P1240" i="88"/>
  <c r="P1239" i="88"/>
  <c r="P1238" i="88"/>
  <c r="P1237" i="88"/>
  <c r="P1226" i="88"/>
  <c r="P1225" i="88"/>
  <c r="O1223" i="88"/>
  <c r="N1223" i="88"/>
  <c r="M1223" i="88"/>
  <c r="L1223" i="88"/>
  <c r="K1223" i="88"/>
  <c r="J1223" i="88"/>
  <c r="I1223" i="88"/>
  <c r="H1223" i="88"/>
  <c r="G1223" i="88"/>
  <c r="F1223" i="88"/>
  <c r="E1223" i="88"/>
  <c r="D1223" i="88"/>
  <c r="P1222" i="88"/>
  <c r="P1221" i="88"/>
  <c r="P1220" i="88"/>
  <c r="P1219" i="88"/>
  <c r="P1218" i="88"/>
  <c r="P1217" i="88"/>
  <c r="P1216" i="88"/>
  <c r="P1215" i="88"/>
  <c r="P1214" i="88"/>
  <c r="P1213" i="88"/>
  <c r="P1202" i="88"/>
  <c r="P1201" i="88"/>
  <c r="P1203" i="88" s="1"/>
  <c r="O1199" i="88"/>
  <c r="N1199" i="88"/>
  <c r="M1199" i="88"/>
  <c r="L1199" i="88"/>
  <c r="K1199" i="88"/>
  <c r="J1199" i="88"/>
  <c r="I1199" i="88"/>
  <c r="H1199" i="88"/>
  <c r="G1199" i="88"/>
  <c r="F1199" i="88"/>
  <c r="E1199" i="88"/>
  <c r="D1199" i="88"/>
  <c r="P1198" i="88"/>
  <c r="P1197" i="88"/>
  <c r="P1196" i="88"/>
  <c r="P1195" i="88"/>
  <c r="P1194" i="88"/>
  <c r="P1193" i="88"/>
  <c r="P1192" i="88"/>
  <c r="P1191" i="88"/>
  <c r="P1190" i="88"/>
  <c r="P1189" i="88"/>
  <c r="P1178" i="88"/>
  <c r="P1177" i="88"/>
  <c r="P1179" i="88" s="1"/>
  <c r="O1175" i="88"/>
  <c r="N1175" i="88"/>
  <c r="M1175" i="88"/>
  <c r="L1175" i="88"/>
  <c r="K1175" i="88"/>
  <c r="J1175" i="88"/>
  <c r="I1175" i="88"/>
  <c r="H1175" i="88"/>
  <c r="G1175" i="88"/>
  <c r="F1175" i="88"/>
  <c r="E1175" i="88"/>
  <c r="D1175" i="88"/>
  <c r="P1174" i="88"/>
  <c r="P1173" i="88"/>
  <c r="P1172" i="88"/>
  <c r="P1171" i="88"/>
  <c r="P1170" i="88"/>
  <c r="P1169" i="88"/>
  <c r="P1168" i="88"/>
  <c r="P1167" i="88"/>
  <c r="P1166" i="88"/>
  <c r="P1165" i="88"/>
  <c r="P1154" i="88"/>
  <c r="P1153" i="88"/>
  <c r="P1155" i="88" s="1"/>
  <c r="O1151" i="88"/>
  <c r="N1151" i="88"/>
  <c r="M1151" i="88"/>
  <c r="L1151" i="88"/>
  <c r="K1151" i="88"/>
  <c r="J1151" i="88"/>
  <c r="I1151" i="88"/>
  <c r="H1151" i="88"/>
  <c r="G1151" i="88"/>
  <c r="F1151" i="88"/>
  <c r="E1151" i="88"/>
  <c r="D1151" i="88"/>
  <c r="P1150" i="88"/>
  <c r="P1149" i="88"/>
  <c r="P1148" i="88"/>
  <c r="P1147" i="88"/>
  <c r="P1146" i="88"/>
  <c r="P1145" i="88"/>
  <c r="P1144" i="88"/>
  <c r="P1143" i="88"/>
  <c r="P1142" i="88"/>
  <c r="P1141" i="88"/>
  <c r="P1130" i="88"/>
  <c r="P1129" i="88"/>
  <c r="P1131" i="88" s="1"/>
  <c r="O1127" i="88"/>
  <c r="N1127" i="88"/>
  <c r="M1127" i="88"/>
  <c r="L1127" i="88"/>
  <c r="K1127" i="88"/>
  <c r="J1127" i="88"/>
  <c r="I1127" i="88"/>
  <c r="H1127" i="88"/>
  <c r="G1127" i="88"/>
  <c r="F1127" i="88"/>
  <c r="E1127" i="88"/>
  <c r="D1127" i="88"/>
  <c r="P1126" i="88"/>
  <c r="P1125" i="88"/>
  <c r="P1124" i="88"/>
  <c r="P1123" i="88"/>
  <c r="P1122" i="88"/>
  <c r="P1121" i="88"/>
  <c r="P1120" i="88"/>
  <c r="P1119" i="88"/>
  <c r="P1118" i="88"/>
  <c r="P1117" i="88"/>
  <c r="P1106" i="88"/>
  <c r="P1105" i="88"/>
  <c r="P1107" i="88" s="1"/>
  <c r="O1103" i="88"/>
  <c r="N1103" i="88"/>
  <c r="M1103" i="88"/>
  <c r="L1103" i="88"/>
  <c r="K1103" i="88"/>
  <c r="J1103" i="88"/>
  <c r="I1103" i="88"/>
  <c r="H1103" i="88"/>
  <c r="G1103" i="88"/>
  <c r="F1103" i="88"/>
  <c r="E1103" i="88"/>
  <c r="D1103" i="88"/>
  <c r="P1102" i="88"/>
  <c r="P1101" i="88"/>
  <c r="P1100" i="88"/>
  <c r="P1099" i="88"/>
  <c r="P1098" i="88"/>
  <c r="P1097" i="88"/>
  <c r="P1096" i="88"/>
  <c r="P1095" i="88"/>
  <c r="P1094" i="88"/>
  <c r="P1093" i="88"/>
  <c r="P1082" i="88"/>
  <c r="P1081" i="88"/>
  <c r="P1083" i="88" s="1"/>
  <c r="O1079" i="88"/>
  <c r="N1079" i="88"/>
  <c r="M1079" i="88"/>
  <c r="L1079" i="88"/>
  <c r="K1079" i="88"/>
  <c r="J1079" i="88"/>
  <c r="I1079" i="88"/>
  <c r="H1079" i="88"/>
  <c r="G1079" i="88"/>
  <c r="F1079" i="88"/>
  <c r="E1079" i="88"/>
  <c r="D1079" i="88"/>
  <c r="P1078" i="88"/>
  <c r="P1077" i="88"/>
  <c r="P1076" i="88"/>
  <c r="P1075" i="88"/>
  <c r="P1074" i="88"/>
  <c r="P1073" i="88"/>
  <c r="P1072" i="88"/>
  <c r="P1071" i="88"/>
  <c r="P1070" i="88"/>
  <c r="P1069" i="88"/>
  <c r="P1058" i="88"/>
  <c r="P1057" i="88"/>
  <c r="P1059" i="88" s="1"/>
  <c r="O1055" i="88"/>
  <c r="N1055" i="88"/>
  <c r="M1055" i="88"/>
  <c r="L1055" i="88"/>
  <c r="K1055" i="88"/>
  <c r="J1055" i="88"/>
  <c r="I1055" i="88"/>
  <c r="H1055" i="88"/>
  <c r="G1055" i="88"/>
  <c r="F1055" i="88"/>
  <c r="E1055" i="88"/>
  <c r="D1055" i="88"/>
  <c r="P1054" i="88"/>
  <c r="P1053" i="88"/>
  <c r="P1052" i="88"/>
  <c r="P1051" i="88"/>
  <c r="P1050" i="88"/>
  <c r="P1049" i="88"/>
  <c r="P1048" i="88"/>
  <c r="P1047" i="88"/>
  <c r="P1046" i="88"/>
  <c r="P1045" i="88"/>
  <c r="P1034" i="88"/>
  <c r="P1033" i="88"/>
  <c r="O1031" i="88"/>
  <c r="N1031" i="88"/>
  <c r="M1031" i="88"/>
  <c r="L1031" i="88"/>
  <c r="K1031" i="88"/>
  <c r="J1031" i="88"/>
  <c r="I1031" i="88"/>
  <c r="H1031" i="88"/>
  <c r="G1031" i="88"/>
  <c r="F1031" i="88"/>
  <c r="E1031" i="88"/>
  <c r="D1031" i="88"/>
  <c r="P1030" i="88"/>
  <c r="P1029" i="88"/>
  <c r="P1028" i="88"/>
  <c r="P1027" i="88"/>
  <c r="P1026" i="88"/>
  <c r="P1025" i="88"/>
  <c r="P1024" i="88"/>
  <c r="P1023" i="88"/>
  <c r="P1022" i="88"/>
  <c r="P1021" i="88"/>
  <c r="P1010" i="88"/>
  <c r="P1009" i="88"/>
  <c r="P1011" i="88" s="1"/>
  <c r="O1007" i="88"/>
  <c r="N1007" i="88"/>
  <c r="M1007" i="88"/>
  <c r="L1007" i="88"/>
  <c r="K1007" i="88"/>
  <c r="J1007" i="88"/>
  <c r="I1007" i="88"/>
  <c r="H1007" i="88"/>
  <c r="G1007" i="88"/>
  <c r="F1007" i="88"/>
  <c r="E1007" i="88"/>
  <c r="D1007" i="88"/>
  <c r="P1006" i="88"/>
  <c r="P1005" i="88"/>
  <c r="P1004" i="88"/>
  <c r="P1003" i="88"/>
  <c r="P1002" i="88"/>
  <c r="P1001" i="88"/>
  <c r="P1000" i="88"/>
  <c r="P999" i="88"/>
  <c r="P998" i="88"/>
  <c r="P997" i="88"/>
  <c r="P986" i="88"/>
  <c r="P985" i="88"/>
  <c r="P987" i="88" s="1"/>
  <c r="O983" i="88"/>
  <c r="N983" i="88"/>
  <c r="M983" i="88"/>
  <c r="L983" i="88"/>
  <c r="K983" i="88"/>
  <c r="J983" i="88"/>
  <c r="I983" i="88"/>
  <c r="H983" i="88"/>
  <c r="G983" i="88"/>
  <c r="F983" i="88"/>
  <c r="E983" i="88"/>
  <c r="D983" i="88"/>
  <c r="P982" i="88"/>
  <c r="P981" i="88"/>
  <c r="P980" i="88"/>
  <c r="P979" i="88"/>
  <c r="P978" i="88"/>
  <c r="P977" i="88"/>
  <c r="P976" i="88"/>
  <c r="P975" i="88"/>
  <c r="P974" i="88"/>
  <c r="P973" i="88"/>
  <c r="P962" i="88"/>
  <c r="P961" i="88"/>
  <c r="P963" i="88" s="1"/>
  <c r="O959" i="88"/>
  <c r="N959" i="88"/>
  <c r="M959" i="88"/>
  <c r="L959" i="88"/>
  <c r="K959" i="88"/>
  <c r="J959" i="88"/>
  <c r="I959" i="88"/>
  <c r="H959" i="88"/>
  <c r="G959" i="88"/>
  <c r="F959" i="88"/>
  <c r="E959" i="88"/>
  <c r="D959" i="88"/>
  <c r="P958" i="88"/>
  <c r="P957" i="88"/>
  <c r="P956" i="88"/>
  <c r="P955" i="88"/>
  <c r="P954" i="88"/>
  <c r="P953" i="88"/>
  <c r="P952" i="88"/>
  <c r="P951" i="88"/>
  <c r="P950" i="88"/>
  <c r="P949" i="88"/>
  <c r="P938" i="88"/>
  <c r="P937" i="88"/>
  <c r="P939" i="88" s="1"/>
  <c r="O935" i="88"/>
  <c r="N935" i="88"/>
  <c r="M935" i="88"/>
  <c r="L935" i="88"/>
  <c r="K935" i="88"/>
  <c r="J935" i="88"/>
  <c r="I935" i="88"/>
  <c r="H935" i="88"/>
  <c r="G935" i="88"/>
  <c r="F935" i="88"/>
  <c r="E935" i="88"/>
  <c r="D935" i="88"/>
  <c r="P934" i="88"/>
  <c r="P933" i="88"/>
  <c r="P932" i="88"/>
  <c r="P931" i="88"/>
  <c r="P930" i="88"/>
  <c r="P929" i="88"/>
  <c r="P928" i="88"/>
  <c r="P927" i="88"/>
  <c r="P926" i="88"/>
  <c r="P925" i="88"/>
  <c r="P914" i="88"/>
  <c r="P913" i="88"/>
  <c r="P915" i="88" s="1"/>
  <c r="O911" i="88"/>
  <c r="N911" i="88"/>
  <c r="M911" i="88"/>
  <c r="L911" i="88"/>
  <c r="K911" i="88"/>
  <c r="J911" i="88"/>
  <c r="I911" i="88"/>
  <c r="H911" i="88"/>
  <c r="G911" i="88"/>
  <c r="F911" i="88"/>
  <c r="E911" i="88"/>
  <c r="D911" i="88"/>
  <c r="P910" i="88"/>
  <c r="P909" i="88"/>
  <c r="P908" i="88"/>
  <c r="P907" i="88"/>
  <c r="P906" i="88"/>
  <c r="P905" i="88"/>
  <c r="P904" i="88"/>
  <c r="P903" i="88"/>
  <c r="P902" i="88"/>
  <c r="P901" i="88"/>
  <c r="P890" i="88"/>
  <c r="P889" i="88"/>
  <c r="P891" i="88" s="1"/>
  <c r="O887" i="88"/>
  <c r="N887" i="88"/>
  <c r="M887" i="88"/>
  <c r="L887" i="88"/>
  <c r="K887" i="88"/>
  <c r="J887" i="88"/>
  <c r="I887" i="88"/>
  <c r="H887" i="88"/>
  <c r="G887" i="88"/>
  <c r="F887" i="88"/>
  <c r="E887" i="88"/>
  <c r="D887" i="88"/>
  <c r="P886" i="88"/>
  <c r="P885" i="88"/>
  <c r="P884" i="88"/>
  <c r="P883" i="88"/>
  <c r="P882" i="88"/>
  <c r="P881" i="88"/>
  <c r="P880" i="88"/>
  <c r="P879" i="88"/>
  <c r="P878" i="88"/>
  <c r="P877" i="88"/>
  <c r="P866" i="88"/>
  <c r="P865" i="88"/>
  <c r="P867" i="88" s="1"/>
  <c r="O863" i="88"/>
  <c r="N863" i="88"/>
  <c r="M863" i="88"/>
  <c r="L863" i="88"/>
  <c r="K863" i="88"/>
  <c r="J863" i="88"/>
  <c r="I863" i="88"/>
  <c r="H863" i="88"/>
  <c r="G863" i="88"/>
  <c r="F863" i="88"/>
  <c r="E863" i="88"/>
  <c r="D863" i="88"/>
  <c r="P862" i="88"/>
  <c r="P861" i="88"/>
  <c r="P860" i="88"/>
  <c r="P859" i="88"/>
  <c r="P858" i="88"/>
  <c r="P857" i="88"/>
  <c r="P856" i="88"/>
  <c r="P855" i="88"/>
  <c r="P854" i="88"/>
  <c r="P853" i="88"/>
  <c r="P842" i="88"/>
  <c r="P841" i="88"/>
  <c r="O839" i="88"/>
  <c r="N839" i="88"/>
  <c r="M839" i="88"/>
  <c r="L839" i="88"/>
  <c r="K839" i="88"/>
  <c r="J839" i="88"/>
  <c r="I839" i="88"/>
  <c r="H839" i="88"/>
  <c r="G839" i="88"/>
  <c r="F839" i="88"/>
  <c r="E839" i="88"/>
  <c r="D839" i="88"/>
  <c r="P838" i="88"/>
  <c r="P837" i="88"/>
  <c r="P836" i="88"/>
  <c r="P835" i="88"/>
  <c r="P834" i="88"/>
  <c r="P833" i="88"/>
  <c r="P832" i="88"/>
  <c r="P831" i="88"/>
  <c r="P830" i="88"/>
  <c r="P829" i="88"/>
  <c r="P818" i="88"/>
  <c r="P817" i="88"/>
  <c r="P819" i="88" s="1"/>
  <c r="O815" i="88"/>
  <c r="N815" i="88"/>
  <c r="M815" i="88"/>
  <c r="L815" i="88"/>
  <c r="K815" i="88"/>
  <c r="J815" i="88"/>
  <c r="I815" i="88"/>
  <c r="H815" i="88"/>
  <c r="G815" i="88"/>
  <c r="F815" i="88"/>
  <c r="E815" i="88"/>
  <c r="D815" i="88"/>
  <c r="P814" i="88"/>
  <c r="P813" i="88"/>
  <c r="P812" i="88"/>
  <c r="P811" i="88"/>
  <c r="P810" i="88"/>
  <c r="P809" i="88"/>
  <c r="P808" i="88"/>
  <c r="P807" i="88"/>
  <c r="P806" i="88"/>
  <c r="P805" i="88"/>
  <c r="P794" i="88"/>
  <c r="P793" i="88"/>
  <c r="P795" i="88" s="1"/>
  <c r="O791" i="88"/>
  <c r="N791" i="88"/>
  <c r="M791" i="88"/>
  <c r="L791" i="88"/>
  <c r="K791" i="88"/>
  <c r="J791" i="88"/>
  <c r="I791" i="88"/>
  <c r="H791" i="88"/>
  <c r="G791" i="88"/>
  <c r="F791" i="88"/>
  <c r="E791" i="88"/>
  <c r="D791" i="88"/>
  <c r="P790" i="88"/>
  <c r="P789" i="88"/>
  <c r="P788" i="88"/>
  <c r="P787" i="88"/>
  <c r="P786" i="88"/>
  <c r="P785" i="88"/>
  <c r="P784" i="88"/>
  <c r="P783" i="88"/>
  <c r="P782" i="88"/>
  <c r="P781" i="88"/>
  <c r="P770" i="88"/>
  <c r="P769" i="88"/>
  <c r="P771" i="88" s="1"/>
  <c r="O767" i="88"/>
  <c r="N767" i="88"/>
  <c r="M767" i="88"/>
  <c r="L767" i="88"/>
  <c r="K767" i="88"/>
  <c r="J767" i="88"/>
  <c r="I767" i="88"/>
  <c r="H767" i="88"/>
  <c r="G767" i="88"/>
  <c r="F767" i="88"/>
  <c r="E767" i="88"/>
  <c r="D767" i="88"/>
  <c r="P766" i="88"/>
  <c r="P765" i="88"/>
  <c r="P764" i="88"/>
  <c r="P763" i="88"/>
  <c r="P762" i="88"/>
  <c r="P761" i="88"/>
  <c r="P760" i="88"/>
  <c r="P759" i="88"/>
  <c r="P758" i="88"/>
  <c r="P757" i="88"/>
  <c r="P746" i="88"/>
  <c r="P745" i="88"/>
  <c r="P747" i="88" s="1"/>
  <c r="O743" i="88"/>
  <c r="N743" i="88"/>
  <c r="M743" i="88"/>
  <c r="L743" i="88"/>
  <c r="K743" i="88"/>
  <c r="J743" i="88"/>
  <c r="I743" i="88"/>
  <c r="H743" i="88"/>
  <c r="G743" i="88"/>
  <c r="F743" i="88"/>
  <c r="E743" i="88"/>
  <c r="D743" i="88"/>
  <c r="P742" i="88"/>
  <c r="P741" i="88"/>
  <c r="P740" i="88"/>
  <c r="P739" i="88"/>
  <c r="P738" i="88"/>
  <c r="P737" i="88"/>
  <c r="P736" i="88"/>
  <c r="P735" i="88"/>
  <c r="P734" i="88"/>
  <c r="P733" i="88"/>
  <c r="P722" i="88"/>
  <c r="P721" i="88"/>
  <c r="O719" i="88"/>
  <c r="N719" i="88"/>
  <c r="M719" i="88"/>
  <c r="L719" i="88"/>
  <c r="K719" i="88"/>
  <c r="J719" i="88"/>
  <c r="I719" i="88"/>
  <c r="H719" i="88"/>
  <c r="G719" i="88"/>
  <c r="F719" i="88"/>
  <c r="E719" i="88"/>
  <c r="D719" i="88"/>
  <c r="P718" i="88"/>
  <c r="P717" i="88"/>
  <c r="P716" i="88"/>
  <c r="P715" i="88"/>
  <c r="P714" i="88"/>
  <c r="P713" i="88"/>
  <c r="P712" i="88"/>
  <c r="P711" i="88"/>
  <c r="P710" i="88"/>
  <c r="P709" i="88"/>
  <c r="P698" i="88"/>
  <c r="P697" i="88"/>
  <c r="O695" i="88"/>
  <c r="N695" i="88"/>
  <c r="M695" i="88"/>
  <c r="L695" i="88"/>
  <c r="K695" i="88"/>
  <c r="J695" i="88"/>
  <c r="I695" i="88"/>
  <c r="H695" i="88"/>
  <c r="G695" i="88"/>
  <c r="F695" i="88"/>
  <c r="E695" i="88"/>
  <c r="D695" i="88"/>
  <c r="P694" i="88"/>
  <c r="P693" i="88"/>
  <c r="P692" i="88"/>
  <c r="P691" i="88"/>
  <c r="P690" i="88"/>
  <c r="P689" i="88"/>
  <c r="P688" i="88"/>
  <c r="P687" i="88"/>
  <c r="P686" i="88"/>
  <c r="P685" i="88"/>
  <c r="P674" i="88"/>
  <c r="P673" i="88"/>
  <c r="P675" i="88" s="1"/>
  <c r="O671" i="88"/>
  <c r="N671" i="88"/>
  <c r="M671" i="88"/>
  <c r="L671" i="88"/>
  <c r="K671" i="88"/>
  <c r="J671" i="88"/>
  <c r="I671" i="88"/>
  <c r="H671" i="88"/>
  <c r="G671" i="88"/>
  <c r="F671" i="88"/>
  <c r="E671" i="88"/>
  <c r="D671" i="88"/>
  <c r="P670" i="88"/>
  <c r="P669" i="88"/>
  <c r="P668" i="88"/>
  <c r="P667" i="88"/>
  <c r="P666" i="88"/>
  <c r="P665" i="88"/>
  <c r="P664" i="88"/>
  <c r="P663" i="88"/>
  <c r="P662" i="88"/>
  <c r="P661" i="88"/>
  <c r="P650" i="88"/>
  <c r="P649" i="88"/>
  <c r="P651" i="88" s="1"/>
  <c r="O647" i="88"/>
  <c r="N647" i="88"/>
  <c r="M647" i="88"/>
  <c r="L647" i="88"/>
  <c r="K647" i="88"/>
  <c r="J647" i="88"/>
  <c r="I647" i="88"/>
  <c r="H647" i="88"/>
  <c r="G647" i="88"/>
  <c r="F647" i="88"/>
  <c r="E647" i="88"/>
  <c r="D647" i="88"/>
  <c r="P646" i="88"/>
  <c r="P645" i="88"/>
  <c r="P644" i="88"/>
  <c r="P643" i="88"/>
  <c r="P642" i="88"/>
  <c r="P641" i="88"/>
  <c r="P640" i="88"/>
  <c r="P639" i="88"/>
  <c r="P638" i="88"/>
  <c r="P637" i="88"/>
  <c r="P626" i="88"/>
  <c r="P625" i="88"/>
  <c r="O623" i="88"/>
  <c r="N623" i="88"/>
  <c r="M623" i="88"/>
  <c r="L623" i="88"/>
  <c r="K623" i="88"/>
  <c r="J623" i="88"/>
  <c r="I623" i="88"/>
  <c r="H623" i="88"/>
  <c r="G623" i="88"/>
  <c r="F623" i="88"/>
  <c r="E623" i="88"/>
  <c r="D623" i="88"/>
  <c r="P622" i="88"/>
  <c r="P621" i="88"/>
  <c r="P620" i="88"/>
  <c r="P619" i="88"/>
  <c r="P618" i="88"/>
  <c r="P617" i="88"/>
  <c r="P616" i="88"/>
  <c r="P615" i="88"/>
  <c r="P614" i="88"/>
  <c r="P613" i="88"/>
  <c r="P602" i="88"/>
  <c r="P601" i="88"/>
  <c r="O599" i="88"/>
  <c r="N599" i="88"/>
  <c r="M599" i="88"/>
  <c r="L599" i="88"/>
  <c r="K599" i="88"/>
  <c r="J599" i="88"/>
  <c r="I599" i="88"/>
  <c r="H599" i="88"/>
  <c r="G599" i="88"/>
  <c r="F599" i="88"/>
  <c r="E599" i="88"/>
  <c r="D599" i="88"/>
  <c r="P598" i="88"/>
  <c r="P597" i="88"/>
  <c r="P596" i="88"/>
  <c r="P595" i="88"/>
  <c r="P594" i="88"/>
  <c r="P593" i="88"/>
  <c r="P592" i="88"/>
  <c r="P591" i="88"/>
  <c r="P590" i="88"/>
  <c r="P589" i="88"/>
  <c r="P578" i="88"/>
  <c r="P577" i="88"/>
  <c r="O575" i="88"/>
  <c r="N575" i="88"/>
  <c r="M575" i="88"/>
  <c r="L575" i="88"/>
  <c r="K575" i="88"/>
  <c r="J575" i="88"/>
  <c r="I575" i="88"/>
  <c r="H575" i="88"/>
  <c r="G575" i="88"/>
  <c r="F575" i="88"/>
  <c r="E575" i="88"/>
  <c r="D575" i="88"/>
  <c r="P575" i="88" s="1"/>
  <c r="P574" i="88"/>
  <c r="P573" i="88"/>
  <c r="P572" i="88"/>
  <c r="P571" i="88"/>
  <c r="P570" i="88"/>
  <c r="P569" i="88"/>
  <c r="P568" i="88"/>
  <c r="P567" i="88"/>
  <c r="P566" i="88"/>
  <c r="P565" i="88"/>
  <c r="P554" i="88"/>
  <c r="P553" i="88"/>
  <c r="O551" i="88"/>
  <c r="N551" i="88"/>
  <c r="M551" i="88"/>
  <c r="L551" i="88"/>
  <c r="K551" i="88"/>
  <c r="J551" i="88"/>
  <c r="I551" i="88"/>
  <c r="H551" i="88"/>
  <c r="G551" i="88"/>
  <c r="F551" i="88"/>
  <c r="E551" i="88"/>
  <c r="D551" i="88"/>
  <c r="P551" i="88" s="1"/>
  <c r="P550" i="88"/>
  <c r="P549" i="88"/>
  <c r="P548" i="88"/>
  <c r="P547" i="88"/>
  <c r="P546" i="88"/>
  <c r="P545" i="88"/>
  <c r="P544" i="88"/>
  <c r="P543" i="88"/>
  <c r="P542" i="88"/>
  <c r="P541" i="88"/>
  <c r="P530" i="88"/>
  <c r="P531" i="88" s="1"/>
  <c r="P529" i="88"/>
  <c r="O527" i="88"/>
  <c r="N527" i="88"/>
  <c r="M527" i="88"/>
  <c r="L527" i="88"/>
  <c r="K527" i="88"/>
  <c r="J527" i="88"/>
  <c r="I527" i="88"/>
  <c r="H527" i="88"/>
  <c r="G527" i="88"/>
  <c r="F527" i="88"/>
  <c r="E527" i="88"/>
  <c r="D527" i="88"/>
  <c r="P526" i="88"/>
  <c r="P525" i="88"/>
  <c r="P524" i="88"/>
  <c r="P523" i="88"/>
  <c r="P522" i="88"/>
  <c r="P521" i="88"/>
  <c r="P520" i="88"/>
  <c r="P519" i="88"/>
  <c r="P518" i="88"/>
  <c r="P517" i="88"/>
  <c r="P506" i="88"/>
  <c r="P505" i="88"/>
  <c r="O503" i="88"/>
  <c r="N503" i="88"/>
  <c r="M503" i="88"/>
  <c r="L503" i="88"/>
  <c r="K503" i="88"/>
  <c r="J503" i="88"/>
  <c r="I503" i="88"/>
  <c r="H503" i="88"/>
  <c r="G503" i="88"/>
  <c r="F503" i="88"/>
  <c r="E503" i="88"/>
  <c r="D503" i="88"/>
  <c r="P502" i="88"/>
  <c r="P501" i="88"/>
  <c r="P500" i="88"/>
  <c r="P499" i="88"/>
  <c r="P498" i="88"/>
  <c r="P497" i="88"/>
  <c r="P496" i="88"/>
  <c r="P495" i="88"/>
  <c r="P494" i="88"/>
  <c r="P493" i="88"/>
  <c r="P483" i="88"/>
  <c r="P482" i="88"/>
  <c r="P481" i="88"/>
  <c r="O479" i="88"/>
  <c r="N479" i="88"/>
  <c r="M479" i="88"/>
  <c r="L479" i="88"/>
  <c r="K479" i="88"/>
  <c r="J479" i="88"/>
  <c r="I479" i="88"/>
  <c r="H479" i="88"/>
  <c r="G479" i="88"/>
  <c r="F479" i="88"/>
  <c r="E479" i="88"/>
  <c r="D479" i="88"/>
  <c r="P478" i="88"/>
  <c r="P477" i="88"/>
  <c r="P476" i="88"/>
  <c r="P475" i="88"/>
  <c r="P474" i="88"/>
  <c r="P473" i="88"/>
  <c r="P472" i="88"/>
  <c r="P471" i="88"/>
  <c r="P470" i="88"/>
  <c r="P469" i="88"/>
  <c r="P458" i="88"/>
  <c r="P457" i="88"/>
  <c r="P459" i="88" s="1"/>
  <c r="O455" i="88"/>
  <c r="N455" i="88"/>
  <c r="M455" i="88"/>
  <c r="L455" i="88"/>
  <c r="K455" i="88"/>
  <c r="J455" i="88"/>
  <c r="I455" i="88"/>
  <c r="H455" i="88"/>
  <c r="G455" i="88"/>
  <c r="F455" i="88"/>
  <c r="E455" i="88"/>
  <c r="D455" i="88"/>
  <c r="P454" i="88"/>
  <c r="P453" i="88"/>
  <c r="P452" i="88"/>
  <c r="P451" i="88"/>
  <c r="P450" i="88"/>
  <c r="P449" i="88"/>
  <c r="P448" i="88"/>
  <c r="P447" i="88"/>
  <c r="P446" i="88"/>
  <c r="P445" i="88"/>
  <c r="P434" i="88"/>
  <c r="P433" i="88"/>
  <c r="P435" i="88" s="1"/>
  <c r="O431" i="88"/>
  <c r="N431" i="88"/>
  <c r="M431" i="88"/>
  <c r="L431" i="88"/>
  <c r="K431" i="88"/>
  <c r="J431" i="88"/>
  <c r="I431" i="88"/>
  <c r="H431" i="88"/>
  <c r="G431" i="88"/>
  <c r="F431" i="88"/>
  <c r="E431" i="88"/>
  <c r="D431" i="88"/>
  <c r="P430" i="88"/>
  <c r="P429" i="88"/>
  <c r="P428" i="88"/>
  <c r="P427" i="88"/>
  <c r="P426" i="88"/>
  <c r="P425" i="88"/>
  <c r="P424" i="88"/>
  <c r="P423" i="88"/>
  <c r="P422" i="88"/>
  <c r="P421" i="88"/>
  <c r="P410" i="88"/>
  <c r="P409" i="88"/>
  <c r="P411" i="88" s="1"/>
  <c r="O407" i="88"/>
  <c r="N407" i="88"/>
  <c r="M407" i="88"/>
  <c r="L407" i="88"/>
  <c r="K407" i="88"/>
  <c r="J407" i="88"/>
  <c r="I407" i="88"/>
  <c r="H407" i="88"/>
  <c r="G407" i="88"/>
  <c r="F407" i="88"/>
  <c r="E407" i="88"/>
  <c r="D407" i="88"/>
  <c r="P406" i="88"/>
  <c r="P405" i="88"/>
  <c r="P404" i="88"/>
  <c r="P403" i="88"/>
  <c r="P402" i="88"/>
  <c r="P401" i="88"/>
  <c r="P400" i="88"/>
  <c r="P399" i="88"/>
  <c r="P398" i="88"/>
  <c r="P397" i="88"/>
  <c r="P386" i="88"/>
  <c r="P385" i="88"/>
  <c r="P387" i="88" s="1"/>
  <c r="O383" i="88"/>
  <c r="N383" i="88"/>
  <c r="M383" i="88"/>
  <c r="L383" i="88"/>
  <c r="K383" i="88"/>
  <c r="J383" i="88"/>
  <c r="I383" i="88"/>
  <c r="H383" i="88"/>
  <c r="G383" i="88"/>
  <c r="F383" i="88"/>
  <c r="E383" i="88"/>
  <c r="D383" i="88"/>
  <c r="P382" i="88"/>
  <c r="P381" i="88"/>
  <c r="P380" i="88"/>
  <c r="P379" i="88"/>
  <c r="P378" i="88"/>
  <c r="P377" i="88"/>
  <c r="P376" i="88"/>
  <c r="P375" i="88"/>
  <c r="P374" i="88"/>
  <c r="P373" i="88"/>
  <c r="P362" i="88"/>
  <c r="P361" i="88"/>
  <c r="P363" i="88" s="1"/>
  <c r="O359" i="88"/>
  <c r="N359" i="88"/>
  <c r="M359" i="88"/>
  <c r="L359" i="88"/>
  <c r="K359" i="88"/>
  <c r="J359" i="88"/>
  <c r="I359" i="88"/>
  <c r="H359" i="88"/>
  <c r="G359" i="88"/>
  <c r="F359" i="88"/>
  <c r="E359" i="88"/>
  <c r="D359" i="88"/>
  <c r="P358" i="88"/>
  <c r="P357" i="88"/>
  <c r="P356" i="88"/>
  <c r="P355" i="88"/>
  <c r="P354" i="88"/>
  <c r="P353" i="88"/>
  <c r="P352" i="88"/>
  <c r="P351" i="88"/>
  <c r="P350" i="88"/>
  <c r="P349" i="88"/>
  <c r="P338" i="88"/>
  <c r="P337" i="88"/>
  <c r="O335" i="88"/>
  <c r="N335" i="88"/>
  <c r="M335" i="88"/>
  <c r="L335" i="88"/>
  <c r="K335" i="88"/>
  <c r="J335" i="88"/>
  <c r="I335" i="88"/>
  <c r="H335" i="88"/>
  <c r="G335" i="88"/>
  <c r="F335" i="88"/>
  <c r="E335" i="88"/>
  <c r="D335" i="88"/>
  <c r="P334" i="88"/>
  <c r="P333" i="88"/>
  <c r="P332" i="88"/>
  <c r="P331" i="88"/>
  <c r="P330" i="88"/>
  <c r="P329" i="88"/>
  <c r="P328" i="88"/>
  <c r="P327" i="88"/>
  <c r="P326" i="88"/>
  <c r="P325" i="88"/>
  <c r="P314" i="88"/>
  <c r="P313" i="88"/>
  <c r="O311" i="88"/>
  <c r="N311" i="88"/>
  <c r="M311" i="88"/>
  <c r="L311" i="88"/>
  <c r="K311" i="88"/>
  <c r="J311" i="88"/>
  <c r="I311" i="88"/>
  <c r="H311" i="88"/>
  <c r="G311" i="88"/>
  <c r="F311" i="88"/>
  <c r="E311" i="88"/>
  <c r="D311" i="88"/>
  <c r="P310" i="88"/>
  <c r="P309" i="88"/>
  <c r="P308" i="88"/>
  <c r="P307" i="88"/>
  <c r="P306" i="88"/>
  <c r="P305" i="88"/>
  <c r="P304" i="88"/>
  <c r="P303" i="88"/>
  <c r="P302" i="88"/>
  <c r="P301" i="88"/>
  <c r="P290" i="88"/>
  <c r="P289" i="88"/>
  <c r="P291" i="88" s="1"/>
  <c r="O287" i="88"/>
  <c r="N287" i="88"/>
  <c r="M287" i="88"/>
  <c r="L287" i="88"/>
  <c r="K287" i="88"/>
  <c r="J287" i="88"/>
  <c r="I287" i="88"/>
  <c r="H287" i="88"/>
  <c r="G287" i="88"/>
  <c r="F287" i="88"/>
  <c r="E287" i="88"/>
  <c r="D287" i="88"/>
  <c r="P286" i="88"/>
  <c r="P285" i="88"/>
  <c r="P284" i="88"/>
  <c r="P283" i="88"/>
  <c r="P282" i="88"/>
  <c r="P281" i="88"/>
  <c r="P280" i="88"/>
  <c r="P279" i="88"/>
  <c r="P278" i="88"/>
  <c r="P277" i="88"/>
  <c r="P266" i="88"/>
  <c r="P265" i="88"/>
  <c r="P267" i="88" s="1"/>
  <c r="O263" i="88"/>
  <c r="N263" i="88"/>
  <c r="M263" i="88"/>
  <c r="L263" i="88"/>
  <c r="K263" i="88"/>
  <c r="J263" i="88"/>
  <c r="I263" i="88"/>
  <c r="H263" i="88"/>
  <c r="G263" i="88"/>
  <c r="F263" i="88"/>
  <c r="E263" i="88"/>
  <c r="D263" i="88"/>
  <c r="P262" i="88"/>
  <c r="P261" i="88"/>
  <c r="P260" i="88"/>
  <c r="P259" i="88"/>
  <c r="P258" i="88"/>
  <c r="P257" i="88"/>
  <c r="P256" i="88"/>
  <c r="P255" i="88"/>
  <c r="P254" i="88"/>
  <c r="P253" i="88"/>
  <c r="P242" i="88"/>
  <c r="P241" i="88"/>
  <c r="P243" i="88" s="1"/>
  <c r="O239" i="88"/>
  <c r="N239" i="88"/>
  <c r="M239" i="88"/>
  <c r="L239" i="88"/>
  <c r="K239" i="88"/>
  <c r="J239" i="88"/>
  <c r="I239" i="88"/>
  <c r="H239" i="88"/>
  <c r="G239" i="88"/>
  <c r="F239" i="88"/>
  <c r="E239" i="88"/>
  <c r="D239" i="88"/>
  <c r="P238" i="88"/>
  <c r="P237" i="88"/>
  <c r="P236" i="88"/>
  <c r="P235" i="88"/>
  <c r="P234" i="88"/>
  <c r="P233" i="88"/>
  <c r="P232" i="88"/>
  <c r="P231" i="88"/>
  <c r="P230" i="88"/>
  <c r="P229" i="88"/>
  <c r="P218" i="88"/>
  <c r="P217" i="88"/>
  <c r="P219" i="88" s="1"/>
  <c r="O215" i="88"/>
  <c r="N215" i="88"/>
  <c r="M215" i="88"/>
  <c r="L215" i="88"/>
  <c r="K215" i="88"/>
  <c r="J215" i="88"/>
  <c r="I215" i="88"/>
  <c r="H215" i="88"/>
  <c r="G215" i="88"/>
  <c r="F215" i="88"/>
  <c r="E215" i="88"/>
  <c r="D215" i="88"/>
  <c r="P214" i="88"/>
  <c r="P213" i="88"/>
  <c r="P212" i="88"/>
  <c r="P211" i="88"/>
  <c r="P210" i="88"/>
  <c r="P209" i="88"/>
  <c r="P208" i="88"/>
  <c r="P207" i="88"/>
  <c r="P206" i="88"/>
  <c r="P205" i="88"/>
  <c r="P194" i="88"/>
  <c r="P193" i="88"/>
  <c r="P195" i="88" s="1"/>
  <c r="O191" i="88"/>
  <c r="N191" i="88"/>
  <c r="M191" i="88"/>
  <c r="L191" i="88"/>
  <c r="K191" i="88"/>
  <c r="J191" i="88"/>
  <c r="I191" i="88"/>
  <c r="H191" i="88"/>
  <c r="G191" i="88"/>
  <c r="F191" i="88"/>
  <c r="E191" i="88"/>
  <c r="D191" i="88"/>
  <c r="P190" i="88"/>
  <c r="P189" i="88"/>
  <c r="P188" i="88"/>
  <c r="P187" i="88"/>
  <c r="P186" i="88"/>
  <c r="P185" i="88"/>
  <c r="P184" i="88"/>
  <c r="P183" i="88"/>
  <c r="P182" i="88"/>
  <c r="P181" i="88"/>
  <c r="P170" i="88"/>
  <c r="P169" i="88"/>
  <c r="P171" i="88" s="1"/>
  <c r="O167" i="88"/>
  <c r="N167" i="88"/>
  <c r="M167" i="88"/>
  <c r="L167" i="88"/>
  <c r="K167" i="88"/>
  <c r="J167" i="88"/>
  <c r="I167" i="88"/>
  <c r="H167" i="88"/>
  <c r="G167" i="88"/>
  <c r="F167" i="88"/>
  <c r="E167" i="88"/>
  <c r="D167" i="88"/>
  <c r="P166" i="88"/>
  <c r="P165" i="88"/>
  <c r="P164" i="88"/>
  <c r="P163" i="88"/>
  <c r="P162" i="88"/>
  <c r="P161" i="88"/>
  <c r="P160" i="88"/>
  <c r="P159" i="88"/>
  <c r="P158" i="88"/>
  <c r="P157" i="88"/>
  <c r="P146" i="88"/>
  <c r="P145" i="88"/>
  <c r="O143" i="88"/>
  <c r="N143" i="88"/>
  <c r="M143" i="88"/>
  <c r="L143" i="88"/>
  <c r="K143" i="88"/>
  <c r="J143" i="88"/>
  <c r="I143" i="88"/>
  <c r="H143" i="88"/>
  <c r="G143" i="88"/>
  <c r="F143" i="88"/>
  <c r="E143" i="88"/>
  <c r="D143" i="88"/>
  <c r="P142" i="88"/>
  <c r="P141" i="88"/>
  <c r="P140" i="88"/>
  <c r="P139" i="88"/>
  <c r="P138" i="88"/>
  <c r="P137" i="88"/>
  <c r="P136" i="88"/>
  <c r="P135" i="88"/>
  <c r="P134" i="88"/>
  <c r="P133" i="88"/>
  <c r="P122" i="88"/>
  <c r="P121" i="88"/>
  <c r="O119" i="88"/>
  <c r="N119" i="88"/>
  <c r="M119" i="88"/>
  <c r="L119" i="88"/>
  <c r="K119" i="88"/>
  <c r="J119" i="88"/>
  <c r="I119" i="88"/>
  <c r="H119" i="88"/>
  <c r="G119" i="88"/>
  <c r="F119" i="88"/>
  <c r="E119" i="88"/>
  <c r="D119" i="88"/>
  <c r="P118" i="88"/>
  <c r="P117" i="88"/>
  <c r="P116" i="88"/>
  <c r="P115" i="88"/>
  <c r="P114" i="88"/>
  <c r="P113" i="88"/>
  <c r="P112" i="88"/>
  <c r="P111" i="88"/>
  <c r="P110" i="88"/>
  <c r="P109" i="88"/>
  <c r="P98" i="88"/>
  <c r="P97" i="88"/>
  <c r="P99" i="88" s="1"/>
  <c r="O95" i="88"/>
  <c r="N95" i="88"/>
  <c r="M95" i="88"/>
  <c r="L95" i="88"/>
  <c r="K95" i="88"/>
  <c r="J95" i="88"/>
  <c r="I95" i="88"/>
  <c r="H95" i="88"/>
  <c r="G95" i="88"/>
  <c r="F95" i="88"/>
  <c r="E95" i="88"/>
  <c r="D95" i="88"/>
  <c r="P94" i="88"/>
  <c r="P93" i="88"/>
  <c r="P92" i="88"/>
  <c r="P91" i="88"/>
  <c r="P90" i="88"/>
  <c r="P89" i="88"/>
  <c r="P88" i="88"/>
  <c r="P87" i="88"/>
  <c r="P86" i="88"/>
  <c r="P85" i="88"/>
  <c r="P74" i="88"/>
  <c r="P73" i="88"/>
  <c r="O71" i="88"/>
  <c r="N71" i="88"/>
  <c r="M71" i="88"/>
  <c r="L71" i="88"/>
  <c r="K71" i="88"/>
  <c r="J71" i="88"/>
  <c r="I71" i="88"/>
  <c r="H71" i="88"/>
  <c r="G71" i="88"/>
  <c r="F71" i="88"/>
  <c r="E71" i="88"/>
  <c r="D71" i="88"/>
  <c r="P70" i="88"/>
  <c r="P69" i="88"/>
  <c r="P68" i="88"/>
  <c r="P67" i="88"/>
  <c r="P66" i="88"/>
  <c r="P65" i="88"/>
  <c r="P64" i="88"/>
  <c r="P63" i="88"/>
  <c r="P62" i="88"/>
  <c r="P61" i="88"/>
  <c r="P50" i="88"/>
  <c r="P49" i="88"/>
  <c r="O47" i="88"/>
  <c r="N47" i="88"/>
  <c r="M47" i="88"/>
  <c r="L47" i="88"/>
  <c r="K47" i="88"/>
  <c r="J47" i="88"/>
  <c r="I47" i="88"/>
  <c r="H47" i="88"/>
  <c r="G47" i="88"/>
  <c r="F47" i="88"/>
  <c r="E47" i="88"/>
  <c r="D47" i="88"/>
  <c r="P46" i="88"/>
  <c r="P45" i="88"/>
  <c r="P44" i="88"/>
  <c r="P43" i="88"/>
  <c r="P42" i="88"/>
  <c r="P41" i="88"/>
  <c r="P40" i="88"/>
  <c r="P39" i="88"/>
  <c r="P38" i="88"/>
  <c r="P37" i="88"/>
  <c r="P26" i="88"/>
  <c r="P25" i="88"/>
  <c r="O23" i="88"/>
  <c r="N23" i="88"/>
  <c r="M23" i="88"/>
  <c r="L23" i="88"/>
  <c r="K23" i="88"/>
  <c r="J23" i="88"/>
  <c r="I23" i="88"/>
  <c r="H23" i="88"/>
  <c r="G23" i="88"/>
  <c r="F23" i="88"/>
  <c r="E23" i="88"/>
  <c r="D23" i="88"/>
  <c r="P22" i="88"/>
  <c r="P21" i="88"/>
  <c r="P20" i="88"/>
  <c r="P19" i="88"/>
  <c r="P18" i="88"/>
  <c r="P17" i="88"/>
  <c r="P16" i="88"/>
  <c r="P15" i="88"/>
  <c r="P14" i="88"/>
  <c r="P13" i="88"/>
  <c r="H4401" i="87"/>
  <c r="G4400" i="87"/>
  <c r="G4399" i="87"/>
  <c r="H4395" i="87"/>
  <c r="G4386" i="87"/>
  <c r="H4386" i="87" s="1"/>
  <c r="G4385" i="87"/>
  <c r="H4385" i="87" s="1"/>
  <c r="G4384" i="87"/>
  <c r="H4384" i="87" s="1"/>
  <c r="G4383" i="87"/>
  <c r="H4383" i="87" s="1"/>
  <c r="H4379" i="87"/>
  <c r="E4372" i="87"/>
  <c r="F4372" i="87" s="1"/>
  <c r="H4372" i="87" s="1"/>
  <c r="H4371" i="87"/>
  <c r="E4371" i="87"/>
  <c r="F4371" i="87" s="1"/>
  <c r="E4367" i="87"/>
  <c r="H4357" i="87"/>
  <c r="G4356" i="87"/>
  <c r="G4355" i="87"/>
  <c r="H4351" i="87"/>
  <c r="G4342" i="87"/>
  <c r="H4342" i="87" s="1"/>
  <c r="H4341" i="87"/>
  <c r="G4341" i="87"/>
  <c r="G4340" i="87"/>
  <c r="H4340" i="87" s="1"/>
  <c r="G4339" i="87"/>
  <c r="H4339" i="87" s="1"/>
  <c r="H4335" i="87"/>
  <c r="E4328" i="87"/>
  <c r="F4328" i="87" s="1"/>
  <c r="H4328" i="87" s="1"/>
  <c r="E4327" i="87"/>
  <c r="F4327" i="87" s="1"/>
  <c r="H4327" i="87" s="1"/>
  <c r="E4323" i="87"/>
  <c r="H4313" i="87"/>
  <c r="G4312" i="87"/>
  <c r="G4311" i="87"/>
  <c r="H4307" i="87"/>
  <c r="G4298" i="87"/>
  <c r="H4298" i="87" s="1"/>
  <c r="G4297" i="87"/>
  <c r="H4297" i="87" s="1"/>
  <c r="G4296" i="87"/>
  <c r="H4296" i="87" s="1"/>
  <c r="G4295" i="87"/>
  <c r="H4295" i="87" s="1"/>
  <c r="H4291" i="87"/>
  <c r="E4284" i="87"/>
  <c r="F4284" i="87" s="1"/>
  <c r="H4284" i="87" s="1"/>
  <c r="E4283" i="87"/>
  <c r="F4283" i="87" s="1"/>
  <c r="H4283" i="87" s="1"/>
  <c r="E4279" i="87"/>
  <c r="H4269" i="87"/>
  <c r="G4268" i="87"/>
  <c r="G4267" i="87"/>
  <c r="H4263" i="87"/>
  <c r="G4254" i="87"/>
  <c r="H4254" i="87" s="1"/>
  <c r="G4253" i="87"/>
  <c r="H4253" i="87" s="1"/>
  <c r="G4252" i="87"/>
  <c r="H4252" i="87" s="1"/>
  <c r="G4251" i="87"/>
  <c r="H4251" i="87" s="1"/>
  <c r="H4247" i="87"/>
  <c r="E4240" i="87"/>
  <c r="F4240" i="87" s="1"/>
  <c r="H4240" i="87" s="1"/>
  <c r="E4239" i="87"/>
  <c r="F4239" i="87" s="1"/>
  <c r="H4239" i="87" s="1"/>
  <c r="E4235" i="87"/>
  <c r="H4225" i="87"/>
  <c r="G4224" i="87"/>
  <c r="G4223" i="87"/>
  <c r="H4219" i="87"/>
  <c r="G4210" i="87"/>
  <c r="H4210" i="87" s="1"/>
  <c r="G4209" i="87"/>
  <c r="H4209" i="87" s="1"/>
  <c r="G4208" i="87"/>
  <c r="H4208" i="87" s="1"/>
  <c r="G4207" i="87"/>
  <c r="H4207" i="87" s="1"/>
  <c r="H4203" i="87"/>
  <c r="E4196" i="87"/>
  <c r="F4196" i="87" s="1"/>
  <c r="H4196" i="87" s="1"/>
  <c r="E4195" i="87"/>
  <c r="F4195" i="87" s="1"/>
  <c r="H4195" i="87" s="1"/>
  <c r="E4191" i="87"/>
  <c r="H4181" i="87"/>
  <c r="G4180" i="87"/>
  <c r="G4179" i="87"/>
  <c r="H4175" i="87"/>
  <c r="G4166" i="87"/>
  <c r="H4166" i="87" s="1"/>
  <c r="G4165" i="87"/>
  <c r="H4165" i="87" s="1"/>
  <c r="G4164" i="87"/>
  <c r="H4164" i="87" s="1"/>
  <c r="G4163" i="87"/>
  <c r="H4163" i="87" s="1"/>
  <c r="H4159" i="87"/>
  <c r="E4152" i="87"/>
  <c r="F4152" i="87" s="1"/>
  <c r="H4152" i="87" s="1"/>
  <c r="E4151" i="87"/>
  <c r="F4151" i="87" s="1"/>
  <c r="H4151" i="87" s="1"/>
  <c r="E4147" i="87"/>
  <c r="H4137" i="87"/>
  <c r="G4136" i="87"/>
  <c r="G4135" i="87"/>
  <c r="H4131" i="87"/>
  <c r="G4122" i="87"/>
  <c r="H4122" i="87" s="1"/>
  <c r="G4121" i="87"/>
  <c r="H4121" i="87" s="1"/>
  <c r="G4120" i="87"/>
  <c r="H4120" i="87" s="1"/>
  <c r="G4119" i="87"/>
  <c r="H4119" i="87" s="1"/>
  <c r="H4115" i="87"/>
  <c r="E4108" i="87"/>
  <c r="F4108" i="87" s="1"/>
  <c r="H4108" i="87" s="1"/>
  <c r="E4107" i="87"/>
  <c r="F4107" i="87" s="1"/>
  <c r="H4107" i="87" s="1"/>
  <c r="E4103" i="87"/>
  <c r="H4093" i="87"/>
  <c r="G4092" i="87"/>
  <c r="G4091" i="87"/>
  <c r="H4087" i="87"/>
  <c r="G4078" i="87"/>
  <c r="H4078" i="87" s="1"/>
  <c r="G4077" i="87"/>
  <c r="H4077" i="87" s="1"/>
  <c r="H4076" i="87"/>
  <c r="G4076" i="87"/>
  <c r="G4075" i="87"/>
  <c r="H4075" i="87" s="1"/>
  <c r="H4071" i="87"/>
  <c r="E4064" i="87"/>
  <c r="F4064" i="87" s="1"/>
  <c r="H4064" i="87" s="1"/>
  <c r="E4063" i="87"/>
  <c r="F4063" i="87" s="1"/>
  <c r="H4063" i="87" s="1"/>
  <c r="E4059" i="87"/>
  <c r="H4049" i="87"/>
  <c r="G4048" i="87"/>
  <c r="G4047" i="87"/>
  <c r="H4043" i="87"/>
  <c r="G4034" i="87"/>
  <c r="H4034" i="87" s="1"/>
  <c r="G4033" i="87"/>
  <c r="H4033" i="87" s="1"/>
  <c r="G4032" i="87"/>
  <c r="H4032" i="87" s="1"/>
  <c r="G4031" i="87"/>
  <c r="H4031" i="87" s="1"/>
  <c r="H4027" i="87"/>
  <c r="H4021" i="87"/>
  <c r="E4020" i="87"/>
  <c r="F4020" i="87" s="1"/>
  <c r="H4020" i="87" s="1"/>
  <c r="E4019" i="87"/>
  <c r="F4019" i="87" s="1"/>
  <c r="H4019" i="87" s="1"/>
  <c r="E4015" i="87"/>
  <c r="H4005" i="87"/>
  <c r="G4004" i="87"/>
  <c r="G4003" i="87"/>
  <c r="H3999" i="87"/>
  <c r="G3990" i="87"/>
  <c r="H3990" i="87" s="1"/>
  <c r="G3989" i="87"/>
  <c r="H3989" i="87" s="1"/>
  <c r="G3988" i="87"/>
  <c r="H3988" i="87" s="1"/>
  <c r="G3987" i="87"/>
  <c r="H3987" i="87" s="1"/>
  <c r="H3983" i="87"/>
  <c r="E3976" i="87"/>
  <c r="F3976" i="87" s="1"/>
  <c r="H3976" i="87" s="1"/>
  <c r="E3975" i="87"/>
  <c r="F3975" i="87" s="1"/>
  <c r="H3975" i="87" s="1"/>
  <c r="E3971" i="87"/>
  <c r="H3961" i="87"/>
  <c r="G3960" i="87"/>
  <c r="G3959" i="87"/>
  <c r="H3955" i="87"/>
  <c r="G3946" i="87"/>
  <c r="H3946" i="87" s="1"/>
  <c r="G3945" i="87"/>
  <c r="H3945" i="87" s="1"/>
  <c r="G3944" i="87"/>
  <c r="H3944" i="87" s="1"/>
  <c r="G3943" i="87"/>
  <c r="H3943" i="87" s="1"/>
  <c r="H3939" i="87"/>
  <c r="E3932" i="87"/>
  <c r="F3932" i="87" s="1"/>
  <c r="H3932" i="87" s="1"/>
  <c r="E3931" i="87"/>
  <c r="F3931" i="87" s="1"/>
  <c r="H3931" i="87" s="1"/>
  <c r="E3927" i="87"/>
  <c r="H3917" i="87"/>
  <c r="G3916" i="87"/>
  <c r="G3915" i="87"/>
  <c r="H3911" i="87"/>
  <c r="G3902" i="87"/>
  <c r="H3902" i="87" s="1"/>
  <c r="G3901" i="87"/>
  <c r="H3901" i="87" s="1"/>
  <c r="G3900" i="87"/>
  <c r="H3900" i="87" s="1"/>
  <c r="G3899" i="87"/>
  <c r="H3899" i="87" s="1"/>
  <c r="H3895" i="87"/>
  <c r="E3888" i="87"/>
  <c r="F3888" i="87" s="1"/>
  <c r="H3888" i="87" s="1"/>
  <c r="E3887" i="87"/>
  <c r="F3887" i="87" s="1"/>
  <c r="H3887" i="87" s="1"/>
  <c r="E3883" i="87"/>
  <c r="H3873" i="87"/>
  <c r="G3872" i="87"/>
  <c r="G3871" i="87"/>
  <c r="H3867" i="87"/>
  <c r="G3858" i="87"/>
  <c r="H3858" i="87" s="1"/>
  <c r="G3857" i="87"/>
  <c r="H3857" i="87" s="1"/>
  <c r="G3856" i="87"/>
  <c r="H3856" i="87" s="1"/>
  <c r="G3855" i="87"/>
  <c r="H3855" i="87" s="1"/>
  <c r="H3851" i="87"/>
  <c r="E3844" i="87"/>
  <c r="F3844" i="87" s="1"/>
  <c r="H3844" i="87" s="1"/>
  <c r="E3843" i="87"/>
  <c r="F3843" i="87" s="1"/>
  <c r="H3843" i="87" s="1"/>
  <c r="E3839" i="87"/>
  <c r="H3829" i="87"/>
  <c r="G3828" i="87"/>
  <c r="G3827" i="87"/>
  <c r="H3823" i="87"/>
  <c r="G3814" i="87"/>
  <c r="H3814" i="87" s="1"/>
  <c r="G3813" i="87"/>
  <c r="H3813" i="87" s="1"/>
  <c r="G3812" i="87"/>
  <c r="H3812" i="87" s="1"/>
  <c r="G3811" i="87"/>
  <c r="H3811" i="87" s="1"/>
  <c r="H3807" i="87"/>
  <c r="E3800" i="87"/>
  <c r="F3800" i="87" s="1"/>
  <c r="H3800" i="87" s="1"/>
  <c r="E3799" i="87"/>
  <c r="F3799" i="87" s="1"/>
  <c r="H3799" i="87" s="1"/>
  <c r="E3795" i="87"/>
  <c r="H3785" i="87"/>
  <c r="G3784" i="87"/>
  <c r="G3783" i="87"/>
  <c r="H3779" i="87"/>
  <c r="G3770" i="87"/>
  <c r="H3770" i="87" s="1"/>
  <c r="G3769" i="87"/>
  <c r="H3769" i="87" s="1"/>
  <c r="G3768" i="87"/>
  <c r="H3768" i="87" s="1"/>
  <c r="G3767" i="87"/>
  <c r="H3767" i="87" s="1"/>
  <c r="H3763" i="87"/>
  <c r="E3756" i="87"/>
  <c r="F3756" i="87" s="1"/>
  <c r="H3756" i="87" s="1"/>
  <c r="E3755" i="87"/>
  <c r="F3755" i="87" s="1"/>
  <c r="H3755" i="87" s="1"/>
  <c r="E3751" i="87"/>
  <c r="H3741" i="87"/>
  <c r="G3740" i="87"/>
  <c r="G3739" i="87"/>
  <c r="H3735" i="87"/>
  <c r="G3726" i="87"/>
  <c r="H3726" i="87" s="1"/>
  <c r="G3725" i="87"/>
  <c r="H3725" i="87" s="1"/>
  <c r="G3724" i="87"/>
  <c r="H3724" i="87" s="1"/>
  <c r="G3723" i="87"/>
  <c r="H3723" i="87" s="1"/>
  <c r="H3719" i="87"/>
  <c r="E3712" i="87"/>
  <c r="F3712" i="87" s="1"/>
  <c r="H3712" i="87" s="1"/>
  <c r="E3711" i="87"/>
  <c r="F3711" i="87" s="1"/>
  <c r="H3711" i="87" s="1"/>
  <c r="E3707" i="87"/>
  <c r="H3697" i="87"/>
  <c r="G3696" i="87"/>
  <c r="G3695" i="87"/>
  <c r="H3691" i="87"/>
  <c r="G3682" i="87"/>
  <c r="H3682" i="87" s="1"/>
  <c r="G3681" i="87"/>
  <c r="H3681" i="87" s="1"/>
  <c r="G3680" i="87"/>
  <c r="H3680" i="87" s="1"/>
  <c r="G3679" i="87"/>
  <c r="H3679" i="87" s="1"/>
  <c r="H3675" i="87"/>
  <c r="E3668" i="87"/>
  <c r="F3668" i="87" s="1"/>
  <c r="H3668" i="87" s="1"/>
  <c r="E3667" i="87"/>
  <c r="F3667" i="87" s="1"/>
  <c r="H3667" i="87" s="1"/>
  <c r="E3663" i="87"/>
  <c r="H3653" i="87"/>
  <c r="G3652" i="87"/>
  <c r="G3651" i="87"/>
  <c r="H3647" i="87"/>
  <c r="G3638" i="87"/>
  <c r="H3638" i="87" s="1"/>
  <c r="G3637" i="87"/>
  <c r="H3637" i="87" s="1"/>
  <c r="G3636" i="87"/>
  <c r="H3636" i="87" s="1"/>
  <c r="H3635" i="87"/>
  <c r="G3635" i="87"/>
  <c r="H3631" i="87"/>
  <c r="E3624" i="87"/>
  <c r="F3624" i="87" s="1"/>
  <c r="H3624" i="87" s="1"/>
  <c r="E3623" i="87"/>
  <c r="F3623" i="87" s="1"/>
  <c r="H3623" i="87" s="1"/>
  <c r="E3619" i="87"/>
  <c r="H3609" i="87"/>
  <c r="G3608" i="87"/>
  <c r="G3607" i="87"/>
  <c r="H3603" i="87"/>
  <c r="G3594" i="87"/>
  <c r="H3594" i="87" s="1"/>
  <c r="G3593" i="87"/>
  <c r="H3593" i="87" s="1"/>
  <c r="G3592" i="87"/>
  <c r="H3592" i="87" s="1"/>
  <c r="G3591" i="87"/>
  <c r="H3591" i="87" s="1"/>
  <c r="H3587" i="87"/>
  <c r="F3580" i="87"/>
  <c r="H3580" i="87" s="1"/>
  <c r="E3580" i="87"/>
  <c r="E3579" i="87"/>
  <c r="F3579" i="87" s="1"/>
  <c r="H3579" i="87" s="1"/>
  <c r="E3575" i="87"/>
  <c r="H3565" i="87"/>
  <c r="G3564" i="87"/>
  <c r="G3563" i="87"/>
  <c r="H3559" i="87"/>
  <c r="H3550" i="87"/>
  <c r="G3550" i="87"/>
  <c r="G3549" i="87"/>
  <c r="H3549" i="87" s="1"/>
  <c r="G3548" i="87"/>
  <c r="H3548" i="87" s="1"/>
  <c r="G3547" i="87"/>
  <c r="H3547" i="87" s="1"/>
  <c r="H3543" i="87"/>
  <c r="E3536" i="87"/>
  <c r="F3536" i="87" s="1"/>
  <c r="H3536" i="87" s="1"/>
  <c r="E3535" i="87"/>
  <c r="F3535" i="87" s="1"/>
  <c r="H3535" i="87" s="1"/>
  <c r="E3531" i="87"/>
  <c r="H3521" i="87"/>
  <c r="G3520" i="87"/>
  <c r="G3519" i="87"/>
  <c r="H3515" i="87"/>
  <c r="G3506" i="87"/>
  <c r="H3506" i="87" s="1"/>
  <c r="G3505" i="87"/>
  <c r="H3505" i="87" s="1"/>
  <c r="G3504" i="87"/>
  <c r="H3504" i="87" s="1"/>
  <c r="G3503" i="87"/>
  <c r="H3503" i="87" s="1"/>
  <c r="H3499" i="87"/>
  <c r="E3492" i="87"/>
  <c r="F3492" i="87" s="1"/>
  <c r="H3492" i="87" s="1"/>
  <c r="E3491" i="87"/>
  <c r="F3491" i="87" s="1"/>
  <c r="H3491" i="87" s="1"/>
  <c r="E3487" i="87"/>
  <c r="H3477" i="87"/>
  <c r="G3476" i="87"/>
  <c r="G3475" i="87"/>
  <c r="H3471" i="87"/>
  <c r="G3462" i="87"/>
  <c r="H3462" i="87" s="1"/>
  <c r="G3461" i="87"/>
  <c r="H3461" i="87" s="1"/>
  <c r="G3460" i="87"/>
  <c r="H3460" i="87" s="1"/>
  <c r="G3459" i="87"/>
  <c r="H3459" i="87" s="1"/>
  <c r="H3455" i="87"/>
  <c r="E3448" i="87"/>
  <c r="F3448" i="87" s="1"/>
  <c r="H3448" i="87" s="1"/>
  <c r="E3447" i="87"/>
  <c r="F3447" i="87" s="1"/>
  <c r="H3447" i="87" s="1"/>
  <c r="E3443" i="87"/>
  <c r="H3433" i="87"/>
  <c r="G3432" i="87"/>
  <c r="G3431" i="87"/>
  <c r="H3427" i="87"/>
  <c r="G3418" i="87"/>
  <c r="H3418" i="87" s="1"/>
  <c r="G3417" i="87"/>
  <c r="H3417" i="87" s="1"/>
  <c r="G3416" i="87"/>
  <c r="H3416" i="87" s="1"/>
  <c r="G3415" i="87"/>
  <c r="H3415" i="87" s="1"/>
  <c r="H3411" i="87"/>
  <c r="E3404" i="87"/>
  <c r="F3404" i="87" s="1"/>
  <c r="H3404" i="87" s="1"/>
  <c r="E3403" i="87"/>
  <c r="F3403" i="87" s="1"/>
  <c r="H3403" i="87" s="1"/>
  <c r="E3399" i="87"/>
  <c r="H3389" i="87"/>
  <c r="G3388" i="87"/>
  <c r="G3387" i="87"/>
  <c r="H3383" i="87"/>
  <c r="G3374" i="87"/>
  <c r="H3374" i="87" s="1"/>
  <c r="G3373" i="87"/>
  <c r="H3373" i="87" s="1"/>
  <c r="G3372" i="87"/>
  <c r="H3372" i="87" s="1"/>
  <c r="G3371" i="87"/>
  <c r="H3371" i="87" s="1"/>
  <c r="H3367" i="87"/>
  <c r="E3360" i="87"/>
  <c r="F3360" i="87" s="1"/>
  <c r="H3360" i="87" s="1"/>
  <c r="E3359" i="87"/>
  <c r="F3359" i="87" s="1"/>
  <c r="H3359" i="87" s="1"/>
  <c r="E3355" i="87"/>
  <c r="H3345" i="87"/>
  <c r="G3344" i="87"/>
  <c r="G3343" i="87"/>
  <c r="H3339" i="87"/>
  <c r="G3330" i="87"/>
  <c r="H3330" i="87" s="1"/>
  <c r="G3329" i="87"/>
  <c r="H3329" i="87" s="1"/>
  <c r="G3328" i="87"/>
  <c r="H3328" i="87" s="1"/>
  <c r="H3327" i="87"/>
  <c r="G3327" i="87"/>
  <c r="H3323" i="87"/>
  <c r="E3316" i="87"/>
  <c r="F3316" i="87" s="1"/>
  <c r="H3316" i="87" s="1"/>
  <c r="E3315" i="87"/>
  <c r="F3315" i="87" s="1"/>
  <c r="H3315" i="87" s="1"/>
  <c r="E3311" i="87"/>
  <c r="H3301" i="87"/>
  <c r="G3300" i="87"/>
  <c r="G3299" i="87"/>
  <c r="H3295" i="87"/>
  <c r="G3286" i="87"/>
  <c r="H3286" i="87" s="1"/>
  <c r="G3285" i="87"/>
  <c r="H3285" i="87" s="1"/>
  <c r="G3284" i="87"/>
  <c r="H3284" i="87" s="1"/>
  <c r="G3283" i="87"/>
  <c r="H3283" i="87" s="1"/>
  <c r="H3279" i="87"/>
  <c r="F3272" i="87"/>
  <c r="H3272" i="87" s="1"/>
  <c r="E3272" i="87"/>
  <c r="E3271" i="87"/>
  <c r="F3271" i="87" s="1"/>
  <c r="H3271" i="87" s="1"/>
  <c r="E3267" i="87"/>
  <c r="H3257" i="87"/>
  <c r="G3256" i="87"/>
  <c r="G3255" i="87"/>
  <c r="H3251" i="87"/>
  <c r="G3242" i="87"/>
  <c r="H3242" i="87" s="1"/>
  <c r="G3241" i="87"/>
  <c r="H3241" i="87" s="1"/>
  <c r="G3240" i="87"/>
  <c r="H3240" i="87" s="1"/>
  <c r="G3239" i="87"/>
  <c r="H3239" i="87" s="1"/>
  <c r="H3235" i="87"/>
  <c r="E3228" i="87"/>
  <c r="F3228" i="87" s="1"/>
  <c r="H3228" i="87" s="1"/>
  <c r="E3227" i="87"/>
  <c r="F3227" i="87" s="1"/>
  <c r="H3227" i="87" s="1"/>
  <c r="E3223" i="87"/>
  <c r="H3213" i="87"/>
  <c r="G3212" i="87"/>
  <c r="G3211" i="87"/>
  <c r="H3207" i="87"/>
  <c r="G3198" i="87"/>
  <c r="H3198" i="87" s="1"/>
  <c r="G3197" i="87"/>
  <c r="H3197" i="87" s="1"/>
  <c r="G3196" i="87"/>
  <c r="H3196" i="87" s="1"/>
  <c r="G3195" i="87"/>
  <c r="H3195" i="87" s="1"/>
  <c r="H3191" i="87"/>
  <c r="E3184" i="87"/>
  <c r="F3184" i="87" s="1"/>
  <c r="H3184" i="87" s="1"/>
  <c r="E3183" i="87"/>
  <c r="F3183" i="87" s="1"/>
  <c r="H3183" i="87" s="1"/>
  <c r="E3179" i="87"/>
  <c r="H3169" i="87"/>
  <c r="G3168" i="87"/>
  <c r="G3167" i="87"/>
  <c r="H3163" i="87"/>
  <c r="G3154" i="87"/>
  <c r="H3154" i="87" s="1"/>
  <c r="G3153" i="87"/>
  <c r="H3153" i="87" s="1"/>
  <c r="G3152" i="87"/>
  <c r="H3152" i="87" s="1"/>
  <c r="G3151" i="87"/>
  <c r="H3151" i="87" s="1"/>
  <c r="H3155" i="87" s="1"/>
  <c r="H3147" i="87"/>
  <c r="E3140" i="87"/>
  <c r="F3140" i="87" s="1"/>
  <c r="H3140" i="87" s="1"/>
  <c r="E3139" i="87"/>
  <c r="F3139" i="87" s="1"/>
  <c r="H3139" i="87" s="1"/>
  <c r="E3135" i="87"/>
  <c r="H3125" i="87"/>
  <c r="G3124" i="87"/>
  <c r="G3123" i="87"/>
  <c r="H3119" i="87"/>
  <c r="G3110" i="87"/>
  <c r="H3110" i="87" s="1"/>
  <c r="G3109" i="87"/>
  <c r="H3109" i="87" s="1"/>
  <c r="G3108" i="87"/>
  <c r="H3108" i="87" s="1"/>
  <c r="G3107" i="87"/>
  <c r="H3107" i="87" s="1"/>
  <c r="H3103" i="87"/>
  <c r="E3096" i="87"/>
  <c r="F3096" i="87" s="1"/>
  <c r="H3096" i="87" s="1"/>
  <c r="E3095" i="87"/>
  <c r="F3095" i="87" s="1"/>
  <c r="H3095" i="87" s="1"/>
  <c r="E3091" i="87"/>
  <c r="H3081" i="87"/>
  <c r="G3080" i="87"/>
  <c r="G3079" i="87"/>
  <c r="H3075" i="87"/>
  <c r="G3066" i="87"/>
  <c r="H3066" i="87" s="1"/>
  <c r="G3065" i="87"/>
  <c r="H3065" i="87" s="1"/>
  <c r="G3064" i="87"/>
  <c r="H3064" i="87" s="1"/>
  <c r="G3063" i="87"/>
  <c r="H3063" i="87" s="1"/>
  <c r="H3059" i="87"/>
  <c r="E3052" i="87"/>
  <c r="F3052" i="87" s="1"/>
  <c r="H3052" i="87" s="1"/>
  <c r="E3051" i="87"/>
  <c r="F3051" i="87" s="1"/>
  <c r="H3051" i="87" s="1"/>
  <c r="E3047" i="87"/>
  <c r="H3037" i="87"/>
  <c r="G3036" i="87"/>
  <c r="G3035" i="87"/>
  <c r="H3031" i="87"/>
  <c r="G3022" i="87"/>
  <c r="H3022" i="87" s="1"/>
  <c r="G3021" i="87"/>
  <c r="H3021" i="87" s="1"/>
  <c r="G3020" i="87"/>
  <c r="H3020" i="87" s="1"/>
  <c r="G3019" i="87"/>
  <c r="H3019" i="87" s="1"/>
  <c r="H3015" i="87"/>
  <c r="E3008" i="87"/>
  <c r="F3008" i="87" s="1"/>
  <c r="H3008" i="87" s="1"/>
  <c r="E3007" i="87"/>
  <c r="F3007" i="87" s="1"/>
  <c r="H3007" i="87" s="1"/>
  <c r="E3003" i="87"/>
  <c r="H2993" i="87"/>
  <c r="G2992" i="87"/>
  <c r="G2991" i="87"/>
  <c r="H2987" i="87"/>
  <c r="G2978" i="87"/>
  <c r="H2978" i="87" s="1"/>
  <c r="G2977" i="87"/>
  <c r="H2977" i="87" s="1"/>
  <c r="G2976" i="87"/>
  <c r="H2976" i="87" s="1"/>
  <c r="G2975" i="87"/>
  <c r="H2975" i="87" s="1"/>
  <c r="H2971" i="87"/>
  <c r="E2964" i="87"/>
  <c r="F2964" i="87" s="1"/>
  <c r="H2964" i="87" s="1"/>
  <c r="E2963" i="87"/>
  <c r="F2963" i="87" s="1"/>
  <c r="H2963" i="87" s="1"/>
  <c r="E2959" i="87"/>
  <c r="H2949" i="87"/>
  <c r="G2948" i="87"/>
  <c r="G2947" i="87"/>
  <c r="H2943" i="87"/>
  <c r="G2934" i="87"/>
  <c r="H2934" i="87" s="1"/>
  <c r="G2933" i="87"/>
  <c r="H2933" i="87" s="1"/>
  <c r="G2932" i="87"/>
  <c r="H2932" i="87" s="1"/>
  <c r="G2931" i="87"/>
  <c r="H2931" i="87" s="1"/>
  <c r="H2927" i="87"/>
  <c r="E2920" i="87"/>
  <c r="F2920" i="87" s="1"/>
  <c r="H2920" i="87" s="1"/>
  <c r="F2919" i="87"/>
  <c r="H2919" i="87" s="1"/>
  <c r="E2919" i="87"/>
  <c r="E2915" i="87"/>
  <c r="H2905" i="87"/>
  <c r="G2904" i="87"/>
  <c r="G2903" i="87"/>
  <c r="H2899" i="87"/>
  <c r="G2890" i="87"/>
  <c r="H2890" i="87" s="1"/>
  <c r="H2889" i="87"/>
  <c r="G2889" i="87"/>
  <c r="G2888" i="87"/>
  <c r="H2888" i="87" s="1"/>
  <c r="G2887" i="87"/>
  <c r="H2887" i="87" s="1"/>
  <c r="H2883" i="87"/>
  <c r="E2876" i="87"/>
  <c r="F2876" i="87" s="1"/>
  <c r="H2876" i="87" s="1"/>
  <c r="E2875" i="87"/>
  <c r="F2875" i="87" s="1"/>
  <c r="H2875" i="87" s="1"/>
  <c r="E2871" i="87"/>
  <c r="H2861" i="87"/>
  <c r="G2860" i="87"/>
  <c r="G2859" i="87"/>
  <c r="H2855" i="87"/>
  <c r="G2846" i="87"/>
  <c r="H2846" i="87" s="1"/>
  <c r="G2845" i="87"/>
  <c r="H2845" i="87" s="1"/>
  <c r="G2844" i="87"/>
  <c r="H2844" i="87" s="1"/>
  <c r="G2843" i="87"/>
  <c r="H2843" i="87" s="1"/>
  <c r="H2839" i="87"/>
  <c r="E2832" i="87"/>
  <c r="F2832" i="87" s="1"/>
  <c r="H2832" i="87" s="1"/>
  <c r="E2831" i="87"/>
  <c r="F2831" i="87" s="1"/>
  <c r="H2831" i="87" s="1"/>
  <c r="E2827" i="87"/>
  <c r="H2817" i="87"/>
  <c r="G2816" i="87"/>
  <c r="G2815" i="87"/>
  <c r="H2811" i="87"/>
  <c r="G2802" i="87"/>
  <c r="H2802" i="87" s="1"/>
  <c r="G2801" i="87"/>
  <c r="H2801" i="87" s="1"/>
  <c r="G2800" i="87"/>
  <c r="H2800" i="87" s="1"/>
  <c r="G2799" i="87"/>
  <c r="H2799" i="87" s="1"/>
  <c r="H2795" i="87"/>
  <c r="E2788" i="87"/>
  <c r="F2788" i="87" s="1"/>
  <c r="H2788" i="87" s="1"/>
  <c r="E2787" i="87"/>
  <c r="F2787" i="87" s="1"/>
  <c r="H2787" i="87" s="1"/>
  <c r="E2783" i="87"/>
  <c r="H2773" i="87"/>
  <c r="G2772" i="87"/>
  <c r="G2771" i="87"/>
  <c r="H2767" i="87"/>
  <c r="G2758" i="87"/>
  <c r="H2758" i="87" s="1"/>
  <c r="G2757" i="87"/>
  <c r="H2757" i="87" s="1"/>
  <c r="G2756" i="87"/>
  <c r="H2756" i="87" s="1"/>
  <c r="G2755" i="87"/>
  <c r="H2755" i="87" s="1"/>
  <c r="H2751" i="87"/>
  <c r="E2744" i="87"/>
  <c r="F2744" i="87" s="1"/>
  <c r="H2744" i="87" s="1"/>
  <c r="E2743" i="87"/>
  <c r="F2743" i="87" s="1"/>
  <c r="H2743" i="87" s="1"/>
  <c r="E2739" i="87"/>
  <c r="H2729" i="87"/>
  <c r="G2728" i="87"/>
  <c r="G2727" i="87"/>
  <c r="H2723" i="87"/>
  <c r="G2714" i="87"/>
  <c r="H2714" i="87" s="1"/>
  <c r="G2713" i="87"/>
  <c r="H2713" i="87" s="1"/>
  <c r="G2712" i="87"/>
  <c r="H2712" i="87" s="1"/>
  <c r="G2711" i="87"/>
  <c r="H2711" i="87" s="1"/>
  <c r="H2707" i="87"/>
  <c r="E2700" i="87"/>
  <c r="F2700" i="87" s="1"/>
  <c r="H2700" i="87" s="1"/>
  <c r="E2699" i="87"/>
  <c r="F2699" i="87" s="1"/>
  <c r="H2699" i="87" s="1"/>
  <c r="E2695" i="87"/>
  <c r="H2685" i="87"/>
  <c r="G2684" i="87"/>
  <c r="G2683" i="87"/>
  <c r="H2679" i="87"/>
  <c r="G2670" i="87"/>
  <c r="H2670" i="87" s="1"/>
  <c r="G2669" i="87"/>
  <c r="H2669" i="87" s="1"/>
  <c r="G2668" i="87"/>
  <c r="H2668" i="87" s="1"/>
  <c r="G2667" i="87"/>
  <c r="H2667" i="87" s="1"/>
  <c r="H2663" i="87"/>
  <c r="E2656" i="87"/>
  <c r="F2656" i="87" s="1"/>
  <c r="H2656" i="87" s="1"/>
  <c r="E2655" i="87"/>
  <c r="F2655" i="87" s="1"/>
  <c r="H2655" i="87" s="1"/>
  <c r="E2651" i="87"/>
  <c r="H2641" i="87"/>
  <c r="G2640" i="87"/>
  <c r="G2639" i="87"/>
  <c r="H2635" i="87"/>
  <c r="G2626" i="87"/>
  <c r="H2626" i="87" s="1"/>
  <c r="G2625" i="87"/>
  <c r="H2625" i="87" s="1"/>
  <c r="H2624" i="87"/>
  <c r="G2624" i="87"/>
  <c r="G2623" i="87"/>
  <c r="H2623" i="87" s="1"/>
  <c r="H2619" i="87"/>
  <c r="E2612" i="87"/>
  <c r="F2612" i="87" s="1"/>
  <c r="H2612" i="87" s="1"/>
  <c r="E2611" i="87"/>
  <c r="F2611" i="87" s="1"/>
  <c r="H2611" i="87" s="1"/>
  <c r="E2607" i="87"/>
  <c r="H2597" i="87"/>
  <c r="G2596" i="87"/>
  <c r="G2595" i="87"/>
  <c r="H2591" i="87"/>
  <c r="G2582" i="87"/>
  <c r="H2582" i="87" s="1"/>
  <c r="H2581" i="87"/>
  <c r="G2581" i="87"/>
  <c r="G2580" i="87"/>
  <c r="H2580" i="87" s="1"/>
  <c r="G2579" i="87"/>
  <c r="H2579" i="87" s="1"/>
  <c r="H2575" i="87"/>
  <c r="E2568" i="87"/>
  <c r="F2568" i="87" s="1"/>
  <c r="H2568" i="87" s="1"/>
  <c r="E2567" i="87"/>
  <c r="F2567" i="87" s="1"/>
  <c r="H2567" i="87" s="1"/>
  <c r="H2569" i="87" s="1"/>
  <c r="E2563" i="87"/>
  <c r="H2553" i="87"/>
  <c r="G2552" i="87"/>
  <c r="G2551" i="87"/>
  <c r="H2547" i="87"/>
  <c r="G2538" i="87"/>
  <c r="H2538" i="87" s="1"/>
  <c r="G2537" i="87"/>
  <c r="H2537" i="87" s="1"/>
  <c r="G2536" i="87"/>
  <c r="H2536" i="87" s="1"/>
  <c r="G2535" i="87"/>
  <c r="H2535" i="87" s="1"/>
  <c r="H2531" i="87"/>
  <c r="E2524" i="87"/>
  <c r="F2524" i="87" s="1"/>
  <c r="H2524" i="87" s="1"/>
  <c r="E2523" i="87"/>
  <c r="F2523" i="87" s="1"/>
  <c r="H2523" i="87" s="1"/>
  <c r="E2519" i="87"/>
  <c r="H2509" i="87"/>
  <c r="G2508" i="87"/>
  <c r="G2507" i="87"/>
  <c r="H2503" i="87"/>
  <c r="G2494" i="87"/>
  <c r="H2494" i="87" s="1"/>
  <c r="G2493" i="87"/>
  <c r="H2493" i="87" s="1"/>
  <c r="G2492" i="87"/>
  <c r="H2492" i="87" s="1"/>
  <c r="G2491" i="87"/>
  <c r="H2491" i="87" s="1"/>
  <c r="H2487" i="87"/>
  <c r="E2480" i="87"/>
  <c r="F2480" i="87" s="1"/>
  <c r="H2480" i="87" s="1"/>
  <c r="E2479" i="87"/>
  <c r="F2479" i="87" s="1"/>
  <c r="H2479" i="87" s="1"/>
  <c r="E2475" i="87"/>
  <c r="H2465" i="87"/>
  <c r="G2464" i="87"/>
  <c r="G2463" i="87"/>
  <c r="H2459" i="87"/>
  <c r="G2450" i="87"/>
  <c r="H2450" i="87" s="1"/>
  <c r="G2449" i="87"/>
  <c r="H2449" i="87" s="1"/>
  <c r="G2448" i="87"/>
  <c r="H2448" i="87" s="1"/>
  <c r="G2447" i="87"/>
  <c r="H2447" i="87" s="1"/>
  <c r="H2443" i="87"/>
  <c r="E2436" i="87"/>
  <c r="F2436" i="87" s="1"/>
  <c r="H2436" i="87" s="1"/>
  <c r="E2435" i="87"/>
  <c r="F2435" i="87" s="1"/>
  <c r="H2435" i="87" s="1"/>
  <c r="E2431" i="87"/>
  <c r="H2421" i="87"/>
  <c r="G2420" i="87"/>
  <c r="G2419" i="87"/>
  <c r="H2415" i="87"/>
  <c r="G2406" i="87"/>
  <c r="H2406" i="87" s="1"/>
  <c r="G2405" i="87"/>
  <c r="H2405" i="87" s="1"/>
  <c r="G2404" i="87"/>
  <c r="H2404" i="87" s="1"/>
  <c r="G2403" i="87"/>
  <c r="H2403" i="87" s="1"/>
  <c r="H2399" i="87"/>
  <c r="E2392" i="87"/>
  <c r="F2392" i="87" s="1"/>
  <c r="H2392" i="87" s="1"/>
  <c r="E2391" i="87"/>
  <c r="F2391" i="87" s="1"/>
  <c r="H2391" i="87" s="1"/>
  <c r="H2393" i="87" s="1"/>
  <c r="E2387" i="87"/>
  <c r="H2377" i="87"/>
  <c r="G2376" i="87"/>
  <c r="G2375" i="87"/>
  <c r="H2371" i="87"/>
  <c r="G2362" i="87"/>
  <c r="H2362" i="87" s="1"/>
  <c r="G2361" i="87"/>
  <c r="H2361" i="87" s="1"/>
  <c r="G2360" i="87"/>
  <c r="H2360" i="87" s="1"/>
  <c r="G2359" i="87"/>
  <c r="H2359" i="87" s="1"/>
  <c r="H2355" i="87"/>
  <c r="E2348" i="87"/>
  <c r="F2348" i="87" s="1"/>
  <c r="H2348" i="87" s="1"/>
  <c r="E2347" i="87"/>
  <c r="F2347" i="87" s="1"/>
  <c r="H2347" i="87" s="1"/>
  <c r="E2343" i="87"/>
  <c r="H2333" i="87"/>
  <c r="G2332" i="87"/>
  <c r="G2331" i="87"/>
  <c r="H2327" i="87"/>
  <c r="G2318" i="87"/>
  <c r="H2318" i="87" s="1"/>
  <c r="G2317" i="87"/>
  <c r="H2317" i="87" s="1"/>
  <c r="G2316" i="87"/>
  <c r="H2316" i="87" s="1"/>
  <c r="G2315" i="87"/>
  <c r="H2315" i="87" s="1"/>
  <c r="H2311" i="87"/>
  <c r="E2304" i="87"/>
  <c r="F2304" i="87" s="1"/>
  <c r="H2304" i="87" s="1"/>
  <c r="E2303" i="87"/>
  <c r="F2303" i="87" s="1"/>
  <c r="H2303" i="87" s="1"/>
  <c r="E2299" i="87"/>
  <c r="H2289" i="87"/>
  <c r="G2288" i="87"/>
  <c r="G2287" i="87"/>
  <c r="H2283" i="87"/>
  <c r="G2274" i="87"/>
  <c r="H2274" i="87" s="1"/>
  <c r="G2273" i="87"/>
  <c r="H2273" i="87" s="1"/>
  <c r="H2272" i="87"/>
  <c r="G2272" i="87"/>
  <c r="G2271" i="87"/>
  <c r="H2271" i="87" s="1"/>
  <c r="H2267" i="87"/>
  <c r="E2260" i="87"/>
  <c r="F2260" i="87" s="1"/>
  <c r="H2260" i="87" s="1"/>
  <c r="E2259" i="87"/>
  <c r="F2259" i="87" s="1"/>
  <c r="H2259" i="87" s="1"/>
  <c r="E2255" i="87"/>
  <c r="H2245" i="87"/>
  <c r="G2244" i="87"/>
  <c r="G2243" i="87"/>
  <c r="H2239" i="87"/>
  <c r="G2230" i="87"/>
  <c r="H2230" i="87" s="1"/>
  <c r="H2229" i="87"/>
  <c r="G2229" i="87"/>
  <c r="G2228" i="87"/>
  <c r="H2228" i="87" s="1"/>
  <c r="G2227" i="87"/>
  <c r="H2227" i="87" s="1"/>
  <c r="H2223" i="87"/>
  <c r="E2216" i="87"/>
  <c r="F2216" i="87" s="1"/>
  <c r="H2216" i="87" s="1"/>
  <c r="E2215" i="87"/>
  <c r="F2215" i="87" s="1"/>
  <c r="H2215" i="87" s="1"/>
  <c r="E2211" i="87"/>
  <c r="H2201" i="87"/>
  <c r="G2200" i="87"/>
  <c r="G2199" i="87"/>
  <c r="H2195" i="87"/>
  <c r="G2186" i="87"/>
  <c r="H2186" i="87" s="1"/>
  <c r="G2185" i="87"/>
  <c r="H2185" i="87" s="1"/>
  <c r="G2184" i="87"/>
  <c r="H2184" i="87" s="1"/>
  <c r="G2183" i="87"/>
  <c r="H2183" i="87" s="1"/>
  <c r="H2179" i="87"/>
  <c r="E2172" i="87"/>
  <c r="F2172" i="87" s="1"/>
  <c r="H2172" i="87" s="1"/>
  <c r="E2171" i="87"/>
  <c r="F2171" i="87" s="1"/>
  <c r="H2171" i="87" s="1"/>
  <c r="E2167" i="87"/>
  <c r="H2157" i="87"/>
  <c r="G2156" i="87"/>
  <c r="G2155" i="87"/>
  <c r="H2151" i="87"/>
  <c r="G2142" i="87"/>
  <c r="H2142" i="87" s="1"/>
  <c r="G2141" i="87"/>
  <c r="H2141" i="87" s="1"/>
  <c r="G2140" i="87"/>
  <c r="H2140" i="87" s="1"/>
  <c r="G2139" i="87"/>
  <c r="H2139" i="87" s="1"/>
  <c r="H2135" i="87"/>
  <c r="E2128" i="87"/>
  <c r="F2128" i="87" s="1"/>
  <c r="H2128" i="87" s="1"/>
  <c r="E2127" i="87"/>
  <c r="F2127" i="87" s="1"/>
  <c r="H2127" i="87" s="1"/>
  <c r="E2123" i="87"/>
  <c r="H2113" i="87"/>
  <c r="G2112" i="87"/>
  <c r="G2111" i="87"/>
  <c r="H2107" i="87"/>
  <c r="G2098" i="87"/>
  <c r="H2098" i="87" s="1"/>
  <c r="G2097" i="87"/>
  <c r="H2097" i="87" s="1"/>
  <c r="H2096" i="87"/>
  <c r="G2096" i="87"/>
  <c r="G2095" i="87"/>
  <c r="H2095" i="87" s="1"/>
  <c r="H2091" i="87"/>
  <c r="E2084" i="87"/>
  <c r="F2084" i="87" s="1"/>
  <c r="H2084" i="87" s="1"/>
  <c r="E2083" i="87"/>
  <c r="F2083" i="87" s="1"/>
  <c r="H2083" i="87" s="1"/>
  <c r="E2079" i="87"/>
  <c r="H2069" i="87"/>
  <c r="G2068" i="87"/>
  <c r="G2067" i="87"/>
  <c r="H2063" i="87"/>
  <c r="G2054" i="87"/>
  <c r="H2054" i="87" s="1"/>
  <c r="H2053" i="87"/>
  <c r="G2053" i="87"/>
  <c r="G2052" i="87"/>
  <c r="H2052" i="87" s="1"/>
  <c r="G2051" i="87"/>
  <c r="H2051" i="87" s="1"/>
  <c r="H2047" i="87"/>
  <c r="E2040" i="87"/>
  <c r="F2040" i="87" s="1"/>
  <c r="H2040" i="87" s="1"/>
  <c r="E2039" i="87"/>
  <c r="F2039" i="87" s="1"/>
  <c r="H2039" i="87" s="1"/>
  <c r="E2035" i="87"/>
  <c r="H2025" i="87"/>
  <c r="G2024" i="87"/>
  <c r="G2023" i="87"/>
  <c r="H2019" i="87"/>
  <c r="G2010" i="87"/>
  <c r="H2010" i="87" s="1"/>
  <c r="G2009" i="87"/>
  <c r="H2009" i="87" s="1"/>
  <c r="G2008" i="87"/>
  <c r="H2008" i="87" s="1"/>
  <c r="G2007" i="87"/>
  <c r="H2007" i="87" s="1"/>
  <c r="H2003" i="87"/>
  <c r="E1996" i="87"/>
  <c r="F1996" i="87" s="1"/>
  <c r="H1996" i="87" s="1"/>
  <c r="E1995" i="87"/>
  <c r="F1995" i="87" s="1"/>
  <c r="H1995" i="87" s="1"/>
  <c r="E1991" i="87"/>
  <c r="H1981" i="87"/>
  <c r="G1980" i="87"/>
  <c r="G1979" i="87"/>
  <c r="H1975" i="87"/>
  <c r="G1966" i="87"/>
  <c r="H1966" i="87" s="1"/>
  <c r="G1965" i="87"/>
  <c r="H1965" i="87" s="1"/>
  <c r="G1964" i="87"/>
  <c r="H1964" i="87" s="1"/>
  <c r="G1963" i="87"/>
  <c r="H1963" i="87" s="1"/>
  <c r="H1959" i="87"/>
  <c r="E1952" i="87"/>
  <c r="F1952" i="87" s="1"/>
  <c r="H1952" i="87" s="1"/>
  <c r="E1951" i="87"/>
  <c r="F1951" i="87" s="1"/>
  <c r="H1951" i="87" s="1"/>
  <c r="E1947" i="87"/>
  <c r="H1937" i="87"/>
  <c r="G1936" i="87"/>
  <c r="G1935" i="87"/>
  <c r="H1931" i="87"/>
  <c r="G1922" i="87"/>
  <c r="H1922" i="87" s="1"/>
  <c r="G1921" i="87"/>
  <c r="H1921" i="87" s="1"/>
  <c r="G1920" i="87"/>
  <c r="H1920" i="87" s="1"/>
  <c r="G1919" i="87"/>
  <c r="H1919" i="87" s="1"/>
  <c r="H1915" i="87"/>
  <c r="E1908" i="87"/>
  <c r="F1908" i="87" s="1"/>
  <c r="H1908" i="87" s="1"/>
  <c r="E1907" i="87"/>
  <c r="F1907" i="87" s="1"/>
  <c r="H1907" i="87" s="1"/>
  <c r="E1903" i="87"/>
  <c r="H1893" i="87"/>
  <c r="G1892" i="87"/>
  <c r="G1891" i="87"/>
  <c r="H1887" i="87"/>
  <c r="G1878" i="87"/>
  <c r="H1878" i="87" s="1"/>
  <c r="G1877" i="87"/>
  <c r="H1877" i="87" s="1"/>
  <c r="G1876" i="87"/>
  <c r="H1876" i="87" s="1"/>
  <c r="G1875" i="87"/>
  <c r="H1875" i="87" s="1"/>
  <c r="H1871" i="87"/>
  <c r="E1864" i="87"/>
  <c r="F1864" i="87" s="1"/>
  <c r="H1864" i="87" s="1"/>
  <c r="E1863" i="87"/>
  <c r="F1863" i="87" s="1"/>
  <c r="H1863" i="87" s="1"/>
  <c r="E1859" i="87"/>
  <c r="H1849" i="87"/>
  <c r="G1848" i="87"/>
  <c r="G1847" i="87"/>
  <c r="H1843" i="87"/>
  <c r="G1834" i="87"/>
  <c r="H1834" i="87" s="1"/>
  <c r="G1833" i="87"/>
  <c r="H1833" i="87" s="1"/>
  <c r="G1832" i="87"/>
  <c r="H1832" i="87" s="1"/>
  <c r="G1831" i="87"/>
  <c r="H1831" i="87" s="1"/>
  <c r="H1827" i="87"/>
  <c r="E1820" i="87"/>
  <c r="F1820" i="87" s="1"/>
  <c r="H1820" i="87" s="1"/>
  <c r="E1819" i="87"/>
  <c r="F1819" i="87" s="1"/>
  <c r="H1819" i="87" s="1"/>
  <c r="E1815" i="87"/>
  <c r="H1805" i="87"/>
  <c r="G1804" i="87"/>
  <c r="G1803" i="87"/>
  <c r="H1799" i="87"/>
  <c r="G1790" i="87"/>
  <c r="H1790" i="87" s="1"/>
  <c r="G1789" i="87"/>
  <c r="H1789" i="87" s="1"/>
  <c r="H1788" i="87"/>
  <c r="G1788" i="87"/>
  <c r="G1787" i="87"/>
  <c r="H1787" i="87" s="1"/>
  <c r="H1783" i="87"/>
  <c r="E1776" i="87"/>
  <c r="F1776" i="87" s="1"/>
  <c r="H1776" i="87" s="1"/>
  <c r="E1775" i="87"/>
  <c r="F1775" i="87" s="1"/>
  <c r="H1775" i="87" s="1"/>
  <c r="E1771" i="87"/>
  <c r="H1761" i="87"/>
  <c r="G1760" i="87"/>
  <c r="G1759" i="87"/>
  <c r="H1755" i="87"/>
  <c r="G1746" i="87"/>
  <c r="H1746" i="87" s="1"/>
  <c r="H1745" i="87"/>
  <c r="G1745" i="87"/>
  <c r="G1744" i="87"/>
  <c r="H1744" i="87" s="1"/>
  <c r="G1743" i="87"/>
  <c r="H1743" i="87" s="1"/>
  <c r="H1739" i="87"/>
  <c r="E1732" i="87"/>
  <c r="F1732" i="87" s="1"/>
  <c r="H1732" i="87" s="1"/>
  <c r="E1731" i="87"/>
  <c r="F1731" i="87" s="1"/>
  <c r="H1731" i="87" s="1"/>
  <c r="E1727" i="87"/>
  <c r="H1717" i="87"/>
  <c r="G1716" i="87"/>
  <c r="G1715" i="87"/>
  <c r="H1711" i="87"/>
  <c r="G1702" i="87"/>
  <c r="H1702" i="87" s="1"/>
  <c r="G1701" i="87"/>
  <c r="H1701" i="87" s="1"/>
  <c r="G1700" i="87"/>
  <c r="H1700" i="87" s="1"/>
  <c r="G1699" i="87"/>
  <c r="H1699" i="87" s="1"/>
  <c r="H1695" i="87"/>
  <c r="E1688" i="87"/>
  <c r="F1688" i="87" s="1"/>
  <c r="H1688" i="87" s="1"/>
  <c r="E1687" i="87"/>
  <c r="F1687" i="87" s="1"/>
  <c r="H1687" i="87" s="1"/>
  <c r="E1683" i="87"/>
  <c r="H1673" i="87"/>
  <c r="G1672" i="87"/>
  <c r="G1671" i="87"/>
  <c r="H1667" i="87"/>
  <c r="G1658" i="87"/>
  <c r="H1658" i="87" s="1"/>
  <c r="G1657" i="87"/>
  <c r="H1657" i="87" s="1"/>
  <c r="G1656" i="87"/>
  <c r="H1656" i="87" s="1"/>
  <c r="G1655" i="87"/>
  <c r="H1655" i="87" s="1"/>
  <c r="H1651" i="87"/>
  <c r="E1644" i="87"/>
  <c r="F1644" i="87" s="1"/>
  <c r="H1644" i="87" s="1"/>
  <c r="E1643" i="87"/>
  <c r="F1643" i="87" s="1"/>
  <c r="H1643" i="87" s="1"/>
  <c r="E1639" i="87"/>
  <c r="H1629" i="87"/>
  <c r="G1628" i="87"/>
  <c r="G1627" i="87"/>
  <c r="H1623" i="87"/>
  <c r="G1614" i="87"/>
  <c r="H1614" i="87" s="1"/>
  <c r="G1613" i="87"/>
  <c r="H1613" i="87" s="1"/>
  <c r="G1612" i="87"/>
  <c r="H1612" i="87" s="1"/>
  <c r="G1611" i="87"/>
  <c r="H1611" i="87" s="1"/>
  <c r="H1607" i="87"/>
  <c r="E1600" i="87"/>
  <c r="F1600" i="87" s="1"/>
  <c r="H1600" i="87" s="1"/>
  <c r="E1599" i="87"/>
  <c r="F1599" i="87" s="1"/>
  <c r="H1599" i="87" s="1"/>
  <c r="E1595" i="87"/>
  <c r="H1585" i="87"/>
  <c r="G1584" i="87"/>
  <c r="G1583" i="87"/>
  <c r="H1579" i="87"/>
  <c r="G1570" i="87"/>
  <c r="H1570" i="87" s="1"/>
  <c r="G1569" i="87"/>
  <c r="H1569" i="87" s="1"/>
  <c r="G1568" i="87"/>
  <c r="H1568" i="87" s="1"/>
  <c r="G1567" i="87"/>
  <c r="H1567" i="87" s="1"/>
  <c r="H1563" i="87"/>
  <c r="E1556" i="87"/>
  <c r="F1556" i="87" s="1"/>
  <c r="H1556" i="87" s="1"/>
  <c r="E1555" i="87"/>
  <c r="F1555" i="87" s="1"/>
  <c r="H1555" i="87" s="1"/>
  <c r="E1551" i="87"/>
  <c r="H1541" i="87"/>
  <c r="G1540" i="87"/>
  <c r="G1539" i="87"/>
  <c r="H1535" i="87"/>
  <c r="G1526" i="87"/>
  <c r="H1526" i="87" s="1"/>
  <c r="G1525" i="87"/>
  <c r="H1525" i="87" s="1"/>
  <c r="G1524" i="87"/>
  <c r="H1524" i="87" s="1"/>
  <c r="G1523" i="87"/>
  <c r="H1523" i="87" s="1"/>
  <c r="H1519" i="87"/>
  <c r="E1512" i="87"/>
  <c r="F1512" i="87" s="1"/>
  <c r="H1512" i="87" s="1"/>
  <c r="E1511" i="87"/>
  <c r="F1511" i="87" s="1"/>
  <c r="H1511" i="87" s="1"/>
  <c r="E1507" i="87"/>
  <c r="H1497" i="87"/>
  <c r="G1496" i="87"/>
  <c r="G1495" i="87"/>
  <c r="H1491" i="87"/>
  <c r="G1482" i="87"/>
  <c r="H1482" i="87" s="1"/>
  <c r="G1481" i="87"/>
  <c r="H1481" i="87" s="1"/>
  <c r="G1480" i="87"/>
  <c r="H1480" i="87" s="1"/>
  <c r="G1479" i="87"/>
  <c r="H1479" i="87" s="1"/>
  <c r="H1475" i="87"/>
  <c r="E1468" i="87"/>
  <c r="F1468" i="87" s="1"/>
  <c r="H1468" i="87" s="1"/>
  <c r="E1467" i="87"/>
  <c r="F1467" i="87" s="1"/>
  <c r="H1467" i="87" s="1"/>
  <c r="E1463" i="87"/>
  <c r="H1453" i="87"/>
  <c r="G1452" i="87"/>
  <c r="G1451" i="87"/>
  <c r="H1447" i="87"/>
  <c r="G1438" i="87"/>
  <c r="H1438" i="87" s="1"/>
  <c r="G1437" i="87"/>
  <c r="H1437" i="87" s="1"/>
  <c r="H1436" i="87"/>
  <c r="G1436" i="87"/>
  <c r="G1435" i="87"/>
  <c r="H1435" i="87" s="1"/>
  <c r="H1431" i="87"/>
  <c r="E1424" i="87"/>
  <c r="F1424" i="87" s="1"/>
  <c r="H1424" i="87" s="1"/>
  <c r="E1423" i="87"/>
  <c r="F1423" i="87" s="1"/>
  <c r="H1423" i="87" s="1"/>
  <c r="E1419" i="87"/>
  <c r="H1409" i="87"/>
  <c r="G1408" i="87"/>
  <c r="G1407" i="87"/>
  <c r="H1403" i="87"/>
  <c r="G1394" i="87"/>
  <c r="H1394" i="87" s="1"/>
  <c r="G1393" i="87"/>
  <c r="H1393" i="87" s="1"/>
  <c r="G1392" i="87"/>
  <c r="H1392" i="87" s="1"/>
  <c r="G1391" i="87"/>
  <c r="H1391" i="87" s="1"/>
  <c r="H1387" i="87"/>
  <c r="E1380" i="87"/>
  <c r="F1380" i="87" s="1"/>
  <c r="H1380" i="87" s="1"/>
  <c r="E1379" i="87"/>
  <c r="F1379" i="87" s="1"/>
  <c r="H1379" i="87" s="1"/>
  <c r="E1375" i="87"/>
  <c r="H1365" i="87"/>
  <c r="G1364" i="87"/>
  <c r="G1363" i="87"/>
  <c r="H1359" i="87"/>
  <c r="G1350" i="87"/>
  <c r="H1350" i="87" s="1"/>
  <c r="G1349" i="87"/>
  <c r="H1349" i="87" s="1"/>
  <c r="G1348" i="87"/>
  <c r="H1348" i="87" s="1"/>
  <c r="G1347" i="87"/>
  <c r="H1347" i="87" s="1"/>
  <c r="H1343" i="87"/>
  <c r="E1336" i="87"/>
  <c r="F1336" i="87" s="1"/>
  <c r="H1336" i="87" s="1"/>
  <c r="E1335" i="87"/>
  <c r="F1335" i="87" s="1"/>
  <c r="H1335" i="87" s="1"/>
  <c r="E1331" i="87"/>
  <c r="H1321" i="87"/>
  <c r="G1320" i="87"/>
  <c r="G1319" i="87"/>
  <c r="H1315" i="87"/>
  <c r="G1306" i="87"/>
  <c r="H1306" i="87" s="1"/>
  <c r="G1305" i="87"/>
  <c r="H1305" i="87" s="1"/>
  <c r="G1304" i="87"/>
  <c r="H1304" i="87" s="1"/>
  <c r="G1303" i="87"/>
  <c r="H1303" i="87" s="1"/>
  <c r="H1299" i="87"/>
  <c r="E1292" i="87"/>
  <c r="F1292" i="87" s="1"/>
  <c r="H1292" i="87" s="1"/>
  <c r="E1291" i="87"/>
  <c r="F1291" i="87" s="1"/>
  <c r="H1291" i="87" s="1"/>
  <c r="E1287" i="87"/>
  <c r="H1277" i="87"/>
  <c r="G1276" i="87"/>
  <c r="G1275" i="87"/>
  <c r="H1271" i="87"/>
  <c r="G1262" i="87"/>
  <c r="H1262" i="87" s="1"/>
  <c r="G1261" i="87"/>
  <c r="H1261" i="87" s="1"/>
  <c r="G1260" i="87"/>
  <c r="H1260" i="87" s="1"/>
  <c r="G1259" i="87"/>
  <c r="H1259" i="87" s="1"/>
  <c r="H1255" i="87"/>
  <c r="E1248" i="87"/>
  <c r="F1248" i="87" s="1"/>
  <c r="H1248" i="87" s="1"/>
  <c r="E1247" i="87"/>
  <c r="F1247" i="87" s="1"/>
  <c r="H1247" i="87" s="1"/>
  <c r="E1243" i="87"/>
  <c r="H1233" i="87"/>
  <c r="G1232" i="87"/>
  <c r="G1231" i="87"/>
  <c r="H1227" i="87"/>
  <c r="G1218" i="87"/>
  <c r="H1218" i="87" s="1"/>
  <c r="G1217" i="87"/>
  <c r="H1217" i="87" s="1"/>
  <c r="G1216" i="87"/>
  <c r="H1216" i="87" s="1"/>
  <c r="G1215" i="87"/>
  <c r="H1215" i="87" s="1"/>
  <c r="H1211" i="87"/>
  <c r="E1204" i="87"/>
  <c r="F1204" i="87" s="1"/>
  <c r="H1204" i="87" s="1"/>
  <c r="E1203" i="87"/>
  <c r="F1203" i="87" s="1"/>
  <c r="H1203" i="87" s="1"/>
  <c r="E1199" i="87"/>
  <c r="H1189" i="87"/>
  <c r="G1188" i="87"/>
  <c r="G1187" i="87"/>
  <c r="H1183" i="87"/>
  <c r="G1174" i="87"/>
  <c r="H1174" i="87" s="1"/>
  <c r="G1173" i="87"/>
  <c r="H1173" i="87" s="1"/>
  <c r="G1172" i="87"/>
  <c r="H1172" i="87" s="1"/>
  <c r="G1171" i="87"/>
  <c r="H1171" i="87" s="1"/>
  <c r="H1167" i="87"/>
  <c r="E1160" i="87"/>
  <c r="F1160" i="87" s="1"/>
  <c r="H1160" i="87" s="1"/>
  <c r="E1159" i="87"/>
  <c r="F1159" i="87" s="1"/>
  <c r="H1159" i="87" s="1"/>
  <c r="E1155" i="87"/>
  <c r="H1145" i="87"/>
  <c r="G1144" i="87"/>
  <c r="G1143" i="87"/>
  <c r="H1139" i="87"/>
  <c r="G1130" i="87"/>
  <c r="H1130" i="87" s="1"/>
  <c r="G1129" i="87"/>
  <c r="H1129" i="87" s="1"/>
  <c r="G1128" i="87"/>
  <c r="H1128" i="87" s="1"/>
  <c r="G1127" i="87"/>
  <c r="H1127" i="87" s="1"/>
  <c r="H1123" i="87"/>
  <c r="E1116" i="87"/>
  <c r="F1116" i="87" s="1"/>
  <c r="H1116" i="87" s="1"/>
  <c r="E1115" i="87"/>
  <c r="F1115" i="87" s="1"/>
  <c r="H1115" i="87" s="1"/>
  <c r="E1111" i="87"/>
  <c r="H1101" i="87"/>
  <c r="G1100" i="87"/>
  <c r="G1099" i="87"/>
  <c r="H1095" i="87"/>
  <c r="G1086" i="87"/>
  <c r="H1086" i="87" s="1"/>
  <c r="G1085" i="87"/>
  <c r="H1085" i="87" s="1"/>
  <c r="H1084" i="87"/>
  <c r="G1084" i="87"/>
  <c r="G1083" i="87"/>
  <c r="H1083" i="87" s="1"/>
  <c r="H1079" i="87"/>
  <c r="E1072" i="87"/>
  <c r="F1072" i="87" s="1"/>
  <c r="H1072" i="87" s="1"/>
  <c r="E1071" i="87"/>
  <c r="F1071" i="87" s="1"/>
  <c r="H1071" i="87" s="1"/>
  <c r="E1067" i="87"/>
  <c r="H1057" i="87"/>
  <c r="G1056" i="87"/>
  <c r="G1055" i="87"/>
  <c r="H1051" i="87"/>
  <c r="G1042" i="87"/>
  <c r="H1042" i="87" s="1"/>
  <c r="H1041" i="87"/>
  <c r="G1041" i="87"/>
  <c r="G1040" i="87"/>
  <c r="H1040" i="87" s="1"/>
  <c r="G1039" i="87"/>
  <c r="H1039" i="87" s="1"/>
  <c r="H1035" i="87"/>
  <c r="E1028" i="87"/>
  <c r="F1028" i="87" s="1"/>
  <c r="H1028" i="87" s="1"/>
  <c r="E1027" i="87"/>
  <c r="F1027" i="87" s="1"/>
  <c r="H1027" i="87" s="1"/>
  <c r="H1029" i="87" s="1"/>
  <c r="E1023" i="87"/>
  <c r="H1013" i="87"/>
  <c r="G1012" i="87"/>
  <c r="G1011" i="87"/>
  <c r="H1007" i="87"/>
  <c r="G998" i="87"/>
  <c r="H998" i="87" s="1"/>
  <c r="G997" i="87"/>
  <c r="H997" i="87" s="1"/>
  <c r="G996" i="87"/>
  <c r="H996" i="87" s="1"/>
  <c r="H995" i="87"/>
  <c r="G995" i="87"/>
  <c r="H991" i="87"/>
  <c r="E984" i="87"/>
  <c r="F984" i="87" s="1"/>
  <c r="H984" i="87" s="1"/>
  <c r="E983" i="87"/>
  <c r="F983" i="87" s="1"/>
  <c r="H983" i="87" s="1"/>
  <c r="E979" i="87"/>
  <c r="H969" i="87"/>
  <c r="G968" i="87"/>
  <c r="G967" i="87"/>
  <c r="H963" i="87"/>
  <c r="G954" i="87"/>
  <c r="H954" i="87" s="1"/>
  <c r="G953" i="87"/>
  <c r="H953" i="87" s="1"/>
  <c r="H952" i="87"/>
  <c r="G952" i="87"/>
  <c r="G951" i="87"/>
  <c r="H951" i="87" s="1"/>
  <c r="H947" i="87"/>
  <c r="F940" i="87"/>
  <c r="H940" i="87" s="1"/>
  <c r="E940" i="87"/>
  <c r="E939" i="87"/>
  <c r="F939" i="87" s="1"/>
  <c r="H939" i="87" s="1"/>
  <c r="E935" i="87"/>
  <c r="H925" i="87"/>
  <c r="G924" i="87"/>
  <c r="G923" i="87"/>
  <c r="H919" i="87"/>
  <c r="H910" i="87"/>
  <c r="G910" i="87"/>
  <c r="G909" i="87"/>
  <c r="H909" i="87" s="1"/>
  <c r="G908" i="87"/>
  <c r="H908" i="87" s="1"/>
  <c r="G907" i="87"/>
  <c r="H907" i="87" s="1"/>
  <c r="H903" i="87"/>
  <c r="E896" i="87"/>
  <c r="F896" i="87" s="1"/>
  <c r="H896" i="87" s="1"/>
  <c r="E895" i="87"/>
  <c r="F895" i="87" s="1"/>
  <c r="H895" i="87" s="1"/>
  <c r="E891" i="87"/>
  <c r="H881" i="87"/>
  <c r="G880" i="87"/>
  <c r="G879" i="87"/>
  <c r="H875" i="87"/>
  <c r="G866" i="87"/>
  <c r="H866" i="87" s="1"/>
  <c r="G865" i="87"/>
  <c r="H865" i="87" s="1"/>
  <c r="G864" i="87"/>
  <c r="H864" i="87" s="1"/>
  <c r="G863" i="87"/>
  <c r="H863" i="87" s="1"/>
  <c r="H859" i="87"/>
  <c r="E852" i="87"/>
  <c r="F852" i="87" s="1"/>
  <c r="H852" i="87" s="1"/>
  <c r="E851" i="87"/>
  <c r="F851" i="87" s="1"/>
  <c r="H851" i="87" s="1"/>
  <c r="E847" i="87"/>
  <c r="H837" i="87"/>
  <c r="G836" i="87"/>
  <c r="G835" i="87"/>
  <c r="H831" i="87"/>
  <c r="G822" i="87"/>
  <c r="H822" i="87" s="1"/>
  <c r="G821" i="87"/>
  <c r="H821" i="87" s="1"/>
  <c r="G820" i="87"/>
  <c r="H820" i="87" s="1"/>
  <c r="G819" i="87"/>
  <c r="H819" i="87" s="1"/>
  <c r="H823" i="87" s="1"/>
  <c r="H815" i="87"/>
  <c r="E808" i="87"/>
  <c r="F808" i="87" s="1"/>
  <c r="H808" i="87" s="1"/>
  <c r="F807" i="87"/>
  <c r="H807" i="87" s="1"/>
  <c r="E807" i="87"/>
  <c r="E803" i="87"/>
  <c r="H793" i="87"/>
  <c r="G792" i="87"/>
  <c r="G791" i="87"/>
  <c r="H787" i="87"/>
  <c r="G778" i="87"/>
  <c r="H778" i="87" s="1"/>
  <c r="G777" i="87"/>
  <c r="H777" i="87" s="1"/>
  <c r="G776" i="87"/>
  <c r="H776" i="87" s="1"/>
  <c r="G775" i="87"/>
  <c r="H775" i="87" s="1"/>
  <c r="H771" i="87"/>
  <c r="E764" i="87"/>
  <c r="F764" i="87" s="1"/>
  <c r="H764" i="87" s="1"/>
  <c r="E763" i="87"/>
  <c r="F763" i="87" s="1"/>
  <c r="H763" i="87" s="1"/>
  <c r="E759" i="87"/>
  <c r="H749" i="87"/>
  <c r="G748" i="87"/>
  <c r="G747" i="87"/>
  <c r="H743" i="87"/>
  <c r="G734" i="87"/>
  <c r="H734" i="87" s="1"/>
  <c r="G733" i="87"/>
  <c r="H733" i="87" s="1"/>
  <c r="G732" i="87"/>
  <c r="H732" i="87" s="1"/>
  <c r="G731" i="87"/>
  <c r="H731" i="87" s="1"/>
  <c r="H727" i="87"/>
  <c r="E720" i="87"/>
  <c r="F720" i="87" s="1"/>
  <c r="H720" i="87" s="1"/>
  <c r="E719" i="87"/>
  <c r="F719" i="87" s="1"/>
  <c r="H719" i="87" s="1"/>
  <c r="E715" i="87"/>
  <c r="H705" i="87"/>
  <c r="G704" i="87"/>
  <c r="G703" i="87"/>
  <c r="H699" i="87"/>
  <c r="G690" i="87"/>
  <c r="H690" i="87" s="1"/>
  <c r="G689" i="87"/>
  <c r="H689" i="87" s="1"/>
  <c r="G688" i="87"/>
  <c r="H688" i="87" s="1"/>
  <c r="G687" i="87"/>
  <c r="H687" i="87" s="1"/>
  <c r="H683" i="87"/>
  <c r="E676" i="87"/>
  <c r="F676" i="87" s="1"/>
  <c r="H676" i="87" s="1"/>
  <c r="H675" i="87"/>
  <c r="E675" i="87"/>
  <c r="F675" i="87" s="1"/>
  <c r="E671" i="87"/>
  <c r="H661" i="87"/>
  <c r="G660" i="87"/>
  <c r="G659" i="87"/>
  <c r="H655" i="87"/>
  <c r="G646" i="87"/>
  <c r="H646" i="87" s="1"/>
  <c r="H645" i="87"/>
  <c r="G645" i="87"/>
  <c r="G644" i="87"/>
  <c r="H644" i="87" s="1"/>
  <c r="G643" i="87"/>
  <c r="H643" i="87" s="1"/>
  <c r="H647" i="87" s="1"/>
  <c r="H639" i="87"/>
  <c r="E632" i="87"/>
  <c r="F632" i="87" s="1"/>
  <c r="H632" i="87" s="1"/>
  <c r="E631" i="87"/>
  <c r="F631" i="87" s="1"/>
  <c r="H631" i="87" s="1"/>
  <c r="E627" i="87"/>
  <c r="H617" i="87"/>
  <c r="G616" i="87"/>
  <c r="G615" i="87"/>
  <c r="H611" i="87"/>
  <c r="G602" i="87"/>
  <c r="H602" i="87" s="1"/>
  <c r="G601" i="87"/>
  <c r="H601" i="87" s="1"/>
  <c r="G600" i="87"/>
  <c r="H600" i="87" s="1"/>
  <c r="G599" i="87"/>
  <c r="H599" i="87" s="1"/>
  <c r="H595" i="87"/>
  <c r="E588" i="87"/>
  <c r="F588" i="87" s="1"/>
  <c r="H588" i="87" s="1"/>
  <c r="E587" i="87"/>
  <c r="F587" i="87" s="1"/>
  <c r="H587" i="87" s="1"/>
  <c r="E583" i="87"/>
  <c r="H573" i="87"/>
  <c r="G572" i="87"/>
  <c r="G571" i="87"/>
  <c r="H567" i="87"/>
  <c r="G558" i="87"/>
  <c r="H558" i="87" s="1"/>
  <c r="G557" i="87"/>
  <c r="H557" i="87" s="1"/>
  <c r="G556" i="87"/>
  <c r="H556" i="87" s="1"/>
  <c r="G555" i="87"/>
  <c r="H555" i="87" s="1"/>
  <c r="H551" i="87"/>
  <c r="E544" i="87"/>
  <c r="F544" i="87" s="1"/>
  <c r="H544" i="87" s="1"/>
  <c r="E543" i="87"/>
  <c r="F543" i="87" s="1"/>
  <c r="H543" i="87" s="1"/>
  <c r="E539" i="87"/>
  <c r="H529" i="87"/>
  <c r="G528" i="87"/>
  <c r="G527" i="87"/>
  <c r="H523" i="87"/>
  <c r="G514" i="87"/>
  <c r="H514" i="87" s="1"/>
  <c r="G513" i="87"/>
  <c r="H513" i="87" s="1"/>
  <c r="G512" i="87"/>
  <c r="H512" i="87" s="1"/>
  <c r="G511" i="87"/>
  <c r="H511" i="87" s="1"/>
  <c r="H507" i="87"/>
  <c r="E500" i="87"/>
  <c r="F500" i="87" s="1"/>
  <c r="H500" i="87" s="1"/>
  <c r="E499" i="87"/>
  <c r="F499" i="87" s="1"/>
  <c r="H499" i="87" s="1"/>
  <c r="E495" i="87"/>
  <c r="H485" i="87"/>
  <c r="G484" i="87"/>
  <c r="G483" i="87"/>
  <c r="H479" i="87"/>
  <c r="G470" i="87"/>
  <c r="H470" i="87" s="1"/>
  <c r="G469" i="87"/>
  <c r="H469" i="87" s="1"/>
  <c r="G468" i="87"/>
  <c r="H468" i="87" s="1"/>
  <c r="G467" i="87"/>
  <c r="H467" i="87" s="1"/>
  <c r="H463" i="87"/>
  <c r="E456" i="87"/>
  <c r="F456" i="87" s="1"/>
  <c r="H456" i="87" s="1"/>
  <c r="E455" i="87"/>
  <c r="F455" i="87" s="1"/>
  <c r="H455" i="87" s="1"/>
  <c r="E451" i="87"/>
  <c r="H441" i="87"/>
  <c r="G440" i="87"/>
  <c r="G439" i="87"/>
  <c r="H435" i="87"/>
  <c r="G426" i="87"/>
  <c r="H426" i="87" s="1"/>
  <c r="G425" i="87"/>
  <c r="H425" i="87" s="1"/>
  <c r="G424" i="87"/>
  <c r="H424" i="87" s="1"/>
  <c r="G423" i="87"/>
  <c r="H423" i="87" s="1"/>
  <c r="H427" i="87" s="1"/>
  <c r="H419" i="87"/>
  <c r="E412" i="87"/>
  <c r="F412" i="87" s="1"/>
  <c r="H412" i="87" s="1"/>
  <c r="E411" i="87"/>
  <c r="F411" i="87" s="1"/>
  <c r="H411" i="87" s="1"/>
  <c r="E407" i="87"/>
  <c r="H397" i="87"/>
  <c r="G396" i="87"/>
  <c r="G395" i="87"/>
  <c r="H391" i="87"/>
  <c r="G382" i="87"/>
  <c r="H382" i="87" s="1"/>
  <c r="G381" i="87"/>
  <c r="H381" i="87" s="1"/>
  <c r="H380" i="87"/>
  <c r="G380" i="87"/>
  <c r="G379" i="87"/>
  <c r="H379" i="87" s="1"/>
  <c r="H375" i="87"/>
  <c r="E368" i="87"/>
  <c r="F368" i="87" s="1"/>
  <c r="H368" i="87" s="1"/>
  <c r="E367" i="87"/>
  <c r="F367" i="87" s="1"/>
  <c r="H367" i="87" s="1"/>
  <c r="E363" i="87"/>
  <c r="H353" i="87"/>
  <c r="G352" i="87"/>
  <c r="G351" i="87"/>
  <c r="H347" i="87"/>
  <c r="G338" i="87"/>
  <c r="H338" i="87" s="1"/>
  <c r="G337" i="87"/>
  <c r="H337" i="87" s="1"/>
  <c r="G336" i="87"/>
  <c r="H336" i="87" s="1"/>
  <c r="G335" i="87"/>
  <c r="H335" i="87" s="1"/>
  <c r="H331" i="87"/>
  <c r="E324" i="87"/>
  <c r="F324" i="87" s="1"/>
  <c r="H324" i="87" s="1"/>
  <c r="E323" i="87"/>
  <c r="F323" i="87" s="1"/>
  <c r="H323" i="87" s="1"/>
  <c r="E319" i="87"/>
  <c r="H309" i="87"/>
  <c r="G308" i="87"/>
  <c r="G307" i="87"/>
  <c r="H303" i="87"/>
  <c r="G294" i="87"/>
  <c r="H294" i="87" s="1"/>
  <c r="G293" i="87"/>
  <c r="H293" i="87" s="1"/>
  <c r="G292" i="87"/>
  <c r="H292" i="87" s="1"/>
  <c r="G291" i="87"/>
  <c r="H291" i="87" s="1"/>
  <c r="H287" i="87"/>
  <c r="E280" i="87"/>
  <c r="F280" i="87" s="1"/>
  <c r="H280" i="87" s="1"/>
  <c r="E279" i="87"/>
  <c r="F279" i="87" s="1"/>
  <c r="H279" i="87" s="1"/>
  <c r="E275" i="87"/>
  <c r="H265" i="87"/>
  <c r="G264" i="87"/>
  <c r="G263" i="87"/>
  <c r="H259" i="87"/>
  <c r="G250" i="87"/>
  <c r="H250" i="87" s="1"/>
  <c r="G249" i="87"/>
  <c r="H249" i="87" s="1"/>
  <c r="G248" i="87"/>
  <c r="H248" i="87" s="1"/>
  <c r="G247" i="87"/>
  <c r="H247" i="87" s="1"/>
  <c r="H243" i="87"/>
  <c r="E236" i="87"/>
  <c r="F236" i="87" s="1"/>
  <c r="H236" i="87" s="1"/>
  <c r="E235" i="87"/>
  <c r="F235" i="87" s="1"/>
  <c r="H235" i="87" s="1"/>
  <c r="E231" i="87"/>
  <c r="H221" i="87"/>
  <c r="G220" i="87"/>
  <c r="G219" i="87"/>
  <c r="H215" i="87"/>
  <c r="G206" i="87"/>
  <c r="H206" i="87" s="1"/>
  <c r="G205" i="87"/>
  <c r="H205" i="87" s="1"/>
  <c r="G204" i="87"/>
  <c r="H204" i="87" s="1"/>
  <c r="G203" i="87"/>
  <c r="H203" i="87" s="1"/>
  <c r="H199" i="87"/>
  <c r="E192" i="87"/>
  <c r="F192" i="87" s="1"/>
  <c r="H192" i="87" s="1"/>
  <c r="E191" i="87"/>
  <c r="F191" i="87" s="1"/>
  <c r="H191" i="87" s="1"/>
  <c r="E187" i="87"/>
  <c r="H177" i="87"/>
  <c r="G176" i="87"/>
  <c r="G175" i="87"/>
  <c r="H171" i="87"/>
  <c r="G162" i="87"/>
  <c r="H162" i="87" s="1"/>
  <c r="H161" i="87"/>
  <c r="G161" i="87"/>
  <c r="G160" i="87"/>
  <c r="H160" i="87" s="1"/>
  <c r="G159" i="87"/>
  <c r="H159" i="87" s="1"/>
  <c r="H155" i="87"/>
  <c r="E148" i="87"/>
  <c r="F148" i="87" s="1"/>
  <c r="H148" i="87" s="1"/>
  <c r="E147" i="87"/>
  <c r="F147" i="87" s="1"/>
  <c r="H147" i="87" s="1"/>
  <c r="E143" i="87"/>
  <c r="H133" i="87"/>
  <c r="G132" i="87"/>
  <c r="G131" i="87"/>
  <c r="H127" i="87"/>
  <c r="G118" i="87"/>
  <c r="H118" i="87" s="1"/>
  <c r="G117" i="87"/>
  <c r="H117" i="87" s="1"/>
  <c r="G116" i="87"/>
  <c r="H116" i="87" s="1"/>
  <c r="G115" i="87"/>
  <c r="H115" i="87" s="1"/>
  <c r="H111" i="87"/>
  <c r="E104" i="87"/>
  <c r="F104" i="87" s="1"/>
  <c r="H104" i="87" s="1"/>
  <c r="E103" i="87"/>
  <c r="F103" i="87" s="1"/>
  <c r="H103" i="87" s="1"/>
  <c r="E99" i="87"/>
  <c r="H89" i="87"/>
  <c r="G88" i="87"/>
  <c r="G87" i="87"/>
  <c r="H83" i="87"/>
  <c r="G74" i="87"/>
  <c r="H74" i="87" s="1"/>
  <c r="G73" i="87"/>
  <c r="H73" i="87" s="1"/>
  <c r="H72" i="87"/>
  <c r="G72" i="87"/>
  <c r="G71" i="87"/>
  <c r="H71" i="87" s="1"/>
  <c r="H67" i="87"/>
  <c r="E60" i="87"/>
  <c r="F60" i="87" s="1"/>
  <c r="H60" i="87" s="1"/>
  <c r="E59" i="87"/>
  <c r="F59" i="87" s="1"/>
  <c r="H59" i="87" s="1"/>
  <c r="E55" i="87"/>
  <c r="H45" i="87"/>
  <c r="G44" i="87"/>
  <c r="G43" i="87"/>
  <c r="H39" i="87"/>
  <c r="G30" i="87"/>
  <c r="H30" i="87" s="1"/>
  <c r="G29" i="87"/>
  <c r="H29" i="87" s="1"/>
  <c r="G28" i="87"/>
  <c r="H28" i="87" s="1"/>
  <c r="G27" i="87"/>
  <c r="H27" i="87" s="1"/>
  <c r="H23" i="87"/>
  <c r="E16" i="87"/>
  <c r="F16" i="87" s="1"/>
  <c r="H16" i="87" s="1"/>
  <c r="E15" i="87"/>
  <c r="F15" i="87" s="1"/>
  <c r="H15" i="87" s="1"/>
  <c r="E11" i="87"/>
  <c r="K111" i="89" l="1"/>
  <c r="I148" i="89"/>
  <c r="G185" i="89"/>
  <c r="O185" i="89"/>
  <c r="E222" i="89"/>
  <c r="M222" i="89"/>
  <c r="I296" i="89"/>
  <c r="K370" i="89"/>
  <c r="L481" i="89"/>
  <c r="N481" i="89"/>
  <c r="I518" i="89"/>
  <c r="G666" i="89"/>
  <c r="O666" i="89"/>
  <c r="K740" i="89"/>
  <c r="I777" i="89"/>
  <c r="G925" i="89"/>
  <c r="O925" i="89"/>
  <c r="H1036" i="89"/>
  <c r="P1099" i="89"/>
  <c r="L1110" i="89"/>
  <c r="E1221" i="89"/>
  <c r="M1221" i="89"/>
  <c r="J1258" i="89"/>
  <c r="D1258" i="89"/>
  <c r="G1295" i="89"/>
  <c r="O1295" i="89"/>
  <c r="K1369" i="89"/>
  <c r="I1406" i="89"/>
  <c r="I1517" i="89"/>
  <c r="G1554" i="89"/>
  <c r="O1554" i="89"/>
  <c r="K1628" i="89"/>
  <c r="I1665" i="89"/>
  <c r="K1665" i="89"/>
  <c r="G1702" i="89"/>
  <c r="O1702" i="89"/>
  <c r="I1702" i="89"/>
  <c r="E1739" i="89"/>
  <c r="M1739" i="89"/>
  <c r="G1739" i="89"/>
  <c r="O1739" i="89"/>
  <c r="P2172" i="89"/>
  <c r="H251" i="87"/>
  <c r="H677" i="87"/>
  <c r="H1175" i="87"/>
  <c r="P27" i="88"/>
  <c r="P51" i="88"/>
  <c r="P75" i="88"/>
  <c r="P743" i="88"/>
  <c r="P767" i="88"/>
  <c r="P815" i="88"/>
  <c r="P863" i="88"/>
  <c r="P887" i="88"/>
  <c r="P911" i="88"/>
  <c r="P935" i="88"/>
  <c r="P959" i="88"/>
  <c r="P1007" i="88"/>
  <c r="P1055" i="88"/>
  <c r="P1079" i="88"/>
  <c r="P1103" i="88"/>
  <c r="P1127" i="88"/>
  <c r="P1151" i="88"/>
  <c r="P1199" i="88"/>
  <c r="P1247" i="88"/>
  <c r="P1271" i="88"/>
  <c r="P1295" i="88"/>
  <c r="P1319" i="88"/>
  <c r="P1343" i="88"/>
  <c r="P1391" i="88"/>
  <c r="P1439" i="88"/>
  <c r="P1463" i="88"/>
  <c r="P1487" i="88"/>
  <c r="P1511" i="88"/>
  <c r="P1535" i="88"/>
  <c r="P1583" i="88"/>
  <c r="P1631" i="88"/>
  <c r="P1655" i="88"/>
  <c r="P1679" i="88"/>
  <c r="P1703" i="88"/>
  <c r="P1727" i="88"/>
  <c r="P1775" i="88"/>
  <c r="P1823" i="88"/>
  <c r="P1847" i="88"/>
  <c r="P1871" i="88"/>
  <c r="P1895" i="88"/>
  <c r="P1919" i="88"/>
  <c r="P1967" i="88"/>
  <c r="P2015" i="88"/>
  <c r="P2039" i="88"/>
  <c r="P2063" i="88"/>
  <c r="P2087" i="88"/>
  <c r="P2111" i="88"/>
  <c r="P2159" i="88"/>
  <c r="P2207" i="88"/>
  <c r="P2231" i="88"/>
  <c r="P2255" i="88"/>
  <c r="P2279" i="88"/>
  <c r="P2303" i="88"/>
  <c r="N111" i="89"/>
  <c r="L148" i="89"/>
  <c r="N259" i="89"/>
  <c r="D296" i="89"/>
  <c r="L296" i="89"/>
  <c r="H1702" i="89"/>
  <c r="O2146" i="89"/>
  <c r="I2146" i="89"/>
  <c r="E2183" i="89"/>
  <c r="M2183" i="89"/>
  <c r="G2183" i="89"/>
  <c r="O2183" i="89"/>
  <c r="H1351" i="87"/>
  <c r="H1571" i="87"/>
  <c r="H2935" i="87"/>
  <c r="E2479" i="89"/>
  <c r="M2479" i="89"/>
  <c r="G2479" i="89"/>
  <c r="O2479" i="89"/>
  <c r="L2627" i="89"/>
  <c r="I2664" i="89"/>
  <c r="H2812" i="89"/>
  <c r="F2849" i="89"/>
  <c r="N2849" i="89"/>
  <c r="E2997" i="89"/>
  <c r="M2997" i="89"/>
  <c r="J3034" i="89"/>
  <c r="D3034" i="89"/>
  <c r="G3071" i="89"/>
  <c r="O3071" i="89"/>
  <c r="K3145" i="89"/>
  <c r="I3182" i="89"/>
  <c r="F3367" i="89"/>
  <c r="L3404" i="89"/>
  <c r="E3515" i="89"/>
  <c r="M3515" i="89"/>
  <c r="K3663" i="89"/>
  <c r="I3700" i="89"/>
  <c r="P147" i="88"/>
  <c r="I37" i="89"/>
  <c r="P177" i="89"/>
  <c r="H222" i="89"/>
  <c r="I444" i="89"/>
  <c r="F777" i="89"/>
  <c r="N777" i="89"/>
  <c r="D814" i="89"/>
  <c r="L814" i="89"/>
  <c r="K1036" i="89"/>
  <c r="M1147" i="89"/>
  <c r="H1332" i="89"/>
  <c r="P1395" i="89"/>
  <c r="L1406" i="89"/>
  <c r="D1665" i="89"/>
  <c r="L1665" i="89"/>
  <c r="J1739" i="89"/>
  <c r="H1776" i="89"/>
  <c r="L2368" i="89"/>
  <c r="J2405" i="89"/>
  <c r="G2590" i="89"/>
  <c r="O2590" i="89"/>
  <c r="F2738" i="89"/>
  <c r="N2738" i="89"/>
  <c r="L2775" i="89"/>
  <c r="I2812" i="89"/>
  <c r="I2960" i="89"/>
  <c r="K3034" i="89"/>
  <c r="L3145" i="89"/>
  <c r="F3145" i="89"/>
  <c r="N3145" i="89"/>
  <c r="H3219" i="89"/>
  <c r="J3219" i="89"/>
  <c r="E3256" i="89"/>
  <c r="M3256" i="89"/>
  <c r="G3367" i="89"/>
  <c r="O3367" i="89"/>
  <c r="K3441" i="89"/>
  <c r="I3478" i="89"/>
  <c r="I3589" i="89"/>
  <c r="F3626" i="89"/>
  <c r="N3626" i="89"/>
  <c r="H3626" i="89"/>
  <c r="L3663" i="89"/>
  <c r="N3663" i="89"/>
  <c r="H75" i="87"/>
  <c r="P339" i="88"/>
  <c r="P555" i="88"/>
  <c r="P579" i="88"/>
  <c r="P603" i="88"/>
  <c r="P627" i="88"/>
  <c r="G111" i="89"/>
  <c r="O111" i="89"/>
  <c r="E148" i="89"/>
  <c r="M148" i="89"/>
  <c r="K185" i="89"/>
  <c r="I222" i="89"/>
  <c r="E296" i="89"/>
  <c r="M296" i="89"/>
  <c r="G370" i="89"/>
  <c r="O370" i="89"/>
  <c r="H481" i="89"/>
  <c r="J481" i="89"/>
  <c r="E518" i="89"/>
  <c r="M518" i="89"/>
  <c r="K666" i="89"/>
  <c r="G740" i="89"/>
  <c r="O740" i="89"/>
  <c r="E777" i="89"/>
  <c r="M777" i="89"/>
  <c r="K925" i="89"/>
  <c r="F999" i="89"/>
  <c r="L1036" i="89"/>
  <c r="H1110" i="89"/>
  <c r="I1221" i="89"/>
  <c r="F1258" i="89"/>
  <c r="N1258" i="89"/>
  <c r="K1295" i="89"/>
  <c r="G1369" i="89"/>
  <c r="O1369" i="89"/>
  <c r="E1406" i="89"/>
  <c r="M1406" i="89"/>
  <c r="E1517" i="89"/>
  <c r="M1517" i="89"/>
  <c r="K1554" i="89"/>
  <c r="G1628" i="89"/>
  <c r="O1628" i="89"/>
  <c r="E1665" i="89"/>
  <c r="M1665" i="89"/>
  <c r="G1665" i="89"/>
  <c r="O1665" i="89"/>
  <c r="K1702" i="89"/>
  <c r="E1702" i="89"/>
  <c r="M1702" i="89"/>
  <c r="I1739" i="89"/>
  <c r="K1739" i="89"/>
  <c r="P2138" i="89"/>
  <c r="P2505" i="89"/>
  <c r="L2923" i="89"/>
  <c r="H1219" i="87"/>
  <c r="H1747" i="87"/>
  <c r="H4343" i="87"/>
  <c r="O1258" i="89"/>
  <c r="H1369" i="89"/>
  <c r="J1369" i="89"/>
  <c r="L1554" i="89"/>
  <c r="F1702" i="89"/>
  <c r="N1702" i="89"/>
  <c r="G2109" i="89"/>
  <c r="O2109" i="89"/>
  <c r="E2146" i="89"/>
  <c r="M2146" i="89"/>
  <c r="I2183" i="89"/>
  <c r="K2183" i="89"/>
  <c r="H2479" i="89"/>
  <c r="K2553" i="89"/>
  <c r="P2631" i="89"/>
  <c r="K2849" i="89"/>
  <c r="H3108" i="89"/>
  <c r="P3171" i="89"/>
  <c r="P3689" i="89"/>
  <c r="H1395" i="87"/>
  <c r="H295" i="87"/>
  <c r="H867" i="87"/>
  <c r="H1161" i="87"/>
  <c r="H1527" i="87"/>
  <c r="H2217" i="87"/>
  <c r="P167" i="88"/>
  <c r="P191" i="88"/>
  <c r="P723" i="88"/>
  <c r="P433" i="89"/>
  <c r="P1432" i="89"/>
  <c r="I2479" i="89"/>
  <c r="K2479" i="89"/>
  <c r="H2627" i="89"/>
  <c r="I2738" i="89"/>
  <c r="P2779" i="89"/>
  <c r="D2812" i="89"/>
  <c r="L2812" i="89"/>
  <c r="J2849" i="89"/>
  <c r="I2997" i="89"/>
  <c r="F3034" i="89"/>
  <c r="N3034" i="89"/>
  <c r="K3071" i="89"/>
  <c r="G3145" i="89"/>
  <c r="O3145" i="89"/>
  <c r="E3182" i="89"/>
  <c r="M3182" i="89"/>
  <c r="F3293" i="89"/>
  <c r="H3404" i="89"/>
  <c r="L3478" i="89"/>
  <c r="I3515" i="89"/>
  <c r="H1703" i="87"/>
  <c r="P359" i="88"/>
  <c r="P383" i="88"/>
  <c r="E37" i="89"/>
  <c r="M37" i="89"/>
  <c r="P211" i="89"/>
  <c r="L222" i="89"/>
  <c r="E333" i="89"/>
  <c r="M333" i="89"/>
  <c r="J370" i="89"/>
  <c r="G407" i="89"/>
  <c r="O407" i="89"/>
  <c r="E444" i="89"/>
  <c r="M444" i="89"/>
  <c r="H518" i="89"/>
  <c r="F555" i="89"/>
  <c r="H777" i="89"/>
  <c r="J777" i="89"/>
  <c r="F814" i="89"/>
  <c r="N814" i="89"/>
  <c r="F925" i="89"/>
  <c r="P1321" i="89"/>
  <c r="H1665" i="89"/>
  <c r="N1739" i="89"/>
  <c r="D1776" i="89"/>
  <c r="P2261" i="89"/>
  <c r="J2368" i="89"/>
  <c r="H2405" i="89"/>
  <c r="G2553" i="89"/>
  <c r="E2590" i="89"/>
  <c r="P2730" i="89"/>
  <c r="J3145" i="89"/>
  <c r="L3219" i="89"/>
  <c r="N3219" i="89"/>
  <c r="I3256" i="89"/>
  <c r="K3367" i="89"/>
  <c r="G3441" i="89"/>
  <c r="O3441" i="89"/>
  <c r="E3478" i="89"/>
  <c r="M3478" i="89"/>
  <c r="E3589" i="89"/>
  <c r="M3589" i="89"/>
  <c r="J3626" i="89"/>
  <c r="D3626" i="89"/>
  <c r="H3663" i="89"/>
  <c r="J3663" i="89"/>
  <c r="H325" i="87"/>
  <c r="H471" i="87"/>
  <c r="H1879" i="87"/>
  <c r="H2143" i="87"/>
  <c r="H2407" i="87"/>
  <c r="H2495" i="87"/>
  <c r="H2759" i="87"/>
  <c r="H1967" i="87"/>
  <c r="H2173" i="87"/>
  <c r="H2349" i="87"/>
  <c r="H2525" i="87"/>
  <c r="H2701" i="87"/>
  <c r="H1205" i="87"/>
  <c r="H2745" i="87"/>
  <c r="H3067" i="87"/>
  <c r="H3331" i="87"/>
  <c r="H3639" i="87"/>
  <c r="D20" i="84"/>
  <c r="D29" i="84"/>
  <c r="D30" i="84"/>
  <c r="D46" i="84"/>
  <c r="D48" i="84"/>
  <c r="P1891" i="89"/>
  <c r="I56" i="84"/>
  <c r="H119" i="87"/>
  <c r="H1483" i="87"/>
  <c r="H3771" i="87"/>
  <c r="H3947" i="87"/>
  <c r="P23" i="88"/>
  <c r="P215" i="88"/>
  <c r="H809" i="87"/>
  <c r="H3023" i="87"/>
  <c r="D19" i="84"/>
  <c r="P596" i="89"/>
  <c r="H21" i="84"/>
  <c r="P1040" i="89"/>
  <c r="I33" i="84"/>
  <c r="D40" i="84"/>
  <c r="D45" i="84"/>
  <c r="D54" i="84"/>
  <c r="D56" i="84"/>
  <c r="D93" i="84"/>
  <c r="H1131" i="87"/>
  <c r="H1835" i="87"/>
  <c r="P407" i="88"/>
  <c r="P599" i="88"/>
  <c r="D7" i="84"/>
  <c r="D10" i="84"/>
  <c r="D15" i="84"/>
  <c r="P374" i="89"/>
  <c r="H15" i="84"/>
  <c r="D24" i="84"/>
  <c r="P729" i="89"/>
  <c r="P892" i="89"/>
  <c r="H29" i="84"/>
  <c r="D39" i="84"/>
  <c r="H47" i="84"/>
  <c r="P1558" i="89"/>
  <c r="D53" i="84"/>
  <c r="P1780" i="89"/>
  <c r="H53" i="84"/>
  <c r="D68" i="84"/>
  <c r="H70" i="84"/>
  <c r="P2409" i="89"/>
  <c r="P2742" i="89"/>
  <c r="H79" i="84"/>
  <c r="H82" i="84"/>
  <c r="P2853" i="89"/>
  <c r="D88" i="84"/>
  <c r="H603" i="87"/>
  <c r="H779" i="87"/>
  <c r="H955" i="87"/>
  <c r="H1087" i="87"/>
  <c r="H2275" i="87"/>
  <c r="H2627" i="87"/>
  <c r="H3243" i="87"/>
  <c r="H3595" i="87"/>
  <c r="H3683" i="87"/>
  <c r="H3727" i="87"/>
  <c r="P71" i="88"/>
  <c r="P95" i="88"/>
  <c r="P263" i="88"/>
  <c r="P287" i="88"/>
  <c r="P455" i="88"/>
  <c r="P479" i="88"/>
  <c r="P647" i="88"/>
  <c r="P671" i="88"/>
  <c r="P41" i="89"/>
  <c r="H6" i="84"/>
  <c r="P78" i="89"/>
  <c r="P100" i="89"/>
  <c r="D9" i="84"/>
  <c r="P140" i="89"/>
  <c r="D13" i="84"/>
  <c r="D14" i="84"/>
  <c r="H407" i="89"/>
  <c r="L407" i="89"/>
  <c r="J407" i="89"/>
  <c r="N407" i="89"/>
  <c r="P448" i="89"/>
  <c r="H17" i="84"/>
  <c r="G481" i="89"/>
  <c r="K481" i="89"/>
  <c r="O481" i="89"/>
  <c r="P485" i="89"/>
  <c r="I18" i="84"/>
  <c r="P507" i="89"/>
  <c r="H555" i="89"/>
  <c r="L555" i="89"/>
  <c r="J555" i="89"/>
  <c r="N555" i="89"/>
  <c r="E592" i="89"/>
  <c r="I592" i="89"/>
  <c r="M592" i="89"/>
  <c r="E629" i="89"/>
  <c r="I629" i="89"/>
  <c r="M629" i="89"/>
  <c r="D23" i="84"/>
  <c r="F666" i="89"/>
  <c r="J666" i="89"/>
  <c r="N666" i="89"/>
  <c r="D666" i="89"/>
  <c r="P670" i="89"/>
  <c r="H23" i="84"/>
  <c r="E740" i="89"/>
  <c r="I740" i="89"/>
  <c r="M740" i="89"/>
  <c r="D32" i="84"/>
  <c r="P1025" i="89"/>
  <c r="D37" i="84"/>
  <c r="D38" i="84"/>
  <c r="P1336" i="89"/>
  <c r="I41" i="84"/>
  <c r="P1669" i="89"/>
  <c r="P1691" i="89"/>
  <c r="D63" i="84"/>
  <c r="D65" i="84"/>
  <c r="P2212" i="89"/>
  <c r="P2246" i="89"/>
  <c r="P2298" i="89"/>
  <c r="H67" i="84"/>
  <c r="P2335" i="89"/>
  <c r="D70" i="84"/>
  <c r="D79" i="84"/>
  <c r="D82" i="84"/>
  <c r="P3334" i="89"/>
  <c r="H95" i="84"/>
  <c r="P3408" i="89"/>
  <c r="H97" i="84"/>
  <c r="D16" i="84"/>
  <c r="P655" i="89"/>
  <c r="P1817" i="89"/>
  <c r="I54" i="84"/>
  <c r="D58" i="84"/>
  <c r="I58" i="84"/>
  <c r="P1965" i="89"/>
  <c r="D94" i="84"/>
  <c r="H2011" i="87"/>
  <c r="H2319" i="87"/>
  <c r="H2671" i="87"/>
  <c r="P47" i="88"/>
  <c r="P239" i="88"/>
  <c r="P431" i="88"/>
  <c r="P623" i="88"/>
  <c r="D27" i="84"/>
  <c r="D28" i="84"/>
  <c r="P1114" i="89"/>
  <c r="I35" i="84"/>
  <c r="P2224" i="89"/>
  <c r="H65" i="84"/>
  <c r="P3075" i="89"/>
  <c r="I88" i="84"/>
  <c r="P3097" i="89"/>
  <c r="P3149" i="89"/>
  <c r="I90" i="84"/>
  <c r="P3630" i="89"/>
  <c r="H103" i="84"/>
  <c r="H163" i="87"/>
  <c r="H853" i="87"/>
  <c r="H1307" i="87"/>
  <c r="H1659" i="87"/>
  <c r="H2847" i="87"/>
  <c r="H4299" i="87"/>
  <c r="H4387" i="87"/>
  <c r="P119" i="88"/>
  <c r="P123" i="88"/>
  <c r="P143" i="88"/>
  <c r="P311" i="88"/>
  <c r="P315" i="88"/>
  <c r="P335" i="88"/>
  <c r="P503" i="88"/>
  <c r="P507" i="88"/>
  <c r="P527" i="88"/>
  <c r="P695" i="88"/>
  <c r="P699" i="88"/>
  <c r="P719" i="88"/>
  <c r="P29" i="89"/>
  <c r="P63" i="89"/>
  <c r="E111" i="89"/>
  <c r="I111" i="89"/>
  <c r="M111" i="89"/>
  <c r="P115" i="89"/>
  <c r="H8" i="84"/>
  <c r="G148" i="89"/>
  <c r="K148" i="89"/>
  <c r="O148" i="89"/>
  <c r="P152" i="89"/>
  <c r="P174" i="89"/>
  <c r="H185" i="89"/>
  <c r="L185" i="89"/>
  <c r="F185" i="89"/>
  <c r="J185" i="89"/>
  <c r="N185" i="89"/>
  <c r="D11" i="84"/>
  <c r="F222" i="89"/>
  <c r="J222" i="89"/>
  <c r="N222" i="89"/>
  <c r="D222" i="89"/>
  <c r="D12" i="84"/>
  <c r="G296" i="89"/>
  <c r="K296" i="89"/>
  <c r="O296" i="89"/>
  <c r="P300" i="89"/>
  <c r="H13" i="84"/>
  <c r="G333" i="89"/>
  <c r="K333" i="89"/>
  <c r="O333" i="89"/>
  <c r="P359" i="89"/>
  <c r="H370" i="89"/>
  <c r="G444" i="89"/>
  <c r="K444" i="89"/>
  <c r="O444" i="89"/>
  <c r="D21" i="84"/>
  <c r="D22" i="84"/>
  <c r="H703" i="89"/>
  <c r="L703" i="89"/>
  <c r="J703" i="89"/>
  <c r="N703" i="89"/>
  <c r="P744" i="89"/>
  <c r="H25" i="84"/>
  <c r="G777" i="89"/>
  <c r="K777" i="89"/>
  <c r="O777" i="89"/>
  <c r="P803" i="89"/>
  <c r="H851" i="89"/>
  <c r="L851" i="89"/>
  <c r="J851" i="89"/>
  <c r="N851" i="89"/>
  <c r="E888" i="89"/>
  <c r="P888" i="89" s="1"/>
  <c r="I888" i="89"/>
  <c r="M888" i="89"/>
  <c r="E925" i="89"/>
  <c r="D31" i="84"/>
  <c r="H1258" i="89"/>
  <c r="P1521" i="89"/>
  <c r="H46" i="84"/>
  <c r="P1595" i="89"/>
  <c r="H48" i="84"/>
  <c r="P2557" i="89"/>
  <c r="I74" i="84"/>
  <c r="P2579" i="89"/>
  <c r="D95" i="84"/>
  <c r="P951" i="89"/>
  <c r="P966" i="89"/>
  <c r="I31" i="84"/>
  <c r="H999" i="89"/>
  <c r="L999" i="89"/>
  <c r="J999" i="89"/>
  <c r="N999" i="89"/>
  <c r="E1036" i="89"/>
  <c r="I1036" i="89"/>
  <c r="M1036" i="89"/>
  <c r="E1073" i="89"/>
  <c r="I1073" i="89"/>
  <c r="M1073" i="89"/>
  <c r="D35" i="84"/>
  <c r="F1110" i="89"/>
  <c r="J1110" i="89"/>
  <c r="N1110" i="89"/>
  <c r="D1110" i="89"/>
  <c r="D36" i="84"/>
  <c r="G1184" i="89"/>
  <c r="P1184" i="89" s="1"/>
  <c r="K1184" i="89"/>
  <c r="O1184" i="89"/>
  <c r="G1221" i="89"/>
  <c r="K1221" i="89"/>
  <c r="O1221" i="89"/>
  <c r="P1247" i="89"/>
  <c r="P1262" i="89"/>
  <c r="I39" i="84"/>
  <c r="H1295" i="89"/>
  <c r="L1295" i="89"/>
  <c r="J1295" i="89"/>
  <c r="N1295" i="89"/>
  <c r="E1332" i="89"/>
  <c r="I1332" i="89"/>
  <c r="M1332" i="89"/>
  <c r="E1369" i="89"/>
  <c r="I1369" i="89"/>
  <c r="M1369" i="89"/>
  <c r="D43" i="84"/>
  <c r="F1406" i="89"/>
  <c r="J1406" i="89"/>
  <c r="N1406" i="89"/>
  <c r="D1406" i="89"/>
  <c r="E1443" i="89"/>
  <c r="I1443" i="89"/>
  <c r="M1443" i="89"/>
  <c r="P1447" i="89"/>
  <c r="H44" i="84"/>
  <c r="G1480" i="89"/>
  <c r="P1480" i="89" s="1"/>
  <c r="K1480" i="89"/>
  <c r="O1480" i="89"/>
  <c r="G1517" i="89"/>
  <c r="K1517" i="89"/>
  <c r="O1517" i="89"/>
  <c r="E1554" i="89"/>
  <c r="I1554" i="89"/>
  <c r="M1554" i="89"/>
  <c r="P1580" i="89"/>
  <c r="H1591" i="89"/>
  <c r="L1591" i="89"/>
  <c r="F1591" i="89"/>
  <c r="J1591" i="89"/>
  <c r="E1628" i="89"/>
  <c r="I1628" i="89"/>
  <c r="D50" i="84"/>
  <c r="F1665" i="89"/>
  <c r="J1665" i="89"/>
  <c r="N1665" i="89"/>
  <c r="P1657" i="89"/>
  <c r="D52" i="84"/>
  <c r="F1739" i="89"/>
  <c r="D1739" i="89"/>
  <c r="H1739" i="89"/>
  <c r="L1739" i="89"/>
  <c r="G1776" i="89"/>
  <c r="K1776" i="89"/>
  <c r="O1776" i="89"/>
  <c r="E1776" i="89"/>
  <c r="I1776" i="89"/>
  <c r="M1776" i="89"/>
  <c r="F1813" i="89"/>
  <c r="P1813" i="89" s="1"/>
  <c r="N1813" i="89"/>
  <c r="P1854" i="89"/>
  <c r="H55" i="84"/>
  <c r="P1928" i="89"/>
  <c r="H57" i="84"/>
  <c r="D60" i="84"/>
  <c r="H62" i="84"/>
  <c r="P2113" i="89"/>
  <c r="H64" i="84"/>
  <c r="P2187" i="89"/>
  <c r="P2483" i="89"/>
  <c r="I72" i="84"/>
  <c r="I2590" i="89"/>
  <c r="M2590" i="89"/>
  <c r="P2594" i="89"/>
  <c r="H75" i="84"/>
  <c r="H78" i="84"/>
  <c r="P2705" i="89"/>
  <c r="I2886" i="89"/>
  <c r="P2890" i="89"/>
  <c r="H83" i="84"/>
  <c r="D87" i="84"/>
  <c r="P3038" i="89"/>
  <c r="H87" i="84"/>
  <c r="P3112" i="89"/>
  <c r="H89" i="84"/>
  <c r="H3330" i="89"/>
  <c r="D103" i="84"/>
  <c r="P2351" i="88"/>
  <c r="P2355" i="88"/>
  <c r="P2399" i="88"/>
  <c r="P2403" i="88"/>
  <c r="P2423" i="88"/>
  <c r="P2427" i="88"/>
  <c r="P2447" i="88"/>
  <c r="P2451" i="88"/>
  <c r="P2471" i="88"/>
  <c r="P2475" i="88"/>
  <c r="P2495" i="88"/>
  <c r="P2499" i="88"/>
  <c r="P2523" i="88"/>
  <c r="P2543" i="88"/>
  <c r="P2547" i="88"/>
  <c r="P2591" i="88"/>
  <c r="P2595" i="88"/>
  <c r="P2615" i="88"/>
  <c r="P2619" i="88"/>
  <c r="P2639" i="88"/>
  <c r="P2643" i="88"/>
  <c r="P2663" i="88"/>
  <c r="P2667" i="88"/>
  <c r="P2687" i="88"/>
  <c r="P2691" i="88"/>
  <c r="P2715" i="88"/>
  <c r="P2735" i="88"/>
  <c r="P2739" i="88"/>
  <c r="P2783" i="88"/>
  <c r="P2787" i="88"/>
  <c r="P2807" i="88"/>
  <c r="P2811" i="88"/>
  <c r="P2831" i="88"/>
  <c r="P2835" i="88"/>
  <c r="P2855" i="88"/>
  <c r="P2859" i="88"/>
  <c r="P2879" i="88"/>
  <c r="P2883" i="88"/>
  <c r="P2907" i="88"/>
  <c r="P2927" i="88"/>
  <c r="P2931" i="88"/>
  <c r="P2975" i="88"/>
  <c r="P2979" i="88"/>
  <c r="P2999" i="88"/>
  <c r="P3003" i="88"/>
  <c r="P3023" i="88"/>
  <c r="P3027" i="88"/>
  <c r="P3047" i="88"/>
  <c r="P3051" i="88"/>
  <c r="P3071" i="88"/>
  <c r="P3075" i="88"/>
  <c r="P3099" i="88"/>
  <c r="P3119" i="88"/>
  <c r="P3123" i="88"/>
  <c r="P3167" i="88"/>
  <c r="P3171" i="88"/>
  <c r="P3191" i="88"/>
  <c r="P3195" i="88"/>
  <c r="P3215" i="88"/>
  <c r="P3219" i="88"/>
  <c r="P3239" i="88"/>
  <c r="P3243" i="88"/>
  <c r="P3263" i="88"/>
  <c r="P3267" i="88"/>
  <c r="P3291" i="88"/>
  <c r="P3311" i="88"/>
  <c r="P3315" i="88"/>
  <c r="P3359" i="88"/>
  <c r="P3363" i="88"/>
  <c r="P3383" i="88"/>
  <c r="P3387" i="88"/>
  <c r="P3407" i="88"/>
  <c r="P3411" i="88"/>
  <c r="P3431" i="88"/>
  <c r="P3435" i="88"/>
  <c r="P3455" i="88"/>
  <c r="P3459" i="88"/>
  <c r="P3483" i="88"/>
  <c r="P3503" i="88"/>
  <c r="P3507" i="88"/>
  <c r="P3551" i="88"/>
  <c r="P3555" i="88"/>
  <c r="P3575" i="88"/>
  <c r="P3579" i="88"/>
  <c r="P3599" i="88"/>
  <c r="P3603" i="88"/>
  <c r="P3623" i="88"/>
  <c r="P3647" i="88"/>
  <c r="P3651" i="88"/>
  <c r="P3695" i="88"/>
  <c r="P3699" i="88"/>
  <c r="P3743" i="88"/>
  <c r="P3747" i="88"/>
  <c r="P3767" i="88"/>
  <c r="P3771" i="88"/>
  <c r="P3791" i="88"/>
  <c r="P3795" i="88"/>
  <c r="P3815" i="88"/>
  <c r="P3819" i="88"/>
  <c r="P3839" i="88"/>
  <c r="P3843" i="88"/>
  <c r="P3887" i="88"/>
  <c r="P3891" i="88"/>
  <c r="P3935" i="88"/>
  <c r="P3939" i="88"/>
  <c r="P3959" i="88"/>
  <c r="P3963" i="88"/>
  <c r="P3983" i="88"/>
  <c r="P3987" i="88"/>
  <c r="P4007" i="88"/>
  <c r="P4011" i="88"/>
  <c r="P4031" i="88"/>
  <c r="P4035" i="88"/>
  <c r="P4059" i="88"/>
  <c r="P4079" i="88"/>
  <c r="P4083" i="88"/>
  <c r="P4127" i="88"/>
  <c r="P4131" i="88"/>
  <c r="P4151" i="88"/>
  <c r="P4155" i="88"/>
  <c r="P4175" i="88"/>
  <c r="P4179" i="88"/>
  <c r="P4199" i="88"/>
  <c r="P4203" i="88"/>
  <c r="P4223" i="88"/>
  <c r="P4227" i="88"/>
  <c r="P4251" i="88"/>
  <c r="P4271" i="88"/>
  <c r="P4275" i="88"/>
  <c r="P4319" i="88"/>
  <c r="P4323" i="88"/>
  <c r="P4343" i="88"/>
  <c r="P4347" i="88"/>
  <c r="P4367" i="88"/>
  <c r="P4371" i="88"/>
  <c r="P4391" i="88"/>
  <c r="P4395" i="88"/>
  <c r="P4415" i="88"/>
  <c r="P4419" i="88"/>
  <c r="P4443" i="88"/>
  <c r="P4463" i="88"/>
  <c r="P4467" i="88"/>
  <c r="P4511" i="88"/>
  <c r="P4515" i="88"/>
  <c r="P4535" i="88"/>
  <c r="P4539" i="88"/>
  <c r="P4559" i="88"/>
  <c r="P4563" i="88"/>
  <c r="P4583" i="88"/>
  <c r="P4587" i="88"/>
  <c r="P4607" i="88"/>
  <c r="P4611" i="88"/>
  <c r="P4655" i="88"/>
  <c r="P4659" i="88"/>
  <c r="P4703" i="88"/>
  <c r="P4707" i="88"/>
  <c r="P4727" i="88"/>
  <c r="P4731" i="88"/>
  <c r="P4751" i="88"/>
  <c r="P4755" i="88"/>
  <c r="P4775" i="88"/>
  <c r="P4779" i="88"/>
  <c r="P4799" i="88"/>
  <c r="P4803" i="88"/>
  <c r="G37" i="89"/>
  <c r="K37" i="89"/>
  <c r="O37" i="89"/>
  <c r="E74" i="89"/>
  <c r="I74" i="89"/>
  <c r="M74" i="89"/>
  <c r="D8" i="84"/>
  <c r="P103" i="89"/>
  <c r="P137" i="89"/>
  <c r="E185" i="89"/>
  <c r="I185" i="89"/>
  <c r="M185" i="89"/>
  <c r="G222" i="89"/>
  <c r="K222" i="89"/>
  <c r="O222" i="89"/>
  <c r="P226" i="89"/>
  <c r="H11" i="84"/>
  <c r="G259" i="89"/>
  <c r="K259" i="89"/>
  <c r="O259" i="89"/>
  <c r="P285" i="89"/>
  <c r="H333" i="89"/>
  <c r="L333" i="89"/>
  <c r="J333" i="89"/>
  <c r="N333" i="89"/>
  <c r="E370" i="89"/>
  <c r="P370" i="89" s="1"/>
  <c r="I370" i="89"/>
  <c r="M370" i="89"/>
  <c r="E407" i="89"/>
  <c r="I407" i="89"/>
  <c r="M407" i="89"/>
  <c r="D17" i="84"/>
  <c r="F444" i="89"/>
  <c r="J444" i="89"/>
  <c r="N444" i="89"/>
  <c r="D444" i="89"/>
  <c r="D18" i="84"/>
  <c r="G518" i="89"/>
  <c r="K518" i="89"/>
  <c r="O518" i="89"/>
  <c r="P522" i="89"/>
  <c r="H19" i="84"/>
  <c r="G555" i="89"/>
  <c r="K555" i="89"/>
  <c r="O555" i="89"/>
  <c r="P581" i="89"/>
  <c r="H629" i="89"/>
  <c r="L629" i="89"/>
  <c r="J629" i="89"/>
  <c r="N629" i="89"/>
  <c r="E666" i="89"/>
  <c r="I666" i="89"/>
  <c r="M666" i="89"/>
  <c r="E703" i="89"/>
  <c r="I703" i="89"/>
  <c r="M703" i="89"/>
  <c r="D25" i="84"/>
  <c r="F740" i="89"/>
  <c r="J740" i="89"/>
  <c r="N740" i="89"/>
  <c r="D740" i="89"/>
  <c r="D26" i="84"/>
  <c r="G814" i="89"/>
  <c r="K814" i="89"/>
  <c r="O814" i="89"/>
  <c r="P818" i="89"/>
  <c r="H27" i="84"/>
  <c r="G851" i="89"/>
  <c r="K851" i="89"/>
  <c r="O851" i="89"/>
  <c r="P877" i="89"/>
  <c r="H925" i="89"/>
  <c r="L925" i="89"/>
  <c r="J925" i="89"/>
  <c r="N925" i="89"/>
  <c r="E962" i="89"/>
  <c r="I962" i="89"/>
  <c r="M962" i="89"/>
  <c r="E999" i="89"/>
  <c r="I999" i="89"/>
  <c r="M999" i="89"/>
  <c r="D33" i="84"/>
  <c r="F1036" i="89"/>
  <c r="J1036" i="89"/>
  <c r="N1036" i="89"/>
  <c r="D1036" i="89"/>
  <c r="P1036" i="89" s="1"/>
  <c r="D34" i="84"/>
  <c r="G1110" i="89"/>
  <c r="K1110" i="89"/>
  <c r="O1110" i="89"/>
  <c r="G1147" i="89"/>
  <c r="K1147" i="89"/>
  <c r="O1147" i="89"/>
  <c r="P1173" i="89"/>
  <c r="P1188" i="89"/>
  <c r="I37" i="84"/>
  <c r="H1221" i="89"/>
  <c r="L1221" i="89"/>
  <c r="J1221" i="89"/>
  <c r="N1221" i="89"/>
  <c r="E1258" i="89"/>
  <c r="I1258" i="89"/>
  <c r="M1258" i="89"/>
  <c r="E1295" i="89"/>
  <c r="I1295" i="89"/>
  <c r="M1295" i="89"/>
  <c r="D41" i="84"/>
  <c r="F1332" i="89"/>
  <c r="J1332" i="89"/>
  <c r="N1332" i="89"/>
  <c r="D1332" i="89"/>
  <c r="D42" i="84"/>
  <c r="G1406" i="89"/>
  <c r="K1406" i="89"/>
  <c r="O1406" i="89"/>
  <c r="D44" i="84"/>
  <c r="P1484" i="89"/>
  <c r="I45" i="84"/>
  <c r="P1506" i="89"/>
  <c r="H1517" i="89"/>
  <c r="L1517" i="89"/>
  <c r="F1517" i="89"/>
  <c r="J1517" i="89"/>
  <c r="N1517" i="89"/>
  <c r="D47" i="84"/>
  <c r="F1554" i="89"/>
  <c r="J1554" i="89"/>
  <c r="N1554" i="89"/>
  <c r="D1554" i="89"/>
  <c r="E1591" i="89"/>
  <c r="I1591" i="89"/>
  <c r="M1591" i="89"/>
  <c r="D49" i="84"/>
  <c r="F1628" i="89"/>
  <c r="J1628" i="89"/>
  <c r="N1628" i="89"/>
  <c r="D1628" i="89"/>
  <c r="H1628" i="89"/>
  <c r="L1628" i="89"/>
  <c r="P1632" i="89"/>
  <c r="H49" i="84"/>
  <c r="D51" i="84"/>
  <c r="P1694" i="89"/>
  <c r="P1706" i="89"/>
  <c r="H51" i="84"/>
  <c r="P1743" i="89"/>
  <c r="I52" i="84"/>
  <c r="F1776" i="89"/>
  <c r="J1776" i="89"/>
  <c r="N1776" i="89"/>
  <c r="E1813" i="89"/>
  <c r="I1813" i="89"/>
  <c r="M1813" i="89"/>
  <c r="G1813" i="89"/>
  <c r="K1813" i="89"/>
  <c r="O1813" i="89"/>
  <c r="D55" i="84"/>
  <c r="H1850" i="89"/>
  <c r="L1850" i="89"/>
  <c r="P1876" i="89"/>
  <c r="F1887" i="89"/>
  <c r="J1887" i="89"/>
  <c r="N1887" i="89"/>
  <c r="D57" i="84"/>
  <c r="P1916" i="89"/>
  <c r="P1950" i="89"/>
  <c r="P2002" i="89"/>
  <c r="H59" i="84"/>
  <c r="P2039" i="89"/>
  <c r="D62" i="84"/>
  <c r="D71" i="84"/>
  <c r="P2434" i="89"/>
  <c r="P2468" i="89"/>
  <c r="D74" i="84"/>
  <c r="D78" i="84"/>
  <c r="D83" i="84"/>
  <c r="P2878" i="89"/>
  <c r="D85" i="84"/>
  <c r="D86" i="84"/>
  <c r="D96" i="84"/>
  <c r="P3371" i="89"/>
  <c r="I96" i="84"/>
  <c r="P3393" i="89"/>
  <c r="P3445" i="89"/>
  <c r="I98" i="84"/>
  <c r="P3467" i="89"/>
  <c r="D101" i="84"/>
  <c r="D102" i="84"/>
  <c r="I1850" i="89"/>
  <c r="M1850" i="89"/>
  <c r="E1887" i="89"/>
  <c r="I1887" i="89"/>
  <c r="P1887" i="89" s="1"/>
  <c r="M1887" i="89"/>
  <c r="G1887" i="89"/>
  <c r="K1887" i="89"/>
  <c r="O1887" i="89"/>
  <c r="G1924" i="89"/>
  <c r="K1924" i="89"/>
  <c r="O1924" i="89"/>
  <c r="E1924" i="89"/>
  <c r="P1924" i="89" s="1"/>
  <c r="I1924" i="89"/>
  <c r="M1924" i="89"/>
  <c r="E1961" i="89"/>
  <c r="I1961" i="89"/>
  <c r="M1961" i="89"/>
  <c r="G1961" i="89"/>
  <c r="P1961" i="89" s="1"/>
  <c r="K1961" i="89"/>
  <c r="O1961" i="89"/>
  <c r="D59" i="84"/>
  <c r="P1990" i="89"/>
  <c r="P2024" i="89"/>
  <c r="P2076" i="89"/>
  <c r="H61" i="84"/>
  <c r="D2146" i="89"/>
  <c r="H2146" i="89"/>
  <c r="L2146" i="89"/>
  <c r="P2146" i="89" s="1"/>
  <c r="F2146" i="89"/>
  <c r="J2146" i="89"/>
  <c r="N2146" i="89"/>
  <c r="D64" i="84"/>
  <c r="F2183" i="89"/>
  <c r="J2183" i="89"/>
  <c r="N2183" i="89"/>
  <c r="D2183" i="89"/>
  <c r="P2183" i="89" s="1"/>
  <c r="H2183" i="89"/>
  <c r="L2183" i="89"/>
  <c r="G2220" i="89"/>
  <c r="K2220" i="89"/>
  <c r="O2220" i="89"/>
  <c r="E2220" i="89"/>
  <c r="I2220" i="89"/>
  <c r="M2220" i="89"/>
  <c r="E2257" i="89"/>
  <c r="I2257" i="89"/>
  <c r="M2257" i="89"/>
  <c r="G2257" i="89"/>
  <c r="K2257" i="89"/>
  <c r="O2257" i="89"/>
  <c r="D67" i="84"/>
  <c r="P2286" i="89"/>
  <c r="P2320" i="89"/>
  <c r="P2372" i="89"/>
  <c r="H69" i="84"/>
  <c r="D2442" i="89"/>
  <c r="H2442" i="89"/>
  <c r="L2442" i="89"/>
  <c r="F2442" i="89"/>
  <c r="J2442" i="89"/>
  <c r="N2442" i="89"/>
  <c r="D72" i="84"/>
  <c r="F2479" i="89"/>
  <c r="D73" i="84"/>
  <c r="F2516" i="89"/>
  <c r="J2516" i="89"/>
  <c r="N2516" i="89"/>
  <c r="D2516" i="89"/>
  <c r="P2516" i="89" s="1"/>
  <c r="L2516" i="89"/>
  <c r="P2520" i="89"/>
  <c r="H73" i="84"/>
  <c r="E2627" i="89"/>
  <c r="I2627" i="89"/>
  <c r="M2627" i="89"/>
  <c r="G2627" i="89"/>
  <c r="K2627" i="89"/>
  <c r="O2627" i="89"/>
  <c r="D77" i="84"/>
  <c r="F2664" i="89"/>
  <c r="J2664" i="89"/>
  <c r="N2664" i="89"/>
  <c r="P2656" i="89"/>
  <c r="P2668" i="89"/>
  <c r="H77" i="84"/>
  <c r="D2738" i="89"/>
  <c r="H2738" i="89"/>
  <c r="L2738" i="89"/>
  <c r="E2775" i="89"/>
  <c r="I2775" i="89"/>
  <c r="M2775" i="89"/>
  <c r="G2775" i="89"/>
  <c r="K2775" i="89"/>
  <c r="O2775" i="89"/>
  <c r="D81" i="84"/>
  <c r="F2812" i="89"/>
  <c r="J2812" i="89"/>
  <c r="N2812" i="89"/>
  <c r="P2804" i="89"/>
  <c r="P2816" i="89"/>
  <c r="H81" i="84"/>
  <c r="D2886" i="89"/>
  <c r="H2886" i="89"/>
  <c r="L2886" i="89"/>
  <c r="E2923" i="89"/>
  <c r="I2923" i="89"/>
  <c r="M2923" i="89"/>
  <c r="G2923" i="89"/>
  <c r="K2923" i="89"/>
  <c r="O2923" i="89"/>
  <c r="G2960" i="89"/>
  <c r="K2960" i="89"/>
  <c r="O2960" i="89"/>
  <c r="P2964" i="89"/>
  <c r="H85" i="84"/>
  <c r="G2997" i="89"/>
  <c r="K2997" i="89"/>
  <c r="O2997" i="89"/>
  <c r="P3001" i="89"/>
  <c r="I86" i="84"/>
  <c r="P3023" i="89"/>
  <c r="H3071" i="89"/>
  <c r="L3071" i="89"/>
  <c r="J3071" i="89"/>
  <c r="N3071" i="89"/>
  <c r="E3108" i="89"/>
  <c r="I3108" i="89"/>
  <c r="M3108" i="89"/>
  <c r="E3145" i="89"/>
  <c r="I3145" i="89"/>
  <c r="M3145" i="89"/>
  <c r="D91" i="84"/>
  <c r="F3182" i="89"/>
  <c r="J3182" i="89"/>
  <c r="N3182" i="89"/>
  <c r="D3182" i="89"/>
  <c r="D92" i="84"/>
  <c r="G3256" i="89"/>
  <c r="K3256" i="89"/>
  <c r="O3256" i="89"/>
  <c r="P3260" i="89"/>
  <c r="H93" i="84"/>
  <c r="G3293" i="89"/>
  <c r="K3293" i="89"/>
  <c r="O3293" i="89"/>
  <c r="P3297" i="89"/>
  <c r="I94" i="84"/>
  <c r="P3319" i="89"/>
  <c r="H3367" i="89"/>
  <c r="L3367" i="89"/>
  <c r="J3367" i="89"/>
  <c r="N3367" i="89"/>
  <c r="E3404" i="89"/>
  <c r="I3404" i="89"/>
  <c r="M3404" i="89"/>
  <c r="E3441" i="89"/>
  <c r="I3441" i="89"/>
  <c r="M3441" i="89"/>
  <c r="D99" i="84"/>
  <c r="F3478" i="89"/>
  <c r="J3478" i="89"/>
  <c r="N3478" i="89"/>
  <c r="D3478" i="89"/>
  <c r="D100" i="84"/>
  <c r="G3552" i="89"/>
  <c r="P3552" i="89" s="1"/>
  <c r="K3552" i="89"/>
  <c r="O3552" i="89"/>
  <c r="G3589" i="89"/>
  <c r="K3589" i="89"/>
  <c r="O3589" i="89"/>
  <c r="P3593" i="89"/>
  <c r="I102" i="84"/>
  <c r="P3615" i="89"/>
  <c r="E3663" i="89"/>
  <c r="I3663" i="89"/>
  <c r="M3663" i="89"/>
  <c r="D105" i="84"/>
  <c r="F3700" i="89"/>
  <c r="J3700" i="89"/>
  <c r="N3700" i="89"/>
  <c r="D3700" i="89"/>
  <c r="P3700" i="89" s="1"/>
  <c r="H3700" i="89"/>
  <c r="P3704" i="89"/>
  <c r="H105" i="84"/>
  <c r="D61" i="84"/>
  <c r="P2064" i="89"/>
  <c r="P2098" i="89"/>
  <c r="P2150" i="89"/>
  <c r="H63" i="84"/>
  <c r="D2220" i="89"/>
  <c r="H2220" i="89"/>
  <c r="L2220" i="89"/>
  <c r="F2220" i="89"/>
  <c r="J2220" i="89"/>
  <c r="N2220" i="89"/>
  <c r="D66" i="84"/>
  <c r="F2257" i="89"/>
  <c r="P2257" i="89" s="1"/>
  <c r="J2257" i="89"/>
  <c r="N2257" i="89"/>
  <c r="D2257" i="89"/>
  <c r="H2257" i="89"/>
  <c r="L2257" i="89"/>
  <c r="G2294" i="89"/>
  <c r="K2294" i="89"/>
  <c r="O2294" i="89"/>
  <c r="E2294" i="89"/>
  <c r="I2294" i="89"/>
  <c r="M2294" i="89"/>
  <c r="E2331" i="89"/>
  <c r="I2331" i="89"/>
  <c r="M2331" i="89"/>
  <c r="G2331" i="89"/>
  <c r="K2331" i="89"/>
  <c r="P2331" i="89" s="1"/>
  <c r="O2331" i="89"/>
  <c r="D69" i="84"/>
  <c r="P2360" i="89"/>
  <c r="P2394" i="89"/>
  <c r="P2446" i="89"/>
  <c r="H71" i="84"/>
  <c r="G2516" i="89"/>
  <c r="K2516" i="89"/>
  <c r="O2516" i="89"/>
  <c r="E2516" i="89"/>
  <c r="M2516" i="89"/>
  <c r="P2542" i="89"/>
  <c r="H2553" i="89"/>
  <c r="L2553" i="89"/>
  <c r="D75" i="84"/>
  <c r="F2590" i="89"/>
  <c r="J2590" i="89"/>
  <c r="N2590" i="89"/>
  <c r="D2590" i="89"/>
  <c r="H2590" i="89"/>
  <c r="D76" i="84"/>
  <c r="F2627" i="89"/>
  <c r="J2627" i="89"/>
  <c r="N2627" i="89"/>
  <c r="G2664" i="89"/>
  <c r="K2664" i="89"/>
  <c r="O2664" i="89"/>
  <c r="E2664" i="89"/>
  <c r="M2664" i="89"/>
  <c r="H2701" i="89"/>
  <c r="L2701" i="89"/>
  <c r="D80" i="84"/>
  <c r="F2775" i="89"/>
  <c r="J2775" i="89"/>
  <c r="N2775" i="89"/>
  <c r="G2812" i="89"/>
  <c r="K2812" i="89"/>
  <c r="O2812" i="89"/>
  <c r="E2812" i="89"/>
  <c r="M2812" i="89"/>
  <c r="P2812" i="89" s="1"/>
  <c r="H2849" i="89"/>
  <c r="L2849" i="89"/>
  <c r="D84" i="84"/>
  <c r="F2923" i="89"/>
  <c r="J2923" i="89"/>
  <c r="N2923" i="89"/>
  <c r="P2927" i="89"/>
  <c r="I84" i="84"/>
  <c r="P2949" i="89"/>
  <c r="H2997" i="89"/>
  <c r="L2997" i="89"/>
  <c r="J2997" i="89"/>
  <c r="N2997" i="89"/>
  <c r="E3034" i="89"/>
  <c r="I3034" i="89"/>
  <c r="M3034" i="89"/>
  <c r="E3071" i="89"/>
  <c r="I3071" i="89"/>
  <c r="M3071" i="89"/>
  <c r="D89" i="84"/>
  <c r="F3108" i="89"/>
  <c r="J3108" i="89"/>
  <c r="N3108" i="89"/>
  <c r="D3108" i="89"/>
  <c r="P3108" i="89" s="1"/>
  <c r="D90" i="84"/>
  <c r="G3182" i="89"/>
  <c r="K3182" i="89"/>
  <c r="O3182" i="89"/>
  <c r="P3186" i="89"/>
  <c r="H91" i="84"/>
  <c r="G3219" i="89"/>
  <c r="K3219" i="89"/>
  <c r="O3219" i="89"/>
  <c r="P3223" i="89"/>
  <c r="I92" i="84"/>
  <c r="P3245" i="89"/>
  <c r="H3293" i="89"/>
  <c r="L3293" i="89"/>
  <c r="J3293" i="89"/>
  <c r="N3293" i="89"/>
  <c r="E3330" i="89"/>
  <c r="I3330" i="89"/>
  <c r="M3330" i="89"/>
  <c r="E3367" i="89"/>
  <c r="I3367" i="89"/>
  <c r="M3367" i="89"/>
  <c r="D97" i="84"/>
  <c r="F3404" i="89"/>
  <c r="J3404" i="89"/>
  <c r="N3404" i="89"/>
  <c r="D3404" i="89"/>
  <c r="D98" i="84"/>
  <c r="G3478" i="89"/>
  <c r="K3478" i="89"/>
  <c r="O3478" i="89"/>
  <c r="P3482" i="89"/>
  <c r="H99" i="84"/>
  <c r="G3515" i="89"/>
  <c r="K3515" i="89"/>
  <c r="O3515" i="89"/>
  <c r="P3519" i="89"/>
  <c r="I100" i="84"/>
  <c r="P3541" i="89"/>
  <c r="P3556" i="89"/>
  <c r="I101" i="84"/>
  <c r="H3589" i="89"/>
  <c r="L3589" i="89"/>
  <c r="J3589" i="89"/>
  <c r="N3589" i="89"/>
  <c r="E3626" i="89"/>
  <c r="I3626" i="89"/>
  <c r="M3626" i="89"/>
  <c r="D104" i="84"/>
  <c r="P3655" i="89"/>
  <c r="G3700" i="89"/>
  <c r="K3700" i="89"/>
  <c r="O3700" i="89"/>
  <c r="P26" i="89"/>
  <c r="F37" i="89"/>
  <c r="J37" i="89"/>
  <c r="N37" i="89"/>
  <c r="P74" i="89"/>
  <c r="P66" i="89"/>
  <c r="D148" i="89"/>
  <c r="P148" i="89" s="1"/>
  <c r="P1620" i="89"/>
  <c r="P251" i="89"/>
  <c r="P325" i="89"/>
  <c r="P399" i="89"/>
  <c r="P473" i="89"/>
  <c r="P547" i="89"/>
  <c r="P621" i="89"/>
  <c r="P695" i="89"/>
  <c r="P769" i="89"/>
  <c r="P843" i="89"/>
  <c r="P917" i="89"/>
  <c r="P991" i="89"/>
  <c r="P1065" i="89"/>
  <c r="P1139" i="89"/>
  <c r="P1213" i="89"/>
  <c r="P1287" i="89"/>
  <c r="P1361" i="89"/>
  <c r="P1469" i="89"/>
  <c r="P1543" i="89"/>
  <c r="P1998" i="89"/>
  <c r="P2035" i="89"/>
  <c r="D37" i="89"/>
  <c r="D111" i="89"/>
  <c r="P111" i="89" s="1"/>
  <c r="D185" i="89"/>
  <c r="P185" i="89" s="1"/>
  <c r="P214" i="89"/>
  <c r="P288" i="89"/>
  <c r="P362" i="89"/>
  <c r="P436" i="89"/>
  <c r="P510" i="89"/>
  <c r="P584" i="89"/>
  <c r="P658" i="89"/>
  <c r="P732" i="89"/>
  <c r="P806" i="89"/>
  <c r="P880" i="89"/>
  <c r="P954" i="89"/>
  <c r="P1028" i="89"/>
  <c r="P1102" i="89"/>
  <c r="P1176" i="89"/>
  <c r="P1250" i="89"/>
  <c r="P1324" i="89"/>
  <c r="P1398" i="89"/>
  <c r="P1435" i="89"/>
  <c r="P1509" i="89"/>
  <c r="P1617" i="89"/>
  <c r="P189" i="89"/>
  <c r="P248" i="89"/>
  <c r="P263" i="89"/>
  <c r="P322" i="89"/>
  <c r="P337" i="89"/>
  <c r="P396" i="89"/>
  <c r="P411" i="89"/>
  <c r="P470" i="89"/>
  <c r="P544" i="89"/>
  <c r="P559" i="89"/>
  <c r="P618" i="89"/>
  <c r="P633" i="89"/>
  <c r="P692" i="89"/>
  <c r="P707" i="89"/>
  <c r="P766" i="89"/>
  <c r="P781" i="89"/>
  <c r="P840" i="89"/>
  <c r="P855" i="89"/>
  <c r="P914" i="89"/>
  <c r="P929" i="89"/>
  <c r="P988" i="89"/>
  <c r="P1003" i="89"/>
  <c r="P1062" i="89"/>
  <c r="P1077" i="89"/>
  <c r="P1136" i="89"/>
  <c r="P1151" i="89"/>
  <c r="P1210" i="89"/>
  <c r="P1225" i="89"/>
  <c r="P1284" i="89"/>
  <c r="P1299" i="89"/>
  <c r="P1358" i="89"/>
  <c r="P1373" i="89"/>
  <c r="P1472" i="89"/>
  <c r="P1546" i="89"/>
  <c r="P1583" i="89"/>
  <c r="P1739" i="89"/>
  <c r="P1665" i="89"/>
  <c r="P1654" i="89"/>
  <c r="P1768" i="89"/>
  <c r="D1850" i="89"/>
  <c r="P1850" i="89" s="1"/>
  <c r="P1842" i="89"/>
  <c r="P2072" i="89"/>
  <c r="P2109" i="89"/>
  <c r="P2368" i="89"/>
  <c r="P2405" i="89"/>
  <c r="D259" i="89"/>
  <c r="P259" i="89" s="1"/>
  <c r="D333" i="89"/>
  <c r="D407" i="89"/>
  <c r="P407" i="89" s="1"/>
  <c r="D481" i="89"/>
  <c r="P481" i="89" s="1"/>
  <c r="D555" i="89"/>
  <c r="P555" i="89" s="1"/>
  <c r="D629" i="89"/>
  <c r="D703" i="89"/>
  <c r="P703" i="89" s="1"/>
  <c r="D777" i="89"/>
  <c r="P777" i="89" s="1"/>
  <c r="D851" i="89"/>
  <c r="P851" i="89" s="1"/>
  <c r="D925" i="89"/>
  <c r="D999" i="89"/>
  <c r="D1073" i="89"/>
  <c r="P1073" i="89" s="1"/>
  <c r="D1147" i="89"/>
  <c r="P1147" i="89" s="1"/>
  <c r="D1221" i="89"/>
  <c r="P1221" i="89" s="1"/>
  <c r="D1295" i="89"/>
  <c r="P1295" i="89" s="1"/>
  <c r="D1369" i="89"/>
  <c r="P1369" i="89" s="1"/>
  <c r="D1443" i="89"/>
  <c r="P1443" i="89" s="1"/>
  <c r="D1517" i="89"/>
  <c r="D1591" i="89"/>
  <c r="P1591" i="89" s="1"/>
  <c r="D1702" i="89"/>
  <c r="P1702" i="89" s="1"/>
  <c r="P1728" i="89"/>
  <c r="P1802" i="89"/>
  <c r="P2442" i="89"/>
  <c r="P1765" i="89"/>
  <c r="P1839" i="89"/>
  <c r="P1913" i="89"/>
  <c r="P1987" i="89"/>
  <c r="P2061" i="89"/>
  <c r="P2135" i="89"/>
  <c r="P2209" i="89"/>
  <c r="P2283" i="89"/>
  <c r="P2357" i="89"/>
  <c r="P2431" i="89"/>
  <c r="P1731" i="89"/>
  <c r="P1805" i="89"/>
  <c r="P1879" i="89"/>
  <c r="P1953" i="89"/>
  <c r="P2027" i="89"/>
  <c r="P2101" i="89"/>
  <c r="P2175" i="89"/>
  <c r="P2249" i="89"/>
  <c r="P2323" i="89"/>
  <c r="P2397" i="89"/>
  <c r="P2508" i="89"/>
  <c r="P2582" i="89"/>
  <c r="P2619" i="89"/>
  <c r="P2664" i="89"/>
  <c r="P2653" i="89"/>
  <c r="P2693" i="89"/>
  <c r="P2738" i="89"/>
  <c r="P2727" i="89"/>
  <c r="P2767" i="89"/>
  <c r="P2801" i="89"/>
  <c r="P2841" i="89"/>
  <c r="P2886" i="89"/>
  <c r="P2875" i="89"/>
  <c r="P2915" i="89"/>
  <c r="L2590" i="89"/>
  <c r="P2590" i="89" s="1"/>
  <c r="P2471" i="89"/>
  <c r="P2545" i="89"/>
  <c r="P2616" i="89"/>
  <c r="P2690" i="89"/>
  <c r="P2764" i="89"/>
  <c r="P2838" i="89"/>
  <c r="P2912" i="89"/>
  <c r="D2479" i="89"/>
  <c r="P2479" i="89" s="1"/>
  <c r="D2553" i="89"/>
  <c r="D2627" i="89"/>
  <c r="D2701" i="89"/>
  <c r="D2775" i="89"/>
  <c r="D2849" i="89"/>
  <c r="P2849" i="89" s="1"/>
  <c r="D2923" i="89"/>
  <c r="P2989" i="89"/>
  <c r="P3063" i="89"/>
  <c r="P3137" i="89"/>
  <c r="P3211" i="89"/>
  <c r="P3285" i="89"/>
  <c r="P3359" i="89"/>
  <c r="P3433" i="89"/>
  <c r="P3507" i="89"/>
  <c r="P3581" i="89"/>
  <c r="P2952" i="89"/>
  <c r="P3026" i="89"/>
  <c r="P3100" i="89"/>
  <c r="P3174" i="89"/>
  <c r="P3248" i="89"/>
  <c r="P3322" i="89"/>
  <c r="P3396" i="89"/>
  <c r="P3470" i="89"/>
  <c r="P3544" i="89"/>
  <c r="P3618" i="89"/>
  <c r="P3692" i="89"/>
  <c r="P2986" i="89"/>
  <c r="P3060" i="89"/>
  <c r="P3134" i="89"/>
  <c r="P3208" i="89"/>
  <c r="P3282" i="89"/>
  <c r="P3356" i="89"/>
  <c r="P3430" i="89"/>
  <c r="P3504" i="89"/>
  <c r="P3578" i="89"/>
  <c r="P3652" i="89"/>
  <c r="P3667" i="89"/>
  <c r="D2997" i="89"/>
  <c r="D3071" i="89"/>
  <c r="P3071" i="89" s="1"/>
  <c r="D3145" i="89"/>
  <c r="D3219" i="89"/>
  <c r="D3293" i="89"/>
  <c r="D3367" i="89"/>
  <c r="D3441" i="89"/>
  <c r="D3515" i="89"/>
  <c r="P3515" i="89" s="1"/>
  <c r="D3589" i="89"/>
  <c r="P3589" i="89" s="1"/>
  <c r="D3663" i="89"/>
  <c r="P3663" i="89" s="1"/>
  <c r="P791" i="88"/>
  <c r="P983" i="88"/>
  <c r="P1175" i="88"/>
  <c r="P1367" i="88"/>
  <c r="P1559" i="88"/>
  <c r="P1751" i="88"/>
  <c r="P1755" i="88"/>
  <c r="P1943" i="88"/>
  <c r="P1947" i="88"/>
  <c r="P2135" i="88"/>
  <c r="P2327" i="88"/>
  <c r="P2519" i="88"/>
  <c r="P2711" i="88"/>
  <c r="P2903" i="88"/>
  <c r="P3095" i="88"/>
  <c r="P3287" i="88"/>
  <c r="P3479" i="88"/>
  <c r="P3671" i="88"/>
  <c r="P3675" i="88"/>
  <c r="P3863" i="88"/>
  <c r="P3867" i="88"/>
  <c r="P4055" i="88"/>
  <c r="P4247" i="88"/>
  <c r="P4439" i="88"/>
  <c r="P4631" i="88"/>
  <c r="P4635" i="88"/>
  <c r="P839" i="88"/>
  <c r="P843" i="88"/>
  <c r="P1031" i="88"/>
  <c r="P1035" i="88"/>
  <c r="P1223" i="88"/>
  <c r="P1227" i="88"/>
  <c r="P1415" i="88"/>
  <c r="P1419" i="88"/>
  <c r="P1607" i="88"/>
  <c r="P1611" i="88"/>
  <c r="P1799" i="88"/>
  <c r="P1803" i="88"/>
  <c r="P1991" i="88"/>
  <c r="P1995" i="88"/>
  <c r="P2183" i="88"/>
  <c r="P2187" i="88"/>
  <c r="P2375" i="88"/>
  <c r="P2379" i="88"/>
  <c r="P2567" i="88"/>
  <c r="P2571" i="88"/>
  <c r="P2759" i="88"/>
  <c r="P2763" i="88"/>
  <c r="P2951" i="88"/>
  <c r="P2955" i="88"/>
  <c r="P3143" i="88"/>
  <c r="P3147" i="88"/>
  <c r="P3335" i="88"/>
  <c r="P3339" i="88"/>
  <c r="P3527" i="88"/>
  <c r="P3531" i="88"/>
  <c r="P3719" i="88"/>
  <c r="P3723" i="88"/>
  <c r="P3911" i="88"/>
  <c r="P3915" i="88"/>
  <c r="P4103" i="88"/>
  <c r="P4107" i="88"/>
  <c r="P4295" i="88"/>
  <c r="P4299" i="88"/>
  <c r="P4487" i="88"/>
  <c r="P4491" i="88"/>
  <c r="P4679" i="88"/>
  <c r="P4683" i="88"/>
  <c r="H31" i="87"/>
  <c r="H149" i="87"/>
  <c r="H179" i="87" s="1"/>
  <c r="H17" i="87"/>
  <c r="H47" i="87" s="1"/>
  <c r="H61" i="87"/>
  <c r="H91" i="87" s="1"/>
  <c r="H105" i="87"/>
  <c r="H135" i="87" s="1"/>
  <c r="H237" i="87"/>
  <c r="H267" i="87" s="1"/>
  <c r="H369" i="87"/>
  <c r="H589" i="87"/>
  <c r="H619" i="87" s="1"/>
  <c r="H691" i="87"/>
  <c r="H707" i="87" s="1"/>
  <c r="H735" i="87"/>
  <c r="H897" i="87"/>
  <c r="H1293" i="87"/>
  <c r="H1323" i="87" s="1"/>
  <c r="H1337" i="87"/>
  <c r="H1367" i="87" s="1"/>
  <c r="H1425" i="87"/>
  <c r="H1645" i="87"/>
  <c r="H1675" i="87" s="1"/>
  <c r="H1689" i="87"/>
  <c r="H1719" i="87" s="1"/>
  <c r="H1777" i="87"/>
  <c r="H207" i="87"/>
  <c r="H281" i="87"/>
  <c r="H457" i="87"/>
  <c r="H487" i="87" s="1"/>
  <c r="H515" i="87"/>
  <c r="H559" i="87"/>
  <c r="H721" i="87"/>
  <c r="H839" i="87"/>
  <c r="H883" i="87"/>
  <c r="H999" i="87"/>
  <c r="H1073" i="87"/>
  <c r="H1103" i="87" s="1"/>
  <c r="H1263" i="87"/>
  <c r="H1615" i="87"/>
  <c r="H193" i="87"/>
  <c r="H413" i="87"/>
  <c r="H443" i="87"/>
  <c r="H545" i="87"/>
  <c r="H941" i="87"/>
  <c r="H971" i="87" s="1"/>
  <c r="H1249" i="87"/>
  <c r="H1279" i="87" s="1"/>
  <c r="H1469" i="87"/>
  <c r="H1499" i="87" s="1"/>
  <c r="H1513" i="87"/>
  <c r="H1543" i="87" s="1"/>
  <c r="H1601" i="87"/>
  <c r="H1631" i="87" s="1"/>
  <c r="H1821" i="87"/>
  <c r="H1851" i="87" s="1"/>
  <c r="H1865" i="87"/>
  <c r="H1895" i="87" s="1"/>
  <c r="H311" i="87"/>
  <c r="H339" i="87"/>
  <c r="H355" i="87" s="1"/>
  <c r="H383" i="87"/>
  <c r="H501" i="87"/>
  <c r="H531" i="87" s="1"/>
  <c r="H633" i="87"/>
  <c r="H663" i="87" s="1"/>
  <c r="H765" i="87"/>
  <c r="H795" i="87" s="1"/>
  <c r="H911" i="87"/>
  <c r="H985" i="87"/>
  <c r="H1015" i="87" s="1"/>
  <c r="H1043" i="87"/>
  <c r="H1059" i="87" s="1"/>
  <c r="H1117" i="87"/>
  <c r="H1147" i="87" s="1"/>
  <c r="H1191" i="87"/>
  <c r="H1235" i="87"/>
  <c r="H1439" i="87"/>
  <c r="H1791" i="87"/>
  <c r="H1807" i="87" s="1"/>
  <c r="H1381" i="87"/>
  <c r="H1411" i="87" s="1"/>
  <c r="H1557" i="87"/>
  <c r="H1587" i="87" s="1"/>
  <c r="H1733" i="87"/>
  <c r="H1763" i="87" s="1"/>
  <c r="H1909" i="87"/>
  <c r="H2085" i="87"/>
  <c r="H2833" i="87"/>
  <c r="H2863" i="87" s="1"/>
  <c r="H3449" i="87"/>
  <c r="H3581" i="87"/>
  <c r="H3611" i="87" s="1"/>
  <c r="H2055" i="87"/>
  <c r="H2187" i="87"/>
  <c r="H2261" i="87"/>
  <c r="H2291" i="87" s="1"/>
  <c r="H2539" i="87"/>
  <c r="H2555" i="87" s="1"/>
  <c r="H2613" i="87"/>
  <c r="H2643" i="87" s="1"/>
  <c r="H2803" i="87"/>
  <c r="H2877" i="87"/>
  <c r="H3009" i="87"/>
  <c r="H3039" i="87" s="1"/>
  <c r="H3097" i="87"/>
  <c r="H4123" i="87"/>
  <c r="H4197" i="87"/>
  <c r="H4373" i="87"/>
  <c r="H4403" i="87" s="1"/>
  <c r="H1953" i="87"/>
  <c r="H1983" i="87" s="1"/>
  <c r="H2041" i="87"/>
  <c r="H2129" i="87"/>
  <c r="H2159" i="87" s="1"/>
  <c r="H2203" i="87"/>
  <c r="H2363" i="87"/>
  <c r="H2437" i="87"/>
  <c r="H2451" i="87"/>
  <c r="H2481" i="87"/>
  <c r="H2511" i="87" s="1"/>
  <c r="H2715" i="87"/>
  <c r="H2789" i="87"/>
  <c r="H2819" i="87" s="1"/>
  <c r="H2921" i="87"/>
  <c r="H2951" i="87" s="1"/>
  <c r="H2979" i="87"/>
  <c r="H3317" i="87"/>
  <c r="H3347" i="87" s="1"/>
  <c r="H3419" i="87"/>
  <c r="H3493" i="87"/>
  <c r="H3669" i="87"/>
  <c r="H3699" i="87" s="1"/>
  <c r="H1923" i="87"/>
  <c r="H1997" i="87"/>
  <c r="H2027" i="87" s="1"/>
  <c r="H2099" i="87"/>
  <c r="H2115" i="87" s="1"/>
  <c r="H2231" i="87"/>
  <c r="H2247" i="87" s="1"/>
  <c r="H2305" i="87"/>
  <c r="H2335" i="87" s="1"/>
  <c r="H2379" i="87"/>
  <c r="H2423" i="87"/>
  <c r="H2583" i="87"/>
  <c r="H2599" i="87" s="1"/>
  <c r="H2657" i="87"/>
  <c r="H2687" i="87" s="1"/>
  <c r="H2731" i="87"/>
  <c r="H2775" i="87"/>
  <c r="H2891" i="87"/>
  <c r="H2965" i="87"/>
  <c r="H3141" i="87"/>
  <c r="H3229" i="87"/>
  <c r="H3259" i="87"/>
  <c r="H3845" i="87"/>
  <c r="H3889" i="87"/>
  <c r="H4153" i="87"/>
  <c r="H4183" i="87"/>
  <c r="H4285" i="87"/>
  <c r="H4315" i="87" s="1"/>
  <c r="H3199" i="87"/>
  <c r="H3273" i="87"/>
  <c r="H3405" i="87"/>
  <c r="H3435" i="87" s="1"/>
  <c r="H3463" i="87"/>
  <c r="H3507" i="87"/>
  <c r="H3551" i="87"/>
  <c r="H3713" i="87"/>
  <c r="H3743" i="87" s="1"/>
  <c r="H3977" i="87"/>
  <c r="H4109" i="87"/>
  <c r="H4139" i="87" s="1"/>
  <c r="H4167" i="87"/>
  <c r="H4211" i="87"/>
  <c r="H4227" i="87" s="1"/>
  <c r="H4255" i="87"/>
  <c r="H3111" i="87"/>
  <c r="H3185" i="87"/>
  <c r="H3215" i="87"/>
  <c r="H3375" i="87"/>
  <c r="H3537" i="87"/>
  <c r="H3567" i="87" s="1"/>
  <c r="H3801" i="87"/>
  <c r="H3933" i="87"/>
  <c r="H3963" i="87" s="1"/>
  <c r="H3991" i="87"/>
  <c r="H4035" i="87"/>
  <c r="H4051" i="87" s="1"/>
  <c r="H4079" i="87"/>
  <c r="H4241" i="87"/>
  <c r="H4271" i="87" s="1"/>
  <c r="H3053" i="87"/>
  <c r="H3083" i="87" s="1"/>
  <c r="H3171" i="87"/>
  <c r="H3287" i="87"/>
  <c r="H3361" i="87"/>
  <c r="H3391" i="87" s="1"/>
  <c r="H3625" i="87"/>
  <c r="H3655" i="87" s="1"/>
  <c r="H3757" i="87"/>
  <c r="H3787" i="87" s="1"/>
  <c r="H3815" i="87"/>
  <c r="H3859" i="87"/>
  <c r="H3875" i="87" s="1"/>
  <c r="H3903" i="87"/>
  <c r="H4065" i="87"/>
  <c r="H4095" i="87" s="1"/>
  <c r="H4329" i="87"/>
  <c r="H4359" i="87" s="1"/>
  <c r="AD107" i="50"/>
  <c r="AC107" i="50"/>
  <c r="O29" i="86" s="1"/>
  <c r="AB107" i="50"/>
  <c r="AD107" i="49"/>
  <c r="AC107" i="49"/>
  <c r="O28" i="86" s="1"/>
  <c r="AB107" i="49"/>
  <c r="AD107" i="48"/>
  <c r="AC107" i="48"/>
  <c r="O27" i="86" s="1"/>
  <c r="AB107" i="48"/>
  <c r="AC107" i="47"/>
  <c r="AB107" i="47"/>
  <c r="O26" i="86" s="1"/>
  <c r="AA107" i="47"/>
  <c r="Z107" i="47"/>
  <c r="AD107" i="46"/>
  <c r="AC107" i="46"/>
  <c r="O25" i="86" s="1"/>
  <c r="AB107" i="46"/>
  <c r="AA107" i="46"/>
  <c r="AB107" i="45"/>
  <c r="AA107" i="45"/>
  <c r="O23" i="86" s="1"/>
  <c r="Z107" i="45"/>
  <c r="Y107" i="45"/>
  <c r="Y107" i="42"/>
  <c r="AB107" i="42"/>
  <c r="Z107" i="42"/>
  <c r="AA107" i="42"/>
  <c r="O22" i="86" s="1"/>
  <c r="P30" i="86"/>
  <c r="H3919" i="87" l="1"/>
  <c r="P3293" i="89"/>
  <c r="P2627" i="89"/>
  <c r="P3404" i="89"/>
  <c r="P3219" i="89"/>
  <c r="P2553" i="89"/>
  <c r="P999" i="89"/>
  <c r="P2960" i="89"/>
  <c r="H3127" i="87"/>
  <c r="H2995" i="87"/>
  <c r="P3145" i="89"/>
  <c r="P1517" i="89"/>
  <c r="P925" i="89"/>
  <c r="P333" i="89"/>
  <c r="P3330" i="89"/>
  <c r="P2294" i="89"/>
  <c r="P1554" i="89"/>
  <c r="P592" i="89"/>
  <c r="H575" i="87"/>
  <c r="P2997" i="89"/>
  <c r="P2923" i="89"/>
  <c r="P814" i="89"/>
  <c r="H2071" i="87"/>
  <c r="P3626" i="89"/>
  <c r="P3034" i="89"/>
  <c r="P518" i="89"/>
  <c r="H751" i="87"/>
  <c r="P3441" i="89"/>
  <c r="P2775" i="89"/>
  <c r="P629" i="89"/>
  <c r="P3256" i="89"/>
  <c r="P1258" i="89"/>
  <c r="P1776" i="89"/>
  <c r="P296" i="89"/>
  <c r="H223" i="87"/>
  <c r="P3367" i="89"/>
  <c r="P2701" i="89"/>
  <c r="P962" i="89"/>
  <c r="P444" i="89"/>
  <c r="H1455" i="87"/>
  <c r="H399" i="87"/>
  <c r="P3182" i="89"/>
  <c r="H3303" i="87"/>
  <c r="H2907" i="87"/>
  <c r="P2220" i="89"/>
  <c r="P1628" i="89"/>
  <c r="P740" i="89"/>
  <c r="P222" i="89"/>
  <c r="P666" i="89"/>
  <c r="H4007" i="87"/>
  <c r="H3479" i="87"/>
  <c r="H1939" i="87"/>
  <c r="P1110" i="89"/>
  <c r="H3831" i="87"/>
  <c r="H3523" i="87"/>
  <c r="H2467" i="87"/>
  <c r="H927" i="87"/>
  <c r="P3478" i="89"/>
  <c r="P1332" i="89"/>
  <c r="P1406" i="89"/>
  <c r="P37" i="89"/>
  <c r="O21" i="86"/>
  <c r="O24" i="86"/>
  <c r="Z107" i="50"/>
  <c r="Y107" i="50"/>
  <c r="P29" i="86"/>
  <c r="W107" i="50"/>
  <c r="Z107" i="49"/>
  <c r="Y107" i="49"/>
  <c r="L28" i="86"/>
  <c r="P28" i="86" s="1"/>
  <c r="W107" i="49"/>
  <c r="Z107" i="48"/>
  <c r="Y107" i="48"/>
  <c r="L27" i="86"/>
  <c r="P27" i="86" s="1"/>
  <c r="W107" i="48"/>
  <c r="Y107" i="47"/>
  <c r="X107" i="47"/>
  <c r="L26" i="86"/>
  <c r="P26" i="86" s="1"/>
  <c r="V107" i="47"/>
  <c r="Z107" i="46"/>
  <c r="Y107" i="46"/>
  <c r="L25" i="86"/>
  <c r="W107" i="46"/>
  <c r="X107" i="45"/>
  <c r="W107" i="45"/>
  <c r="P23" i="86"/>
  <c r="U107" i="45"/>
  <c r="P25" i="86" l="1"/>
  <c r="L24" i="86"/>
  <c r="O20" i="86"/>
  <c r="O31" i="86" s="1"/>
  <c r="L22" i="86"/>
  <c r="W107" i="42"/>
  <c r="X107" i="42"/>
  <c r="U107" i="42"/>
  <c r="P177" i="51"/>
  <c r="L35" i="86"/>
  <c r="L34" i="86"/>
  <c r="K107" i="42"/>
  <c r="I8" i="86" s="1"/>
  <c r="P22" i="86" l="1"/>
  <c r="L21" i="86"/>
  <c r="L20" i="86" s="1"/>
  <c r="F47" i="86"/>
  <c r="F43" i="86"/>
  <c r="F39" i="86"/>
  <c r="U38" i="86"/>
  <c r="U37" i="86"/>
  <c r="I35" i="86"/>
  <c r="I34" i="86"/>
  <c r="M30" i="86"/>
  <c r="J15" i="86"/>
  <c r="J14" i="86"/>
  <c r="J13" i="86"/>
  <c r="J12" i="86"/>
  <c r="F10" i="86"/>
  <c r="J9" i="86"/>
  <c r="J8" i="86"/>
  <c r="F7" i="86"/>
  <c r="E16" i="86" s="1"/>
  <c r="C1" i="86"/>
  <c r="I39" i="86" l="1"/>
  <c r="J38" i="86" s="1"/>
  <c r="F6" i="86"/>
  <c r="G38" i="86"/>
  <c r="G39" i="86"/>
  <c r="L39" i="86"/>
  <c r="G34" i="86"/>
  <c r="G35" i="86"/>
  <c r="G36" i="86"/>
  <c r="G37" i="86"/>
  <c r="J39" i="86" l="1"/>
  <c r="J35" i="86"/>
  <c r="J37" i="86"/>
  <c r="J36" i="86"/>
  <c r="J34" i="86"/>
  <c r="P38" i="86"/>
  <c r="P36" i="86"/>
  <c r="P34" i="86"/>
  <c r="P35" i="86"/>
  <c r="P37" i="86"/>
  <c r="M37" i="86"/>
  <c r="M36" i="86"/>
  <c r="M35" i="86"/>
  <c r="M34" i="86"/>
  <c r="M39" i="86"/>
  <c r="M38" i="86"/>
  <c r="F17" i="86"/>
  <c r="E30" i="86"/>
  <c r="G16" i="86" l="1"/>
  <c r="G14" i="86"/>
  <c r="G8" i="86"/>
  <c r="G6" i="86"/>
  <c r="G17" i="86"/>
  <c r="G13" i="86"/>
  <c r="G10" i="86"/>
  <c r="G9" i="86"/>
  <c r="G12" i="86"/>
  <c r="G7" i="86"/>
  <c r="G15" i="86"/>
  <c r="G11" i="86"/>
  <c r="AU6" i="50" l="1"/>
  <c r="AW6" i="50" s="1"/>
  <c r="C6" i="50" s="1"/>
  <c r="AU7" i="50"/>
  <c r="AW7" i="50" s="1"/>
  <c r="AU8" i="50"/>
  <c r="AU9" i="50"/>
  <c r="AW9" i="50" s="1"/>
  <c r="C9" i="50" s="1"/>
  <c r="AU10" i="50"/>
  <c r="AW10" i="50" s="1"/>
  <c r="C10" i="50" s="1"/>
  <c r="AU11" i="50"/>
  <c r="AW11" i="50" s="1"/>
  <c r="C11" i="50" s="1"/>
  <c r="AU12" i="50"/>
  <c r="AW12" i="50" s="1"/>
  <c r="C12" i="50" s="1"/>
  <c r="AU13" i="50"/>
  <c r="AW13" i="50" s="1"/>
  <c r="C13" i="50" s="1"/>
  <c r="AU14" i="50"/>
  <c r="AW14" i="50" s="1"/>
  <c r="C14" i="50" s="1"/>
  <c r="AU15" i="50"/>
  <c r="AW15" i="50" s="1"/>
  <c r="C15" i="50" s="1"/>
  <c r="AU16" i="50"/>
  <c r="AW16" i="50" s="1"/>
  <c r="C16" i="50" s="1"/>
  <c r="AU17" i="50"/>
  <c r="AW17" i="50" s="1"/>
  <c r="C17" i="50" s="1"/>
  <c r="AU18" i="50"/>
  <c r="AW18" i="50" s="1"/>
  <c r="C18" i="50" s="1"/>
  <c r="AU19" i="50"/>
  <c r="AW19" i="50" s="1"/>
  <c r="C19" i="50" s="1"/>
  <c r="AU20" i="50"/>
  <c r="AW20" i="50" s="1"/>
  <c r="C20" i="50" s="1"/>
  <c r="AU21" i="50"/>
  <c r="AW21" i="50" s="1"/>
  <c r="C21" i="50" s="1"/>
  <c r="AU22" i="50"/>
  <c r="AW22" i="50" s="1"/>
  <c r="C22" i="50" s="1"/>
  <c r="AU23" i="50"/>
  <c r="AW23" i="50" s="1"/>
  <c r="C23" i="50" s="1"/>
  <c r="AU24" i="50"/>
  <c r="AW24" i="50" s="1"/>
  <c r="C24" i="50" s="1"/>
  <c r="AU25" i="50"/>
  <c r="AW25" i="50" s="1"/>
  <c r="C25" i="50" s="1"/>
  <c r="AU26" i="50"/>
  <c r="AW26" i="50" s="1"/>
  <c r="C26" i="50" s="1"/>
  <c r="AU27" i="50"/>
  <c r="AW27" i="50" s="1"/>
  <c r="C27" i="50" s="1"/>
  <c r="AU28" i="50"/>
  <c r="AW28" i="50" s="1"/>
  <c r="C28" i="50" s="1"/>
  <c r="AU29" i="50"/>
  <c r="AW29" i="50" s="1"/>
  <c r="C29" i="50" s="1"/>
  <c r="AU30" i="50"/>
  <c r="AW30" i="50" s="1"/>
  <c r="C30" i="50" s="1"/>
  <c r="AU31" i="50"/>
  <c r="AW31" i="50" s="1"/>
  <c r="C31" i="50" s="1"/>
  <c r="AU32" i="50"/>
  <c r="AW32" i="50" s="1"/>
  <c r="C32" i="50" s="1"/>
  <c r="AU33" i="50"/>
  <c r="AW33" i="50" s="1"/>
  <c r="C33" i="50" s="1"/>
  <c r="AU34" i="50"/>
  <c r="AW34" i="50" s="1"/>
  <c r="C34" i="50" s="1"/>
  <c r="AU35" i="50"/>
  <c r="AW35" i="50" s="1"/>
  <c r="C35" i="50" s="1"/>
  <c r="AU36" i="50"/>
  <c r="AW36" i="50" s="1"/>
  <c r="C36" i="50" s="1"/>
  <c r="AU37" i="50"/>
  <c r="AW37" i="50" s="1"/>
  <c r="C37" i="50" s="1"/>
  <c r="AU38" i="50"/>
  <c r="AW38" i="50" s="1"/>
  <c r="C38" i="50" s="1"/>
  <c r="AU39" i="50"/>
  <c r="AW39" i="50" s="1"/>
  <c r="C39" i="50" s="1"/>
  <c r="AU40" i="50"/>
  <c r="AW40" i="50" s="1"/>
  <c r="C40" i="50" s="1"/>
  <c r="AU41" i="50"/>
  <c r="AW41" i="50" s="1"/>
  <c r="C41" i="50" s="1"/>
  <c r="AU42" i="50"/>
  <c r="AW42" i="50" s="1"/>
  <c r="C42" i="50" s="1"/>
  <c r="AU43" i="50"/>
  <c r="AW43" i="50" s="1"/>
  <c r="C43" i="50" s="1"/>
  <c r="AU44" i="50"/>
  <c r="AW44" i="50" s="1"/>
  <c r="C44" i="50" s="1"/>
  <c r="AU45" i="50"/>
  <c r="AW45" i="50" s="1"/>
  <c r="C45" i="50" s="1"/>
  <c r="AU46" i="50"/>
  <c r="AW46" i="50" s="1"/>
  <c r="C46" i="50" s="1"/>
  <c r="AU47" i="50"/>
  <c r="AW47" i="50" s="1"/>
  <c r="C47" i="50" s="1"/>
  <c r="AU48" i="50"/>
  <c r="AW48" i="50" s="1"/>
  <c r="C48" i="50" s="1"/>
  <c r="AU49" i="50"/>
  <c r="AW49" i="50" s="1"/>
  <c r="C49" i="50" s="1"/>
  <c r="AU50" i="50"/>
  <c r="AW50" i="50" s="1"/>
  <c r="C50" i="50" s="1"/>
  <c r="AU51" i="50"/>
  <c r="AW51" i="50" s="1"/>
  <c r="C51" i="50" s="1"/>
  <c r="AU52" i="50"/>
  <c r="AW52" i="50" s="1"/>
  <c r="C52" i="50" s="1"/>
  <c r="AU53" i="50"/>
  <c r="AW53" i="50" s="1"/>
  <c r="C53" i="50" s="1"/>
  <c r="AU54" i="50"/>
  <c r="AW54" i="50" s="1"/>
  <c r="C54" i="50" s="1"/>
  <c r="AU55" i="50"/>
  <c r="AW55" i="50" s="1"/>
  <c r="C55" i="50" s="1"/>
  <c r="AU56" i="50"/>
  <c r="AW56" i="50" s="1"/>
  <c r="C56" i="50" s="1"/>
  <c r="AU57" i="50"/>
  <c r="AW57" i="50" s="1"/>
  <c r="C57" i="50" s="1"/>
  <c r="AU58" i="50"/>
  <c r="AW58" i="50" s="1"/>
  <c r="C58" i="50" s="1"/>
  <c r="AU59" i="50"/>
  <c r="AW59" i="50" s="1"/>
  <c r="C59" i="50" s="1"/>
  <c r="AU60" i="50"/>
  <c r="AW60" i="50" s="1"/>
  <c r="C60" i="50" s="1"/>
  <c r="AU61" i="50"/>
  <c r="AW61" i="50" s="1"/>
  <c r="C61" i="50" s="1"/>
  <c r="AU62" i="50"/>
  <c r="AW62" i="50" s="1"/>
  <c r="C62" i="50" s="1"/>
  <c r="AU63" i="50"/>
  <c r="AW63" i="50" s="1"/>
  <c r="C63" i="50" s="1"/>
  <c r="AU64" i="50"/>
  <c r="AW64" i="50" s="1"/>
  <c r="C64" i="50" s="1"/>
  <c r="AU65" i="50"/>
  <c r="AW65" i="50" s="1"/>
  <c r="C65" i="50" s="1"/>
  <c r="AU66" i="50"/>
  <c r="AW66" i="50" s="1"/>
  <c r="C66" i="50" s="1"/>
  <c r="AU67" i="50"/>
  <c r="AW67" i="50" s="1"/>
  <c r="C67" i="50" s="1"/>
  <c r="AU68" i="50"/>
  <c r="AW68" i="50" s="1"/>
  <c r="C68" i="50" s="1"/>
  <c r="AU69" i="50"/>
  <c r="AW69" i="50" s="1"/>
  <c r="C69" i="50" s="1"/>
  <c r="AU70" i="50"/>
  <c r="AW70" i="50" s="1"/>
  <c r="C70" i="50" s="1"/>
  <c r="AU71" i="50"/>
  <c r="AW71" i="50" s="1"/>
  <c r="C71" i="50" s="1"/>
  <c r="AU72" i="50"/>
  <c r="AW72" i="50" s="1"/>
  <c r="C72" i="50" s="1"/>
  <c r="AU73" i="50"/>
  <c r="AW73" i="50" s="1"/>
  <c r="C73" i="50" s="1"/>
  <c r="AU74" i="50"/>
  <c r="AW74" i="50" s="1"/>
  <c r="C74" i="50" s="1"/>
  <c r="AU75" i="50"/>
  <c r="AW75" i="50" s="1"/>
  <c r="C75" i="50" s="1"/>
  <c r="AU76" i="50"/>
  <c r="AW76" i="50" s="1"/>
  <c r="C76" i="50" s="1"/>
  <c r="AU77" i="50"/>
  <c r="AW77" i="50" s="1"/>
  <c r="C77" i="50" s="1"/>
  <c r="AU78" i="50"/>
  <c r="AW78" i="50" s="1"/>
  <c r="C78" i="50" s="1"/>
  <c r="AU79" i="50"/>
  <c r="AW79" i="50" s="1"/>
  <c r="C79" i="50" s="1"/>
  <c r="AU80" i="50"/>
  <c r="AW80" i="50" s="1"/>
  <c r="C80" i="50" s="1"/>
  <c r="AU81" i="50"/>
  <c r="AW81" i="50" s="1"/>
  <c r="C81" i="50" s="1"/>
  <c r="AU82" i="50"/>
  <c r="AW82" i="50" s="1"/>
  <c r="C82" i="50" s="1"/>
  <c r="AU83" i="50"/>
  <c r="AW83" i="50" s="1"/>
  <c r="C83" i="50" s="1"/>
  <c r="AU84" i="50"/>
  <c r="AW84" i="50" s="1"/>
  <c r="C84" i="50" s="1"/>
  <c r="AU85" i="50"/>
  <c r="AW85" i="50" s="1"/>
  <c r="C85" i="50" s="1"/>
  <c r="AU86" i="50"/>
  <c r="AW86" i="50" s="1"/>
  <c r="C86" i="50" s="1"/>
  <c r="AU87" i="50"/>
  <c r="AW87" i="50" s="1"/>
  <c r="C87" i="50" s="1"/>
  <c r="AU88" i="50"/>
  <c r="AW88" i="50" s="1"/>
  <c r="C88" i="50" s="1"/>
  <c r="AU89" i="50"/>
  <c r="AW89" i="50" s="1"/>
  <c r="C89" i="50" s="1"/>
  <c r="AU90" i="50"/>
  <c r="AW90" i="50" s="1"/>
  <c r="C90" i="50" s="1"/>
  <c r="AU91" i="50"/>
  <c r="AW91" i="50" s="1"/>
  <c r="C91" i="50" s="1"/>
  <c r="AU92" i="50"/>
  <c r="AW92" i="50" s="1"/>
  <c r="C92" i="50" s="1"/>
  <c r="AU93" i="50"/>
  <c r="AW93" i="50" s="1"/>
  <c r="C93" i="50" s="1"/>
  <c r="AU94" i="50"/>
  <c r="AW94" i="50" s="1"/>
  <c r="C94" i="50" s="1"/>
  <c r="AU95" i="50"/>
  <c r="AW95" i="50" s="1"/>
  <c r="C95" i="50" s="1"/>
  <c r="AU96" i="50"/>
  <c r="AW96" i="50" s="1"/>
  <c r="C96" i="50" s="1"/>
  <c r="AU97" i="50"/>
  <c r="AW97" i="50" s="1"/>
  <c r="C97" i="50" s="1"/>
  <c r="AU98" i="50"/>
  <c r="AW98" i="50" s="1"/>
  <c r="C98" i="50" s="1"/>
  <c r="AU99" i="50"/>
  <c r="AW99" i="50" s="1"/>
  <c r="C99" i="50" s="1"/>
  <c r="AU100" i="50"/>
  <c r="AW100" i="50" s="1"/>
  <c r="C100" i="50" s="1"/>
  <c r="AU101" i="50"/>
  <c r="AW101" i="50" s="1"/>
  <c r="C101" i="50" s="1"/>
  <c r="AU102" i="50"/>
  <c r="AU103" i="50"/>
  <c r="AU104" i="50"/>
  <c r="AW104" i="50" s="1"/>
  <c r="C104" i="50" s="1"/>
  <c r="AU105" i="50"/>
  <c r="AW105" i="50" s="1"/>
  <c r="C105" i="50" s="1"/>
  <c r="AU106" i="50"/>
  <c r="AW106" i="50" s="1"/>
  <c r="C106" i="50" s="1"/>
  <c r="AY6" i="49"/>
  <c r="BA6" i="49" s="1"/>
  <c r="C6" i="49" s="1"/>
  <c r="AY7" i="49"/>
  <c r="BA7" i="49" s="1"/>
  <c r="C7" i="49" s="1"/>
  <c r="O7" i="49" s="1"/>
  <c r="AY8" i="49"/>
  <c r="BA8" i="49" s="1"/>
  <c r="C8" i="49" s="1"/>
  <c r="O8" i="49" s="1"/>
  <c r="AY9" i="49"/>
  <c r="BA9" i="49" s="1"/>
  <c r="C9" i="49" s="1"/>
  <c r="O9" i="49" s="1"/>
  <c r="AY10" i="49"/>
  <c r="BA10" i="49" s="1"/>
  <c r="C10" i="49" s="1"/>
  <c r="O10" i="49" s="1"/>
  <c r="AY11" i="49"/>
  <c r="BA11" i="49" s="1"/>
  <c r="C11" i="49" s="1"/>
  <c r="AY12" i="49"/>
  <c r="BA12" i="49" s="1"/>
  <c r="C12" i="49" s="1"/>
  <c r="O12" i="49" s="1"/>
  <c r="AY13" i="49"/>
  <c r="BA13" i="49" s="1"/>
  <c r="C13" i="49" s="1"/>
  <c r="O13" i="49" s="1"/>
  <c r="AY14" i="49"/>
  <c r="BA14" i="49" s="1"/>
  <c r="C14" i="49" s="1"/>
  <c r="O14" i="49" s="1"/>
  <c r="AY15" i="49"/>
  <c r="BA15" i="49" s="1"/>
  <c r="C15" i="49" s="1"/>
  <c r="O15" i="49" s="1"/>
  <c r="AY16" i="49"/>
  <c r="BA16" i="49" s="1"/>
  <c r="C16" i="49" s="1"/>
  <c r="O16" i="49" s="1"/>
  <c r="AY17" i="49"/>
  <c r="BA17" i="49" s="1"/>
  <c r="C17" i="49" s="1"/>
  <c r="O17" i="49" s="1"/>
  <c r="AY18" i="49"/>
  <c r="BA18" i="49" s="1"/>
  <c r="AY19" i="49"/>
  <c r="BA19" i="49" s="1"/>
  <c r="C19" i="49" s="1"/>
  <c r="AY20" i="49"/>
  <c r="BA20" i="49" s="1"/>
  <c r="C20" i="49" s="1"/>
  <c r="O20" i="49" s="1"/>
  <c r="AY21" i="49"/>
  <c r="BA21" i="49" s="1"/>
  <c r="C21" i="49" s="1"/>
  <c r="O21" i="49" s="1"/>
  <c r="AY22" i="49"/>
  <c r="BA22" i="49" s="1"/>
  <c r="C22" i="49" s="1"/>
  <c r="O22" i="49" s="1"/>
  <c r="AY23" i="49"/>
  <c r="BA23" i="49" s="1"/>
  <c r="C23" i="49" s="1"/>
  <c r="O23" i="49" s="1"/>
  <c r="AY24" i="49"/>
  <c r="BA24" i="49" s="1"/>
  <c r="C24" i="49" s="1"/>
  <c r="O24" i="49" s="1"/>
  <c r="AY25" i="49"/>
  <c r="BA25" i="49" s="1"/>
  <c r="C25" i="49" s="1"/>
  <c r="O25" i="49" s="1"/>
  <c r="AY26" i="49"/>
  <c r="BA26" i="49" s="1"/>
  <c r="C26" i="49" s="1"/>
  <c r="O26" i="49" s="1"/>
  <c r="AY27" i="49"/>
  <c r="BA27" i="49" s="1"/>
  <c r="C27" i="49" s="1"/>
  <c r="AY28" i="49"/>
  <c r="BA28" i="49" s="1"/>
  <c r="C28" i="49" s="1"/>
  <c r="O28" i="49" s="1"/>
  <c r="AY29" i="49"/>
  <c r="BA29" i="49" s="1"/>
  <c r="C29" i="49" s="1"/>
  <c r="O29" i="49" s="1"/>
  <c r="AY30" i="49"/>
  <c r="BA30" i="49" s="1"/>
  <c r="C30" i="49" s="1"/>
  <c r="O30" i="49" s="1"/>
  <c r="AY31" i="49"/>
  <c r="BA31" i="49" s="1"/>
  <c r="C31" i="49" s="1"/>
  <c r="O31" i="49" s="1"/>
  <c r="AY32" i="49"/>
  <c r="BA32" i="49" s="1"/>
  <c r="C32" i="49" s="1"/>
  <c r="O32" i="49" s="1"/>
  <c r="AY33" i="49"/>
  <c r="BA33" i="49" s="1"/>
  <c r="C33" i="49" s="1"/>
  <c r="O33" i="49" s="1"/>
  <c r="AY34" i="49"/>
  <c r="BA34" i="49" s="1"/>
  <c r="C34" i="49" s="1"/>
  <c r="O34" i="49" s="1"/>
  <c r="AY35" i="49"/>
  <c r="BA35" i="49" s="1"/>
  <c r="C35" i="49" s="1"/>
  <c r="AY36" i="49"/>
  <c r="BA36" i="49" s="1"/>
  <c r="C36" i="49" s="1"/>
  <c r="O36" i="49" s="1"/>
  <c r="AY37" i="49"/>
  <c r="BA37" i="49" s="1"/>
  <c r="C37" i="49" s="1"/>
  <c r="O37" i="49" s="1"/>
  <c r="AY38" i="49"/>
  <c r="BA38" i="49" s="1"/>
  <c r="C38" i="49" s="1"/>
  <c r="O38" i="49" s="1"/>
  <c r="AY39" i="49"/>
  <c r="BA39" i="49" s="1"/>
  <c r="C39" i="49" s="1"/>
  <c r="O39" i="49" s="1"/>
  <c r="AY40" i="49"/>
  <c r="BA40" i="49" s="1"/>
  <c r="C40" i="49" s="1"/>
  <c r="O40" i="49" s="1"/>
  <c r="AY41" i="49"/>
  <c r="BA41" i="49" s="1"/>
  <c r="C41" i="49" s="1"/>
  <c r="O41" i="49" s="1"/>
  <c r="AY42" i="49"/>
  <c r="BA42" i="49" s="1"/>
  <c r="C42" i="49" s="1"/>
  <c r="O42" i="49" s="1"/>
  <c r="AY43" i="49"/>
  <c r="BA43" i="49" s="1"/>
  <c r="C43" i="49" s="1"/>
  <c r="AY44" i="49"/>
  <c r="BA44" i="49" s="1"/>
  <c r="C44" i="49" s="1"/>
  <c r="O44" i="49" s="1"/>
  <c r="AY45" i="49"/>
  <c r="BA45" i="49" s="1"/>
  <c r="C45" i="49" s="1"/>
  <c r="O45" i="49" s="1"/>
  <c r="AY46" i="49"/>
  <c r="BA46" i="49" s="1"/>
  <c r="C46" i="49" s="1"/>
  <c r="O46" i="49" s="1"/>
  <c r="AY47" i="49"/>
  <c r="BA47" i="49" s="1"/>
  <c r="C47" i="49" s="1"/>
  <c r="O47" i="49" s="1"/>
  <c r="AY48" i="49"/>
  <c r="BA48" i="49" s="1"/>
  <c r="C48" i="49" s="1"/>
  <c r="O48" i="49" s="1"/>
  <c r="AY49" i="49"/>
  <c r="BA49" i="49" s="1"/>
  <c r="C49" i="49" s="1"/>
  <c r="O49" i="49" s="1"/>
  <c r="AY50" i="49"/>
  <c r="BA50" i="49" s="1"/>
  <c r="C50" i="49" s="1"/>
  <c r="O50" i="49" s="1"/>
  <c r="AY51" i="49"/>
  <c r="BA51" i="49" s="1"/>
  <c r="C51" i="49" s="1"/>
  <c r="AY52" i="49"/>
  <c r="BA52" i="49" s="1"/>
  <c r="C52" i="49" s="1"/>
  <c r="O52" i="49" s="1"/>
  <c r="AY53" i="49"/>
  <c r="BA53" i="49" s="1"/>
  <c r="C53" i="49" s="1"/>
  <c r="O53" i="49" s="1"/>
  <c r="AY54" i="49"/>
  <c r="BA54" i="49" s="1"/>
  <c r="C54" i="49" s="1"/>
  <c r="O54" i="49" s="1"/>
  <c r="AY55" i="49"/>
  <c r="BA55" i="49" s="1"/>
  <c r="C55" i="49" s="1"/>
  <c r="O55" i="49" s="1"/>
  <c r="AY56" i="49"/>
  <c r="BA56" i="49" s="1"/>
  <c r="C56" i="49" s="1"/>
  <c r="O56" i="49" s="1"/>
  <c r="AY57" i="49"/>
  <c r="BA57" i="49" s="1"/>
  <c r="C57" i="49" s="1"/>
  <c r="O57" i="49" s="1"/>
  <c r="AY58" i="49"/>
  <c r="BA58" i="49" s="1"/>
  <c r="C58" i="49" s="1"/>
  <c r="O58" i="49" s="1"/>
  <c r="AY59" i="49"/>
  <c r="BA59" i="49" s="1"/>
  <c r="C59" i="49" s="1"/>
  <c r="AY60" i="49"/>
  <c r="BA60" i="49" s="1"/>
  <c r="C60" i="49" s="1"/>
  <c r="O60" i="49" s="1"/>
  <c r="AY61" i="49"/>
  <c r="BA61" i="49" s="1"/>
  <c r="C61" i="49" s="1"/>
  <c r="O61" i="49" s="1"/>
  <c r="AY62" i="49"/>
  <c r="BA62" i="49" s="1"/>
  <c r="C62" i="49" s="1"/>
  <c r="O62" i="49" s="1"/>
  <c r="AY63" i="49"/>
  <c r="BA63" i="49" s="1"/>
  <c r="C63" i="49" s="1"/>
  <c r="O63" i="49" s="1"/>
  <c r="AY64" i="49"/>
  <c r="BA64" i="49" s="1"/>
  <c r="C64" i="49" s="1"/>
  <c r="O64" i="49" s="1"/>
  <c r="AY65" i="49"/>
  <c r="BA65" i="49" s="1"/>
  <c r="C65" i="49" s="1"/>
  <c r="O65" i="49" s="1"/>
  <c r="AY66" i="49"/>
  <c r="BA66" i="49" s="1"/>
  <c r="C66" i="49" s="1"/>
  <c r="O66" i="49" s="1"/>
  <c r="AY67" i="49"/>
  <c r="BA67" i="49" s="1"/>
  <c r="C67" i="49" s="1"/>
  <c r="AY68" i="49"/>
  <c r="BA68" i="49" s="1"/>
  <c r="C68" i="49" s="1"/>
  <c r="O68" i="49" s="1"/>
  <c r="AY69" i="49"/>
  <c r="BA69" i="49" s="1"/>
  <c r="C69" i="49" s="1"/>
  <c r="O69" i="49" s="1"/>
  <c r="AY70" i="49"/>
  <c r="BA70" i="49" s="1"/>
  <c r="C70" i="49" s="1"/>
  <c r="O70" i="49" s="1"/>
  <c r="AY71" i="49"/>
  <c r="BA71" i="49" s="1"/>
  <c r="C71" i="49" s="1"/>
  <c r="O71" i="49" s="1"/>
  <c r="AY72" i="49"/>
  <c r="BA72" i="49" s="1"/>
  <c r="C72" i="49" s="1"/>
  <c r="O72" i="49" s="1"/>
  <c r="AY73" i="49"/>
  <c r="BA73" i="49" s="1"/>
  <c r="C73" i="49" s="1"/>
  <c r="O73" i="49" s="1"/>
  <c r="AY74" i="49"/>
  <c r="BA74" i="49" s="1"/>
  <c r="C74" i="49" s="1"/>
  <c r="O74" i="49" s="1"/>
  <c r="AY75" i="49"/>
  <c r="BA75" i="49" s="1"/>
  <c r="C75" i="49" s="1"/>
  <c r="AY76" i="49"/>
  <c r="BA76" i="49" s="1"/>
  <c r="C76" i="49" s="1"/>
  <c r="O76" i="49" s="1"/>
  <c r="AY77" i="49"/>
  <c r="BA77" i="49" s="1"/>
  <c r="C77" i="49" s="1"/>
  <c r="O77" i="49" s="1"/>
  <c r="AY78" i="49"/>
  <c r="BA78" i="49" s="1"/>
  <c r="C78" i="49" s="1"/>
  <c r="O78" i="49" s="1"/>
  <c r="AY79" i="49"/>
  <c r="BA79" i="49" s="1"/>
  <c r="C79" i="49" s="1"/>
  <c r="O79" i="49" s="1"/>
  <c r="AY80" i="49"/>
  <c r="BA80" i="49" s="1"/>
  <c r="C80" i="49" s="1"/>
  <c r="O80" i="49" s="1"/>
  <c r="AY81" i="49"/>
  <c r="BA81" i="49" s="1"/>
  <c r="C81" i="49" s="1"/>
  <c r="O81" i="49" s="1"/>
  <c r="AY82" i="49"/>
  <c r="BA82" i="49" s="1"/>
  <c r="C82" i="49" s="1"/>
  <c r="O82" i="49" s="1"/>
  <c r="AY83" i="49"/>
  <c r="BA83" i="49" s="1"/>
  <c r="C83" i="49" s="1"/>
  <c r="AY84" i="49"/>
  <c r="BA84" i="49" s="1"/>
  <c r="C84" i="49" s="1"/>
  <c r="O84" i="49" s="1"/>
  <c r="AY85" i="49"/>
  <c r="BA85" i="49" s="1"/>
  <c r="C85" i="49" s="1"/>
  <c r="O85" i="49" s="1"/>
  <c r="AY86" i="49"/>
  <c r="BA86" i="49" s="1"/>
  <c r="C86" i="49" s="1"/>
  <c r="O86" i="49" s="1"/>
  <c r="AY87" i="49"/>
  <c r="BA87" i="49" s="1"/>
  <c r="C87" i="49" s="1"/>
  <c r="O87" i="49" s="1"/>
  <c r="AY88" i="49"/>
  <c r="BA88" i="49" s="1"/>
  <c r="C88" i="49" s="1"/>
  <c r="O88" i="49" s="1"/>
  <c r="AY89" i="49"/>
  <c r="BA89" i="49" s="1"/>
  <c r="C89" i="49" s="1"/>
  <c r="O89" i="49" s="1"/>
  <c r="AY90" i="49"/>
  <c r="BA90" i="49" s="1"/>
  <c r="C90" i="49" s="1"/>
  <c r="O90" i="49" s="1"/>
  <c r="AY91" i="49"/>
  <c r="BA91" i="49" s="1"/>
  <c r="C91" i="49" s="1"/>
  <c r="AY92" i="49"/>
  <c r="BA92" i="49" s="1"/>
  <c r="C92" i="49" s="1"/>
  <c r="O92" i="49" s="1"/>
  <c r="AY93" i="49"/>
  <c r="BA93" i="49" s="1"/>
  <c r="C93" i="49" s="1"/>
  <c r="O93" i="49" s="1"/>
  <c r="AY94" i="49"/>
  <c r="BA94" i="49" s="1"/>
  <c r="C94" i="49" s="1"/>
  <c r="O94" i="49" s="1"/>
  <c r="AY95" i="49"/>
  <c r="BA95" i="49" s="1"/>
  <c r="C95" i="49" s="1"/>
  <c r="O95" i="49" s="1"/>
  <c r="AY96" i="49"/>
  <c r="BA96" i="49" s="1"/>
  <c r="C96" i="49" s="1"/>
  <c r="O96" i="49" s="1"/>
  <c r="AY97" i="49"/>
  <c r="BA97" i="49" s="1"/>
  <c r="C97" i="49" s="1"/>
  <c r="O97" i="49" s="1"/>
  <c r="AY98" i="49"/>
  <c r="BA98" i="49" s="1"/>
  <c r="C98" i="49" s="1"/>
  <c r="O98" i="49" s="1"/>
  <c r="AY99" i="49"/>
  <c r="AY100" i="49"/>
  <c r="AY101" i="49"/>
  <c r="BA101" i="49" s="1"/>
  <c r="C101" i="49" s="1"/>
  <c r="O101" i="49" s="1"/>
  <c r="AY102" i="49"/>
  <c r="BA102" i="49" s="1"/>
  <c r="C102" i="49" s="1"/>
  <c r="O102" i="49" s="1"/>
  <c r="AY103" i="49"/>
  <c r="BA103" i="49" s="1"/>
  <c r="C103" i="49" s="1"/>
  <c r="O103" i="49" s="1"/>
  <c r="AY104" i="49"/>
  <c r="BA104" i="49" s="1"/>
  <c r="C104" i="49" s="1"/>
  <c r="O104" i="49" s="1"/>
  <c r="AY105" i="49"/>
  <c r="BA105" i="49" s="1"/>
  <c r="C105" i="49" s="1"/>
  <c r="O105" i="49" s="1"/>
  <c r="AY106" i="49"/>
  <c r="BA106" i="49" s="1"/>
  <c r="C106" i="49" s="1"/>
  <c r="O106" i="49" s="1"/>
  <c r="AY6" i="48"/>
  <c r="BA6" i="48" s="1"/>
  <c r="C6" i="48" s="1"/>
  <c r="AY7" i="48"/>
  <c r="AY8" i="48"/>
  <c r="BA8" i="48" s="1"/>
  <c r="C8" i="48" s="1"/>
  <c r="O8" i="48" s="1"/>
  <c r="AY9" i="48"/>
  <c r="BA9" i="48" s="1"/>
  <c r="C9" i="48" s="1"/>
  <c r="O9" i="48" s="1"/>
  <c r="AY10" i="48"/>
  <c r="BA10" i="48" s="1"/>
  <c r="C10" i="48" s="1"/>
  <c r="O10" i="48" s="1"/>
  <c r="AY11" i="48"/>
  <c r="BA11" i="48" s="1"/>
  <c r="C11" i="48" s="1"/>
  <c r="O11" i="48" s="1"/>
  <c r="AY12" i="48"/>
  <c r="BA12" i="48" s="1"/>
  <c r="C12" i="48" s="1"/>
  <c r="O12" i="48" s="1"/>
  <c r="AY13" i="48"/>
  <c r="BA13" i="48" s="1"/>
  <c r="C13" i="48" s="1"/>
  <c r="O13" i="48" s="1"/>
  <c r="AY14" i="48"/>
  <c r="BA14" i="48" s="1"/>
  <c r="C14" i="48" s="1"/>
  <c r="O14" i="48" s="1"/>
  <c r="AY15" i="48"/>
  <c r="BA15" i="48" s="1"/>
  <c r="C15" i="48" s="1"/>
  <c r="O15" i="48" s="1"/>
  <c r="AY16" i="48"/>
  <c r="BA16" i="48" s="1"/>
  <c r="C16" i="48" s="1"/>
  <c r="O16" i="48" s="1"/>
  <c r="AY17" i="48"/>
  <c r="BA17" i="48" s="1"/>
  <c r="C17" i="48" s="1"/>
  <c r="O17" i="48" s="1"/>
  <c r="AY18" i="48"/>
  <c r="BA18" i="48" s="1"/>
  <c r="C18" i="48" s="1"/>
  <c r="O18" i="48" s="1"/>
  <c r="AY19" i="48"/>
  <c r="BA19" i="48" s="1"/>
  <c r="C19" i="48" s="1"/>
  <c r="O19" i="48" s="1"/>
  <c r="AY20" i="48"/>
  <c r="BA20" i="48" s="1"/>
  <c r="C20" i="48" s="1"/>
  <c r="O20" i="48" s="1"/>
  <c r="AY21" i="48"/>
  <c r="BA21" i="48" s="1"/>
  <c r="C21" i="48" s="1"/>
  <c r="O21" i="48" s="1"/>
  <c r="AY22" i="48"/>
  <c r="BA22" i="48" s="1"/>
  <c r="C22" i="48" s="1"/>
  <c r="O22" i="48" s="1"/>
  <c r="AY23" i="48"/>
  <c r="BA23" i="48" s="1"/>
  <c r="C23" i="48" s="1"/>
  <c r="O23" i="48" s="1"/>
  <c r="AY24" i="48"/>
  <c r="BA24" i="48" s="1"/>
  <c r="C24" i="48" s="1"/>
  <c r="O24" i="48" s="1"/>
  <c r="AY25" i="48"/>
  <c r="BA25" i="48" s="1"/>
  <c r="C25" i="48" s="1"/>
  <c r="O25" i="48" s="1"/>
  <c r="AY26" i="48"/>
  <c r="BA26" i="48" s="1"/>
  <c r="C26" i="48" s="1"/>
  <c r="O26" i="48" s="1"/>
  <c r="AY27" i="48"/>
  <c r="BA27" i="48" s="1"/>
  <c r="C27" i="48" s="1"/>
  <c r="O27" i="48" s="1"/>
  <c r="AY28" i="48"/>
  <c r="BA28" i="48" s="1"/>
  <c r="C28" i="48" s="1"/>
  <c r="O28" i="48" s="1"/>
  <c r="AY29" i="48"/>
  <c r="BA29" i="48" s="1"/>
  <c r="C29" i="48" s="1"/>
  <c r="O29" i="48" s="1"/>
  <c r="AY30" i="48"/>
  <c r="BA30" i="48" s="1"/>
  <c r="C30" i="48" s="1"/>
  <c r="O30" i="48" s="1"/>
  <c r="AY31" i="48"/>
  <c r="BA31" i="48" s="1"/>
  <c r="C31" i="48" s="1"/>
  <c r="O31" i="48" s="1"/>
  <c r="AY32" i="48"/>
  <c r="BA32" i="48" s="1"/>
  <c r="C32" i="48" s="1"/>
  <c r="O32" i="48" s="1"/>
  <c r="AY33" i="48"/>
  <c r="BA33" i="48" s="1"/>
  <c r="C33" i="48" s="1"/>
  <c r="O33" i="48" s="1"/>
  <c r="AY34" i="48"/>
  <c r="BA34" i="48" s="1"/>
  <c r="C34" i="48" s="1"/>
  <c r="O34" i="48" s="1"/>
  <c r="AY35" i="48"/>
  <c r="BA35" i="48" s="1"/>
  <c r="C35" i="48" s="1"/>
  <c r="O35" i="48" s="1"/>
  <c r="AY36" i="48"/>
  <c r="BA36" i="48" s="1"/>
  <c r="C36" i="48" s="1"/>
  <c r="O36" i="48" s="1"/>
  <c r="AY37" i="48"/>
  <c r="BA37" i="48" s="1"/>
  <c r="C37" i="48" s="1"/>
  <c r="O37" i="48" s="1"/>
  <c r="AY38" i="48"/>
  <c r="BA38" i="48" s="1"/>
  <c r="C38" i="48" s="1"/>
  <c r="O38" i="48" s="1"/>
  <c r="AY39" i="48"/>
  <c r="BA39" i="48" s="1"/>
  <c r="C39" i="48" s="1"/>
  <c r="O39" i="48" s="1"/>
  <c r="AY40" i="48"/>
  <c r="BA40" i="48" s="1"/>
  <c r="C40" i="48" s="1"/>
  <c r="O40" i="48" s="1"/>
  <c r="AY41" i="48"/>
  <c r="BA41" i="48" s="1"/>
  <c r="C41" i="48" s="1"/>
  <c r="O41" i="48" s="1"/>
  <c r="AY42" i="48"/>
  <c r="BA42" i="48" s="1"/>
  <c r="C42" i="48" s="1"/>
  <c r="O42" i="48" s="1"/>
  <c r="AY43" i="48"/>
  <c r="BA43" i="48" s="1"/>
  <c r="C43" i="48" s="1"/>
  <c r="O43" i="48" s="1"/>
  <c r="AY44" i="48"/>
  <c r="BA44" i="48" s="1"/>
  <c r="C44" i="48" s="1"/>
  <c r="O44" i="48" s="1"/>
  <c r="AY45" i="48"/>
  <c r="BA45" i="48" s="1"/>
  <c r="C45" i="48" s="1"/>
  <c r="O45" i="48" s="1"/>
  <c r="AY46" i="48"/>
  <c r="BA46" i="48" s="1"/>
  <c r="C46" i="48" s="1"/>
  <c r="O46" i="48" s="1"/>
  <c r="AY47" i="48"/>
  <c r="BA47" i="48" s="1"/>
  <c r="C47" i="48" s="1"/>
  <c r="O47" i="48" s="1"/>
  <c r="AY48" i="48"/>
  <c r="BA48" i="48" s="1"/>
  <c r="C48" i="48" s="1"/>
  <c r="O48" i="48" s="1"/>
  <c r="AY49" i="48"/>
  <c r="BA49" i="48" s="1"/>
  <c r="C49" i="48" s="1"/>
  <c r="O49" i="48" s="1"/>
  <c r="AY50" i="48"/>
  <c r="BA50" i="48" s="1"/>
  <c r="C50" i="48" s="1"/>
  <c r="O50" i="48" s="1"/>
  <c r="AY51" i="48"/>
  <c r="BA51" i="48" s="1"/>
  <c r="C51" i="48" s="1"/>
  <c r="O51" i="48" s="1"/>
  <c r="AY52" i="48"/>
  <c r="BA52" i="48" s="1"/>
  <c r="C52" i="48" s="1"/>
  <c r="O52" i="48" s="1"/>
  <c r="AY53" i="48"/>
  <c r="BA53" i="48" s="1"/>
  <c r="C53" i="48" s="1"/>
  <c r="O53" i="48" s="1"/>
  <c r="AY54" i="48"/>
  <c r="BA54" i="48" s="1"/>
  <c r="C54" i="48" s="1"/>
  <c r="O54" i="48" s="1"/>
  <c r="AY55" i="48"/>
  <c r="BA55" i="48" s="1"/>
  <c r="C55" i="48" s="1"/>
  <c r="O55" i="48" s="1"/>
  <c r="AY56" i="48"/>
  <c r="BA56" i="48" s="1"/>
  <c r="C56" i="48" s="1"/>
  <c r="O56" i="48" s="1"/>
  <c r="AY57" i="48"/>
  <c r="BA57" i="48" s="1"/>
  <c r="C57" i="48" s="1"/>
  <c r="O57" i="48" s="1"/>
  <c r="AY58" i="48"/>
  <c r="BA58" i="48" s="1"/>
  <c r="C58" i="48" s="1"/>
  <c r="O58" i="48" s="1"/>
  <c r="AY59" i="48"/>
  <c r="BA59" i="48" s="1"/>
  <c r="C59" i="48" s="1"/>
  <c r="O59" i="48" s="1"/>
  <c r="AY60" i="48"/>
  <c r="BA60" i="48" s="1"/>
  <c r="C60" i="48" s="1"/>
  <c r="O60" i="48" s="1"/>
  <c r="AY61" i="48"/>
  <c r="BA61" i="48" s="1"/>
  <c r="C61" i="48" s="1"/>
  <c r="O61" i="48" s="1"/>
  <c r="AY62" i="48"/>
  <c r="BA62" i="48" s="1"/>
  <c r="C62" i="48" s="1"/>
  <c r="O62" i="48" s="1"/>
  <c r="AY63" i="48"/>
  <c r="BA63" i="48" s="1"/>
  <c r="C63" i="48" s="1"/>
  <c r="O63" i="48" s="1"/>
  <c r="AY64" i="48"/>
  <c r="BA64" i="48" s="1"/>
  <c r="C64" i="48" s="1"/>
  <c r="O64" i="48" s="1"/>
  <c r="AY65" i="48"/>
  <c r="BA65" i="48" s="1"/>
  <c r="C65" i="48" s="1"/>
  <c r="O65" i="48" s="1"/>
  <c r="AY66" i="48"/>
  <c r="BA66" i="48" s="1"/>
  <c r="C66" i="48" s="1"/>
  <c r="O66" i="48" s="1"/>
  <c r="AY67" i="48"/>
  <c r="BA67" i="48" s="1"/>
  <c r="C67" i="48" s="1"/>
  <c r="O67" i="48" s="1"/>
  <c r="AY68" i="48"/>
  <c r="BA68" i="48" s="1"/>
  <c r="C68" i="48" s="1"/>
  <c r="O68" i="48" s="1"/>
  <c r="AY69" i="48"/>
  <c r="BA69" i="48" s="1"/>
  <c r="C69" i="48" s="1"/>
  <c r="O69" i="48" s="1"/>
  <c r="AY70" i="48"/>
  <c r="BA70" i="48" s="1"/>
  <c r="C70" i="48" s="1"/>
  <c r="O70" i="48" s="1"/>
  <c r="AY71" i="48"/>
  <c r="BA71" i="48" s="1"/>
  <c r="C71" i="48" s="1"/>
  <c r="O71" i="48" s="1"/>
  <c r="AY72" i="48"/>
  <c r="BA72" i="48" s="1"/>
  <c r="C72" i="48" s="1"/>
  <c r="O72" i="48" s="1"/>
  <c r="AY73" i="48"/>
  <c r="BA73" i="48" s="1"/>
  <c r="C73" i="48" s="1"/>
  <c r="O73" i="48" s="1"/>
  <c r="AY74" i="48"/>
  <c r="BA74" i="48" s="1"/>
  <c r="C74" i="48" s="1"/>
  <c r="O74" i="48" s="1"/>
  <c r="AY75" i="48"/>
  <c r="BA75" i="48" s="1"/>
  <c r="C75" i="48" s="1"/>
  <c r="O75" i="48" s="1"/>
  <c r="AY76" i="48"/>
  <c r="BA76" i="48" s="1"/>
  <c r="C76" i="48" s="1"/>
  <c r="O76" i="48" s="1"/>
  <c r="AY77" i="48"/>
  <c r="BA77" i="48" s="1"/>
  <c r="C77" i="48" s="1"/>
  <c r="O77" i="48" s="1"/>
  <c r="AY78" i="48"/>
  <c r="BA78" i="48" s="1"/>
  <c r="C78" i="48" s="1"/>
  <c r="O78" i="48" s="1"/>
  <c r="AY79" i="48"/>
  <c r="BA79" i="48" s="1"/>
  <c r="C79" i="48" s="1"/>
  <c r="O79" i="48" s="1"/>
  <c r="AY80" i="48"/>
  <c r="BA80" i="48" s="1"/>
  <c r="C80" i="48" s="1"/>
  <c r="O80" i="48" s="1"/>
  <c r="AY81" i="48"/>
  <c r="BA81" i="48" s="1"/>
  <c r="C81" i="48" s="1"/>
  <c r="O81" i="48" s="1"/>
  <c r="AY82" i="48"/>
  <c r="BA82" i="48" s="1"/>
  <c r="C82" i="48" s="1"/>
  <c r="O82" i="48" s="1"/>
  <c r="AY83" i="48"/>
  <c r="BA83" i="48" s="1"/>
  <c r="C83" i="48" s="1"/>
  <c r="O83" i="48" s="1"/>
  <c r="AY84" i="48"/>
  <c r="BA84" i="48" s="1"/>
  <c r="C84" i="48" s="1"/>
  <c r="O84" i="48" s="1"/>
  <c r="AY85" i="48"/>
  <c r="BA85" i="48" s="1"/>
  <c r="C85" i="48" s="1"/>
  <c r="O85" i="48" s="1"/>
  <c r="AY86" i="48"/>
  <c r="BA86" i="48" s="1"/>
  <c r="C86" i="48" s="1"/>
  <c r="O86" i="48" s="1"/>
  <c r="AY87" i="48"/>
  <c r="BA87" i="48" s="1"/>
  <c r="C87" i="48" s="1"/>
  <c r="O87" i="48" s="1"/>
  <c r="AY88" i="48"/>
  <c r="BA88" i="48" s="1"/>
  <c r="C88" i="48" s="1"/>
  <c r="O88" i="48" s="1"/>
  <c r="AY89" i="48"/>
  <c r="BA89" i="48" s="1"/>
  <c r="C89" i="48" s="1"/>
  <c r="O89" i="48" s="1"/>
  <c r="AY90" i="48"/>
  <c r="BA90" i="48" s="1"/>
  <c r="C90" i="48" s="1"/>
  <c r="O90" i="48" s="1"/>
  <c r="AY91" i="48"/>
  <c r="BA91" i="48" s="1"/>
  <c r="C91" i="48" s="1"/>
  <c r="O91" i="48" s="1"/>
  <c r="AY92" i="48"/>
  <c r="BA92" i="48" s="1"/>
  <c r="C92" i="48" s="1"/>
  <c r="O92" i="48" s="1"/>
  <c r="AY93" i="48"/>
  <c r="BA93" i="48" s="1"/>
  <c r="C93" i="48" s="1"/>
  <c r="O93" i="48" s="1"/>
  <c r="AY94" i="48"/>
  <c r="BA94" i="48" s="1"/>
  <c r="C94" i="48" s="1"/>
  <c r="O94" i="48" s="1"/>
  <c r="AY95" i="48"/>
  <c r="BA95" i="48" s="1"/>
  <c r="C95" i="48" s="1"/>
  <c r="O95" i="48" s="1"/>
  <c r="AY96" i="48"/>
  <c r="BA96" i="48" s="1"/>
  <c r="C96" i="48" s="1"/>
  <c r="O96" i="48" s="1"/>
  <c r="AY97" i="48"/>
  <c r="BA97" i="48" s="1"/>
  <c r="C97" i="48" s="1"/>
  <c r="O97" i="48" s="1"/>
  <c r="AY98" i="48"/>
  <c r="BA98" i="48" s="1"/>
  <c r="C98" i="48" s="1"/>
  <c r="O98" i="48" s="1"/>
  <c r="AY99" i="48"/>
  <c r="BA99" i="48" s="1"/>
  <c r="C99" i="48" s="1"/>
  <c r="O99" i="48" s="1"/>
  <c r="AY100" i="48"/>
  <c r="AY101" i="48"/>
  <c r="AY102" i="48"/>
  <c r="BA102" i="48" s="1"/>
  <c r="C102" i="48" s="1"/>
  <c r="O102" i="48" s="1"/>
  <c r="AY103" i="48"/>
  <c r="BA103" i="48" s="1"/>
  <c r="C103" i="48" s="1"/>
  <c r="O103" i="48" s="1"/>
  <c r="AY104" i="48"/>
  <c r="BA104" i="48" s="1"/>
  <c r="C104" i="48" s="1"/>
  <c r="O104" i="48" s="1"/>
  <c r="AY105" i="48"/>
  <c r="BA105" i="48" s="1"/>
  <c r="C105" i="48" s="1"/>
  <c r="O105" i="48" s="1"/>
  <c r="AY106" i="48"/>
  <c r="BA106" i="48" s="1"/>
  <c r="C106" i="48" s="1"/>
  <c r="O106" i="48" s="1"/>
  <c r="AX6" i="47"/>
  <c r="AZ6" i="47" s="1"/>
  <c r="C6" i="47" s="1"/>
  <c r="AX7" i="47"/>
  <c r="AZ7" i="47" s="1"/>
  <c r="C7" i="47" s="1"/>
  <c r="N7" i="47" s="1"/>
  <c r="AX8" i="47"/>
  <c r="AZ8" i="47" s="1"/>
  <c r="C8" i="47" s="1"/>
  <c r="AX9" i="47"/>
  <c r="AZ9" i="47" s="1"/>
  <c r="C9" i="47" s="1"/>
  <c r="N9" i="47" s="1"/>
  <c r="AX10" i="47"/>
  <c r="AZ10" i="47" s="1"/>
  <c r="C10" i="47" s="1"/>
  <c r="N10" i="47" s="1"/>
  <c r="AX11" i="47"/>
  <c r="AZ11" i="47" s="1"/>
  <c r="C11" i="47" s="1"/>
  <c r="N11" i="47" s="1"/>
  <c r="AX12" i="47"/>
  <c r="AZ12" i="47" s="1"/>
  <c r="C12" i="47" s="1"/>
  <c r="N12" i="47" s="1"/>
  <c r="AX13" i="47"/>
  <c r="AZ13" i="47" s="1"/>
  <c r="C13" i="47" s="1"/>
  <c r="N13" i="47" s="1"/>
  <c r="AX14" i="47"/>
  <c r="AZ14" i="47" s="1"/>
  <c r="C14" i="47" s="1"/>
  <c r="N14" i="47" s="1"/>
  <c r="AX15" i="47"/>
  <c r="AZ15" i="47" s="1"/>
  <c r="C15" i="47" s="1"/>
  <c r="N15" i="47" s="1"/>
  <c r="AX16" i="47"/>
  <c r="AZ16" i="47" s="1"/>
  <c r="C16" i="47" s="1"/>
  <c r="N16" i="47" s="1"/>
  <c r="AX17" i="47"/>
  <c r="AZ17" i="47" s="1"/>
  <c r="C17" i="47" s="1"/>
  <c r="N17" i="47" s="1"/>
  <c r="AX18" i="47"/>
  <c r="AZ18" i="47" s="1"/>
  <c r="C18" i="47" s="1"/>
  <c r="N18" i="47" s="1"/>
  <c r="AX19" i="47"/>
  <c r="AZ19" i="47" s="1"/>
  <c r="C19" i="47" s="1"/>
  <c r="N19" i="47" s="1"/>
  <c r="AX20" i="47"/>
  <c r="AZ20" i="47" s="1"/>
  <c r="C20" i="47" s="1"/>
  <c r="N20" i="47" s="1"/>
  <c r="AX21" i="47"/>
  <c r="AZ21" i="47" s="1"/>
  <c r="C21" i="47" s="1"/>
  <c r="N21" i="47" s="1"/>
  <c r="AX22" i="47"/>
  <c r="AZ22" i="47" s="1"/>
  <c r="C22" i="47" s="1"/>
  <c r="N22" i="47" s="1"/>
  <c r="AX23" i="47"/>
  <c r="AZ23" i="47" s="1"/>
  <c r="C23" i="47" s="1"/>
  <c r="N23" i="47" s="1"/>
  <c r="AX24" i="47"/>
  <c r="AZ24" i="47" s="1"/>
  <c r="C24" i="47" s="1"/>
  <c r="N24" i="47" s="1"/>
  <c r="AX25" i="47"/>
  <c r="AZ25" i="47" s="1"/>
  <c r="C25" i="47" s="1"/>
  <c r="N25" i="47" s="1"/>
  <c r="AX26" i="47"/>
  <c r="AZ26" i="47" s="1"/>
  <c r="C26" i="47" s="1"/>
  <c r="N26" i="47" s="1"/>
  <c r="AX27" i="47"/>
  <c r="AZ27" i="47" s="1"/>
  <c r="C27" i="47" s="1"/>
  <c r="N27" i="47" s="1"/>
  <c r="AX28" i="47"/>
  <c r="AZ28" i="47" s="1"/>
  <c r="C28" i="47" s="1"/>
  <c r="N28" i="47" s="1"/>
  <c r="AX29" i="47"/>
  <c r="AZ29" i="47" s="1"/>
  <c r="C29" i="47" s="1"/>
  <c r="N29" i="47" s="1"/>
  <c r="AX30" i="47"/>
  <c r="AZ30" i="47" s="1"/>
  <c r="C30" i="47" s="1"/>
  <c r="N30" i="47" s="1"/>
  <c r="AX31" i="47"/>
  <c r="AZ31" i="47" s="1"/>
  <c r="C31" i="47" s="1"/>
  <c r="N31" i="47" s="1"/>
  <c r="AX32" i="47"/>
  <c r="AZ32" i="47" s="1"/>
  <c r="C32" i="47" s="1"/>
  <c r="N32" i="47" s="1"/>
  <c r="AX33" i="47"/>
  <c r="AZ33" i="47" s="1"/>
  <c r="C33" i="47" s="1"/>
  <c r="N33" i="47" s="1"/>
  <c r="AX34" i="47"/>
  <c r="AZ34" i="47" s="1"/>
  <c r="C34" i="47" s="1"/>
  <c r="N34" i="47" s="1"/>
  <c r="AX35" i="47"/>
  <c r="AZ35" i="47" s="1"/>
  <c r="C35" i="47" s="1"/>
  <c r="N35" i="47" s="1"/>
  <c r="AX36" i="47"/>
  <c r="AZ36" i="47" s="1"/>
  <c r="C36" i="47" s="1"/>
  <c r="N36" i="47" s="1"/>
  <c r="AX37" i="47"/>
  <c r="AZ37" i="47" s="1"/>
  <c r="C37" i="47" s="1"/>
  <c r="N37" i="47" s="1"/>
  <c r="AX38" i="47"/>
  <c r="AZ38" i="47" s="1"/>
  <c r="C38" i="47" s="1"/>
  <c r="N38" i="47" s="1"/>
  <c r="AX39" i="47"/>
  <c r="AZ39" i="47" s="1"/>
  <c r="C39" i="47" s="1"/>
  <c r="N39" i="47" s="1"/>
  <c r="AX40" i="47"/>
  <c r="AZ40" i="47" s="1"/>
  <c r="C40" i="47" s="1"/>
  <c r="N40" i="47" s="1"/>
  <c r="AX41" i="47"/>
  <c r="AZ41" i="47" s="1"/>
  <c r="C41" i="47" s="1"/>
  <c r="N41" i="47" s="1"/>
  <c r="AX42" i="47"/>
  <c r="AZ42" i="47" s="1"/>
  <c r="C42" i="47" s="1"/>
  <c r="N42" i="47" s="1"/>
  <c r="AX43" i="47"/>
  <c r="AZ43" i="47" s="1"/>
  <c r="C43" i="47" s="1"/>
  <c r="N43" i="47" s="1"/>
  <c r="AX44" i="47"/>
  <c r="AZ44" i="47" s="1"/>
  <c r="C44" i="47" s="1"/>
  <c r="N44" i="47" s="1"/>
  <c r="AX45" i="47"/>
  <c r="AZ45" i="47" s="1"/>
  <c r="C45" i="47" s="1"/>
  <c r="N45" i="47" s="1"/>
  <c r="AX46" i="47"/>
  <c r="AZ46" i="47" s="1"/>
  <c r="C46" i="47" s="1"/>
  <c r="N46" i="47" s="1"/>
  <c r="AX47" i="47"/>
  <c r="AZ47" i="47" s="1"/>
  <c r="C47" i="47" s="1"/>
  <c r="N47" i="47" s="1"/>
  <c r="AX48" i="47"/>
  <c r="AZ48" i="47" s="1"/>
  <c r="C48" i="47" s="1"/>
  <c r="N48" i="47" s="1"/>
  <c r="AX49" i="47"/>
  <c r="AZ49" i="47" s="1"/>
  <c r="C49" i="47" s="1"/>
  <c r="N49" i="47" s="1"/>
  <c r="AX50" i="47"/>
  <c r="AZ50" i="47" s="1"/>
  <c r="C50" i="47" s="1"/>
  <c r="N50" i="47" s="1"/>
  <c r="AX51" i="47"/>
  <c r="AZ51" i="47" s="1"/>
  <c r="C51" i="47" s="1"/>
  <c r="N51" i="47" s="1"/>
  <c r="AX52" i="47"/>
  <c r="AZ52" i="47" s="1"/>
  <c r="C52" i="47" s="1"/>
  <c r="AX53" i="47"/>
  <c r="AZ53" i="47" s="1"/>
  <c r="C53" i="47" s="1"/>
  <c r="N53" i="47" s="1"/>
  <c r="AX54" i="47"/>
  <c r="AZ54" i="47" s="1"/>
  <c r="C54" i="47" s="1"/>
  <c r="N54" i="47" s="1"/>
  <c r="AX55" i="47"/>
  <c r="AZ55" i="47" s="1"/>
  <c r="C55" i="47" s="1"/>
  <c r="N55" i="47" s="1"/>
  <c r="AX56" i="47"/>
  <c r="AZ56" i="47" s="1"/>
  <c r="C56" i="47" s="1"/>
  <c r="AX57" i="47"/>
  <c r="AZ57" i="47" s="1"/>
  <c r="C57" i="47" s="1"/>
  <c r="N57" i="47" s="1"/>
  <c r="AX58" i="47"/>
  <c r="AZ58" i="47" s="1"/>
  <c r="C58" i="47" s="1"/>
  <c r="N58" i="47" s="1"/>
  <c r="AX59" i="47"/>
  <c r="AZ59" i="47" s="1"/>
  <c r="C59" i="47" s="1"/>
  <c r="N59" i="47" s="1"/>
  <c r="AX60" i="47"/>
  <c r="AZ60" i="47" s="1"/>
  <c r="C60" i="47" s="1"/>
  <c r="N60" i="47" s="1"/>
  <c r="AX61" i="47"/>
  <c r="AZ61" i="47" s="1"/>
  <c r="C61" i="47" s="1"/>
  <c r="N61" i="47" s="1"/>
  <c r="AX62" i="47"/>
  <c r="AZ62" i="47" s="1"/>
  <c r="C62" i="47" s="1"/>
  <c r="N62" i="47" s="1"/>
  <c r="AX63" i="47"/>
  <c r="AZ63" i="47" s="1"/>
  <c r="C63" i="47" s="1"/>
  <c r="N63" i="47" s="1"/>
  <c r="AX64" i="47"/>
  <c r="AZ64" i="47" s="1"/>
  <c r="C64" i="47" s="1"/>
  <c r="N64" i="47" s="1"/>
  <c r="AX65" i="47"/>
  <c r="AZ65" i="47" s="1"/>
  <c r="C65" i="47" s="1"/>
  <c r="N65" i="47" s="1"/>
  <c r="AX66" i="47"/>
  <c r="AZ66" i="47" s="1"/>
  <c r="C66" i="47" s="1"/>
  <c r="N66" i="47" s="1"/>
  <c r="AX67" i="47"/>
  <c r="AZ67" i="47" s="1"/>
  <c r="C67" i="47" s="1"/>
  <c r="N67" i="47" s="1"/>
  <c r="AX68" i="47"/>
  <c r="AZ68" i="47" s="1"/>
  <c r="C68" i="47" s="1"/>
  <c r="AX69" i="47"/>
  <c r="AZ69" i="47" s="1"/>
  <c r="C69" i="47" s="1"/>
  <c r="N69" i="47" s="1"/>
  <c r="AX70" i="47"/>
  <c r="AZ70" i="47" s="1"/>
  <c r="C70" i="47" s="1"/>
  <c r="N70" i="47" s="1"/>
  <c r="AX71" i="47"/>
  <c r="AZ71" i="47" s="1"/>
  <c r="C71" i="47" s="1"/>
  <c r="N71" i="47" s="1"/>
  <c r="AX72" i="47"/>
  <c r="AZ72" i="47" s="1"/>
  <c r="C72" i="47" s="1"/>
  <c r="AX73" i="47"/>
  <c r="AZ73" i="47" s="1"/>
  <c r="C73" i="47" s="1"/>
  <c r="N73" i="47" s="1"/>
  <c r="AX74" i="47"/>
  <c r="AZ74" i="47" s="1"/>
  <c r="C74" i="47" s="1"/>
  <c r="N74" i="47" s="1"/>
  <c r="AX75" i="47"/>
  <c r="AZ75" i="47" s="1"/>
  <c r="C75" i="47" s="1"/>
  <c r="N75" i="47" s="1"/>
  <c r="AX76" i="47"/>
  <c r="AZ76" i="47" s="1"/>
  <c r="C76" i="47" s="1"/>
  <c r="N76" i="47" s="1"/>
  <c r="AX77" i="47"/>
  <c r="AZ77" i="47" s="1"/>
  <c r="C77" i="47" s="1"/>
  <c r="N77" i="47" s="1"/>
  <c r="AX78" i="47"/>
  <c r="AZ78" i="47" s="1"/>
  <c r="C78" i="47" s="1"/>
  <c r="N78" i="47" s="1"/>
  <c r="AX79" i="47"/>
  <c r="AZ79" i="47" s="1"/>
  <c r="C79" i="47" s="1"/>
  <c r="N79" i="47" s="1"/>
  <c r="AX80" i="47"/>
  <c r="AZ80" i="47" s="1"/>
  <c r="C80" i="47" s="1"/>
  <c r="N80" i="47" s="1"/>
  <c r="AX81" i="47"/>
  <c r="AZ81" i="47" s="1"/>
  <c r="C81" i="47" s="1"/>
  <c r="N81" i="47" s="1"/>
  <c r="AX82" i="47"/>
  <c r="AZ82" i="47" s="1"/>
  <c r="C82" i="47" s="1"/>
  <c r="N82" i="47" s="1"/>
  <c r="AX83" i="47"/>
  <c r="AZ83" i="47" s="1"/>
  <c r="C83" i="47" s="1"/>
  <c r="N83" i="47" s="1"/>
  <c r="AX84" i="47"/>
  <c r="AZ84" i="47" s="1"/>
  <c r="C84" i="47" s="1"/>
  <c r="AX85" i="47"/>
  <c r="AZ85" i="47" s="1"/>
  <c r="C85" i="47" s="1"/>
  <c r="N85" i="47" s="1"/>
  <c r="AX86" i="47"/>
  <c r="AZ86" i="47" s="1"/>
  <c r="C86" i="47" s="1"/>
  <c r="N86" i="47" s="1"/>
  <c r="AX87" i="47"/>
  <c r="AZ87" i="47" s="1"/>
  <c r="C87" i="47" s="1"/>
  <c r="N87" i="47" s="1"/>
  <c r="AX88" i="47"/>
  <c r="AZ88" i="47" s="1"/>
  <c r="C88" i="47" s="1"/>
  <c r="N88" i="47" s="1"/>
  <c r="AX89" i="47"/>
  <c r="AZ89" i="47" s="1"/>
  <c r="C89" i="47" s="1"/>
  <c r="N89" i="47" s="1"/>
  <c r="AX90" i="47"/>
  <c r="AZ90" i="47" s="1"/>
  <c r="C90" i="47" s="1"/>
  <c r="N90" i="47" s="1"/>
  <c r="AX91" i="47"/>
  <c r="AZ91" i="47" s="1"/>
  <c r="C91" i="47" s="1"/>
  <c r="N91" i="47" s="1"/>
  <c r="AX92" i="47"/>
  <c r="AZ92" i="47" s="1"/>
  <c r="C92" i="47" s="1"/>
  <c r="N92" i="47" s="1"/>
  <c r="AX93" i="47"/>
  <c r="AZ93" i="47" s="1"/>
  <c r="C93" i="47" s="1"/>
  <c r="N93" i="47" s="1"/>
  <c r="AX94" i="47"/>
  <c r="AZ94" i="47" s="1"/>
  <c r="C94" i="47" s="1"/>
  <c r="N94" i="47" s="1"/>
  <c r="AX95" i="47"/>
  <c r="AZ95" i="47" s="1"/>
  <c r="C95" i="47" s="1"/>
  <c r="N95" i="47" s="1"/>
  <c r="AX96" i="47"/>
  <c r="AZ96" i="47" s="1"/>
  <c r="C96" i="47" s="1"/>
  <c r="N96" i="47" s="1"/>
  <c r="AX97" i="47"/>
  <c r="AZ97" i="47" s="1"/>
  <c r="C97" i="47" s="1"/>
  <c r="N97" i="47" s="1"/>
  <c r="AX98" i="47"/>
  <c r="AZ98" i="47" s="1"/>
  <c r="C98" i="47" s="1"/>
  <c r="N98" i="47" s="1"/>
  <c r="AX99" i="47"/>
  <c r="AZ99" i="47" s="1"/>
  <c r="C99" i="47" s="1"/>
  <c r="N99" i="47" s="1"/>
  <c r="AX100" i="47"/>
  <c r="AZ100" i="47" s="1"/>
  <c r="C100" i="47" s="1"/>
  <c r="N100" i="47" s="1"/>
  <c r="AX101" i="47"/>
  <c r="AX102" i="47"/>
  <c r="AX103" i="47"/>
  <c r="AZ103" i="47" s="1"/>
  <c r="C103" i="47" s="1"/>
  <c r="N103" i="47" s="1"/>
  <c r="AX104" i="47"/>
  <c r="AZ104" i="47" s="1"/>
  <c r="C104" i="47" s="1"/>
  <c r="N104" i="47" s="1"/>
  <c r="AX105" i="47"/>
  <c r="AZ105" i="47" s="1"/>
  <c r="C105" i="47" s="1"/>
  <c r="N105" i="47" s="1"/>
  <c r="AX106" i="47"/>
  <c r="AZ106" i="47" s="1"/>
  <c r="C106" i="47" s="1"/>
  <c r="N106" i="47" s="1"/>
  <c r="AY6" i="46"/>
  <c r="AY7" i="46"/>
  <c r="AY9" i="46"/>
  <c r="AY10" i="46"/>
  <c r="BA10" i="46" s="1"/>
  <c r="AY11" i="46"/>
  <c r="AY12" i="46"/>
  <c r="AY13" i="46"/>
  <c r="AY14" i="46"/>
  <c r="AY15" i="46"/>
  <c r="AY16" i="46"/>
  <c r="AY17" i="46"/>
  <c r="AY18" i="46"/>
  <c r="AY19" i="46"/>
  <c r="AY20" i="46"/>
  <c r="AY21" i="46"/>
  <c r="AY22" i="46"/>
  <c r="AY23" i="46"/>
  <c r="AY24" i="46"/>
  <c r="AY25" i="46"/>
  <c r="AY26" i="46"/>
  <c r="AY27" i="46"/>
  <c r="AY28" i="46"/>
  <c r="AY29" i="46"/>
  <c r="AY30" i="46"/>
  <c r="AY31" i="46"/>
  <c r="AY32" i="46"/>
  <c r="AY33" i="46"/>
  <c r="AY34" i="46"/>
  <c r="AY35" i="46"/>
  <c r="AY36" i="46"/>
  <c r="AY37" i="46"/>
  <c r="AY38" i="46"/>
  <c r="AY39" i="46"/>
  <c r="AY40" i="46"/>
  <c r="AY41" i="46"/>
  <c r="AY42" i="46"/>
  <c r="AY43" i="46"/>
  <c r="AY44" i="46"/>
  <c r="AY45" i="46"/>
  <c r="AY46" i="46"/>
  <c r="AY47" i="46"/>
  <c r="AY48" i="46"/>
  <c r="AY49" i="46"/>
  <c r="AY50" i="46"/>
  <c r="AY51" i="46"/>
  <c r="AY52" i="46"/>
  <c r="AY53" i="46"/>
  <c r="AY54" i="46"/>
  <c r="AY55" i="46"/>
  <c r="AY56" i="46"/>
  <c r="AY57" i="46"/>
  <c r="AY58" i="46"/>
  <c r="AY59" i="46"/>
  <c r="AY60" i="46"/>
  <c r="AY61" i="46"/>
  <c r="AY62" i="46"/>
  <c r="AY63" i="46"/>
  <c r="AY64" i="46"/>
  <c r="AY65" i="46"/>
  <c r="AY66" i="46"/>
  <c r="AY67" i="46"/>
  <c r="AY68" i="46"/>
  <c r="AY69" i="46"/>
  <c r="AY70" i="46"/>
  <c r="AY71" i="46"/>
  <c r="AY72" i="46"/>
  <c r="AY73" i="46"/>
  <c r="AY74" i="46"/>
  <c r="AY75" i="46"/>
  <c r="AY76" i="46"/>
  <c r="AY77" i="46"/>
  <c r="AY78" i="46"/>
  <c r="AY79" i="46"/>
  <c r="AY80" i="46"/>
  <c r="AY81" i="46"/>
  <c r="AY82" i="46"/>
  <c r="AY83" i="46"/>
  <c r="AY84" i="46"/>
  <c r="AY85" i="46"/>
  <c r="AY86" i="46"/>
  <c r="AY87" i="46"/>
  <c r="AY88" i="46"/>
  <c r="AY89" i="46"/>
  <c r="AY90" i="46"/>
  <c r="AY91" i="46"/>
  <c r="AY92" i="46"/>
  <c r="AY93" i="46"/>
  <c r="AY94" i="46"/>
  <c r="AY95" i="46"/>
  <c r="AY96" i="46"/>
  <c r="AY97" i="46"/>
  <c r="AY98" i="46"/>
  <c r="AY99" i="46"/>
  <c r="AY100" i="46"/>
  <c r="AY103" i="46"/>
  <c r="AY104" i="46"/>
  <c r="AY105" i="46"/>
  <c r="AY106" i="46"/>
  <c r="AT6" i="45"/>
  <c r="AV6" i="45" s="1"/>
  <c r="C6" i="45" s="1"/>
  <c r="AT7" i="45"/>
  <c r="AV7" i="45" s="1"/>
  <c r="C7" i="45" s="1"/>
  <c r="M7" i="45" s="1"/>
  <c r="AT8" i="45"/>
  <c r="AT9" i="45"/>
  <c r="AV9" i="45" s="1"/>
  <c r="C9" i="45" s="1"/>
  <c r="M9" i="45" s="1"/>
  <c r="AT10" i="45"/>
  <c r="AT11" i="45"/>
  <c r="AV11" i="45" s="1"/>
  <c r="C11" i="45" s="1"/>
  <c r="M11" i="45" s="1"/>
  <c r="AT12" i="45"/>
  <c r="AV12" i="45" s="1"/>
  <c r="C12" i="45" s="1"/>
  <c r="M12" i="45" s="1"/>
  <c r="AT13" i="45"/>
  <c r="AV13" i="45" s="1"/>
  <c r="C13" i="45" s="1"/>
  <c r="M13" i="45" s="1"/>
  <c r="AT14" i="45"/>
  <c r="AV14" i="45" s="1"/>
  <c r="AT15" i="45"/>
  <c r="AV15" i="45" s="1"/>
  <c r="C15" i="45" s="1"/>
  <c r="M15" i="45" s="1"/>
  <c r="AT16" i="45"/>
  <c r="AV16" i="45" s="1"/>
  <c r="C16" i="45" s="1"/>
  <c r="M16" i="45" s="1"/>
  <c r="AT17" i="45"/>
  <c r="AV17" i="45" s="1"/>
  <c r="C17" i="45" s="1"/>
  <c r="M17" i="45" s="1"/>
  <c r="AT18" i="45"/>
  <c r="AV18" i="45" s="1"/>
  <c r="C18" i="45" s="1"/>
  <c r="M18" i="45" s="1"/>
  <c r="AT19" i="45"/>
  <c r="AV19" i="45" s="1"/>
  <c r="C19" i="45" s="1"/>
  <c r="M19" i="45" s="1"/>
  <c r="AT20" i="45"/>
  <c r="AV20" i="45" s="1"/>
  <c r="C20" i="45" s="1"/>
  <c r="M20" i="45" s="1"/>
  <c r="AT21" i="45"/>
  <c r="AV21" i="45" s="1"/>
  <c r="C21" i="45" s="1"/>
  <c r="M21" i="45" s="1"/>
  <c r="AT22" i="45"/>
  <c r="AV22" i="45" s="1"/>
  <c r="C22" i="45" s="1"/>
  <c r="M22" i="45" s="1"/>
  <c r="AT23" i="45"/>
  <c r="AV23" i="45" s="1"/>
  <c r="C23" i="45" s="1"/>
  <c r="M23" i="45" s="1"/>
  <c r="AT24" i="45"/>
  <c r="AV24" i="45" s="1"/>
  <c r="C24" i="45" s="1"/>
  <c r="M24" i="45" s="1"/>
  <c r="AT25" i="45"/>
  <c r="AV25" i="45" s="1"/>
  <c r="C25" i="45" s="1"/>
  <c r="M25" i="45" s="1"/>
  <c r="AT26" i="45"/>
  <c r="AV26" i="45" s="1"/>
  <c r="C26" i="45" s="1"/>
  <c r="M26" i="45" s="1"/>
  <c r="AT27" i="45"/>
  <c r="AV27" i="45" s="1"/>
  <c r="C27" i="45" s="1"/>
  <c r="M27" i="45" s="1"/>
  <c r="AT28" i="45"/>
  <c r="AV28" i="45" s="1"/>
  <c r="C28" i="45" s="1"/>
  <c r="M28" i="45" s="1"/>
  <c r="AT29" i="45"/>
  <c r="AV29" i="45" s="1"/>
  <c r="C29" i="45" s="1"/>
  <c r="M29" i="45" s="1"/>
  <c r="AT30" i="45"/>
  <c r="AV30" i="45" s="1"/>
  <c r="C30" i="45" s="1"/>
  <c r="M30" i="45" s="1"/>
  <c r="AT31" i="45"/>
  <c r="AV31" i="45" s="1"/>
  <c r="C31" i="45" s="1"/>
  <c r="M31" i="45" s="1"/>
  <c r="AT32" i="45"/>
  <c r="AV32" i="45" s="1"/>
  <c r="C32" i="45" s="1"/>
  <c r="M32" i="45" s="1"/>
  <c r="AT33" i="45"/>
  <c r="AV33" i="45" s="1"/>
  <c r="C33" i="45" s="1"/>
  <c r="M33" i="45" s="1"/>
  <c r="AT34" i="45"/>
  <c r="AV34" i="45" s="1"/>
  <c r="C34" i="45" s="1"/>
  <c r="M34" i="45" s="1"/>
  <c r="AT35" i="45"/>
  <c r="AV35" i="45" s="1"/>
  <c r="C35" i="45" s="1"/>
  <c r="M35" i="45" s="1"/>
  <c r="AT36" i="45"/>
  <c r="AV36" i="45" s="1"/>
  <c r="C36" i="45" s="1"/>
  <c r="M36" i="45" s="1"/>
  <c r="AT37" i="45"/>
  <c r="AV37" i="45" s="1"/>
  <c r="C37" i="45" s="1"/>
  <c r="M37" i="45" s="1"/>
  <c r="AT38" i="45"/>
  <c r="AV38" i="45" s="1"/>
  <c r="C38" i="45" s="1"/>
  <c r="M38" i="45" s="1"/>
  <c r="AT39" i="45"/>
  <c r="AV39" i="45" s="1"/>
  <c r="C39" i="45" s="1"/>
  <c r="M39" i="45" s="1"/>
  <c r="AT40" i="45"/>
  <c r="AV40" i="45" s="1"/>
  <c r="C40" i="45" s="1"/>
  <c r="M40" i="45" s="1"/>
  <c r="AT41" i="45"/>
  <c r="AV41" i="45" s="1"/>
  <c r="C41" i="45" s="1"/>
  <c r="M41" i="45" s="1"/>
  <c r="AT42" i="45"/>
  <c r="AV42" i="45" s="1"/>
  <c r="C42" i="45" s="1"/>
  <c r="M42" i="45" s="1"/>
  <c r="AT43" i="45"/>
  <c r="AV43" i="45" s="1"/>
  <c r="C43" i="45" s="1"/>
  <c r="M43" i="45" s="1"/>
  <c r="AT44" i="45"/>
  <c r="AV44" i="45" s="1"/>
  <c r="C44" i="45" s="1"/>
  <c r="M44" i="45" s="1"/>
  <c r="AT45" i="45"/>
  <c r="AV45" i="45" s="1"/>
  <c r="C45" i="45" s="1"/>
  <c r="M45" i="45" s="1"/>
  <c r="AT46" i="45"/>
  <c r="AV46" i="45" s="1"/>
  <c r="C46" i="45" s="1"/>
  <c r="M46" i="45" s="1"/>
  <c r="AT47" i="45"/>
  <c r="AV47" i="45" s="1"/>
  <c r="C47" i="45" s="1"/>
  <c r="M47" i="45" s="1"/>
  <c r="AT48" i="45"/>
  <c r="AV48" i="45" s="1"/>
  <c r="C48" i="45" s="1"/>
  <c r="M48" i="45" s="1"/>
  <c r="AT49" i="45"/>
  <c r="AV49" i="45" s="1"/>
  <c r="C49" i="45" s="1"/>
  <c r="M49" i="45" s="1"/>
  <c r="AT50" i="45"/>
  <c r="AV50" i="45" s="1"/>
  <c r="C50" i="45" s="1"/>
  <c r="M50" i="45" s="1"/>
  <c r="AT51" i="45"/>
  <c r="AV51" i="45" s="1"/>
  <c r="C51" i="45" s="1"/>
  <c r="M51" i="45" s="1"/>
  <c r="AT52" i="45"/>
  <c r="AV52" i="45" s="1"/>
  <c r="C52" i="45" s="1"/>
  <c r="M52" i="45" s="1"/>
  <c r="AT53" i="45"/>
  <c r="AV53" i="45" s="1"/>
  <c r="C53" i="45" s="1"/>
  <c r="M53" i="45" s="1"/>
  <c r="AT54" i="45"/>
  <c r="AV54" i="45" s="1"/>
  <c r="C54" i="45" s="1"/>
  <c r="M54" i="45" s="1"/>
  <c r="AT55" i="45"/>
  <c r="AV55" i="45" s="1"/>
  <c r="C55" i="45" s="1"/>
  <c r="M55" i="45" s="1"/>
  <c r="AT56" i="45"/>
  <c r="AV56" i="45" s="1"/>
  <c r="C56" i="45" s="1"/>
  <c r="M56" i="45" s="1"/>
  <c r="AT57" i="45"/>
  <c r="AV57" i="45" s="1"/>
  <c r="C57" i="45" s="1"/>
  <c r="M57" i="45" s="1"/>
  <c r="AT58" i="45"/>
  <c r="AV58" i="45" s="1"/>
  <c r="C58" i="45" s="1"/>
  <c r="M58" i="45" s="1"/>
  <c r="AT59" i="45"/>
  <c r="AV59" i="45" s="1"/>
  <c r="C59" i="45" s="1"/>
  <c r="M59" i="45" s="1"/>
  <c r="AT60" i="45"/>
  <c r="AV60" i="45" s="1"/>
  <c r="C60" i="45" s="1"/>
  <c r="M60" i="45" s="1"/>
  <c r="AT61" i="45"/>
  <c r="AV61" i="45" s="1"/>
  <c r="C61" i="45" s="1"/>
  <c r="M61" i="45" s="1"/>
  <c r="AT62" i="45"/>
  <c r="AV62" i="45" s="1"/>
  <c r="C62" i="45" s="1"/>
  <c r="M62" i="45" s="1"/>
  <c r="AT63" i="45"/>
  <c r="AV63" i="45" s="1"/>
  <c r="C63" i="45" s="1"/>
  <c r="M63" i="45" s="1"/>
  <c r="AT64" i="45"/>
  <c r="AV64" i="45" s="1"/>
  <c r="C64" i="45" s="1"/>
  <c r="M64" i="45" s="1"/>
  <c r="AT65" i="45"/>
  <c r="AV65" i="45" s="1"/>
  <c r="C65" i="45" s="1"/>
  <c r="M65" i="45" s="1"/>
  <c r="AT66" i="45"/>
  <c r="AV66" i="45" s="1"/>
  <c r="C66" i="45" s="1"/>
  <c r="M66" i="45" s="1"/>
  <c r="AT67" i="45"/>
  <c r="AV67" i="45" s="1"/>
  <c r="C67" i="45" s="1"/>
  <c r="M67" i="45" s="1"/>
  <c r="AT68" i="45"/>
  <c r="AV68" i="45" s="1"/>
  <c r="C68" i="45" s="1"/>
  <c r="M68" i="45" s="1"/>
  <c r="AT69" i="45"/>
  <c r="AV69" i="45" s="1"/>
  <c r="C69" i="45" s="1"/>
  <c r="M69" i="45" s="1"/>
  <c r="AT70" i="45"/>
  <c r="AV70" i="45" s="1"/>
  <c r="C70" i="45" s="1"/>
  <c r="M70" i="45" s="1"/>
  <c r="AT71" i="45"/>
  <c r="AV71" i="45" s="1"/>
  <c r="C71" i="45" s="1"/>
  <c r="M71" i="45" s="1"/>
  <c r="AT72" i="45"/>
  <c r="AV72" i="45" s="1"/>
  <c r="C72" i="45" s="1"/>
  <c r="M72" i="45" s="1"/>
  <c r="AT73" i="45"/>
  <c r="AV73" i="45" s="1"/>
  <c r="C73" i="45" s="1"/>
  <c r="M73" i="45" s="1"/>
  <c r="AT74" i="45"/>
  <c r="AV74" i="45" s="1"/>
  <c r="C74" i="45" s="1"/>
  <c r="M74" i="45" s="1"/>
  <c r="AT75" i="45"/>
  <c r="AV75" i="45" s="1"/>
  <c r="C75" i="45" s="1"/>
  <c r="M75" i="45" s="1"/>
  <c r="AT76" i="45"/>
  <c r="AV76" i="45" s="1"/>
  <c r="C76" i="45" s="1"/>
  <c r="M76" i="45" s="1"/>
  <c r="AT77" i="45"/>
  <c r="AV77" i="45" s="1"/>
  <c r="C77" i="45" s="1"/>
  <c r="M77" i="45" s="1"/>
  <c r="AT78" i="45"/>
  <c r="AV78" i="45" s="1"/>
  <c r="C78" i="45" s="1"/>
  <c r="M78" i="45" s="1"/>
  <c r="AT79" i="45"/>
  <c r="AV79" i="45" s="1"/>
  <c r="C79" i="45" s="1"/>
  <c r="M79" i="45" s="1"/>
  <c r="AT80" i="45"/>
  <c r="AV80" i="45" s="1"/>
  <c r="C80" i="45" s="1"/>
  <c r="M80" i="45" s="1"/>
  <c r="AT81" i="45"/>
  <c r="AV81" i="45" s="1"/>
  <c r="C81" i="45" s="1"/>
  <c r="M81" i="45" s="1"/>
  <c r="AT82" i="45"/>
  <c r="AV82" i="45" s="1"/>
  <c r="C82" i="45" s="1"/>
  <c r="M82" i="45" s="1"/>
  <c r="AT83" i="45"/>
  <c r="AV83" i="45" s="1"/>
  <c r="C83" i="45" s="1"/>
  <c r="M83" i="45" s="1"/>
  <c r="AT84" i="45"/>
  <c r="AV84" i="45" s="1"/>
  <c r="C84" i="45" s="1"/>
  <c r="M84" i="45" s="1"/>
  <c r="AT85" i="45"/>
  <c r="AV85" i="45" s="1"/>
  <c r="C85" i="45" s="1"/>
  <c r="M85" i="45" s="1"/>
  <c r="AT86" i="45"/>
  <c r="AV86" i="45" s="1"/>
  <c r="C86" i="45" s="1"/>
  <c r="M86" i="45" s="1"/>
  <c r="AT87" i="45"/>
  <c r="AV87" i="45" s="1"/>
  <c r="C87" i="45" s="1"/>
  <c r="M87" i="45" s="1"/>
  <c r="AT88" i="45"/>
  <c r="AV88" i="45" s="1"/>
  <c r="C88" i="45" s="1"/>
  <c r="M88" i="45" s="1"/>
  <c r="AT89" i="45"/>
  <c r="AV89" i="45" s="1"/>
  <c r="C89" i="45" s="1"/>
  <c r="M89" i="45" s="1"/>
  <c r="AT90" i="45"/>
  <c r="AV90" i="45" s="1"/>
  <c r="C90" i="45" s="1"/>
  <c r="M90" i="45" s="1"/>
  <c r="AT91" i="45"/>
  <c r="AV91" i="45" s="1"/>
  <c r="C91" i="45" s="1"/>
  <c r="M91" i="45" s="1"/>
  <c r="AT92" i="45"/>
  <c r="AV92" i="45" s="1"/>
  <c r="C92" i="45" s="1"/>
  <c r="M92" i="45" s="1"/>
  <c r="AT93" i="45"/>
  <c r="AV93" i="45" s="1"/>
  <c r="C93" i="45" s="1"/>
  <c r="M93" i="45" s="1"/>
  <c r="AT94" i="45"/>
  <c r="AV94" i="45" s="1"/>
  <c r="C94" i="45" s="1"/>
  <c r="M94" i="45" s="1"/>
  <c r="AT95" i="45"/>
  <c r="AV95" i="45" s="1"/>
  <c r="C95" i="45" s="1"/>
  <c r="M95" i="45" s="1"/>
  <c r="AT96" i="45"/>
  <c r="AV96" i="45" s="1"/>
  <c r="C96" i="45" s="1"/>
  <c r="M96" i="45" s="1"/>
  <c r="AT97" i="45"/>
  <c r="AV97" i="45" s="1"/>
  <c r="C97" i="45" s="1"/>
  <c r="M97" i="45" s="1"/>
  <c r="AT98" i="45"/>
  <c r="AT99" i="45"/>
  <c r="AT100" i="45"/>
  <c r="AV100" i="45" s="1"/>
  <c r="C100" i="45" s="1"/>
  <c r="M100" i="45" s="1"/>
  <c r="AT101" i="45"/>
  <c r="AV101" i="45" s="1"/>
  <c r="C101" i="45" s="1"/>
  <c r="M101" i="45" s="1"/>
  <c r="AT102" i="45"/>
  <c r="AV102" i="45" s="1"/>
  <c r="C102" i="45" s="1"/>
  <c r="M102" i="45" s="1"/>
  <c r="AT103" i="45"/>
  <c r="AV103" i="45" s="1"/>
  <c r="C103" i="45" s="1"/>
  <c r="M103" i="45" s="1"/>
  <c r="AT104" i="45"/>
  <c r="AV104" i="45" s="1"/>
  <c r="C104" i="45" s="1"/>
  <c r="M104" i="45" s="1"/>
  <c r="AT105" i="45"/>
  <c r="AV105" i="45" s="1"/>
  <c r="C105" i="45" s="1"/>
  <c r="M105" i="45" s="1"/>
  <c r="AT106" i="45"/>
  <c r="AV106" i="45" s="1"/>
  <c r="C106" i="45" s="1"/>
  <c r="M106" i="45" s="1"/>
  <c r="AU6" i="42"/>
  <c r="AW6" i="42" s="1"/>
  <c r="C6" i="42" s="1"/>
  <c r="AU7" i="42"/>
  <c r="AU8" i="42"/>
  <c r="AU9" i="42"/>
  <c r="AU10" i="42"/>
  <c r="AW10" i="42" s="1"/>
  <c r="C10" i="42" s="1"/>
  <c r="M10" i="42" s="1"/>
  <c r="AU11" i="42"/>
  <c r="AW11" i="42" s="1"/>
  <c r="C11" i="42" s="1"/>
  <c r="M11" i="42" s="1"/>
  <c r="AU12" i="42"/>
  <c r="AW12" i="42" s="1"/>
  <c r="C12" i="42" s="1"/>
  <c r="AU13" i="42"/>
  <c r="AU14" i="42"/>
  <c r="AW14" i="42" s="1"/>
  <c r="C14" i="42" s="1"/>
  <c r="M14" i="42" s="1"/>
  <c r="AU15" i="42"/>
  <c r="AW15" i="42" s="1"/>
  <c r="C15" i="42" s="1"/>
  <c r="AU16" i="42"/>
  <c r="AW16" i="42" s="1"/>
  <c r="C16" i="42" s="1"/>
  <c r="AU17" i="42"/>
  <c r="AW17" i="42" s="1"/>
  <c r="C17" i="42" s="1"/>
  <c r="M17" i="42" s="1"/>
  <c r="AU18" i="42"/>
  <c r="AW18" i="42" s="1"/>
  <c r="C18" i="42" s="1"/>
  <c r="M18" i="42" s="1"/>
  <c r="AU19" i="42"/>
  <c r="AW19" i="42" s="1"/>
  <c r="C19" i="42" s="1"/>
  <c r="AU20" i="42"/>
  <c r="AW20" i="42" s="1"/>
  <c r="C20" i="42" s="1"/>
  <c r="AU21" i="42"/>
  <c r="AW21" i="42" s="1"/>
  <c r="C21" i="42" s="1"/>
  <c r="M21" i="42" s="1"/>
  <c r="AU22" i="42"/>
  <c r="AW22" i="42" s="1"/>
  <c r="C22" i="42" s="1"/>
  <c r="AU23" i="42"/>
  <c r="AW23" i="42" s="1"/>
  <c r="C23" i="42" s="1"/>
  <c r="M23" i="42" s="1"/>
  <c r="AU24" i="42"/>
  <c r="AW24" i="42" s="1"/>
  <c r="C24" i="42" s="1"/>
  <c r="AU25" i="42"/>
  <c r="AW25" i="42" s="1"/>
  <c r="C25" i="42" s="1"/>
  <c r="AU26" i="42"/>
  <c r="AW26" i="42" s="1"/>
  <c r="C26" i="42" s="1"/>
  <c r="AU27" i="42"/>
  <c r="AW27" i="42" s="1"/>
  <c r="C27" i="42" s="1"/>
  <c r="AU28" i="42"/>
  <c r="AW28" i="42" s="1"/>
  <c r="C28" i="42" s="1"/>
  <c r="AU29" i="42"/>
  <c r="AW29" i="42" s="1"/>
  <c r="C29" i="42" s="1"/>
  <c r="AU30" i="42"/>
  <c r="AW30" i="42" s="1"/>
  <c r="C30" i="42" s="1"/>
  <c r="M30" i="42" s="1"/>
  <c r="AU31" i="42"/>
  <c r="AW31" i="42" s="1"/>
  <c r="C31" i="42" s="1"/>
  <c r="M31" i="42" s="1"/>
  <c r="AU32" i="42"/>
  <c r="AW32" i="42" s="1"/>
  <c r="C32" i="42" s="1"/>
  <c r="AU33" i="42"/>
  <c r="AW33" i="42" s="1"/>
  <c r="C33" i="42" s="1"/>
  <c r="M33" i="42" s="1"/>
  <c r="AU34" i="42"/>
  <c r="AW34" i="42" s="1"/>
  <c r="C34" i="42" s="1"/>
  <c r="M34" i="42" s="1"/>
  <c r="AU35" i="42"/>
  <c r="AW35" i="42" s="1"/>
  <c r="C35" i="42" s="1"/>
  <c r="M35" i="42" s="1"/>
  <c r="AU36" i="42"/>
  <c r="AW36" i="42" s="1"/>
  <c r="C36" i="42" s="1"/>
  <c r="AU37" i="42"/>
  <c r="AW37" i="42" s="1"/>
  <c r="C37" i="42" s="1"/>
  <c r="M37" i="42" s="1"/>
  <c r="AU38" i="42"/>
  <c r="AW38" i="42" s="1"/>
  <c r="C38" i="42" s="1"/>
  <c r="AU39" i="42"/>
  <c r="AW39" i="42" s="1"/>
  <c r="C39" i="42" s="1"/>
  <c r="M39" i="42" s="1"/>
  <c r="AU40" i="42"/>
  <c r="AW40" i="42" s="1"/>
  <c r="C40" i="42" s="1"/>
  <c r="AU41" i="42"/>
  <c r="AW41" i="42" s="1"/>
  <c r="C41" i="42" s="1"/>
  <c r="AU42" i="42"/>
  <c r="AW42" i="42" s="1"/>
  <c r="C42" i="42" s="1"/>
  <c r="AU43" i="42"/>
  <c r="AW43" i="42" s="1"/>
  <c r="C43" i="42" s="1"/>
  <c r="M43" i="42" s="1"/>
  <c r="AU44" i="42"/>
  <c r="AW44" i="42" s="1"/>
  <c r="C44" i="42" s="1"/>
  <c r="AU45" i="42"/>
  <c r="AW45" i="42" s="1"/>
  <c r="C45" i="42" s="1"/>
  <c r="AU46" i="42"/>
  <c r="AW46" i="42" s="1"/>
  <c r="C46" i="42" s="1"/>
  <c r="M46" i="42" s="1"/>
  <c r="AU47" i="42"/>
  <c r="AW47" i="42" s="1"/>
  <c r="C47" i="42" s="1"/>
  <c r="M47" i="42" s="1"/>
  <c r="AU48" i="42"/>
  <c r="AW48" i="42" s="1"/>
  <c r="C48" i="42" s="1"/>
  <c r="M48" i="42" s="1"/>
  <c r="AU49" i="42"/>
  <c r="AW49" i="42" s="1"/>
  <c r="C49" i="42" s="1"/>
  <c r="M49" i="42" s="1"/>
  <c r="AU50" i="42"/>
  <c r="AW50" i="42" s="1"/>
  <c r="C50" i="42" s="1"/>
  <c r="M50" i="42" s="1"/>
  <c r="AU51" i="42"/>
  <c r="AW51" i="42" s="1"/>
  <c r="C51" i="42" s="1"/>
  <c r="AU52" i="42"/>
  <c r="AW52" i="42" s="1"/>
  <c r="C52" i="42" s="1"/>
  <c r="AU53" i="42"/>
  <c r="AW53" i="42" s="1"/>
  <c r="C53" i="42" s="1"/>
  <c r="M53" i="42" s="1"/>
  <c r="AU54" i="42"/>
  <c r="AW54" i="42" s="1"/>
  <c r="C54" i="42" s="1"/>
  <c r="AU55" i="42"/>
  <c r="AW55" i="42" s="1"/>
  <c r="C55" i="42" s="1"/>
  <c r="M55" i="42" s="1"/>
  <c r="AU56" i="42"/>
  <c r="AW56" i="42" s="1"/>
  <c r="C56" i="42" s="1"/>
  <c r="AU57" i="42"/>
  <c r="AW57" i="42" s="1"/>
  <c r="C57" i="42" s="1"/>
  <c r="AU58" i="42"/>
  <c r="AW58" i="42" s="1"/>
  <c r="C58" i="42" s="1"/>
  <c r="AU59" i="42"/>
  <c r="AW59" i="42" s="1"/>
  <c r="C59" i="42" s="1"/>
  <c r="M59" i="42" s="1"/>
  <c r="AU60" i="42"/>
  <c r="AW60" i="42" s="1"/>
  <c r="C60" i="42" s="1"/>
  <c r="M60" i="42" s="1"/>
  <c r="AU61" i="42"/>
  <c r="AW61" i="42" s="1"/>
  <c r="C61" i="42" s="1"/>
  <c r="AU62" i="42"/>
  <c r="AW62" i="42" s="1"/>
  <c r="C62" i="42" s="1"/>
  <c r="M62" i="42" s="1"/>
  <c r="AU63" i="42"/>
  <c r="AW63" i="42" s="1"/>
  <c r="C63" i="42" s="1"/>
  <c r="M63" i="42" s="1"/>
  <c r="AU64" i="42"/>
  <c r="AW64" i="42" s="1"/>
  <c r="C64" i="42" s="1"/>
  <c r="AU65" i="42"/>
  <c r="AW65" i="42" s="1"/>
  <c r="C65" i="42" s="1"/>
  <c r="M65" i="42" s="1"/>
  <c r="AU66" i="42"/>
  <c r="AW66" i="42" s="1"/>
  <c r="C66" i="42" s="1"/>
  <c r="M66" i="42" s="1"/>
  <c r="AU67" i="42"/>
  <c r="AW67" i="42" s="1"/>
  <c r="C67" i="42" s="1"/>
  <c r="M67" i="42" s="1"/>
  <c r="AU68" i="42"/>
  <c r="AW68" i="42" s="1"/>
  <c r="C68" i="42" s="1"/>
  <c r="AU69" i="42"/>
  <c r="AW69" i="42" s="1"/>
  <c r="C69" i="42" s="1"/>
  <c r="M69" i="42" s="1"/>
  <c r="AU70" i="42"/>
  <c r="AW70" i="42" s="1"/>
  <c r="C70" i="42" s="1"/>
  <c r="AU71" i="42"/>
  <c r="AW71" i="42" s="1"/>
  <c r="C71" i="42" s="1"/>
  <c r="M71" i="42" s="1"/>
  <c r="AU72" i="42"/>
  <c r="AW72" i="42" s="1"/>
  <c r="C72" i="42" s="1"/>
  <c r="AU73" i="42"/>
  <c r="AW73" i="42" s="1"/>
  <c r="C73" i="42" s="1"/>
  <c r="M73" i="42" s="1"/>
  <c r="AU74" i="42"/>
  <c r="AW74" i="42" s="1"/>
  <c r="C74" i="42" s="1"/>
  <c r="M74" i="42" s="1"/>
  <c r="AU75" i="42"/>
  <c r="AW75" i="42" s="1"/>
  <c r="C75" i="42" s="1"/>
  <c r="M75" i="42" s="1"/>
  <c r="AU76" i="42"/>
  <c r="AW76" i="42" s="1"/>
  <c r="C76" i="42" s="1"/>
  <c r="AU77" i="42"/>
  <c r="AW77" i="42" s="1"/>
  <c r="C77" i="42" s="1"/>
  <c r="AU78" i="42"/>
  <c r="AW78" i="42" s="1"/>
  <c r="C78" i="42" s="1"/>
  <c r="M78" i="42" s="1"/>
  <c r="AU79" i="42"/>
  <c r="AW79" i="42" s="1"/>
  <c r="C79" i="42" s="1"/>
  <c r="M79" i="42" s="1"/>
  <c r="AU80" i="42"/>
  <c r="AW80" i="42" s="1"/>
  <c r="C80" i="42" s="1"/>
  <c r="AU81" i="42"/>
  <c r="AW81" i="42" s="1"/>
  <c r="C81" i="42" s="1"/>
  <c r="M81" i="42" s="1"/>
  <c r="AU82" i="42"/>
  <c r="AW82" i="42" s="1"/>
  <c r="C82" i="42" s="1"/>
  <c r="M82" i="42" s="1"/>
  <c r="AU83" i="42"/>
  <c r="AW83" i="42" s="1"/>
  <c r="C83" i="42" s="1"/>
  <c r="M83" i="42" s="1"/>
  <c r="AU84" i="42"/>
  <c r="AW84" i="42" s="1"/>
  <c r="C84" i="42" s="1"/>
  <c r="AU85" i="42"/>
  <c r="AW85" i="42" s="1"/>
  <c r="C85" i="42" s="1"/>
  <c r="M85" i="42" s="1"/>
  <c r="AU86" i="42"/>
  <c r="AW86" i="42" s="1"/>
  <c r="C86" i="42" s="1"/>
  <c r="AU87" i="42"/>
  <c r="AW87" i="42" s="1"/>
  <c r="C87" i="42" s="1"/>
  <c r="AU88" i="42"/>
  <c r="AW88" i="42" s="1"/>
  <c r="C88" i="42" s="1"/>
  <c r="AU89" i="42"/>
  <c r="AW89" i="42" s="1"/>
  <c r="C89" i="42" s="1"/>
  <c r="M89" i="42" s="1"/>
  <c r="AU90" i="42"/>
  <c r="AW90" i="42" s="1"/>
  <c r="C90" i="42" s="1"/>
  <c r="M90" i="42" s="1"/>
  <c r="AU91" i="42"/>
  <c r="AW91" i="42" s="1"/>
  <c r="C91" i="42" s="1"/>
  <c r="M91" i="42" s="1"/>
  <c r="AU92" i="42"/>
  <c r="AW92" i="42" s="1"/>
  <c r="C92" i="42" s="1"/>
  <c r="AU93" i="42"/>
  <c r="AW93" i="42" s="1"/>
  <c r="C93" i="42" s="1"/>
  <c r="AU94" i="42"/>
  <c r="AW94" i="42" s="1"/>
  <c r="C94" i="42" s="1"/>
  <c r="M94" i="42" s="1"/>
  <c r="AU95" i="42"/>
  <c r="AW95" i="42" s="1"/>
  <c r="C95" i="42" s="1"/>
  <c r="AU96" i="42"/>
  <c r="AW96" i="42" s="1"/>
  <c r="C96" i="42" s="1"/>
  <c r="AU97" i="42"/>
  <c r="AW97" i="42" s="1"/>
  <c r="C97" i="42" s="1"/>
  <c r="M97" i="42" s="1"/>
  <c r="AU98" i="42"/>
  <c r="AW98" i="42" s="1"/>
  <c r="C98" i="42" s="1"/>
  <c r="M98" i="42" s="1"/>
  <c r="AU99" i="42"/>
  <c r="AW99" i="42" s="1"/>
  <c r="C99" i="42" s="1"/>
  <c r="M99" i="42" s="1"/>
  <c r="AU100" i="42"/>
  <c r="AW100" i="42" s="1"/>
  <c r="C100" i="42" s="1"/>
  <c r="AU101" i="42"/>
  <c r="AW101" i="42" s="1"/>
  <c r="C101" i="42" s="1"/>
  <c r="M101" i="42" s="1"/>
  <c r="AU102" i="42"/>
  <c r="AW102" i="42" s="1"/>
  <c r="C102" i="42" s="1"/>
  <c r="M102" i="42" s="1"/>
  <c r="AU103" i="42"/>
  <c r="AW103" i="42" s="1"/>
  <c r="C103" i="42" s="1"/>
  <c r="M103" i="42" s="1"/>
  <c r="AU104" i="42"/>
  <c r="AW104" i="42" s="1"/>
  <c r="C104" i="42" s="1"/>
  <c r="AU105" i="42"/>
  <c r="AW105" i="42" s="1"/>
  <c r="C105" i="42" s="1"/>
  <c r="AU106" i="42"/>
  <c r="AW106" i="42" s="1"/>
  <c r="C106" i="42" s="1"/>
  <c r="L107" i="42"/>
  <c r="K107" i="45"/>
  <c r="I9" i="86" s="1"/>
  <c r="I7" i="86" s="1"/>
  <c r="J7" i="86" s="1"/>
  <c r="L107" i="45"/>
  <c r="M107" i="46"/>
  <c r="I11" i="86" s="1"/>
  <c r="J11" i="86" s="1"/>
  <c r="N107" i="46"/>
  <c r="L107" i="47"/>
  <c r="I12" i="86" s="1"/>
  <c r="M107" i="47"/>
  <c r="M107" i="48"/>
  <c r="I13" i="86" s="1"/>
  <c r="N107" i="48"/>
  <c r="M107" i="49"/>
  <c r="I14" i="86" s="1"/>
  <c r="N107" i="49"/>
  <c r="M107" i="50"/>
  <c r="I15" i="86" s="1"/>
  <c r="N107" i="50"/>
  <c r="F7" i="52"/>
  <c r="E16" i="52" s="1"/>
  <c r="E30" i="52" s="1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AZ53" i="46"/>
  <c r="AZ54" i="46"/>
  <c r="AZ55" i="46"/>
  <c r="AZ56" i="46"/>
  <c r="AZ57" i="46"/>
  <c r="AZ58" i="46"/>
  <c r="AZ59" i="46"/>
  <c r="AZ60" i="46"/>
  <c r="AZ61" i="46"/>
  <c r="AZ62" i="46"/>
  <c r="AZ63" i="46"/>
  <c r="AZ64" i="46"/>
  <c r="AZ65" i="46"/>
  <c r="AZ66" i="46"/>
  <c r="AZ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AZ68" i="46"/>
  <c r="AZ69" i="46"/>
  <c r="AZ70" i="46"/>
  <c r="AZ71" i="46"/>
  <c r="AZ72" i="46"/>
  <c r="AZ73" i="46"/>
  <c r="AZ74" i="46"/>
  <c r="AZ75" i="46"/>
  <c r="AZ76" i="46"/>
  <c r="AZ77" i="46"/>
  <c r="AZ78" i="46"/>
  <c r="AZ79" i="46"/>
  <c r="AZ80" i="46"/>
  <c r="AZ81" i="46"/>
  <c r="AZ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AZ83" i="46"/>
  <c r="AZ84" i="46"/>
  <c r="AZ85" i="46"/>
  <c r="AZ86" i="46"/>
  <c r="AZ87" i="46"/>
  <c r="AZ88" i="46"/>
  <c r="AZ89" i="46"/>
  <c r="AZ90" i="46"/>
  <c r="AZ91" i="46"/>
  <c r="AZ92" i="46"/>
  <c r="AZ93" i="46"/>
  <c r="AZ94" i="46"/>
  <c r="AZ95" i="46"/>
  <c r="AZ96" i="46"/>
  <c r="AZ97" i="46"/>
  <c r="U98" i="46"/>
  <c r="U99" i="46"/>
  <c r="U100" i="46"/>
  <c r="U101" i="46"/>
  <c r="U102" i="46"/>
  <c r="U103" i="46"/>
  <c r="U104" i="46"/>
  <c r="U105" i="46"/>
  <c r="U106" i="46"/>
  <c r="AZ98" i="46"/>
  <c r="AZ99" i="46"/>
  <c r="AZ100" i="46"/>
  <c r="AZ101" i="46"/>
  <c r="AZ102" i="46"/>
  <c r="AZ103" i="46"/>
  <c r="AZ104" i="46"/>
  <c r="AZ105" i="46"/>
  <c r="AZ106" i="46"/>
  <c r="U6" i="50"/>
  <c r="U7" i="50"/>
  <c r="U8" i="50"/>
  <c r="U9" i="50"/>
  <c r="U10" i="50"/>
  <c r="U11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35" i="50"/>
  <c r="U36" i="50"/>
  <c r="U37" i="50"/>
  <c r="U38" i="50"/>
  <c r="U39" i="50"/>
  <c r="U40" i="50"/>
  <c r="U41" i="50"/>
  <c r="U42" i="50"/>
  <c r="U43" i="50"/>
  <c r="U44" i="50"/>
  <c r="U45" i="50"/>
  <c r="U46" i="50"/>
  <c r="U47" i="50"/>
  <c r="U48" i="50"/>
  <c r="U49" i="50"/>
  <c r="U50" i="50"/>
  <c r="U51" i="50"/>
  <c r="U52" i="50"/>
  <c r="U53" i="50"/>
  <c r="U54" i="50"/>
  <c r="U55" i="50"/>
  <c r="U56" i="50"/>
  <c r="U57" i="50"/>
  <c r="U58" i="50"/>
  <c r="U59" i="50"/>
  <c r="U60" i="50"/>
  <c r="U61" i="50"/>
  <c r="U62" i="50"/>
  <c r="U63" i="50"/>
  <c r="U64" i="50"/>
  <c r="U65" i="50"/>
  <c r="U66" i="50"/>
  <c r="U67" i="50"/>
  <c r="U68" i="50"/>
  <c r="U69" i="50"/>
  <c r="U70" i="50"/>
  <c r="U71" i="50"/>
  <c r="U72" i="50"/>
  <c r="U73" i="50"/>
  <c r="U74" i="50"/>
  <c r="U75" i="50"/>
  <c r="U76" i="50"/>
  <c r="U77" i="50"/>
  <c r="U78" i="50"/>
  <c r="U79" i="50"/>
  <c r="U80" i="50"/>
  <c r="U81" i="50"/>
  <c r="U82" i="50"/>
  <c r="U83" i="50"/>
  <c r="U84" i="50"/>
  <c r="U85" i="50"/>
  <c r="U86" i="50"/>
  <c r="U87" i="50"/>
  <c r="U88" i="50"/>
  <c r="U89" i="50"/>
  <c r="U90" i="50"/>
  <c r="U91" i="50"/>
  <c r="U92" i="50"/>
  <c r="U93" i="50"/>
  <c r="U94" i="50"/>
  <c r="U95" i="50"/>
  <c r="U96" i="50"/>
  <c r="U97" i="50"/>
  <c r="U98" i="50"/>
  <c r="U99" i="50"/>
  <c r="U100" i="50"/>
  <c r="U101" i="50"/>
  <c r="U102" i="50"/>
  <c r="U103" i="50"/>
  <c r="U104" i="50"/>
  <c r="U105" i="50"/>
  <c r="U106" i="50"/>
  <c r="U6" i="49"/>
  <c r="U7" i="49"/>
  <c r="U8" i="49"/>
  <c r="U9" i="49"/>
  <c r="U10" i="49"/>
  <c r="U11" i="49"/>
  <c r="U12" i="49"/>
  <c r="U13" i="49"/>
  <c r="U14" i="49"/>
  <c r="U15" i="49"/>
  <c r="U16" i="49"/>
  <c r="U17" i="49"/>
  <c r="U18" i="49"/>
  <c r="U19" i="49"/>
  <c r="U20" i="49"/>
  <c r="U21" i="49"/>
  <c r="U22" i="49"/>
  <c r="U23" i="49"/>
  <c r="U24" i="49"/>
  <c r="U25" i="49"/>
  <c r="U26" i="49"/>
  <c r="U27" i="49"/>
  <c r="U28" i="49"/>
  <c r="U29" i="49"/>
  <c r="U30" i="49"/>
  <c r="U31" i="49"/>
  <c r="U32" i="49"/>
  <c r="U33" i="49"/>
  <c r="U34" i="49"/>
  <c r="U35" i="49"/>
  <c r="U36" i="49"/>
  <c r="U37" i="49"/>
  <c r="U38" i="49"/>
  <c r="U39" i="49"/>
  <c r="U40" i="49"/>
  <c r="U41" i="49"/>
  <c r="U42" i="49"/>
  <c r="U43" i="49"/>
  <c r="U44" i="49"/>
  <c r="U45" i="49"/>
  <c r="U46" i="49"/>
  <c r="U47" i="49"/>
  <c r="U48" i="49"/>
  <c r="U49" i="49"/>
  <c r="U50" i="49"/>
  <c r="U51" i="49"/>
  <c r="U52" i="49"/>
  <c r="U53" i="49"/>
  <c r="U54" i="49"/>
  <c r="U55" i="49"/>
  <c r="U56" i="49"/>
  <c r="U57" i="49"/>
  <c r="U58" i="49"/>
  <c r="U59" i="49"/>
  <c r="U60" i="49"/>
  <c r="U61" i="49"/>
  <c r="U62" i="49"/>
  <c r="U63" i="49"/>
  <c r="U64" i="49"/>
  <c r="U65" i="49"/>
  <c r="U66" i="49"/>
  <c r="U67" i="49"/>
  <c r="U68" i="49"/>
  <c r="U69" i="49"/>
  <c r="U70" i="49"/>
  <c r="U71" i="49"/>
  <c r="U72" i="49"/>
  <c r="U73" i="49"/>
  <c r="U74" i="49"/>
  <c r="U75" i="49"/>
  <c r="U76" i="49"/>
  <c r="U77" i="49"/>
  <c r="U78" i="49"/>
  <c r="U79" i="49"/>
  <c r="U80" i="49"/>
  <c r="U81" i="49"/>
  <c r="U82" i="49"/>
  <c r="U83" i="49"/>
  <c r="U84" i="49"/>
  <c r="U85" i="49"/>
  <c r="U86" i="49"/>
  <c r="U87" i="49"/>
  <c r="U88" i="49"/>
  <c r="U89" i="49"/>
  <c r="U90" i="49"/>
  <c r="U91" i="49"/>
  <c r="U92" i="49"/>
  <c r="U93" i="49"/>
  <c r="U94" i="49"/>
  <c r="U95" i="49"/>
  <c r="U96" i="49"/>
  <c r="U97" i="49"/>
  <c r="U98" i="49"/>
  <c r="U99" i="49"/>
  <c r="U100" i="49"/>
  <c r="U101" i="49"/>
  <c r="U102" i="49"/>
  <c r="U103" i="49"/>
  <c r="U104" i="49"/>
  <c r="U105" i="49"/>
  <c r="U106" i="49"/>
  <c r="T6" i="47"/>
  <c r="T7" i="47"/>
  <c r="T8" i="47"/>
  <c r="T9" i="47"/>
  <c r="T10" i="47"/>
  <c r="T11" i="47"/>
  <c r="T12" i="47"/>
  <c r="T13" i="47"/>
  <c r="T14" i="47"/>
  <c r="T15" i="47"/>
  <c r="T16" i="47"/>
  <c r="T17" i="47"/>
  <c r="T18" i="47"/>
  <c r="T19" i="47"/>
  <c r="T20" i="47"/>
  <c r="T21" i="47"/>
  <c r="T22" i="47"/>
  <c r="T23" i="47"/>
  <c r="T24" i="47"/>
  <c r="T25" i="47"/>
  <c r="T26" i="47"/>
  <c r="T27" i="47"/>
  <c r="T28" i="47"/>
  <c r="T29" i="47"/>
  <c r="T30" i="47"/>
  <c r="T31" i="47"/>
  <c r="T32" i="47"/>
  <c r="T33" i="47"/>
  <c r="T34" i="47"/>
  <c r="T35" i="47"/>
  <c r="T36" i="47"/>
  <c r="T37" i="47"/>
  <c r="T38" i="47"/>
  <c r="T39" i="47"/>
  <c r="T40" i="47"/>
  <c r="T41" i="47"/>
  <c r="T42" i="47"/>
  <c r="T43" i="47"/>
  <c r="T44" i="47"/>
  <c r="T45" i="47"/>
  <c r="T46" i="47"/>
  <c r="T47" i="47"/>
  <c r="T48" i="47"/>
  <c r="T49" i="47"/>
  <c r="T50" i="47"/>
  <c r="T51" i="47"/>
  <c r="T52" i="47"/>
  <c r="T53" i="47"/>
  <c r="T54" i="47"/>
  <c r="T55" i="47"/>
  <c r="T56" i="47"/>
  <c r="T57" i="47"/>
  <c r="T58" i="47"/>
  <c r="T59" i="47"/>
  <c r="T60" i="47"/>
  <c r="T61" i="47"/>
  <c r="T62" i="47"/>
  <c r="T63" i="47"/>
  <c r="T64" i="47"/>
  <c r="T65" i="47"/>
  <c r="T66" i="47"/>
  <c r="T67" i="47"/>
  <c r="T68" i="47"/>
  <c r="T69" i="47"/>
  <c r="T70" i="47"/>
  <c r="T71" i="47"/>
  <c r="T72" i="47"/>
  <c r="T73" i="47"/>
  <c r="T74" i="47"/>
  <c r="T75" i="47"/>
  <c r="T76" i="47"/>
  <c r="T77" i="47"/>
  <c r="T78" i="47"/>
  <c r="T79" i="47"/>
  <c r="T80" i="47"/>
  <c r="T81" i="47"/>
  <c r="T82" i="47"/>
  <c r="T83" i="47"/>
  <c r="T84" i="47"/>
  <c r="T85" i="47"/>
  <c r="T86" i="47"/>
  <c r="T87" i="47"/>
  <c r="T88" i="47"/>
  <c r="T89" i="47"/>
  <c r="T90" i="47"/>
  <c r="T91" i="47"/>
  <c r="T92" i="47"/>
  <c r="T93" i="47"/>
  <c r="T94" i="47"/>
  <c r="T95" i="47"/>
  <c r="T96" i="47"/>
  <c r="T97" i="47"/>
  <c r="T98" i="47"/>
  <c r="T99" i="47"/>
  <c r="T100" i="47"/>
  <c r="T101" i="47"/>
  <c r="T102" i="47"/>
  <c r="T103" i="47"/>
  <c r="T104" i="47"/>
  <c r="T105" i="47"/>
  <c r="T106" i="47"/>
  <c r="U6" i="46"/>
  <c r="U7" i="46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AU78" i="45"/>
  <c r="AU79" i="45"/>
  <c r="AU80" i="45"/>
  <c r="AU81" i="45"/>
  <c r="AU82" i="45"/>
  <c r="AU83" i="45"/>
  <c r="AU84" i="45"/>
  <c r="AU85" i="45"/>
  <c r="AU86" i="45"/>
  <c r="AU87" i="45"/>
  <c r="AU88" i="45"/>
  <c r="AU89" i="45"/>
  <c r="AU90" i="45"/>
  <c r="AU91" i="45"/>
  <c r="AU92" i="45"/>
  <c r="AU93" i="45"/>
  <c r="AU94" i="45"/>
  <c r="AU95" i="45"/>
  <c r="AU96" i="45"/>
  <c r="AU97" i="45"/>
  <c r="AU98" i="45"/>
  <c r="AU99" i="45"/>
  <c r="AU100" i="45"/>
  <c r="AU101" i="45"/>
  <c r="AU102" i="45"/>
  <c r="AU103" i="45"/>
  <c r="AU104" i="45"/>
  <c r="AU105" i="45"/>
  <c r="AU106" i="45"/>
  <c r="S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6" i="42"/>
  <c r="S7" i="42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S106" i="42"/>
  <c r="U6" i="48"/>
  <c r="U7" i="48"/>
  <c r="U8" i="48"/>
  <c r="U9" i="48"/>
  <c r="U10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1" i="48"/>
  <c r="U42" i="48"/>
  <c r="U43" i="48"/>
  <c r="U44" i="48"/>
  <c r="U45" i="48"/>
  <c r="U46" i="48"/>
  <c r="U47" i="48"/>
  <c r="U48" i="48"/>
  <c r="U49" i="48"/>
  <c r="U50" i="48"/>
  <c r="U51" i="48"/>
  <c r="U52" i="48"/>
  <c r="U53" i="48"/>
  <c r="U54" i="48"/>
  <c r="U55" i="48"/>
  <c r="U56" i="48"/>
  <c r="U57" i="48"/>
  <c r="U58" i="48"/>
  <c r="U59" i="48"/>
  <c r="U60" i="48"/>
  <c r="U61" i="48"/>
  <c r="U62" i="48"/>
  <c r="U63" i="48"/>
  <c r="U64" i="48"/>
  <c r="U65" i="48"/>
  <c r="U66" i="48"/>
  <c r="U67" i="48"/>
  <c r="U68" i="48"/>
  <c r="U69" i="48"/>
  <c r="U70" i="48"/>
  <c r="U71" i="48"/>
  <c r="U72" i="48"/>
  <c r="U73" i="48"/>
  <c r="U74" i="48"/>
  <c r="U75" i="48"/>
  <c r="U76" i="48"/>
  <c r="U77" i="48"/>
  <c r="U78" i="48"/>
  <c r="U79" i="48"/>
  <c r="U80" i="48"/>
  <c r="U81" i="48"/>
  <c r="U82" i="48"/>
  <c r="U83" i="48"/>
  <c r="U84" i="48"/>
  <c r="U85" i="48"/>
  <c r="U86" i="48"/>
  <c r="U87" i="48"/>
  <c r="U88" i="48"/>
  <c r="U89" i="48"/>
  <c r="U90" i="48"/>
  <c r="U91" i="48"/>
  <c r="U92" i="48"/>
  <c r="U93" i="48"/>
  <c r="U94" i="48"/>
  <c r="U95" i="48"/>
  <c r="U96" i="48"/>
  <c r="U97" i="48"/>
  <c r="U98" i="48"/>
  <c r="U99" i="48"/>
  <c r="U100" i="48"/>
  <c r="U101" i="48"/>
  <c r="U102" i="48"/>
  <c r="U103" i="48"/>
  <c r="U104" i="48"/>
  <c r="U105" i="48"/>
  <c r="U106" i="48"/>
  <c r="C1" i="43"/>
  <c r="D1" i="50"/>
  <c r="D1" i="49"/>
  <c r="D1" i="48"/>
  <c r="D1" i="47"/>
  <c r="D1" i="46"/>
  <c r="D1" i="45"/>
  <c r="D1" i="42"/>
  <c r="C1" i="51"/>
  <c r="C1" i="52"/>
  <c r="AV6" i="42"/>
  <c r="AV7" i="42"/>
  <c r="AV8" i="42"/>
  <c r="AV12" i="42"/>
  <c r="AV13" i="42"/>
  <c r="AV17" i="42"/>
  <c r="AV19" i="42"/>
  <c r="AV20" i="42"/>
  <c r="AV29" i="42"/>
  <c r="AV30" i="42"/>
  <c r="AV31" i="42"/>
  <c r="AV32" i="42"/>
  <c r="AV33" i="42"/>
  <c r="AV34" i="42"/>
  <c r="AV40" i="42"/>
  <c r="AV42" i="42"/>
  <c r="AV43" i="42"/>
  <c r="AV44" i="42"/>
  <c r="AV49" i="42"/>
  <c r="AV50" i="42"/>
  <c r="AV54" i="42"/>
  <c r="AV56" i="42"/>
  <c r="AV57" i="42"/>
  <c r="AV58" i="42"/>
  <c r="AV59" i="42"/>
  <c r="AV66" i="42"/>
  <c r="AV67" i="42"/>
  <c r="AV68" i="42"/>
  <c r="AV69" i="42"/>
  <c r="AV70" i="42"/>
  <c r="AV77" i="42"/>
  <c r="AV79" i="42"/>
  <c r="AV80" i="42"/>
  <c r="AV81" i="42"/>
  <c r="AV86" i="42"/>
  <c r="AV87" i="42"/>
  <c r="AV91" i="42"/>
  <c r="AV93" i="42"/>
  <c r="AV94" i="42"/>
  <c r="AV95" i="42"/>
  <c r="AV103" i="42"/>
  <c r="AV104" i="42"/>
  <c r="AV105" i="42"/>
  <c r="AV106" i="42"/>
  <c r="F39" i="52"/>
  <c r="G35" i="52" s="1"/>
  <c r="F10" i="52"/>
  <c r="I35" i="52"/>
  <c r="M30" i="52"/>
  <c r="L35" i="52"/>
  <c r="R37" i="52"/>
  <c r="F47" i="52"/>
  <c r="F43" i="52"/>
  <c r="AV6" i="50"/>
  <c r="AV7" i="50"/>
  <c r="AV8" i="50"/>
  <c r="AV9" i="50"/>
  <c r="AV10" i="50"/>
  <c r="AV11" i="50"/>
  <c r="AV12" i="50"/>
  <c r="AV13" i="50"/>
  <c r="AV14" i="50"/>
  <c r="AV15" i="50"/>
  <c r="AV16" i="50"/>
  <c r="AV17" i="50"/>
  <c r="AV18" i="50"/>
  <c r="AV19" i="50"/>
  <c r="AV20" i="50"/>
  <c r="AV21" i="50"/>
  <c r="AV22" i="50"/>
  <c r="AV23" i="50"/>
  <c r="AV24" i="50"/>
  <c r="AV25" i="50"/>
  <c r="AV26" i="50"/>
  <c r="AV27" i="50"/>
  <c r="AV28" i="50"/>
  <c r="AV29" i="50"/>
  <c r="AV30" i="50"/>
  <c r="AV31" i="50"/>
  <c r="AV32" i="50"/>
  <c r="AV33" i="50"/>
  <c r="AV34" i="50"/>
  <c r="AV35" i="50"/>
  <c r="AV36" i="50"/>
  <c r="AV37" i="50"/>
  <c r="AV38" i="50"/>
  <c r="AV39" i="50"/>
  <c r="AV40" i="50"/>
  <c r="AV41" i="50"/>
  <c r="AV42" i="50"/>
  <c r="AV43" i="50"/>
  <c r="AV44" i="50"/>
  <c r="AV45" i="50"/>
  <c r="AV46" i="50"/>
  <c r="AV47" i="50"/>
  <c r="AV48" i="50"/>
  <c r="AV49" i="50"/>
  <c r="AV50" i="50"/>
  <c r="AV51" i="50"/>
  <c r="AV52" i="50"/>
  <c r="AV53" i="50"/>
  <c r="AV54" i="50"/>
  <c r="AV55" i="50"/>
  <c r="AV56" i="50"/>
  <c r="AV57" i="50"/>
  <c r="AV58" i="50"/>
  <c r="AV59" i="50"/>
  <c r="AV60" i="50"/>
  <c r="AV61" i="50"/>
  <c r="AV62" i="50"/>
  <c r="AV63" i="50"/>
  <c r="AV64" i="50"/>
  <c r="AV65" i="50"/>
  <c r="AV66" i="50"/>
  <c r="AV67" i="50"/>
  <c r="AV68" i="50"/>
  <c r="AV69" i="50"/>
  <c r="AV70" i="50"/>
  <c r="AV71" i="50"/>
  <c r="AV72" i="50"/>
  <c r="AV73" i="50"/>
  <c r="AV74" i="50"/>
  <c r="AV75" i="50"/>
  <c r="AV76" i="50"/>
  <c r="AV77" i="50"/>
  <c r="AV78" i="50"/>
  <c r="AV79" i="50"/>
  <c r="AV80" i="50"/>
  <c r="AV81" i="50"/>
  <c r="AV82" i="50"/>
  <c r="AV83" i="50"/>
  <c r="AV84" i="50"/>
  <c r="AV85" i="50"/>
  <c r="AV86" i="50"/>
  <c r="AV87" i="50"/>
  <c r="AV88" i="50"/>
  <c r="AV89" i="50"/>
  <c r="AV90" i="50"/>
  <c r="AV91" i="50"/>
  <c r="AV92" i="50"/>
  <c r="AV93" i="50"/>
  <c r="AV94" i="50"/>
  <c r="AV95" i="50"/>
  <c r="AV96" i="50"/>
  <c r="AV97" i="50"/>
  <c r="AV98" i="50"/>
  <c r="AV99" i="50"/>
  <c r="AV100" i="50"/>
  <c r="AV101" i="50"/>
  <c r="AV102" i="50"/>
  <c r="AV103" i="50"/>
  <c r="AV104" i="50"/>
  <c r="AV105" i="50"/>
  <c r="AV106" i="50"/>
  <c r="AZ6" i="49"/>
  <c r="AZ7" i="49"/>
  <c r="AZ8" i="49"/>
  <c r="AZ9" i="49"/>
  <c r="AZ10" i="49"/>
  <c r="AZ11" i="49"/>
  <c r="AZ12" i="49"/>
  <c r="AZ13" i="49"/>
  <c r="AZ14" i="49"/>
  <c r="AZ15" i="49"/>
  <c r="AZ16" i="49"/>
  <c r="AZ17" i="49"/>
  <c r="AZ18" i="49"/>
  <c r="AZ19" i="49"/>
  <c r="AZ20" i="49"/>
  <c r="AZ21" i="49"/>
  <c r="AZ22" i="49"/>
  <c r="AZ23" i="49"/>
  <c r="AZ24" i="49"/>
  <c r="AZ25" i="49"/>
  <c r="AZ26" i="49"/>
  <c r="AZ27" i="49"/>
  <c r="AZ28" i="49"/>
  <c r="AZ29" i="49"/>
  <c r="AZ30" i="49"/>
  <c r="AZ31" i="49"/>
  <c r="AZ32" i="49"/>
  <c r="AZ33" i="49"/>
  <c r="AZ34" i="49"/>
  <c r="AZ35" i="49"/>
  <c r="AZ36" i="49"/>
  <c r="AZ37" i="49"/>
  <c r="AZ38" i="49"/>
  <c r="AZ39" i="49"/>
  <c r="AZ40" i="49"/>
  <c r="AZ41" i="49"/>
  <c r="AZ42" i="49"/>
  <c r="AZ43" i="49"/>
  <c r="AZ44" i="49"/>
  <c r="AZ45" i="49"/>
  <c r="AZ46" i="49"/>
  <c r="AZ47" i="49"/>
  <c r="AZ48" i="49"/>
  <c r="AZ49" i="49"/>
  <c r="AZ50" i="49"/>
  <c r="AZ51" i="49"/>
  <c r="AZ52" i="49"/>
  <c r="AZ53" i="49"/>
  <c r="AZ54" i="49"/>
  <c r="AZ55" i="49"/>
  <c r="AZ56" i="49"/>
  <c r="AZ57" i="49"/>
  <c r="AZ58" i="49"/>
  <c r="AZ59" i="49"/>
  <c r="AZ60" i="49"/>
  <c r="AZ61" i="49"/>
  <c r="AZ62" i="49"/>
  <c r="AZ63" i="49"/>
  <c r="AZ64" i="49"/>
  <c r="AZ65" i="49"/>
  <c r="AZ66" i="49"/>
  <c r="AZ67" i="49"/>
  <c r="AZ68" i="49"/>
  <c r="AZ69" i="49"/>
  <c r="AZ70" i="49"/>
  <c r="AZ71" i="49"/>
  <c r="AZ72" i="49"/>
  <c r="AZ73" i="49"/>
  <c r="AZ74" i="49"/>
  <c r="AZ75" i="49"/>
  <c r="AZ76" i="49"/>
  <c r="AZ77" i="49"/>
  <c r="AZ78" i="49"/>
  <c r="AZ79" i="49"/>
  <c r="AZ80" i="49"/>
  <c r="AZ81" i="49"/>
  <c r="AZ82" i="49"/>
  <c r="AZ83" i="49"/>
  <c r="AZ84" i="49"/>
  <c r="AZ85" i="49"/>
  <c r="AZ86" i="49"/>
  <c r="AZ87" i="49"/>
  <c r="AZ88" i="49"/>
  <c r="AZ89" i="49"/>
  <c r="AZ90" i="49"/>
  <c r="AZ91" i="49"/>
  <c r="AZ92" i="49"/>
  <c r="AZ93" i="49"/>
  <c r="AZ94" i="49"/>
  <c r="AZ95" i="49"/>
  <c r="AZ96" i="49"/>
  <c r="AZ97" i="49"/>
  <c r="AZ98" i="49"/>
  <c r="AZ99" i="49"/>
  <c r="AZ100" i="49"/>
  <c r="AZ101" i="49"/>
  <c r="AZ102" i="49"/>
  <c r="AZ103" i="49"/>
  <c r="AZ104" i="49"/>
  <c r="AZ105" i="49"/>
  <c r="AZ106" i="49"/>
  <c r="AZ6" i="48"/>
  <c r="AZ7" i="48"/>
  <c r="AZ8" i="48"/>
  <c r="AZ9" i="48"/>
  <c r="AZ10" i="48"/>
  <c r="AZ11" i="48"/>
  <c r="AZ12" i="48"/>
  <c r="AZ13" i="48"/>
  <c r="AZ14" i="48"/>
  <c r="AZ15" i="48"/>
  <c r="AZ16" i="48"/>
  <c r="AZ17" i="48"/>
  <c r="AZ18" i="48"/>
  <c r="AZ19" i="48"/>
  <c r="AZ20" i="48"/>
  <c r="AZ21" i="48"/>
  <c r="AZ22" i="48"/>
  <c r="AZ23" i="48"/>
  <c r="AZ24" i="48"/>
  <c r="AZ25" i="48"/>
  <c r="AZ26" i="48"/>
  <c r="AZ27" i="48"/>
  <c r="AZ28" i="48"/>
  <c r="AZ29" i="48"/>
  <c r="AZ30" i="48"/>
  <c r="AZ31" i="48"/>
  <c r="AZ32" i="48"/>
  <c r="AZ33" i="48"/>
  <c r="AZ34" i="48"/>
  <c r="AZ35" i="48"/>
  <c r="AZ36" i="48"/>
  <c r="AZ37" i="48"/>
  <c r="AZ38" i="48"/>
  <c r="AZ39" i="48"/>
  <c r="AZ40" i="48"/>
  <c r="AZ41" i="48"/>
  <c r="AZ42" i="48"/>
  <c r="AZ43" i="48"/>
  <c r="AZ44" i="48"/>
  <c r="AZ45" i="48"/>
  <c r="AZ46" i="48"/>
  <c r="AZ47" i="48"/>
  <c r="AZ48" i="48"/>
  <c r="AZ49" i="48"/>
  <c r="AZ50" i="48"/>
  <c r="AZ51" i="48"/>
  <c r="AZ52" i="48"/>
  <c r="AZ53" i="48"/>
  <c r="AZ54" i="48"/>
  <c r="AZ55" i="48"/>
  <c r="AZ56" i="48"/>
  <c r="AZ57" i="48"/>
  <c r="AZ58" i="48"/>
  <c r="AZ59" i="48"/>
  <c r="AZ60" i="48"/>
  <c r="AZ61" i="48"/>
  <c r="AZ62" i="48"/>
  <c r="AZ63" i="48"/>
  <c r="AZ64" i="48"/>
  <c r="AZ65" i="48"/>
  <c r="AZ66" i="48"/>
  <c r="AZ67" i="48"/>
  <c r="AZ68" i="48"/>
  <c r="AZ69" i="48"/>
  <c r="AZ70" i="48"/>
  <c r="AZ71" i="48"/>
  <c r="AZ72" i="48"/>
  <c r="AZ73" i="48"/>
  <c r="AZ74" i="48"/>
  <c r="AZ75" i="48"/>
  <c r="AZ76" i="48"/>
  <c r="AZ77" i="48"/>
  <c r="AZ78" i="48"/>
  <c r="AZ79" i="48"/>
  <c r="AZ80" i="48"/>
  <c r="AZ81" i="48"/>
  <c r="AZ82" i="48"/>
  <c r="AZ83" i="48"/>
  <c r="AZ84" i="48"/>
  <c r="AZ85" i="48"/>
  <c r="AZ86" i="48"/>
  <c r="AZ87" i="48"/>
  <c r="AZ88" i="48"/>
  <c r="AZ89" i="48"/>
  <c r="AZ90" i="48"/>
  <c r="AZ91" i="48"/>
  <c r="AZ92" i="48"/>
  <c r="AZ93" i="48"/>
  <c r="AZ94" i="48"/>
  <c r="AZ95" i="48"/>
  <c r="AZ96" i="48"/>
  <c r="AZ97" i="48"/>
  <c r="AZ98" i="48"/>
  <c r="AZ99" i="48"/>
  <c r="AZ100" i="48"/>
  <c r="AZ101" i="48"/>
  <c r="AZ102" i="48"/>
  <c r="AZ103" i="48"/>
  <c r="AZ104" i="48"/>
  <c r="AZ105" i="48"/>
  <c r="AZ106" i="48"/>
  <c r="AY6" i="47"/>
  <c r="AY7" i="47"/>
  <c r="AY8" i="47"/>
  <c r="AY9" i="47"/>
  <c r="AY10" i="47"/>
  <c r="AY11" i="47"/>
  <c r="AY12" i="47"/>
  <c r="AY13" i="47"/>
  <c r="AY14" i="47"/>
  <c r="AY15" i="47"/>
  <c r="AY16" i="47"/>
  <c r="AY17" i="47"/>
  <c r="AY18" i="47"/>
  <c r="AY19" i="47"/>
  <c r="AY20" i="47"/>
  <c r="AY21" i="47"/>
  <c r="AY22" i="47"/>
  <c r="AY23" i="47"/>
  <c r="AY24" i="47"/>
  <c r="AY25" i="47"/>
  <c r="AY26" i="47"/>
  <c r="AY27" i="47"/>
  <c r="AY28" i="47"/>
  <c r="AY29" i="47"/>
  <c r="AY30" i="47"/>
  <c r="AY31" i="47"/>
  <c r="AY32" i="47"/>
  <c r="AY33" i="47"/>
  <c r="AY34" i="47"/>
  <c r="AY35" i="47"/>
  <c r="AY36" i="47"/>
  <c r="AY37" i="47"/>
  <c r="AY38" i="47"/>
  <c r="AY39" i="47"/>
  <c r="AY40" i="47"/>
  <c r="AY41" i="47"/>
  <c r="AY42" i="47"/>
  <c r="AY43" i="47"/>
  <c r="AY44" i="47"/>
  <c r="AY45" i="47"/>
  <c r="AY46" i="47"/>
  <c r="AY47" i="47"/>
  <c r="AY48" i="47"/>
  <c r="AY49" i="47"/>
  <c r="AY50" i="47"/>
  <c r="AY51" i="47"/>
  <c r="AY52" i="47"/>
  <c r="AY53" i="47"/>
  <c r="AY54" i="47"/>
  <c r="AY55" i="47"/>
  <c r="AY56" i="47"/>
  <c r="AY57" i="47"/>
  <c r="AY58" i="47"/>
  <c r="AY59" i="47"/>
  <c r="AY60" i="47"/>
  <c r="AY61" i="47"/>
  <c r="AY62" i="47"/>
  <c r="AY63" i="47"/>
  <c r="AY64" i="47"/>
  <c r="AY65" i="47"/>
  <c r="AY66" i="47"/>
  <c r="AY67" i="47"/>
  <c r="AY68" i="47"/>
  <c r="AY69" i="47"/>
  <c r="AY70" i="47"/>
  <c r="AY71" i="47"/>
  <c r="AY72" i="47"/>
  <c r="AY73" i="47"/>
  <c r="AY74" i="47"/>
  <c r="AY75" i="47"/>
  <c r="AY76" i="47"/>
  <c r="AY77" i="47"/>
  <c r="AY78" i="47"/>
  <c r="AY79" i="47"/>
  <c r="AY80" i="47"/>
  <c r="AY81" i="47"/>
  <c r="AY82" i="47"/>
  <c r="AY83" i="47"/>
  <c r="AY84" i="47"/>
  <c r="AY85" i="47"/>
  <c r="AY86" i="47"/>
  <c r="AY87" i="47"/>
  <c r="AY88" i="47"/>
  <c r="AY89" i="47"/>
  <c r="AY90" i="47"/>
  <c r="AY91" i="47"/>
  <c r="AY92" i="47"/>
  <c r="AY93" i="47"/>
  <c r="AY94" i="47"/>
  <c r="AY95" i="47"/>
  <c r="AY96" i="47"/>
  <c r="AY97" i="47"/>
  <c r="AY98" i="47"/>
  <c r="AY99" i="47"/>
  <c r="AY100" i="47"/>
  <c r="AY101" i="47"/>
  <c r="AY102" i="47"/>
  <c r="AY103" i="47"/>
  <c r="AY104" i="47"/>
  <c r="AY105" i="47"/>
  <c r="AY106" i="47"/>
  <c r="AV9" i="42"/>
  <c r="AV10" i="42"/>
  <c r="AV11" i="42"/>
  <c r="AV14" i="42"/>
  <c r="AV15" i="42"/>
  <c r="AV16" i="42"/>
  <c r="AV18" i="42"/>
  <c r="AV21" i="42"/>
  <c r="AV22" i="42"/>
  <c r="AV23" i="42"/>
  <c r="AV24" i="42"/>
  <c r="AV25" i="42"/>
  <c r="AV26" i="42"/>
  <c r="AV27" i="42"/>
  <c r="AV28" i="42"/>
  <c r="AV35" i="42"/>
  <c r="AV36" i="42"/>
  <c r="AV37" i="42"/>
  <c r="AV38" i="42"/>
  <c r="AV39" i="42"/>
  <c r="AV41" i="42"/>
  <c r="AV45" i="42"/>
  <c r="AV46" i="42"/>
  <c r="AV47" i="42"/>
  <c r="AV48" i="42"/>
  <c r="AV51" i="42"/>
  <c r="AV52" i="42"/>
  <c r="AV53" i="42"/>
  <c r="AV55" i="42"/>
  <c r="AV60" i="42"/>
  <c r="AV61" i="42"/>
  <c r="AV62" i="42"/>
  <c r="AV63" i="42"/>
  <c r="AV64" i="42"/>
  <c r="AV65" i="42"/>
  <c r="AV71" i="42"/>
  <c r="AV72" i="42"/>
  <c r="AV73" i="42"/>
  <c r="AV74" i="42"/>
  <c r="AV75" i="42"/>
  <c r="AV76" i="42"/>
  <c r="AV78" i="42"/>
  <c r="AV82" i="42"/>
  <c r="AV83" i="42"/>
  <c r="AV84" i="42"/>
  <c r="AV85" i="42"/>
  <c r="AV88" i="42"/>
  <c r="AV89" i="42"/>
  <c r="AV90" i="42"/>
  <c r="AV92" i="42"/>
  <c r="AV96" i="42"/>
  <c r="AV97" i="42"/>
  <c r="AV98" i="42"/>
  <c r="AV99" i="42"/>
  <c r="AV100" i="42"/>
  <c r="AV101" i="42"/>
  <c r="AV102" i="42"/>
  <c r="AU6" i="45"/>
  <c r="AZ6" i="46"/>
  <c r="AZ7" i="46"/>
  <c r="BA8" i="46"/>
  <c r="AZ9" i="46"/>
  <c r="AZ11" i="46"/>
  <c r="AZ12" i="46"/>
  <c r="AZ13" i="46"/>
  <c r="BA13" i="46" s="1"/>
  <c r="AZ14" i="46"/>
  <c r="AZ15" i="46"/>
  <c r="AZ16" i="46"/>
  <c r="AZ17" i="46"/>
  <c r="AZ18" i="46"/>
  <c r="AZ19" i="46"/>
  <c r="AZ20" i="46"/>
  <c r="AZ21" i="46"/>
  <c r="AZ22" i="46"/>
  <c r="AZ23" i="46"/>
  <c r="AZ24" i="46"/>
  <c r="AZ25" i="46"/>
  <c r="AZ26" i="46"/>
  <c r="AZ27" i="46"/>
  <c r="AZ28" i="46"/>
  <c r="AZ29" i="46"/>
  <c r="AZ30" i="46"/>
  <c r="AZ31" i="46"/>
  <c r="AZ32" i="46"/>
  <c r="AZ33" i="46"/>
  <c r="AZ34" i="46"/>
  <c r="AZ35" i="46"/>
  <c r="AZ36" i="46"/>
  <c r="AZ37" i="46"/>
  <c r="AZ38" i="46"/>
  <c r="AZ39" i="46"/>
  <c r="AZ40" i="46"/>
  <c r="AZ41" i="46"/>
  <c r="AZ42" i="46"/>
  <c r="AZ43" i="46"/>
  <c r="AZ44" i="46"/>
  <c r="AZ45" i="46"/>
  <c r="AZ46" i="46"/>
  <c r="AZ47" i="46"/>
  <c r="AZ48" i="46"/>
  <c r="AZ49" i="46"/>
  <c r="AZ50" i="46"/>
  <c r="AZ51" i="46"/>
  <c r="AZ52" i="46"/>
  <c r="AU7" i="45"/>
  <c r="AU8" i="45"/>
  <c r="AU9" i="45"/>
  <c r="AU10" i="45"/>
  <c r="AU11" i="45"/>
  <c r="AU12" i="45"/>
  <c r="AU13" i="45"/>
  <c r="AU14" i="45"/>
  <c r="AU15" i="45"/>
  <c r="AU16" i="45"/>
  <c r="AU17" i="45"/>
  <c r="AU18" i="45"/>
  <c r="AU19" i="45"/>
  <c r="AU20" i="45"/>
  <c r="AU21" i="45"/>
  <c r="AU22" i="45"/>
  <c r="AU23" i="45"/>
  <c r="AU24" i="45"/>
  <c r="AU25" i="45"/>
  <c r="AU26" i="45"/>
  <c r="AU27" i="45"/>
  <c r="AU28" i="45"/>
  <c r="AU29" i="45"/>
  <c r="AU30" i="45"/>
  <c r="AU31" i="45"/>
  <c r="AU32" i="45"/>
  <c r="AU33" i="45"/>
  <c r="AU34" i="45"/>
  <c r="AU35" i="45"/>
  <c r="AU36" i="45"/>
  <c r="AU37" i="45"/>
  <c r="AU38" i="45"/>
  <c r="AU39" i="45"/>
  <c r="AU40" i="45"/>
  <c r="AU41" i="45"/>
  <c r="AU42" i="45"/>
  <c r="AU43" i="45"/>
  <c r="AU44" i="45"/>
  <c r="AU45" i="45"/>
  <c r="AU46" i="45"/>
  <c r="AU47" i="45"/>
  <c r="AU48" i="45"/>
  <c r="AU49" i="45"/>
  <c r="AU50" i="45"/>
  <c r="AU51" i="45"/>
  <c r="AU52" i="45"/>
  <c r="AU53" i="45"/>
  <c r="AU54" i="45"/>
  <c r="AU55" i="45"/>
  <c r="AU56" i="45"/>
  <c r="AU57" i="45"/>
  <c r="AU58" i="45"/>
  <c r="AU59" i="45"/>
  <c r="AU60" i="45"/>
  <c r="AU61" i="45"/>
  <c r="AU62" i="45"/>
  <c r="AU63" i="45"/>
  <c r="AU64" i="45"/>
  <c r="AU65" i="45"/>
  <c r="AU66" i="45"/>
  <c r="AU67" i="45"/>
  <c r="AU68" i="45"/>
  <c r="AU69" i="45"/>
  <c r="AU70" i="45"/>
  <c r="AU71" i="45"/>
  <c r="AU72" i="45"/>
  <c r="AU73" i="45"/>
  <c r="AU74" i="45"/>
  <c r="AU75" i="45"/>
  <c r="AU76" i="45"/>
  <c r="AU77" i="45"/>
  <c r="M16" i="43"/>
  <c r="M17" i="43"/>
  <c r="M18" i="43"/>
  <c r="M15" i="43"/>
  <c r="M14" i="43"/>
  <c r="M13" i="43"/>
  <c r="M12" i="43"/>
  <c r="K177" i="51"/>
  <c r="J177" i="51"/>
  <c r="AV8" i="45" l="1"/>
  <c r="G38" i="52"/>
  <c r="G37" i="52"/>
  <c r="BA104" i="46"/>
  <c r="BA106" i="46"/>
  <c r="BA105" i="46"/>
  <c r="BA98" i="46"/>
  <c r="BA94" i="46"/>
  <c r="BA97" i="46"/>
  <c r="BA100" i="46"/>
  <c r="BA96" i="46"/>
  <c r="BA99" i="46"/>
  <c r="BA95" i="46"/>
  <c r="BA93" i="46"/>
  <c r="BA32" i="46"/>
  <c r="BA91" i="46"/>
  <c r="BA87" i="46"/>
  <c r="BA83" i="46"/>
  <c r="BA79" i="46"/>
  <c r="BA75" i="46"/>
  <c r="BA71" i="46"/>
  <c r="BA67" i="46"/>
  <c r="BA63" i="46"/>
  <c r="BA59" i="46"/>
  <c r="BA55" i="46"/>
  <c r="BA51" i="46"/>
  <c r="BA47" i="46"/>
  <c r="BA43" i="46"/>
  <c r="BA39" i="46"/>
  <c r="BA35" i="46"/>
  <c r="BA28" i="46"/>
  <c r="BA24" i="46"/>
  <c r="BA20" i="46"/>
  <c r="BA16" i="46"/>
  <c r="BA9" i="46"/>
  <c r="BA90" i="46"/>
  <c r="BA86" i="46"/>
  <c r="BA82" i="46"/>
  <c r="BA78" i="46"/>
  <c r="BA74" i="46"/>
  <c r="BA70" i="46"/>
  <c r="BA66" i="46"/>
  <c r="BA62" i="46"/>
  <c r="BA58" i="46"/>
  <c r="BA54" i="46"/>
  <c r="BA50" i="46"/>
  <c r="BA46" i="46"/>
  <c r="BA42" i="46"/>
  <c r="BA38" i="46"/>
  <c r="BA34" i="46"/>
  <c r="BA31" i="46"/>
  <c r="BA27" i="46"/>
  <c r="BA23" i="46"/>
  <c r="BA19" i="46"/>
  <c r="BA15" i="46"/>
  <c r="BA12" i="46"/>
  <c r="BA89" i="46"/>
  <c r="BA85" i="46"/>
  <c r="BA81" i="46"/>
  <c r="BA77" i="46"/>
  <c r="BA73" i="46"/>
  <c r="BA69" i="46"/>
  <c r="BA65" i="46"/>
  <c r="BA61" i="46"/>
  <c r="BA57" i="46"/>
  <c r="BA53" i="46"/>
  <c r="BA49" i="46"/>
  <c r="BA45" i="46"/>
  <c r="BA41" i="46"/>
  <c r="BA37" i="46"/>
  <c r="BA33" i="46"/>
  <c r="BA30" i="46"/>
  <c r="BA26" i="46"/>
  <c r="BA22" i="46"/>
  <c r="BA18" i="46"/>
  <c r="BA14" i="46"/>
  <c r="BA11" i="46"/>
  <c r="BA7" i="46"/>
  <c r="BA88" i="46"/>
  <c r="BA84" i="46"/>
  <c r="BA80" i="46"/>
  <c r="BA76" i="46"/>
  <c r="BA72" i="46"/>
  <c r="BA68" i="46"/>
  <c r="BA64" i="46"/>
  <c r="BA60" i="46"/>
  <c r="BA56" i="46"/>
  <c r="BA52" i="46"/>
  <c r="BA48" i="46"/>
  <c r="BA44" i="46"/>
  <c r="BA40" i="46"/>
  <c r="BA36" i="46"/>
  <c r="BA29" i="46"/>
  <c r="BA25" i="46"/>
  <c r="BA21" i="46"/>
  <c r="BA17" i="46"/>
  <c r="BA6" i="46"/>
  <c r="BA92" i="46"/>
  <c r="BA103" i="46"/>
  <c r="AW102" i="50"/>
  <c r="BA100" i="49"/>
  <c r="BA99" i="49"/>
  <c r="AW103" i="50"/>
  <c r="BA101" i="48"/>
  <c r="BA100" i="48"/>
  <c r="AZ102" i="47"/>
  <c r="AZ101" i="47"/>
  <c r="BA101" i="46"/>
  <c r="BA102" i="46"/>
  <c r="AV98" i="45"/>
  <c r="AV99" i="45"/>
  <c r="AW8" i="42"/>
  <c r="AW13" i="42"/>
  <c r="L29" i="52"/>
  <c r="I15" i="52"/>
  <c r="J15" i="52" s="1"/>
  <c r="AY107" i="49"/>
  <c r="D17" i="43" s="1"/>
  <c r="L28" i="52"/>
  <c r="I14" i="52"/>
  <c r="L27" i="52"/>
  <c r="I13" i="52"/>
  <c r="BA7" i="48"/>
  <c r="C7" i="48" s="1"/>
  <c r="I12" i="52"/>
  <c r="J12" i="52" s="1"/>
  <c r="L26" i="52"/>
  <c r="L25" i="52"/>
  <c r="AY107" i="46"/>
  <c r="D14" i="43" s="1"/>
  <c r="I11" i="52"/>
  <c r="I9" i="52"/>
  <c r="L23" i="52"/>
  <c r="I8" i="52"/>
  <c r="O6" i="49"/>
  <c r="O6" i="50"/>
  <c r="AW7" i="42"/>
  <c r="L22" i="52"/>
  <c r="M6" i="45"/>
  <c r="N6" i="47"/>
  <c r="O6" i="48"/>
  <c r="C18" i="49"/>
  <c r="O18" i="49" s="1"/>
  <c r="F6" i="52"/>
  <c r="AX107" i="47"/>
  <c r="D15" i="43" s="1"/>
  <c r="N68" i="47"/>
  <c r="BA68" i="47"/>
  <c r="BB83" i="49"/>
  <c r="O83" i="49"/>
  <c r="BB67" i="49"/>
  <c r="O67" i="49"/>
  <c r="BB43" i="49"/>
  <c r="O43" i="49"/>
  <c r="BB35" i="49"/>
  <c r="O35" i="49"/>
  <c r="BB11" i="49"/>
  <c r="O11" i="49"/>
  <c r="AX105" i="50"/>
  <c r="O105" i="50"/>
  <c r="AX99" i="50"/>
  <c r="O99" i="50"/>
  <c r="AX90" i="50"/>
  <c r="O90" i="50"/>
  <c r="AX87" i="50"/>
  <c r="O87" i="50"/>
  <c r="AX80" i="50"/>
  <c r="O80" i="50"/>
  <c r="AX73" i="50"/>
  <c r="O73" i="50"/>
  <c r="AX65" i="50"/>
  <c r="O65" i="50"/>
  <c r="AX60" i="50"/>
  <c r="O60" i="50"/>
  <c r="AX56" i="50"/>
  <c r="O56" i="50"/>
  <c r="AX46" i="50"/>
  <c r="O46" i="50"/>
  <c r="AX36" i="50"/>
  <c r="O36" i="50"/>
  <c r="AX27" i="50"/>
  <c r="O27" i="50"/>
  <c r="AX24" i="50"/>
  <c r="O24" i="50"/>
  <c r="AX15" i="50"/>
  <c r="O15" i="50"/>
  <c r="AX10" i="50"/>
  <c r="O10" i="50"/>
  <c r="AX104" i="50"/>
  <c r="O104" i="50"/>
  <c r="AX98" i="50"/>
  <c r="O98" i="50"/>
  <c r="AX93" i="50"/>
  <c r="O93" i="50"/>
  <c r="AX82" i="50"/>
  <c r="O82" i="50"/>
  <c r="AX75" i="50"/>
  <c r="O75" i="50"/>
  <c r="AX72" i="50"/>
  <c r="O72" i="50"/>
  <c r="AX59" i="50"/>
  <c r="O59" i="50"/>
  <c r="AX52" i="50"/>
  <c r="O52" i="50"/>
  <c r="AX45" i="50"/>
  <c r="O45" i="50"/>
  <c r="AX38" i="50"/>
  <c r="O38" i="50"/>
  <c r="AX35" i="50"/>
  <c r="O35" i="50"/>
  <c r="AX30" i="50"/>
  <c r="O30" i="50"/>
  <c r="AX23" i="50"/>
  <c r="O23" i="50"/>
  <c r="AX106" i="50"/>
  <c r="O106" i="50"/>
  <c r="AX95" i="50"/>
  <c r="O95" i="50"/>
  <c r="AX92" i="50"/>
  <c r="O92" i="50"/>
  <c r="AX89" i="50"/>
  <c r="O89" i="50"/>
  <c r="AX85" i="50"/>
  <c r="O85" i="50"/>
  <c r="AX78" i="50"/>
  <c r="O78" i="50"/>
  <c r="AX74" i="50"/>
  <c r="O74" i="50"/>
  <c r="AX71" i="50"/>
  <c r="O71" i="50"/>
  <c r="AX67" i="50"/>
  <c r="O67" i="50"/>
  <c r="AX64" i="50"/>
  <c r="O64" i="50"/>
  <c r="AX58" i="50"/>
  <c r="O58" i="50"/>
  <c r="AX51" i="50"/>
  <c r="O51" i="50"/>
  <c r="AX48" i="50"/>
  <c r="O48" i="50"/>
  <c r="AX44" i="50"/>
  <c r="O44" i="50"/>
  <c r="AX42" i="50"/>
  <c r="O42" i="50"/>
  <c r="AX39" i="50"/>
  <c r="O39" i="50"/>
  <c r="AX34" i="50"/>
  <c r="O34" i="50"/>
  <c r="AX29" i="50"/>
  <c r="O29" i="50"/>
  <c r="AX22" i="50"/>
  <c r="O22" i="50"/>
  <c r="AX20" i="50"/>
  <c r="O20" i="50"/>
  <c r="AX13" i="50"/>
  <c r="O13" i="50"/>
  <c r="AX9" i="50"/>
  <c r="O9" i="50"/>
  <c r="BB91" i="49"/>
  <c r="O91" i="49"/>
  <c r="BB75" i="49"/>
  <c r="O75" i="49"/>
  <c r="BB59" i="49"/>
  <c r="O59" i="49"/>
  <c r="BB51" i="49"/>
  <c r="O51" i="49"/>
  <c r="BB27" i="49"/>
  <c r="O27" i="49"/>
  <c r="BB19" i="49"/>
  <c r="O19" i="49"/>
  <c r="AX97" i="50"/>
  <c r="O97" i="50"/>
  <c r="AX83" i="50"/>
  <c r="O83" i="50"/>
  <c r="AX76" i="50"/>
  <c r="O76" i="50"/>
  <c r="AX69" i="50"/>
  <c r="O69" i="50"/>
  <c r="AX62" i="50"/>
  <c r="O62" i="50"/>
  <c r="AX53" i="50"/>
  <c r="O53" i="50"/>
  <c r="AX41" i="50"/>
  <c r="O41" i="50"/>
  <c r="AX31" i="50"/>
  <c r="O31" i="50"/>
  <c r="AX18" i="50"/>
  <c r="O18" i="50"/>
  <c r="AX12" i="50"/>
  <c r="O12" i="50"/>
  <c r="O15" i="43"/>
  <c r="AX101" i="50"/>
  <c r="O101" i="50"/>
  <c r="AX96" i="50"/>
  <c r="O96" i="50"/>
  <c r="AX86" i="50"/>
  <c r="O86" i="50"/>
  <c r="AX79" i="50"/>
  <c r="O79" i="50"/>
  <c r="AX68" i="50"/>
  <c r="O68" i="50"/>
  <c r="AX55" i="50"/>
  <c r="O55" i="50"/>
  <c r="AX49" i="50"/>
  <c r="O49" i="50"/>
  <c r="AX40" i="50"/>
  <c r="O40" i="50"/>
  <c r="AX33" i="50"/>
  <c r="O33" i="50"/>
  <c r="AX26" i="50"/>
  <c r="O26" i="50"/>
  <c r="AX21" i="50"/>
  <c r="O21" i="50"/>
  <c r="AX17" i="50"/>
  <c r="O17" i="50"/>
  <c r="AX14" i="50"/>
  <c r="O14" i="50"/>
  <c r="AX11" i="50"/>
  <c r="O11" i="50"/>
  <c r="AX100" i="50"/>
  <c r="O100" i="50"/>
  <c r="AX94" i="50"/>
  <c r="O94" i="50"/>
  <c r="AX91" i="50"/>
  <c r="O91" i="50"/>
  <c r="AX88" i="50"/>
  <c r="O88" i="50"/>
  <c r="AX84" i="50"/>
  <c r="O84" i="50"/>
  <c r="AX81" i="50"/>
  <c r="O81" i="50"/>
  <c r="AX77" i="50"/>
  <c r="O77" i="50"/>
  <c r="AX70" i="50"/>
  <c r="O70" i="50"/>
  <c r="AX66" i="50"/>
  <c r="O66" i="50"/>
  <c r="AX63" i="50"/>
  <c r="O63" i="50"/>
  <c r="AX61" i="50"/>
  <c r="O61" i="50"/>
  <c r="AX57" i="50"/>
  <c r="O57" i="50"/>
  <c r="AX54" i="50"/>
  <c r="O54" i="50"/>
  <c r="AX50" i="50"/>
  <c r="O50" i="50"/>
  <c r="AX47" i="50"/>
  <c r="O47" i="50"/>
  <c r="AX43" i="50"/>
  <c r="O43" i="50"/>
  <c r="AX37" i="50"/>
  <c r="O37" i="50"/>
  <c r="AX32" i="50"/>
  <c r="O32" i="50"/>
  <c r="AX28" i="50"/>
  <c r="O28" i="50"/>
  <c r="AX25" i="50"/>
  <c r="O25" i="50"/>
  <c r="AX19" i="50"/>
  <c r="O19" i="50"/>
  <c r="AX16" i="50"/>
  <c r="O16" i="50"/>
  <c r="G36" i="52"/>
  <c r="G39" i="52"/>
  <c r="G34" i="52"/>
  <c r="AY107" i="48"/>
  <c r="D16" i="43" s="1"/>
  <c r="BA84" i="47"/>
  <c r="N84" i="47"/>
  <c r="BA72" i="47"/>
  <c r="N72" i="47"/>
  <c r="BA56" i="47"/>
  <c r="N56" i="47"/>
  <c r="BA52" i="47"/>
  <c r="N52" i="47"/>
  <c r="BA8" i="47"/>
  <c r="N8" i="47"/>
  <c r="AY26" i="42"/>
  <c r="M26" i="42"/>
  <c r="AY19" i="42"/>
  <c r="M19" i="42"/>
  <c r="AY100" i="42"/>
  <c r="M100" i="42"/>
  <c r="AY92" i="42"/>
  <c r="M92" i="42"/>
  <c r="AY84" i="42"/>
  <c r="M84" i="42"/>
  <c r="AY80" i="42"/>
  <c r="M80" i="42"/>
  <c r="AY72" i="42"/>
  <c r="M72" i="42"/>
  <c r="AY64" i="42"/>
  <c r="M64" i="42"/>
  <c r="AY56" i="42"/>
  <c r="M56" i="42"/>
  <c r="AY40" i="42"/>
  <c r="M40" i="42"/>
  <c r="AY32" i="42"/>
  <c r="M32" i="42"/>
  <c r="AY25" i="42"/>
  <c r="M25" i="42"/>
  <c r="AY95" i="42"/>
  <c r="M95" i="42"/>
  <c r="AY87" i="42"/>
  <c r="M87" i="42"/>
  <c r="AY24" i="42"/>
  <c r="M24" i="42"/>
  <c r="AY106" i="42"/>
  <c r="M106" i="42"/>
  <c r="AY86" i="42"/>
  <c r="M86" i="42"/>
  <c r="AY70" i="42"/>
  <c r="M70" i="42"/>
  <c r="AY58" i="42"/>
  <c r="M58" i="42"/>
  <c r="AY54" i="42"/>
  <c r="M54" i="42"/>
  <c r="AY42" i="42"/>
  <c r="M42" i="42"/>
  <c r="AY38" i="42"/>
  <c r="M38" i="42"/>
  <c r="AY16" i="42"/>
  <c r="M16" i="42"/>
  <c r="AY12" i="42"/>
  <c r="M12" i="42"/>
  <c r="AY104" i="42"/>
  <c r="M104" i="42"/>
  <c r="AY96" i="42"/>
  <c r="M96" i="42"/>
  <c r="AY88" i="42"/>
  <c r="M88" i="42"/>
  <c r="AY76" i="42"/>
  <c r="M76" i="42"/>
  <c r="AY68" i="42"/>
  <c r="M68" i="42"/>
  <c r="AY52" i="42"/>
  <c r="M52" i="42"/>
  <c r="AY44" i="42"/>
  <c r="M44" i="42"/>
  <c r="AY36" i="42"/>
  <c r="M36" i="42"/>
  <c r="AY28" i="42"/>
  <c r="M28" i="42"/>
  <c r="AY6" i="42"/>
  <c r="M6" i="42"/>
  <c r="AY51" i="42"/>
  <c r="M51" i="42"/>
  <c r="AY27" i="42"/>
  <c r="M27" i="42"/>
  <c r="AY20" i="42"/>
  <c r="M20" i="42"/>
  <c r="AY105" i="42"/>
  <c r="M105" i="42"/>
  <c r="AY93" i="42"/>
  <c r="M93" i="42"/>
  <c r="AY77" i="42"/>
  <c r="M77" i="42"/>
  <c r="AY61" i="42"/>
  <c r="M61" i="42"/>
  <c r="AY57" i="42"/>
  <c r="M57" i="42"/>
  <c r="AY45" i="42"/>
  <c r="M45" i="42"/>
  <c r="AY41" i="42"/>
  <c r="M41" i="42"/>
  <c r="AY29" i="42"/>
  <c r="M29" i="42"/>
  <c r="AY22" i="42"/>
  <c r="M22" i="42"/>
  <c r="AY15" i="42"/>
  <c r="M15" i="42"/>
  <c r="AU107" i="50"/>
  <c r="D18" i="43" s="1"/>
  <c r="O18" i="43"/>
  <c r="AW8" i="50"/>
  <c r="C8" i="50" s="1"/>
  <c r="AV10" i="45"/>
  <c r="AX106" i="45"/>
  <c r="AX101" i="45"/>
  <c r="AX93" i="45"/>
  <c r="AX90" i="45"/>
  <c r="AW85" i="45"/>
  <c r="AX85" i="45"/>
  <c r="AX82" i="45"/>
  <c r="AX77" i="45"/>
  <c r="AX74" i="45"/>
  <c r="AX69" i="45"/>
  <c r="AX66" i="45"/>
  <c r="AX61" i="45"/>
  <c r="AX58" i="45"/>
  <c r="AX53" i="45"/>
  <c r="AX50" i="45"/>
  <c r="AX45" i="45"/>
  <c r="AX42" i="45"/>
  <c r="AX34" i="45"/>
  <c r="AX29" i="45"/>
  <c r="AX26" i="45"/>
  <c r="AX21" i="45"/>
  <c r="AX18" i="45"/>
  <c r="AX13" i="45"/>
  <c r="AX103" i="45"/>
  <c r="AW103" i="45"/>
  <c r="AX100" i="45"/>
  <c r="AX95" i="45"/>
  <c r="AW95" i="45"/>
  <c r="AX92" i="45"/>
  <c r="AX87" i="45"/>
  <c r="AW87" i="45"/>
  <c r="AX84" i="45"/>
  <c r="AX79" i="45"/>
  <c r="AW79" i="45"/>
  <c r="AX76" i="45"/>
  <c r="AX71" i="45"/>
  <c r="AW71" i="45"/>
  <c r="AX68" i="45"/>
  <c r="AX63" i="45"/>
  <c r="AW63" i="45"/>
  <c r="AX60" i="45"/>
  <c r="AX55" i="45"/>
  <c r="AW55" i="45"/>
  <c r="AX52" i="45"/>
  <c r="AX47" i="45"/>
  <c r="AW47" i="45"/>
  <c r="AX44" i="45"/>
  <c r="AX39" i="45"/>
  <c r="AW39" i="45"/>
  <c r="AX36" i="45"/>
  <c r="AX31" i="45"/>
  <c r="AW31" i="45"/>
  <c r="AX28" i="45"/>
  <c r="AX23" i="45"/>
  <c r="AW23" i="45"/>
  <c r="AX20" i="45"/>
  <c r="AX15" i="45"/>
  <c r="AW15" i="45"/>
  <c r="AX12" i="45"/>
  <c r="AX37" i="45"/>
  <c r="AW105" i="45"/>
  <c r="AX105" i="45"/>
  <c r="AX102" i="45"/>
  <c r="AX97" i="45"/>
  <c r="AX94" i="45"/>
  <c r="AX89" i="45"/>
  <c r="AX86" i="45"/>
  <c r="AX81" i="45"/>
  <c r="AX78" i="45"/>
  <c r="AX73" i="45"/>
  <c r="AX70" i="45"/>
  <c r="AX65" i="45"/>
  <c r="AX62" i="45"/>
  <c r="AX57" i="45"/>
  <c r="AX54" i="45"/>
  <c r="AX49" i="45"/>
  <c r="AX46" i="45"/>
  <c r="AX41" i="45"/>
  <c r="AX38" i="45"/>
  <c r="AX33" i="45"/>
  <c r="AX30" i="45"/>
  <c r="AX25" i="45"/>
  <c r="AX22" i="45"/>
  <c r="AX17" i="45"/>
  <c r="AX104" i="45"/>
  <c r="AW96" i="45"/>
  <c r="AX96" i="45"/>
  <c r="AX91" i="45"/>
  <c r="AW91" i="45"/>
  <c r="AX88" i="45"/>
  <c r="AX83" i="45"/>
  <c r="AW83" i="45"/>
  <c r="AX80" i="45"/>
  <c r="AX75" i="45"/>
  <c r="AW75" i="45"/>
  <c r="AW72" i="45"/>
  <c r="AX72" i="45"/>
  <c r="AX67" i="45"/>
  <c r="AW67" i="45"/>
  <c r="AX64" i="45"/>
  <c r="AX59" i="45"/>
  <c r="AW59" i="45"/>
  <c r="AW56" i="45"/>
  <c r="AX56" i="45"/>
  <c r="AX51" i="45"/>
  <c r="AW51" i="45"/>
  <c r="AW48" i="45"/>
  <c r="AX48" i="45"/>
  <c r="AX43" i="45"/>
  <c r="AW43" i="45"/>
  <c r="AX40" i="45"/>
  <c r="AX35" i="45"/>
  <c r="AW35" i="45"/>
  <c r="AW32" i="45"/>
  <c r="AX32" i="45"/>
  <c r="AX27" i="45"/>
  <c r="AW27" i="45"/>
  <c r="AX24" i="45"/>
  <c r="AX19" i="45"/>
  <c r="AW19" i="45"/>
  <c r="AW16" i="45"/>
  <c r="AX16" i="45"/>
  <c r="AX11" i="45"/>
  <c r="AW11" i="45"/>
  <c r="AX7" i="45"/>
  <c r="BB105" i="47"/>
  <c r="BB97" i="47"/>
  <c r="BA93" i="47"/>
  <c r="BB93" i="47"/>
  <c r="BA89" i="47"/>
  <c r="BB89" i="47"/>
  <c r="BA85" i="47"/>
  <c r="BB85" i="47"/>
  <c r="BA81" i="47"/>
  <c r="BB81" i="47"/>
  <c r="BA77" i="47"/>
  <c r="BB77" i="47"/>
  <c r="BB73" i="47"/>
  <c r="BA69" i="47"/>
  <c r="BB69" i="47"/>
  <c r="BB65" i="47"/>
  <c r="BB61" i="47"/>
  <c r="BA57" i="47"/>
  <c r="BB57" i="47"/>
  <c r="BB53" i="47"/>
  <c r="BB49" i="47"/>
  <c r="BA45" i="47"/>
  <c r="BB45" i="47"/>
  <c r="BB41" i="47"/>
  <c r="BB37" i="47"/>
  <c r="BB33" i="47"/>
  <c r="BA29" i="47"/>
  <c r="BB29" i="47"/>
  <c r="BA25" i="47"/>
  <c r="BB25" i="47"/>
  <c r="BA21" i="47"/>
  <c r="BB21" i="47"/>
  <c r="BA17" i="47"/>
  <c r="BB17" i="47"/>
  <c r="BA13" i="47"/>
  <c r="BB13" i="47"/>
  <c r="BA9" i="47"/>
  <c r="BB9" i="47"/>
  <c r="BB106" i="48"/>
  <c r="BC106" i="48"/>
  <c r="BB102" i="48"/>
  <c r="BC102" i="48"/>
  <c r="BB98" i="48"/>
  <c r="BC98" i="48"/>
  <c r="BB94" i="48"/>
  <c r="BC94" i="48"/>
  <c r="BB90" i="48"/>
  <c r="BC90" i="48"/>
  <c r="BB86" i="48"/>
  <c r="BC86" i="48"/>
  <c r="BB82" i="48"/>
  <c r="BC82" i="48"/>
  <c r="BB78" i="48"/>
  <c r="BC78" i="48"/>
  <c r="BB74" i="48"/>
  <c r="BC74" i="48"/>
  <c r="BB70" i="48"/>
  <c r="BC70" i="48"/>
  <c r="BB66" i="48"/>
  <c r="BC66" i="48"/>
  <c r="BB62" i="48"/>
  <c r="BC62" i="48"/>
  <c r="BB58" i="48"/>
  <c r="BC58" i="48"/>
  <c r="BB54" i="48"/>
  <c r="BC54" i="48"/>
  <c r="BB50" i="48"/>
  <c r="BC50" i="48"/>
  <c r="BB46" i="48"/>
  <c r="BC46" i="48"/>
  <c r="BB42" i="48"/>
  <c r="BC42" i="48"/>
  <c r="BB38" i="48"/>
  <c r="BC38" i="48"/>
  <c r="BB34" i="48"/>
  <c r="BC34" i="48"/>
  <c r="BB30" i="48"/>
  <c r="BC30" i="48"/>
  <c r="BB26" i="48"/>
  <c r="BC26" i="48"/>
  <c r="BB22" i="48"/>
  <c r="BC22" i="48"/>
  <c r="BB18" i="48"/>
  <c r="BC18" i="48"/>
  <c r="BB14" i="48"/>
  <c r="BC14" i="48"/>
  <c r="BB10" i="48"/>
  <c r="BC10" i="48"/>
  <c r="BC6" i="48"/>
  <c r="BC103" i="49"/>
  <c r="BC95" i="49"/>
  <c r="BC91" i="49"/>
  <c r="BC87" i="49"/>
  <c r="BC83" i="49"/>
  <c r="BC79" i="49"/>
  <c r="BC75" i="49"/>
  <c r="BC71" i="49"/>
  <c r="BC67" i="49"/>
  <c r="BC63" i="49"/>
  <c r="BC59" i="49"/>
  <c r="BC55" i="49"/>
  <c r="BC51" i="49"/>
  <c r="BC47" i="49"/>
  <c r="BC43" i="49"/>
  <c r="BC39" i="49"/>
  <c r="BC35" i="49"/>
  <c r="BC31" i="49"/>
  <c r="BC27" i="49"/>
  <c r="BC23" i="49"/>
  <c r="BC19" i="49"/>
  <c r="BC15" i="49"/>
  <c r="BC11" i="49"/>
  <c r="BC7" i="49"/>
  <c r="AY104" i="50"/>
  <c r="AY100" i="50"/>
  <c r="AY96" i="50"/>
  <c r="AY92" i="50"/>
  <c r="AY88" i="50"/>
  <c r="AY84" i="50"/>
  <c r="AY80" i="50"/>
  <c r="AY76" i="50"/>
  <c r="AY72" i="50"/>
  <c r="AY68" i="50"/>
  <c r="AY64" i="50"/>
  <c r="AY60" i="50"/>
  <c r="AY56" i="50"/>
  <c r="AY52" i="50"/>
  <c r="AY48" i="50"/>
  <c r="AY44" i="50"/>
  <c r="AY40" i="50"/>
  <c r="AY36" i="50"/>
  <c r="AY32" i="50"/>
  <c r="AY28" i="50"/>
  <c r="AY24" i="50"/>
  <c r="AY20" i="50"/>
  <c r="AY16" i="50"/>
  <c r="AY12" i="50"/>
  <c r="BB95" i="49"/>
  <c r="BB79" i="49"/>
  <c r="BB63" i="49"/>
  <c r="BB47" i="49"/>
  <c r="BB31" i="49"/>
  <c r="BB15" i="49"/>
  <c r="AT107" i="45"/>
  <c r="D13" i="43" s="1"/>
  <c r="BA106" i="47"/>
  <c r="BB106" i="47"/>
  <c r="BA98" i="47"/>
  <c r="BB98" i="47"/>
  <c r="BA94" i="47"/>
  <c r="BB94" i="47"/>
  <c r="BB90" i="47"/>
  <c r="BA86" i="47"/>
  <c r="BB86" i="47"/>
  <c r="BA82" i="47"/>
  <c r="BB82" i="47"/>
  <c r="BB78" i="47"/>
  <c r="BA74" i="47"/>
  <c r="BB74" i="47"/>
  <c r="BA70" i="47"/>
  <c r="BB70" i="47"/>
  <c r="BA66" i="47"/>
  <c r="BB66" i="47"/>
  <c r="BA62" i="47"/>
  <c r="BB62" i="47"/>
  <c r="BB58" i="47"/>
  <c r="BA54" i="47"/>
  <c r="BB54" i="47"/>
  <c r="BA50" i="47"/>
  <c r="BB50" i="47"/>
  <c r="BA46" i="47"/>
  <c r="BB46" i="47"/>
  <c r="BA42" i="47"/>
  <c r="BB42" i="47"/>
  <c r="BA38" i="47"/>
  <c r="BB38" i="47"/>
  <c r="BA34" i="47"/>
  <c r="BB34" i="47"/>
  <c r="BA30" i="47"/>
  <c r="BB30" i="47"/>
  <c r="BB26" i="47"/>
  <c r="BA22" i="47"/>
  <c r="BB22" i="47"/>
  <c r="BA18" i="47"/>
  <c r="BB18" i="47"/>
  <c r="BB14" i="47"/>
  <c r="BA10" i="47"/>
  <c r="BB10" i="47"/>
  <c r="BB6" i="47"/>
  <c r="BB103" i="48"/>
  <c r="BC103" i="48"/>
  <c r="BC99" i="48"/>
  <c r="BC95" i="48"/>
  <c r="BC91" i="48"/>
  <c r="BC87" i="48"/>
  <c r="BC83" i="48"/>
  <c r="BC79" i="48"/>
  <c r="BC75" i="48"/>
  <c r="BB71" i="48"/>
  <c r="BC71" i="48"/>
  <c r="BC67" i="48"/>
  <c r="BB63" i="48"/>
  <c r="BC63" i="48"/>
  <c r="BC59" i="48"/>
  <c r="BC55" i="48"/>
  <c r="BB51" i="48"/>
  <c r="BC51" i="48"/>
  <c r="BC47" i="48"/>
  <c r="BC43" i="48"/>
  <c r="BC39" i="48"/>
  <c r="BB35" i="48"/>
  <c r="BC35" i="48"/>
  <c r="BC31" i="48"/>
  <c r="BB27" i="48"/>
  <c r="BC27" i="48"/>
  <c r="BC23" i="48"/>
  <c r="BB19" i="48"/>
  <c r="BC19" i="48"/>
  <c r="BC15" i="48"/>
  <c r="BB11" i="48"/>
  <c r="BC11" i="48"/>
  <c r="BC104" i="49"/>
  <c r="BC96" i="49"/>
  <c r="BC92" i="49"/>
  <c r="BB88" i="49"/>
  <c r="BC88" i="49"/>
  <c r="BC84" i="49"/>
  <c r="BC80" i="49"/>
  <c r="BC76" i="49"/>
  <c r="BB72" i="49"/>
  <c r="BC72" i="49"/>
  <c r="BC68" i="49"/>
  <c r="BC64" i="49"/>
  <c r="BC60" i="49"/>
  <c r="BB56" i="49"/>
  <c r="BC56" i="49"/>
  <c r="BC52" i="49"/>
  <c r="BC48" i="49"/>
  <c r="BC44" i="49"/>
  <c r="BB40" i="49"/>
  <c r="BC40" i="49"/>
  <c r="BC36" i="49"/>
  <c r="BC32" i="49"/>
  <c r="BC28" i="49"/>
  <c r="BB24" i="49"/>
  <c r="BC24" i="49"/>
  <c r="BC20" i="49"/>
  <c r="BC16" i="49"/>
  <c r="BC12" i="49"/>
  <c r="BB8" i="49"/>
  <c r="BC8" i="49"/>
  <c r="AY105" i="50"/>
  <c r="AY101" i="50"/>
  <c r="AY97" i="50"/>
  <c r="AY93" i="50"/>
  <c r="AY89" i="50"/>
  <c r="AY85" i="50"/>
  <c r="AY81" i="50"/>
  <c r="AY77" i="50"/>
  <c r="AY73" i="50"/>
  <c r="AY69" i="50"/>
  <c r="AY65" i="50"/>
  <c r="AY61" i="50"/>
  <c r="AY57" i="50"/>
  <c r="AY53" i="50"/>
  <c r="AY49" i="50"/>
  <c r="AY45" i="50"/>
  <c r="AY41" i="50"/>
  <c r="AY37" i="50"/>
  <c r="AY33" i="50"/>
  <c r="AY29" i="50"/>
  <c r="AY25" i="50"/>
  <c r="AY21" i="50"/>
  <c r="AY17" i="50"/>
  <c r="AY13" i="50"/>
  <c r="AY9" i="50"/>
  <c r="AX9" i="45"/>
  <c r="BA103" i="47"/>
  <c r="BB103" i="47"/>
  <c r="BA99" i="47"/>
  <c r="BB99" i="47"/>
  <c r="BA95" i="47"/>
  <c r="BB95" i="47"/>
  <c r="BA91" i="47"/>
  <c r="BB91" i="47"/>
  <c r="BA87" i="47"/>
  <c r="BB87" i="47"/>
  <c r="BA83" i="47"/>
  <c r="BB83" i="47"/>
  <c r="BB79" i="47"/>
  <c r="BA75" i="47"/>
  <c r="BB75" i="47"/>
  <c r="BB71" i="47"/>
  <c r="BA67" i="47"/>
  <c r="BB67" i="47"/>
  <c r="BA63" i="47"/>
  <c r="BB63" i="47"/>
  <c r="BA59" i="47"/>
  <c r="BB59" i="47"/>
  <c r="BA55" i="47"/>
  <c r="BB55" i="47"/>
  <c r="BB51" i="47"/>
  <c r="BA47" i="47"/>
  <c r="BB47" i="47"/>
  <c r="BB43" i="47"/>
  <c r="BB39" i="47"/>
  <c r="BA35" i="47"/>
  <c r="BB35" i="47"/>
  <c r="BA31" i="47"/>
  <c r="BB31" i="47"/>
  <c r="BA27" i="47"/>
  <c r="BB27" i="47"/>
  <c r="BA23" i="47"/>
  <c r="BB23" i="47"/>
  <c r="BA19" i="47"/>
  <c r="BB19" i="47"/>
  <c r="BB15" i="47"/>
  <c r="BA11" i="47"/>
  <c r="BB11" i="47"/>
  <c r="BB7" i="47"/>
  <c r="BB104" i="48"/>
  <c r="BC104" i="48"/>
  <c r="BB96" i="48"/>
  <c r="BC96" i="48"/>
  <c r="BC92" i="48"/>
  <c r="BB88" i="48"/>
  <c r="BC88" i="48"/>
  <c r="BB84" i="48"/>
  <c r="BC84" i="48"/>
  <c r="BB80" i="48"/>
  <c r="BC80" i="48"/>
  <c r="BC76" i="48"/>
  <c r="BB72" i="48"/>
  <c r="BC72" i="48"/>
  <c r="BC68" i="48"/>
  <c r="BB64" i="48"/>
  <c r="BC64" i="48"/>
  <c r="BC60" i="48"/>
  <c r="BB56" i="48"/>
  <c r="BC56" i="48"/>
  <c r="BC52" i="48"/>
  <c r="BB48" i="48"/>
  <c r="BC48" i="48"/>
  <c r="BB44" i="48"/>
  <c r="BC44" i="48"/>
  <c r="BB40" i="48"/>
  <c r="BC40" i="48"/>
  <c r="BC36" i="48"/>
  <c r="BB32" i="48"/>
  <c r="BC32" i="48"/>
  <c r="BB28" i="48"/>
  <c r="BC28" i="48"/>
  <c r="BB24" i="48"/>
  <c r="BC24" i="48"/>
  <c r="BB20" i="48"/>
  <c r="BC20" i="48"/>
  <c r="BB16" i="48"/>
  <c r="BC16" i="48"/>
  <c r="BB12" i="48"/>
  <c r="BC12" i="48"/>
  <c r="BC8" i="48"/>
  <c r="BC105" i="49"/>
  <c r="BC101" i="49"/>
  <c r="BC97" i="49"/>
  <c r="BC93" i="49"/>
  <c r="BC89" i="49"/>
  <c r="BC85" i="49"/>
  <c r="BC81" i="49"/>
  <c r="BC77" i="49"/>
  <c r="BC73" i="49"/>
  <c r="BC69" i="49"/>
  <c r="BC65" i="49"/>
  <c r="BC61" i="49"/>
  <c r="BC57" i="49"/>
  <c r="BC53" i="49"/>
  <c r="BC49" i="49"/>
  <c r="BC45" i="49"/>
  <c r="BC41" i="49"/>
  <c r="BC37" i="49"/>
  <c r="BC33" i="49"/>
  <c r="BC29" i="49"/>
  <c r="BC25" i="49"/>
  <c r="BC21" i="49"/>
  <c r="BC17" i="49"/>
  <c r="BC13" i="49"/>
  <c r="BC9" i="49"/>
  <c r="AY106" i="50"/>
  <c r="AY98" i="50"/>
  <c r="AY94" i="50"/>
  <c r="AY90" i="50"/>
  <c r="AY86" i="50"/>
  <c r="AY82" i="50"/>
  <c r="AY78" i="50"/>
  <c r="AY74" i="50"/>
  <c r="AY70" i="50"/>
  <c r="AY66" i="50"/>
  <c r="AY62" i="50"/>
  <c r="AY58" i="50"/>
  <c r="AY54" i="50"/>
  <c r="AY50" i="50"/>
  <c r="AY46" i="50"/>
  <c r="AY42" i="50"/>
  <c r="AY38" i="50"/>
  <c r="AY34" i="50"/>
  <c r="AY30" i="50"/>
  <c r="AY26" i="50"/>
  <c r="AY22" i="50"/>
  <c r="AY18" i="50"/>
  <c r="AY14" i="50"/>
  <c r="AY10" i="50"/>
  <c r="AY6" i="50"/>
  <c r="AW7" i="45"/>
  <c r="BB103" i="49"/>
  <c r="BB87" i="49"/>
  <c r="BB71" i="49"/>
  <c r="BB55" i="49"/>
  <c r="BB39" i="49"/>
  <c r="BB23" i="49"/>
  <c r="BB7" i="49"/>
  <c r="AX6" i="45"/>
  <c r="BA104" i="47"/>
  <c r="BB104" i="47"/>
  <c r="BB100" i="47"/>
  <c r="BB96" i="47"/>
  <c r="BB92" i="47"/>
  <c r="BB88" i="47"/>
  <c r="BB84" i="47"/>
  <c r="BA80" i="47"/>
  <c r="BB80" i="47"/>
  <c r="BB76" i="47"/>
  <c r="BB72" i="47"/>
  <c r="BB68" i="47"/>
  <c r="BB64" i="47"/>
  <c r="BB60" i="47"/>
  <c r="BB56" i="47"/>
  <c r="BB52" i="47"/>
  <c r="BB48" i="47"/>
  <c r="BB44" i="47"/>
  <c r="BA40" i="47"/>
  <c r="BB40" i="47"/>
  <c r="BB36" i="47"/>
  <c r="BB32" i="47"/>
  <c r="BB28" i="47"/>
  <c r="BB24" i="47"/>
  <c r="BA20" i="47"/>
  <c r="BB20" i="47"/>
  <c r="BB16" i="47"/>
  <c r="BB12" i="47"/>
  <c r="BB8" i="47"/>
  <c r="BC105" i="48"/>
  <c r="BC97" i="48"/>
  <c r="BC93" i="48"/>
  <c r="BC89" i="48"/>
  <c r="BC85" i="48"/>
  <c r="BC81" i="48"/>
  <c r="BC77" i="48"/>
  <c r="BC73" i="48"/>
  <c r="BC69" i="48"/>
  <c r="BC65" i="48"/>
  <c r="BC61" i="48"/>
  <c r="BB57" i="48"/>
  <c r="BC57" i="48"/>
  <c r="BC53" i="48"/>
  <c r="BC49" i="48"/>
  <c r="BC45" i="48"/>
  <c r="BC41" i="48"/>
  <c r="BC37" i="48"/>
  <c r="BC33" i="48"/>
  <c r="BC29" i="48"/>
  <c r="BC25" i="48"/>
  <c r="BC21" i="48"/>
  <c r="BC17" i="48"/>
  <c r="BC13" i="48"/>
  <c r="BC9" i="48"/>
  <c r="BC106" i="49"/>
  <c r="BC102" i="49"/>
  <c r="BC98" i="49"/>
  <c r="BC94" i="49"/>
  <c r="BC90" i="49"/>
  <c r="BC86" i="49"/>
  <c r="BC82" i="49"/>
  <c r="BC78" i="49"/>
  <c r="BC74" i="49"/>
  <c r="BC70" i="49"/>
  <c r="BC66" i="49"/>
  <c r="BC62" i="49"/>
  <c r="BC58" i="49"/>
  <c r="BC54" i="49"/>
  <c r="BC50" i="49"/>
  <c r="BC46" i="49"/>
  <c r="BC42" i="49"/>
  <c r="BC38" i="49"/>
  <c r="BC34" i="49"/>
  <c r="BC30" i="49"/>
  <c r="BB26" i="49"/>
  <c r="BC26" i="49"/>
  <c r="BB22" i="49"/>
  <c r="BC22" i="49"/>
  <c r="BC14" i="49"/>
  <c r="BC10" i="49"/>
  <c r="BC6" i="49"/>
  <c r="AY99" i="50"/>
  <c r="AY95" i="50"/>
  <c r="AY91" i="50"/>
  <c r="AY87" i="50"/>
  <c r="AY83" i="50"/>
  <c r="AY79" i="50"/>
  <c r="AY75" i="50"/>
  <c r="AY71" i="50"/>
  <c r="AY67" i="50"/>
  <c r="AY63" i="50"/>
  <c r="AY59" i="50"/>
  <c r="AY55" i="50"/>
  <c r="AY51" i="50"/>
  <c r="AY47" i="50"/>
  <c r="AY43" i="50"/>
  <c r="AY39" i="50"/>
  <c r="AY35" i="50"/>
  <c r="AY31" i="50"/>
  <c r="AY27" i="50"/>
  <c r="AY23" i="50"/>
  <c r="AY19" i="50"/>
  <c r="AY15" i="50"/>
  <c r="AY11" i="50"/>
  <c r="AY74" i="42"/>
  <c r="AY98" i="42"/>
  <c r="AY83" i="42"/>
  <c r="AY31" i="42"/>
  <c r="AY90" i="42"/>
  <c r="AY43" i="42"/>
  <c r="AY79" i="42"/>
  <c r="AY71" i="42"/>
  <c r="AY67" i="42"/>
  <c r="AY60" i="42"/>
  <c r="AY46" i="42"/>
  <c r="AY37" i="42"/>
  <c r="AY11" i="42"/>
  <c r="AY97" i="42"/>
  <c r="AY85" i="42"/>
  <c r="AY73" i="42"/>
  <c r="AY63" i="42"/>
  <c r="AY59" i="42"/>
  <c r="AY48" i="42"/>
  <c r="AY39" i="42"/>
  <c r="AY34" i="42"/>
  <c r="AY23" i="42"/>
  <c r="AY10" i="42"/>
  <c r="AY101" i="42"/>
  <c r="AY99" i="42"/>
  <c r="AY91" i="42"/>
  <c r="AY81" i="42"/>
  <c r="AY75" i="42"/>
  <c r="AY69" i="42"/>
  <c r="AY66" i="42"/>
  <c r="AY62" i="42"/>
  <c r="AY53" i="42"/>
  <c r="AY50" i="42"/>
  <c r="AY102" i="42"/>
  <c r="AY49" i="42"/>
  <c r="AY35" i="42"/>
  <c r="AY17" i="42"/>
  <c r="AY89" i="42"/>
  <c r="AY82" i="42"/>
  <c r="AY30" i="42"/>
  <c r="AY14" i="42"/>
  <c r="AY103" i="42"/>
  <c r="AY94" i="42"/>
  <c r="AY78" i="42"/>
  <c r="AY65" i="42"/>
  <c r="AY55" i="42"/>
  <c r="AY47" i="42"/>
  <c r="AY33" i="42"/>
  <c r="AY21" i="42"/>
  <c r="AY18" i="42"/>
  <c r="AX19" i="42"/>
  <c r="AX76" i="42"/>
  <c r="AX56" i="42"/>
  <c r="AX12" i="42"/>
  <c r="AX104" i="42"/>
  <c r="AX51" i="42"/>
  <c r="AX40" i="42"/>
  <c r="AX88" i="42"/>
  <c r="AX24" i="42"/>
  <c r="AX95" i="42"/>
  <c r="AX68" i="42"/>
  <c r="AX52" i="42"/>
  <c r="AX93" i="42"/>
  <c r="AX80" i="42"/>
  <c r="AX61" i="42"/>
  <c r="AX29" i="42"/>
  <c r="AX27" i="42"/>
  <c r="BA7" i="47"/>
  <c r="AX105" i="42"/>
  <c r="AX57" i="42"/>
  <c r="AX41" i="42"/>
  <c r="AX106" i="42"/>
  <c r="AX100" i="42"/>
  <c r="AX84" i="42"/>
  <c r="AX36" i="42"/>
  <c r="AX15" i="42"/>
  <c r="AX96" i="42"/>
  <c r="AX77" i="42"/>
  <c r="AX45" i="42"/>
  <c r="AX32" i="42"/>
  <c r="AX16" i="42"/>
  <c r="BB60" i="48"/>
  <c r="AW84" i="45"/>
  <c r="AW80" i="45"/>
  <c r="AW9" i="42"/>
  <c r="AU107" i="42"/>
  <c r="D12" i="43" s="1"/>
  <c r="AX74" i="42"/>
  <c r="AX10" i="42"/>
  <c r="AX60" i="42"/>
  <c r="BA79" i="47"/>
  <c r="BB36" i="48"/>
  <c r="AX28" i="42"/>
  <c r="I39" i="52"/>
  <c r="J38" i="52" s="1"/>
  <c r="L39" i="52"/>
  <c r="AX48" i="42"/>
  <c r="BA39" i="47"/>
  <c r="BB92" i="48"/>
  <c r="AX92" i="42"/>
  <c r="BB76" i="48"/>
  <c r="AX44" i="42"/>
  <c r="AX20" i="42"/>
  <c r="BB59" i="48"/>
  <c r="BB104" i="49"/>
  <c r="AX72" i="42"/>
  <c r="BA71" i="47"/>
  <c r="BB91" i="48"/>
  <c r="BB52" i="48"/>
  <c r="AX87" i="42"/>
  <c r="BB44" i="49"/>
  <c r="BB99" i="48"/>
  <c r="BB67" i="48"/>
  <c r="BB84" i="49"/>
  <c r="AX103" i="42"/>
  <c r="AX99" i="42"/>
  <c r="AX91" i="42"/>
  <c r="AX83" i="42"/>
  <c r="AX79" i="42"/>
  <c r="AX75" i="42"/>
  <c r="AX67" i="42"/>
  <c r="AX63" i="42"/>
  <c r="AX59" i="42"/>
  <c r="AX55" i="42"/>
  <c r="AX47" i="42"/>
  <c r="AX43" i="42"/>
  <c r="AX39" i="42"/>
  <c r="AX35" i="42"/>
  <c r="AX71" i="42"/>
  <c r="AX31" i="42"/>
  <c r="AX23" i="42"/>
  <c r="AX11" i="42"/>
  <c r="AW104" i="45"/>
  <c r="AW92" i="45"/>
  <c r="AW88" i="45"/>
  <c r="AW68" i="45"/>
  <c r="AW64" i="45"/>
  <c r="AW52" i="45"/>
  <c r="AW40" i="45"/>
  <c r="AW28" i="45"/>
  <c r="AW24" i="45"/>
  <c r="BB95" i="48"/>
  <c r="BB87" i="48"/>
  <c r="BB83" i="48"/>
  <c r="BB79" i="48"/>
  <c r="BB75" i="48"/>
  <c r="BB43" i="48"/>
  <c r="BB39" i="48"/>
  <c r="BB31" i="48"/>
  <c r="BB96" i="49"/>
  <c r="BB80" i="49"/>
  <c r="BB76" i="49"/>
  <c r="BB64" i="49"/>
  <c r="BB52" i="49"/>
  <c r="BB48" i="49"/>
  <c r="BB36" i="49"/>
  <c r="BB32" i="49"/>
  <c r="BB16" i="49"/>
  <c r="BB12" i="49"/>
  <c r="BA92" i="47"/>
  <c r="BA32" i="47"/>
  <c r="BA16" i="47"/>
  <c r="BB47" i="48"/>
  <c r="BB15" i="48"/>
  <c r="BB68" i="49"/>
  <c r="AW36" i="45"/>
  <c r="AX89" i="42"/>
  <c r="BA100" i="47"/>
  <c r="BA88" i="47"/>
  <c r="BA76" i="47"/>
  <c r="BA64" i="47"/>
  <c r="BA60" i="47"/>
  <c r="BA48" i="47"/>
  <c r="BA36" i="47"/>
  <c r="BA24" i="47"/>
  <c r="BA12" i="47"/>
  <c r="BB94" i="49"/>
  <c r="AW100" i="45"/>
  <c r="AW60" i="45"/>
  <c r="AW20" i="45"/>
  <c r="BA96" i="47"/>
  <c r="BA44" i="47"/>
  <c r="BA28" i="47"/>
  <c r="BB55" i="48"/>
  <c r="BB23" i="48"/>
  <c r="BB20" i="49"/>
  <c r="AX64" i="42"/>
  <c r="BA51" i="47"/>
  <c r="BA43" i="47"/>
  <c r="BB8" i="48"/>
  <c r="AW76" i="45"/>
  <c r="AW44" i="45"/>
  <c r="AW12" i="45"/>
  <c r="BA78" i="47"/>
  <c r="BA15" i="47"/>
  <c r="BB68" i="48"/>
  <c r="BB92" i="49"/>
  <c r="BB60" i="49"/>
  <c r="BB28" i="49"/>
  <c r="AX54" i="42"/>
  <c r="BA58" i="47"/>
  <c r="BB74" i="49"/>
  <c r="AX22" i="42"/>
  <c r="AW18" i="45"/>
  <c r="BB10" i="49"/>
  <c r="AX42" i="42"/>
  <c r="AW38" i="45"/>
  <c r="BA14" i="47"/>
  <c r="BB30" i="49"/>
  <c r="AX101" i="42"/>
  <c r="AX97" i="42"/>
  <c r="AX85" i="42"/>
  <c r="AX81" i="42"/>
  <c r="AX73" i="42"/>
  <c r="AX65" i="42"/>
  <c r="AX53" i="42"/>
  <c r="AX49" i="42"/>
  <c r="AX33" i="42"/>
  <c r="AW101" i="45"/>
  <c r="AW93" i="45"/>
  <c r="AW89" i="45"/>
  <c r="AW81" i="45"/>
  <c r="AW69" i="45"/>
  <c r="AW65" i="45"/>
  <c r="AW61" i="45"/>
  <c r="AW57" i="45"/>
  <c r="AW53" i="45"/>
  <c r="AW49" i="45"/>
  <c r="AW45" i="45"/>
  <c r="AW41" i="45"/>
  <c r="AW37" i="45"/>
  <c r="AW33" i="45"/>
  <c r="AW29" i="45"/>
  <c r="AW25" i="45"/>
  <c r="AW21" i="45"/>
  <c r="AW17" i="45"/>
  <c r="AW13" i="45"/>
  <c r="AW9" i="45"/>
  <c r="BA97" i="47"/>
  <c r="BA61" i="47"/>
  <c r="BA53" i="47"/>
  <c r="BA49" i="47"/>
  <c r="BA41" i="47"/>
  <c r="BA37" i="47"/>
  <c r="BA33" i="47"/>
  <c r="BB105" i="48"/>
  <c r="BB97" i="48"/>
  <c r="BB89" i="48"/>
  <c r="BB85" i="48"/>
  <c r="BB81" i="48"/>
  <c r="BB77" i="48"/>
  <c r="BB73" i="48"/>
  <c r="BB69" i="48"/>
  <c r="BB65" i="48"/>
  <c r="BB61" i="48"/>
  <c r="BB53" i="48"/>
  <c r="BB49" i="48"/>
  <c r="BB45" i="48"/>
  <c r="BB41" i="48"/>
  <c r="BB37" i="48"/>
  <c r="BB33" i="48"/>
  <c r="BB25" i="48"/>
  <c r="BB21" i="48"/>
  <c r="BB17" i="48"/>
  <c r="BB13" i="48"/>
  <c r="BB9" i="48"/>
  <c r="BB105" i="49"/>
  <c r="BB101" i="49"/>
  <c r="BB93" i="49"/>
  <c r="BB85" i="49"/>
  <c r="BB81" i="49"/>
  <c r="BB69" i="49"/>
  <c r="BB61" i="49"/>
  <c r="BB93" i="48"/>
  <c r="AX102" i="42"/>
  <c r="AX98" i="42"/>
  <c r="AX94" i="42"/>
  <c r="AX90" i="42"/>
  <c r="AX82" i="42"/>
  <c r="AX69" i="42"/>
  <c r="AX37" i="42"/>
  <c r="AX25" i="42"/>
  <c r="AX21" i="42"/>
  <c r="AX17" i="42"/>
  <c r="AW97" i="45"/>
  <c r="AW77" i="45"/>
  <c r="BA105" i="47"/>
  <c r="BA73" i="47"/>
  <c r="BA65" i="47"/>
  <c r="BB97" i="49"/>
  <c r="BB89" i="49"/>
  <c r="BB77" i="49"/>
  <c r="BB73" i="49"/>
  <c r="BB65" i="49"/>
  <c r="BB57" i="49"/>
  <c r="BB53" i="49"/>
  <c r="BB49" i="49"/>
  <c r="BB45" i="49"/>
  <c r="BB41" i="49"/>
  <c r="BB37" i="49"/>
  <c r="BB33" i="49"/>
  <c r="BB29" i="49"/>
  <c r="BB25" i="49"/>
  <c r="BB21" i="49"/>
  <c r="BB17" i="49"/>
  <c r="BB13" i="49"/>
  <c r="BB9" i="49"/>
  <c r="AX86" i="42"/>
  <c r="AW73" i="45"/>
  <c r="BB29" i="48"/>
  <c r="AX78" i="42"/>
  <c r="AX66" i="42"/>
  <c r="AX62" i="42"/>
  <c r="AX46" i="42"/>
  <c r="AX34" i="42"/>
  <c r="AX30" i="42"/>
  <c r="AW106" i="45"/>
  <c r="AW90" i="45"/>
  <c r="AW86" i="45"/>
  <c r="AW78" i="45"/>
  <c r="AW70" i="45"/>
  <c r="AW66" i="45"/>
  <c r="AW58" i="45"/>
  <c r="AW46" i="45"/>
  <c r="AW30" i="45"/>
  <c r="AW26" i="45"/>
  <c r="AW22" i="45"/>
  <c r="BB6" i="48"/>
  <c r="BB102" i="49"/>
  <c r="BB86" i="49"/>
  <c r="BB70" i="49"/>
  <c r="BB66" i="49"/>
  <c r="BB58" i="49"/>
  <c r="BB50" i="49"/>
  <c r="BB46" i="49"/>
  <c r="BB38" i="49"/>
  <c r="BB6" i="49"/>
  <c r="AX6" i="50"/>
  <c r="AX58" i="42"/>
  <c r="AX26" i="42"/>
  <c r="AW50" i="45"/>
  <c r="BA90" i="47"/>
  <c r="BA26" i="47"/>
  <c r="BB106" i="49"/>
  <c r="BB42" i="49"/>
  <c r="AX50" i="42"/>
  <c r="AX18" i="42"/>
  <c r="AX14" i="42"/>
  <c r="AW102" i="45"/>
  <c r="AW94" i="45"/>
  <c r="AW82" i="45"/>
  <c r="AW74" i="45"/>
  <c r="AW62" i="45"/>
  <c r="AW54" i="45"/>
  <c r="AW42" i="45"/>
  <c r="AW34" i="45"/>
  <c r="BA6" i="47"/>
  <c r="BB98" i="49"/>
  <c r="BB90" i="49"/>
  <c r="BB82" i="49"/>
  <c r="BB78" i="49"/>
  <c r="BB54" i="49"/>
  <c r="BB34" i="49"/>
  <c r="BB14" i="49"/>
  <c r="AX70" i="42"/>
  <c r="AX38" i="42"/>
  <c r="AX6" i="42"/>
  <c r="AW6" i="45"/>
  <c r="BB62" i="49"/>
  <c r="L21" i="52" l="1"/>
  <c r="I10" i="52"/>
  <c r="BB18" i="49"/>
  <c r="BA107" i="49"/>
  <c r="AV107" i="45"/>
  <c r="AZ107" i="47"/>
  <c r="BA107" i="48"/>
  <c r="J14" i="52"/>
  <c r="BA107" i="46"/>
  <c r="O16" i="43"/>
  <c r="J13" i="52"/>
  <c r="J11" i="52"/>
  <c r="O13" i="43"/>
  <c r="J9" i="52"/>
  <c r="O12" i="43"/>
  <c r="J8" i="52"/>
  <c r="F17" i="52"/>
  <c r="G9" i="52" s="1"/>
  <c r="N13" i="43" s="1"/>
  <c r="O39" i="86"/>
  <c r="P39" i="86" s="1"/>
  <c r="L24" i="52"/>
  <c r="L20" i="52" s="1"/>
  <c r="I7" i="52"/>
  <c r="O17" i="43"/>
  <c r="P24" i="86"/>
  <c r="BC18" i="49"/>
  <c r="O14" i="43"/>
  <c r="J10" i="52"/>
  <c r="I10" i="86"/>
  <c r="J10" i="86" s="1"/>
  <c r="AX8" i="50"/>
  <c r="O8" i="50"/>
  <c r="J35" i="52"/>
  <c r="J34" i="52"/>
  <c r="AY8" i="50"/>
  <c r="AW107" i="50"/>
  <c r="D19" i="43"/>
  <c r="AW107" i="42"/>
  <c r="J36" i="52"/>
  <c r="J37" i="52"/>
  <c r="J39" i="52"/>
  <c r="M37" i="52"/>
  <c r="M38" i="52"/>
  <c r="M35" i="52"/>
  <c r="M34" i="52"/>
  <c r="M36" i="52"/>
  <c r="M39" i="52"/>
  <c r="P17" i="43" l="1"/>
  <c r="P18" i="43"/>
  <c r="P16" i="43"/>
  <c r="P14" i="43"/>
  <c r="P15" i="43"/>
  <c r="P13" i="43"/>
  <c r="I6" i="52"/>
  <c r="J6" i="52" s="1"/>
  <c r="P12" i="43"/>
  <c r="F30" i="52"/>
  <c r="J7" i="52"/>
  <c r="G7" i="52"/>
  <c r="G11" i="52"/>
  <c r="N14" i="43" s="1"/>
  <c r="G16" i="52"/>
  <c r="G14" i="52"/>
  <c r="N17" i="43" s="1"/>
  <c r="G10" i="52"/>
  <c r="G17" i="52"/>
  <c r="G13" i="52"/>
  <c r="N16" i="43" s="1"/>
  <c r="G12" i="52"/>
  <c r="N15" i="43" s="1"/>
  <c r="G15" i="52"/>
  <c r="N18" i="43" s="1"/>
  <c r="G8" i="52"/>
  <c r="N12" i="43" s="1"/>
  <c r="G6" i="52"/>
  <c r="P21" i="86"/>
  <c r="I16" i="52"/>
  <c r="L31" i="52"/>
  <c r="K7" i="43" s="1"/>
  <c r="I16" i="86"/>
  <c r="J16" i="86" s="1"/>
  <c r="I6" i="86"/>
  <c r="J6" i="86" s="1"/>
  <c r="F30" i="86"/>
  <c r="E6" i="43"/>
  <c r="E7" i="43" s="1"/>
  <c r="G30" i="52" l="1"/>
  <c r="J16" i="52"/>
  <c r="J30" i="52"/>
  <c r="I17" i="52"/>
  <c r="J17" i="52" s="1"/>
  <c r="L31" i="86"/>
  <c r="P31" i="86" s="1"/>
  <c r="P20" i="86"/>
  <c r="J30" i="86"/>
  <c r="G30" i="86"/>
  <c r="I17" i="86"/>
  <c r="J17" i="86" s="1"/>
  <c r="R15" i="43"/>
  <c r="R12" i="43"/>
  <c r="R16" i="43"/>
  <c r="R13" i="43"/>
  <c r="R17" i="43"/>
  <c r="R14" i="43"/>
  <c r="R18" i="43"/>
  <c r="T14" i="43" l="1"/>
  <c r="U14" i="43" s="1"/>
  <c r="T17" i="43"/>
  <c r="U17" i="43" s="1"/>
  <c r="T13" i="43"/>
  <c r="U13" i="43" s="1"/>
  <c r="R19" i="43"/>
  <c r="T12" i="43"/>
  <c r="U12" i="43" s="1"/>
  <c r="T15" i="43"/>
  <c r="U15" i="43" s="1"/>
  <c r="T18" i="43"/>
  <c r="U18" i="43" s="1"/>
  <c r="T16" i="43"/>
  <c r="U16" i="43" s="1"/>
  <c r="V13" i="43" l="1"/>
  <c r="W13" i="43" s="1"/>
  <c r="V14" i="43"/>
  <c r="W14" i="43" s="1"/>
  <c r="V17" i="43"/>
  <c r="W17" i="43" s="1"/>
  <c r="V15" i="43"/>
  <c r="W15" i="43" s="1"/>
  <c r="V18" i="43"/>
  <c r="W18" i="43" s="1"/>
  <c r="V12" i="43"/>
  <c r="W12" i="43" s="1"/>
  <c r="V16" i="43"/>
  <c r="W16" i="43" s="1"/>
  <c r="Y15" i="43" l="1"/>
  <c r="Z15" i="43" s="1"/>
  <c r="Y16" i="43"/>
  <c r="Z16" i="43" s="1"/>
  <c r="Y17" i="43"/>
  <c r="Z17" i="43" s="1"/>
  <c r="Y12" i="43"/>
  <c r="Z12" i="43" s="1"/>
  <c r="W19" i="43"/>
  <c r="Y14" i="43"/>
  <c r="Z14" i="43" s="1"/>
  <c r="Y18" i="43"/>
  <c r="Z18" i="43" s="1"/>
  <c r="Y13" i="43"/>
  <c r="Z13" i="43" s="1"/>
  <c r="AA17" i="43" l="1"/>
  <c r="AB17" i="43" s="1"/>
  <c r="AA15" i="43"/>
  <c r="AB15" i="43" s="1"/>
  <c r="AA13" i="43"/>
  <c r="AB13" i="43" s="1"/>
  <c r="AA16" i="43"/>
  <c r="AB16" i="43" s="1"/>
  <c r="AA14" i="43"/>
  <c r="AB14" i="43" s="1"/>
  <c r="AA12" i="43"/>
  <c r="AB12" i="43" s="1"/>
  <c r="AA18" i="43"/>
  <c r="AB18" i="43" s="1"/>
  <c r="AD18" i="43" l="1"/>
  <c r="AE18" i="43" s="1"/>
  <c r="AD13" i="43"/>
  <c r="AE13" i="43" s="1"/>
  <c r="AD12" i="43"/>
  <c r="AE12" i="43" s="1"/>
  <c r="AB19" i="43"/>
  <c r="AD15" i="43"/>
  <c r="AE15" i="43" s="1"/>
  <c r="AD16" i="43"/>
  <c r="AE16" i="43" s="1"/>
  <c r="AD14" i="43"/>
  <c r="AE14" i="43" s="1"/>
  <c r="AD17" i="43"/>
  <c r="AE17" i="43" s="1"/>
  <c r="AF18" i="43" l="1"/>
  <c r="AG18" i="43" s="1"/>
  <c r="AF16" i="43"/>
  <c r="AG16" i="43" s="1"/>
  <c r="AF12" i="43"/>
  <c r="AG12" i="43" s="1"/>
  <c r="AF13" i="43"/>
  <c r="AG13" i="43" s="1"/>
  <c r="AF17" i="43"/>
  <c r="AG17" i="43" s="1"/>
  <c r="AF15" i="43"/>
  <c r="AG15" i="43" s="1"/>
  <c r="AF14" i="43"/>
  <c r="AG14" i="43" s="1"/>
  <c r="AI13" i="43" l="1"/>
  <c r="AJ13" i="43" s="1"/>
  <c r="AI12" i="43"/>
  <c r="AJ12" i="43" s="1"/>
  <c r="AG19" i="43"/>
  <c r="AI15" i="43"/>
  <c r="AJ15" i="43" s="1"/>
  <c r="AI16" i="43"/>
  <c r="AJ16" i="43" s="1"/>
  <c r="AI14" i="43"/>
  <c r="AJ14" i="43" s="1"/>
  <c r="AI17" i="43"/>
  <c r="AJ17" i="43" s="1"/>
  <c r="AI18" i="43"/>
  <c r="AJ18" i="43" s="1"/>
  <c r="AK17" i="43" l="1"/>
  <c r="AL17" i="43" s="1"/>
  <c r="AK15" i="43"/>
  <c r="AL15" i="43" s="1"/>
  <c r="AK18" i="43"/>
  <c r="AL18" i="43" s="1"/>
  <c r="AK16" i="43"/>
  <c r="AL16" i="43" s="1"/>
  <c r="AK14" i="43"/>
  <c r="AL14" i="43" s="1"/>
  <c r="AK12" i="43"/>
  <c r="AL12" i="43" s="1"/>
  <c r="AK13" i="43"/>
  <c r="AL13" i="43" s="1"/>
  <c r="AN16" i="43" l="1"/>
  <c r="AO16" i="43" s="1"/>
  <c r="AN18" i="43"/>
  <c r="AO18" i="43" s="1"/>
  <c r="AL19" i="43"/>
  <c r="AN12" i="43"/>
  <c r="AO12" i="43" s="1"/>
  <c r="AN15" i="43"/>
  <c r="AO15" i="43" s="1"/>
  <c r="AN13" i="43"/>
  <c r="AO13" i="43" s="1"/>
  <c r="AN14" i="43"/>
  <c r="AO14" i="43" s="1"/>
  <c r="AN17" i="43"/>
  <c r="AO17" i="43" s="1"/>
  <c r="AP16" i="43" l="1"/>
  <c r="AQ16" i="43" s="1"/>
  <c r="AP13" i="43"/>
  <c r="AQ13" i="43" s="1"/>
  <c r="AP18" i="43"/>
  <c r="AQ18" i="43" s="1"/>
  <c r="AP14" i="43"/>
  <c r="AQ14" i="43" s="1"/>
  <c r="AP17" i="43"/>
  <c r="AQ17" i="43" s="1"/>
  <c r="AP15" i="43"/>
  <c r="AQ15" i="43" s="1"/>
  <c r="AP12" i="43"/>
  <c r="AQ12" i="43" s="1"/>
  <c r="AS14" i="43" l="1"/>
  <c r="AT14" i="43" s="1"/>
  <c r="AS18" i="43"/>
  <c r="AT18" i="43" s="1"/>
  <c r="AS15" i="43"/>
  <c r="AT15" i="43" s="1"/>
  <c r="AS13" i="43"/>
  <c r="AT13" i="43" s="1"/>
  <c r="AS12" i="43"/>
  <c r="AT12" i="43" s="1"/>
  <c r="AQ19" i="43"/>
  <c r="AS17" i="43"/>
  <c r="AT17" i="43" s="1"/>
  <c r="AS16" i="43"/>
  <c r="AT16" i="43" s="1"/>
  <c r="AU12" i="43" l="1"/>
  <c r="E12" i="43" s="1"/>
  <c r="AU14" i="43"/>
  <c r="AU15" i="43"/>
  <c r="AU17" i="43"/>
  <c r="AU16" i="43"/>
  <c r="AU13" i="43"/>
  <c r="AU18" i="43"/>
  <c r="E17" i="43" l="1"/>
  <c r="AZ107" i="49" s="1"/>
  <c r="E18" i="43"/>
  <c r="AV107" i="50" s="1"/>
  <c r="C102" i="50" s="1"/>
  <c r="E15" i="43"/>
  <c r="AY107" i="47" s="1"/>
  <c r="E13" i="43"/>
  <c r="E14" i="43"/>
  <c r="AZ107" i="46" s="1"/>
  <c r="E16" i="43"/>
  <c r="AZ107" i="48" s="1"/>
  <c r="AV107" i="42"/>
  <c r="C9" i="42" s="1"/>
  <c r="M9" i="42" s="1"/>
  <c r="C105" i="46" l="1"/>
  <c r="C106" i="46"/>
  <c r="C104" i="46"/>
  <c r="C97" i="46"/>
  <c r="C98" i="46"/>
  <c r="C96" i="46"/>
  <c r="C99" i="46"/>
  <c r="C100" i="46"/>
  <c r="C94" i="46"/>
  <c r="C95" i="46"/>
  <c r="C91" i="46"/>
  <c r="O91" i="46" s="1"/>
  <c r="C93" i="46"/>
  <c r="C52" i="46"/>
  <c r="C8" i="46"/>
  <c r="C44" i="46"/>
  <c r="C22" i="46"/>
  <c r="C85" i="46"/>
  <c r="C66" i="46"/>
  <c r="C47" i="46"/>
  <c r="C48" i="46"/>
  <c r="C26" i="46"/>
  <c r="C89" i="46"/>
  <c r="C70" i="46"/>
  <c r="C51" i="46"/>
  <c r="C36" i="46"/>
  <c r="C30" i="46"/>
  <c r="C12" i="46"/>
  <c r="C74" i="46"/>
  <c r="C55" i="46"/>
  <c r="C40" i="46"/>
  <c r="C18" i="46"/>
  <c r="C81" i="46"/>
  <c r="C62" i="46"/>
  <c r="C43" i="46"/>
  <c r="C13" i="46"/>
  <c r="C60" i="46"/>
  <c r="C37" i="46"/>
  <c r="C19" i="46"/>
  <c r="C82" i="46"/>
  <c r="C63" i="46"/>
  <c r="C64" i="46"/>
  <c r="C41" i="46"/>
  <c r="C23" i="46"/>
  <c r="C86" i="46"/>
  <c r="C67" i="46"/>
  <c r="C68" i="46"/>
  <c r="C45" i="46"/>
  <c r="C27" i="46"/>
  <c r="C90" i="46"/>
  <c r="C71" i="46"/>
  <c r="C56" i="46"/>
  <c r="C33" i="46"/>
  <c r="C15" i="46"/>
  <c r="C78" i="46"/>
  <c r="C59" i="46"/>
  <c r="C10" i="46"/>
  <c r="C76" i="46"/>
  <c r="C53" i="46"/>
  <c r="C34" i="46"/>
  <c r="C9" i="46"/>
  <c r="C79" i="46"/>
  <c r="C80" i="46"/>
  <c r="C57" i="46"/>
  <c r="C38" i="46"/>
  <c r="C16" i="46"/>
  <c r="C83" i="46"/>
  <c r="C84" i="46"/>
  <c r="C61" i="46"/>
  <c r="C42" i="46"/>
  <c r="C20" i="46"/>
  <c r="C32" i="46"/>
  <c r="C72" i="46"/>
  <c r="C49" i="46"/>
  <c r="C31" i="46"/>
  <c r="C87" i="46"/>
  <c r="C75" i="46"/>
  <c r="C25" i="46"/>
  <c r="C7" i="46"/>
  <c r="C69" i="46"/>
  <c r="C50" i="46"/>
  <c r="C28" i="46"/>
  <c r="C29" i="46"/>
  <c r="C11" i="46"/>
  <c r="C73" i="46"/>
  <c r="C54" i="46"/>
  <c r="C35" i="46"/>
  <c r="C17" i="46"/>
  <c r="C14" i="46"/>
  <c r="C77" i="46"/>
  <c r="C58" i="46"/>
  <c r="C39" i="46"/>
  <c r="C21" i="46"/>
  <c r="C88" i="46"/>
  <c r="C65" i="46"/>
  <c r="C46" i="46"/>
  <c r="C24" i="46"/>
  <c r="C6" i="46"/>
  <c r="C92" i="46"/>
  <c r="C103" i="46"/>
  <c r="AY9" i="42"/>
  <c r="AX9" i="42"/>
  <c r="O102" i="50"/>
  <c r="AX102" i="50" s="1"/>
  <c r="C99" i="49"/>
  <c r="O99" i="49" s="1"/>
  <c r="C100" i="49"/>
  <c r="C7" i="50"/>
  <c r="AX7" i="50" s="1"/>
  <c r="C103" i="50"/>
  <c r="C100" i="48"/>
  <c r="O100" i="48" s="1"/>
  <c r="C101" i="48"/>
  <c r="C101" i="47"/>
  <c r="N101" i="47" s="1"/>
  <c r="C102" i="47"/>
  <c r="C102" i="46"/>
  <c r="O102" i="46" s="1"/>
  <c r="C101" i="46"/>
  <c r="C7" i="42"/>
  <c r="M7" i="42" s="1"/>
  <c r="C8" i="42"/>
  <c r="M8" i="42" s="1"/>
  <c r="C13" i="42"/>
  <c r="O7" i="48"/>
  <c r="E19" i="43"/>
  <c r="F6" i="43" s="1"/>
  <c r="F7" i="43" s="1"/>
  <c r="AU107" i="45"/>
  <c r="C98" i="45" s="1"/>
  <c r="AY7" i="42" l="1"/>
  <c r="I22" i="52"/>
  <c r="M22" i="52" s="1"/>
  <c r="BB91" i="46"/>
  <c r="O104" i="46"/>
  <c r="BB104" i="46" s="1"/>
  <c r="O106" i="46"/>
  <c r="BC106" i="46" s="1"/>
  <c r="O105" i="46"/>
  <c r="BC105" i="46" s="1"/>
  <c r="O99" i="46"/>
  <c r="BC99" i="46" s="1"/>
  <c r="O95" i="46"/>
  <c r="BC95" i="46" s="1"/>
  <c r="BB95" i="46"/>
  <c r="O96" i="46"/>
  <c r="BC96" i="46" s="1"/>
  <c r="O103" i="46"/>
  <c r="BB103" i="46" s="1"/>
  <c r="O94" i="46"/>
  <c r="BB94" i="46" s="1"/>
  <c r="BC94" i="46"/>
  <c r="O98" i="46"/>
  <c r="BC98" i="46" s="1"/>
  <c r="BB98" i="46"/>
  <c r="O100" i="46"/>
  <c r="BB100" i="46" s="1"/>
  <c r="O97" i="46"/>
  <c r="BB97" i="46" s="1"/>
  <c r="BC91" i="46"/>
  <c r="O93" i="46"/>
  <c r="BB93" i="46" s="1"/>
  <c r="O14" i="46"/>
  <c r="BB14" i="46" s="1"/>
  <c r="O73" i="46"/>
  <c r="BC73" i="46" s="1"/>
  <c r="O50" i="46"/>
  <c r="BC50" i="46" s="1"/>
  <c r="O75" i="46"/>
  <c r="BB75" i="46" s="1"/>
  <c r="O72" i="46"/>
  <c r="BB72" i="46" s="1"/>
  <c r="O61" i="46"/>
  <c r="BC61" i="46" s="1"/>
  <c r="O38" i="46"/>
  <c r="BC38" i="46" s="1"/>
  <c r="O9" i="46"/>
  <c r="BB9" i="46" s="1"/>
  <c r="O10" i="46"/>
  <c r="BB10" i="46" s="1"/>
  <c r="O33" i="46"/>
  <c r="BC33" i="46" s="1"/>
  <c r="O27" i="46"/>
  <c r="BB27" i="46" s="1"/>
  <c r="O86" i="46"/>
  <c r="BB86" i="46" s="1"/>
  <c r="O63" i="46"/>
  <c r="BC63" i="46" s="1"/>
  <c r="O60" i="46"/>
  <c r="BC60" i="46" s="1"/>
  <c r="O81" i="46"/>
  <c r="BC81" i="46" s="1"/>
  <c r="BB81" i="46"/>
  <c r="O74" i="46"/>
  <c r="BB74" i="46" s="1"/>
  <c r="O51" i="46"/>
  <c r="BB51" i="46" s="1"/>
  <c r="O48" i="46"/>
  <c r="BB48" i="46" s="1"/>
  <c r="O22" i="46"/>
  <c r="BB22" i="46" s="1"/>
  <c r="O39" i="46"/>
  <c r="BB39" i="46" s="1"/>
  <c r="O17" i="46"/>
  <c r="BC17" i="46" s="1"/>
  <c r="O11" i="46"/>
  <c r="BC11" i="46" s="1"/>
  <c r="O69" i="46"/>
  <c r="BB69" i="46" s="1"/>
  <c r="O87" i="46"/>
  <c r="BB87" i="46" s="1"/>
  <c r="O32" i="46"/>
  <c r="BB32" i="46" s="1"/>
  <c r="BC32" i="46"/>
  <c r="O84" i="46"/>
  <c r="BB84" i="46" s="1"/>
  <c r="O57" i="46"/>
  <c r="BC57" i="46" s="1"/>
  <c r="O34" i="46"/>
  <c r="BB34" i="46" s="1"/>
  <c r="O59" i="46"/>
  <c r="BB59" i="46" s="1"/>
  <c r="O56" i="46"/>
  <c r="BB56" i="46" s="1"/>
  <c r="O45" i="46"/>
  <c r="BB45" i="46" s="1"/>
  <c r="O23" i="46"/>
  <c r="BB23" i="46" s="1"/>
  <c r="O82" i="46"/>
  <c r="BC82" i="46" s="1"/>
  <c r="O13" i="46"/>
  <c r="BB13" i="46" s="1"/>
  <c r="O18" i="46"/>
  <c r="BC18" i="46" s="1"/>
  <c r="O12" i="46"/>
  <c r="BB12" i="46" s="1"/>
  <c r="O70" i="46"/>
  <c r="BB70" i="46" s="1"/>
  <c r="O47" i="46"/>
  <c r="BB47" i="46" s="1"/>
  <c r="O44" i="46"/>
  <c r="BC44" i="46" s="1"/>
  <c r="O24" i="46"/>
  <c r="BB24" i="46" s="1"/>
  <c r="BC103" i="46"/>
  <c r="O65" i="46"/>
  <c r="BB65" i="46" s="1"/>
  <c r="O58" i="46"/>
  <c r="BC58" i="46" s="1"/>
  <c r="O35" i="46"/>
  <c r="BC35" i="46" s="1"/>
  <c r="O29" i="46"/>
  <c r="BC29" i="46" s="1"/>
  <c r="O7" i="46"/>
  <c r="BB7" i="46" s="1"/>
  <c r="O31" i="46"/>
  <c r="BB31" i="46" s="1"/>
  <c r="O20" i="46"/>
  <c r="BC20" i="46" s="1"/>
  <c r="O83" i="46"/>
  <c r="BB83" i="46" s="1"/>
  <c r="O80" i="46"/>
  <c r="BC80" i="46" s="1"/>
  <c r="O53" i="46"/>
  <c r="BB53" i="46"/>
  <c r="BC53" i="46"/>
  <c r="O78" i="46"/>
  <c r="BB78" i="46" s="1"/>
  <c r="O71" i="46"/>
  <c r="BC71" i="46" s="1"/>
  <c r="O68" i="46"/>
  <c r="BC68" i="46" s="1"/>
  <c r="O41" i="46"/>
  <c r="BC41" i="46" s="1"/>
  <c r="O19" i="46"/>
  <c r="BB19" i="46" s="1"/>
  <c r="O43" i="46"/>
  <c r="BC43" i="46" s="1"/>
  <c r="O40" i="46"/>
  <c r="BB40" i="46" s="1"/>
  <c r="O30" i="46"/>
  <c r="BC30" i="46" s="1"/>
  <c r="O89" i="46"/>
  <c r="BB89" i="46" s="1"/>
  <c r="O66" i="46"/>
  <c r="BB66" i="46" s="1"/>
  <c r="O8" i="46"/>
  <c r="BB8" i="46" s="1"/>
  <c r="O21" i="46"/>
  <c r="BC21" i="46" s="1"/>
  <c r="O46" i="46"/>
  <c r="BB46" i="46" s="1"/>
  <c r="O88" i="46"/>
  <c r="BB88" i="46" s="1"/>
  <c r="O77" i="46"/>
  <c r="BB77" i="46" s="1"/>
  <c r="O54" i="46"/>
  <c r="BC54" i="46" s="1"/>
  <c r="O28" i="46"/>
  <c r="BC28" i="46" s="1"/>
  <c r="O25" i="46"/>
  <c r="BB25" i="46" s="1"/>
  <c r="O49" i="46"/>
  <c r="BC49" i="46" s="1"/>
  <c r="O42" i="46"/>
  <c r="BB42" i="46" s="1"/>
  <c r="O16" i="46"/>
  <c r="BC16" i="46" s="1"/>
  <c r="O79" i="46"/>
  <c r="BC79" i="46" s="1"/>
  <c r="O76" i="46"/>
  <c r="BB76" i="46" s="1"/>
  <c r="O15" i="46"/>
  <c r="BB15" i="46" s="1"/>
  <c r="O90" i="46"/>
  <c r="BC90" i="46" s="1"/>
  <c r="BB90" i="46"/>
  <c r="O67" i="46"/>
  <c r="BC67" i="46" s="1"/>
  <c r="O64" i="46"/>
  <c r="BB64" i="46" s="1"/>
  <c r="O37" i="46"/>
  <c r="BB37" i="46" s="1"/>
  <c r="O62" i="46"/>
  <c r="BB62" i="46" s="1"/>
  <c r="O55" i="46"/>
  <c r="BC55" i="46" s="1"/>
  <c r="O36" i="46"/>
  <c r="BB36" i="46" s="1"/>
  <c r="O26" i="46"/>
  <c r="BB26" i="46" s="1"/>
  <c r="O85" i="46"/>
  <c r="BB85" i="46" s="1"/>
  <c r="O52" i="46"/>
  <c r="BB52" i="46" s="1"/>
  <c r="O6" i="46"/>
  <c r="BC6" i="46" s="1"/>
  <c r="O7" i="50"/>
  <c r="O92" i="46"/>
  <c r="BB92" i="46" s="1"/>
  <c r="I27" i="52"/>
  <c r="F27" i="52" s="1"/>
  <c r="H18" i="43"/>
  <c r="AY102" i="50"/>
  <c r="C107" i="48"/>
  <c r="F16" i="43"/>
  <c r="H16" i="43"/>
  <c r="I16" i="43"/>
  <c r="I18" i="43"/>
  <c r="I29" i="52"/>
  <c r="M29" i="52" s="1"/>
  <c r="C107" i="49"/>
  <c r="H17" i="43"/>
  <c r="I28" i="86"/>
  <c r="M28" i="86" s="1"/>
  <c r="F17" i="43"/>
  <c r="I28" i="52"/>
  <c r="M28" i="52" s="1"/>
  <c r="I17" i="43"/>
  <c r="BC99" i="49"/>
  <c r="C107" i="50"/>
  <c r="F18" i="43"/>
  <c r="O100" i="49"/>
  <c r="O107" i="49" s="1"/>
  <c r="BB99" i="49"/>
  <c r="O103" i="50"/>
  <c r="I29" i="86"/>
  <c r="H14" i="43"/>
  <c r="I27" i="86"/>
  <c r="M27" i="86" s="1"/>
  <c r="BB100" i="48"/>
  <c r="BC100" i="48"/>
  <c r="O101" i="48"/>
  <c r="BB101" i="48" s="1"/>
  <c r="I26" i="86"/>
  <c r="F26" i="86" s="1"/>
  <c r="O12" i="86" s="1"/>
  <c r="I15" i="43"/>
  <c r="I26" i="52"/>
  <c r="J26" i="52" s="1"/>
  <c r="BB101" i="47"/>
  <c r="C107" i="47"/>
  <c r="N102" i="47"/>
  <c r="N107" i="47" s="1"/>
  <c r="H15" i="43"/>
  <c r="F15" i="43"/>
  <c r="BA101" i="47"/>
  <c r="I25" i="52"/>
  <c r="J25" i="52" s="1"/>
  <c r="F14" i="43"/>
  <c r="C107" i="46"/>
  <c r="I25" i="86"/>
  <c r="I14" i="43"/>
  <c r="BB102" i="46"/>
  <c r="BC102" i="46"/>
  <c r="O101" i="46"/>
  <c r="M98" i="45"/>
  <c r="AW98" i="45" s="1"/>
  <c r="C8" i="45"/>
  <c r="C99" i="45"/>
  <c r="C107" i="42"/>
  <c r="AY8" i="42"/>
  <c r="F12" i="43"/>
  <c r="H12" i="43"/>
  <c r="M13" i="42"/>
  <c r="I22" i="86"/>
  <c r="F22" i="86" s="1"/>
  <c r="O8" i="86" s="1"/>
  <c r="BC7" i="48"/>
  <c r="BB7" i="48"/>
  <c r="AY7" i="50"/>
  <c r="C10" i="45"/>
  <c r="M10" i="45" s="1"/>
  <c r="C14" i="45"/>
  <c r="M14" i="45" s="1"/>
  <c r="AX7" i="42" l="1"/>
  <c r="I12" i="43" s="1"/>
  <c r="J25" i="86"/>
  <c r="F25" i="86"/>
  <c r="O11" i="86" s="1"/>
  <c r="J18" i="43"/>
  <c r="M27" i="52"/>
  <c r="BC31" i="46"/>
  <c r="BB33" i="46"/>
  <c r="BB35" i="46"/>
  <c r="BB16" i="46"/>
  <c r="BC69" i="46"/>
  <c r="BB63" i="46"/>
  <c r="BB38" i="46"/>
  <c r="BB58" i="46"/>
  <c r="BB105" i="46"/>
  <c r="BC34" i="46"/>
  <c r="BC104" i="46"/>
  <c r="BC47" i="46"/>
  <c r="BC85" i="46"/>
  <c r="BC75" i="46"/>
  <c r="BB43" i="46"/>
  <c r="BB41" i="46"/>
  <c r="BC27" i="46"/>
  <c r="BC14" i="46"/>
  <c r="BC97" i="46"/>
  <c r="BC100" i="46"/>
  <c r="BB96" i="46"/>
  <c r="BB55" i="46"/>
  <c r="BC12" i="46"/>
  <c r="BC9" i="46"/>
  <c r="BC26" i="46"/>
  <c r="BC8" i="46"/>
  <c r="BB30" i="46"/>
  <c r="BB71" i="46"/>
  <c r="BB20" i="46"/>
  <c r="BC23" i="46"/>
  <c r="BC93" i="46"/>
  <c r="BC62" i="46"/>
  <c r="BC46" i="46"/>
  <c r="BC59" i="46"/>
  <c r="BC10" i="46"/>
  <c r="BB21" i="46"/>
  <c r="BB106" i="46"/>
  <c r="BC70" i="46"/>
  <c r="BB68" i="46"/>
  <c r="BC48" i="46"/>
  <c r="BC86" i="46"/>
  <c r="BB11" i="46"/>
  <c r="J27" i="52"/>
  <c r="O107" i="46"/>
  <c r="BC92" i="46"/>
  <c r="BB80" i="46"/>
  <c r="BB29" i="46"/>
  <c r="BC22" i="46"/>
  <c r="BC51" i="46"/>
  <c r="BC15" i="46"/>
  <c r="BB79" i="46"/>
  <c r="BC65" i="46"/>
  <c r="BB57" i="46"/>
  <c r="BB73" i="46"/>
  <c r="BB54" i="46"/>
  <c r="BC56" i="46"/>
  <c r="BC25" i="46"/>
  <c r="BC40" i="46"/>
  <c r="BC7" i="46"/>
  <c r="BB82" i="46"/>
  <c r="BB99" i="46"/>
  <c r="BB17" i="46"/>
  <c r="BC72" i="46"/>
  <c r="BC52" i="46"/>
  <c r="BB44" i="46"/>
  <c r="BC13" i="46"/>
  <c r="BC36" i="46"/>
  <c r="BB28" i="46"/>
  <c r="BC19" i="46"/>
  <c r="BC78" i="46"/>
  <c r="BC45" i="46"/>
  <c r="BC74" i="46"/>
  <c r="BC84" i="46"/>
  <c r="BC87" i="46"/>
  <c r="BB6" i="46"/>
  <c r="BC37" i="46"/>
  <c r="BC64" i="46"/>
  <c r="BC42" i="46"/>
  <c r="BC88" i="46"/>
  <c r="BC89" i="46"/>
  <c r="BC83" i="46"/>
  <c r="BC39" i="46"/>
  <c r="BB60" i="46"/>
  <c r="BB50" i="46"/>
  <c r="BB67" i="46"/>
  <c r="BC76" i="46"/>
  <c r="BB49" i="46"/>
  <c r="BC77" i="46"/>
  <c r="BC66" i="46"/>
  <c r="BC24" i="46"/>
  <c r="BB18" i="46"/>
  <c r="BB61" i="46"/>
  <c r="O107" i="50"/>
  <c r="F29" i="52"/>
  <c r="G29" i="52" s="1"/>
  <c r="I23" i="52"/>
  <c r="I21" i="52" s="1"/>
  <c r="J28" i="86"/>
  <c r="J29" i="52"/>
  <c r="J16" i="43"/>
  <c r="J28" i="52"/>
  <c r="J14" i="43"/>
  <c r="F28" i="86"/>
  <c r="F28" i="52"/>
  <c r="L14" i="52" s="1"/>
  <c r="M14" i="52" s="1"/>
  <c r="J17" i="43"/>
  <c r="BC100" i="49"/>
  <c r="BB100" i="49"/>
  <c r="BB107" i="49" s="1"/>
  <c r="G28" i="86"/>
  <c r="AY103" i="50"/>
  <c r="AX103" i="50"/>
  <c r="AX107" i="50" s="1"/>
  <c r="J29" i="86"/>
  <c r="F29" i="86"/>
  <c r="O15" i="86" s="1"/>
  <c r="M29" i="86"/>
  <c r="J26" i="86"/>
  <c r="J27" i="86"/>
  <c r="F27" i="86"/>
  <c r="O107" i="48"/>
  <c r="BC101" i="48"/>
  <c r="M25" i="52"/>
  <c r="M26" i="86"/>
  <c r="F25" i="52"/>
  <c r="M26" i="52"/>
  <c r="F26" i="52"/>
  <c r="L12" i="52" s="1"/>
  <c r="M12" i="52" s="1"/>
  <c r="J15" i="43"/>
  <c r="BA102" i="47"/>
  <c r="BA107" i="47" s="1"/>
  <c r="BB102" i="47"/>
  <c r="L12" i="86"/>
  <c r="G26" i="86"/>
  <c r="I24" i="52"/>
  <c r="M24" i="52" s="1"/>
  <c r="I24" i="86"/>
  <c r="J24" i="86" s="1"/>
  <c r="M25" i="86"/>
  <c r="BB101" i="46"/>
  <c r="BC101" i="46"/>
  <c r="AX98" i="45"/>
  <c r="M8" i="45"/>
  <c r="AW8" i="45" s="1"/>
  <c r="M99" i="45"/>
  <c r="AX99" i="45" s="1"/>
  <c r="M107" i="42"/>
  <c r="AX8" i="42"/>
  <c r="I23" i="86"/>
  <c r="J22" i="52"/>
  <c r="J12" i="43"/>
  <c r="F22" i="52"/>
  <c r="G22" i="52" s="1"/>
  <c r="J22" i="86"/>
  <c r="M22" i="86"/>
  <c r="AY13" i="42"/>
  <c r="AX13" i="42"/>
  <c r="BB107" i="48"/>
  <c r="G16" i="43"/>
  <c r="K16" i="43" s="1"/>
  <c r="L13" i="52"/>
  <c r="G27" i="52"/>
  <c r="I13" i="43"/>
  <c r="F13" i="43"/>
  <c r="F19" i="43" s="1"/>
  <c r="H13" i="43"/>
  <c r="C107" i="45"/>
  <c r="AW14" i="45"/>
  <c r="AX14" i="45"/>
  <c r="AX10" i="45"/>
  <c r="AX8" i="45" l="1"/>
  <c r="I19" i="43"/>
  <c r="L13" i="86"/>
  <c r="O13" i="86"/>
  <c r="L14" i="86"/>
  <c r="P14" i="86" s="1"/>
  <c r="O14" i="86"/>
  <c r="L15" i="52"/>
  <c r="O15" i="52" s="1"/>
  <c r="G14" i="43"/>
  <c r="K14" i="43" s="1"/>
  <c r="AY107" i="50"/>
  <c r="G18" i="43"/>
  <c r="K18" i="43" s="1"/>
  <c r="F24" i="86"/>
  <c r="G24" i="86" s="1"/>
  <c r="BC107" i="49"/>
  <c r="L11" i="86"/>
  <c r="G17" i="43"/>
  <c r="K17" i="43" s="1"/>
  <c r="G28" i="52"/>
  <c r="O10" i="86"/>
  <c r="M14" i="86"/>
  <c r="L15" i="86"/>
  <c r="G29" i="86"/>
  <c r="I20" i="52"/>
  <c r="J20" i="52" s="1"/>
  <c r="F24" i="52"/>
  <c r="G24" i="52" s="1"/>
  <c r="G25" i="52"/>
  <c r="L11" i="52"/>
  <c r="M11" i="52" s="1"/>
  <c r="BC107" i="48"/>
  <c r="G27" i="86"/>
  <c r="G26" i="52"/>
  <c r="P13" i="86"/>
  <c r="M13" i="86"/>
  <c r="BB107" i="47"/>
  <c r="J24" i="52"/>
  <c r="G15" i="43"/>
  <c r="K15" i="43" s="1"/>
  <c r="M24" i="86"/>
  <c r="P12" i="86"/>
  <c r="M12" i="86"/>
  <c r="G25" i="86"/>
  <c r="BB107" i="46"/>
  <c r="BC107" i="46" s="1"/>
  <c r="AX107" i="42"/>
  <c r="AY107" i="42" s="1"/>
  <c r="F23" i="86"/>
  <c r="J23" i="86"/>
  <c r="AW99" i="45"/>
  <c r="G12" i="43"/>
  <c r="K12" i="43" s="1"/>
  <c r="L8" i="52"/>
  <c r="M8" i="52" s="1"/>
  <c r="G22" i="86"/>
  <c r="L8" i="86"/>
  <c r="M23" i="86"/>
  <c r="I21" i="86"/>
  <c r="M13" i="52"/>
  <c r="J23" i="52"/>
  <c r="J21" i="52"/>
  <c r="J13" i="43"/>
  <c r="J19" i="43" s="1"/>
  <c r="M107" i="45"/>
  <c r="F23" i="52"/>
  <c r="F21" i="52" s="1"/>
  <c r="G21" i="52" s="1"/>
  <c r="M21" i="52"/>
  <c r="M23" i="52"/>
  <c r="H19" i="43"/>
  <c r="AW10" i="45"/>
  <c r="L10" i="86" l="1"/>
  <c r="P10" i="86" s="1"/>
  <c r="G23" i="86"/>
  <c r="O9" i="86"/>
  <c r="O7" i="86" s="1"/>
  <c r="O16" i="86" s="1"/>
  <c r="M15" i="52"/>
  <c r="J21" i="86"/>
  <c r="I20" i="86"/>
  <c r="J20" i="86" s="1"/>
  <c r="I31" i="52"/>
  <c r="K6" i="43" s="1"/>
  <c r="M20" i="52"/>
  <c r="P11" i="86"/>
  <c r="R10" i="86"/>
  <c r="M11" i="86"/>
  <c r="M15" i="86"/>
  <c r="R15" i="86"/>
  <c r="P15" i="86"/>
  <c r="L10" i="52"/>
  <c r="M10" i="52" s="1"/>
  <c r="O10" i="52"/>
  <c r="L9" i="86"/>
  <c r="M9" i="86" s="1"/>
  <c r="M10" i="86"/>
  <c r="AW107" i="45"/>
  <c r="AX107" i="45" s="1"/>
  <c r="M8" i="86"/>
  <c r="P8" i="86"/>
  <c r="M21" i="86"/>
  <c r="F21" i="86"/>
  <c r="F20" i="86" s="1"/>
  <c r="G6" i="43"/>
  <c r="G7" i="43" s="1"/>
  <c r="G23" i="52"/>
  <c r="F20" i="52"/>
  <c r="F31" i="52" s="1"/>
  <c r="G31" i="52" s="1"/>
  <c r="L9" i="52"/>
  <c r="M9" i="52" s="1"/>
  <c r="G13" i="43"/>
  <c r="K13" i="43" s="1"/>
  <c r="K19" i="43" s="1"/>
  <c r="J31" i="52" l="1"/>
  <c r="O6" i="86"/>
  <c r="O17" i="86" s="1"/>
  <c r="M31" i="52"/>
  <c r="P9" i="86"/>
  <c r="G21" i="86"/>
  <c r="R7" i="86"/>
  <c r="L7" i="86"/>
  <c r="L6" i="86" s="1"/>
  <c r="M20" i="86"/>
  <c r="I31" i="86"/>
  <c r="G20" i="52"/>
  <c r="O7" i="52"/>
  <c r="L7" i="52"/>
  <c r="L16" i="52" s="1"/>
  <c r="G19" i="43"/>
  <c r="K8" i="43"/>
  <c r="K9" i="43" s="1"/>
  <c r="L6" i="52" l="1"/>
  <c r="M6" i="52" s="1"/>
  <c r="M7" i="86"/>
  <c r="P7" i="86"/>
  <c r="M31" i="86"/>
  <c r="J31" i="86"/>
  <c r="F31" i="86"/>
  <c r="G31" i="86" s="1"/>
  <c r="G20" i="86"/>
  <c r="L16" i="86"/>
  <c r="R16" i="86" s="1"/>
  <c r="M7" i="52"/>
  <c r="M16" i="52"/>
  <c r="L17" i="52" l="1"/>
  <c r="P16" i="86"/>
  <c r="M16" i="86"/>
  <c r="M6" i="86"/>
  <c r="P6" i="86"/>
  <c r="L17" i="86"/>
  <c r="R17" i="86" s="1"/>
  <c r="O16" i="52"/>
  <c r="R34" i="86" l="1"/>
  <c r="R35" i="86" s="1"/>
  <c r="M17" i="52"/>
  <c r="M17" i="86"/>
  <c r="P17" i="86"/>
  <c r="F44" i="86"/>
  <c r="S38" i="86"/>
  <c r="S37" i="86"/>
  <c r="F45" i="86"/>
  <c r="P38" i="52"/>
  <c r="P37" i="52"/>
  <c r="F45" i="52"/>
  <c r="O34" i="52"/>
  <c r="R34" i="52" s="1"/>
  <c r="F44" i="52"/>
  <c r="O17" i="52"/>
  <c r="R36" i="86" l="1"/>
  <c r="F48" i="86"/>
  <c r="F46" i="86" s="1"/>
  <c r="F42" i="52"/>
  <c r="O35" i="52"/>
  <c r="R35" i="52" s="1"/>
  <c r="F48" i="52"/>
  <c r="F46" i="52" s="1"/>
  <c r="S34" i="86"/>
  <c r="P34" i="52"/>
  <c r="U34" i="86"/>
  <c r="F42" i="86"/>
  <c r="U35" i="86" l="1"/>
  <c r="S35" i="86"/>
  <c r="O36" i="52"/>
  <c r="R36" i="52" s="1"/>
  <c r="P35" i="52"/>
  <c r="O39" i="52" l="1"/>
  <c r="R39" i="52" s="1"/>
  <c r="U36" i="86"/>
  <c r="R39" i="86"/>
  <c r="S36" i="86"/>
  <c r="P36" i="52"/>
  <c r="P39" i="52" l="1"/>
  <c r="U39" i="86"/>
  <c r="S39" i="86"/>
</calcChain>
</file>

<file path=xl/sharedStrings.xml><?xml version="1.0" encoding="utf-8"?>
<sst xmlns="http://schemas.openxmlformats.org/spreadsheetml/2006/main" count="17643" uniqueCount="419">
  <si>
    <t>a.1) Personalkosten - Angestellte</t>
  </si>
  <si>
    <t>Pos.</t>
  </si>
  <si>
    <t>Lfd.
Nr.</t>
  </si>
  <si>
    <t>Lfd.
Nr. f.
Stich-
probe</t>
  </si>
  <si>
    <t>Zufalls-
zahl</t>
  </si>
  <si>
    <t>Stich-
probe</t>
  </si>
  <si>
    <r>
      <t xml:space="preserve">Beleg-
nummer
</t>
    </r>
    <r>
      <rPr>
        <sz val="8"/>
        <color theme="0"/>
        <rFont val="Arial"/>
        <family val="2"/>
      </rPr>
      <t>(optional)</t>
    </r>
  </si>
  <si>
    <t>Name des/der Mitarbeiter/in</t>
  </si>
  <si>
    <t>Funktion im Projekt</t>
  </si>
  <si>
    <t>Abrechnungszeitraum</t>
  </si>
  <si>
    <r>
      <t xml:space="preserve">Anmerkungen Projektträger
</t>
    </r>
    <r>
      <rPr>
        <b/>
        <sz val="9"/>
        <color theme="0"/>
        <rFont val="Arial"/>
        <family val="2"/>
      </rPr>
      <t>(optional)</t>
    </r>
  </si>
  <si>
    <t>eingereichter
Betrag (€)</t>
  </si>
  <si>
    <t>a.1)</t>
  </si>
  <si>
    <t>Unteraufträge</t>
  </si>
  <si>
    <t>Einnahmen</t>
  </si>
  <si>
    <t>Belegdatum</t>
  </si>
  <si>
    <t>Verwendungszweck</t>
  </si>
  <si>
    <t>Kosten sind nicht mit Originalunterlagen belegt</t>
  </si>
  <si>
    <t>Kosten sind nicht identifizierbar und verifizierbar im Buchhaltungssystem des Fördernehmers</t>
  </si>
  <si>
    <t>Ein fehlerhafter Betrag wurde im Abrechnungsdokument angesetzt</t>
  </si>
  <si>
    <t>Kosten sind außerhalb der Projektlaufzeit entstanden</t>
  </si>
  <si>
    <t>Fördernehmer/Projektpartner ist vorsteuerabzugsberechtigt und die USt stellt daher keine förderfähigen Kosten dar</t>
  </si>
  <si>
    <t xml:space="preserve">Fehlerhafte Fremdwährungsumrechnung </t>
  </si>
  <si>
    <t>Berechnung der Personalkosten erfolgte nicht lt AMIF Sonderrichtlinie</t>
  </si>
  <si>
    <t>Immobilien</t>
  </si>
  <si>
    <t>Reisekosten</t>
  </si>
  <si>
    <t>a.2) Personalkosten - nicht-Angestellte</t>
  </si>
  <si>
    <t>a.2)</t>
  </si>
  <si>
    <t>b.1) Sachkosten - Immobilien</t>
  </si>
  <si>
    <t>Begründung der Projektrelevanz</t>
  </si>
  <si>
    <t>b.1)</t>
  </si>
  <si>
    <t>Zweck der Reise (Projektrelevanz)</t>
  </si>
  <si>
    <t>Name des/der Mitarbeiters/in</t>
  </si>
  <si>
    <t>b.2)</t>
  </si>
  <si>
    <t>Name des/der Begünstigten</t>
  </si>
  <si>
    <t>b.3)</t>
  </si>
  <si>
    <t>b.4) Sachkosten - Sonstige Projektspezifische Ausgaben</t>
  </si>
  <si>
    <t>b.4)</t>
  </si>
  <si>
    <t>c) Unteraufträge</t>
  </si>
  <si>
    <t>c)</t>
  </si>
  <si>
    <t>Betrag (€) auf KST verbucht</t>
  </si>
  <si>
    <t>korrekt zugeordnet</t>
  </si>
  <si>
    <t>Belege lt. SRL vorhanden</t>
  </si>
  <si>
    <t>PK-Berechnung korrekt</t>
  </si>
  <si>
    <t>Fremdwährungsumrechnung korrekt</t>
  </si>
  <si>
    <t>Kosten ausschließl f Miete, BK, AfA</t>
  </si>
  <si>
    <t>Belege im Original vorliegend</t>
  </si>
  <si>
    <t>USt. korrekt berücksichtigt</t>
  </si>
  <si>
    <t>ab € 400: Auftrag schriftlich vereinbart</t>
  </si>
  <si>
    <t>ab € 400: Vergleichsangebote eingeholt</t>
  </si>
  <si>
    <t>zu berichten an EK</t>
  </si>
  <si>
    <t>geprüfter Unionsbeitrag</t>
  </si>
  <si>
    <t>davon förderfähig</t>
  </si>
  <si>
    <t>davon nicht förderfähig</t>
  </si>
  <si>
    <t>Fehlerquote EK</t>
  </si>
  <si>
    <t>Stichprobenparameter</t>
  </si>
  <si>
    <t>Min.</t>
  </si>
  <si>
    <r>
      <t xml:space="preserve">SOLL
</t>
    </r>
    <r>
      <rPr>
        <sz val="8"/>
        <color theme="0"/>
        <rFont val="Arial"/>
        <family val="2"/>
      </rPr>
      <t>(Ist-Ausgaben)</t>
    </r>
  </si>
  <si>
    <r>
      <t xml:space="preserve">SOLL
</t>
    </r>
    <r>
      <rPr>
        <sz val="8"/>
        <color theme="0"/>
        <rFont val="Arial"/>
        <family val="2"/>
      </rPr>
      <t>(Berechnung)</t>
    </r>
  </si>
  <si>
    <t>IST</t>
  </si>
  <si>
    <t>Kontrollierte Belege</t>
  </si>
  <si>
    <t>Kontrollierter Anteil</t>
  </si>
  <si>
    <t>Budget</t>
  </si>
  <si>
    <t>Anteil an Gesamt-budget</t>
  </si>
  <si>
    <t>IST-Ausgaben</t>
  </si>
  <si>
    <t>Anteil an gesamten direkten Kosten</t>
  </si>
  <si>
    <t>Zu
prüfende Belege V1</t>
  </si>
  <si>
    <t>Beleg-
über-
schuss</t>
  </si>
  <si>
    <t>IST-Aus-
gaben Belegüber-schuss</t>
  </si>
  <si>
    <t>Zu
prüfende Belege V2</t>
  </si>
  <si>
    <t>Zu
prüfende Belege V3</t>
  </si>
  <si>
    <t>Zu
prüfende Belege V4</t>
  </si>
  <si>
    <t>Zu
prüfende Belege V5</t>
  </si>
  <si>
    <t>Zu
prüfende Belege</t>
  </si>
  <si>
    <t>Direkte Kosten</t>
  </si>
  <si>
    <t>a) Personalkosten</t>
  </si>
  <si>
    <t>Angestellte</t>
  </si>
  <si>
    <t>Nicht-Angestellte</t>
  </si>
  <si>
    <t>b) Sachkosten</t>
  </si>
  <si>
    <t>Zielgruppenspezifische Ausgaben</t>
  </si>
  <si>
    <t>Sonstige Projektspezifische Ausgaben</t>
  </si>
  <si>
    <t>Indirekte Kosten</t>
  </si>
  <si>
    <t>Anteil an Personalkosten:</t>
  </si>
  <si>
    <t>Budget
lt. Vertrag</t>
  </si>
  <si>
    <t>%-Anteil</t>
  </si>
  <si>
    <t>Budget-ausschöpfung</t>
  </si>
  <si>
    <t>Anmerkung ÖIF</t>
  </si>
  <si>
    <t>a.1) Angestellte</t>
  </si>
  <si>
    <t>a.2) Nicht-Angestellte</t>
  </si>
  <si>
    <t>b.1) Immobilien</t>
  </si>
  <si>
    <t>b.2) Reisekosten</t>
  </si>
  <si>
    <t>b.3) Zielgruppenspezifische Ausgaben</t>
  </si>
  <si>
    <t>b.4) Sonstige Projektspezifische Ausgaben</t>
  </si>
  <si>
    <t>AUSGABEN GESAMT</t>
  </si>
  <si>
    <t>Projekteinnahmen</t>
  </si>
  <si>
    <t>a) Beitrag des AMIF</t>
  </si>
  <si>
    <r>
      <t xml:space="preserve">c) Beitrag des Projektträgers und des/der Projektpartner </t>
    </r>
    <r>
      <rPr>
        <sz val="8"/>
        <rFont val="Arial"/>
        <family val="2"/>
      </rPr>
      <t>(Eigenmittel)</t>
    </r>
  </si>
  <si>
    <t>d) Beitrag anderer Organisationen</t>
  </si>
  <si>
    <t>EINNAHMEN GESAMT</t>
  </si>
  <si>
    <t>Einnahmen AMIF und BM.I/BMEIA</t>
  </si>
  <si>
    <t>Offene Auszahlungen/
Rückforderungen</t>
  </si>
  <si>
    <t>AMIF-Beitrag</t>
  </si>
  <si>
    <t>75% der gesamten förderfähigen Kosten</t>
  </si>
  <si>
    <t>unter Beachtung des Gewinnverbots</t>
  </si>
  <si>
    <t>BM.I/BMEIA-Beitrag</t>
  </si>
  <si>
    <t>Differenzbetrag</t>
  </si>
  <si>
    <t>Spalte2</t>
  </si>
  <si>
    <t>Spalte3</t>
  </si>
  <si>
    <t>Spalte6</t>
  </si>
  <si>
    <t>Spalte7</t>
  </si>
  <si>
    <t>Spalte8</t>
  </si>
  <si>
    <t>Spalte1</t>
  </si>
  <si>
    <t>Ausgabenpositionen mit Belegen</t>
  </si>
  <si>
    <t>Rechnungsbetrag (€)</t>
  </si>
  <si>
    <t>Projektanteil (%)</t>
  </si>
  <si>
    <t>b.2) Sachkosten - Reisekosten</t>
  </si>
  <si>
    <t>AfA (€)</t>
  </si>
  <si>
    <t>Spalte72</t>
  </si>
  <si>
    <t>Spalte82</t>
  </si>
  <si>
    <t>Spalte83</t>
  </si>
  <si>
    <t>Spalte84</t>
  </si>
  <si>
    <t>Spalte85</t>
  </si>
  <si>
    <t>Anteil 1</t>
  </si>
  <si>
    <t>Anteil 2</t>
  </si>
  <si>
    <t>Anteil 3</t>
  </si>
  <si>
    <t>Anteil 4</t>
  </si>
  <si>
    <t>Anteil 5</t>
  </si>
  <si>
    <t>Anteil 6</t>
  </si>
  <si>
    <t>Rundungsdifferenz</t>
  </si>
  <si>
    <t>Vor-Ort-K</t>
  </si>
  <si>
    <t>Gründe für Differenz</t>
  </si>
  <si>
    <t>b.3) Sachkosten - Zielgruppe</t>
  </si>
  <si>
    <t>Stellungnahme Projektträger</t>
  </si>
  <si>
    <t>Finale Stellungnahme ÖIF</t>
  </si>
  <si>
    <t>Feststellung und Angaben zu ausständigen Informationen durch ÖIF</t>
  </si>
  <si>
    <t>förderfähiger 
Betrag nach Prüfung ÖIF (€)</t>
  </si>
  <si>
    <t>Nachweispflichten lt. SRL nicht erfüllt</t>
  </si>
  <si>
    <t>Kosten entsprechen nicht dem Grundsatz der Sparsamkeit, Wirtschaftlichkeit und Zweckmäßigkeit</t>
  </si>
  <si>
    <t>Die Kosten waren für die Umsetzung des Projekts nicht unbedingt notwendig</t>
  </si>
  <si>
    <t>Es wurden keine Vergleichsangebote eingeholt</t>
  </si>
  <si>
    <t>Berechnung des Aliquotierungsschlüssels kann nicht nachvollzogen werden</t>
  </si>
  <si>
    <t>Berechnung der Reisekosten erfolgte nicht lt. AMIF Sonderrichtlinie</t>
  </si>
  <si>
    <t>Kosten wurden in der falschen Kostenkategorie abgerechnet</t>
  </si>
  <si>
    <t>Spalte4</t>
  </si>
  <si>
    <t>Stichprobe und Fehlerquote</t>
  </si>
  <si>
    <t>Spalte22</t>
  </si>
  <si>
    <t>a2</t>
  </si>
  <si>
    <t>a3</t>
  </si>
  <si>
    <t xml:space="preserve">WV: Leistung auf Honorarnote ersichtlich </t>
  </si>
  <si>
    <t>Finale Finanzierung</t>
  </si>
  <si>
    <t>nicht geprüfte Ausgaben</t>
  </si>
  <si>
    <t>geprüfte Ausgaben</t>
  </si>
  <si>
    <t>förderfähige geprüfte Ausgaben</t>
  </si>
  <si>
    <t>förderfähige Ausgaben gesamt</t>
  </si>
  <si>
    <t>Angaben zum Projekt</t>
  </si>
  <si>
    <t>Projektnummer</t>
  </si>
  <si>
    <t>Projektträger</t>
  </si>
  <si>
    <t>Projekttitel</t>
  </si>
  <si>
    <t>Laufzeit Beginn (TT.MM.JJJJ)</t>
  </si>
  <si>
    <t>Laufzeit Ende (TT.MM.JJJJ)</t>
  </si>
  <si>
    <t>Angaben zur Projektleitung</t>
  </si>
  <si>
    <t>Telefon</t>
  </si>
  <si>
    <t>E-Mail</t>
  </si>
  <si>
    <t>Angaben zur finanzverantwortlichen Person für das Projekt</t>
  </si>
  <si>
    <t>Fehler-quote</t>
  </si>
  <si>
    <t>Anteil an IST-Aus-gaben</t>
  </si>
  <si>
    <r>
      <t xml:space="preserve">Einnahmenart
</t>
    </r>
    <r>
      <rPr>
        <b/>
        <sz val="9"/>
        <color theme="0"/>
        <rFont val="Arial"/>
        <family val="2"/>
      </rPr>
      <t>(bitte aus Dropdown auswählen)</t>
    </r>
  </si>
  <si>
    <t>Vor- und Nachname</t>
  </si>
  <si>
    <t>Projektausgaben - Zusammenfassung</t>
  </si>
  <si>
    <t>Projektausgaben - Prüfdetails</t>
  </si>
  <si>
    <t>Anzahl der
eingereichten Belege</t>
  </si>
  <si>
    <t>Monat/Jahr</t>
  </si>
  <si>
    <t>Bundesland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</si>
  <si>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</si>
  <si>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</si>
  <si>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</si>
  <si>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</si>
  <si>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</si>
  <si>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</si>
  <si>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</si>
  <si>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</si>
  <si>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</si>
  <si>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Berechnung der Bruttojahreskosten - Angestellte</t>
  </si>
  <si>
    <t>Name Projektmitarbeiter/in</t>
  </si>
  <si>
    <t>Pos. und lfd. Nr. des Belegs</t>
  </si>
  <si>
    <t>Vorgelegte Unterlagen</t>
  </si>
  <si>
    <t>Stunden pro Woche gesamt (SOLL lt. DV)</t>
  </si>
  <si>
    <t>Monat</t>
  </si>
  <si>
    <t>SUMME</t>
  </si>
  <si>
    <t>Jahreslohnkonto</t>
  </si>
  <si>
    <t>Stunden pro Woche im Projekt (SOLL)</t>
  </si>
  <si>
    <t>Dienstvertrag</t>
  </si>
  <si>
    <t>Zeiterfassung datiert und unterschrieben</t>
  </si>
  <si>
    <t>Kalenderjahr</t>
  </si>
  <si>
    <t>Anmerkung</t>
  </si>
  <si>
    <t>Grundgehalt</t>
  </si>
  <si>
    <t>Sonderzahlung</t>
  </si>
  <si>
    <t>Zulage/Gehaltsbestandteil 1</t>
  </si>
  <si>
    <t>Zulage/Gehaltsbestandteil 2</t>
  </si>
  <si>
    <t>Zulage/Gehaltsbestandteil 3</t>
  </si>
  <si>
    <t>Zulage/Gehaltsbestandteil 4</t>
  </si>
  <si>
    <t>Zulage/Gehaltsbestandteil 5</t>
  </si>
  <si>
    <t>Zulage/Gehaltsbestandteil 6</t>
  </si>
  <si>
    <t>Zulage/Gehaltsbestandteil 7</t>
  </si>
  <si>
    <t>Zulage/Gehaltsbestandteil 8</t>
  </si>
  <si>
    <t>Zwischensumme Brutto gesamt</t>
  </si>
  <si>
    <t>Sozialversicherung Dienstgeber</t>
  </si>
  <si>
    <t>Sozialversicherung Sonderzahlung</t>
  </si>
  <si>
    <t>Zwischensumme Sozialversicherung</t>
  </si>
  <si>
    <t>Dienstgeberbeitrag</t>
  </si>
  <si>
    <t>Mitarbeitervorsorge</t>
  </si>
  <si>
    <t>Kommunalsteuer</t>
  </si>
  <si>
    <t>Dienstgeberzuschlag</t>
  </si>
  <si>
    <t>U-Bahnabgabe</t>
  </si>
  <si>
    <t>Sonstige Abgabe 1</t>
  </si>
  <si>
    <t>Sonstige Abgabe 2</t>
  </si>
  <si>
    <t>Summe Gehaltskosten</t>
  </si>
  <si>
    <t>IST Gesamtarbeitsstunden</t>
  </si>
  <si>
    <t>IST Projektstunden</t>
  </si>
  <si>
    <t>projektrelevanter Anteil</t>
  </si>
  <si>
    <t>Berechnung der Bruttojahreskosten - nicht Angestellte</t>
  </si>
  <si>
    <t>Honorarnote</t>
  </si>
  <si>
    <t>Honorar</t>
  </si>
  <si>
    <t>Zulage/Gehaltsbestandteil</t>
  </si>
  <si>
    <t>Sonstige Abgabe</t>
  </si>
  <si>
    <t>Reisebericht für Projektpersonal</t>
  </si>
  <si>
    <t>Reiseroute</t>
  </si>
  <si>
    <t>Beschreibung zum Zweck der Reise (Projektrelevanz)</t>
  </si>
  <si>
    <r>
      <t xml:space="preserve">von Datum, Uhrzeit
</t>
    </r>
    <r>
      <rPr>
        <b/>
        <sz val="8"/>
        <color theme="1"/>
        <rFont val="Arial"/>
        <family val="2"/>
      </rPr>
      <t>(TT.MM.JJJJ hh:mm)</t>
    </r>
  </si>
  <si>
    <r>
      <t xml:space="preserve">bis Datum, Uhrzeit
</t>
    </r>
    <r>
      <rPr>
        <b/>
        <sz val="8"/>
        <color theme="1"/>
        <rFont val="Arial"/>
        <family val="2"/>
      </rPr>
      <t>(TT.MM.JJJJ hh:mm)</t>
    </r>
  </si>
  <si>
    <t>Dauer</t>
  </si>
  <si>
    <t>Verpflegungskosten - Diäten</t>
  </si>
  <si>
    <r>
      <t xml:space="preserve">von Datum, Uhrzeit
</t>
    </r>
    <r>
      <rPr>
        <b/>
        <sz val="8"/>
        <rFont val="Arial"/>
        <family val="2"/>
      </rPr>
      <t>(TT.MM.JJJJ hh:mm)</t>
    </r>
  </si>
  <si>
    <r>
      <t xml:space="preserve">bis Datum, Uhrzeit
</t>
    </r>
    <r>
      <rPr>
        <b/>
        <sz val="8"/>
        <rFont val="Arial"/>
        <family val="2"/>
      </rPr>
      <t>(TT.MM.JJJJ hh:mm)</t>
    </r>
  </si>
  <si>
    <t>Anzahl Tagessätze</t>
  </si>
  <si>
    <t>Höhe Tagessatz</t>
  </si>
  <si>
    <t>Verpflegung gesamt</t>
  </si>
  <si>
    <t>Summe</t>
  </si>
  <si>
    <t>Verpflegungskosten - IST-Ausgaben</t>
  </si>
  <si>
    <t>Datum</t>
  </si>
  <si>
    <t>Fahrtkosten - KM-Geld</t>
  </si>
  <si>
    <t>Abfahrtsort</t>
  </si>
  <si>
    <t>Zielort</t>
  </si>
  <si>
    <t>KM-Anzahl</t>
  </si>
  <si>
    <t>Anzahl Mitfahrer/
innen</t>
  </si>
  <si>
    <t>€ pro KM</t>
  </si>
  <si>
    <t>KM-Geld gesamt</t>
  </si>
  <si>
    <t>Fahrtkosten - Öffentliche Verkehrsmittel</t>
  </si>
  <si>
    <t>Verkehrsmittel/Bezeichnung</t>
  </si>
  <si>
    <t>Betrag</t>
  </si>
  <si>
    <t>Übernachtung</t>
  </si>
  <si>
    <t>Name der Unterkunft</t>
  </si>
  <si>
    <t>von Datum</t>
  </si>
  <si>
    <t>bis Datum</t>
  </si>
  <si>
    <t>Verpflegung</t>
  </si>
  <si>
    <t>Anzahl Über-nachtungen</t>
  </si>
  <si>
    <t>keine</t>
  </si>
  <si>
    <t>Frühstück</t>
  </si>
  <si>
    <t>Gesamtsumme</t>
  </si>
  <si>
    <t>Datenblatt Personaleinsatz</t>
  </si>
  <si>
    <t>Kalenderjahr (Zeitraum)</t>
  </si>
  <si>
    <t>Wochenstunden
gesamt (SOLL)</t>
  </si>
  <si>
    <t>Wochenstunden im Projekt (SOLL)</t>
  </si>
  <si>
    <t>Gesamtstunden (IST)</t>
  </si>
  <si>
    <t>Projektstunden (IST)</t>
  </si>
  <si>
    <t>Ausfüllhilfe</t>
  </si>
  <si>
    <t>Allgemeiner Hinweis</t>
  </si>
  <si>
    <t xml:space="preserve">Generell ist jeder Beleg in einer eigenen Zeile zu erfassen. </t>
  </si>
  <si>
    <t>Overview</t>
  </si>
  <si>
    <t>Sowohl bei den Projektausgaben als auch -einnahmen sind die Budgetwerte laut aktuellem Vertrag einzutragen.</t>
  </si>
  <si>
    <t>a.1) PK-Ang. (Personalkosten - Angestellte)</t>
  </si>
  <si>
    <t>Hier ist der förderfähige Gesamtbetrag laut "Berechnung a.1)" je Lohnkonto, das heißt je Mitarbeiter/in und Jahr einzutragen.</t>
  </si>
  <si>
    <t>Berechnung a.1)</t>
  </si>
  <si>
    <t>Die Vorlage zur Personalkostenberechnung ist je Lohnkonto, das heißt je Mitarbeiter/in und Jahr zu befüllen.</t>
  </si>
  <si>
    <t>Angaben sind in den weißen Feldern einzutragen.</t>
  </si>
  <si>
    <t>Unter "Pos. und lfd. Nr." soll ein eindeutiger Bezug zum Beleg hergestellt werden z.B.: a.1) 1, a.1) 2 etc.</t>
  </si>
  <si>
    <t>Bezeichnungen für förderfähige Zulagen sind gegebenenfalls in der Spalte "C" unter "Zulage/Gehaltsbestandteil" einzutragen.</t>
  </si>
  <si>
    <t xml:space="preserve">Pro Monat sind die IST Gesamtarbeitsstunden und die IST Projektstunden einzutragen. </t>
  </si>
  <si>
    <t>Dieser Betrag ist dann im Tabellenblatt „a.1) Personalkosten - Ang.“ bei der entsprechenden Position einzutragen.</t>
  </si>
  <si>
    <t>a.2) PK-andere (Personalkosten - nicht-Angestellte)</t>
  </si>
  <si>
    <t>Hier ist der förderfähige Gesamtbetrag laut "Berechnung der Bruttojahreskosten andere" je Mitarbeiter/in und Jahr einzutragen.</t>
  </si>
  <si>
    <t>Berechnung a.2)</t>
  </si>
  <si>
    <t>Hierunter fallen insbesondere freie Dienstnehmer/innen.</t>
  </si>
  <si>
    <t>Die Ausgaben sind pro Beleg in einer eigenen Zeile anzuführen.</t>
  </si>
  <si>
    <t>Hier ist der förderfähige Gesamtbetrag laut Berechnung "Reisebericht" je Mitarbeiter/in und Reise einzutragen.</t>
  </si>
  <si>
    <t>Wird ausschließlich eine einzelne Fahrt verrechnet, so ist eine Anmerkung zum Zweck der Reise ausreichend.</t>
  </si>
  <si>
    <t>Berechnung b.2)</t>
  </si>
  <si>
    <t>Je Reise und Mitarbeiter/in ist ein Reisebericht auszufüllen.</t>
  </si>
  <si>
    <t>Werden ausschließlich Fahrtkosten verrechnet, dann ist eine Anmerkung zum Zweck der Reise im Tabellenblatt "b.2) Sachkosten – Reisekosten" ausreichend.</t>
  </si>
  <si>
    <t>Unter "Pos. und lfd. Nr." soll ein eindeutiger Bezug zum Beleg hergestellt werden z.B.: b.2) 1, b.2) 2 etc.</t>
  </si>
  <si>
    <t>b.3) Zielgruppe</t>
  </si>
  <si>
    <t>Die Ausgaben sind der/dem Begünstigten namentlich zuzuordnen.</t>
  </si>
  <si>
    <t>b.4) Sonstige</t>
  </si>
  <si>
    <t>Die Zuordnung der Ausgaben zum Projekt muss zu 100% gegeben sein.</t>
  </si>
  <si>
    <t>Personaleinsatz</t>
  </si>
  <si>
    <t>Dieses Tabellenblatt befüllt sich automatisch. Es werden die Angaben aus dem Tabellenblatt  „Berechnung a.1)“  übernommen.</t>
  </si>
  <si>
    <t>Dieses Datenblatt dient dazu, die am Projekt mitarbeitenden angestellten Personen und ihre Tätigkeit im Projekt zusammenzufassen.</t>
  </si>
  <si>
    <t>Einnahmenkategorien</t>
  </si>
  <si>
    <t>%-Satz</t>
  </si>
  <si>
    <t>Kosten entsprechen nicht dem Realkostenprinzip</t>
  </si>
  <si>
    <t>Kosten beziehen sich auf eine Person, die auf der Teilnehmerliste nicht angeführt ist</t>
  </si>
  <si>
    <t>Kosten beziehen sich auf eine Person, die nicht der AMIF-Zielgruppe entspricht</t>
  </si>
  <si>
    <t>Grund für Differenz</t>
  </si>
  <si>
    <t>Verstoß gegen folgende Rechtsbasis</t>
  </si>
  <si>
    <t>AMIF SRL VI.1.2 Grundprinzipien der Förderfähigkeit von Projektausgaben</t>
  </si>
  <si>
    <t>AMIF SRL VII.3.1 Auflagen und Bedingungen e)</t>
  </si>
  <si>
    <t>AMIF SRL VI.3 Allgemeines zur Projektabrechnung 6.</t>
  </si>
  <si>
    <t>AMIF SRL VI.2.3 Nicht förderfähige Ausgaben (bei PP auch VI.1.3 Projektpartner)</t>
  </si>
  <si>
    <t>AMIF SRL VI.2.2.1.2 Sachkosten Zielgruppenspezifische Ausgaben (2)</t>
  </si>
  <si>
    <t>AMIF SRL VI.1.1 Grundsatz der Sparsamkeit, Wirtschaftlichkeit und Zweckmäßigkeit</t>
  </si>
  <si>
    <t>AMIF SRL VI.3 Allgemeines zur Projektabrechnung 2.</t>
  </si>
  <si>
    <t>AMIF SRL VI.3 Allgemeines zur Projektabrechnung 3.</t>
  </si>
  <si>
    <t xml:space="preserve">AMIF SRL VII.3.3 Berichtspflichten für Fördernehmer </t>
  </si>
  <si>
    <t>AMIF SRL VI.2.2 Ausgaben; Besondere Bestimmungen zur Förderfähigkeit</t>
  </si>
  <si>
    <t>AMIF SRL VIII. Kontrolle, Auszahlung und Evaluierung</t>
  </si>
  <si>
    <t>AMIF SRL VI.3 Allgemeines zur Projektabrechnung 5.</t>
  </si>
  <si>
    <t>Spalte5</t>
  </si>
  <si>
    <t>n.a.</t>
  </si>
  <si>
    <t>Spalte10</t>
  </si>
  <si>
    <t>Spalte12</t>
  </si>
  <si>
    <t>Spalte14</t>
  </si>
  <si>
    <t>Person auf TN-Liste und AMIF-ZG</t>
  </si>
  <si>
    <t>erhaltene Einnahmen lt. PT</t>
  </si>
  <si>
    <t>erhaltene Einnahmen nach Prüfung ÖIF</t>
  </si>
  <si>
    <t xml:space="preserve">erhaltene Einnahmen (€) lt. PT </t>
  </si>
  <si>
    <t>erhaltene Einnahmen (€) nach Prüfung ÖIF</t>
  </si>
  <si>
    <t>Zufalls-
zahl wenn
lfd. Nr.</t>
  </si>
  <si>
    <t>Fehler
(wenn
geprüft)</t>
  </si>
  <si>
    <t>Fehler-
quote (wenn geprüft)</t>
  </si>
  <si>
    <t>zusätzlich geprüfte Belege</t>
  </si>
  <si>
    <t>geprüfte Belege Zufallsstichprobe</t>
  </si>
  <si>
    <t>fehlerhafte Belege zusätzlich</t>
  </si>
  <si>
    <t>fehlerhafte Belege Zufallsstichprobe</t>
  </si>
  <si>
    <t>fehlerhafte Belege gesamt</t>
  </si>
  <si>
    <t>geprüfte Belege gesamt</t>
  </si>
  <si>
    <t>Kontrollchecks</t>
  </si>
  <si>
    <t>AMIF SRL VI.2.2.1.1 Personalkosten</t>
  </si>
  <si>
    <t>AMIF SRL VI.2.2.1.2 Sachkosten - Reisekosten</t>
  </si>
  <si>
    <t>AMIF SRL VI.2.2.1.2 Sachkosten - Immobilien</t>
  </si>
  <si>
    <t>DurchführungsVO_über Kontrollen der ZB_COM_2015_840_DE; Artikel 1</t>
  </si>
  <si>
    <r>
      <t xml:space="preserve">Berechnung finale Finanzierung lt.
</t>
    </r>
    <r>
      <rPr>
        <b/>
        <sz val="10"/>
        <color theme="0"/>
        <rFont val="Arial"/>
        <family val="2"/>
      </rPr>
      <t>Fördervertrag</t>
    </r>
  </si>
  <si>
    <t>Beitrag des AMIF laut Vertrag</t>
  </si>
  <si>
    <t>Funktion budgetiert/
freigegeben</t>
  </si>
  <si>
    <t>Leistungs-zeitraum innerhalb PLZ</t>
  </si>
  <si>
    <t>öffentl.: keine Abordnung: nur MS/ÜS</t>
  </si>
  <si>
    <t>öffentl.: bei Routinetgk.: Abordnung</t>
  </si>
  <si>
    <t>bei WV unter a): vorab Abklärung mit ZB</t>
  </si>
  <si>
    <t>Projekt-relevanz gegeben</t>
  </si>
  <si>
    <t>Kosten budgetiert / freigegeben</t>
  </si>
  <si>
    <t>ab € 400: Vergleichs-angebote eingeholt</t>
  </si>
  <si>
    <t>Kosten-
schlüssel nachvollziehbar</t>
  </si>
  <si>
    <t>Kosten-
schlüssel 
nachvollziehbar</t>
  </si>
  <si>
    <t>Mietkosten Arbeitsplatz nur für direkte MA</t>
  </si>
  <si>
    <t>e) Sonstige Einnahmen des Projekts, Projekterlöse</t>
  </si>
  <si>
    <t>Anmerkungen zu den Einnahmen</t>
  </si>
  <si>
    <t>Zu
prüfende Belege V6</t>
  </si>
  <si>
    <t>Abrechnungszeitraum Beginn (TT.MM.JJJJ)</t>
  </si>
  <si>
    <t>Abrechnungszeitraum Ende (TT.MM.JJJJ)</t>
  </si>
  <si>
    <t>Name Mitarbeiter/in</t>
  </si>
  <si>
    <t>Funktion Mitfahrer/innen</t>
  </si>
  <si>
    <t>Differenz
förderfähig/
eingereicht nach Prüfung ÖIF (€)</t>
  </si>
  <si>
    <t>Adresse Abfahrtsort</t>
  </si>
  <si>
    <t>Adresse Zielort</t>
  </si>
  <si>
    <t>bitte beachten sie lt. Abrechnungsleitfaden die genaue Zuordnung der Kosten laut Kostenunterkategorie, insbesondere „Zielgruppenspezifische Ausgaben“ und „Sonstige projektspezifische Ausgaben“ in den Sachkosten</t>
  </si>
  <si>
    <t>Lehrmittel für Kurse und andere Ausgaben, die nicht einem/r bestimmten Kursteilnehmer/in lt. Zielgruppe zugeordnet werden können, werden hier eingetragen.</t>
  </si>
  <si>
    <t>Deckblatt</t>
  </si>
  <si>
    <t>Hier sind sämtliche Angaben zum Projekt anzuführen.</t>
  </si>
  <si>
    <t>Hier sind sämtliche tatsächlich erhaltenen Einnahmen anzuführen.</t>
  </si>
  <si>
    <t>Die jeweilige Einnahmenart ist mittels Dropdown auszuwählen.</t>
  </si>
  <si>
    <t>In der Spalte Verwendungszweck sind die entsprechenden Einnahmen näher zu erläutern.</t>
  </si>
  <si>
    <t xml:space="preserve">Blau hinterlegte Felder befüllen sich automatisch. </t>
  </si>
  <si>
    <t xml:space="preserve">Der förderfähige Gesamtbetrag für die/den Mitarbeiter/in für das jeweilige Jahr berechnet sich in der Spalte „P“. </t>
  </si>
  <si>
    <r>
      <t xml:space="preserve">Stichprobenziehung und Fehlerquote
</t>
    </r>
    <r>
      <rPr>
        <sz val="10"/>
        <rFont val="Arial"/>
        <family val="2"/>
      </rPr>
      <t>Asyl-, Migrations- und Integrationsfonds 2017</t>
    </r>
  </si>
  <si>
    <t>E)</t>
  </si>
  <si>
    <t>Es sind nur zu jenen Monaten Daten einzutragen, in denen der/die Mitarbeiter/in dem Projekt zugewiesen war.</t>
  </si>
  <si>
    <t>IST-Aus-
gaben Belegüber-schuss2</t>
  </si>
  <si>
    <t>IST-Aus-
gaben Belegüber-schuss3</t>
  </si>
  <si>
    <t>IST-Aus-
gaben Belegüber-schuss4</t>
  </si>
  <si>
    <t>IST-Aus-
gaben Belegüber-schuss5</t>
  </si>
  <si>
    <t>IST-Aus-
gaben Belegüber-schuss6</t>
  </si>
  <si>
    <t>Beleg-
über-
schuss2</t>
  </si>
  <si>
    <t>Beleg-
über-
schuss3</t>
  </si>
  <si>
    <t>Beleg-
über-
schuss4</t>
  </si>
  <si>
    <t>Beleg-
über-
schuss5</t>
  </si>
  <si>
    <t>Beleg-
über-
schuss6</t>
  </si>
  <si>
    <r>
      <t xml:space="preserve">Um eine oder mehrere Zeilen einzufügen, markieren Sie eine oder mehrere Zeilen </t>
    </r>
    <r>
      <rPr>
        <u/>
        <sz val="10"/>
        <color theme="1"/>
        <rFont val="Arial"/>
        <family val="2"/>
      </rPr>
      <t>unterhalb</t>
    </r>
    <r>
      <rPr>
        <sz val="10"/>
        <color theme="1"/>
        <rFont val="Arial"/>
        <family val="2"/>
      </rPr>
      <t xml:space="preserve"> der ersten Zeile, in der Pos. und lfd. Nr. eingetragen sind und klicken Sie im Startmenü auf "Einfügen".</t>
    </r>
  </si>
  <si>
    <t>Bitte geben Sie in der Spalte "Anmerkungen" die Prozentsätze für die Berechnung der Dienstgeberabgaben und die Beitragsgruppe des Mitarbeiters an.</t>
  </si>
  <si>
    <t>Um die Nachvollziehbarkeit der Angaben zu gewährleisten, sollen auch Anmerkungen zu Differenzen zum Lohnkonto, Zulagen etc. in der Spalte "Anmerkungen" gemacht werden</t>
  </si>
  <si>
    <t>Im Rahmen der First-Level Kontrolle aberkannter Betrag</t>
  </si>
  <si>
    <t>Differenz der nicht förderfähigen Kosten zwischen First und Second-Level Kontrolle</t>
  </si>
  <si>
    <t>erhaltene Einnahmen (€) nach Prüfung PB</t>
  </si>
  <si>
    <t>Spalte23</t>
  </si>
  <si>
    <t>Spalte232</t>
  </si>
  <si>
    <t>Finale Stellungnahme PB</t>
  </si>
  <si>
    <t>erhaltene Einnahmen nach Prüfung PB</t>
  </si>
  <si>
    <t>Anmerkung PB</t>
  </si>
  <si>
    <r>
      <t xml:space="preserve">Berechnung finale Finanzierung lt.
</t>
    </r>
    <r>
      <rPr>
        <b/>
        <sz val="10"/>
        <color theme="1"/>
        <rFont val="Arial"/>
        <family val="2"/>
      </rPr>
      <t>Fördervertrag</t>
    </r>
  </si>
  <si>
    <t>Im Rahmen der Second-Level Kontrolle aberkannter Betrag durch PB</t>
  </si>
  <si>
    <t>Förderfähige Kosten nach Second-Level Kontrolle durch PB anerkannt</t>
  </si>
  <si>
    <t>Feststellung Prüfbehörde im Rahmen der Second-Level-Kontrolle</t>
  </si>
  <si>
    <t>Nach Second-Level-Kontrolle von ZB aberkannt</t>
  </si>
  <si>
    <t>Feststellung ZB nach Second-Level-Kontrolle</t>
  </si>
  <si>
    <t>Förderfähige Kosten von ZB nach Second-Level-Kontrolle anerkannt</t>
  </si>
  <si>
    <t>förderfähige Ausgaben gesamt lt. PB</t>
  </si>
  <si>
    <t>förderfähige geprüfte Ausgaben lt. PB</t>
  </si>
  <si>
    <t>Anerkennungs-quote</t>
  </si>
  <si>
    <t>Anerken-nungs-quote</t>
  </si>
  <si>
    <t>förderfähige Ausgaben gesamt lt. ZB</t>
  </si>
  <si>
    <t>förderfähige geprüfte Ausgaben lt. ZB</t>
  </si>
  <si>
    <t>erhaltene Einnahmen nach Prüfung ZB</t>
  </si>
  <si>
    <t>Finale Finanzierung nach 2nd Level Kontrolle</t>
  </si>
  <si>
    <t>Offene Auszahlungen/
Rückforderungen nach 2nd Level Kontrolle</t>
  </si>
  <si>
    <r>
      <rPr>
        <b/>
        <sz val="16"/>
        <rFont val="Arial"/>
        <family val="2"/>
      </rPr>
      <t>Abrechnung Overview -
2nd Level Kontrolle</t>
    </r>
    <r>
      <rPr>
        <sz val="10"/>
        <rFont val="Arial"/>
        <family val="2"/>
      </rPr>
      <t xml:space="preserve">
Asyl-, Migrations- und Integrationsfonds 2020</t>
    </r>
  </si>
  <si>
    <r>
      <rPr>
        <b/>
        <sz val="16"/>
        <rFont val="Arial"/>
        <family val="2"/>
      </rPr>
      <t>Abrechnung Overview</t>
    </r>
    <r>
      <rPr>
        <sz val="10"/>
        <rFont val="Arial"/>
        <family val="2"/>
      </rPr>
      <t xml:space="preserve">
Asyl-, Migrations- und Integrationsfonds 2020</t>
    </r>
  </si>
  <si>
    <r>
      <t xml:space="preserve">DECKBLATT
</t>
    </r>
    <r>
      <rPr>
        <b/>
        <sz val="16"/>
        <rFont val="Arial"/>
        <family val="2"/>
      </rPr>
      <t>Projektabrechnung</t>
    </r>
    <r>
      <rPr>
        <b/>
        <sz val="18"/>
        <rFont val="Arial"/>
        <family val="2"/>
      </rPr>
      <t xml:space="preserve">
</t>
    </r>
    <r>
      <rPr>
        <sz val="10"/>
        <rFont val="Arial"/>
        <family val="2"/>
      </rPr>
      <t>Asyl-, Migrations- und Integrationsfonds 2020</t>
    </r>
  </si>
  <si>
    <t>c) Beitrag des Projektträgers und des/der Projektpartner (Eigenmittel)</t>
  </si>
  <si>
    <t>Fehlerquote</t>
  </si>
  <si>
    <t>b) Beitrag des BM.I/BKA</t>
  </si>
  <si>
    <t>Beitrag des BM.I/BKA laut Vertrag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</si>
</sst>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0.000"/>
    <numFmt numFmtId="165" formatCode="0.0000"/>
    <numFmt numFmtId="166" formatCode="_-* #,##0.00\ _F_B_-;\-* #,##0.00\ _F_B_-;_-* &quot;-&quot;??\ _F_B_-;_-@_-"/>
    <numFmt numFmtId="167" formatCode="mm\/yyyy"/>
    <numFmt numFmtId="168" formatCode="dd/mm/yyyy\,\ hh:mm"/>
    <numFmt numFmtId="169" formatCode="dd:hh:mm"/>
    <numFmt numFmtId="170" formatCode="0.0"/>
  </numFmts>
  <fonts count="59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1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theme="4" tint="-0.499984740745262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Wingdings 2"/>
      <family val="1"/>
      <charset val="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9"/>
      <color rgb="FF2D525D"/>
      <name val="Arial"/>
      <family val="2"/>
    </font>
    <font>
      <u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2D525D"/>
        <bgColor indexed="64"/>
      </patternFill>
    </fill>
    <fill>
      <patternFill patternType="solid">
        <fgColor rgb="FFE0EC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ECFF"/>
        <bgColor indexed="64"/>
      </patternFill>
    </fill>
    <fill>
      <patternFill patternType="solid">
        <fgColor rgb="FF003870"/>
        <bgColor indexed="64"/>
      </patternFill>
    </fill>
  </fills>
  <borders count="4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145">
    <xf numFmtId="0" fontId="0" fillId="0" borderId="0"/>
    <xf numFmtId="0" fontId="9" fillId="0" borderId="0"/>
    <xf numFmtId="44" fontId="9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" fillId="0" borderId="0"/>
    <xf numFmtId="0" fontId="9" fillId="0" borderId="0"/>
    <xf numFmtId="0" fontId="17" fillId="0" borderId="0"/>
    <xf numFmtId="44" fontId="17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9" fillId="21" borderId="1" applyNumberFormat="0" applyFont="0" applyAlignment="0" applyProtection="0"/>
    <xf numFmtId="0" fontId="18" fillId="4" borderId="0" applyNumberFormat="0" applyBorder="0" applyAlignment="0" applyProtection="0"/>
    <xf numFmtId="0" fontId="19" fillId="22" borderId="2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5" borderId="0" applyNumberFormat="0" applyBorder="0" applyAlignment="0" applyProtection="0"/>
    <xf numFmtId="0" fontId="19" fillId="22" borderId="2" applyNumberFormat="0" applyAlignment="0" applyProtection="0"/>
    <xf numFmtId="0" fontId="22" fillId="23" borderId="3" applyNumberFormat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" borderId="0" applyNumberFormat="0" applyBorder="0" applyAlignment="0" applyProtection="0"/>
    <xf numFmtId="0" fontId="23" fillId="0" borderId="0" applyNumberFormat="0" applyFill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23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8" borderId="2" applyNumberFormat="0" applyAlignment="0" applyProtection="0"/>
    <xf numFmtId="0" fontId="27" fillId="8" borderId="2" applyNumberFormat="0" applyAlignment="0" applyProtection="0"/>
    <xf numFmtId="0" fontId="22" fillId="23" borderId="3" applyNumberFormat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9" fillId="0" borderId="0"/>
    <xf numFmtId="0" fontId="9" fillId="0" borderId="0"/>
    <xf numFmtId="0" fontId="15" fillId="21" borderId="1" applyNumberFormat="0" applyFont="0" applyAlignment="0" applyProtection="0"/>
    <xf numFmtId="0" fontId="29" fillId="22" borderId="8" applyNumberFormat="0" applyAlignment="0" applyProtection="0"/>
    <xf numFmtId="0" fontId="30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29" fillId="22" borderId="8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" fillId="0" borderId="0"/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5" fillId="21" borderId="30" applyNumberFormat="0" applyFont="0" applyAlignment="0" applyProtection="0"/>
    <xf numFmtId="0" fontId="22" fillId="23" borderId="32" applyNumberFormat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9" fillId="22" borderId="33" applyNumberFormat="0" applyAlignment="0" applyProtection="0"/>
    <xf numFmtId="0" fontId="27" fillId="8" borderId="31" applyNumberFormat="0" applyAlignment="0" applyProtection="0"/>
    <xf numFmtId="0" fontId="27" fillId="8" borderId="31" applyNumberFormat="0" applyAlignment="0" applyProtection="0"/>
    <xf numFmtId="0" fontId="22" fillId="23" borderId="32" applyNumberFormat="0" applyAlignment="0" applyProtection="0"/>
    <xf numFmtId="0" fontId="19" fillId="22" borderId="31" applyNumberFormat="0" applyAlignment="0" applyProtection="0"/>
    <xf numFmtId="0" fontId="19" fillId="22" borderId="31" applyNumberFormat="0" applyAlignment="0" applyProtection="0"/>
    <xf numFmtId="0" fontId="9" fillId="21" borderId="30" applyNumberFormat="0" applyFont="0" applyAlignment="0" applyProtection="0"/>
    <xf numFmtId="0" fontId="1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29" fillId="22" borderId="33" applyNumberFormat="0" applyAlignment="0" applyProtection="0"/>
  </cellStyleXfs>
  <cellXfs count="571">
    <xf numFmtId="0" fontId="0" fillId="0" borderId="0" xfId="0"/>
    <xf numFmtId="0" fontId="10" fillId="0" borderId="0" xfId="1" applyFont="1" applyFill="1" applyBorder="1" applyAlignment="1" applyProtection="1">
      <alignment vertical="center"/>
    </xf>
    <xf numFmtId="49" fontId="9" fillId="0" borderId="0" xfId="1" applyNumberFormat="1" applyFill="1" applyBorder="1" applyAlignment="1" applyProtection="1">
      <alignment vertical="center" wrapText="1"/>
    </xf>
    <xf numFmtId="44" fontId="9" fillId="0" borderId="0" xfId="2" applyFont="1" applyFill="1" applyBorder="1" applyAlignment="1" applyProtection="1">
      <alignment vertical="center" wrapText="1"/>
    </xf>
    <xf numFmtId="0" fontId="9" fillId="0" borderId="0" xfId="1" applyFill="1" applyBorder="1" applyAlignment="1" applyProtection="1">
      <alignment vertical="center" wrapText="1"/>
    </xf>
    <xf numFmtId="4" fontId="9" fillId="0" borderId="0" xfId="2" applyNumberFormat="1" applyFont="1" applyFill="1" applyBorder="1" applyAlignment="1" applyProtection="1">
      <alignment vertical="center" wrapText="1"/>
    </xf>
    <xf numFmtId="10" fontId="9" fillId="0" borderId="0" xfId="23" applyNumberFormat="1" applyFont="1" applyFill="1" applyBorder="1" applyAlignment="1" applyProtection="1">
      <alignment vertical="center" wrapText="1"/>
    </xf>
    <xf numFmtId="49" fontId="9" fillId="0" borderId="0" xfId="1" applyNumberFormat="1" applyFont="1" applyFill="1" applyBorder="1" applyAlignment="1" applyProtection="1">
      <alignment vertical="center" wrapText="1"/>
    </xf>
    <xf numFmtId="49" fontId="9" fillId="0" borderId="0" xfId="1" applyNumberFormat="1" applyFont="1" applyFill="1" applyBorder="1" applyAlignment="1" applyProtection="1">
      <alignment vertical="center" wrapText="1"/>
      <protection locked="0"/>
    </xf>
    <xf numFmtId="0" fontId="9" fillId="0" borderId="0" xfId="1" applyNumberFormat="1" applyFill="1" applyBorder="1" applyAlignment="1" applyProtection="1">
      <alignment vertical="center" wrapText="1"/>
    </xf>
    <xf numFmtId="0" fontId="36" fillId="0" borderId="0" xfId="1" applyFont="1" applyFill="1" applyBorder="1" applyAlignment="1" applyProtection="1">
      <alignment vertical="center" wrapText="1"/>
    </xf>
    <xf numFmtId="0" fontId="9" fillId="0" borderId="0" xfId="1" applyFill="1" applyBorder="1" applyAlignment="1" applyProtection="1">
      <alignment horizontal="center" vertical="center" wrapText="1"/>
    </xf>
    <xf numFmtId="0" fontId="9" fillId="0" borderId="0" xfId="1" applyNumberFormat="1" applyFont="1" applyFill="1" applyBorder="1" applyAlignment="1" applyProtection="1">
      <alignment vertical="center" wrapText="1"/>
    </xf>
    <xf numFmtId="49" fontId="9" fillId="0" borderId="0" xfId="2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NumberFormat="1" applyFont="1" applyFill="1" applyBorder="1" applyAlignment="1" applyProtection="1">
      <alignment vertical="center" wrapText="1"/>
    </xf>
    <xf numFmtId="49" fontId="11" fillId="2" borderId="12" xfId="1" applyNumberFormat="1" applyFont="1" applyFill="1" applyBorder="1" applyAlignment="1" applyProtection="1">
      <alignment horizontal="center" vertical="center" wrapText="1"/>
    </xf>
    <xf numFmtId="44" fontId="9" fillId="0" borderId="0" xfId="2" applyFont="1" applyFill="1" applyAlignment="1" applyProtection="1">
      <alignment horizontal="left" vertical="center" wrapText="1"/>
      <protection locked="0"/>
    </xf>
    <xf numFmtId="44" fontId="9" fillId="0" borderId="0" xfId="2" applyFont="1" applyFill="1" applyBorder="1" applyAlignment="1" applyProtection="1">
      <alignment horizontal="left" vertical="center" wrapText="1"/>
      <protection locked="0"/>
    </xf>
    <xf numFmtId="0" fontId="9" fillId="0" borderId="0" xfId="1" applyFont="1" applyFill="1" applyBorder="1" applyAlignment="1" applyProtection="1">
      <alignment vertical="center"/>
    </xf>
    <xf numFmtId="0" fontId="14" fillId="0" borderId="0" xfId="1" applyFont="1" applyFill="1" applyBorder="1" applyAlignment="1" applyProtection="1">
      <alignment vertical="center" wrapText="1"/>
    </xf>
    <xf numFmtId="0" fontId="14" fillId="0" borderId="0" xfId="1" applyFont="1" applyFill="1" applyBorder="1" applyAlignment="1" applyProtection="1">
      <alignment horizontal="right" vertical="center" wrapText="1"/>
    </xf>
    <xf numFmtId="0" fontId="37" fillId="0" borderId="0" xfId="1" applyFont="1" applyFill="1" applyBorder="1" applyAlignment="1" applyProtection="1">
      <alignment horizontal="right" vertical="center" wrapText="1"/>
    </xf>
    <xf numFmtId="44" fontId="9" fillId="0" borderId="0" xfId="1" applyNumberFormat="1" applyFont="1" applyFill="1" applyBorder="1" applyAlignment="1" applyProtection="1">
      <alignment vertical="center" wrapText="1"/>
    </xf>
    <xf numFmtId="0" fontId="9" fillId="0" borderId="0" xfId="1" applyFont="1" applyFill="1" applyBorder="1" applyAlignment="1" applyProtection="1">
      <alignment horizontal="left" vertical="center" wrapText="1"/>
    </xf>
    <xf numFmtId="0" fontId="9" fillId="0" borderId="11" xfId="1" applyFont="1" applyFill="1" applyBorder="1" applyAlignment="1" applyProtection="1">
      <alignment vertical="center" wrapText="1"/>
    </xf>
    <xf numFmtId="9" fontId="9" fillId="0" borderId="11" xfId="1" applyNumberFormat="1" applyFont="1" applyFill="1" applyBorder="1" applyAlignment="1" applyProtection="1">
      <alignment vertical="center" wrapText="1"/>
    </xf>
    <xf numFmtId="0" fontId="36" fillId="2" borderId="12" xfId="1" applyFont="1" applyFill="1" applyBorder="1" applyAlignment="1" applyProtection="1">
      <alignment vertical="center"/>
    </xf>
    <xf numFmtId="9" fontId="9" fillId="0" borderId="0" xfId="23" applyFont="1" applyFill="1" applyBorder="1" applyAlignment="1" applyProtection="1">
      <alignment vertical="center" wrapText="1"/>
    </xf>
    <xf numFmtId="0" fontId="9" fillId="2" borderId="12" xfId="1" applyFont="1" applyFill="1" applyBorder="1" applyAlignment="1" applyProtection="1">
      <alignment vertical="center"/>
    </xf>
    <xf numFmtId="14" fontId="9" fillId="0" borderId="0" xfId="2" applyNumberFormat="1" applyFont="1" applyFill="1" applyBorder="1" applyAlignment="1" applyProtection="1">
      <alignment horizontal="left" vertical="center" wrapText="1"/>
      <protection locked="0"/>
    </xf>
    <xf numFmtId="14" fontId="9" fillId="0" borderId="0" xfId="2" applyNumberFormat="1" applyFont="1" applyFill="1" applyAlignment="1" applyProtection="1">
      <alignment horizontal="left" vertical="center" wrapText="1"/>
      <protection locked="0"/>
    </xf>
    <xf numFmtId="0" fontId="9" fillId="0" borderId="0" xfId="1" applyFill="1" applyAlignment="1" applyProtection="1">
      <alignment vertical="center" wrapText="1"/>
    </xf>
    <xf numFmtId="0" fontId="36" fillId="0" borderId="0" xfId="1" applyFont="1" applyFill="1" applyAlignment="1" applyProtection="1">
      <alignment vertical="center" wrapText="1"/>
    </xf>
    <xf numFmtId="0" fontId="9" fillId="0" borderId="0" xfId="1" applyFont="1" applyFill="1" applyAlignment="1" applyProtection="1">
      <alignment vertical="center" wrapText="1"/>
    </xf>
    <xf numFmtId="0" fontId="41" fillId="0" borderId="0" xfId="1" applyFont="1" applyFill="1" applyAlignment="1" applyProtection="1">
      <alignment vertical="center" wrapText="1"/>
    </xf>
    <xf numFmtId="0" fontId="42" fillId="0" borderId="0" xfId="1" applyFont="1" applyFill="1" applyAlignment="1" applyProtection="1">
      <alignment vertical="center" wrapText="1"/>
    </xf>
    <xf numFmtId="0" fontId="33" fillId="0" borderId="0" xfId="1" applyFont="1" applyFill="1" applyAlignment="1" applyProtection="1">
      <alignment vertical="center" wrapText="1"/>
    </xf>
    <xf numFmtId="0" fontId="40" fillId="0" borderId="0" xfId="1" applyFont="1" applyFill="1" applyBorder="1" applyAlignment="1" applyProtection="1">
      <alignment vertical="center"/>
    </xf>
    <xf numFmtId="10" fontId="36" fillId="0" borderId="0" xfId="1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horizontal="left" vertical="center" wrapText="1"/>
    </xf>
    <xf numFmtId="44" fontId="9" fillId="0" borderId="0" xfId="0" applyNumberFormat="1" applyFont="1" applyFill="1" applyBorder="1" applyAlignment="1" applyProtection="1">
      <alignment vertical="center" wrapText="1"/>
    </xf>
    <xf numFmtId="9" fontId="9" fillId="0" borderId="0" xfId="0" applyNumberFormat="1" applyFont="1" applyFill="1" applyBorder="1" applyAlignment="1" applyProtection="1">
      <alignment vertical="center" wrapText="1"/>
    </xf>
    <xf numFmtId="10" fontId="9" fillId="0" borderId="0" xfId="0" applyNumberFormat="1" applyFont="1" applyFill="1" applyBorder="1" applyAlignment="1" applyProtection="1">
      <alignment vertical="center" wrapText="1"/>
    </xf>
    <xf numFmtId="0" fontId="9" fillId="2" borderId="12" xfId="0" applyNumberFormat="1" applyFont="1" applyFill="1" applyBorder="1" applyAlignment="1" applyProtection="1">
      <alignment vertical="center"/>
    </xf>
    <xf numFmtId="0" fontId="35" fillId="0" borderId="0" xfId="1" applyFont="1" applyFill="1" applyBorder="1" applyAlignment="1" applyProtection="1">
      <alignment horizontal="right" vertical="center" wrapText="1"/>
    </xf>
    <xf numFmtId="9" fontId="37" fillId="0" borderId="0" xfId="23" applyFont="1" applyFill="1" applyBorder="1" applyAlignment="1" applyProtection="1">
      <alignment vertical="center" wrapText="1"/>
    </xf>
    <xf numFmtId="9" fontId="36" fillId="0" borderId="0" xfId="23" applyFont="1" applyFill="1" applyBorder="1" applyAlignment="1" applyProtection="1">
      <alignment vertical="center" wrapText="1"/>
    </xf>
    <xf numFmtId="44" fontId="36" fillId="0" borderId="11" xfId="1" applyNumberFormat="1" applyFont="1" applyFill="1" applyBorder="1" applyAlignment="1" applyProtection="1">
      <alignment vertical="center" wrapText="1"/>
      <protection locked="0"/>
    </xf>
    <xf numFmtId="44" fontId="9" fillId="0" borderId="11" xfId="1" applyNumberFormat="1" applyFill="1" applyBorder="1" applyAlignment="1" applyProtection="1">
      <alignment vertical="center" wrapText="1"/>
      <protection locked="0"/>
    </xf>
    <xf numFmtId="44" fontId="14" fillId="0" borderId="11" xfId="1" applyNumberFormat="1" applyFont="1" applyFill="1" applyBorder="1" applyAlignment="1" applyProtection="1">
      <alignment vertical="center" wrapText="1"/>
      <protection locked="0"/>
    </xf>
    <xf numFmtId="44" fontId="9" fillId="0" borderId="0" xfId="1" applyNumberFormat="1" applyFill="1" applyBorder="1" applyAlignment="1" applyProtection="1">
      <alignment vertical="center" wrapText="1"/>
    </xf>
    <xf numFmtId="0" fontId="9" fillId="0" borderId="0" xfId="1" applyNumberFormat="1" applyFill="1" applyAlignment="1" applyProtection="1">
      <alignment vertical="center" wrapText="1"/>
    </xf>
    <xf numFmtId="49" fontId="9" fillId="0" borderId="0" xfId="1" applyNumberFormat="1" applyFill="1" applyAlignment="1" applyProtection="1">
      <alignment vertical="center"/>
    </xf>
    <xf numFmtId="0" fontId="9" fillId="0" borderId="0" xfId="1" applyFill="1" applyAlignment="1" applyProtection="1">
      <alignment horizontal="center" vertical="center" wrapText="1"/>
    </xf>
    <xf numFmtId="49" fontId="9" fillId="0" borderId="0" xfId="1" applyNumberFormat="1" applyFill="1" applyAlignment="1" applyProtection="1">
      <alignment vertical="center" wrapText="1"/>
    </xf>
    <xf numFmtId="0" fontId="9" fillId="0" borderId="0" xfId="2" applyNumberFormat="1" applyFont="1" applyFill="1" applyAlignment="1" applyProtection="1">
      <alignment horizontal="right" vertical="center" wrapText="1"/>
    </xf>
    <xf numFmtId="4" fontId="9" fillId="0" borderId="0" xfId="2" applyNumberFormat="1" applyFont="1" applyFill="1" applyAlignment="1" applyProtection="1">
      <alignment vertical="center" wrapText="1"/>
    </xf>
    <xf numFmtId="44" fontId="9" fillId="0" borderId="0" xfId="2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0" fontId="41" fillId="0" borderId="0" xfId="1" applyNumberFormat="1" applyFont="1" applyFill="1" applyAlignment="1" applyProtection="1">
      <alignment vertical="center" wrapText="1"/>
    </xf>
    <xf numFmtId="0" fontId="9" fillId="0" borderId="0" xfId="1" applyFill="1" applyAlignment="1" applyProtection="1">
      <alignment vertical="center" wrapText="1"/>
      <protection locked="0"/>
    </xf>
    <xf numFmtId="0" fontId="9" fillId="0" borderId="0" xfId="1" applyFill="1" applyBorder="1" applyAlignment="1" applyProtection="1">
      <alignment vertical="center" wrapText="1"/>
      <protection locked="0"/>
    </xf>
    <xf numFmtId="0" fontId="33" fillId="0" borderId="0" xfId="1" applyFont="1" applyFill="1" applyBorder="1" applyAlignment="1" applyProtection="1">
      <alignment vertical="center" wrapText="1"/>
    </xf>
    <xf numFmtId="49" fontId="33" fillId="0" borderId="0" xfId="1" applyNumberFormat="1" applyFont="1" applyFill="1" applyBorder="1" applyAlignment="1" applyProtection="1">
      <alignment vertical="center" wrapText="1"/>
    </xf>
    <xf numFmtId="43" fontId="33" fillId="0" borderId="0" xfId="115" applyFont="1" applyFill="1" applyBorder="1" applyAlignment="1" applyProtection="1">
      <alignment vertical="center" wrapText="1"/>
    </xf>
    <xf numFmtId="49" fontId="33" fillId="0" borderId="12" xfId="1" applyNumberFormat="1" applyFont="1" applyFill="1" applyBorder="1" applyAlignment="1" applyProtection="1">
      <alignment vertical="center" wrapText="1"/>
    </xf>
    <xf numFmtId="49" fontId="33" fillId="0" borderId="0" xfId="1" applyNumberFormat="1" applyFont="1" applyFill="1" applyBorder="1" applyAlignment="1" applyProtection="1">
      <alignment horizontal="center" vertical="center" wrapText="1"/>
    </xf>
    <xf numFmtId="49" fontId="33" fillId="0" borderId="12" xfId="1" applyNumberFormat="1" applyFont="1" applyFill="1" applyBorder="1" applyAlignment="1" applyProtection="1">
      <alignment horizontal="center" vertical="center" wrapText="1"/>
    </xf>
    <xf numFmtId="164" fontId="33" fillId="0" borderId="0" xfId="1" applyNumberFormat="1" applyFont="1" applyFill="1" applyBorder="1" applyAlignment="1" applyProtection="1">
      <alignment vertical="center" wrapText="1"/>
    </xf>
    <xf numFmtId="164" fontId="33" fillId="0" borderId="0" xfId="1" applyNumberFormat="1" applyFont="1" applyFill="1" applyBorder="1" applyAlignment="1" applyProtection="1">
      <alignment horizontal="right" vertical="center" wrapText="1"/>
    </xf>
    <xf numFmtId="1" fontId="33" fillId="0" borderId="0" xfId="2" applyNumberFormat="1" applyFont="1" applyFill="1" applyBorder="1" applyAlignment="1" applyProtection="1">
      <alignment horizontal="right" vertical="center" wrapText="1"/>
    </xf>
    <xf numFmtId="10" fontId="33" fillId="0" borderId="0" xfId="23" applyNumberFormat="1" applyFont="1" applyFill="1" applyBorder="1" applyAlignment="1" applyProtection="1">
      <alignment vertical="center" wrapText="1"/>
    </xf>
    <xf numFmtId="43" fontId="9" fillId="0" borderId="0" xfId="115" applyFont="1" applyFill="1" applyBorder="1" applyAlignment="1" applyProtection="1">
      <alignment vertical="center" wrapText="1"/>
      <protection locked="0"/>
    </xf>
    <xf numFmtId="49" fontId="9" fillId="0" borderId="0" xfId="1" applyNumberFormat="1" applyFill="1" applyAlignment="1" applyProtection="1">
      <alignment vertical="center" wrapText="1"/>
      <protection locked="0"/>
    </xf>
    <xf numFmtId="43" fontId="9" fillId="0" borderId="0" xfId="115" applyFont="1" applyFill="1" applyAlignment="1" applyProtection="1">
      <alignment vertical="center" wrapText="1"/>
      <protection locked="0"/>
    </xf>
    <xf numFmtId="0" fontId="33" fillId="0" borderId="0" xfId="1" applyNumberFormat="1" applyFont="1" applyFill="1" applyBorder="1" applyAlignment="1" applyProtection="1">
      <alignment vertical="center" wrapText="1"/>
    </xf>
    <xf numFmtId="43" fontId="33" fillId="0" borderId="0" xfId="115" applyFont="1" applyAlignment="1" applyProtection="1">
      <alignment vertical="center" wrapText="1"/>
    </xf>
    <xf numFmtId="14" fontId="0" fillId="0" borderId="0" xfId="2" applyNumberFormat="1" applyFont="1" applyFill="1" applyAlignment="1" applyProtection="1">
      <alignment horizontal="left" vertical="center" wrapText="1"/>
      <protection locked="0"/>
    </xf>
    <xf numFmtId="43" fontId="9" fillId="0" borderId="0" xfId="115" applyFont="1" applyFill="1" applyBorder="1" applyAlignment="1" applyProtection="1">
      <alignment horizontal="left" vertical="center" wrapText="1"/>
      <protection locked="0"/>
    </xf>
    <xf numFmtId="43" fontId="9" fillId="0" borderId="0" xfId="115" applyFont="1" applyFill="1" applyAlignment="1" applyProtection="1">
      <alignment horizontal="left" vertical="center" wrapText="1"/>
      <protection locked="0"/>
    </xf>
    <xf numFmtId="43" fontId="0" fillId="0" borderId="0" xfId="115" applyFont="1" applyFill="1" applyAlignment="1" applyProtection="1">
      <alignment horizontal="left" vertical="center" wrapText="1"/>
      <protection locked="0"/>
    </xf>
    <xf numFmtId="43" fontId="0" fillId="0" borderId="0" xfId="115" applyFont="1" applyFill="1" applyAlignment="1" applyProtection="1">
      <alignment vertical="center" wrapText="1"/>
      <protection locked="0"/>
    </xf>
    <xf numFmtId="0" fontId="9" fillId="0" borderId="0" xfId="1" applyFont="1" applyFill="1" applyBorder="1" applyAlignment="1" applyProtection="1">
      <alignment vertical="center" wrapText="1"/>
    </xf>
    <xf numFmtId="44" fontId="9" fillId="0" borderId="11" xfId="1" applyNumberFormat="1" applyFill="1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9" fillId="0" borderId="11" xfId="1" applyFont="1" applyFill="1" applyBorder="1" applyAlignment="1" applyProtection="1">
      <alignment vertical="center" wrapText="1"/>
      <protection locked="0"/>
    </xf>
    <xf numFmtId="0" fontId="9" fillId="0" borderId="11" xfId="1" applyFill="1" applyBorder="1" applyAlignment="1" applyProtection="1">
      <alignment vertical="center" wrapText="1"/>
      <protection locked="0"/>
    </xf>
    <xf numFmtId="14" fontId="9" fillId="0" borderId="11" xfId="1" applyNumberFormat="1" applyFill="1" applyBorder="1" applyAlignment="1" applyProtection="1">
      <alignment horizontal="left" vertical="center" wrapText="1"/>
      <protection locked="0"/>
    </xf>
    <xf numFmtId="0" fontId="36" fillId="0" borderId="0" xfId="1" applyFont="1" applyFill="1" applyAlignment="1" applyProtection="1">
      <alignment vertical="center"/>
    </xf>
    <xf numFmtId="0" fontId="36" fillId="0" borderId="0" xfId="1" applyFont="1" applyFill="1" applyAlignment="1" applyProtection="1">
      <alignment horizontal="right" vertical="center"/>
    </xf>
    <xf numFmtId="44" fontId="9" fillId="0" borderId="11" xfId="117" applyFont="1" applyFill="1" applyBorder="1" applyAlignment="1">
      <alignment vertical="center" wrapText="1"/>
    </xf>
    <xf numFmtId="0" fontId="36" fillId="0" borderId="0" xfId="1" applyFont="1" applyFill="1" applyBorder="1" applyAlignment="1" applyProtection="1">
      <alignment horizontal="right" vertical="center"/>
    </xf>
    <xf numFmtId="0" fontId="36" fillId="0" borderId="0" xfId="1" applyFont="1" applyFill="1" applyBorder="1" applyAlignment="1" applyProtection="1">
      <alignment horizontal="left" vertical="center"/>
    </xf>
    <xf numFmtId="0" fontId="49" fillId="0" borderId="0" xfId="118" applyFont="1" applyBorder="1" applyAlignment="1">
      <alignment vertical="center"/>
    </xf>
    <xf numFmtId="0" fontId="6" fillId="0" borderId="0" xfId="118" applyBorder="1" applyAlignment="1">
      <alignment vertical="center"/>
    </xf>
    <xf numFmtId="0" fontId="9" fillId="0" borderId="0" xfId="1" applyFont="1" applyBorder="1" applyAlignment="1">
      <alignment vertical="center" wrapText="1"/>
    </xf>
    <xf numFmtId="0" fontId="9" fillId="0" borderId="0" xfId="1" applyFont="1" applyBorder="1" applyAlignment="1" applyProtection="1">
      <alignment horizontal="center" vertical="center" wrapText="1"/>
      <protection locked="0"/>
    </xf>
    <xf numFmtId="0" fontId="9" fillId="0" borderId="0" xfId="1" applyFont="1" applyBorder="1" applyAlignment="1" applyProtection="1">
      <alignment vertical="center" wrapText="1"/>
      <protection locked="0"/>
    </xf>
    <xf numFmtId="0" fontId="6" fillId="0" borderId="0" xfId="118" applyBorder="1" applyAlignment="1">
      <alignment horizontal="left" vertical="center"/>
    </xf>
    <xf numFmtId="0" fontId="14" fillId="0" borderId="0" xfId="118" applyFont="1" applyFill="1" applyBorder="1" applyAlignment="1">
      <alignment vertical="center" wrapText="1"/>
    </xf>
    <xf numFmtId="0" fontId="6" fillId="0" borderId="0" xfId="118" applyFill="1" applyBorder="1" applyAlignment="1">
      <alignment vertical="center" wrapText="1"/>
    </xf>
    <xf numFmtId="0" fontId="6" fillId="0" borderId="0" xfId="118" applyFont="1" applyFill="1" applyBorder="1" applyAlignment="1">
      <alignment vertical="center" wrapText="1"/>
    </xf>
    <xf numFmtId="0" fontId="6" fillId="0" borderId="0" xfId="118" applyFill="1" applyAlignment="1">
      <alignment vertical="center"/>
    </xf>
    <xf numFmtId="0" fontId="6" fillId="0" borderId="0" xfId="118" applyFill="1" applyAlignment="1">
      <alignment vertical="center" wrapText="1"/>
    </xf>
    <xf numFmtId="0" fontId="6" fillId="0" borderId="0" xfId="118" applyFill="1" applyBorder="1" applyAlignment="1">
      <alignment vertical="center"/>
    </xf>
    <xf numFmtId="0" fontId="6" fillId="0" borderId="11" xfId="118" applyFont="1" applyFill="1" applyBorder="1" applyAlignment="1">
      <alignment vertical="center" wrapText="1"/>
    </xf>
    <xf numFmtId="168" fontId="9" fillId="0" borderId="11" xfId="1" applyNumberFormat="1" applyFill="1" applyBorder="1" applyAlignment="1" applyProtection="1">
      <alignment vertical="center"/>
      <protection locked="0"/>
    </xf>
    <xf numFmtId="168" fontId="9" fillId="0" borderId="21" xfId="1" applyNumberFormat="1" applyFill="1" applyBorder="1" applyAlignment="1" applyProtection="1">
      <protection locked="0"/>
    </xf>
    <xf numFmtId="44" fontId="9" fillId="0" borderId="14" xfId="2" applyFont="1" applyBorder="1" applyAlignment="1" applyProtection="1">
      <alignment vertical="center" wrapText="1"/>
      <protection locked="0"/>
    </xf>
    <xf numFmtId="44" fontId="9" fillId="0" borderId="19" xfId="2" applyFont="1" applyBorder="1" applyAlignment="1" applyProtection="1">
      <alignment vertical="center" wrapText="1"/>
      <protection locked="0"/>
    </xf>
    <xf numFmtId="14" fontId="9" fillId="0" borderId="11" xfId="1" applyNumberFormat="1" applyFill="1" applyBorder="1" applyAlignment="1" applyProtection="1">
      <alignment vertical="center"/>
      <protection locked="0"/>
    </xf>
    <xf numFmtId="44" fontId="9" fillId="0" borderId="11" xfId="2" applyFont="1" applyFill="1" applyBorder="1" applyAlignment="1" applyProtection="1">
      <alignment vertical="center" wrapText="1"/>
      <protection locked="0"/>
    </xf>
    <xf numFmtId="14" fontId="9" fillId="0" borderId="21" xfId="1" applyNumberFormat="1" applyFill="1" applyBorder="1" applyAlignment="1" applyProtection="1">
      <alignment vertical="center"/>
      <protection locked="0"/>
    </xf>
    <xf numFmtId="44" fontId="9" fillId="0" borderId="21" xfId="2" applyFont="1" applyFill="1" applyBorder="1" applyAlignment="1" applyProtection="1">
      <alignment vertical="center" wrapText="1"/>
      <protection locked="0"/>
    </xf>
    <xf numFmtId="49" fontId="9" fillId="0" borderId="11" xfId="1" applyNumberFormat="1" applyFont="1" applyBorder="1" applyAlignment="1" applyProtection="1">
      <alignment vertical="center" wrapText="1"/>
      <protection locked="0"/>
    </xf>
    <xf numFmtId="49" fontId="9" fillId="0" borderId="21" xfId="1" applyNumberFormat="1" applyFont="1" applyBorder="1" applyAlignment="1" applyProtection="1">
      <alignment vertical="center" wrapText="1"/>
      <protection locked="0"/>
    </xf>
    <xf numFmtId="0" fontId="9" fillId="0" borderId="11" xfId="1" applyNumberFormat="1" applyFont="1" applyBorder="1" applyAlignment="1" applyProtection="1">
      <alignment horizontal="left" vertical="center" wrapText="1"/>
      <protection locked="0"/>
    </xf>
    <xf numFmtId="14" fontId="9" fillId="0" borderId="11" xfId="1" applyNumberFormat="1" applyFont="1" applyBorder="1" applyAlignment="1" applyProtection="1">
      <alignment vertical="center" wrapText="1"/>
      <protection locked="0"/>
    </xf>
    <xf numFmtId="0" fontId="9" fillId="0" borderId="21" xfId="1" applyNumberFormat="1" applyFont="1" applyBorder="1" applyAlignment="1" applyProtection="1">
      <alignment horizontal="left" vertical="center" wrapText="1"/>
      <protection locked="0"/>
    </xf>
    <xf numFmtId="14" fontId="9" fillId="0" borderId="21" xfId="1" applyNumberFormat="1" applyFont="1" applyBorder="1" applyAlignment="1" applyProtection="1">
      <alignment vertical="center" wrapText="1"/>
      <protection locked="0"/>
    </xf>
    <xf numFmtId="0" fontId="9" fillId="0" borderId="16" xfId="1" applyFont="1" applyBorder="1" applyAlignment="1" applyProtection="1">
      <alignment vertical="center" wrapText="1"/>
      <protection locked="0"/>
    </xf>
    <xf numFmtId="169" fontId="9" fillId="0" borderId="0" xfId="1" applyNumberFormat="1" applyFont="1" applyBorder="1" applyAlignment="1">
      <alignment vertical="center" wrapText="1"/>
    </xf>
    <xf numFmtId="0" fontId="8" fillId="0" borderId="0" xfId="1" applyFont="1" applyBorder="1" applyAlignment="1">
      <alignment vertical="center" wrapText="1"/>
    </xf>
    <xf numFmtId="0" fontId="33" fillId="0" borderId="0" xfId="1" applyFont="1" applyFill="1" applyBorder="1" applyAlignment="1">
      <alignment vertical="center" wrapText="1"/>
    </xf>
    <xf numFmtId="0" fontId="14" fillId="0" borderId="0" xfId="1" applyFont="1" applyBorder="1" applyAlignment="1">
      <alignment vertical="center" wrapText="1"/>
    </xf>
    <xf numFmtId="0" fontId="9" fillId="0" borderId="0" xfId="1" applyFont="1" applyFill="1" applyAlignment="1">
      <alignment vertical="center" wrapText="1"/>
    </xf>
    <xf numFmtId="0" fontId="8" fillId="0" borderId="0" xfId="1" applyFont="1" applyFill="1" applyAlignment="1">
      <alignment vertical="center" wrapText="1"/>
    </xf>
    <xf numFmtId="0" fontId="14" fillId="0" borderId="0" xfId="1" applyFont="1" applyFill="1" applyAlignment="1">
      <alignment vertical="center" wrapText="1"/>
    </xf>
    <xf numFmtId="0" fontId="6" fillId="0" borderId="0" xfId="118" applyFill="1" applyAlignment="1">
      <alignment horizontal="left" vertical="center"/>
    </xf>
    <xf numFmtId="0" fontId="6" fillId="0" borderId="0" xfId="118" applyFont="1" applyFill="1" applyBorder="1" applyAlignment="1">
      <alignment vertical="center"/>
    </xf>
    <xf numFmtId="0" fontId="6" fillId="0" borderId="0" xfId="118" applyFill="1" applyBorder="1" applyAlignment="1">
      <alignment horizontal="left" vertical="center"/>
    </xf>
    <xf numFmtId="167" fontId="6" fillId="0" borderId="11" xfId="118" applyNumberFormat="1" applyFill="1" applyBorder="1" applyAlignment="1" applyProtection="1">
      <alignment vertical="center"/>
    </xf>
    <xf numFmtId="0" fontId="9" fillId="0" borderId="11" xfId="1" applyFont="1" applyFill="1" applyBorder="1" applyAlignment="1">
      <alignment vertical="center" wrapText="1"/>
    </xf>
    <xf numFmtId="10" fontId="0" fillId="0" borderId="11" xfId="119" applyNumberFormat="1" applyFont="1" applyFill="1" applyBorder="1" applyAlignment="1" applyProtection="1">
      <alignment vertical="center"/>
    </xf>
    <xf numFmtId="10" fontId="6" fillId="0" borderId="11" xfId="118" applyNumberFormat="1" applyFill="1" applyBorder="1" applyAlignment="1" applyProtection="1">
      <alignment vertical="center"/>
    </xf>
    <xf numFmtId="0" fontId="6" fillId="0" borderId="0" xfId="118" applyFill="1" applyProtection="1"/>
    <xf numFmtId="0" fontId="6" fillId="0" borderId="0" xfId="118" applyFill="1" applyAlignment="1" applyProtection="1">
      <alignment vertical="center"/>
    </xf>
    <xf numFmtId="0" fontId="9" fillId="0" borderId="0" xfId="118" applyFont="1" applyFill="1" applyProtection="1"/>
    <xf numFmtId="49" fontId="9" fillId="2" borderId="12" xfId="0" applyNumberFormat="1" applyFont="1" applyFill="1" applyBorder="1" applyAlignment="1" applyProtection="1">
      <alignment vertical="center" wrapText="1"/>
    </xf>
    <xf numFmtId="49" fontId="9" fillId="2" borderId="12" xfId="0" applyNumberFormat="1" applyFont="1" applyFill="1" applyBorder="1" applyAlignment="1" applyProtection="1">
      <alignment horizontal="center" vertical="center" wrapText="1"/>
    </xf>
    <xf numFmtId="0" fontId="8" fillId="0" borderId="0" xfId="1" applyFont="1" applyFill="1" applyBorder="1" applyAlignment="1" applyProtection="1">
      <alignment vertical="center"/>
    </xf>
    <xf numFmtId="9" fontId="9" fillId="0" borderId="0" xfId="1" applyNumberFormat="1" applyFont="1" applyFill="1" applyBorder="1" applyAlignment="1" applyProtection="1">
      <alignment vertical="center" wrapText="1"/>
    </xf>
    <xf numFmtId="49" fontId="9" fillId="0" borderId="11" xfId="1" applyNumberFormat="1" applyFill="1" applyBorder="1" applyAlignment="1" applyProtection="1">
      <alignment horizontal="left" vertical="center" wrapText="1"/>
      <protection locked="0"/>
    </xf>
    <xf numFmtId="0" fontId="35" fillId="0" borderId="0" xfId="2" applyNumberFormat="1" applyFont="1" applyFill="1" applyBorder="1" applyAlignment="1" applyProtection="1">
      <alignment horizontal="center" vertical="center" wrapText="1"/>
    </xf>
    <xf numFmtId="49" fontId="35" fillId="2" borderId="12" xfId="1" applyNumberFormat="1" applyFont="1" applyFill="1" applyBorder="1" applyAlignment="1" applyProtection="1">
      <alignment horizontal="center" vertical="center" wrapText="1"/>
    </xf>
    <xf numFmtId="3" fontId="9" fillId="0" borderId="0" xfId="1" applyNumberFormat="1" applyFont="1" applyFill="1" applyBorder="1" applyAlignment="1" applyProtection="1">
      <alignment vertical="center" wrapText="1"/>
    </xf>
    <xf numFmtId="3" fontId="9" fillId="0" borderId="11" xfId="1" applyNumberFormat="1" applyFont="1" applyBorder="1" applyAlignment="1">
      <alignment vertical="center" wrapText="1"/>
    </xf>
    <xf numFmtId="3" fontId="9" fillId="0" borderId="21" xfId="1" applyNumberFormat="1" applyFont="1" applyBorder="1" applyAlignment="1">
      <alignment vertical="center" wrapText="1"/>
    </xf>
    <xf numFmtId="3" fontId="9" fillId="0" borderId="0" xfId="0" applyNumberFormat="1" applyFont="1" applyFill="1" applyBorder="1" applyAlignment="1" applyProtection="1">
      <alignment vertical="center" wrapText="1"/>
    </xf>
    <xf numFmtId="3" fontId="9" fillId="0" borderId="11" xfId="1" applyNumberFormat="1" applyFont="1" applyFill="1" applyBorder="1" applyAlignment="1" applyProtection="1">
      <alignment vertical="center" wrapText="1"/>
    </xf>
    <xf numFmtId="0" fontId="34" fillId="24" borderId="11" xfId="1" applyFont="1" applyFill="1" applyBorder="1" applyAlignment="1" applyProtection="1">
      <alignment horizontal="right" vertical="center" wrapText="1"/>
    </xf>
    <xf numFmtId="43" fontId="9" fillId="25" borderId="0" xfId="115" applyFont="1" applyFill="1" applyBorder="1" applyAlignment="1" applyProtection="1">
      <alignment vertical="center" wrapText="1"/>
    </xf>
    <xf numFmtId="43" fontId="9" fillId="25" borderId="0" xfId="115" applyFont="1" applyFill="1" applyBorder="1" applyAlignment="1" applyProtection="1">
      <alignment vertical="center" wrapText="1"/>
      <protection locked="0"/>
    </xf>
    <xf numFmtId="43" fontId="9" fillId="25" borderId="0" xfId="115" applyFont="1" applyFill="1" applyAlignment="1" applyProtection="1">
      <alignment vertical="center" wrapText="1"/>
      <protection locked="0"/>
    </xf>
    <xf numFmtId="43" fontId="33" fillId="25" borderId="0" xfId="115" applyFont="1" applyFill="1" applyBorder="1" applyAlignment="1" applyProtection="1">
      <alignment vertical="center" wrapText="1"/>
    </xf>
    <xf numFmtId="44" fontId="0" fillId="0" borderId="11" xfId="2" applyFont="1" applyFill="1" applyBorder="1" applyAlignment="1" applyProtection="1">
      <alignment vertical="center"/>
      <protection locked="0"/>
    </xf>
    <xf numFmtId="44" fontId="0" fillId="0" borderId="14" xfId="2" applyFont="1" applyFill="1" applyBorder="1" applyAlignment="1" applyProtection="1">
      <alignment vertical="center"/>
      <protection locked="0"/>
    </xf>
    <xf numFmtId="43" fontId="33" fillId="25" borderId="0" xfId="115" applyFont="1" applyFill="1" applyAlignment="1" applyProtection="1">
      <alignment vertical="center" wrapText="1"/>
    </xf>
    <xf numFmtId="44" fontId="8" fillId="25" borderId="20" xfId="2" applyFont="1" applyFill="1" applyBorder="1" applyAlignment="1" applyProtection="1">
      <alignment vertical="center" wrapText="1"/>
      <protection locked="0"/>
    </xf>
    <xf numFmtId="0" fontId="35" fillId="0" borderId="11" xfId="1" applyNumberFormat="1" applyFont="1" applyFill="1" applyBorder="1" applyAlignment="1">
      <alignment horizontal="right" vertical="center" wrapText="1"/>
    </xf>
    <xf numFmtId="3" fontId="9" fillId="25" borderId="0" xfId="1" applyNumberFormat="1" applyFont="1" applyFill="1" applyBorder="1" applyAlignment="1" applyProtection="1">
      <alignment vertical="center" wrapText="1"/>
    </xf>
    <xf numFmtId="3" fontId="9" fillId="25" borderId="11" xfId="1" applyNumberFormat="1" applyFont="1" applyFill="1" applyBorder="1" applyAlignment="1">
      <alignment vertical="center" wrapText="1"/>
    </xf>
    <xf numFmtId="3" fontId="9" fillId="25" borderId="21" xfId="1" applyNumberFormat="1" applyFont="1" applyFill="1" applyBorder="1" applyAlignment="1">
      <alignment vertical="center" wrapText="1"/>
    </xf>
    <xf numFmtId="0" fontId="34" fillId="24" borderId="11" xfId="1" applyFont="1" applyFill="1" applyBorder="1" applyAlignment="1" applyProtection="1">
      <alignment vertical="center" wrapText="1"/>
    </xf>
    <xf numFmtId="10" fontId="8" fillId="25" borderId="11" xfId="116" applyNumberFormat="1" applyFont="1" applyFill="1" applyBorder="1" applyAlignment="1">
      <alignment vertical="center" wrapText="1"/>
    </xf>
    <xf numFmtId="0" fontId="8" fillId="25" borderId="11" xfId="1" applyFont="1" applyFill="1" applyBorder="1" applyAlignment="1">
      <alignment horizontal="justify" vertical="center" wrapText="1"/>
    </xf>
    <xf numFmtId="0" fontId="8" fillId="25" borderId="11" xfId="118" applyFont="1" applyFill="1" applyBorder="1" applyAlignment="1" applyProtection="1">
      <alignment horizontal="right" vertical="center"/>
    </xf>
    <xf numFmtId="0" fontId="9" fillId="0" borderId="29" xfId="1" applyFont="1" applyBorder="1" applyAlignment="1" applyProtection="1">
      <alignment vertical="center" wrapText="1"/>
      <protection locked="0"/>
    </xf>
    <xf numFmtId="0" fontId="9" fillId="0" borderId="0" xfId="1" applyFont="1" applyFill="1" applyBorder="1" applyAlignment="1">
      <alignment vertical="center" wrapText="1"/>
    </xf>
    <xf numFmtId="0" fontId="5" fillId="0" borderId="11" xfId="118" applyFont="1" applyFill="1" applyBorder="1" applyAlignment="1">
      <alignment vertical="center" wrapText="1"/>
    </xf>
    <xf numFmtId="0" fontId="4" fillId="0" borderId="11" xfId="118" applyFont="1" applyFill="1" applyBorder="1" applyAlignment="1">
      <alignment vertical="center" wrapText="1"/>
    </xf>
    <xf numFmtId="10" fontId="9" fillId="0" borderId="0" xfId="116" applyNumberFormat="1" applyFont="1" applyFill="1" applyBorder="1" applyAlignment="1" applyProtection="1">
      <alignment vertical="center" wrapText="1"/>
      <protection locked="0"/>
    </xf>
    <xf numFmtId="10" fontId="9" fillId="0" borderId="0" xfId="116" applyNumberFormat="1" applyFont="1" applyFill="1" applyAlignment="1" applyProtection="1">
      <alignment vertical="center" wrapText="1"/>
      <protection locked="0"/>
    </xf>
    <xf numFmtId="10" fontId="0" fillId="0" borderId="0" xfId="116" applyNumberFormat="1" applyFont="1" applyFill="1" applyAlignment="1" applyProtection="1">
      <alignment vertical="center" wrapText="1"/>
      <protection locked="0"/>
    </xf>
    <xf numFmtId="44" fontId="9" fillId="0" borderId="0" xfId="2" applyFont="1" applyFill="1" applyAlignment="1" applyProtection="1">
      <alignment vertical="center" wrapText="1"/>
      <protection locked="0"/>
    </xf>
    <xf numFmtId="0" fontId="2" fillId="0" borderId="0" xfId="118" applyFont="1" applyFill="1" applyAlignment="1">
      <alignment vertical="center"/>
    </xf>
    <xf numFmtId="0" fontId="2" fillId="0" borderId="11" xfId="118" applyFont="1" applyFill="1" applyBorder="1" applyAlignment="1">
      <alignment vertical="center" wrapText="1"/>
    </xf>
    <xf numFmtId="49" fontId="9" fillId="0" borderId="0" xfId="2" applyNumberFormat="1" applyFont="1" applyFill="1" applyAlignment="1" applyProtection="1">
      <alignment horizontal="left" vertical="center" wrapText="1"/>
      <protection locked="0"/>
    </xf>
    <xf numFmtId="44" fontId="36" fillId="0" borderId="0" xfId="2" applyFont="1" applyFill="1" applyAlignment="1" applyProtection="1">
      <alignment horizontal="right" vertical="center"/>
      <protection locked="0"/>
    </xf>
    <xf numFmtId="49" fontId="9" fillId="0" borderId="0" xfId="1" applyNumberFormat="1" applyFill="1" applyBorder="1" applyAlignment="1" applyProtection="1">
      <alignment vertical="center" wrapText="1"/>
      <protection locked="0"/>
    </xf>
    <xf numFmtId="44" fontId="9" fillId="0" borderId="0" xfId="2" applyFont="1" applyFill="1" applyBorder="1" applyAlignment="1" applyProtection="1">
      <alignment vertical="center" wrapText="1"/>
      <protection locked="0"/>
    </xf>
    <xf numFmtId="49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33" fillId="0" borderId="0" xfId="1" applyNumberFormat="1" applyFont="1" applyFill="1" applyBorder="1" applyAlignment="1" applyProtection="1">
      <alignment vertical="center" wrapText="1"/>
      <protection locked="0"/>
    </xf>
    <xf numFmtId="43" fontId="33" fillId="25" borderId="0" xfId="115" applyFont="1" applyFill="1" applyBorder="1" applyAlignment="1" applyProtection="1">
      <alignment vertical="center" wrapText="1"/>
      <protection locked="0"/>
    </xf>
    <xf numFmtId="14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43" fontId="33" fillId="0" borderId="0" xfId="115" applyFont="1" applyFill="1" applyBorder="1" applyAlignment="1" applyProtection="1">
      <alignment vertical="center" wrapText="1"/>
      <protection locked="0"/>
    </xf>
    <xf numFmtId="10" fontId="33" fillId="0" borderId="0" xfId="116" applyNumberFormat="1" applyFont="1" applyFill="1" applyBorder="1" applyAlignment="1" applyProtection="1">
      <alignment vertical="center" wrapText="1"/>
      <protection locked="0"/>
    </xf>
    <xf numFmtId="43" fontId="33" fillId="0" borderId="0" xfId="115" applyFont="1" applyFill="1" applyBorder="1" applyAlignment="1" applyProtection="1">
      <alignment horizontal="left" vertical="center" wrapText="1"/>
      <protection locked="0"/>
    </xf>
    <xf numFmtId="0" fontId="2" fillId="2" borderId="11" xfId="118" applyFont="1" applyFill="1" applyBorder="1" applyAlignment="1">
      <alignment vertical="center" wrapText="1"/>
    </xf>
    <xf numFmtId="0" fontId="3" fillId="2" borderId="11" xfId="118" applyFont="1" applyFill="1" applyBorder="1" applyAlignment="1">
      <alignment vertical="center" wrapText="1"/>
    </xf>
    <xf numFmtId="0" fontId="9" fillId="0" borderId="0" xfId="2" applyNumberFormat="1" applyFont="1" applyFill="1" applyAlignment="1" applyProtection="1">
      <alignment horizontal="left" vertical="center" wrapText="1"/>
      <protection locked="0"/>
    </xf>
    <xf numFmtId="0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0" fontId="9" fillId="0" borderId="0" xfId="2" applyNumberFormat="1" applyFont="1" applyFill="1" applyBorder="1" applyAlignment="1" applyProtection="1">
      <alignment horizontal="left" vertical="center" wrapText="1"/>
      <protection locked="0"/>
    </xf>
    <xf numFmtId="0" fontId="36" fillId="0" borderId="0" xfId="1" applyFont="1" applyFill="1" applyAlignment="1" applyProtection="1">
      <alignment horizontal="left" vertical="center"/>
    </xf>
    <xf numFmtId="0" fontId="33" fillId="0" borderId="0" xfId="1" applyFont="1" applyFill="1" applyBorder="1" applyAlignment="1" applyProtection="1">
      <alignment horizontal="center" vertical="center" wrapText="1"/>
    </xf>
    <xf numFmtId="0" fontId="10" fillId="0" borderId="0" xfId="1" applyFont="1" applyFill="1" applyBorder="1" applyAlignment="1" applyProtection="1">
      <alignment vertical="center"/>
    </xf>
    <xf numFmtId="49" fontId="9" fillId="0" borderId="0" xfId="1" applyNumberFormat="1" applyFill="1" applyBorder="1" applyAlignment="1" applyProtection="1">
      <alignment vertical="center" wrapText="1"/>
    </xf>
    <xf numFmtId="0" fontId="9" fillId="0" borderId="0" xfId="1" applyNumberFormat="1" applyFill="1" applyBorder="1" applyAlignment="1" applyProtection="1">
      <alignment vertical="center" wrapText="1"/>
    </xf>
    <xf numFmtId="49" fontId="11" fillId="2" borderId="12" xfId="1" applyNumberFormat="1" applyFont="1" applyFill="1" applyBorder="1" applyAlignment="1" applyProtection="1">
      <alignment horizontal="center" vertical="center" wrapText="1"/>
    </xf>
    <xf numFmtId="0" fontId="9" fillId="0" borderId="0" xfId="1" applyNumberFormat="1" applyFill="1" applyAlignment="1" applyProtection="1">
      <alignment vertical="center" wrapText="1"/>
    </xf>
    <xf numFmtId="49" fontId="9" fillId="0" borderId="0" xfId="1" applyNumberFormat="1" applyFill="1" applyAlignment="1" applyProtection="1">
      <alignment vertical="center" wrapText="1"/>
    </xf>
    <xf numFmtId="49" fontId="33" fillId="0" borderId="12" xfId="1" applyNumberFormat="1" applyFont="1" applyFill="1" applyBorder="1" applyAlignment="1" applyProtection="1">
      <alignment vertical="center" wrapText="1"/>
    </xf>
    <xf numFmtId="49" fontId="9" fillId="0" borderId="12" xfId="1" applyNumberFormat="1" applyFont="1" applyFill="1" applyBorder="1" applyAlignment="1" applyProtection="1">
      <alignment vertical="center" wrapText="1"/>
    </xf>
    <xf numFmtId="49" fontId="11" fillId="2" borderId="12" xfId="0" applyNumberFormat="1" applyFont="1" applyFill="1" applyBorder="1" applyAlignment="1" applyProtection="1">
      <alignment horizontal="center" vertical="center" wrapText="1"/>
    </xf>
    <xf numFmtId="0" fontId="48" fillId="26" borderId="0" xfId="2" applyNumberFormat="1" applyFont="1" applyFill="1" applyBorder="1" applyAlignment="1" applyProtection="1">
      <alignment horizontal="center" vertical="center" wrapText="1"/>
    </xf>
    <xf numFmtId="44" fontId="9" fillId="28" borderId="0" xfId="1" applyNumberFormat="1" applyFont="1" applyFill="1" applyBorder="1" applyAlignment="1" applyProtection="1">
      <alignment vertical="center" wrapText="1"/>
    </xf>
    <xf numFmtId="44" fontId="9" fillId="28" borderId="11" xfId="1" applyNumberFormat="1" applyFont="1" applyFill="1" applyBorder="1" applyAlignment="1" applyProtection="1">
      <alignment vertical="center" wrapText="1"/>
    </xf>
    <xf numFmtId="44" fontId="1" fillId="27" borderId="0" xfId="0" applyNumberFormat="1" applyFont="1" applyFill="1" applyBorder="1" applyAlignment="1" applyProtection="1">
      <alignment vertical="center" wrapText="1"/>
    </xf>
    <xf numFmtId="0" fontId="54" fillId="26" borderId="11" xfId="1" applyFont="1" applyFill="1" applyBorder="1" applyAlignment="1" applyProtection="1">
      <alignment horizontal="right" vertical="center" wrapText="1"/>
    </xf>
    <xf numFmtId="0" fontId="14" fillId="28" borderId="14" xfId="1" applyFont="1" applyFill="1" applyBorder="1" applyAlignment="1" applyProtection="1">
      <alignment vertical="center" wrapText="1"/>
    </xf>
    <xf numFmtId="0" fontId="38" fillId="28" borderId="16" xfId="1" applyFont="1" applyFill="1" applyBorder="1" applyAlignment="1" applyProtection="1">
      <alignment horizontal="right" vertical="center" wrapText="1"/>
    </xf>
    <xf numFmtId="10" fontId="38" fillId="28" borderId="15" xfId="23" applyNumberFormat="1" applyFont="1" applyFill="1" applyBorder="1" applyAlignment="1" applyProtection="1">
      <alignment vertical="center" wrapText="1"/>
    </xf>
    <xf numFmtId="44" fontId="14" fillId="28" borderId="11" xfId="1" applyNumberFormat="1" applyFont="1" applyFill="1" applyBorder="1" applyAlignment="1" applyProtection="1">
      <alignment vertical="center" wrapText="1"/>
    </xf>
    <xf numFmtId="10" fontId="37" fillId="28" borderId="11" xfId="23" applyNumberFormat="1" applyFont="1" applyFill="1" applyBorder="1" applyAlignment="1" applyProtection="1">
      <alignment vertical="center" wrapText="1"/>
    </xf>
    <xf numFmtId="10" fontId="36" fillId="28" borderId="11" xfId="23" applyNumberFormat="1" applyFont="1" applyFill="1" applyBorder="1" applyAlignment="1" applyProtection="1">
      <alignment vertical="center" wrapText="1"/>
    </xf>
    <xf numFmtId="44" fontId="10" fillId="28" borderId="11" xfId="1" applyNumberFormat="1" applyFont="1" applyFill="1" applyBorder="1" applyAlignment="1" applyProtection="1">
      <alignment vertical="center" wrapText="1"/>
    </xf>
    <xf numFmtId="44" fontId="36" fillId="28" borderId="11" xfId="1" applyNumberFormat="1" applyFont="1" applyFill="1" applyBorder="1" applyAlignment="1" applyProtection="1">
      <alignment vertical="center" wrapText="1"/>
    </xf>
    <xf numFmtId="0" fontId="55" fillId="28" borderId="16" xfId="1" applyFont="1" applyFill="1" applyBorder="1" applyAlignment="1" applyProtection="1">
      <alignment horizontal="right" vertical="center" wrapText="1"/>
    </xf>
    <xf numFmtId="10" fontId="55" fillId="28" borderId="15" xfId="23" applyNumberFormat="1" applyFont="1" applyFill="1" applyBorder="1" applyAlignment="1" applyProtection="1">
      <alignment vertical="center" wrapText="1"/>
    </xf>
    <xf numFmtId="0" fontId="48" fillId="29" borderId="0" xfId="2" applyNumberFormat="1" applyFont="1" applyFill="1" applyBorder="1" applyAlignment="1" applyProtection="1">
      <alignment horizontal="center" vertical="center" wrapText="1"/>
    </xf>
    <xf numFmtId="44" fontId="57" fillId="27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center" wrapText="1"/>
    </xf>
    <xf numFmtId="43" fontId="0" fillId="0" borderId="0" xfId="0" applyNumberFormat="1" applyFont="1" applyFill="1" applyBorder="1" applyAlignment="1" applyProtection="1">
      <alignment vertical="center" wrapText="1"/>
    </xf>
    <xf numFmtId="49" fontId="0" fillId="0" borderId="0" xfId="0" applyNumberFormat="1" applyFont="1" applyFill="1" applyBorder="1" applyAlignment="1" applyProtection="1">
      <alignment vertical="center" wrapText="1"/>
    </xf>
    <xf numFmtId="49" fontId="0" fillId="2" borderId="12" xfId="0" applyNumberFormat="1" applyFont="1" applyFill="1" applyBorder="1" applyAlignment="1" applyProtection="1">
      <alignment vertical="center" wrapText="1"/>
    </xf>
    <xf numFmtId="49" fontId="58" fillId="2" borderId="12" xfId="0" applyNumberFormat="1" applyFont="1" applyFill="1" applyBorder="1" applyAlignment="1" applyProtection="1">
      <alignment horizontal="center" vertical="center" wrapText="1"/>
    </xf>
    <xf numFmtId="44" fontId="57" fillId="29" borderId="0" xfId="0" applyNumberFormat="1" applyFont="1" applyFill="1" applyBorder="1" applyAlignment="1" applyProtection="1">
      <alignment vertical="center" wrapText="1"/>
    </xf>
    <xf numFmtId="49" fontId="0" fillId="0" borderId="0" xfId="0" applyNumberFormat="1" applyFont="1" applyFill="1" applyBorder="1" applyAlignment="1" applyProtection="1">
      <alignment horizontal="center" vertical="center" wrapText="1"/>
    </xf>
    <xf numFmtId="49" fontId="0" fillId="2" borderId="12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ont="1" applyFill="1" applyBorder="1" applyAlignment="1" applyProtection="1">
      <alignment vertical="center" wrapText="1"/>
    </xf>
    <xf numFmtId="164" fontId="0" fillId="0" borderId="0" xfId="0" applyNumberFormat="1" applyFont="1" applyFill="1" applyBorder="1" applyAlignment="1" applyProtection="1">
      <alignment horizontal="right" vertical="center" wrapText="1"/>
    </xf>
    <xf numFmtId="1" fontId="0" fillId="0" borderId="0" xfId="0" applyNumberFormat="1" applyFont="1" applyFill="1" applyBorder="1" applyAlignment="1" applyProtection="1">
      <alignment horizontal="right" vertical="center" wrapText="1"/>
    </xf>
    <xf numFmtId="10" fontId="0" fillId="0" borderId="0" xfId="0" applyNumberFormat="1" applyFont="1" applyFill="1" applyBorder="1" applyAlignment="1" applyProtection="1">
      <alignment vertical="center" wrapText="1"/>
    </xf>
    <xf numFmtId="44" fontId="8" fillId="28" borderId="11" xfId="1" applyNumberFormat="1" applyFont="1" applyFill="1" applyBorder="1" applyAlignment="1" applyProtection="1">
      <alignment vertical="center" wrapText="1"/>
    </xf>
    <xf numFmtId="44" fontId="9" fillId="28" borderId="11" xfId="1" applyNumberFormat="1" applyFill="1" applyBorder="1" applyAlignment="1" applyProtection="1">
      <alignment vertical="center" wrapText="1"/>
    </xf>
    <xf numFmtId="0" fontId="50" fillId="26" borderId="11" xfId="1" applyFont="1" applyFill="1" applyBorder="1" applyAlignment="1" applyProtection="1">
      <alignment horizontal="right" vertical="center" wrapText="1"/>
    </xf>
    <xf numFmtId="0" fontId="9" fillId="0" borderId="11" xfId="1" applyFont="1" applyBorder="1" applyAlignment="1" applyProtection="1">
      <alignment vertical="center" wrapText="1"/>
      <protection locked="0"/>
    </xf>
    <xf numFmtId="0" fontId="9" fillId="0" borderId="21" xfId="1" applyFont="1" applyBorder="1" applyAlignment="1" applyProtection="1">
      <alignment vertical="center" wrapText="1"/>
      <protection locked="0"/>
    </xf>
    <xf numFmtId="168" fontId="9" fillId="0" borderId="11" xfId="1" applyNumberFormat="1" applyFont="1" applyFill="1" applyBorder="1" applyAlignment="1" applyProtection="1">
      <alignment vertical="center"/>
      <protection locked="0"/>
    </xf>
    <xf numFmtId="0" fontId="48" fillId="30" borderId="11" xfId="139" applyFont="1" applyFill="1" applyBorder="1" applyAlignment="1">
      <alignment vertical="center" wrapText="1"/>
    </xf>
    <xf numFmtId="0" fontId="11" fillId="31" borderId="11" xfId="118" applyFont="1" applyFill="1" applyBorder="1" applyAlignment="1">
      <alignment vertical="center" wrapText="1"/>
    </xf>
    <xf numFmtId="0" fontId="11" fillId="31" borderId="11" xfId="118" applyFont="1" applyFill="1" applyBorder="1" applyAlignment="1">
      <alignment horizontal="left" vertical="center" wrapText="1"/>
    </xf>
    <xf numFmtId="0" fontId="6" fillId="30" borderId="11" xfId="118" applyFill="1" applyBorder="1" applyAlignment="1">
      <alignment vertical="center"/>
    </xf>
    <xf numFmtId="0" fontId="6" fillId="30" borderId="11" xfId="118" applyFill="1" applyBorder="1" applyAlignment="1">
      <alignment horizontal="left" vertical="center"/>
    </xf>
    <xf numFmtId="170" fontId="6" fillId="30" borderId="11" xfId="118" applyNumberFormat="1" applyFill="1" applyBorder="1" applyAlignment="1">
      <alignment vertical="center"/>
    </xf>
    <xf numFmtId="2" fontId="6" fillId="30" borderId="11" xfId="118" applyNumberFormat="1" applyFont="1" applyFill="1" applyBorder="1" applyAlignment="1">
      <alignment vertical="center"/>
    </xf>
    <xf numFmtId="0" fontId="11" fillId="31" borderId="0" xfId="1" applyFont="1" applyFill="1" applyBorder="1" applyAlignment="1" applyProtection="1">
      <alignment horizontal="center" vertical="center" wrapText="1"/>
    </xf>
    <xf numFmtId="0" fontId="11" fillId="31" borderId="0" xfId="2" applyNumberFormat="1" applyFont="1" applyFill="1" applyBorder="1" applyAlignment="1" applyProtection="1">
      <alignment horizontal="center" vertical="center" wrapText="1"/>
      <protection locked="0"/>
    </xf>
    <xf numFmtId="49" fontId="11" fillId="31" borderId="0" xfId="2" applyNumberFormat="1" applyFont="1" applyFill="1" applyBorder="1" applyAlignment="1" applyProtection="1">
      <alignment horizontal="center" vertical="center" wrapText="1"/>
      <protection locked="0"/>
    </xf>
    <xf numFmtId="49" fontId="11" fillId="31" borderId="0" xfId="1" applyNumberFormat="1" applyFont="1" applyFill="1" applyBorder="1" applyAlignment="1" applyProtection="1">
      <alignment horizontal="center" vertical="center" wrapText="1"/>
      <protection locked="0"/>
    </xf>
    <xf numFmtId="0" fontId="11" fillId="31" borderId="0" xfId="115" applyNumberFormat="1" applyFont="1" applyFill="1" applyBorder="1" applyAlignment="1" applyProtection="1">
      <alignment horizontal="center" vertical="center" wrapText="1"/>
    </xf>
    <xf numFmtId="49" fontId="11" fillId="31" borderId="0" xfId="1" applyNumberFormat="1" applyFont="1" applyFill="1" applyBorder="1" applyAlignment="1" applyProtection="1">
      <alignment horizontal="center" vertical="center" wrapText="1"/>
    </xf>
    <xf numFmtId="0" fontId="11" fillId="31" borderId="0" xfId="1" applyNumberFormat="1" applyFont="1" applyFill="1" applyBorder="1" applyAlignment="1" applyProtection="1">
      <alignment horizontal="center" vertical="center" wrapText="1"/>
    </xf>
    <xf numFmtId="0" fontId="11" fillId="31" borderId="0" xfId="2" applyNumberFormat="1" applyFont="1" applyFill="1" applyBorder="1" applyAlignment="1" applyProtection="1">
      <alignment horizontal="center" vertical="center" wrapText="1"/>
    </xf>
    <xf numFmtId="0" fontId="35" fillId="31" borderId="0" xfId="2" applyNumberFormat="1" applyFont="1" applyFill="1" applyBorder="1" applyAlignment="1" applyProtection="1">
      <alignment horizontal="center" vertical="center" wrapText="1"/>
    </xf>
    <xf numFmtId="0" fontId="35" fillId="31" borderId="0" xfId="1" applyFont="1" applyFill="1" applyBorder="1" applyAlignment="1" applyProtection="1">
      <alignment horizontal="center" vertical="center" wrapText="1"/>
    </xf>
    <xf numFmtId="4" fontId="35" fillId="31" borderId="0" xfId="2" applyNumberFormat="1" applyFont="1" applyFill="1" applyBorder="1" applyAlignment="1" applyProtection="1">
      <alignment horizontal="center" vertical="center" wrapText="1"/>
    </xf>
    <xf numFmtId="49" fontId="11" fillId="31" borderId="0" xfId="2" applyNumberFormat="1" applyFont="1" applyFill="1" applyBorder="1" applyAlignment="1" applyProtection="1">
      <alignment horizontal="center" vertical="center" wrapText="1"/>
    </xf>
    <xf numFmtId="0" fontId="0" fillId="31" borderId="0" xfId="0" applyNumberFormat="1" applyFont="1" applyFill="1" applyBorder="1" applyAlignment="1" applyProtection="1">
      <alignment horizontal="center" vertical="center" wrapText="1"/>
    </xf>
    <xf numFmtId="0" fontId="0" fillId="31" borderId="0" xfId="0" applyNumberFormat="1" applyFont="1" applyFill="1" applyBorder="1" applyAlignment="1" applyProtection="1">
      <alignment horizontal="left" vertical="center" wrapText="1"/>
      <protection locked="0"/>
    </xf>
    <xf numFmtId="14" fontId="0" fillId="31" borderId="0" xfId="0" applyNumberFormat="1" applyFont="1" applyFill="1" applyBorder="1" applyAlignment="1" applyProtection="1">
      <alignment horizontal="left" vertical="center" wrapText="1"/>
      <protection locked="0"/>
    </xf>
    <xf numFmtId="43" fontId="0" fillId="31" borderId="0" xfId="0" applyNumberFormat="1" applyFont="1" applyFill="1" applyBorder="1" applyAlignment="1" applyProtection="1">
      <alignment vertical="center" wrapText="1"/>
      <protection locked="0"/>
    </xf>
    <xf numFmtId="9" fontId="0" fillId="31" borderId="0" xfId="0" applyNumberFormat="1" applyFont="1" applyFill="1" applyBorder="1" applyAlignment="1" applyProtection="1">
      <alignment vertical="center" wrapText="1"/>
      <protection locked="0"/>
    </xf>
    <xf numFmtId="49" fontId="0" fillId="31" borderId="0" xfId="0" applyNumberFormat="1" applyFont="1" applyFill="1" applyBorder="1" applyAlignment="1" applyProtection="1">
      <alignment vertical="center" wrapText="1"/>
      <protection locked="0"/>
    </xf>
    <xf numFmtId="49" fontId="0" fillId="31" borderId="0" xfId="0" applyNumberFormat="1" applyFont="1" applyFill="1" applyBorder="1" applyAlignment="1" applyProtection="1">
      <alignment horizontal="left" vertical="center" wrapText="1"/>
      <protection locked="0"/>
    </xf>
    <xf numFmtId="0" fontId="48" fillId="30" borderId="11" xfId="1" applyFont="1" applyFill="1" applyBorder="1" applyAlignment="1" applyProtection="1">
      <alignment horizontal="right" vertical="center" wrapText="1"/>
      <protection locked="0"/>
    </xf>
    <xf numFmtId="169" fontId="9" fillId="30" borderId="11" xfId="1" applyNumberFormat="1" applyFill="1" applyBorder="1" applyAlignment="1" applyProtection="1">
      <alignment horizontal="right" vertical="center" wrapText="1"/>
      <protection locked="0"/>
    </xf>
    <xf numFmtId="0" fontId="8" fillId="30" borderId="11" xfId="1" applyFont="1" applyFill="1" applyBorder="1" applyAlignment="1" applyProtection="1">
      <alignment horizontal="right" vertical="center" wrapText="1"/>
      <protection locked="0"/>
    </xf>
    <xf numFmtId="0" fontId="8" fillId="30" borderId="14" xfId="1" applyFont="1" applyFill="1" applyBorder="1" applyAlignment="1" applyProtection="1">
      <alignment horizontal="right" vertical="center" wrapText="1"/>
      <protection locked="0"/>
    </xf>
    <xf numFmtId="0" fontId="8" fillId="30" borderId="23" xfId="1" applyFont="1" applyFill="1" applyBorder="1" applyAlignment="1" applyProtection="1">
      <alignment horizontal="right" vertical="center" wrapText="1"/>
      <protection locked="0"/>
    </xf>
    <xf numFmtId="44" fontId="9" fillId="30" borderId="23" xfId="2" applyFont="1" applyFill="1" applyBorder="1" applyAlignment="1" applyProtection="1">
      <alignment vertical="center" wrapText="1"/>
      <protection locked="0"/>
    </xf>
    <xf numFmtId="44" fontId="9" fillId="30" borderId="24" xfId="2" applyFont="1" applyFill="1" applyBorder="1" applyAlignment="1" applyProtection="1">
      <alignment vertical="center" wrapText="1"/>
      <protection locked="0"/>
    </xf>
    <xf numFmtId="44" fontId="8" fillId="30" borderId="25" xfId="2" applyFont="1" applyFill="1" applyBorder="1" applyAlignment="1" applyProtection="1">
      <alignment vertical="center" wrapText="1"/>
      <protection locked="0"/>
    </xf>
    <xf numFmtId="2" fontId="9" fillId="30" borderId="11" xfId="1" applyNumberFormat="1" applyFill="1" applyBorder="1" applyAlignment="1" applyProtection="1">
      <alignment vertical="center" wrapText="1"/>
      <protection locked="0"/>
    </xf>
    <xf numFmtId="169" fontId="9" fillId="30" borderId="21" xfId="1" applyNumberFormat="1" applyFill="1" applyBorder="1" applyAlignment="1" applyProtection="1">
      <alignment horizontal="right" vertical="center" wrapText="1"/>
      <protection locked="0"/>
    </xf>
    <xf numFmtId="2" fontId="9" fillId="30" borderId="21" xfId="1" applyNumberFormat="1" applyFill="1" applyBorder="1" applyAlignment="1" applyProtection="1">
      <alignment vertical="center" wrapText="1"/>
      <protection locked="0"/>
    </xf>
    <xf numFmtId="44" fontId="8" fillId="30" borderId="20" xfId="2" applyFont="1" applyFill="1" applyBorder="1" applyAlignment="1" applyProtection="1">
      <alignment vertical="center" wrapText="1"/>
      <protection locked="0"/>
    </xf>
    <xf numFmtId="0" fontId="8" fillId="30" borderId="11" xfId="1" applyFont="1" applyFill="1" applyBorder="1" applyAlignment="1" applyProtection="1">
      <alignment vertical="center" wrapText="1"/>
      <protection locked="0"/>
    </xf>
    <xf numFmtId="44" fontId="9" fillId="30" borderId="14" xfId="2" applyFont="1" applyFill="1" applyBorder="1" applyAlignment="1" applyProtection="1">
      <alignment vertical="center" wrapText="1"/>
      <protection locked="0"/>
    </xf>
    <xf numFmtId="44" fontId="9" fillId="30" borderId="23" xfId="1" applyNumberFormat="1" applyFont="1" applyFill="1" applyBorder="1" applyAlignment="1" applyProtection="1">
      <alignment vertical="center" wrapText="1"/>
      <protection locked="0"/>
    </xf>
    <xf numFmtId="44" fontId="9" fillId="30" borderId="19" xfId="2" applyFont="1" applyFill="1" applyBorder="1" applyAlignment="1" applyProtection="1">
      <alignment vertical="center" wrapText="1"/>
      <protection locked="0"/>
    </xf>
    <xf numFmtId="44" fontId="9" fillId="30" borderId="24" xfId="1" applyNumberFormat="1" applyFont="1" applyFill="1" applyBorder="1" applyAlignment="1" applyProtection="1">
      <alignment vertical="center" wrapText="1"/>
      <protection locked="0"/>
    </xf>
    <xf numFmtId="0" fontId="8" fillId="30" borderId="11" xfId="1" applyNumberFormat="1" applyFont="1" applyFill="1" applyBorder="1" applyAlignment="1" applyProtection="1">
      <alignment horizontal="left" vertical="center" wrapText="1"/>
      <protection locked="0"/>
    </xf>
    <xf numFmtId="0" fontId="9" fillId="30" borderId="11" xfId="1" applyFont="1" applyFill="1" applyBorder="1" applyAlignment="1" applyProtection="1">
      <alignment vertical="center" wrapText="1"/>
      <protection locked="0"/>
    </xf>
    <xf numFmtId="0" fontId="9" fillId="30" borderId="21" xfId="1" applyFont="1" applyFill="1" applyBorder="1" applyAlignment="1" applyProtection="1">
      <alignment vertical="center" wrapText="1"/>
      <protection locked="0"/>
    </xf>
    <xf numFmtId="44" fontId="34" fillId="31" borderId="11" xfId="2" applyFont="1" applyFill="1" applyBorder="1" applyAlignment="1" applyProtection="1">
      <alignment vertical="center" wrapText="1"/>
      <protection locked="0"/>
    </xf>
    <xf numFmtId="0" fontId="8" fillId="31" borderId="0" xfId="2" applyNumberFormat="1" applyFont="1" applyFill="1" applyBorder="1" applyAlignment="1" applyProtection="1">
      <alignment horizontal="center" vertical="center" wrapText="1"/>
    </xf>
    <xf numFmtId="49" fontId="8" fillId="31" borderId="0" xfId="1" applyNumberFormat="1" applyFont="1" applyFill="1" applyBorder="1" applyAlignment="1" applyProtection="1">
      <alignment horizontal="center" vertical="center" wrapText="1"/>
    </xf>
    <xf numFmtId="0" fontId="1" fillId="0" borderId="0" xfId="139" applyFill="1" applyAlignment="1">
      <alignment vertical="center"/>
    </xf>
    <xf numFmtId="0" fontId="1" fillId="0" borderId="0" xfId="139" applyFill="1" applyBorder="1" applyAlignment="1">
      <alignment vertical="center"/>
    </xf>
    <xf numFmtId="0" fontId="49" fillId="0" borderId="0" xfId="139" applyFont="1" applyBorder="1" applyAlignment="1">
      <alignment vertical="center"/>
    </xf>
    <xf numFmtId="0" fontId="1" fillId="0" borderId="0" xfId="139" applyBorder="1" applyAlignment="1">
      <alignment vertical="center"/>
    </xf>
    <xf numFmtId="0" fontId="33" fillId="0" borderId="0" xfId="139" applyFont="1" applyFill="1" applyBorder="1" applyAlignment="1">
      <alignment vertical="center"/>
    </xf>
    <xf numFmtId="0" fontId="34" fillId="31" borderId="11" xfId="139" applyFont="1" applyFill="1" applyBorder="1" applyAlignment="1" applyProtection="1">
      <alignment vertical="center"/>
      <protection locked="0"/>
    </xf>
    <xf numFmtId="0" fontId="1" fillId="0" borderId="0" xfId="139" applyBorder="1" applyAlignment="1" applyProtection="1">
      <alignment vertical="center"/>
      <protection locked="0"/>
    </xf>
    <xf numFmtId="0" fontId="1" fillId="0" borderId="0" xfId="139" applyFont="1" applyBorder="1" applyAlignment="1" applyProtection="1">
      <alignment vertical="center"/>
      <protection locked="0"/>
    </xf>
    <xf numFmtId="0" fontId="50" fillId="0" borderId="0" xfId="139" applyFont="1" applyFill="1" applyBorder="1" applyAlignment="1" applyProtection="1">
      <alignment vertical="center"/>
      <protection locked="0"/>
    </xf>
    <xf numFmtId="0" fontId="8" fillId="30" borderId="11" xfId="139" applyFont="1" applyFill="1" applyBorder="1" applyAlignment="1" applyProtection="1">
      <alignment vertical="center"/>
      <protection locked="0"/>
    </xf>
    <xf numFmtId="0" fontId="1" fillId="30" borderId="11" xfId="139" applyFont="1" applyFill="1" applyBorder="1" applyAlignment="1" applyProtection="1">
      <alignment horizontal="left" vertical="center"/>
      <protection locked="0"/>
    </xf>
    <xf numFmtId="0" fontId="51" fillId="0" borderId="11" xfId="139" applyFont="1" applyFill="1" applyBorder="1" applyAlignment="1" applyProtection="1">
      <alignment horizontal="center" vertical="center"/>
      <protection locked="0"/>
    </xf>
    <xf numFmtId="0" fontId="48" fillId="30" borderId="11" xfId="139" applyFont="1" applyFill="1" applyBorder="1" applyAlignment="1" applyProtection="1">
      <alignment vertical="center"/>
      <protection locked="0"/>
    </xf>
    <xf numFmtId="0" fontId="52" fillId="0" borderId="0" xfId="139" applyFont="1" applyFill="1" applyBorder="1" applyAlignment="1">
      <alignment vertical="center"/>
    </xf>
    <xf numFmtId="0" fontId="14" fillId="30" borderId="11" xfId="139" applyFont="1" applyFill="1" applyBorder="1" applyAlignment="1" applyProtection="1">
      <alignment vertical="center"/>
      <protection locked="0"/>
    </xf>
    <xf numFmtId="0" fontId="8" fillId="0" borderId="11" xfId="139" applyNumberFormat="1" applyFont="1" applyFill="1" applyBorder="1" applyAlignment="1" applyProtection="1">
      <alignment horizontal="center" vertical="center"/>
      <protection locked="0"/>
    </xf>
    <xf numFmtId="0" fontId="8" fillId="0" borderId="14" xfId="139" applyNumberFormat="1" applyFont="1" applyFill="1" applyBorder="1" applyAlignment="1" applyProtection="1">
      <alignment horizontal="center" vertical="center"/>
      <protection locked="0"/>
    </xf>
    <xf numFmtId="167" fontId="14" fillId="30" borderId="23" xfId="139" applyNumberFormat="1" applyFont="1" applyFill="1" applyBorder="1" applyAlignment="1" applyProtection="1">
      <alignment horizontal="center" vertical="center"/>
      <protection locked="0"/>
    </xf>
    <xf numFmtId="0" fontId="53" fillId="0" borderId="0" xfId="139" applyFont="1" applyBorder="1" applyAlignment="1" applyProtection="1">
      <alignment vertical="center"/>
      <protection locked="0"/>
    </xf>
    <xf numFmtId="0" fontId="53" fillId="0" borderId="0" xfId="139" applyFont="1" applyFill="1" applyBorder="1" applyAlignment="1">
      <alignment vertical="center"/>
    </xf>
    <xf numFmtId="0" fontId="53" fillId="0" borderId="0" xfId="139" applyFont="1" applyFill="1" applyAlignment="1">
      <alignment vertical="center"/>
    </xf>
    <xf numFmtId="0" fontId="1" fillId="30" borderId="11" xfId="139" applyFont="1" applyFill="1" applyBorder="1" applyAlignment="1" applyProtection="1">
      <alignment vertical="center"/>
      <protection locked="0"/>
    </xf>
    <xf numFmtId="44" fontId="0" fillId="0" borderId="11" xfId="141" applyFont="1" applyBorder="1" applyAlignment="1" applyProtection="1">
      <alignment vertical="center"/>
      <protection locked="0"/>
    </xf>
    <xf numFmtId="44" fontId="0" fillId="0" borderId="14" xfId="141" applyFont="1" applyBorder="1" applyAlignment="1" applyProtection="1">
      <alignment vertical="center"/>
      <protection locked="0"/>
    </xf>
    <xf numFmtId="44" fontId="14" fillId="30" borderId="23" xfId="141" applyFont="1" applyFill="1" applyBorder="1" applyAlignment="1" applyProtection="1">
      <alignment vertical="center"/>
      <protection locked="0"/>
    </xf>
    <xf numFmtId="0" fontId="1" fillId="30" borderId="11" xfId="139" applyFill="1" applyBorder="1" applyAlignment="1" applyProtection="1">
      <alignment vertical="center"/>
      <protection locked="0"/>
    </xf>
    <xf numFmtId="0" fontId="1" fillId="0" borderId="11" xfId="139" applyFont="1" applyFill="1" applyBorder="1" applyAlignment="1" applyProtection="1">
      <alignment vertical="center"/>
      <protection locked="0"/>
    </xf>
    <xf numFmtId="44" fontId="0" fillId="0" borderId="11" xfId="141" applyFont="1" applyFill="1" applyBorder="1" applyAlignment="1" applyProtection="1">
      <alignment vertical="center"/>
      <protection locked="0"/>
    </xf>
    <xf numFmtId="44" fontId="0" fillId="0" borderId="14" xfId="141" applyFont="1" applyFill="1" applyBorder="1" applyAlignment="1" applyProtection="1">
      <alignment vertical="center"/>
      <protection locked="0"/>
    </xf>
    <xf numFmtId="0" fontId="1" fillId="30" borderId="21" xfId="139" applyFont="1" applyFill="1" applyBorder="1" applyAlignment="1" applyProtection="1">
      <alignment vertical="center"/>
      <protection locked="0"/>
    </xf>
    <xf numFmtId="44" fontId="0" fillId="0" borderId="21" xfId="141" applyFont="1" applyBorder="1" applyAlignment="1" applyProtection="1">
      <alignment vertical="center"/>
      <protection locked="0"/>
    </xf>
    <xf numFmtId="44" fontId="0" fillId="0" borderId="19" xfId="141" applyFont="1" applyBorder="1" applyAlignment="1" applyProtection="1">
      <alignment vertical="center"/>
      <protection locked="0"/>
    </xf>
    <xf numFmtId="44" fontId="14" fillId="30" borderId="24" xfId="141" applyFont="1" applyFill="1" applyBorder="1" applyAlignment="1" applyProtection="1">
      <alignment vertical="center"/>
      <protection locked="0"/>
    </xf>
    <xf numFmtId="0" fontId="50" fillId="30" borderId="20" xfId="139" applyFont="1" applyFill="1" applyBorder="1" applyAlignment="1" applyProtection="1">
      <alignment vertical="center"/>
      <protection locked="0"/>
    </xf>
    <xf numFmtId="44" fontId="50" fillId="30" borderId="20" xfId="141" applyFont="1" applyFill="1" applyBorder="1" applyAlignment="1" applyProtection="1">
      <alignment vertical="center"/>
      <protection locked="0"/>
    </xf>
    <xf numFmtId="44" fontId="50" fillId="30" borderId="22" xfId="141" applyFont="1" applyFill="1" applyBorder="1" applyAlignment="1" applyProtection="1">
      <alignment vertical="center"/>
      <protection locked="0"/>
    </xf>
    <xf numFmtId="44" fontId="50" fillId="30" borderId="25" xfId="141" applyFont="1" applyFill="1" applyBorder="1" applyAlignment="1" applyProtection="1">
      <alignment vertical="center"/>
      <protection locked="0"/>
    </xf>
    <xf numFmtId="0" fontId="1" fillId="0" borderId="0" xfId="139" applyFont="1" applyFill="1" applyBorder="1" applyAlignment="1" applyProtection="1">
      <alignment horizontal="left" vertical="center"/>
      <protection locked="0"/>
    </xf>
    <xf numFmtId="2" fontId="33" fillId="0" borderId="0" xfId="139" applyNumberFormat="1" applyFont="1" applyFill="1" applyBorder="1" applyAlignment="1">
      <alignment vertical="center"/>
    </xf>
    <xf numFmtId="2" fontId="0" fillId="0" borderId="11" xfId="141" applyNumberFormat="1" applyFont="1" applyBorder="1" applyAlignment="1" applyProtection="1">
      <alignment vertical="center"/>
      <protection locked="0"/>
    </xf>
    <xf numFmtId="2" fontId="0" fillId="0" borderId="14" xfId="141" applyNumberFormat="1" applyFont="1" applyBorder="1" applyAlignment="1" applyProtection="1">
      <alignment vertical="center"/>
      <protection locked="0"/>
    </xf>
    <xf numFmtId="2" fontId="14" fillId="30" borderId="23" xfId="141" applyNumberFormat="1" applyFont="1" applyFill="1" applyBorder="1" applyAlignment="1" applyProtection="1">
      <alignment vertical="center"/>
      <protection locked="0"/>
    </xf>
    <xf numFmtId="2" fontId="0" fillId="0" borderId="21" xfId="141" applyNumberFormat="1" applyFont="1" applyBorder="1" applyAlignment="1" applyProtection="1">
      <alignment vertical="center"/>
      <protection locked="0"/>
    </xf>
    <xf numFmtId="2" fontId="0" fillId="0" borderId="19" xfId="141" applyNumberFormat="1" applyFont="1" applyBorder="1" applyAlignment="1" applyProtection="1">
      <alignment vertical="center"/>
      <protection locked="0"/>
    </xf>
    <xf numFmtId="2" fontId="14" fillId="30" borderId="24" xfId="141" applyNumberFormat="1" applyFont="1" applyFill="1" applyBorder="1" applyAlignment="1" applyProtection="1">
      <alignment vertical="center"/>
      <protection locked="0"/>
    </xf>
    <xf numFmtId="0" fontId="50" fillId="2" borderId="0" xfId="139" applyFont="1" applyFill="1" applyBorder="1" applyAlignment="1" applyProtection="1">
      <alignment vertical="center"/>
      <protection locked="0"/>
    </xf>
    <xf numFmtId="44" fontId="50" fillId="2" borderId="0" xfId="141" applyFont="1" applyFill="1" applyBorder="1" applyAlignment="1" applyProtection="1">
      <alignment vertical="center"/>
      <protection locked="0"/>
    </xf>
    <xf numFmtId="44" fontId="50" fillId="30" borderId="10" xfId="2" applyFont="1" applyFill="1" applyBorder="1" applyAlignment="1" applyProtection="1">
      <alignment vertical="center"/>
      <protection locked="0"/>
    </xf>
    <xf numFmtId="0" fontId="9" fillId="2" borderId="0" xfId="1" applyFill="1" applyBorder="1" applyAlignment="1" applyProtection="1">
      <alignment horizontal="center" vertical="center" wrapText="1"/>
    </xf>
    <xf numFmtId="0" fontId="34" fillId="31" borderId="14" xfId="139" applyFont="1" applyFill="1" applyBorder="1" applyAlignment="1" applyProtection="1">
      <alignment vertical="center"/>
      <protection locked="0"/>
    </xf>
    <xf numFmtId="0" fontId="8" fillId="30" borderId="14" xfId="139" applyFont="1" applyFill="1" applyBorder="1" applyAlignment="1" applyProtection="1">
      <alignment vertical="center"/>
      <protection locked="0"/>
    </xf>
    <xf numFmtId="0" fontId="50" fillId="30" borderId="14" xfId="139" applyFont="1" applyFill="1" applyBorder="1" applyAlignment="1" applyProtection="1">
      <alignment vertical="center"/>
      <protection locked="0"/>
    </xf>
    <xf numFmtId="0" fontId="50" fillId="30" borderId="15" xfId="139" applyFont="1" applyFill="1" applyBorder="1" applyAlignment="1" applyProtection="1">
      <alignment vertical="center"/>
      <protection locked="0"/>
    </xf>
    <xf numFmtId="1" fontId="33" fillId="0" borderId="0" xfId="139" applyNumberFormat="1" applyFont="1" applyFill="1" applyBorder="1" applyAlignment="1">
      <alignment vertical="center"/>
    </xf>
    <xf numFmtId="0" fontId="9" fillId="30" borderId="14" xfId="139" applyFont="1" applyFill="1" applyBorder="1" applyAlignment="1" applyProtection="1">
      <alignment vertical="center"/>
      <protection locked="0"/>
    </xf>
    <xf numFmtId="0" fontId="1" fillId="0" borderId="14" xfId="139" applyFont="1" applyFill="1" applyBorder="1" applyAlignment="1" applyProtection="1">
      <alignment vertical="center"/>
      <protection locked="0"/>
    </xf>
    <xf numFmtId="44" fontId="8" fillId="30" borderId="11" xfId="141" applyFont="1" applyFill="1" applyBorder="1" applyAlignment="1" applyProtection="1">
      <alignment vertical="center"/>
      <protection locked="0"/>
    </xf>
    <xf numFmtId="44" fontId="8" fillId="30" borderId="14" xfId="141" applyFont="1" applyFill="1" applyBorder="1" applyAlignment="1" applyProtection="1">
      <alignment vertical="center"/>
      <protection locked="0"/>
    </xf>
    <xf numFmtId="0" fontId="9" fillId="0" borderId="14" xfId="139" applyFont="1" applyFill="1" applyBorder="1" applyAlignment="1" applyProtection="1">
      <alignment vertical="center"/>
      <protection locked="0"/>
    </xf>
    <xf numFmtId="0" fontId="9" fillId="0" borderId="28" xfId="139" applyFont="1" applyFill="1" applyBorder="1" applyAlignment="1" applyProtection="1">
      <alignment vertical="center"/>
      <protection locked="0"/>
    </xf>
    <xf numFmtId="0" fontId="8" fillId="30" borderId="22" xfId="139" applyFont="1" applyFill="1" applyBorder="1" applyAlignment="1" applyProtection="1">
      <alignment vertical="center"/>
      <protection locked="0"/>
    </xf>
    <xf numFmtId="0" fontId="50" fillId="30" borderId="10" xfId="139" applyFont="1" applyFill="1" applyBorder="1" applyAlignment="1" applyProtection="1">
      <alignment horizontal="left" vertical="center"/>
      <protection locked="0"/>
    </xf>
    <xf numFmtId="0" fontId="34" fillId="24" borderId="14" xfId="139" applyFont="1" applyFill="1" applyBorder="1" applyAlignment="1" applyProtection="1">
      <alignment vertical="center"/>
      <protection locked="0"/>
    </xf>
    <xf numFmtId="44" fontId="0" fillId="2" borderId="11" xfId="141" applyFont="1" applyFill="1" applyBorder="1" applyAlignment="1" applyProtection="1">
      <alignment vertical="center"/>
      <protection locked="0"/>
    </xf>
    <xf numFmtId="0" fontId="1" fillId="0" borderId="0" xfId="139" applyFill="1" applyBorder="1" applyAlignment="1" applyProtection="1">
      <alignment vertical="center"/>
      <protection locked="0"/>
    </xf>
    <xf numFmtId="2" fontId="0" fillId="0" borderId="11" xfId="141" applyNumberFormat="1" applyFont="1" applyFill="1" applyBorder="1" applyAlignment="1" applyProtection="1">
      <alignment vertical="center"/>
      <protection locked="0"/>
    </xf>
    <xf numFmtId="2" fontId="0" fillId="0" borderId="14" xfId="141" applyNumberFormat="1" applyFont="1" applyFill="1" applyBorder="1" applyAlignment="1" applyProtection="1">
      <alignment vertical="center"/>
      <protection locked="0"/>
    </xf>
    <xf numFmtId="0" fontId="9" fillId="31" borderId="0" xfId="0" applyNumberFormat="1" applyFont="1" applyFill="1" applyBorder="1" applyAlignment="1" applyProtection="1">
      <alignment vertical="center" wrapText="1"/>
    </xf>
    <xf numFmtId="1" fontId="9" fillId="31" borderId="0" xfId="0" applyNumberFormat="1" applyFont="1" applyFill="1" applyBorder="1" applyAlignment="1" applyProtection="1">
      <alignment vertical="center" wrapText="1"/>
    </xf>
    <xf numFmtId="164" fontId="9" fillId="31" borderId="0" xfId="0" applyNumberFormat="1" applyFont="1" applyFill="1" applyBorder="1" applyAlignment="1" applyProtection="1">
      <alignment horizontal="right" vertical="center" wrapText="1"/>
    </xf>
    <xf numFmtId="1" fontId="9" fillId="31" borderId="0" xfId="0" applyNumberFormat="1" applyFont="1" applyFill="1" applyBorder="1" applyAlignment="1" applyProtection="1">
      <alignment horizontal="right" vertical="center" wrapText="1"/>
    </xf>
    <xf numFmtId="10" fontId="9" fillId="31" borderId="0" xfId="0" applyNumberFormat="1" applyFont="1" applyFill="1" applyBorder="1" applyAlignment="1" applyProtection="1">
      <alignment vertical="center" wrapText="1"/>
    </xf>
    <xf numFmtId="49" fontId="9" fillId="31" borderId="0" xfId="0" applyNumberFormat="1" applyFont="1" applyFill="1" applyBorder="1" applyAlignment="1" applyProtection="1">
      <alignment horizontal="center" vertical="center" wrapText="1"/>
    </xf>
    <xf numFmtId="0" fontId="9" fillId="31" borderId="0" xfId="0" applyNumberFormat="1" applyFont="1" applyFill="1" applyBorder="1" applyAlignment="1" applyProtection="1">
      <alignment horizontal="center" vertical="center" wrapText="1"/>
    </xf>
    <xf numFmtId="49" fontId="9" fillId="31" borderId="0" xfId="0" applyNumberFormat="1" applyFont="1" applyFill="1" applyBorder="1" applyAlignment="1" applyProtection="1">
      <alignment horizontal="left" vertical="center" wrapText="1"/>
      <protection locked="0"/>
    </xf>
    <xf numFmtId="49" fontId="9" fillId="31" borderId="0" xfId="0" applyNumberFormat="1" applyFont="1" applyFill="1" applyBorder="1" applyAlignment="1" applyProtection="1">
      <alignment vertical="center" wrapText="1"/>
      <protection locked="0"/>
    </xf>
    <xf numFmtId="43" fontId="9" fillId="31" borderId="0" xfId="0" applyNumberFormat="1" applyFont="1" applyFill="1" applyBorder="1" applyAlignment="1" applyProtection="1">
      <alignment vertical="center" wrapText="1"/>
      <protection locked="0"/>
    </xf>
    <xf numFmtId="43" fontId="9" fillId="31" borderId="0" xfId="0" applyNumberFormat="1" applyFont="1" applyFill="1" applyBorder="1" applyAlignment="1" applyProtection="1">
      <alignment vertical="center" wrapText="1"/>
    </xf>
    <xf numFmtId="49" fontId="9" fillId="31" borderId="0" xfId="0" applyNumberFormat="1" applyFont="1" applyFill="1" applyBorder="1" applyAlignment="1" applyProtection="1">
      <alignment vertical="center" wrapText="1"/>
    </xf>
    <xf numFmtId="14" fontId="9" fillId="31" borderId="0" xfId="0" applyNumberFormat="1" applyFont="1" applyFill="1" applyBorder="1" applyAlignment="1" applyProtection="1">
      <alignment horizontal="left" vertical="center" wrapText="1"/>
      <protection locked="0"/>
    </xf>
    <xf numFmtId="14" fontId="11" fillId="31" borderId="0" xfId="2" applyNumberFormat="1" applyFont="1" applyFill="1" applyBorder="1" applyAlignment="1" applyProtection="1">
      <alignment horizontal="center" vertical="center" wrapText="1"/>
    </xf>
    <xf numFmtId="0" fontId="34" fillId="31" borderId="11" xfId="1" applyFont="1" applyFill="1" applyBorder="1" applyAlignment="1" applyProtection="1">
      <alignment horizontal="right" vertical="center" wrapText="1"/>
    </xf>
    <xf numFmtId="0" fontId="35" fillId="31" borderId="11" xfId="1" applyFont="1" applyFill="1" applyBorder="1" applyAlignment="1" applyProtection="1">
      <alignment horizontal="right" vertical="center" wrapText="1"/>
    </xf>
    <xf numFmtId="0" fontId="35" fillId="2" borderId="0" xfId="1" applyFont="1" applyFill="1" applyBorder="1" applyAlignment="1" applyProtection="1">
      <alignment horizontal="right" vertical="center" wrapText="1"/>
    </xf>
    <xf numFmtId="44" fontId="14" fillId="30" borderId="11" xfId="1" applyNumberFormat="1" applyFont="1" applyFill="1" applyBorder="1" applyAlignment="1" applyProtection="1">
      <alignment vertical="center" wrapText="1"/>
    </xf>
    <xf numFmtId="10" fontId="37" fillId="30" borderId="11" xfId="23" applyNumberFormat="1" applyFont="1" applyFill="1" applyBorder="1" applyAlignment="1" applyProtection="1">
      <alignment vertical="center" wrapText="1"/>
    </xf>
    <xf numFmtId="44" fontId="9" fillId="30" borderId="11" xfId="1" applyNumberFormat="1" applyFill="1" applyBorder="1" applyAlignment="1" applyProtection="1">
      <alignment vertical="center" wrapText="1"/>
    </xf>
    <xf numFmtId="10" fontId="36" fillId="30" borderId="11" xfId="23" applyNumberFormat="1" applyFont="1" applyFill="1" applyBorder="1" applyAlignment="1" applyProtection="1">
      <alignment vertical="center" wrapText="1"/>
    </xf>
    <xf numFmtId="44" fontId="36" fillId="30" borderId="11" xfId="1" applyNumberFormat="1" applyFont="1" applyFill="1" applyBorder="1" applyAlignment="1" applyProtection="1">
      <alignment vertical="center" wrapText="1"/>
    </xf>
    <xf numFmtId="44" fontId="9" fillId="30" borderId="11" xfId="1" applyNumberFormat="1" applyFont="1" applyFill="1" applyBorder="1" applyAlignment="1" applyProtection="1">
      <alignment vertical="center" wrapText="1"/>
    </xf>
    <xf numFmtId="44" fontId="10" fillId="30" borderId="11" xfId="1" applyNumberFormat="1" applyFont="1" applyFill="1" applyBorder="1" applyAlignment="1" applyProtection="1">
      <alignment vertical="center" wrapText="1"/>
    </xf>
    <xf numFmtId="44" fontId="8" fillId="30" borderId="11" xfId="1" applyNumberFormat="1" applyFont="1" applyFill="1" applyBorder="1" applyAlignment="1" applyProtection="1">
      <alignment vertical="center" wrapText="1"/>
    </xf>
    <xf numFmtId="0" fontId="14" fillId="30" borderId="14" xfId="1" applyFont="1" applyFill="1" applyBorder="1" applyAlignment="1" applyProtection="1">
      <alignment vertical="center" wrapText="1"/>
    </xf>
    <xf numFmtId="0" fontId="55" fillId="30" borderId="16" xfId="1" applyFont="1" applyFill="1" applyBorder="1" applyAlignment="1" applyProtection="1">
      <alignment horizontal="right" vertical="center" wrapText="1"/>
    </xf>
    <xf numFmtId="10" fontId="55" fillId="30" borderId="15" xfId="23" applyNumberFormat="1" applyFont="1" applyFill="1" applyBorder="1" applyAlignment="1" applyProtection="1">
      <alignment vertical="center" wrapText="1"/>
    </xf>
    <xf numFmtId="0" fontId="38" fillId="30" borderId="16" xfId="1" applyFont="1" applyFill="1" applyBorder="1" applyAlignment="1" applyProtection="1">
      <alignment horizontal="right" vertical="center" wrapText="1"/>
    </xf>
    <xf numFmtId="10" fontId="38" fillId="30" borderId="15" xfId="23" applyNumberFormat="1" applyFont="1" applyFill="1" applyBorder="1" applyAlignment="1" applyProtection="1">
      <alignment vertical="center" wrapText="1"/>
    </xf>
    <xf numFmtId="0" fontId="8" fillId="30" borderId="11" xfId="1" applyFont="1" applyFill="1" applyBorder="1" applyAlignment="1" applyProtection="1">
      <alignment vertical="center" wrapText="1"/>
    </xf>
    <xf numFmtId="168" fontId="9" fillId="0" borderId="11" xfId="1" applyNumberFormat="1" applyFont="1" applyFill="1" applyBorder="1" applyAlignment="1" applyProtection="1">
      <alignment vertical="center"/>
      <protection locked="0"/>
    </xf>
    <xf numFmtId="0" fontId="6" fillId="0" borderId="11" xfId="118" applyFill="1" applyBorder="1" applyProtection="1"/>
    <xf numFmtId="44" fontId="1" fillId="29" borderId="0" xfId="0" applyNumberFormat="1" applyFont="1" applyFill="1" applyBorder="1" applyAlignment="1" applyProtection="1">
      <alignment vertical="center" wrapText="1"/>
    </xf>
    <xf numFmtId="9" fontId="9" fillId="31" borderId="0" xfId="0" applyNumberFormat="1" applyFont="1" applyFill="1" applyBorder="1" applyAlignment="1" applyProtection="1">
      <alignment vertical="center" wrapText="1"/>
      <protection locked="0"/>
    </xf>
    <xf numFmtId="43" fontId="9" fillId="31" borderId="0" xfId="0" applyNumberFormat="1" applyFont="1" applyFill="1" applyAlignment="1" applyProtection="1">
      <alignment vertical="center" wrapText="1"/>
    </xf>
    <xf numFmtId="49" fontId="9" fillId="0" borderId="0" xfId="0" applyNumberFormat="1" applyFont="1" applyFill="1" applyBorder="1" applyAlignment="1" applyProtection="1">
      <alignment horizontal="center" vertical="center" wrapText="1"/>
    </xf>
    <xf numFmtId="43" fontId="9" fillId="31" borderId="0" xfId="0" applyNumberFormat="1" applyFont="1" applyFill="1" applyBorder="1" applyAlignment="1" applyProtection="1">
      <alignment horizontal="left" vertical="center" wrapText="1"/>
      <protection locked="0"/>
    </xf>
    <xf numFmtId="43" fontId="1" fillId="25" borderId="0" xfId="115" applyFont="1" applyFill="1" applyBorder="1" applyAlignment="1" applyProtection="1">
      <alignment vertical="center" wrapText="1"/>
      <protection locked="0"/>
    </xf>
    <xf numFmtId="0" fontId="9" fillId="0" borderId="0" xfId="1" applyFill="1" applyProtection="1">
      <protection locked="0"/>
    </xf>
    <xf numFmtId="0" fontId="9" fillId="0" borderId="0" xfId="1" applyFont="1" applyFill="1" applyBorder="1" applyAlignment="1" applyProtection="1">
      <alignment horizontal="center" vertical="center" wrapText="1"/>
    </xf>
    <xf numFmtId="0" fontId="46" fillId="0" borderId="0" xfId="1" applyFont="1" applyFill="1" applyBorder="1" applyAlignment="1" applyProtection="1">
      <alignment horizontal="center" vertical="center" wrapText="1"/>
    </xf>
    <xf numFmtId="0" fontId="45" fillId="0" borderId="0" xfId="1" applyFont="1" applyFill="1" applyBorder="1" applyAlignment="1" applyProtection="1">
      <alignment horizontal="center" vertical="center" wrapText="1"/>
    </xf>
    <xf numFmtId="0" fontId="11" fillId="31" borderId="11" xfId="1" applyFont="1" applyFill="1" applyBorder="1" applyAlignment="1" applyProtection="1">
      <alignment vertical="center" wrapText="1"/>
    </xf>
    <xf numFmtId="0" fontId="34" fillId="31" borderId="14" xfId="1" applyFont="1" applyFill="1" applyBorder="1" applyAlignment="1" applyProtection="1">
      <alignment horizontal="center" vertical="center" wrapText="1"/>
    </xf>
    <xf numFmtId="0" fontId="34" fillId="31" borderId="16" xfId="1" applyFont="1" applyFill="1" applyBorder="1" applyAlignment="1" applyProtection="1">
      <alignment horizontal="center" vertical="center" wrapText="1"/>
    </xf>
    <xf numFmtId="0" fontId="34" fillId="31" borderId="15" xfId="1" applyFont="1" applyFill="1" applyBorder="1" applyAlignment="1" applyProtection="1">
      <alignment horizontal="center" vertical="center" wrapText="1"/>
    </xf>
    <xf numFmtId="0" fontId="9" fillId="30" borderId="14" xfId="1" applyFill="1" applyBorder="1" applyAlignment="1" applyProtection="1">
      <alignment horizontal="left" vertical="center" wrapText="1"/>
    </xf>
    <xf numFmtId="0" fontId="9" fillId="30" borderId="16" xfId="1" applyFill="1" applyBorder="1" applyAlignment="1" applyProtection="1">
      <alignment horizontal="left" vertical="center" wrapText="1"/>
    </xf>
    <xf numFmtId="0" fontId="9" fillId="30" borderId="15" xfId="1" applyFill="1" applyBorder="1" applyAlignment="1" applyProtection="1">
      <alignment horizontal="left" vertical="center" wrapText="1"/>
    </xf>
    <xf numFmtId="44" fontId="9" fillId="30" borderId="11" xfId="1" applyNumberFormat="1" applyFill="1" applyBorder="1" applyAlignment="1" applyProtection="1">
      <alignment vertical="center" wrapText="1"/>
    </xf>
    <xf numFmtId="0" fontId="34" fillId="31" borderId="11" xfId="1" applyFont="1" applyFill="1" applyBorder="1" applyAlignment="1" applyProtection="1">
      <alignment horizontal="right" vertical="center" wrapText="1"/>
    </xf>
    <xf numFmtId="0" fontId="8" fillId="30" borderId="11" xfId="1" applyFont="1" applyFill="1" applyBorder="1" applyAlignment="1" applyProtection="1">
      <alignment vertical="center" wrapText="1"/>
    </xf>
    <xf numFmtId="44" fontId="8" fillId="30" borderId="11" xfId="1" applyNumberFormat="1" applyFont="1" applyFill="1" applyBorder="1" applyAlignment="1" applyProtection="1">
      <alignment vertical="center" wrapText="1"/>
    </xf>
    <xf numFmtId="0" fontId="9" fillId="30" borderId="11" xfId="1" applyFont="1" applyFill="1" applyBorder="1" applyAlignment="1" applyProtection="1">
      <alignment horizontal="left" vertical="center" wrapText="1" indent="2"/>
    </xf>
    <xf numFmtId="0" fontId="9" fillId="30" borderId="11" xfId="1" applyFont="1" applyFill="1" applyBorder="1" applyAlignment="1" applyProtection="1">
      <alignment vertical="center" wrapText="1"/>
    </xf>
    <xf numFmtId="0" fontId="10" fillId="30" borderId="11" xfId="1" applyFont="1" applyFill="1" applyBorder="1" applyAlignment="1" applyProtection="1">
      <alignment vertical="center" wrapText="1"/>
    </xf>
    <xf numFmtId="0" fontId="34" fillId="31" borderId="11" xfId="1" applyFont="1" applyFill="1" applyBorder="1" applyAlignment="1" applyProtection="1">
      <alignment vertical="center" wrapText="1"/>
    </xf>
    <xf numFmtId="0" fontId="36" fillId="30" borderId="11" xfId="1" applyFont="1" applyFill="1" applyBorder="1" applyAlignment="1" applyProtection="1">
      <alignment horizontal="left" vertical="center" wrapText="1" indent="2"/>
    </xf>
    <xf numFmtId="0" fontId="9" fillId="30" borderId="11" xfId="1" applyFont="1" applyFill="1" applyBorder="1" applyAlignment="1" applyProtection="1">
      <alignment horizontal="left" vertical="center" wrapText="1"/>
    </xf>
    <xf numFmtId="0" fontId="14" fillId="30" borderId="11" xfId="1" applyFont="1" applyFill="1" applyBorder="1" applyAlignment="1" applyProtection="1">
      <alignment vertical="center" wrapText="1"/>
    </xf>
    <xf numFmtId="0" fontId="47" fillId="30" borderId="14" xfId="1" applyNumberFormat="1" applyFont="1" applyFill="1" applyBorder="1" applyAlignment="1" applyProtection="1">
      <alignment horizontal="left" vertical="center" wrapText="1"/>
    </xf>
    <xf numFmtId="0" fontId="47" fillId="30" borderId="16" xfId="1" applyNumberFormat="1" applyFont="1" applyFill="1" applyBorder="1" applyAlignment="1" applyProtection="1">
      <alignment horizontal="left" vertical="center" wrapText="1"/>
    </xf>
    <xf numFmtId="0" fontId="47" fillId="30" borderId="15" xfId="1" applyNumberFormat="1" applyFont="1" applyFill="1" applyBorder="1" applyAlignment="1" applyProtection="1">
      <alignment horizontal="left" vertical="center" wrapText="1"/>
    </xf>
    <xf numFmtId="0" fontId="9" fillId="0" borderId="0" xfId="1" applyFont="1" applyFill="1" applyBorder="1" applyAlignment="1" applyProtection="1">
      <alignment horizontal="center" vertical="center" wrapText="1"/>
    </xf>
    <xf numFmtId="0" fontId="34" fillId="31" borderId="14" xfId="1" applyFont="1" applyFill="1" applyBorder="1" applyAlignment="1" applyProtection="1">
      <alignment horizontal="left" vertical="center" wrapText="1"/>
    </xf>
    <xf numFmtId="0" fontId="34" fillId="31" borderId="16" xfId="1" applyFont="1" applyFill="1" applyBorder="1" applyAlignment="1" applyProtection="1">
      <alignment horizontal="left" vertical="center" wrapText="1"/>
    </xf>
    <xf numFmtId="0" fontId="34" fillId="31" borderId="15" xfId="1" applyFont="1" applyFill="1" applyBorder="1" applyAlignment="1" applyProtection="1">
      <alignment horizontal="left" vertical="center" wrapText="1"/>
    </xf>
    <xf numFmtId="0" fontId="50" fillId="26" borderId="14" xfId="1" applyFont="1" applyFill="1" applyBorder="1" applyAlignment="1" applyProtection="1">
      <alignment horizontal="center" vertical="center" wrapText="1"/>
    </xf>
    <xf numFmtId="0" fontId="50" fillId="26" borderId="16" xfId="1" applyFont="1" applyFill="1" applyBorder="1" applyAlignment="1" applyProtection="1">
      <alignment horizontal="center" vertical="center" wrapText="1"/>
    </xf>
    <xf numFmtId="0" fontId="50" fillId="26" borderId="15" xfId="1" applyFont="1" applyFill="1" applyBorder="1" applyAlignment="1" applyProtection="1">
      <alignment horizontal="center" vertical="center" wrapText="1"/>
    </xf>
    <xf numFmtId="0" fontId="8" fillId="28" borderId="14" xfId="1" applyFont="1" applyFill="1" applyBorder="1" applyAlignment="1" applyProtection="1">
      <alignment vertical="center" wrapText="1"/>
    </xf>
    <xf numFmtId="0" fontId="8" fillId="28" borderId="16" xfId="1" applyFont="1" applyFill="1" applyBorder="1" applyAlignment="1" applyProtection="1">
      <alignment vertical="center" wrapText="1"/>
    </xf>
    <xf numFmtId="0" fontId="8" fillId="28" borderId="15" xfId="1" applyFont="1" applyFill="1" applyBorder="1" applyAlignment="1" applyProtection="1">
      <alignment vertical="center" wrapText="1"/>
    </xf>
    <xf numFmtId="44" fontId="8" fillId="28" borderId="14" xfId="1" applyNumberFormat="1" applyFont="1" applyFill="1" applyBorder="1" applyAlignment="1" applyProtection="1">
      <alignment vertical="center" wrapText="1"/>
    </xf>
    <xf numFmtId="44" fontId="8" fillId="28" borderId="15" xfId="1" applyNumberFormat="1" applyFont="1" applyFill="1" applyBorder="1" applyAlignment="1" applyProtection="1">
      <alignment vertical="center" wrapText="1"/>
    </xf>
    <xf numFmtId="0" fontId="9" fillId="28" borderId="19" xfId="1" applyFill="1" applyBorder="1" applyAlignment="1" applyProtection="1">
      <alignment horizontal="left" vertical="center" wrapText="1"/>
    </xf>
    <xf numFmtId="0" fontId="9" fillId="28" borderId="29" xfId="1" applyFill="1" applyBorder="1" applyAlignment="1" applyProtection="1">
      <alignment horizontal="left" vertical="center" wrapText="1"/>
    </xf>
    <xf numFmtId="0" fontId="9" fillId="28" borderId="26" xfId="1" applyFill="1" applyBorder="1" applyAlignment="1" applyProtection="1">
      <alignment horizontal="left" vertical="center" wrapText="1"/>
    </xf>
    <xf numFmtId="0" fontId="9" fillId="28" borderId="36" xfId="1" applyFill="1" applyBorder="1" applyAlignment="1" applyProtection="1">
      <alignment horizontal="left" vertical="center" wrapText="1"/>
    </xf>
    <xf numFmtId="0" fontId="9" fillId="28" borderId="0" xfId="1" applyFill="1" applyBorder="1" applyAlignment="1" applyProtection="1">
      <alignment horizontal="left" vertical="center" wrapText="1"/>
    </xf>
    <xf numFmtId="0" fontId="9" fillId="28" borderId="37" xfId="1" applyFill="1" applyBorder="1" applyAlignment="1" applyProtection="1">
      <alignment horizontal="left" vertical="center" wrapText="1"/>
    </xf>
    <xf numFmtId="0" fontId="9" fillId="28" borderId="38" xfId="1" applyFill="1" applyBorder="1" applyAlignment="1" applyProtection="1">
      <alignment horizontal="left" vertical="center" wrapText="1"/>
    </xf>
    <xf numFmtId="0" fontId="9" fillId="28" borderId="39" xfId="1" applyFill="1" applyBorder="1" applyAlignment="1" applyProtection="1">
      <alignment horizontal="left" vertical="center" wrapText="1"/>
    </xf>
    <xf numFmtId="0" fontId="9" fillId="28" borderId="40" xfId="1" applyFill="1" applyBorder="1" applyAlignment="1" applyProtection="1">
      <alignment horizontal="left" vertical="center" wrapText="1"/>
    </xf>
    <xf numFmtId="0" fontId="9" fillId="28" borderId="14" xfId="1" applyFont="1" applyFill="1" applyBorder="1" applyAlignment="1" applyProtection="1">
      <alignment horizontal="left" vertical="center" wrapText="1" indent="2"/>
    </xf>
    <xf numFmtId="0" fontId="9" fillId="28" borderId="16" xfId="1" applyFont="1" applyFill="1" applyBorder="1" applyAlignment="1" applyProtection="1">
      <alignment horizontal="left" vertical="center" wrapText="1" indent="2"/>
    </xf>
    <xf numFmtId="0" fontId="9" fillId="28" borderId="15" xfId="1" applyFont="1" applyFill="1" applyBorder="1" applyAlignment="1" applyProtection="1">
      <alignment horizontal="left" vertical="center" wrapText="1" indent="2"/>
    </xf>
    <xf numFmtId="44" fontId="9" fillId="28" borderId="14" xfId="1" applyNumberFormat="1" applyFill="1" applyBorder="1" applyAlignment="1" applyProtection="1">
      <alignment vertical="center" wrapText="1"/>
    </xf>
    <xf numFmtId="44" fontId="9" fillId="28" borderId="15" xfId="1" applyNumberFormat="1" applyFill="1" applyBorder="1" applyAlignment="1" applyProtection="1">
      <alignment vertical="center" wrapText="1"/>
    </xf>
    <xf numFmtId="0" fontId="10" fillId="28" borderId="14" xfId="1" applyFont="1" applyFill="1" applyBorder="1" applyAlignment="1" applyProtection="1">
      <alignment vertical="center" wrapText="1"/>
    </xf>
    <xf numFmtId="0" fontId="10" fillId="28" borderId="16" xfId="1" applyFont="1" applyFill="1" applyBorder="1" applyAlignment="1" applyProtection="1">
      <alignment vertical="center" wrapText="1"/>
    </xf>
    <xf numFmtId="0" fontId="10" fillId="28" borderId="15" xfId="1" applyFont="1" applyFill="1" applyBorder="1" applyAlignment="1" applyProtection="1">
      <alignment vertical="center" wrapText="1"/>
    </xf>
    <xf numFmtId="0" fontId="50" fillId="26" borderId="14" xfId="1" applyFont="1" applyFill="1" applyBorder="1" applyAlignment="1" applyProtection="1">
      <alignment vertical="center" wrapText="1"/>
    </xf>
    <xf numFmtId="0" fontId="50" fillId="26" borderId="16" xfId="1" applyFont="1" applyFill="1" applyBorder="1" applyAlignment="1" applyProtection="1">
      <alignment vertical="center" wrapText="1"/>
    </xf>
    <xf numFmtId="0" fontId="50" fillId="26" borderId="15" xfId="1" applyFont="1" applyFill="1" applyBorder="1" applyAlignment="1" applyProtection="1">
      <alignment vertical="center" wrapText="1"/>
    </xf>
    <xf numFmtId="0" fontId="50" fillId="26" borderId="14" xfId="1" applyFont="1" applyFill="1" applyBorder="1" applyAlignment="1" applyProtection="1">
      <alignment horizontal="right" vertical="center" wrapText="1"/>
    </xf>
    <xf numFmtId="0" fontId="50" fillId="26" borderId="15" xfId="1" applyFont="1" applyFill="1" applyBorder="1" applyAlignment="1" applyProtection="1">
      <alignment horizontal="right" vertical="center" wrapText="1"/>
    </xf>
    <xf numFmtId="0" fontId="47" fillId="28" borderId="14" xfId="1" applyNumberFormat="1" applyFont="1" applyFill="1" applyBorder="1" applyAlignment="1" applyProtection="1">
      <alignment horizontal="left" vertical="center" wrapText="1"/>
    </xf>
    <xf numFmtId="0" fontId="47" fillId="28" borderId="16" xfId="1" applyNumberFormat="1" applyFont="1" applyFill="1" applyBorder="1" applyAlignment="1" applyProtection="1">
      <alignment horizontal="left" vertical="center" wrapText="1"/>
    </xf>
    <xf numFmtId="0" fontId="47" fillId="28" borderId="15" xfId="1" applyNumberFormat="1" applyFont="1" applyFill="1" applyBorder="1" applyAlignment="1" applyProtection="1">
      <alignment horizontal="left" vertical="center" wrapText="1"/>
    </xf>
    <xf numFmtId="0" fontId="9" fillId="28" borderId="14" xfId="1" applyFont="1" applyFill="1" applyBorder="1" applyAlignment="1" applyProtection="1">
      <alignment horizontal="left" vertical="center" wrapText="1"/>
    </xf>
    <xf numFmtId="0" fontId="9" fillId="28" borderId="16" xfId="1" applyFont="1" applyFill="1" applyBorder="1" applyAlignment="1" applyProtection="1">
      <alignment horizontal="left" vertical="center" wrapText="1"/>
    </xf>
    <xf numFmtId="0" fontId="9" fillId="28" borderId="15" xfId="1" applyFont="1" applyFill="1" applyBorder="1" applyAlignment="1" applyProtection="1">
      <alignment horizontal="left" vertical="center" wrapText="1"/>
    </xf>
    <xf numFmtId="0" fontId="9" fillId="28" borderId="14" xfId="1" applyFont="1" applyFill="1" applyBorder="1" applyAlignment="1" applyProtection="1">
      <alignment vertical="center" wrapText="1"/>
    </xf>
    <xf numFmtId="0" fontId="9" fillId="28" borderId="16" xfId="1" applyFont="1" applyFill="1" applyBorder="1" applyAlignment="1" applyProtection="1">
      <alignment vertical="center" wrapText="1"/>
    </xf>
    <xf numFmtId="0" fontId="9" fillId="28" borderId="15" xfId="1" applyFont="1" applyFill="1" applyBorder="1" applyAlignment="1" applyProtection="1">
      <alignment vertical="center" wrapText="1"/>
    </xf>
    <xf numFmtId="0" fontId="36" fillId="28" borderId="14" xfId="1" applyFont="1" applyFill="1" applyBorder="1" applyAlignment="1" applyProtection="1">
      <alignment horizontal="left" vertical="center" wrapText="1" indent="2"/>
    </xf>
    <xf numFmtId="0" fontId="36" fillId="28" borderId="16" xfId="1" applyFont="1" applyFill="1" applyBorder="1" applyAlignment="1" applyProtection="1">
      <alignment horizontal="left" vertical="center" wrapText="1" indent="2"/>
    </xf>
    <xf numFmtId="0" fontId="36" fillId="28" borderId="15" xfId="1" applyFont="1" applyFill="1" applyBorder="1" applyAlignment="1" applyProtection="1">
      <alignment horizontal="left" vertical="center" wrapText="1" indent="2"/>
    </xf>
    <xf numFmtId="0" fontId="50" fillId="26" borderId="14" xfId="1" applyFont="1" applyFill="1" applyBorder="1" applyAlignment="1" applyProtection="1">
      <alignment horizontal="left" vertical="center" wrapText="1"/>
    </xf>
    <xf numFmtId="0" fontId="50" fillId="26" borderId="16" xfId="1" applyFont="1" applyFill="1" applyBorder="1" applyAlignment="1" applyProtection="1">
      <alignment horizontal="left" vertical="center" wrapText="1"/>
    </xf>
    <xf numFmtId="0" fontId="50" fillId="26" borderId="15" xfId="1" applyFont="1" applyFill="1" applyBorder="1" applyAlignment="1" applyProtection="1">
      <alignment horizontal="left" vertical="center" wrapText="1"/>
    </xf>
    <xf numFmtId="0" fontId="14" fillId="28" borderId="14" xfId="1" applyFont="1" applyFill="1" applyBorder="1" applyAlignment="1" applyProtection="1">
      <alignment vertical="center" wrapText="1"/>
    </xf>
    <xf numFmtId="0" fontId="14" fillId="28" borderId="16" xfId="1" applyFont="1" applyFill="1" applyBorder="1" applyAlignment="1" applyProtection="1">
      <alignment vertical="center" wrapText="1"/>
    </xf>
    <xf numFmtId="0" fontId="14" fillId="28" borderId="15" xfId="1" applyFont="1" applyFill="1" applyBorder="1" applyAlignment="1" applyProtection="1">
      <alignment vertical="center" wrapText="1"/>
    </xf>
    <xf numFmtId="0" fontId="1" fillId="0" borderId="14" xfId="139" applyFont="1" applyFill="1" applyBorder="1" applyAlignment="1" applyProtection="1">
      <alignment horizontal="left" vertical="center"/>
      <protection locked="0"/>
    </xf>
    <xf numFmtId="0" fontId="1" fillId="0" borderId="15" xfId="139" applyFont="1" applyFill="1" applyBorder="1" applyAlignment="1" applyProtection="1">
      <alignment horizontal="left" vertical="center"/>
      <protection locked="0"/>
    </xf>
    <xf numFmtId="0" fontId="1" fillId="0" borderId="19" xfId="139" applyFont="1" applyFill="1" applyBorder="1" applyAlignment="1" applyProtection="1">
      <alignment horizontal="left" vertical="center"/>
      <protection locked="0"/>
    </xf>
    <xf numFmtId="0" fontId="1" fillId="0" borderId="26" xfId="139" applyFont="1" applyFill="1" applyBorder="1" applyAlignment="1" applyProtection="1">
      <alignment horizontal="left" vertical="center"/>
      <protection locked="0"/>
    </xf>
    <xf numFmtId="0" fontId="1" fillId="0" borderId="22" xfId="139" applyFont="1" applyFill="1" applyBorder="1" applyAlignment="1" applyProtection="1">
      <alignment horizontal="left" vertical="center"/>
      <protection locked="0"/>
    </xf>
    <xf numFmtId="0" fontId="1" fillId="0" borderId="27" xfId="139" applyFont="1" applyFill="1" applyBorder="1" applyAlignment="1" applyProtection="1">
      <alignment horizontal="left" vertical="center"/>
      <protection locked="0"/>
    </xf>
    <xf numFmtId="0" fontId="1" fillId="0" borderId="17" xfId="139" applyFont="1" applyFill="1" applyBorder="1" applyAlignment="1" applyProtection="1">
      <alignment horizontal="left" vertical="center"/>
      <protection locked="0"/>
    </xf>
    <xf numFmtId="0" fontId="1" fillId="0" borderId="18" xfId="139" applyFont="1" applyFill="1" applyBorder="1" applyAlignment="1" applyProtection="1">
      <alignment horizontal="left" vertical="center"/>
      <protection locked="0"/>
    </xf>
    <xf numFmtId="0" fontId="50" fillId="0" borderId="14" xfId="139" applyFont="1" applyFill="1" applyBorder="1" applyAlignment="1" applyProtection="1">
      <alignment horizontal="left" vertical="center"/>
      <protection locked="0"/>
    </xf>
    <xf numFmtId="0" fontId="50" fillId="0" borderId="16" xfId="139" applyFont="1" applyFill="1" applyBorder="1" applyAlignment="1" applyProtection="1">
      <alignment horizontal="left" vertical="center"/>
      <protection locked="0"/>
    </xf>
    <xf numFmtId="0" fontId="50" fillId="0" borderId="15" xfId="139" applyFont="1" applyFill="1" applyBorder="1" applyAlignment="1" applyProtection="1">
      <alignment horizontal="left" vertical="center"/>
      <protection locked="0"/>
    </xf>
    <xf numFmtId="0" fontId="1" fillId="0" borderId="16" xfId="139" applyFont="1" applyFill="1" applyBorder="1" applyAlignment="1" applyProtection="1">
      <alignment horizontal="left" vertical="center"/>
      <protection locked="0"/>
    </xf>
    <xf numFmtId="1" fontId="1" fillId="0" borderId="14" xfId="139" applyNumberFormat="1" applyFont="1" applyFill="1" applyBorder="1" applyAlignment="1" applyProtection="1">
      <alignment horizontal="left" vertical="center"/>
      <protection locked="0"/>
    </xf>
    <xf numFmtId="1" fontId="1" fillId="0" borderId="16" xfId="139" applyNumberFormat="1" applyFont="1" applyFill="1" applyBorder="1" applyAlignment="1" applyProtection="1">
      <alignment horizontal="left" vertical="center"/>
      <protection locked="0"/>
    </xf>
    <xf numFmtId="1" fontId="1" fillId="0" borderId="15" xfId="139" applyNumberFormat="1" applyFont="1" applyFill="1" applyBorder="1" applyAlignment="1" applyProtection="1">
      <alignment horizontal="left" vertical="center"/>
      <protection locked="0"/>
    </xf>
    <xf numFmtId="0" fontId="14" fillId="30" borderId="14" xfId="139" applyFont="1" applyFill="1" applyBorder="1" applyAlignment="1" applyProtection="1">
      <alignment horizontal="center" vertical="center"/>
      <protection locked="0"/>
    </xf>
    <xf numFmtId="0" fontId="14" fillId="30" borderId="15" xfId="139" applyFont="1" applyFill="1" applyBorder="1" applyAlignment="1" applyProtection="1">
      <alignment horizontal="center" vertical="center"/>
      <protection locked="0"/>
    </xf>
    <xf numFmtId="0" fontId="1" fillId="0" borderId="11" xfId="139" applyFont="1" applyFill="1" applyBorder="1" applyAlignment="1" applyProtection="1">
      <alignment horizontal="left" vertical="center"/>
      <protection locked="0"/>
    </xf>
    <xf numFmtId="0" fontId="1" fillId="0" borderId="21" xfId="139" applyFont="1" applyFill="1" applyBorder="1" applyAlignment="1" applyProtection="1">
      <alignment horizontal="left" vertical="center"/>
      <protection locked="0"/>
    </xf>
    <xf numFmtId="0" fontId="1" fillId="0" borderId="20" xfId="139" applyFont="1" applyFill="1" applyBorder="1" applyAlignment="1" applyProtection="1">
      <alignment horizontal="left" vertical="center"/>
      <protection locked="0"/>
    </xf>
    <xf numFmtId="0" fontId="50" fillId="30" borderId="10" xfId="139" applyFont="1" applyFill="1" applyBorder="1" applyAlignment="1" applyProtection="1">
      <alignment horizontal="left" vertical="center"/>
      <protection locked="0"/>
    </xf>
    <xf numFmtId="0" fontId="1" fillId="0" borderId="10" xfId="139" applyFont="1" applyFill="1" applyBorder="1" applyAlignment="1" applyProtection="1">
      <alignment horizontal="left" vertical="center"/>
      <protection locked="0"/>
    </xf>
    <xf numFmtId="1" fontId="1" fillId="0" borderId="11" xfId="139" applyNumberFormat="1" applyFont="1" applyFill="1" applyBorder="1" applyAlignment="1" applyProtection="1">
      <alignment horizontal="left" vertical="center"/>
      <protection locked="0"/>
    </xf>
    <xf numFmtId="0" fontId="14" fillId="30" borderId="11" xfId="139" applyFont="1" applyFill="1" applyBorder="1" applyAlignment="1" applyProtection="1">
      <alignment horizontal="center" vertical="center"/>
      <protection locked="0"/>
    </xf>
    <xf numFmtId="0" fontId="50" fillId="0" borderId="11" xfId="139" applyFont="1" applyFill="1" applyBorder="1" applyAlignment="1" applyProtection="1">
      <alignment horizontal="left" vertical="center"/>
      <protection locked="0"/>
    </xf>
    <xf numFmtId="0" fontId="50" fillId="30" borderId="11" xfId="139" applyFont="1" applyFill="1" applyBorder="1" applyAlignment="1" applyProtection="1">
      <alignment vertical="center"/>
      <protection locked="0"/>
    </xf>
    <xf numFmtId="0" fontId="34" fillId="31" borderId="11" xfId="1" applyFont="1" applyFill="1" applyBorder="1" applyAlignment="1" applyProtection="1">
      <alignment vertical="center" wrapText="1"/>
      <protection locked="0"/>
    </xf>
    <xf numFmtId="0" fontId="9" fillId="0" borderId="11" xfId="1" applyFont="1" applyBorder="1" applyAlignment="1" applyProtection="1">
      <alignment vertical="center" wrapText="1"/>
      <protection locked="0"/>
    </xf>
    <xf numFmtId="0" fontId="9" fillId="0" borderId="21" xfId="1" applyFont="1" applyBorder="1" applyAlignment="1" applyProtection="1">
      <alignment vertical="center" wrapText="1"/>
      <protection locked="0"/>
    </xf>
    <xf numFmtId="0" fontId="8" fillId="30" borderId="20" xfId="1" applyFont="1" applyFill="1" applyBorder="1" applyAlignment="1" applyProtection="1">
      <alignment vertical="center" wrapText="1"/>
      <protection locked="0"/>
    </xf>
    <xf numFmtId="0" fontId="14" fillId="0" borderId="0" xfId="1" applyFont="1" applyBorder="1" applyAlignment="1" applyProtection="1">
      <alignment vertical="center"/>
      <protection locked="0"/>
    </xf>
    <xf numFmtId="0" fontId="8" fillId="30" borderId="22" xfId="1" applyFont="1" applyFill="1" applyBorder="1" applyAlignment="1" applyProtection="1">
      <alignment vertical="center" wrapText="1"/>
      <protection locked="0"/>
    </xf>
    <xf numFmtId="0" fontId="8" fillId="30" borderId="11" xfId="1" applyFont="1" applyFill="1" applyBorder="1" applyAlignment="1" applyProtection="1">
      <alignment vertical="center" wrapText="1"/>
      <protection locked="0"/>
    </xf>
    <xf numFmtId="0" fontId="8" fillId="30" borderId="11" xfId="1" applyFont="1" applyFill="1" applyBorder="1" applyAlignment="1" applyProtection="1">
      <alignment horizontal="center" vertical="center" wrapText="1"/>
      <protection locked="0"/>
    </xf>
    <xf numFmtId="168" fontId="9" fillId="0" borderId="11" xfId="1" applyNumberFormat="1" applyFont="1" applyFill="1" applyBorder="1" applyAlignment="1" applyProtection="1">
      <alignment vertical="center"/>
      <protection locked="0"/>
    </xf>
    <xf numFmtId="168" fontId="9" fillId="0" borderId="21" xfId="1" applyNumberFormat="1" applyFont="1" applyFill="1" applyBorder="1" applyAlignment="1" applyProtection="1">
      <alignment vertical="center"/>
      <protection locked="0"/>
    </xf>
    <xf numFmtId="0" fontId="9" fillId="0" borderId="11" xfId="1" applyFont="1" applyBorder="1" applyAlignment="1" applyProtection="1">
      <alignment horizontal="left" vertical="center" wrapText="1"/>
      <protection locked="0"/>
    </xf>
    <xf numFmtId="0" fontId="48" fillId="30" borderId="11" xfId="1" applyFont="1" applyFill="1" applyBorder="1" applyAlignment="1" applyProtection="1">
      <alignment horizontal="center" vertical="center" wrapText="1"/>
      <protection locked="0"/>
    </xf>
    <xf numFmtId="0" fontId="9" fillId="0" borderId="11" xfId="1" applyFont="1" applyFill="1" applyBorder="1" applyAlignment="1" applyProtection="1">
      <alignment horizontal="left" vertical="center"/>
      <protection locked="0"/>
    </xf>
    <xf numFmtId="0" fontId="11" fillId="31" borderId="11" xfId="1" applyFont="1" applyFill="1" applyBorder="1" applyAlignment="1" applyProtection="1">
      <alignment vertical="center" wrapText="1"/>
      <protection locked="0"/>
    </xf>
    <xf numFmtId="0" fontId="8" fillId="30" borderId="11" xfId="139" applyFont="1" applyFill="1" applyBorder="1" applyAlignment="1" applyProtection="1">
      <alignment vertical="center"/>
      <protection locked="0"/>
    </xf>
    <xf numFmtId="0" fontId="10" fillId="0" borderId="0" xfId="1" applyFont="1" applyFill="1" applyBorder="1" applyAlignment="1">
      <alignment horizontal="left" vertical="center"/>
    </xf>
    <xf numFmtId="0" fontId="8" fillId="25" borderId="11" xfId="1" applyFont="1" applyFill="1" applyBorder="1" applyAlignment="1">
      <alignment vertical="center" wrapText="1"/>
    </xf>
    <xf numFmtId="0" fontId="39" fillId="0" borderId="0" xfId="1" applyFont="1" applyFill="1" applyBorder="1" applyAlignment="1" applyProtection="1">
      <alignment horizontal="center" vertical="center" wrapText="1"/>
    </xf>
    <xf numFmtId="0" fontId="34" fillId="24" borderId="11" xfId="1" applyFont="1" applyFill="1" applyBorder="1" applyAlignment="1">
      <alignment vertical="center" wrapText="1"/>
    </xf>
    <xf numFmtId="0" fontId="9" fillId="0" borderId="11" xfId="1" applyFill="1" applyBorder="1" applyAlignment="1">
      <alignment vertical="center" wrapText="1"/>
    </xf>
    <xf numFmtId="0" fontId="9" fillId="0" borderId="11" xfId="1" applyNumberFormat="1" applyFont="1" applyBorder="1" applyAlignment="1" applyProtection="1">
      <alignment vertical="center" wrapText="1"/>
      <protection locked="0"/>
    </xf>
    <xf numFmtId="49" fontId="9" fillId="0" borderId="0" xfId="2" applyNumberFormat="1" applyFont="1" applyFill="1" applyAlignment="1" applyProtection="1">
      <alignment horizontal="left" vertical="center" wrapText="1"/>
    </xf>
    <xf numFmtId="14" fontId="9" fillId="0" borderId="0" xfId="2" applyNumberFormat="1" applyFont="1" applyFill="1" applyAlignment="1" applyProtection="1">
      <alignment horizontal="left" vertical="center" wrapText="1"/>
    </xf>
    <xf numFmtId="44" fontId="36" fillId="0" borderId="0" xfId="2" applyFont="1" applyFill="1" applyAlignment="1" applyProtection="1">
      <alignment horizontal="right" vertical="center"/>
    </xf>
    <xf numFmtId="49" fontId="9" fillId="0" borderId="0" xfId="2" applyNumberFormat="1" applyFont="1" applyFill="1" applyBorder="1" applyAlignment="1" applyProtection="1">
      <alignment horizontal="left" vertical="center" wrapText="1"/>
    </xf>
    <xf numFmtId="14" fontId="9" fillId="0" borderId="0" xfId="2" applyNumberFormat="1" applyFont="1" applyFill="1" applyBorder="1" applyAlignment="1" applyProtection="1">
      <alignment horizontal="left" vertical="center" wrapText="1"/>
    </xf>
    <xf numFmtId="0" fontId="8" fillId="27" borderId="11" xfId="2" applyNumberFormat="1" applyFont="1" applyFill="1" applyBorder="1" applyAlignment="1" applyProtection="1">
      <alignment horizontal="center" vertical="center" wrapText="1"/>
    </xf>
    <xf numFmtId="49" fontId="8" fillId="27" borderId="11" xfId="1" applyNumberFormat="1" applyFont="1" applyFill="1" applyBorder="1" applyAlignment="1" applyProtection="1">
      <alignment horizontal="center" vertical="center" wrapText="1"/>
    </xf>
    <xf numFmtId="43" fontId="9" fillId="28" borderId="11" xfId="115" applyNumberFormat="1" applyFont="1" applyFill="1" applyBorder="1" applyAlignment="1" applyProtection="1">
      <alignment vertical="center" wrapText="1"/>
    </xf>
    <xf numFmtId="49" fontId="9" fillId="0" borderId="11" xfId="1" applyNumberFormat="1" applyFont="1" applyBorder="1" applyAlignment="1" applyProtection="1">
      <alignment vertical="center" wrapText="1"/>
    </xf>
    <xf numFmtId="49" fontId="9" fillId="31" borderId="0" xfId="0" applyNumberFormat="1" applyFont="1" applyFill="1" applyBorder="1" applyAlignment="1" applyProtection="1">
      <alignment horizontal="left" vertical="center" wrapText="1"/>
    </xf>
    <xf numFmtId="14" fontId="9" fillId="31" borderId="0" xfId="0" applyNumberFormat="1" applyFont="1" applyFill="1" applyBorder="1" applyAlignment="1" applyProtection="1">
      <alignment horizontal="left" vertical="center" wrapText="1"/>
    </xf>
    <xf numFmtId="43" fontId="8" fillId="26" borderId="35" xfId="0" applyNumberFormat="1" applyFont="1" applyFill="1" applyBorder="1" applyAlignment="1" applyProtection="1">
      <alignment vertical="center" wrapText="1"/>
    </xf>
    <xf numFmtId="49" fontId="8" fillId="26" borderId="35" xfId="0" applyNumberFormat="1" applyFont="1" applyFill="1" applyBorder="1" applyAlignment="1" applyProtection="1">
      <alignment vertical="center" wrapText="1"/>
    </xf>
    <xf numFmtId="0" fontId="9" fillId="0" borderId="0" xfId="1" applyFont="1" applyFill="1" applyBorder="1" applyAlignment="1" applyProtection="1">
      <alignment horizontal="center" vertical="center" wrapText="1"/>
      <protection locked="0"/>
    </xf>
    <xf numFmtId="0" fontId="9" fillId="0" borderId="0" xfId="1" applyFill="1" applyBorder="1" applyAlignment="1" applyProtection="1">
      <alignment horizontal="center" vertical="center" wrapText="1"/>
      <protection locked="0"/>
    </xf>
    <xf numFmtId="43" fontId="9" fillId="28" borderId="11" xfId="115" applyNumberFormat="1" applyFont="1" applyFill="1" applyBorder="1" applyAlignment="1" applyProtection="1">
      <alignment vertical="center" wrapText="1"/>
      <protection locked="0"/>
    </xf>
    <xf numFmtId="0" fontId="9" fillId="0" borderId="0" xfId="2" applyNumberFormat="1" applyFont="1" applyFill="1" applyAlignment="1" applyProtection="1">
      <alignment horizontal="right" vertical="center" wrapText="1"/>
      <protection locked="0"/>
    </xf>
    <xf numFmtId="4" fontId="9" fillId="0" borderId="0" xfId="2" applyNumberFormat="1" applyFont="1" applyFill="1" applyAlignment="1" applyProtection="1">
      <alignment vertical="center" wrapText="1"/>
      <protection locked="0"/>
    </xf>
    <xf numFmtId="0" fontId="0" fillId="0" borderId="0" xfId="1" applyFont="1" applyFill="1" applyBorder="1" applyAlignment="1" applyProtection="1">
      <alignment vertical="center" wrapText="1"/>
      <protection locked="0"/>
    </xf>
    <xf numFmtId="49" fontId="9" fillId="0" borderId="12" xfId="1" applyNumberFormat="1" applyFont="1" applyFill="1" applyBorder="1" applyAlignment="1" applyProtection="1">
      <alignment vertical="center" wrapText="1"/>
      <protection locked="0"/>
    </xf>
    <xf numFmtId="0" fontId="9" fillId="0" borderId="0" xfId="1" applyNumberFormat="1" applyFont="1" applyFill="1" applyBorder="1" applyAlignment="1" applyProtection="1">
      <alignment vertical="center" wrapText="1"/>
      <protection locked="0"/>
    </xf>
    <xf numFmtId="49" fontId="11" fillId="2" borderId="12" xfId="1" applyNumberFormat="1" applyFont="1" applyFill="1" applyBorder="1" applyAlignment="1" applyProtection="1">
      <alignment horizontal="center" vertical="center" wrapText="1"/>
      <protection locked="0"/>
    </xf>
    <xf numFmtId="44" fontId="9" fillId="28" borderId="0" xfId="1" applyNumberFormat="1" applyFont="1" applyFill="1" applyBorder="1" applyAlignment="1" applyProtection="1">
      <alignment vertical="center" wrapText="1"/>
      <protection locked="0"/>
    </xf>
    <xf numFmtId="44" fontId="9" fillId="0" borderId="0" xfId="1" applyNumberFormat="1" applyFont="1" applyFill="1" applyBorder="1" applyAlignment="1" applyProtection="1">
      <alignment vertical="center" wrapText="1"/>
      <protection locked="0"/>
    </xf>
    <xf numFmtId="49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12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0" xfId="1" applyNumberFormat="1" applyFill="1" applyBorder="1" applyAlignment="1" applyProtection="1">
      <alignment vertical="center" wrapText="1"/>
      <protection locked="0"/>
    </xf>
    <xf numFmtId="164" fontId="9" fillId="0" borderId="0" xfId="1" applyNumberFormat="1" applyFill="1" applyBorder="1" applyAlignment="1" applyProtection="1">
      <alignment horizontal="right" vertical="center" wrapText="1"/>
      <protection locked="0"/>
    </xf>
    <xf numFmtId="1" fontId="0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0" fillId="0" borderId="0" xfId="23" applyNumberFormat="1" applyFont="1" applyFill="1" applyBorder="1" applyAlignment="1" applyProtection="1">
      <alignment vertical="center" wrapText="1"/>
      <protection locked="0"/>
    </xf>
    <xf numFmtId="165" fontId="0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" applyNumberFormat="1" applyFill="1" applyAlignment="1" applyProtection="1">
      <alignment vertical="center" wrapText="1"/>
      <protection locked="0"/>
    </xf>
    <xf numFmtId="0" fontId="9" fillId="0" borderId="0" xfId="1" applyFill="1" applyAlignment="1" applyProtection="1">
      <alignment horizontal="center" vertical="center" wrapText="1"/>
      <protection locked="0"/>
    </xf>
    <xf numFmtId="0" fontId="9" fillId="0" borderId="12" xfId="1" applyFill="1" applyBorder="1" applyAlignment="1" applyProtection="1">
      <alignment horizontal="center" vertical="center" wrapText="1"/>
      <protection locked="0"/>
    </xf>
    <xf numFmtId="164" fontId="9" fillId="0" borderId="0" xfId="1" applyNumberFormat="1" applyFill="1" applyAlignment="1" applyProtection="1">
      <alignment vertical="center" wrapText="1"/>
      <protection locked="0"/>
    </xf>
    <xf numFmtId="1" fontId="9" fillId="0" borderId="0" xfId="2" applyNumberFormat="1" applyFill="1" applyAlignment="1" applyProtection="1">
      <alignment vertical="center" wrapText="1"/>
      <protection locked="0"/>
    </xf>
    <xf numFmtId="10" fontId="9" fillId="0" borderId="0" xfId="23" applyNumberFormat="1" applyFill="1" applyAlignment="1" applyProtection="1">
      <alignment vertical="center" wrapText="1"/>
      <protection locked="0"/>
    </xf>
    <xf numFmtId="0" fontId="9" fillId="0" borderId="0" xfId="1" applyNumberFormat="1" applyFill="1" applyBorder="1" applyAlignment="1" applyProtection="1">
      <alignment vertical="center" wrapText="1"/>
      <protection locked="0"/>
    </xf>
    <xf numFmtId="49" fontId="9" fillId="0" borderId="13" xfId="1" applyNumberFormat="1" applyFont="1" applyFill="1" applyBorder="1" applyAlignment="1" applyProtection="1">
      <alignment vertical="center" wrapText="1"/>
      <protection locked="0"/>
    </xf>
    <xf numFmtId="0" fontId="9" fillId="0" borderId="13" xfId="1" applyFill="1" applyBorder="1" applyAlignment="1" applyProtection="1">
      <alignment horizontal="center" vertical="center" wrapText="1"/>
      <protection locked="0"/>
    </xf>
    <xf numFmtId="0" fontId="0" fillId="0" borderId="0" xfId="1" applyNumberFormat="1" applyFont="1" applyFill="1" applyBorder="1" applyAlignment="1" applyProtection="1">
      <alignment vertical="center" wrapText="1"/>
      <protection locked="0"/>
    </xf>
    <xf numFmtId="1" fontId="9" fillId="0" borderId="0" xfId="2" applyNumberFormat="1" applyFill="1" applyBorder="1" applyAlignment="1" applyProtection="1">
      <alignment vertical="center" wrapText="1"/>
      <protection locked="0"/>
    </xf>
    <xf numFmtId="10" fontId="9" fillId="0" borderId="0" xfId="23" applyNumberFormat="1" applyFill="1" applyBorder="1" applyAlignment="1" applyProtection="1">
      <alignment vertical="center" wrapText="1"/>
      <protection locked="0"/>
    </xf>
    <xf numFmtId="43" fontId="9" fillId="0" borderId="0" xfId="115" applyNumberFormat="1" applyFont="1" applyFill="1" applyAlignment="1" applyProtection="1">
      <alignment vertical="center" wrapText="1"/>
      <protection locked="0"/>
    </xf>
    <xf numFmtId="49" fontId="0" fillId="0" borderId="12" xfId="1" applyNumberFormat="1" applyFont="1" applyFill="1" applyBorder="1" applyAlignment="1" applyProtection="1">
      <alignment vertical="center" wrapText="1"/>
      <protection locked="0"/>
    </xf>
    <xf numFmtId="1" fontId="9" fillId="0" borderId="0" xfId="2" applyNumberFormat="1" applyFont="1" applyFill="1" applyAlignment="1" applyProtection="1">
      <alignment vertical="center" wrapText="1"/>
      <protection locked="0"/>
    </xf>
    <xf numFmtId="10" fontId="9" fillId="0" borderId="0" xfId="23" applyNumberFormat="1" applyFont="1" applyFill="1" applyAlignment="1" applyProtection="1">
      <alignment vertical="center" wrapText="1"/>
      <protection locked="0"/>
    </xf>
    <xf numFmtId="49" fontId="9" fillId="0" borderId="12" xfId="1" applyNumberFormat="1" applyFill="1" applyBorder="1" applyAlignment="1" applyProtection="1">
      <alignment vertical="center" wrapText="1"/>
      <protection locked="0"/>
    </xf>
    <xf numFmtId="0" fontId="0" fillId="0" borderId="0" xfId="1" applyNumberFormat="1" applyFont="1" applyFill="1" applyAlignment="1" applyProtection="1">
      <alignment vertical="center" wrapText="1"/>
      <protection locked="0"/>
    </xf>
    <xf numFmtId="43" fontId="0" fillId="25" borderId="0" xfId="115" applyFont="1" applyFill="1" applyAlignment="1" applyProtection="1">
      <alignment vertical="center" wrapText="1"/>
      <protection locked="0"/>
    </xf>
    <xf numFmtId="43" fontId="0" fillId="0" borderId="0" xfId="115" applyFont="1" applyAlignment="1" applyProtection="1">
      <alignment vertical="center" wrapText="1"/>
      <protection locked="0"/>
    </xf>
    <xf numFmtId="49" fontId="33" fillId="0" borderId="12" xfId="1" applyNumberFormat="1" applyFont="1" applyFill="1" applyBorder="1" applyAlignment="1" applyProtection="1">
      <alignment vertical="center" wrapText="1"/>
      <protection locked="0"/>
    </xf>
    <xf numFmtId="43" fontId="0" fillId="0" borderId="0" xfId="115" applyNumberFormat="1" applyFont="1" applyFill="1" applyAlignment="1" applyProtection="1">
      <alignment vertical="center" wrapText="1"/>
      <protection locked="0"/>
    </xf>
  </cellXfs>
  <cellStyles count="145">
    <cellStyle name="20% - Accent1" xfId="29" xr:uid="{00000000-0005-0000-0000-000000000000}"/>
    <cellStyle name="20% - Accent2" xfId="30" xr:uid="{00000000-0005-0000-0000-000001000000}"/>
    <cellStyle name="20% - Accent3" xfId="31" xr:uid="{00000000-0005-0000-0000-000002000000}"/>
    <cellStyle name="20% - Accent4" xfId="32" xr:uid="{00000000-0005-0000-0000-000003000000}"/>
    <cellStyle name="20% - Accent5" xfId="33" xr:uid="{00000000-0005-0000-0000-000004000000}"/>
    <cellStyle name="20% - Accent6" xfId="34" xr:uid="{00000000-0005-0000-0000-000005000000}"/>
    <cellStyle name="20% - Akzent1" xfId="3" xr:uid="{00000000-0005-0000-0000-000006000000}"/>
    <cellStyle name="20% - Akzent2" xfId="4" xr:uid="{00000000-0005-0000-0000-000007000000}"/>
    <cellStyle name="20% - Akzent3" xfId="5" xr:uid="{00000000-0005-0000-0000-000008000000}"/>
    <cellStyle name="20% - Akzent4" xfId="6" xr:uid="{00000000-0005-0000-0000-000009000000}"/>
    <cellStyle name="20% - Akzent5" xfId="7" xr:uid="{00000000-0005-0000-0000-00000A000000}"/>
    <cellStyle name="20% - Akzent6" xfId="8" xr:uid="{00000000-0005-0000-0000-00000B000000}"/>
    <cellStyle name="20% - Dekorfärg1" xfId="35" xr:uid="{00000000-0005-0000-0000-00000C000000}"/>
    <cellStyle name="20% - Dekorfärg2" xfId="36" xr:uid="{00000000-0005-0000-0000-00000D000000}"/>
    <cellStyle name="20% - Dekorfärg3" xfId="37" xr:uid="{00000000-0005-0000-0000-00000E000000}"/>
    <cellStyle name="20% - Dekorfärg4" xfId="38" xr:uid="{00000000-0005-0000-0000-00000F000000}"/>
    <cellStyle name="20% - Dekorfärg5" xfId="39" xr:uid="{00000000-0005-0000-0000-000010000000}"/>
    <cellStyle name="20% - Dekorfärg6" xfId="40" xr:uid="{00000000-0005-0000-0000-000011000000}"/>
    <cellStyle name="40% - Accent1" xfId="41" xr:uid="{00000000-0005-0000-0000-000012000000}"/>
    <cellStyle name="40% - Accent2" xfId="42" xr:uid="{00000000-0005-0000-0000-000013000000}"/>
    <cellStyle name="40% - Accent3" xfId="43" xr:uid="{00000000-0005-0000-0000-000014000000}"/>
    <cellStyle name="40% - Accent4" xfId="44" xr:uid="{00000000-0005-0000-0000-000015000000}"/>
    <cellStyle name="40% - Accent5" xfId="45" xr:uid="{00000000-0005-0000-0000-000016000000}"/>
    <cellStyle name="40% - Accent6" xfId="46" xr:uid="{00000000-0005-0000-0000-000017000000}"/>
    <cellStyle name="40% - Akzent1" xfId="9" xr:uid="{00000000-0005-0000-0000-000018000000}"/>
    <cellStyle name="40% - Akzent2" xfId="10" xr:uid="{00000000-0005-0000-0000-000019000000}"/>
    <cellStyle name="40% - Akzent3" xfId="11" xr:uid="{00000000-0005-0000-0000-00001A000000}"/>
    <cellStyle name="40% - Akzent4" xfId="12" xr:uid="{00000000-0005-0000-0000-00001B000000}"/>
    <cellStyle name="40% - Akzent5" xfId="13" xr:uid="{00000000-0005-0000-0000-00001C000000}"/>
    <cellStyle name="40% - Akzent6" xfId="14" xr:uid="{00000000-0005-0000-0000-00001D000000}"/>
    <cellStyle name="40% - Dekorfärg1" xfId="47" xr:uid="{00000000-0005-0000-0000-00001E000000}"/>
    <cellStyle name="40% - Dekorfärg2" xfId="48" xr:uid="{00000000-0005-0000-0000-00001F000000}"/>
    <cellStyle name="40% - Dekorfärg3" xfId="49" xr:uid="{00000000-0005-0000-0000-000020000000}"/>
    <cellStyle name="40% - Dekorfärg4" xfId="50" xr:uid="{00000000-0005-0000-0000-000021000000}"/>
    <cellStyle name="40% - Dekorfärg5" xfId="51" xr:uid="{00000000-0005-0000-0000-000022000000}"/>
    <cellStyle name="40% - Dekorfärg6" xfId="52" xr:uid="{00000000-0005-0000-0000-000023000000}"/>
    <cellStyle name="60% - Accent1" xfId="53" xr:uid="{00000000-0005-0000-0000-000024000000}"/>
    <cellStyle name="60% - Accent2" xfId="54" xr:uid="{00000000-0005-0000-0000-000025000000}"/>
    <cellStyle name="60% - Accent3" xfId="55" xr:uid="{00000000-0005-0000-0000-000026000000}"/>
    <cellStyle name="60% - Accent4" xfId="56" xr:uid="{00000000-0005-0000-0000-000027000000}"/>
    <cellStyle name="60% - Accent5" xfId="57" xr:uid="{00000000-0005-0000-0000-000028000000}"/>
    <cellStyle name="60% - Accent6" xfId="58" xr:uid="{00000000-0005-0000-0000-000029000000}"/>
    <cellStyle name="60% - Akzent1" xfId="15" xr:uid="{00000000-0005-0000-0000-00002A000000}"/>
    <cellStyle name="60% - Akzent2" xfId="16" xr:uid="{00000000-0005-0000-0000-00002B000000}"/>
    <cellStyle name="60% - Akzent3" xfId="17" xr:uid="{00000000-0005-0000-0000-00002C000000}"/>
    <cellStyle name="60% - Akzent4" xfId="18" xr:uid="{00000000-0005-0000-0000-00002D000000}"/>
    <cellStyle name="60% - Akzent5" xfId="19" xr:uid="{00000000-0005-0000-0000-00002E000000}"/>
    <cellStyle name="60% - Akzent6" xfId="20" xr:uid="{00000000-0005-0000-0000-00002F000000}"/>
    <cellStyle name="60% - Dekorfärg1" xfId="59" xr:uid="{00000000-0005-0000-0000-000030000000}"/>
    <cellStyle name="60% - Dekorfärg2" xfId="60" xr:uid="{00000000-0005-0000-0000-000031000000}"/>
    <cellStyle name="60% - Dekorfärg3" xfId="61" xr:uid="{00000000-0005-0000-0000-000032000000}"/>
    <cellStyle name="60% - Dekorfärg4" xfId="62" xr:uid="{00000000-0005-0000-0000-000033000000}"/>
    <cellStyle name="60% - Dekorfärg5" xfId="63" xr:uid="{00000000-0005-0000-0000-000034000000}"/>
    <cellStyle name="60% - Dekorfärg6" xfId="64" xr:uid="{00000000-0005-0000-0000-000035000000}"/>
    <cellStyle name="Accent1" xfId="65" xr:uid="{00000000-0005-0000-0000-000036000000}"/>
    <cellStyle name="Accent2" xfId="66" xr:uid="{00000000-0005-0000-0000-000037000000}"/>
    <cellStyle name="Accent3" xfId="67" xr:uid="{00000000-0005-0000-0000-000038000000}"/>
    <cellStyle name="Accent4" xfId="68" xr:uid="{00000000-0005-0000-0000-000039000000}"/>
    <cellStyle name="Accent5" xfId="69" xr:uid="{00000000-0005-0000-0000-00003A000000}"/>
    <cellStyle name="Accent6" xfId="70" xr:uid="{00000000-0005-0000-0000-00003B000000}"/>
    <cellStyle name="Anteckning" xfId="71" xr:uid="{00000000-0005-0000-0000-00003C000000}"/>
    <cellStyle name="Anteckning 2" xfId="135" xr:uid="{00000000-0005-0000-0000-00003D000000}"/>
    <cellStyle name="Bad" xfId="72" xr:uid="{00000000-0005-0000-0000-00003E000000}"/>
    <cellStyle name="Beräkning" xfId="73" xr:uid="{00000000-0005-0000-0000-00003F000000}"/>
    <cellStyle name="Beräkning 2" xfId="134" xr:uid="{00000000-0005-0000-0000-000040000000}"/>
    <cellStyle name="Besuchter Hyperlink" xfId="74" xr:uid="{00000000-0005-0000-0000-000041000000}"/>
    <cellStyle name="Bra" xfId="75" xr:uid="{00000000-0005-0000-0000-000042000000}"/>
    <cellStyle name="Calculation" xfId="76" xr:uid="{00000000-0005-0000-0000-000043000000}"/>
    <cellStyle name="Calculation 2" xfId="133" xr:uid="{00000000-0005-0000-0000-000044000000}"/>
    <cellStyle name="Check Cell" xfId="77" xr:uid="{00000000-0005-0000-0000-000045000000}"/>
    <cellStyle name="Check Cell 2" xfId="132" xr:uid="{00000000-0005-0000-0000-000046000000}"/>
    <cellStyle name="Comma 2" xfId="78" xr:uid="{00000000-0005-0000-0000-000047000000}"/>
    <cellStyle name="Comma_Final report JLS_2009_JPEN_OG_002" xfId="79" xr:uid="{00000000-0005-0000-0000-000048000000}"/>
    <cellStyle name="Dålig" xfId="80" xr:uid="{00000000-0005-0000-0000-000049000000}"/>
    <cellStyle name="Euro" xfId="21" xr:uid="{00000000-0005-0000-0000-00004A000000}"/>
    <cellStyle name="Euro 2" xfId="124" xr:uid="{00000000-0005-0000-0000-00004B000000}"/>
    <cellStyle name="Explanatory Text" xfId="81" xr:uid="{00000000-0005-0000-0000-00004C000000}"/>
    <cellStyle name="Färg1" xfId="82" xr:uid="{00000000-0005-0000-0000-00004D000000}"/>
    <cellStyle name="Färg2" xfId="83" xr:uid="{00000000-0005-0000-0000-00004E000000}"/>
    <cellStyle name="Färg3" xfId="84" xr:uid="{00000000-0005-0000-0000-00004F000000}"/>
    <cellStyle name="Färg4" xfId="85" xr:uid="{00000000-0005-0000-0000-000050000000}"/>
    <cellStyle name="Färg5" xfId="86" xr:uid="{00000000-0005-0000-0000-000051000000}"/>
    <cellStyle name="Färg6" xfId="87" xr:uid="{00000000-0005-0000-0000-000052000000}"/>
    <cellStyle name="Förklarande text" xfId="88" xr:uid="{00000000-0005-0000-0000-000053000000}"/>
    <cellStyle name="Good" xfId="89" xr:uid="{00000000-0005-0000-0000-000054000000}"/>
    <cellStyle name="Heading 1" xfId="90" xr:uid="{00000000-0005-0000-0000-000055000000}"/>
    <cellStyle name="Heading 2" xfId="91" xr:uid="{00000000-0005-0000-0000-000056000000}"/>
    <cellStyle name="Heading 3" xfId="92" xr:uid="{00000000-0005-0000-0000-000057000000}"/>
    <cellStyle name="Heading 4" xfId="93" xr:uid="{00000000-0005-0000-0000-000058000000}"/>
    <cellStyle name="Indata" xfId="94" xr:uid="{00000000-0005-0000-0000-000059000000}"/>
    <cellStyle name="Indata 2" xfId="131" xr:uid="{00000000-0005-0000-0000-00005A000000}"/>
    <cellStyle name="Input" xfId="95" xr:uid="{00000000-0005-0000-0000-00005B000000}"/>
    <cellStyle name="Input 2" xfId="130" xr:uid="{00000000-0005-0000-0000-00005C000000}"/>
    <cellStyle name="Komma" xfId="115" builtinId="3"/>
    <cellStyle name="Komma 2" xfId="22" xr:uid="{00000000-0005-0000-0000-00005E000000}"/>
    <cellStyle name="Komma 2 2" xfId="125" xr:uid="{00000000-0005-0000-0000-00005F000000}"/>
    <cellStyle name="Komma 3" xfId="137" xr:uid="{00000000-0005-0000-0000-000060000000}"/>
    <cellStyle name="Kontrollcell" xfId="96" xr:uid="{00000000-0005-0000-0000-000061000000}"/>
    <cellStyle name="Kontrollcell 2" xfId="123" xr:uid="{00000000-0005-0000-0000-000062000000}"/>
    <cellStyle name="Länkad cell" xfId="97" xr:uid="{00000000-0005-0000-0000-000063000000}"/>
    <cellStyle name="Linked Cell" xfId="98" xr:uid="{00000000-0005-0000-0000-000064000000}"/>
    <cellStyle name="Normal 2" xfId="99" xr:uid="{00000000-0005-0000-0000-000065000000}"/>
    <cellStyle name="Normal_EC 1151 Annexes Audit Report V3" xfId="100" xr:uid="{00000000-0005-0000-0000-000066000000}"/>
    <cellStyle name="Note" xfId="101" xr:uid="{00000000-0005-0000-0000-000067000000}"/>
    <cellStyle name="Note 2" xfId="122" xr:uid="{00000000-0005-0000-0000-000068000000}"/>
    <cellStyle name="Output" xfId="102" xr:uid="{00000000-0005-0000-0000-000069000000}"/>
    <cellStyle name="Output 2" xfId="129" xr:uid="{00000000-0005-0000-0000-00006A000000}"/>
    <cellStyle name="Prozent" xfId="116" builtinId="5"/>
    <cellStyle name="Prozent 2" xfId="23" xr:uid="{00000000-0005-0000-0000-00006C000000}"/>
    <cellStyle name="Prozent 3" xfId="24" xr:uid="{00000000-0005-0000-0000-00006D000000}"/>
    <cellStyle name="Prozent 3 2" xfId="119" xr:uid="{00000000-0005-0000-0000-00006E000000}"/>
    <cellStyle name="Prozent 3 2 2" xfId="140" xr:uid="{00000000-0005-0000-0000-00006F000000}"/>
    <cellStyle name="Prozent 3 3" xfId="126" xr:uid="{00000000-0005-0000-0000-000070000000}"/>
    <cellStyle name="Rubrik" xfId="103" xr:uid="{00000000-0005-0000-0000-000071000000}"/>
    <cellStyle name="Rubrik 1" xfId="104" xr:uid="{00000000-0005-0000-0000-000072000000}"/>
    <cellStyle name="Rubrik 2" xfId="105" xr:uid="{00000000-0005-0000-0000-000073000000}"/>
    <cellStyle name="Rubrik 3" xfId="106" xr:uid="{00000000-0005-0000-0000-000074000000}"/>
    <cellStyle name="Rubrik 4" xfId="107" xr:uid="{00000000-0005-0000-0000-000075000000}"/>
    <cellStyle name="Standard" xfId="0" builtinId="0"/>
    <cellStyle name="Standard 2" xfId="1" xr:uid="{00000000-0005-0000-0000-000077000000}"/>
    <cellStyle name="Standard 2 2" xfId="25" xr:uid="{00000000-0005-0000-0000-000078000000}"/>
    <cellStyle name="Standard 3" xfId="26" xr:uid="{00000000-0005-0000-0000-000079000000}"/>
    <cellStyle name="Standard 4" xfId="27" xr:uid="{00000000-0005-0000-0000-00007A000000}"/>
    <cellStyle name="Standard 4 2" xfId="118" xr:uid="{00000000-0005-0000-0000-00007B000000}"/>
    <cellStyle name="Standard 4 2 2" xfId="139" xr:uid="{00000000-0005-0000-0000-00007C000000}"/>
    <cellStyle name="Standard 4 3" xfId="127" xr:uid="{00000000-0005-0000-0000-00007D000000}"/>
    <cellStyle name="Standard 5" xfId="114" xr:uid="{00000000-0005-0000-0000-00007E000000}"/>
    <cellStyle name="Standard 5 2" xfId="136" xr:uid="{00000000-0005-0000-0000-00007F000000}"/>
    <cellStyle name="Summa" xfId="108" xr:uid="{00000000-0005-0000-0000-000080000000}"/>
    <cellStyle name="Summa 2" xfId="142" xr:uid="{00000000-0005-0000-0000-000081000000}"/>
    <cellStyle name="Title" xfId="109" xr:uid="{00000000-0005-0000-0000-000082000000}"/>
    <cellStyle name="Total" xfId="110" xr:uid="{00000000-0005-0000-0000-000083000000}"/>
    <cellStyle name="Total 2" xfId="143" xr:uid="{00000000-0005-0000-0000-000084000000}"/>
    <cellStyle name="Utdata" xfId="111" xr:uid="{00000000-0005-0000-0000-000085000000}"/>
    <cellStyle name="Utdata 2" xfId="144" xr:uid="{00000000-0005-0000-0000-000086000000}"/>
    <cellStyle name="Varningstext" xfId="112" xr:uid="{00000000-0005-0000-0000-000087000000}"/>
    <cellStyle name="Währung" xfId="117" builtinId="4"/>
    <cellStyle name="Währung 2" xfId="2" xr:uid="{00000000-0005-0000-0000-000089000000}"/>
    <cellStyle name="Währung 2 2" xfId="121" xr:uid="{00000000-0005-0000-0000-00008A000000}"/>
    <cellStyle name="Währung 3" xfId="28" xr:uid="{00000000-0005-0000-0000-00008B000000}"/>
    <cellStyle name="Währung 3 2" xfId="120" xr:uid="{00000000-0005-0000-0000-00008C000000}"/>
    <cellStyle name="Währung 3 2 2" xfId="141" xr:uid="{00000000-0005-0000-0000-00008D000000}"/>
    <cellStyle name="Währung 3 3" xfId="128" xr:uid="{00000000-0005-0000-0000-00008E000000}"/>
    <cellStyle name="Währung 4" xfId="138" xr:uid="{00000000-0005-0000-0000-00008F000000}"/>
    <cellStyle name="Warning Text" xfId="113" xr:uid="{00000000-0005-0000-0000-000090000000}"/>
  </cellStyles>
  <dxfs count="90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 tint="-0.499984740745262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theme="0" tint="-0.499984740745262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solid">
          <fgColor indexed="64"/>
          <bgColor rgb="FF003870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 style="thin">
          <color theme="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/>
        <i val="0"/>
        <color theme="0"/>
      </font>
      <fill>
        <patternFill>
          <bgColor rgb="FF2D525D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rgb="FF2D525D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</dxfs>
  <tableStyles count="4" defaultTableStyle="TableStyleMedium9" defaultPivotStyle="PivotStyleLight16">
    <tableStyle name="PivotTable-Format 1" table="0" count="3" xr9:uid="{00000000-0011-0000-FFFF-FFFF00000000}">
      <tableStyleElement type="wholeTable" dxfId="907"/>
      <tableStyleElement type="headerRow" dxfId="906"/>
      <tableStyleElement type="totalRow" dxfId="905"/>
    </tableStyle>
    <tableStyle name="Tabellenformat 1" pivot="0" count="3" xr9:uid="{00000000-0011-0000-FFFF-FFFF01000000}">
      <tableStyleElement type="wholeTable" dxfId="904"/>
      <tableStyleElement type="headerRow" dxfId="903"/>
      <tableStyleElement type="totalRow" dxfId="902"/>
    </tableStyle>
    <tableStyle name="Tabellenformat 1 2" pivot="0" count="3" xr9:uid="{00000000-0011-0000-FFFF-FFFF02000000}">
      <tableStyleElement type="wholeTable" dxfId="901"/>
      <tableStyleElement type="headerRow" dxfId="900"/>
      <tableStyleElement type="totalRow" dxfId="899"/>
    </tableStyle>
    <tableStyle name="Tabellenformat 2" pivot="0" count="0" xr9:uid="{00000000-0011-0000-FFFF-FFFF03000000}"/>
  </tableStyles>
  <colors>
    <mruColors>
      <color rgb="FFD9ECFF"/>
      <color rgb="FF003870"/>
      <color rgb="FFE0ECF0"/>
      <color rgb="FF2D525D"/>
      <color rgb="FF9DC2CF"/>
      <color rgb="FFDDDDDD"/>
      <color rgb="FFEAF0F6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aitze1/Lokale%20Einstellungen/Temporary%20Internet%20Files/OLKC4/Anlage_2__Projekteinreichung_zum_EFF_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er"/>
      <sheetName val="Navigation"/>
      <sheetName val="Hinweise"/>
      <sheetName val="Eingabe_1_bis_4"/>
      <sheetName val="Eingabe_5"/>
      <sheetName val="Eingabe_6"/>
      <sheetName val="Druck0"/>
      <sheetName val="Druck1"/>
      <sheetName val="Druck2"/>
      <sheetName val="sysHilfe"/>
      <sheetName val="sysAuswahl"/>
      <sheetName val="sysTextGen"/>
      <sheetName val="sysGUI"/>
      <sheetName val="Version"/>
      <sheetName val="Datenquelle"/>
    </sheetNames>
    <sheetDataSet>
      <sheetData sheetId="0"/>
      <sheetData sheetId="1"/>
      <sheetData sheetId="2"/>
      <sheetData sheetId="3">
        <row r="15">
          <cell r="F15" t="str">
            <v>EFF 2010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5">
          <cell r="A5" t="str">
            <v>JA</v>
          </cell>
          <cell r="C5" t="str">
            <v>JA</v>
          </cell>
          <cell r="D5">
            <v>1</v>
          </cell>
          <cell r="F5">
            <v>1</v>
          </cell>
          <cell r="G5" t="str">
            <v>JA</v>
          </cell>
        </row>
        <row r="6">
          <cell r="A6" t="str">
            <v>NEIN</v>
          </cell>
          <cell r="C6" t="str">
            <v>NEIN</v>
          </cell>
          <cell r="D6">
            <v>0</v>
          </cell>
          <cell r="F6">
            <v>0</v>
          </cell>
          <cell r="G6" t="str">
            <v>NEIN</v>
          </cell>
        </row>
        <row r="7">
          <cell r="C7">
            <v>0</v>
          </cell>
        </row>
        <row r="14">
          <cell r="A14" t="str">
            <v>Fortsetzungsprojekt</v>
          </cell>
        </row>
        <row r="15">
          <cell r="A15" t="str">
            <v>Erweiterung einer üblichen Aktivität</v>
          </cell>
        </row>
        <row r="16">
          <cell r="A16" t="str">
            <v>neue Aktivität/innovativer Charakter</v>
          </cell>
        </row>
        <row r="23">
          <cell r="A23" t="str">
            <v>Maßnahme zu 1.0: Psychologische und psychotherapeutische Betreuung</v>
          </cell>
          <cell r="C23" t="str">
            <v>Maßnahme zu 1.0: Psychologische und psychotherapeutische Betreuung</v>
          </cell>
          <cell r="D23" t="str">
            <v>M_EFF_1.1.1</v>
          </cell>
          <cell r="F23" t="str">
            <v>M_EFF_1.1.1</v>
          </cell>
          <cell r="G23" t="str">
            <v>Maßnahme zu 1.0: Psychologische und psychotherapeutische Betreuung</v>
          </cell>
        </row>
        <row r="24">
          <cell r="A24" t="str">
            <v>Maßnahme zu 1.0: Unterstützung zur Durchführung von Überstellungen nach der Dublinverordnung</v>
          </cell>
          <cell r="C24" t="str">
            <v>Maßnahme zu 1.0: Unterstützung zur Durchführung von Überstellungen nach der Dublinverordnung</v>
          </cell>
          <cell r="D24" t="str">
            <v>M_EFF_1.1.2</v>
          </cell>
          <cell r="F24" t="str">
            <v>M_EFF_1.1.2</v>
          </cell>
          <cell r="G24" t="str">
            <v>Maßnahme zu 1.0: Unterstützung zur Durchführung von Überstellungen nach der Dublinverordnung</v>
          </cell>
        </row>
        <row r="25">
          <cell r="A25" t="str">
            <v>Maßnahme zu 1.0: Information der ortsansässigen Bevölkerung</v>
          </cell>
          <cell r="C25" t="str">
            <v>Maßnahme zu 1.0: Information der ortsansässigen Bevölkerung</v>
          </cell>
          <cell r="D25" t="str">
            <v>M_EFF_1.1.3</v>
          </cell>
          <cell r="F25" t="str">
            <v>M_EFF_1.1.3</v>
          </cell>
          <cell r="G25" t="str">
            <v>Maßnahme zu 1.0: Information der ortsansässigen Bevölkerung</v>
          </cell>
        </row>
        <row r="26">
          <cell r="A26" t="str">
            <v>Maßnahme zu 1.0: Beratung im asylrechtlichen Verfahren</v>
          </cell>
          <cell r="C26" t="str">
            <v>Maßnahme zu 1.0: Beratung im asylrechtlichen Verfahren</v>
          </cell>
          <cell r="D26" t="str">
            <v>M_EFF_1.1.4</v>
          </cell>
          <cell r="F26" t="str">
            <v>M_EFF_1.1.4</v>
          </cell>
          <cell r="G26" t="str">
            <v>Maßnahme zu 1.0: Beratung im asylrechtlichen Verfahren</v>
          </cell>
        </row>
        <row r="27">
          <cell r="A27" t="str">
            <v>Maßnahme zu 1.0: Starthilfe zur Integration</v>
          </cell>
          <cell r="C27" t="str">
            <v>Maßnahme zu 1.0: Starthilfe zur Integration</v>
          </cell>
          <cell r="D27" t="str">
            <v>M_EFF_1.1.5</v>
          </cell>
          <cell r="F27" t="str">
            <v>M_EFF_1.1.5</v>
          </cell>
          <cell r="G27" t="str">
            <v>Maßnahme zu 1.0: Starthilfe zur Integration</v>
          </cell>
        </row>
        <row r="28">
          <cell r="A28" t="str">
            <v>Maßnahme zu 1.0: Ausbau der sprachlichen Kompetenz</v>
          </cell>
          <cell r="C28" t="str">
            <v>Maßnahme zu 1.0: Ausbau der sprachlichen Kompetenz</v>
          </cell>
          <cell r="D28" t="str">
            <v>M_EFF_1.1.6</v>
          </cell>
          <cell r="F28" t="str">
            <v>M_EFF_1.1.6</v>
          </cell>
          <cell r="G28" t="str">
            <v>Maßnahme zu 1.0: Ausbau der sprachlichen Kompetenz</v>
          </cell>
        </row>
        <row r="29">
          <cell r="A29" t="str">
            <v>Maßnahme zu 1.0: Arbeitsmarktintegration</v>
          </cell>
          <cell r="C29" t="str">
            <v>Maßnahme zu 1.0: Arbeitsmarktintegration</v>
          </cell>
          <cell r="D29" t="str">
            <v>M_EFF_1.1.7</v>
          </cell>
          <cell r="F29" t="str">
            <v>M_EFF_1.1.7</v>
          </cell>
          <cell r="G29" t="str">
            <v>Maßnahme zu 1.0: Arbeitsmarktintegration</v>
          </cell>
        </row>
        <row r="30">
          <cell r="A30" t="str">
            <v>Maßnahme zu 2.0: Qualitätssicherung und Strukturverbesserung der Asylverwaltung</v>
          </cell>
          <cell r="C30" t="str">
            <v>Maßnahme zu 2.0: Qualitätssicherung und Strukturverbesserung der Asylverwaltung</v>
          </cell>
          <cell r="D30" t="str">
            <v>M_EFF_2.1.1</v>
          </cell>
          <cell r="F30" t="str">
            <v>M_EFF_2.1.1</v>
          </cell>
          <cell r="G30" t="str">
            <v>Maßnahme zu 2.0: Qualitätssicherung und Strukturverbesserung der Asylverwaltung</v>
          </cell>
        </row>
        <row r="31">
          <cell r="A31" t="str">
            <v>Maßnahme zu 2.3: Länderdokumentation und Länderinformation zur Unterstützung im Asylverfahren</v>
          </cell>
          <cell r="C31" t="str">
            <v>Maßnahme zu 2.3: Länderdokumentation und Länderinformation zur Unterstützung im Asylverfahren</v>
          </cell>
          <cell r="D31" t="str">
            <v>M_EFF_2.4.1</v>
          </cell>
          <cell r="F31" t="str">
            <v>M_EFF_2.4.1</v>
          </cell>
          <cell r="G31" t="str">
            <v>Maßnahme zu 2.3: Länderdokumentation und Länderinformation zur Unterstützung im Asylverfahren</v>
          </cell>
        </row>
        <row r="32">
          <cell r="C32">
            <v>0</v>
          </cell>
        </row>
      </sheetData>
      <sheetData sheetId="11"/>
      <sheetData sheetId="12"/>
      <sheetData sheetId="13">
        <row r="1">
          <cell r="B1" t="str">
            <v>Version EFF 1.04 (B 73), 03.03.2010</v>
          </cell>
        </row>
      </sheetData>
      <sheetData sheetId="1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0000000}" name="TabEinnahmen" displayName="TabEinnahmen" ref="C5:N177" totalsRowCount="1" headerRowDxfId="81" dataDxfId="79" totalsRowDxfId="80" headerRowCellStyle="Währung 2">
  <tableColumns count="12">
    <tableColumn id="1" xr3:uid="{00000000-0010-0000-0000-000001000000}" name="Pos." dataDxfId="93" totalsRowDxfId="11" dataCellStyle="Standard 2"/>
    <tableColumn id="2" xr3:uid="{00000000-0010-0000-0000-000002000000}" name="Lfd._x000a_Nr." dataDxfId="92" totalsRowDxfId="10" dataCellStyle="Standard 2"/>
    <tableColumn id="6" xr3:uid="{00000000-0010-0000-0000-000006000000}" name="Beleg-_x000a_nummer_x000a_(optional)" dataDxfId="91" totalsRowDxfId="9" dataCellStyle="Währung 2"/>
    <tableColumn id="62" xr3:uid="{00000000-0010-0000-0000-00003E000000}" name="Belegdatum" dataDxfId="90" totalsRowDxfId="8" dataCellStyle="Währung 2"/>
    <tableColumn id="7" xr3:uid="{00000000-0010-0000-0000-000007000000}" name="Einnahmenart_x000a_(bitte aus Dropdown auswählen)" dataDxfId="89" totalsRowDxfId="7" dataCellStyle="Standard 2"/>
    <tableColumn id="8" xr3:uid="{00000000-0010-0000-0000-000008000000}" name="Verwendungszweck" dataDxfId="88" totalsRowDxfId="6" dataCellStyle="Standard 2"/>
    <tableColumn id="10" xr3:uid="{00000000-0010-0000-0000-00000A000000}" name="Anmerkungen Projektträger_x000a_(optional)" dataDxfId="87" totalsRowDxfId="5" dataCellStyle="Standard 2"/>
    <tableColumn id="11" xr3:uid="{00000000-0010-0000-0000-00000B000000}" name="erhaltene Einnahmen (€) lt. PT " totalsRowFunction="custom" dataDxfId="86" totalsRowDxfId="4" dataCellStyle="Komma">
      <totalsRowFormula>ROUND(SUM(TabEinnahmen[erhaltene Einnahmen (€) lt. PT ]),2)</totalsRowFormula>
    </tableColumn>
    <tableColumn id="12" xr3:uid="{00000000-0010-0000-0000-00000C000000}" name="erhaltene Einnahmen (€) nach Prüfung ÖIF" totalsRowFunction="custom" dataDxfId="85" totalsRowDxfId="3" dataCellStyle="Komma">
      <totalsRowFormula>ROUND(SUM(TabEinnahmen[erhaltene Einnahmen (€) nach Prüfung ÖIF]),2)</totalsRowFormula>
    </tableColumn>
    <tableColumn id="15" xr3:uid="{00000000-0010-0000-0000-00000F000000}" name="Feststellung und Angaben zu ausständigen Informationen durch ÖIF" dataDxfId="84" totalsRowDxfId="2" dataCellStyle="Standard 2"/>
    <tableColumn id="4" xr3:uid="{00000000-0010-0000-0000-000004000000}" name="Stellungnahme Projektträger" dataDxfId="83" totalsRowDxfId="1" dataCellStyle="Standard 2"/>
    <tableColumn id="3" xr3:uid="{00000000-0010-0000-0000-000003000000}" name="Finale Stellungnahme ÖIF" dataDxfId="82" totalsRowDxfId="0" dataCellStyle="Standard 2"/>
  </tableColumns>
  <tableStyleInfo name="Tabellenformat 1 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A1" displayName="TabA1" ref="C5:AY107" totalsRowCount="1" headerRowDxfId="898" dataDxfId="897" totalsRowDxfId="896" headerRowCellStyle="Währung 2">
  <tableColumns count="49">
    <tableColumn id="5" xr3:uid="{00000000-0010-0000-0100-000005000000}" name="Stich-_x000a_probe" totalsRowFunction="custom" dataDxfId="895" totalsRowDxfId="894" dataCellStyle="Standard 2">
      <calculatedColumnFormula>IF(TabA1[[#This Row],[Zufalls-
zahl wenn
lfd. Nr.]]=0,0,IF(RANK(TabA1[[#This Row],[Zufalls-
zahl wenn
lfd. Nr.]],TabA1[Zufalls-
zahl wenn
lfd. Nr.])&lt;=TabA1[[#Totals],[Zufalls-
zahl]],1,0))</calculatedColumnFormula>
      <totalsRowFormula>COUNTIF(TabA1[Stich-
probe],"&gt;0")</totalsRowFormula>
    </tableColumn>
    <tableColumn id="1" xr3:uid="{00000000-0010-0000-0100-000001000000}" name="Pos." dataDxfId="893" totalsRowDxfId="892" dataCellStyle="Standard 2"/>
    <tableColumn id="2" xr3:uid="{00000000-0010-0000-0100-000002000000}" name="Lfd._x000a_Nr." dataDxfId="891" totalsRowDxfId="890" dataCellStyle="Standard 2"/>
    <tableColumn id="6" xr3:uid="{00000000-0010-0000-0100-000006000000}" name="Beleg-_x000a_nummer_x000a_(optional)" dataDxfId="889" totalsRowDxfId="888" dataCellStyle="Währung 2"/>
    <tableColumn id="7" xr3:uid="{00000000-0010-0000-0100-000007000000}" name="Name des/der Mitarbeiter/in" dataDxfId="887" totalsRowDxfId="886" dataCellStyle="Standard 2"/>
    <tableColumn id="8" xr3:uid="{00000000-0010-0000-0100-000008000000}" name="Funktion im Projekt" dataDxfId="885" totalsRowDxfId="884" dataCellStyle="Standard 2"/>
    <tableColumn id="9" xr3:uid="{00000000-0010-0000-0100-000009000000}" name="Abrechnungszeitraum" dataDxfId="883" totalsRowDxfId="882" dataCellStyle="Standard 2"/>
    <tableColumn id="10" xr3:uid="{00000000-0010-0000-0100-00000A000000}" name="Anmerkungen Projektträger_x000a_(optional)" dataDxfId="881" totalsRowDxfId="880" dataCellStyle="Standard 2"/>
    <tableColumn id="11" xr3:uid="{00000000-0010-0000-0100-00000B000000}" name="eingereichter_x000a_Betrag (€)" totalsRowFunction="custom" dataDxfId="879" totalsRowDxfId="878" dataCellStyle="Komma">
      <totalsRowFormula>ROUND(SUM(TabA1[eingereichter
Betrag (€)]),2)</totalsRowFormula>
    </tableColumn>
    <tableColumn id="63" xr3:uid="{00000000-0010-0000-0100-00003F000000}" name="förderfähiger _x000a_Betrag nach Prüfung ÖIF (€)" totalsRowFunction="custom" dataDxfId="877" totalsRowDxfId="876" dataCellStyle="Komma">
      <totalsRowFormula>ROUND(SUM(TabA1[förderfähiger 
Betrag nach Prüfung ÖIF (€)]),2)</totalsRowFormula>
    </tableColumn>
    <tableColumn id="62" xr3:uid="{00000000-0010-0000-0100-00003E000000}" name="Differenz_x000a_förderfähig/_x000a_eingereicht nach Prüfung ÖIF (€)" totalsRowFunction="custom" dataDxfId="875" totalsRowDxfId="874" dataCellStyle="Komma">
      <calculatedColumnFormula>(TabA1[[#This Row],[förderfähiger 
Betrag nach Prüfung ÖIF (€)]]-TabA1[[#This Row],[eingereichter
Betrag (€)]])*IF(TabA1[[#This Row],[Stich-
probe]]&gt;0,1,0)</calculatedColumnFormula>
      <totalsRowFormula>ROUND(SUM(TabA1[Differenz
förderfähig/
eingereicht nach Prüfung ÖIF (€)]),2)</totalsRowFormula>
    </tableColumn>
    <tableColumn id="15" xr3:uid="{00000000-0010-0000-0100-00000F000000}" name="Feststellung und Angaben zu ausständigen Informationen durch ÖIF" dataDxfId="873" totalsRowDxfId="872" dataCellStyle="Standard 2"/>
    <tableColumn id="47" xr3:uid="{00000000-0010-0000-0100-00002F000000}" name="Stellungnahme Projektträger" dataDxfId="871" totalsRowDxfId="870" dataCellStyle="Standard 2"/>
    <tableColumn id="48" xr3:uid="{00000000-0010-0000-0100-000030000000}" name="Finale Stellungnahme ÖIF" dataDxfId="869" totalsRowDxfId="868" dataCellStyle="Standard 2"/>
    <tableColumn id="12" xr3:uid="{00000000-0010-0000-0100-00000C000000}" name="Spalte1" dataDxfId="867" totalsRowDxfId="866" dataCellStyle="Standard 2"/>
    <tableColumn id="64" xr3:uid="{00000000-0010-0000-0100-000040000000}" name="Grund für Differenz" dataDxfId="865" totalsRowDxfId="864" dataCellStyle="Standard 2">
      <calculatedColumnFormula>IF(#REF!="","",#REF!)</calculatedColumnFormula>
    </tableColumn>
    <tableColumn id="35" xr3:uid="{00000000-0010-0000-0100-000023000000}" name="Verstoß gegen folgende Rechtsbasis" dataDxfId="863" totalsRowDxfId="862" dataCellStyle="Standard 2">
      <calculatedColumnFormula>IF(ISERROR(VLOOKUP(TabA1[[#This Row],[Grund für Differenz]],Datenquelle!$I$3:$J$20,2,FALSE)),"",VLOOKUP(TabA1[[#This Row],[Grund für Differenz]],Datenquelle!$I$3:$J$20,2,FALSE))</calculatedColumnFormula>
    </tableColumn>
    <tableColumn id="29" xr3:uid="{00000000-0010-0000-0100-00001D000000}" name="Spalte10" dataDxfId="861" totalsRowDxfId="860" dataCellStyle="Standard 2"/>
    <tableColumn id="28" xr3:uid="{00000000-0010-0000-0100-00001C000000}" name="Im Rahmen der Second-Level Kontrolle aberkannter Betrag durch PB" totalsRowFunction="custom" totalsRowDxfId="859" dataCellStyle="Standard 2">
      <totalsRowFormula>ROUND(SUM(TabA1[Im Rahmen der Second-Level Kontrolle aberkannter Betrag durch PB]),2)</totalsRowFormula>
    </tableColumn>
    <tableColumn id="27" xr3:uid="{00000000-0010-0000-0100-00001B000000}" name="Förderfähige Kosten nach Second-Level Kontrolle durch PB anerkannt" totalsRowFunction="custom" totalsRowDxfId="858" dataCellStyle="Standard 2">
      <totalsRowFormula>ROUND(SUM(TabA1[Förderfähige Kosten nach Second-Level Kontrolle durch PB anerkannt]),2)</totalsRowFormula>
    </tableColumn>
    <tableColumn id="26" xr3:uid="{00000000-0010-0000-0100-00001A000000}" name="Im Rahmen der First-Level Kontrolle aberkannter Betrag" totalsRowFunction="custom" totalsRowDxfId="857" dataCellStyle="Standard 2">
      <totalsRowFormula>ROUND(SUM(TabA1[Im Rahmen der First-Level Kontrolle aberkannter Betrag]),2)</totalsRowFormula>
    </tableColumn>
    <tableColumn id="16" xr3:uid="{00000000-0010-0000-0100-000010000000}" name="Differenz der nicht förderfähigen Kosten zwischen First und Second-Level Kontrolle" totalsRowFunction="custom" totalsRowDxfId="856" dataCellStyle="Standard 2">
      <totalsRowFormula>ROUND(SUM(TabA1[Differenz der nicht förderfähigen Kosten zwischen First und Second-Level Kontrolle]),2)</totalsRowFormula>
    </tableColumn>
    <tableColumn id="32" xr3:uid="{00000000-0010-0000-0100-000020000000}" name="Feststellung Prüfbehörde im Rahmen der Second-Level-Kontrolle" totalsRowFunction="sum" totalsRowDxfId="855" dataCellStyle="Standard 2"/>
    <tableColumn id="36" xr3:uid="{00000000-0010-0000-0100-000024000000}" name="Nach Second-Level-Kontrolle von ZB aberkannt" totalsRowFunction="sum" dataDxfId="854" totalsRowDxfId="853" dataCellStyle="Standard 2"/>
    <tableColumn id="34" xr3:uid="{00000000-0010-0000-0100-000022000000}" name="Förderfähige Kosten von ZB nach Second-Level-Kontrolle anerkannt" totalsRowFunction="sum" dataDxfId="852" totalsRowDxfId="851" dataCellStyle="Standard 2"/>
    <tableColumn id="33" xr3:uid="{00000000-0010-0000-0100-000021000000}" name="Feststellung ZB nach Second-Level-Kontrolle" totalsRowFunction="sum" dataDxfId="850" totalsRowDxfId="849" dataCellStyle="Standard 2"/>
    <tableColumn id="61" xr3:uid="{00000000-0010-0000-0100-00003D000000}" name="Spalte2" dataDxfId="848" totalsRowDxfId="847" dataCellStyle="Standard 2"/>
    <tableColumn id="17" xr3:uid="{00000000-0010-0000-0100-000011000000}" name="Funktion budgetiert/_x000a_freigegeben" dataDxfId="846" totalsRowDxfId="845" dataCellStyle="Standard 2"/>
    <tableColumn id="13" xr3:uid="{00000000-0010-0000-0100-00000D000000}" name="Projekt-relevanz gegeben" dataDxfId="844" totalsRowDxfId="843" dataCellStyle="Standard 2"/>
    <tableColumn id="18" xr3:uid="{00000000-0010-0000-0100-000012000000}" name="korrekt zugeordnet" dataDxfId="842" totalsRowDxfId="841" dataCellStyle="Standard 2"/>
    <tableColumn id="20" xr3:uid="{00000000-0010-0000-0100-000014000000}" name="Belege lt. SRL vorhanden" dataDxfId="840" totalsRowDxfId="839" dataCellStyle="Standard 2"/>
    <tableColumn id="23" xr3:uid="{00000000-0010-0000-0100-000017000000}" name="PK-Berechnung korrekt" dataDxfId="838" totalsRowDxfId="837" dataCellStyle="Standard 2"/>
    <tableColumn id="25" xr3:uid="{00000000-0010-0000-0100-000019000000}" name="Leistungs-zeitraum innerhalb PLZ" dataDxfId="836" totalsRowDxfId="835" dataCellStyle="Standard 2"/>
    <tableColumn id="19" xr3:uid="{00000000-0010-0000-0100-000013000000}" name="Betrag (€) auf KST verbucht" dataDxfId="834" totalsRowDxfId="833" dataCellStyle="Standard 2"/>
    <tableColumn id="21" xr3:uid="{00000000-0010-0000-0100-000015000000}" name="öffentl.: keine Abordnung: nur MS/ÜS" dataDxfId="832" totalsRowDxfId="831" dataCellStyle="Standard 2"/>
    <tableColumn id="22" xr3:uid="{00000000-0010-0000-0100-000016000000}" name="öffentl.: bei Routinetgk.: Abordnung" dataDxfId="830" totalsRowDxfId="829" dataCellStyle="Standard 2"/>
    <tableColumn id="24" xr3:uid="{00000000-0010-0000-0100-000018000000}" name="Fremdwährungsumrechnung korrekt" dataDxfId="828" totalsRowDxfId="827" dataCellStyle="Standard 2"/>
    <tableColumn id="14" xr3:uid="{00000000-0010-0000-0100-00000E000000}" name="Spalte5" dataDxfId="826" totalsRowDxfId="825" dataCellStyle="Standard 2"/>
    <tableColumn id="39" xr3:uid="{00000000-0010-0000-0100-000027000000}" name="bei WV unter a): vorab Abklärung mit ZB" dataDxfId="824" totalsRowDxfId="823" dataCellStyle="Standard 2"/>
    <tableColumn id="40" xr3:uid="{00000000-0010-0000-0100-000028000000}" name="WV: Leistung auf Honorarnote ersichtlich " dataDxfId="822" totalsRowDxfId="821" dataCellStyle="Standard 2"/>
    <tableColumn id="31" xr3:uid="{00000000-0010-0000-0100-00001F000000}" name="ab € 400: Auftrag schriftlich vereinbart" dataDxfId="820" totalsRowDxfId="819" dataCellStyle="Standard 2"/>
    <tableColumn id="30" xr3:uid="{00000000-0010-0000-0100-00001E000000}" name="Spalte3" dataDxfId="818" totalsRowDxfId="817" dataCellStyle="Standard 2"/>
    <tableColumn id="37" xr3:uid="{00000000-0010-0000-0100-000025000000}" name="Belege im Original vorliegend" dataDxfId="816" totalsRowDxfId="815" dataCellStyle="Standard 2"/>
    <tableColumn id="50" xr3:uid="{00000000-0010-0000-0100-000032000000}" name="Spalte4" dataDxfId="814" totalsRowDxfId="813" dataCellStyle="Standard 2"/>
    <tableColumn id="3" xr3:uid="{00000000-0010-0000-0100-000003000000}" name="Lfd._x000a_Nr. f._x000a_Stich-_x000a_probe" totalsRowFunction="custom" dataDxfId="812" totalsRowDxfId="811" dataCellStyle="Standard 2">
      <calculatedColumnFormula>IF(OR(TabA1[[#This Row],[eingereichter
Betrag (€)]]=0,TabA1[[#This Row],[eingereichter
Betrag (€)]]=""),"",COUNTA($K$6:$K6)-COUNTIF(($K$6:$K6),0))</calculatedColumnFormula>
      <totalsRowFormula>COUNTIF(TabA1[Lfd.
Nr. f.
Stich-
probe],"&gt;0")</totalsRowFormula>
    </tableColumn>
    <tableColumn id="4" xr3:uid="{00000000-0010-0000-0100-000004000000}" name="Zufalls-_x000a_zahl" totalsRowFunction="custom" dataDxfId="810" totalsRowDxfId="809" dataCellStyle="Standard 2">
      <calculatedColumnFormula>RAND()</calculatedColumnFormula>
      <totalsRowFormula>Stichprobe!E12</totalsRowFormula>
    </tableColumn>
    <tableColumn id="51" xr3:uid="{00000000-0010-0000-0100-000033000000}" name="Zufalls-_x000a_zahl wenn_x000a_lfd. Nr." totalsRowFunction="custom" dataDxfId="808" totalsRowDxfId="807" dataCellStyle="Standard 2">
      <calculatedColumnFormula>IF(TabA1[[#This Row],[Lfd.
Nr. f.
Stich-
probe]]&lt;&gt;"",TabA1[[#This Row],[Zufalls-
zahl]],0)</calculatedColumnFormula>
      <totalsRowFormula>COUNTIF(TabA1[Zufalls-
zahl wenn
lfd. Nr.],"&gt;0")</totalsRowFormula>
    </tableColumn>
    <tableColumn id="52" xr3:uid="{00000000-0010-0000-0100-000034000000}" name="Fehler_x000a_(wenn_x000a_geprüft)" totalsRowFunction="custom" dataDxfId="806" totalsRowDxfId="805" dataCellStyle="Währung 2">
      <calculatedColumnFormula>IF(TabA1[[#This Row],[Stich-
probe]]&gt;0,IF(TabA1[[#This Row],[Differenz
förderfähig/
eingereicht nach Prüfung ÖIF (€)]]&lt;&gt;0,1,0),0)</calculatedColumnFormula>
      <totalsRowFormula>SUM(TabA1[Fehler
(wenn
geprüft)])</totalsRowFormula>
    </tableColumn>
    <tableColumn id="53" xr3:uid="{00000000-0010-0000-0100-000035000000}" name="Fehler-_x000a_quote (wenn geprüft)" totalsRowFunction="custom" dataDxfId="804" totalsRowDxfId="803" dataCellStyle="Prozent 2">
      <calculatedColumnFormula>IF(TabA1[[#This Row],[Stich-
probe]]=0,0,TabA1[[#This Row],[Stich-
probe]]*TabA1[[#This Row],[Differenz
förderfähig/
eingereicht nach Prüfung ÖIF (€)]]/TabA1[[#This Row],[eingereichter
Betrag (€)]]*-1)</calculatedColumnFormula>
      <totalsRowFormula>IF(TabA1[[#Totals],[Fehler
(wenn
geprüft)]]=0,0,SUM(TabA1[Fehler-
quote (wenn geprüft)])/TabA1[[#Totals],[Fehler
(wenn
geprüft)]])</totalsRowFormula>
    </tableColumn>
  </tableColumns>
  <tableStyleInfo name="Tabellenformat 1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A2" displayName="TabA2" ref="C5:AX107" totalsRowCount="1" headerRowDxfId="802" dataDxfId="801" totalsRowDxfId="800" headerRowCellStyle="Währung 2">
  <tableColumns count="48">
    <tableColumn id="5" xr3:uid="{00000000-0010-0000-0200-000005000000}" name="Stich-_x000a_probe" totalsRowFunction="custom" dataDxfId="799" totalsRowDxfId="798" dataCellStyle="Standard 2">
      <calculatedColumnFormula>IF(TabA2[[#This Row],[Zufalls-
zahl wenn
lfd. Nr.]]=0,0,IF(RANK(TabA2[[#This Row],[Zufalls-
zahl wenn
lfd. Nr.]],TabA2[Zufalls-
zahl wenn
lfd. Nr.])&lt;=TabA2[[#Totals],[Zufalls-
zahl]],1,0))</calculatedColumnFormula>
      <totalsRowFormula>COUNTIF(TabA2[Stich-
probe],"&gt;0")</totalsRowFormula>
    </tableColumn>
    <tableColumn id="1" xr3:uid="{00000000-0010-0000-0200-000001000000}" name="Pos." dataDxfId="797" totalsRowDxfId="796" dataCellStyle="Standard 2"/>
    <tableColumn id="2" xr3:uid="{00000000-0010-0000-0200-000002000000}" name="Lfd._x000a_Nr." dataDxfId="795" totalsRowDxfId="794" dataCellStyle="Standard 2"/>
    <tableColumn id="6" xr3:uid="{00000000-0010-0000-0200-000006000000}" name="Beleg-_x000a_nummer_x000a_(optional)" dataDxfId="793" totalsRowDxfId="792" dataCellStyle="Währung 2"/>
    <tableColumn id="64" xr3:uid="{00000000-0010-0000-0200-000040000000}" name="Belegdatum" dataDxfId="791" totalsRowDxfId="790" dataCellStyle="Währung 2"/>
    <tableColumn id="7" xr3:uid="{00000000-0010-0000-0200-000007000000}" name="Name des/der Mitarbeiter/in" dataDxfId="789" totalsRowDxfId="788" dataCellStyle="Standard 2"/>
    <tableColumn id="8" xr3:uid="{00000000-0010-0000-0200-000008000000}" name="Funktion im Projekt" dataDxfId="787" totalsRowDxfId="786" dataCellStyle="Standard 2"/>
    <tableColumn id="10" xr3:uid="{00000000-0010-0000-0200-00000A000000}" name="Anmerkungen Projektträger_x000a_(optional)" dataDxfId="785" totalsRowDxfId="784" dataCellStyle="Standard 2"/>
    <tableColumn id="11" xr3:uid="{00000000-0010-0000-0200-00000B000000}" name="eingereichter_x000a_Betrag (€)" totalsRowFunction="custom" dataDxfId="783" totalsRowDxfId="782" dataCellStyle="Komma">
      <totalsRowFormula>ROUND(SUM(TabA2[eingereichter
Betrag (€)]),2)</totalsRowFormula>
    </tableColumn>
    <tableColumn id="49" xr3:uid="{00000000-0010-0000-0200-000031000000}" name="förderfähiger _x000a_Betrag nach Prüfung ÖIF (€)" totalsRowFunction="custom" dataDxfId="781" totalsRowDxfId="780" dataCellStyle="Komma">
      <totalsRowFormula>ROUND(SUM(TabA2[förderfähiger 
Betrag nach Prüfung ÖIF (€)]),2)</totalsRowFormula>
    </tableColumn>
    <tableColumn id="48" xr3:uid="{00000000-0010-0000-0200-000030000000}" name="Differenz_x000a_förderfähig/_x000a_eingereicht nach Prüfung ÖIF (€)" totalsRowFunction="custom" dataDxfId="779" totalsRowDxfId="778" dataCellStyle="Komma">
      <calculatedColumnFormula>(TabA2[[#This Row],[förderfähiger 
Betrag nach Prüfung ÖIF (€)]]-TabA2[[#This Row],[eingereichter
Betrag (€)]])*IF(TabA2[[#This Row],[Stich-
probe]]&gt;0,1,0)</calculatedColumnFormula>
      <totalsRowFormula>ROUND(SUM(TabA2[Differenz
förderfähig/
eingereicht nach Prüfung ÖIF (€)]),2)</totalsRowFormula>
    </tableColumn>
    <tableColumn id="15" xr3:uid="{00000000-0010-0000-0200-00000F000000}" name="Feststellung und Angaben zu ausständigen Informationen durch ÖIF" dataDxfId="777" totalsRowDxfId="776" dataCellStyle="Standard 2"/>
    <tableColumn id="9" xr3:uid="{00000000-0010-0000-0200-000009000000}" name="Stellungnahme Projektträger" dataDxfId="775" totalsRowDxfId="774" dataCellStyle="Standard 2"/>
    <tableColumn id="46" xr3:uid="{00000000-0010-0000-0200-00002E000000}" name="Finale Stellungnahme ÖIF" dataDxfId="773" totalsRowDxfId="772" dataCellStyle="Standard 2"/>
    <tableColumn id="47" xr3:uid="{00000000-0010-0000-0200-00002F000000}" name="Spalte1" dataDxfId="771" totalsRowDxfId="770" dataCellStyle="Standard 2"/>
    <tableColumn id="62" xr3:uid="{00000000-0010-0000-0200-00003E000000}" name="Grund für Differenz" dataDxfId="769" totalsRowDxfId="768" dataCellStyle="Standard 2"/>
    <tableColumn id="16" xr3:uid="{00000000-0010-0000-0200-000010000000}" name="Verstoß gegen folgende Rechtsbasis" dataDxfId="767" totalsRowDxfId="766" dataCellStyle="Standard 2">
      <calculatedColumnFormula>IF(ISERROR(VLOOKUP(TabA2[[#This Row],[Grund für Differenz]],Datenquelle!$I$3:$J$20,2,FALSE)),"",VLOOKUP(TabA2[[#This Row],[Grund für Differenz]],Datenquelle!$I$3:$J$20,2,FALSE))</calculatedColumnFormula>
    </tableColumn>
    <tableColumn id="28" xr3:uid="{00000000-0010-0000-0200-00001C000000}" name="Spalte10" dataDxfId="765" totalsRowDxfId="764" dataCellStyle="Standard 2"/>
    <tableColumn id="27" xr3:uid="{00000000-0010-0000-0200-00001B000000}" name="Im Rahmen der Second-Level Kontrolle aberkannter Betrag durch PB" totalsRowFunction="custom" dataDxfId="763" totalsRowDxfId="762" dataCellStyle="Standard 2">
      <totalsRowFormula>ROUND(SUM(TabA1[Im Rahmen der Second-Level Kontrolle aberkannter Betrag durch PB]),2)</totalsRowFormula>
    </tableColumn>
    <tableColumn id="26" xr3:uid="{00000000-0010-0000-0200-00001A000000}" name="Förderfähige Kosten nach Second-Level Kontrolle durch PB anerkannt" totalsRowFunction="custom" dataDxfId="761" totalsRowDxfId="760" dataCellStyle="Standard 2">
      <totalsRowFormula>ROUND(SUM(TabA2[Förderfähige Kosten nach Second-Level Kontrolle durch PB anerkannt]),2)</totalsRowFormula>
    </tableColumn>
    <tableColumn id="14" xr3:uid="{00000000-0010-0000-0200-00000E000000}" name="Im Rahmen der First-Level Kontrolle aberkannter Betrag" totalsRowFunction="custom" dataDxfId="759" totalsRowDxfId="758" dataCellStyle="Standard 2">
      <totalsRowFormula>ROUND(SUM(TabA1[Im Rahmen der First-Level Kontrolle aberkannter Betrag]),2)</totalsRowFormula>
    </tableColumn>
    <tableColumn id="13" xr3:uid="{00000000-0010-0000-0200-00000D000000}" name="Differenz der nicht förderfähigen Kosten zwischen First und Second-Level Kontrolle" totalsRowFunction="custom" dataDxfId="757" totalsRowDxfId="756" dataCellStyle="Standard 2">
      <totalsRowFormula>ROUND(SUM(TabA1[Differenz der nicht förderfähigen Kosten zwischen First und Second-Level Kontrolle]),2)</totalsRowFormula>
    </tableColumn>
    <tableColumn id="32" xr3:uid="{00000000-0010-0000-0200-000020000000}" name="Feststellung Prüfbehörde im Rahmen der Second-Level-Kontrolle" totalsRowFunction="sum" dataDxfId="755" totalsRowDxfId="754" dataCellStyle="Standard 2"/>
    <tableColumn id="31" xr3:uid="{00000000-0010-0000-0200-00001F000000}" name="Nach Second-Level-Kontrolle von ZB aberkannt" totalsRowFunction="sum" dataDxfId="753" totalsRowDxfId="752" dataCellStyle="Standard 2"/>
    <tableColumn id="29" xr3:uid="{00000000-0010-0000-0200-00001D000000}" name="Förderfähige Kosten von ZB nach Second-Level-Kontrolle anerkannt" totalsRowFunction="sum" dataDxfId="751" totalsRowDxfId="750" dataCellStyle="Standard 2"/>
    <tableColumn id="12" xr3:uid="{00000000-0010-0000-0200-00000C000000}" name="Feststellung ZB nach Second-Level-Kontrolle" totalsRowFunction="sum" dataDxfId="749" totalsRowDxfId="748" dataCellStyle="Standard 2"/>
    <tableColumn id="61" xr3:uid="{00000000-0010-0000-0200-00003D000000}" name="Spalte2" dataDxfId="747" totalsRowDxfId="746" dataCellStyle="Standard 2"/>
    <tableColumn id="17" xr3:uid="{00000000-0010-0000-0200-000011000000}" name="Funktion budgetiert/_x000a_freigegeben" dataDxfId="745" totalsRowDxfId="744" dataCellStyle="Standard 2"/>
    <tableColumn id="37" xr3:uid="{00000000-0010-0000-0200-000025000000}" name="Projekt-relevanz gegeben" dataDxfId="743" totalsRowDxfId="742" dataCellStyle="Standard 2"/>
    <tableColumn id="18" xr3:uid="{00000000-0010-0000-0200-000012000000}" name="korrekt zugeordnet" dataDxfId="741" totalsRowDxfId="740" dataCellStyle="Standard 2"/>
    <tableColumn id="20" xr3:uid="{00000000-0010-0000-0200-000014000000}" name="Belege lt. SRL vorhanden" dataDxfId="739" totalsRowDxfId="738" dataCellStyle="Standard 2"/>
    <tableColumn id="23" xr3:uid="{00000000-0010-0000-0200-000017000000}" name="PK-Berechnung korrekt" dataDxfId="737" totalsRowDxfId="736" dataCellStyle="Standard 2"/>
    <tableColumn id="25" xr3:uid="{00000000-0010-0000-0200-000019000000}" name="Leistungs-zeitraum innerhalb PLZ" dataDxfId="735" totalsRowDxfId="734" dataCellStyle="Standard 2"/>
    <tableColumn id="19" xr3:uid="{00000000-0010-0000-0200-000013000000}" name="Betrag (€) auf KST verbucht" dataDxfId="733" totalsRowDxfId="732" dataCellStyle="Standard 2"/>
    <tableColumn id="35" xr3:uid="{00000000-0010-0000-0200-000023000000}" name="bei WV unter a): vorab Abklärung mit ZB" dataDxfId="731" totalsRowDxfId="730" dataCellStyle="Standard 2"/>
    <tableColumn id="34" xr3:uid="{00000000-0010-0000-0200-000022000000}" name="ab € 400: Auftrag schriftlich vereinbart" dataDxfId="729" totalsRowDxfId="728" dataCellStyle="Standard 2"/>
    <tableColumn id="36" xr3:uid="{00000000-0010-0000-0200-000024000000}" name="WV: Leistung auf Honorarnote ersichtlich " dataDxfId="727" totalsRowDxfId="726" dataCellStyle="Standard 2"/>
    <tableColumn id="21" xr3:uid="{00000000-0010-0000-0200-000015000000}" name="öffentl.: keine Abordnung: nur MS/ÜS" dataDxfId="725" totalsRowDxfId="724" dataCellStyle="Standard 2"/>
    <tableColumn id="22" xr3:uid="{00000000-0010-0000-0200-000016000000}" name="öffentl.: bei Routinetgk.: Abordnung" dataDxfId="723" totalsRowDxfId="722" dataCellStyle="Standard 2"/>
    <tableColumn id="24" xr3:uid="{00000000-0010-0000-0200-000018000000}" name="Fremdwährungsumrechnung korrekt" dataDxfId="721" totalsRowDxfId="720" dataCellStyle="Standard 2"/>
    <tableColumn id="30" xr3:uid="{00000000-0010-0000-0200-00001E000000}" name="Spalte3" dataDxfId="719" totalsRowDxfId="718" dataCellStyle="Standard 2"/>
    <tableColumn id="33" xr3:uid="{00000000-0010-0000-0200-000021000000}" name="Belege im Original vorliegend" dataDxfId="717" totalsRowDxfId="716" dataCellStyle="Standard 2"/>
    <tableColumn id="50" xr3:uid="{00000000-0010-0000-0200-000032000000}" name="Spalte4" dataDxfId="715" totalsRowDxfId="714" dataCellStyle="Standard 2"/>
    <tableColumn id="3" xr3:uid="{00000000-0010-0000-0200-000003000000}" name="Lfd._x000a_Nr. f._x000a_Stich-_x000a_probe" totalsRowFunction="custom" dataDxfId="713" totalsRowDxfId="712" dataCellStyle="Standard 2">
      <calculatedColumnFormula>IF(OR(TabA2[[#This Row],[eingereichter
Betrag (€)]]=0,TabA2[[#This Row],[eingereichter
Betrag (€)]]=""),"",COUNTA($K$6:$K6)-COUNTIF(($K$6:$K6),0))</calculatedColumnFormula>
      <totalsRowFormula>COUNTIF(TabA2[Lfd.
Nr. f.
Stich-
probe],"&gt;0")</totalsRowFormula>
    </tableColumn>
    <tableColumn id="4" xr3:uid="{00000000-0010-0000-0200-000004000000}" name="Zufalls-_x000a_zahl" totalsRowFunction="custom" dataDxfId="711" totalsRowDxfId="710" dataCellStyle="Standard 2">
      <calculatedColumnFormula>RAND()</calculatedColumnFormula>
      <totalsRowFormula>Stichprobe!E13</totalsRowFormula>
    </tableColumn>
    <tableColumn id="51" xr3:uid="{00000000-0010-0000-0200-000033000000}" name="Zufalls-_x000a_zahl wenn_x000a_lfd. Nr." totalsRowFunction="custom" dataDxfId="709" totalsRowDxfId="708" dataCellStyle="Standard 2">
      <calculatedColumnFormula>IF(TabA2[[#This Row],[Lfd.
Nr. f.
Stich-
probe]]&lt;&gt;"",TabA2[[#This Row],[Zufalls-
zahl]],0)</calculatedColumnFormula>
      <totalsRowFormula>COUNTIF(TabA2[Zufalls-
zahl wenn
lfd. Nr.],"&gt;0")</totalsRowFormula>
    </tableColumn>
    <tableColumn id="52" xr3:uid="{00000000-0010-0000-0200-000034000000}" name="Fehler_x000a_(wenn_x000a_geprüft)" totalsRowFunction="custom" dataDxfId="707" totalsRowDxfId="706" dataCellStyle="Währung 2">
      <calculatedColumnFormula>IF(TabA2[[#This Row],[Stich-
probe]]&gt;0,IF(TabA2[[#This Row],[Differenz
förderfähig/
eingereicht nach Prüfung ÖIF (€)]]&lt;&gt;0,1,0),0)</calculatedColumnFormula>
      <totalsRowFormula>SUM(TabA2[Fehler
(wenn
geprüft)])</totalsRowFormula>
    </tableColumn>
    <tableColumn id="53" xr3:uid="{00000000-0010-0000-0200-000035000000}" name="Fehler-_x000a_quote (wenn geprüft)" totalsRowFunction="custom" dataDxfId="705" totalsRowDxfId="704" dataCellStyle="Prozent 2">
      <calculatedColumnFormula>IF(TabA2[[#This Row],[Stich-
probe]]=0,0,TabA2[[#This Row],[Stich-
probe]]*TabA2[[#This Row],[Differenz
förderfähig/
eingereicht nach Prüfung ÖIF (€)]]/TabA2[[#This Row],[eingereichter
Betrag (€)]]*-1)</calculatedColumnFormula>
      <totalsRowFormula>IF(TabA2[[#Totals],[Fehler
(wenn
geprüft)]]=0,0,SUM(TabA2[Fehler-
quote (wenn geprüft)])/TabA2[[#Totals],[Fehler
(wenn
geprüft)]])</totalsRowFormula>
    </tableColumn>
  </tableColumns>
  <tableStyleInfo name="Tabellenformat 1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B1" displayName="TabB1" ref="C5:BC107" totalsRowCount="1" headerRowDxfId="703" dataDxfId="702" totalsRowDxfId="701" headerRowCellStyle="Währung 2">
  <tableColumns count="53">
    <tableColumn id="5" xr3:uid="{00000000-0010-0000-0300-000005000000}" name="Stich-_x000a_probe" totalsRowFunction="custom" dataDxfId="700" totalsRowDxfId="699" dataCellStyle="Standard 2">
      <calculatedColumnFormula>IF(TabB1[[#This Row],[Zufalls-
zahl wenn
lfd. Nr.]]=0,0,IF(RANK(TabB1[[#This Row],[Zufalls-
zahl wenn
lfd. Nr.]],TabB1[Zufalls-
zahl wenn
lfd. Nr.])&lt;=TabB1[[#Totals],[Zufalls-
zahl]],1,0))</calculatedColumnFormula>
      <totalsRowFormula>COUNTIF(TabB1[Stich-
probe],"&gt;0")</totalsRowFormula>
    </tableColumn>
    <tableColumn id="1" xr3:uid="{00000000-0010-0000-0300-000001000000}" name="Pos." totalsRowDxfId="698" dataCellStyle="Standard 2"/>
    <tableColumn id="2" xr3:uid="{00000000-0010-0000-0300-000002000000}" name="Lfd._x000a_Nr." totalsRowDxfId="697" dataCellStyle="Standard 2"/>
    <tableColumn id="6" xr3:uid="{00000000-0010-0000-0300-000006000000}" name="Beleg-_x000a_nummer_x000a_(optional)" totalsRowDxfId="696" dataCellStyle="Währung 2"/>
    <tableColumn id="64" xr3:uid="{00000000-0010-0000-0300-000040000000}" name="Belegdatum" totalsRowDxfId="695" dataCellStyle="Währung 2"/>
    <tableColumn id="7" xr3:uid="{00000000-0010-0000-0300-000007000000}" name="Rechnungsbetrag (€)" totalsRowDxfId="694" dataCellStyle="Komma"/>
    <tableColumn id="71" xr3:uid="{00000000-0010-0000-0300-000047000000}" name="Projektanteil (%)" totalsRowDxfId="693" dataCellStyle="Prozent"/>
    <tableColumn id="8" xr3:uid="{00000000-0010-0000-0300-000008000000}" name="Verwendungszweck" totalsRowDxfId="692" dataCellStyle="Standard 2"/>
    <tableColumn id="72" xr3:uid="{00000000-0010-0000-0300-000048000000}" name="Begründung der Projektrelevanz" totalsRowDxfId="691" dataCellStyle="Standard 2"/>
    <tableColumn id="10" xr3:uid="{00000000-0010-0000-0300-00000A000000}" name="Anmerkungen Projektträger_x000a_(optional)" totalsRowDxfId="690" dataCellStyle="Standard 2"/>
    <tableColumn id="11" xr3:uid="{00000000-0010-0000-0300-00000B000000}" name="eingereichter_x000a_Betrag (€)" totalsRowFunction="custom" totalsRowDxfId="689" dataCellStyle="Komma">
      <totalsRowFormula>ROUND(SUM(TabB1[eingereichter
Betrag (€)]),2)</totalsRowFormula>
    </tableColumn>
    <tableColumn id="12" xr3:uid="{00000000-0010-0000-0300-00000C000000}" name="förderfähiger _x000a_Betrag nach Prüfung ÖIF (€)" totalsRowFunction="custom" totalsRowDxfId="688" dataCellStyle="Komma">
      <totalsRowFormula>ROUND(SUM(TabB1[förderfähiger 
Betrag nach Prüfung ÖIF (€)]),2)</totalsRowFormula>
    </tableColumn>
    <tableColumn id="13" xr3:uid="{00000000-0010-0000-0300-00000D000000}" name="Differenz_x000a_förderfähig/_x000a_eingereicht nach Prüfung ÖIF (€)" totalsRowFunction="custom" totalsRowDxfId="687" dataCellStyle="Komma">
      <calculatedColumnFormula>(TabB1[[#This Row],[förderfähiger 
Betrag nach Prüfung ÖIF (€)]]-TabB1[[#This Row],[eingereichter
Betrag (€)]])*IF(TabB1[[#This Row],[Stich-
probe]]&gt;0,1,0)</calculatedColumnFormula>
      <totalsRowFormula>ROUND(SUM(TabB1[Differenz
förderfähig/
eingereicht nach Prüfung ÖIF (€)]),2)</totalsRowFormula>
    </tableColumn>
    <tableColumn id="15" xr3:uid="{00000000-0010-0000-0300-00000F000000}" name="Feststellung und Angaben zu ausständigen Informationen durch ÖIF" totalsRowDxfId="686" dataCellStyle="Standard 2"/>
    <tableColumn id="9" xr3:uid="{00000000-0010-0000-0300-000009000000}" name="Stellungnahme Projektträger" totalsRowDxfId="685" dataCellStyle="Standard 2"/>
    <tableColumn id="29" xr3:uid="{00000000-0010-0000-0300-00001D000000}" name="Finale Stellungnahme ÖIF" totalsRowDxfId="684" dataCellStyle="Standard 2"/>
    <tableColumn id="14" xr3:uid="{00000000-0010-0000-0300-00000E000000}" name="Spalte1" dataDxfId="683" totalsRowDxfId="682" dataCellStyle="Standard 2"/>
    <tableColumn id="48" xr3:uid="{00000000-0010-0000-0300-000030000000}" name="Grund für Differenz" totalsRowDxfId="681" dataCellStyle="Standard 2"/>
    <tableColumn id="32" xr3:uid="{00000000-0010-0000-0300-000020000000}" name="Verstoß gegen folgende Rechtsbasis" totalsRowDxfId="680" dataCellStyle="Standard 2">
      <calculatedColumnFormula>IF(ISERROR(VLOOKUP(TabB1[[#This Row],[Grund für Differenz]],Datenquelle!$I$3:$J$20,2,FALSE)),"",VLOOKUP(TabB1[[#This Row],[Grund für Differenz]],Datenquelle!$I$3:$J$20,2,FALSE))</calculatedColumnFormula>
    </tableColumn>
    <tableColumn id="61" xr3:uid="{00000000-0010-0000-0300-00003D000000}" name="Spalte2" dataDxfId="679" totalsRowDxfId="678" dataCellStyle="Standard 2"/>
    <tableColumn id="43" xr3:uid="{00000000-0010-0000-0300-00002B000000}" name="Im Rahmen der Second-Level Kontrolle aberkannter Betrag durch PB" totalsRowFunction="custom" dataDxfId="677" totalsRowDxfId="676" dataCellStyle="Standard 2">
      <totalsRowFormula>ROUND(SUM(TabA1[Im Rahmen der Second-Level Kontrolle aberkannter Betrag durch PB]),2)</totalsRowFormula>
    </tableColumn>
    <tableColumn id="42" xr3:uid="{00000000-0010-0000-0300-00002A000000}" name="Förderfähige Kosten nach Second-Level Kontrolle durch PB anerkannt" totalsRowFunction="custom" dataDxfId="675" totalsRowDxfId="674" dataCellStyle="Standard 2">
      <totalsRowFormula>ROUND(SUM(TabB1[Förderfähige Kosten nach Second-Level Kontrolle durch PB anerkannt]),2)</totalsRowFormula>
    </tableColumn>
    <tableColumn id="40" xr3:uid="{00000000-0010-0000-0300-000028000000}" name="Im Rahmen der First-Level Kontrolle aberkannter Betrag" totalsRowFunction="custom" dataDxfId="673" totalsRowDxfId="672" dataCellStyle="Standard 2">
      <totalsRowFormula>ROUND(SUM(TabA1[Im Rahmen der First-Level Kontrolle aberkannter Betrag]),2)</totalsRowFormula>
    </tableColumn>
    <tableColumn id="38" xr3:uid="{00000000-0010-0000-0300-000026000000}" name="Differenz der nicht förderfähigen Kosten zwischen First und Second-Level Kontrolle" totalsRowFunction="custom" dataDxfId="671" totalsRowDxfId="670" dataCellStyle="Standard 2">
      <totalsRowFormula>ROUND(SUM(TabA1[Differenz der nicht förderfähigen Kosten zwischen First und Second-Level Kontrolle]),2)</totalsRowFormula>
    </tableColumn>
    <tableColumn id="45" xr3:uid="{00000000-0010-0000-0300-00002D000000}" name="Feststellung Prüfbehörde im Rahmen der Second-Level-Kontrolle" totalsRowFunction="sum" dataDxfId="669" totalsRowDxfId="668" dataCellStyle="Standard 2"/>
    <tableColumn id="44" xr3:uid="{00000000-0010-0000-0300-00002C000000}" name="Nach Second-Level-Kontrolle von ZB aberkannt" totalsRowFunction="sum" dataDxfId="667" totalsRowDxfId="666" dataCellStyle="Standard 2"/>
    <tableColumn id="35" xr3:uid="{00000000-0010-0000-0300-000023000000}" name="Förderfähige Kosten von ZB nach Second-Level-Kontrolle anerkannt" totalsRowFunction="sum" dataDxfId="665" totalsRowDxfId="664" dataCellStyle="Standard 2"/>
    <tableColumn id="37" xr3:uid="{00000000-0010-0000-0300-000025000000}" name="Feststellung ZB nach Second-Level-Kontrolle" totalsRowFunction="sum" dataDxfId="663" totalsRowDxfId="662" dataCellStyle="Standard 2"/>
    <tableColumn id="36" xr3:uid="{00000000-0010-0000-0300-000024000000}" name="Spalte23" totalsRowDxfId="661" dataCellStyle="Standard 2"/>
    <tableColumn id="23" xr3:uid="{00000000-0010-0000-0300-000017000000}" name="Projekt-relevanz gegeben" dataDxfId="660" totalsRowDxfId="659" dataCellStyle="Standard 2"/>
    <tableColumn id="27" xr3:uid="{00000000-0010-0000-0300-00001B000000}" name="Leistungs-zeitraum innerhalb PLZ" dataDxfId="658" totalsRowDxfId="657" dataCellStyle="Standard 2"/>
    <tableColumn id="20" xr3:uid="{00000000-0010-0000-0300-000014000000}" name="Belege lt. SRL vorhanden" dataDxfId="656" totalsRowDxfId="655" dataCellStyle="Standard 2"/>
    <tableColumn id="24" xr3:uid="{00000000-0010-0000-0300-000018000000}" name="Kosten-_x000a_schlüssel _x000a_nachvollziehbar" dataDxfId="654" totalsRowDxfId="653" dataCellStyle="Standard 2"/>
    <tableColumn id="17" xr3:uid="{00000000-0010-0000-0300-000011000000}" name="Kosten budgetiert / freigegeben" dataDxfId="652" totalsRowDxfId="651" dataCellStyle="Standard 2"/>
    <tableColumn id="22" xr3:uid="{00000000-0010-0000-0300-000016000000}" name="Kosten ausschließl f Miete, BK, AfA" dataDxfId="650" totalsRowDxfId="649" dataCellStyle="Standard 2"/>
    <tableColumn id="25" xr3:uid="{00000000-0010-0000-0300-000019000000}" name="Mietkosten Arbeitsplatz nur für direkte MA" dataDxfId="648" totalsRowDxfId="647" dataCellStyle="Standard 2"/>
    <tableColumn id="18" xr3:uid="{00000000-0010-0000-0300-000012000000}" name="korrekt zugeordnet" dataDxfId="646" totalsRowDxfId="645" dataCellStyle="Standard 2"/>
    <tableColumn id="19" xr3:uid="{00000000-0010-0000-0300-000013000000}" name="Betrag (€) auf KST verbucht" dataDxfId="644" totalsRowDxfId="643" dataCellStyle="Standard 2"/>
    <tableColumn id="28" xr3:uid="{00000000-0010-0000-0300-00001C000000}" name="USt. korrekt berücksichtigt" dataDxfId="642" totalsRowDxfId="641" dataCellStyle="Standard 2"/>
    <tableColumn id="26" xr3:uid="{00000000-0010-0000-0300-00001A000000}" name="ab € 400: Vergleichs-angebote eingeholt" dataDxfId="640" totalsRowDxfId="639" dataCellStyle="Standard 2"/>
    <tableColumn id="21" xr3:uid="{00000000-0010-0000-0300-000015000000}" name="Fremdwährungsumrechnung korrekt" dataDxfId="638" totalsRowDxfId="637" dataCellStyle="Standard 2"/>
    <tableColumn id="39" xr3:uid="{00000000-0010-0000-0300-000027000000}" name="Spalte10" dataDxfId="636" totalsRowDxfId="635" dataCellStyle="Standard 2"/>
    <tableColumn id="41" xr3:uid="{00000000-0010-0000-0300-000029000000}" name="WV: Leistung auf Honorarnote ersichtlich " dataDxfId="634" totalsRowDxfId="633" dataCellStyle="Standard 2"/>
    <tableColumn id="34" xr3:uid="{00000000-0010-0000-0300-000022000000}" name="Person auf TN-Liste und AMIF-ZG" dataDxfId="632" totalsRowDxfId="631" dataCellStyle="Standard 2"/>
    <tableColumn id="16" xr3:uid="{00000000-0010-0000-0300-000010000000}" name="ab € 400: Auftrag schriftlich vereinbart" dataDxfId="630" totalsRowDxfId="629" dataCellStyle="Standard 2"/>
    <tableColumn id="30" xr3:uid="{00000000-0010-0000-0300-00001E000000}" name="Spalte22" dataDxfId="628" totalsRowDxfId="627" dataCellStyle="Standard 2"/>
    <tableColumn id="31" xr3:uid="{00000000-0010-0000-0300-00001F000000}" name="Belege im Original vorliegend" dataDxfId="626" totalsRowDxfId="625" dataCellStyle="Standard 2"/>
    <tableColumn id="33" xr3:uid="{00000000-0010-0000-0300-000021000000}" name="Spalte3" dataDxfId="624" totalsRowDxfId="623" dataCellStyle="Standard 2"/>
    <tableColumn id="3" xr3:uid="{00000000-0010-0000-0300-000003000000}" name="Lfd._x000a_Nr. f._x000a_Stich-_x000a_probe" totalsRowFunction="custom" dataDxfId="622" totalsRowDxfId="621" dataCellStyle="Standard 2">
      <calculatedColumnFormula>IF(OR(TabB1[[#This Row],[eingereichter
Betrag (€)]]=0,TabB1[[#This Row],[eingereichter
Betrag (€)]]=""),"",COUNTA($M$6:$M6)-COUNTIF(($M$6:$M6),0))</calculatedColumnFormula>
      <totalsRowFormula>COUNTIF(TabB1[Lfd.
Nr. f.
Stich-
probe],"&gt;0")</totalsRowFormula>
    </tableColumn>
    <tableColumn id="4" xr3:uid="{00000000-0010-0000-0300-000004000000}" name="Zufalls-_x000a_zahl" totalsRowFunction="custom" dataDxfId="620" totalsRowDxfId="619" dataCellStyle="Standard 2">
      <calculatedColumnFormula>RAND()</calculatedColumnFormula>
      <totalsRowFormula>Stichprobe!E14</totalsRowFormula>
    </tableColumn>
    <tableColumn id="51" xr3:uid="{00000000-0010-0000-0300-000033000000}" name="Zufalls-_x000a_zahl wenn_x000a_lfd. Nr." totalsRowFunction="custom" dataDxfId="618" totalsRowDxfId="617" dataCellStyle="Standard 2">
      <calculatedColumnFormula>IF(TabB1[[#This Row],[Lfd.
Nr. f.
Stich-
probe]]&lt;&gt;"",TabB1[[#This Row],[Zufalls-
zahl]],0)</calculatedColumnFormula>
      <totalsRowFormula>COUNTIF(TabB1[Zufalls-
zahl wenn
lfd. Nr.],"&gt;0")</totalsRowFormula>
    </tableColumn>
    <tableColumn id="52" xr3:uid="{00000000-0010-0000-0300-000034000000}" name="Fehler_x000a_(wenn_x000a_geprüft)" totalsRowFunction="custom" dataDxfId="616" totalsRowDxfId="615" dataCellStyle="Währung 2">
      <calculatedColumnFormula>IF(TabB1[[#This Row],[Stich-
probe]]&gt;0,IF(TabB1[[#This Row],[Differenz
förderfähig/
eingereicht nach Prüfung ÖIF (€)]]&lt;&gt;0,1,0),0)</calculatedColumnFormula>
      <totalsRowFormula>SUM(TabB1[Fehler
(wenn
geprüft)])</totalsRowFormula>
    </tableColumn>
    <tableColumn id="53" xr3:uid="{00000000-0010-0000-0300-000035000000}" name="Fehler-_x000a_quote (wenn geprüft)" totalsRowFunction="custom" dataDxfId="614" totalsRowDxfId="613" dataCellStyle="Prozent 2">
      <calculatedColumnFormula>IF(TabB1[[#This Row],[Stich-
probe]]=0,0,TabB1[[#This Row],[Stich-
probe]]*TabB1[[#This Row],[Differenz
förderfähig/
eingereicht nach Prüfung ÖIF (€)]]/TabB1[[#This Row],[eingereichter
Betrag (€)]]*-1)</calculatedColumnFormula>
      <totalsRowFormula>IF(TabB1[[#Totals],[Fehler
(wenn
geprüft)]]=0,0,SUM(TabB1[Fehler-
quote (wenn geprüft)])/TabB1[[#Totals],[Fehler
(wenn
geprüft)]])</totalsRowFormula>
    </tableColumn>
  </tableColumns>
  <tableStyleInfo name="Tabellenformat 1 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B2" displayName="TabB2" ref="C5:BB107" totalsRowCount="1" headerRowDxfId="612" dataDxfId="611" totalsRowDxfId="610" headerRowCellStyle="Währung 2">
  <tableColumns count="52">
    <tableColumn id="5" xr3:uid="{00000000-0010-0000-0400-000005000000}" name="Stich-_x000a_probe" totalsRowFunction="custom" dataDxfId="609" totalsRowDxfId="608" dataCellStyle="Standard 2">
      <calculatedColumnFormula>IF(TabB2[[#This Row],[Zufalls-
zahl wenn
lfd. Nr.]]=0,0,IF(RANK(TabB2[[#This Row],[Zufalls-
zahl wenn
lfd. Nr.]],TabB2[Zufalls-
zahl wenn
lfd. Nr.])&lt;=TabB2[[#Totals],[Zufalls-
zahl]],1,0))</calculatedColumnFormula>
      <totalsRowFormula>COUNTIF(TabB2[Stich-
probe],"&gt;0")</totalsRowFormula>
    </tableColumn>
    <tableColumn id="1" xr3:uid="{00000000-0010-0000-0400-000001000000}" name="Pos." dataDxfId="607" totalsRowDxfId="606" dataCellStyle="Standard 2"/>
    <tableColumn id="2" xr3:uid="{00000000-0010-0000-0400-000002000000}" name="Lfd._x000a_Nr." dataDxfId="605" totalsRowDxfId="604" dataCellStyle="Standard 2"/>
    <tableColumn id="6" xr3:uid="{00000000-0010-0000-0400-000006000000}" name="Beleg-_x000a_nummer_x000a_(optional)" dataDxfId="603" totalsRowDxfId="602" dataCellStyle="Währung 2"/>
    <tableColumn id="64" xr3:uid="{00000000-0010-0000-0400-000040000000}" name="Belegdatum" dataDxfId="601" totalsRowDxfId="600" dataCellStyle="Währung 2"/>
    <tableColumn id="8" xr3:uid="{00000000-0010-0000-0400-000008000000}" name="Verwendungszweck" dataDxfId="599" totalsRowDxfId="598" dataCellStyle="Standard 2"/>
    <tableColumn id="72" xr3:uid="{00000000-0010-0000-0400-000048000000}" name="Zweck der Reise (Projektrelevanz)" dataDxfId="597" totalsRowDxfId="596" dataCellStyle="Standard 2"/>
    <tableColumn id="75" xr3:uid="{00000000-0010-0000-0400-00004B000000}" name="Name des/der Mitarbeiters/in" dataDxfId="595" totalsRowDxfId="594" dataCellStyle="Standard 2"/>
    <tableColumn id="10" xr3:uid="{00000000-0010-0000-0400-00000A000000}" name="Anmerkungen Projektträger_x000a_(optional)" dataDxfId="593" totalsRowDxfId="592" dataCellStyle="Standard 2"/>
    <tableColumn id="11" xr3:uid="{00000000-0010-0000-0400-00000B000000}" name="eingereichter_x000a_Betrag (€)" totalsRowFunction="custom" dataDxfId="591" totalsRowDxfId="590" dataCellStyle="Komma">
      <totalsRowFormula>ROUND(SUM(TabB2[eingereichter
Betrag (€)]),2)</totalsRowFormula>
    </tableColumn>
    <tableColumn id="12" xr3:uid="{00000000-0010-0000-0400-00000C000000}" name="förderfähiger _x000a_Betrag nach Prüfung ÖIF (€)" totalsRowFunction="custom" dataDxfId="589" totalsRowDxfId="588" dataCellStyle="Komma">
      <totalsRowFormula>ROUND(SUM(TabB2[förderfähiger 
Betrag nach Prüfung ÖIF (€)]),2)</totalsRowFormula>
    </tableColumn>
    <tableColumn id="13" xr3:uid="{00000000-0010-0000-0400-00000D000000}" name="Differenz_x000a_förderfähig/_x000a_eingereicht nach Prüfung ÖIF (€)" totalsRowFunction="custom" dataDxfId="587" totalsRowDxfId="586" dataCellStyle="Komma">
      <calculatedColumnFormula>(TabB2[[#This Row],[förderfähiger 
Betrag nach Prüfung ÖIF (€)]]-TabB2[[#This Row],[eingereichter
Betrag (€)]])*IF(TabB2[[#This Row],[Stich-
probe]]&gt;0,1,0)</calculatedColumnFormula>
      <totalsRowFormula>ROUND(SUM(TabB2[Differenz
förderfähig/
eingereicht nach Prüfung ÖIF (€)]),2)</totalsRowFormula>
    </tableColumn>
    <tableColumn id="15" xr3:uid="{00000000-0010-0000-0400-00000F000000}" name="Feststellung und Angaben zu ausständigen Informationen durch ÖIF" dataDxfId="585" totalsRowDxfId="584" dataCellStyle="Standard 2"/>
    <tableColumn id="7" xr3:uid="{00000000-0010-0000-0400-000007000000}" name="Stellungnahme Projektträger" dataDxfId="583" totalsRowDxfId="582" dataCellStyle="Standard 2"/>
    <tableColumn id="9" xr3:uid="{00000000-0010-0000-0400-000009000000}" name="Finale Stellungnahme ÖIF" dataDxfId="581" totalsRowDxfId="580" dataCellStyle="Standard 2"/>
    <tableColumn id="14" xr3:uid="{00000000-0010-0000-0400-00000E000000}" name="Spalte1" dataDxfId="579" totalsRowDxfId="578" dataCellStyle="Standard 2"/>
    <tableColumn id="29" xr3:uid="{00000000-0010-0000-0400-00001D000000}" name="Grund für Differenz" dataDxfId="577" totalsRowDxfId="576" dataCellStyle="Standard 2"/>
    <tableColumn id="26" xr3:uid="{00000000-0010-0000-0400-00001A000000}" name="Verstoß gegen folgende Rechtsbasis" dataDxfId="575" totalsRowDxfId="574" dataCellStyle="Standard 2">
      <calculatedColumnFormula>IF(ISERROR(VLOOKUP(TabB2[[#This Row],[Grund für Differenz]],Datenquelle!$I$3:$J$20,2,FALSE)),"",VLOOKUP(TabB2[[#This Row],[Grund für Differenz]],Datenquelle!$I$3:$J$20,2,FALSE))</calculatedColumnFormula>
    </tableColumn>
    <tableColumn id="61" xr3:uid="{00000000-0010-0000-0400-00003D000000}" name="Spalte2" dataDxfId="573" totalsRowDxfId="572" dataCellStyle="Standard 2"/>
    <tableColumn id="42" xr3:uid="{00000000-0010-0000-0400-00002A000000}" name="Im Rahmen der Second-Level Kontrolle aberkannter Betrag durch PB" totalsRowFunction="custom" dataDxfId="571" totalsRowDxfId="570" dataCellStyle="Standard 2">
      <totalsRowFormula>ROUND(SUM(TabA1[Im Rahmen der Second-Level Kontrolle aberkannter Betrag durch PB]),2)</totalsRowFormula>
    </tableColumn>
    <tableColumn id="37" xr3:uid="{00000000-0010-0000-0400-000025000000}" name="Förderfähige Kosten nach Second-Level Kontrolle durch PB anerkannt" totalsRowFunction="custom" dataDxfId="569" totalsRowDxfId="568" dataCellStyle="Standard 2">
      <totalsRowFormula>ROUND(SUM(TabB2[Förderfähige Kosten nach Second-Level Kontrolle durch PB anerkannt]),2)</totalsRowFormula>
    </tableColumn>
    <tableColumn id="36" xr3:uid="{00000000-0010-0000-0400-000024000000}" name="Im Rahmen der First-Level Kontrolle aberkannter Betrag" totalsRowFunction="custom" dataDxfId="567" totalsRowDxfId="566" dataCellStyle="Standard 2">
      <totalsRowFormula>ROUND(SUM(TabA1[Im Rahmen der First-Level Kontrolle aberkannter Betrag]),2)</totalsRowFormula>
    </tableColumn>
    <tableColumn id="35" xr3:uid="{00000000-0010-0000-0400-000023000000}" name="Differenz der nicht förderfähigen Kosten zwischen First und Second-Level Kontrolle" totalsRowFunction="custom" dataDxfId="565" totalsRowDxfId="564" dataCellStyle="Standard 2">
      <totalsRowFormula>ROUND(SUM(TabA1[Differenz der nicht förderfähigen Kosten zwischen First und Second-Level Kontrolle]),2)</totalsRowFormula>
    </tableColumn>
    <tableColumn id="45" xr3:uid="{00000000-0010-0000-0400-00002D000000}" name="Feststellung Prüfbehörde im Rahmen der Second-Level-Kontrolle" totalsRowFunction="sum" dataDxfId="563" totalsRowDxfId="562" dataCellStyle="Standard 2"/>
    <tableColumn id="44" xr3:uid="{00000000-0010-0000-0400-00002C000000}" name="Nach Second-Level-Kontrolle von ZB aberkannt" totalsRowFunction="sum" dataDxfId="561" totalsRowDxfId="560" dataCellStyle="Standard 2"/>
    <tableColumn id="43" xr3:uid="{00000000-0010-0000-0400-00002B000000}" name="Förderfähige Kosten von ZB nach Second-Level-Kontrolle anerkannt" totalsRowFunction="sum" dataDxfId="559" totalsRowDxfId="558" dataCellStyle="Standard 2"/>
    <tableColumn id="32" xr3:uid="{00000000-0010-0000-0400-000020000000}" name="Feststellung ZB nach Second-Level-Kontrolle" totalsRowFunction="sum" dataDxfId="557" totalsRowDxfId="556" dataCellStyle="Standard 2"/>
    <tableColumn id="28" xr3:uid="{00000000-0010-0000-0400-00001C000000}" name="Spalte22" dataDxfId="555" totalsRowDxfId="554" dataCellStyle="Standard 2"/>
    <tableColumn id="22" xr3:uid="{00000000-0010-0000-0400-000016000000}" name="Projekt-relevanz gegeben" dataDxfId="553" totalsRowDxfId="552" dataCellStyle="Standard 2"/>
    <tableColumn id="25" xr3:uid="{00000000-0010-0000-0400-000019000000}" name="Leistungs-zeitraum innerhalb PLZ" dataDxfId="551" totalsRowDxfId="550" dataCellStyle="Standard 2"/>
    <tableColumn id="20" xr3:uid="{00000000-0010-0000-0400-000014000000}" name="Belege lt. SRL vorhanden" dataDxfId="549" totalsRowDxfId="548" dataCellStyle="Standard 2"/>
    <tableColumn id="23" xr3:uid="{00000000-0010-0000-0400-000017000000}" name="Kosten-_x000a_schlüssel nachvollziehbar" dataDxfId="547" totalsRowDxfId="546" dataCellStyle="Standard 2"/>
    <tableColumn id="17" xr3:uid="{00000000-0010-0000-0400-000011000000}" name="Kosten budgetiert / freigegeben" dataDxfId="545" totalsRowDxfId="544" dataCellStyle="Standard 2"/>
    <tableColumn id="18" xr3:uid="{00000000-0010-0000-0400-000012000000}" name="korrekt zugeordnet" dataDxfId="543" totalsRowDxfId="542" dataCellStyle="Standard 2"/>
    <tableColumn id="19" xr3:uid="{00000000-0010-0000-0400-000013000000}" name="Betrag (€) auf KST verbucht" dataDxfId="541" totalsRowDxfId="540" dataCellStyle="Standard 2"/>
    <tableColumn id="27" xr3:uid="{00000000-0010-0000-0400-00001B000000}" name="USt. korrekt berücksichtigt" dataDxfId="539" totalsRowDxfId="538" dataCellStyle="Standard 2"/>
    <tableColumn id="24" xr3:uid="{00000000-0010-0000-0400-000018000000}" name="ab € 400: Vergleichs-angebote eingeholt" dataDxfId="537" totalsRowDxfId="536" dataCellStyle="Standard 2"/>
    <tableColumn id="21" xr3:uid="{00000000-0010-0000-0400-000015000000}" name="Fremdwährungsumrechnung korrekt" dataDxfId="535" totalsRowDxfId="534" dataCellStyle="Standard 2"/>
    <tableColumn id="38" xr3:uid="{00000000-0010-0000-0400-000026000000}" name="Spalte12" dataDxfId="533" totalsRowDxfId="532" dataCellStyle="Standard 2"/>
    <tableColumn id="34" xr3:uid="{00000000-0010-0000-0400-000022000000}" name="WV: Leistung auf Honorarnote ersichtlich " dataDxfId="531" totalsRowDxfId="530" dataCellStyle="Standard 2"/>
    <tableColumn id="41" xr3:uid="{00000000-0010-0000-0400-000029000000}" name="Kosten ausschließl f Miete, BK, AfA" dataDxfId="529" totalsRowDxfId="528" dataCellStyle="Standard 2"/>
    <tableColumn id="40" xr3:uid="{00000000-0010-0000-0400-000028000000}" name="Mietkosten Arbeitsplatz nur für direkte MA" dataDxfId="527" totalsRowDxfId="526" dataCellStyle="Standard 2"/>
    <tableColumn id="39" xr3:uid="{00000000-0010-0000-0400-000027000000}" name="Person auf TN-Liste und AMIF-ZG" dataDxfId="525" totalsRowDxfId="524" dataCellStyle="Standard 2"/>
    <tableColumn id="16" xr3:uid="{00000000-0010-0000-0400-000010000000}" name="ab € 400: Auftrag schriftlich vereinbart" dataDxfId="523" totalsRowDxfId="522" dataCellStyle="Standard 2"/>
    <tableColumn id="30" xr3:uid="{00000000-0010-0000-0400-00001E000000}" name="Spalte3" dataDxfId="521" totalsRowDxfId="520" dataCellStyle="Standard 2"/>
    <tableColumn id="31" xr3:uid="{00000000-0010-0000-0400-00001F000000}" name="Belege im Original vorliegend" dataDxfId="519" totalsRowDxfId="518" dataCellStyle="Standard 2"/>
    <tableColumn id="33" xr3:uid="{00000000-0010-0000-0400-000021000000}" name="Spalte4" dataDxfId="517" totalsRowDxfId="516" dataCellStyle="Standard 2"/>
    <tableColumn id="3" xr3:uid="{00000000-0010-0000-0400-000003000000}" name="Lfd._x000a_Nr. f._x000a_Stich-_x000a_probe" totalsRowFunction="custom" dataDxfId="515" totalsRowDxfId="514" dataCellStyle="Standard 2">
      <calculatedColumnFormula>IF(OR(TabB2[[#This Row],[eingereichter
Betrag (€)]]=0,TabB2[[#This Row],[eingereichter
Betrag (€)]]=""),"",COUNTA($L$6:$L6)-COUNTIF(($L$6:$L6),0))</calculatedColumnFormula>
      <totalsRowFormula>COUNTIF(TabB2[Lfd.
Nr. f.
Stich-
probe],"&gt;0")</totalsRowFormula>
    </tableColumn>
    <tableColumn id="4" xr3:uid="{00000000-0010-0000-0400-000004000000}" name="Zufalls-_x000a_zahl" totalsRowFunction="custom" dataDxfId="513" totalsRowDxfId="512" dataCellStyle="Standard 2">
      <calculatedColumnFormula>RAND()</calculatedColumnFormula>
      <totalsRowFormula>Stichprobe!E15</totalsRowFormula>
    </tableColumn>
    <tableColumn id="51" xr3:uid="{00000000-0010-0000-0400-000033000000}" name="Zufalls-_x000a_zahl wenn_x000a_lfd. Nr." totalsRowFunction="custom" dataDxfId="511" totalsRowDxfId="510" dataCellStyle="Standard 2">
      <calculatedColumnFormula>IF(TabB2[[#This Row],[Lfd.
Nr. f.
Stich-
probe]]&lt;&gt;"",TabB2[[#This Row],[Zufalls-
zahl]],0)</calculatedColumnFormula>
      <totalsRowFormula>COUNTIF(TabB2[Zufalls-
zahl wenn
lfd. Nr.],"&gt;0")</totalsRowFormula>
    </tableColumn>
    <tableColumn id="52" xr3:uid="{00000000-0010-0000-0400-000034000000}" name="Fehler_x000a_(wenn_x000a_geprüft)" totalsRowFunction="custom" dataDxfId="509" totalsRowDxfId="508" dataCellStyle="Währung 2">
      <calculatedColumnFormula>IF(TabB2[[#This Row],[Stich-
probe]]&gt;0,IF(TabB2[[#This Row],[Differenz
förderfähig/
eingereicht nach Prüfung ÖIF (€)]]&lt;&gt;0,1,0),0)</calculatedColumnFormula>
      <totalsRowFormula>SUM(TabB2[Fehler
(wenn
geprüft)])</totalsRowFormula>
    </tableColumn>
    <tableColumn id="53" xr3:uid="{00000000-0010-0000-0400-000035000000}" name="Fehler-_x000a_quote (wenn geprüft)" totalsRowFunction="custom" dataDxfId="507" totalsRowDxfId="506" dataCellStyle="Prozent 2">
      <calculatedColumnFormula>IF(TabB2[[#This Row],[Stich-
probe]]=0,0,TabB2[[#This Row],[Stich-
probe]]*TabB2[[#This Row],[Differenz
förderfähig/
eingereicht nach Prüfung ÖIF (€)]]/TabB2[[#This Row],[eingereichter
Betrag (€)]]*-1)</calculatedColumnFormula>
      <totalsRowFormula>IF(TabB2[[#Totals],[Fehler
(wenn
geprüft)]]=0,0,SUM(TabB2[Fehler-
quote (wenn geprüft)])/TabB2[[#Totals],[Fehler
(wenn
geprüft)]])</totalsRowFormula>
    </tableColumn>
  </tableColumns>
  <tableStyleInfo name="Tabellenformat 1 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B3" displayName="TabB3" ref="C5:BC107" totalsRowCount="1" headerRowDxfId="505" dataDxfId="504" totalsRowDxfId="503" headerRowCellStyle="Währung 2">
  <tableColumns count="53">
    <tableColumn id="5" xr3:uid="{00000000-0010-0000-0500-000005000000}" name="Stich-_x000a_probe" totalsRowFunction="custom" dataDxfId="502" totalsRowDxfId="501" dataCellStyle="Standard 2">
      <calculatedColumnFormula>IF(TabB3[[#This Row],[Zufalls-
zahl wenn
lfd. Nr.]]=0,0,IF(RANK(TabB3[[#This Row],[Zufalls-
zahl wenn
lfd. Nr.]],TabB3[Zufalls-
zahl wenn
lfd. Nr.])&lt;=TabB3[[#Totals],[Zufalls-
zahl]],1,0))</calculatedColumnFormula>
      <totalsRowFormula>COUNTIF(TabB3[Stich-
probe],"&gt;0")</totalsRowFormula>
    </tableColumn>
    <tableColumn id="1" xr3:uid="{00000000-0010-0000-0500-000001000000}" name="Pos." dataDxfId="500" totalsRowDxfId="499" dataCellStyle="Standard 2"/>
    <tableColumn id="2" xr3:uid="{00000000-0010-0000-0500-000002000000}" name="Lfd._x000a_Nr." dataDxfId="498" totalsRowDxfId="497" dataCellStyle="Standard 2"/>
    <tableColumn id="6" xr3:uid="{00000000-0010-0000-0500-000006000000}" name="Beleg-_x000a_nummer_x000a_(optional)" dataDxfId="496" totalsRowDxfId="495" dataCellStyle="Währung 2"/>
    <tableColumn id="64" xr3:uid="{00000000-0010-0000-0500-000040000000}" name="Belegdatum" dataDxfId="494" totalsRowDxfId="493" dataCellStyle="Währung 2"/>
    <tableColumn id="77" xr3:uid="{00000000-0010-0000-0500-00004D000000}" name="Rechnungsbetrag (€)" dataDxfId="492" totalsRowDxfId="491" dataCellStyle="Komma"/>
    <tableColumn id="8" xr3:uid="{00000000-0010-0000-0500-000008000000}" name="Verwendungszweck" dataDxfId="490" totalsRowDxfId="489" dataCellStyle="Standard 2"/>
    <tableColumn id="72" xr3:uid="{00000000-0010-0000-0500-000048000000}" name="Begründung der Projektrelevanz" dataDxfId="488" totalsRowDxfId="487" dataCellStyle="Standard 2"/>
    <tableColumn id="75" xr3:uid="{00000000-0010-0000-0500-00004B000000}" name="Name des/der Begünstigten" dataDxfId="486" totalsRowDxfId="485" dataCellStyle="Standard 2"/>
    <tableColumn id="10" xr3:uid="{00000000-0010-0000-0500-00000A000000}" name="Anmerkungen Projektträger_x000a_(optional)" dataDxfId="484" totalsRowDxfId="483" dataCellStyle="Standard 2"/>
    <tableColumn id="11" xr3:uid="{00000000-0010-0000-0500-00000B000000}" name="eingereichter_x000a_Betrag (€)" totalsRowFunction="custom" dataDxfId="482" totalsRowDxfId="481" dataCellStyle="Komma">
      <totalsRowFormula>ROUND(SUM(TabB3[eingereichter
Betrag (€)]),2)</totalsRowFormula>
    </tableColumn>
    <tableColumn id="28" xr3:uid="{00000000-0010-0000-0500-00001C000000}" name="förderfähiger _x000a_Betrag nach Prüfung ÖIF (€)" totalsRowFunction="custom" dataDxfId="480" totalsRowDxfId="479" dataCellStyle="Komma">
      <totalsRowFormula>ROUND(SUM(TabB3[förderfähiger 
Betrag nach Prüfung ÖIF (€)]),2)</totalsRowFormula>
    </tableColumn>
    <tableColumn id="27" xr3:uid="{00000000-0010-0000-0500-00001B000000}" name="Differenz_x000a_förderfähig/_x000a_eingereicht nach Prüfung ÖIF (€)" totalsRowFunction="custom" dataDxfId="478" totalsRowDxfId="477" dataCellStyle="Komma">
      <calculatedColumnFormula>(TabB3[[#This Row],[förderfähiger 
Betrag nach Prüfung ÖIF (€)]]-TabB3[[#This Row],[eingereichter
Betrag (€)]])*IF(TabB3[[#This Row],[Stich-
probe]]&gt;0,1,0)</calculatedColumnFormula>
      <totalsRowFormula>ROUND(SUM(TabB3[Differenz
förderfähig/
eingereicht nach Prüfung ÖIF (€)]),2)</totalsRowFormula>
    </tableColumn>
    <tableColumn id="15" xr3:uid="{00000000-0010-0000-0500-00000F000000}" name="Feststellung und Angaben zu ausständigen Informationen durch ÖIF" dataDxfId="476" totalsRowDxfId="475" dataCellStyle="Standard 2"/>
    <tableColumn id="7" xr3:uid="{00000000-0010-0000-0500-000007000000}" name="Stellungnahme Projektträger" dataDxfId="474" totalsRowDxfId="473" dataCellStyle="Standard 2"/>
    <tableColumn id="9" xr3:uid="{00000000-0010-0000-0500-000009000000}" name="Finale Stellungnahme ÖIF" dataDxfId="472" totalsRowDxfId="471" dataCellStyle="Standard 2"/>
    <tableColumn id="60" xr3:uid="{00000000-0010-0000-0500-00003C000000}" name="Spalte1" dataDxfId="470" totalsRowDxfId="469" dataCellStyle="Standard 2"/>
    <tableColumn id="29" xr3:uid="{00000000-0010-0000-0500-00001D000000}" name="Grund für Differenz" dataDxfId="468" totalsRowDxfId="467" dataCellStyle="Standard 2"/>
    <tableColumn id="13" xr3:uid="{00000000-0010-0000-0500-00000D000000}" name="Verstoß gegen folgende Rechtsbasis" dataDxfId="466" totalsRowDxfId="465" dataCellStyle="Standard 2">
      <calculatedColumnFormula>IF(ISERROR(VLOOKUP(TabB3[[#This Row],[Grund für Differenz]],Datenquelle!$I$3:$J$20,2,FALSE)),"",VLOOKUP(TabB3[[#This Row],[Grund für Differenz]],Datenquelle!$I$3:$J$20,2,FALSE))</calculatedColumnFormula>
    </tableColumn>
    <tableColumn id="61" xr3:uid="{00000000-0010-0000-0500-00003D000000}" name="Spalte2" dataDxfId="464" totalsRowDxfId="463" dataCellStyle="Standard 2"/>
    <tableColumn id="42" xr3:uid="{00000000-0010-0000-0500-00002A000000}" name="Im Rahmen der Second-Level Kontrolle aberkannter Betrag durch PB" totalsRowFunction="custom" dataDxfId="462" totalsRowDxfId="461" dataCellStyle="Standard 2">
      <totalsRowFormula>ROUND(SUM(TabA1[Im Rahmen der Second-Level Kontrolle aberkannter Betrag durch PB]),2)</totalsRowFormula>
    </tableColumn>
    <tableColumn id="40" xr3:uid="{00000000-0010-0000-0500-000028000000}" name="Förderfähige Kosten nach Second-Level Kontrolle durch PB anerkannt" totalsRowFunction="custom" dataDxfId="460" totalsRowDxfId="459" dataCellStyle="Standard 2">
      <totalsRowFormula>ROUND(SUM(TabB3[Förderfähige Kosten nach Second-Level Kontrolle durch PB anerkannt]),2)</totalsRowFormula>
    </tableColumn>
    <tableColumn id="37" xr3:uid="{00000000-0010-0000-0500-000025000000}" name="Im Rahmen der First-Level Kontrolle aberkannter Betrag" totalsRowFunction="custom" dataDxfId="458" totalsRowDxfId="457" dataCellStyle="Standard 2">
      <totalsRowFormula>ROUND(SUM(TabA1[Im Rahmen der First-Level Kontrolle aberkannter Betrag]),2)</totalsRowFormula>
    </tableColumn>
    <tableColumn id="36" xr3:uid="{00000000-0010-0000-0500-000024000000}" name="Differenz der nicht förderfähigen Kosten zwischen First und Second-Level Kontrolle" totalsRowFunction="custom" dataDxfId="456" totalsRowDxfId="455" dataCellStyle="Standard 2">
      <totalsRowFormula>ROUND(SUM(TabA1[Differenz der nicht förderfähigen Kosten zwischen First und Second-Level Kontrolle]),2)</totalsRowFormula>
    </tableColumn>
    <tableColumn id="44" xr3:uid="{00000000-0010-0000-0500-00002C000000}" name="Feststellung Prüfbehörde im Rahmen der Second-Level-Kontrolle" dataDxfId="454" totalsRowDxfId="453" dataCellStyle="Standard 2"/>
    <tableColumn id="43" xr3:uid="{00000000-0010-0000-0500-00002B000000}" name="Nach Second-Level-Kontrolle von ZB aberkannt" totalsRowFunction="sum" dataDxfId="452" totalsRowDxfId="451" dataCellStyle="Standard 2"/>
    <tableColumn id="38" xr3:uid="{00000000-0010-0000-0500-000026000000}" name="Förderfähige Kosten von ZB nach Second-Level-Kontrolle anerkannt" totalsRowFunction="sum" dataDxfId="450" totalsRowDxfId="449" dataCellStyle="Standard 2"/>
    <tableColumn id="34" xr3:uid="{00000000-0010-0000-0500-000022000000}" name="Feststellung ZB nach Second-Level-Kontrolle" totalsRowFunction="sum" dataDxfId="448" totalsRowDxfId="447" dataCellStyle="Standard 2"/>
    <tableColumn id="32" xr3:uid="{00000000-0010-0000-0500-000020000000}" name="Spalte232" dataDxfId="446" totalsRowDxfId="445" dataCellStyle="Standard 2"/>
    <tableColumn id="22" xr3:uid="{00000000-0010-0000-0500-000016000000}" name="Projekt-relevanz gegeben" dataDxfId="444" totalsRowDxfId="443" dataCellStyle="Standard 2"/>
    <tableColumn id="25" xr3:uid="{00000000-0010-0000-0500-000019000000}" name="Leistungs-zeitraum innerhalb PLZ" dataDxfId="442" totalsRowDxfId="441" dataCellStyle="Standard 2"/>
    <tableColumn id="23" xr3:uid="{00000000-0010-0000-0500-000017000000}" name="Person auf TN-Liste und AMIF-ZG" dataDxfId="440" totalsRowDxfId="439" dataCellStyle="Standard 2"/>
    <tableColumn id="20" xr3:uid="{00000000-0010-0000-0500-000014000000}" name="Belege lt. SRL vorhanden" dataDxfId="438" totalsRowDxfId="437" dataCellStyle="Standard 2"/>
    <tableColumn id="17" xr3:uid="{00000000-0010-0000-0500-000011000000}" name="Kosten budgetiert / freigegeben" dataDxfId="436" totalsRowDxfId="435" dataCellStyle="Standard 2"/>
    <tableColumn id="18" xr3:uid="{00000000-0010-0000-0500-000012000000}" name="korrekt zugeordnet" dataDxfId="434" totalsRowDxfId="433" dataCellStyle="Standard 2"/>
    <tableColumn id="19" xr3:uid="{00000000-0010-0000-0500-000013000000}" name="Betrag (€) auf KST verbucht" dataDxfId="432" totalsRowDxfId="431" dataCellStyle="Standard 2"/>
    <tableColumn id="16" xr3:uid="{00000000-0010-0000-0500-000010000000}" name="USt. korrekt berücksichtigt" dataDxfId="430" totalsRowDxfId="429" dataCellStyle="Standard 2"/>
    <tableColumn id="24" xr3:uid="{00000000-0010-0000-0500-000018000000}" name="ab € 400: Vergleichsangebote eingeholt" dataDxfId="428" totalsRowDxfId="427" dataCellStyle="Standard 2"/>
    <tableColumn id="21" xr3:uid="{00000000-0010-0000-0500-000015000000}" name="Fremdwährungsumrechnung korrekt" dataDxfId="426" totalsRowDxfId="425" dataCellStyle="Standard 2"/>
    <tableColumn id="39" xr3:uid="{00000000-0010-0000-0500-000027000000}" name="Spalte14" dataDxfId="424" totalsRowDxfId="423" dataCellStyle="Standard 2"/>
    <tableColumn id="35" xr3:uid="{00000000-0010-0000-0500-000023000000}" name="WV: Leistung auf Honorarnote ersichtlich " dataDxfId="422" totalsRowDxfId="421" dataCellStyle="Standard 2"/>
    <tableColumn id="41" xr3:uid="{00000000-0010-0000-0500-000029000000}" name="Kosten-_x000a_schlüssel nachvollziehbar" dataDxfId="420" totalsRowDxfId="419" dataCellStyle="Standard 2"/>
    <tableColumn id="26" xr3:uid="{00000000-0010-0000-0500-00001A000000}" name="Kosten ausschließl f Miete, BK, AfA" dataDxfId="418" totalsRowDxfId="417" dataCellStyle="Standard 2"/>
    <tableColumn id="14" xr3:uid="{00000000-0010-0000-0500-00000E000000}" name="Mietkosten Arbeitsplatz nur für direkte MA" dataDxfId="416" totalsRowDxfId="415" dataCellStyle="Standard 2"/>
    <tableColumn id="12" xr3:uid="{00000000-0010-0000-0500-00000C000000}" name="ab € 400: Auftrag schriftlich vereinbart" dataDxfId="414" totalsRowDxfId="413" dataCellStyle="Standard 2"/>
    <tableColumn id="30" xr3:uid="{00000000-0010-0000-0500-00001E000000}" name="Spalte3" dataDxfId="412" totalsRowDxfId="411" dataCellStyle="Standard 2"/>
    <tableColumn id="31" xr3:uid="{00000000-0010-0000-0500-00001F000000}" name="Belege im Original vorliegend" dataDxfId="410" totalsRowDxfId="409" dataCellStyle="Standard 2"/>
    <tableColumn id="33" xr3:uid="{00000000-0010-0000-0500-000021000000}" name="Spalte4" dataDxfId="408" totalsRowDxfId="407" dataCellStyle="Standard 2"/>
    <tableColumn id="3" xr3:uid="{00000000-0010-0000-0500-000003000000}" name="Lfd._x000a_Nr. f._x000a_Stich-_x000a_probe" totalsRowFunction="custom" dataDxfId="406" totalsRowDxfId="405" dataCellStyle="Standard 2">
      <calculatedColumnFormula>IF(OR(TabB3[[#This Row],[eingereichter
Betrag (€)]]=0,TabB3[[#This Row],[eingereichter
Betrag (€)]]=""),"",COUNTA($M$6:$M6)-COUNTIF(($M$6:$M6),0))</calculatedColumnFormula>
      <totalsRowFormula>COUNTIF(TabB3[Lfd.
Nr. f.
Stich-
probe],"&gt;0")</totalsRowFormula>
    </tableColumn>
    <tableColumn id="4" xr3:uid="{00000000-0010-0000-0500-000004000000}" name="Zufalls-_x000a_zahl" totalsRowFunction="custom" dataDxfId="404" totalsRowDxfId="403" dataCellStyle="Standard 2">
      <calculatedColumnFormula>RAND()</calculatedColumnFormula>
      <totalsRowFormula>Stichprobe!E16</totalsRowFormula>
    </tableColumn>
    <tableColumn id="51" xr3:uid="{00000000-0010-0000-0500-000033000000}" name="Zufalls-_x000a_zahl wenn_x000a_lfd. Nr." totalsRowFunction="custom" dataDxfId="402" totalsRowDxfId="401" dataCellStyle="Standard 2">
      <calculatedColumnFormula>IF(TabB3[[#This Row],[Lfd.
Nr. f.
Stich-
probe]]&lt;&gt;"",TabB3[[#This Row],[Zufalls-
zahl]],0)</calculatedColumnFormula>
      <totalsRowFormula>COUNTIF(TabB3[Zufalls-
zahl wenn
lfd. Nr.],"&gt;0")</totalsRowFormula>
    </tableColumn>
    <tableColumn id="52" xr3:uid="{00000000-0010-0000-0500-000034000000}" name="Fehler_x000a_(wenn_x000a_geprüft)" totalsRowFunction="custom" dataDxfId="400" totalsRowDxfId="399" dataCellStyle="Währung 2">
      <calculatedColumnFormula>IF(TabB3[[#This Row],[Stich-
probe]]&gt;0,IF(TabB3[[#This Row],[Differenz
förderfähig/
eingereicht nach Prüfung ÖIF (€)]]&lt;&gt;0,1,0),0)</calculatedColumnFormula>
      <totalsRowFormula>SUM(TabB3[Fehler
(wenn
geprüft)])</totalsRowFormula>
    </tableColumn>
    <tableColumn id="53" xr3:uid="{00000000-0010-0000-0500-000035000000}" name="Fehler-_x000a_quote (wenn geprüft)" totalsRowFunction="custom" dataDxfId="398" totalsRowDxfId="397" dataCellStyle="Prozent 2">
      <calculatedColumnFormula>IF(TabB3[[#This Row],[Stich-
probe]]=0,0,TabB3[[#This Row],[Stich-
probe]]*TabB3[[#This Row],[Differenz
förderfähig/
eingereicht nach Prüfung ÖIF (€)]]/TabB3[[#This Row],[eingereichter
Betrag (€)]]*-1)</calculatedColumnFormula>
      <totalsRowFormula>IF(TabB3[[#Totals],[Fehler
(wenn
geprüft)]]=0,0,SUM(TabB3[Fehler-
quote (wenn geprüft)])/TabB3[[#Totals],[Fehler
(wenn
geprüft)]])</totalsRowFormula>
    </tableColumn>
  </tableColumns>
  <tableStyleInfo name="Tabellenformat 1 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B4" displayName="TabB4" ref="C5:BC107" totalsRowCount="1" headerRowDxfId="396" dataDxfId="395" totalsRowDxfId="394" headerRowCellStyle="Währung 2">
  <tableColumns count="53">
    <tableColumn id="5" xr3:uid="{00000000-0010-0000-0600-000005000000}" name="Stich-_x000a_probe" totalsRowFunction="custom" dataDxfId="393" totalsRowDxfId="392" dataCellStyle="Standard 2">
      <calculatedColumnFormula>IF(TabB4[[#This Row],[Zufalls-
zahl wenn
lfd. Nr.]]=0,0,IF(RANK(TabB4[[#This Row],[Zufalls-
zahl wenn
lfd. Nr.]],TabB4[Zufalls-
zahl wenn
lfd. Nr.])&lt;=TabB4[[#Totals],[Zufalls-
zahl]],1,0))</calculatedColumnFormula>
      <totalsRowFormula>COUNTIF(TabB4[Stich-
probe],"&gt;0")</totalsRowFormula>
    </tableColumn>
    <tableColumn id="1" xr3:uid="{00000000-0010-0000-0600-000001000000}" name="Pos." dataDxfId="391" totalsRowDxfId="390" dataCellStyle="Standard 2"/>
    <tableColumn id="2" xr3:uid="{00000000-0010-0000-0600-000002000000}" name="Lfd._x000a_Nr." dataDxfId="389" totalsRowDxfId="388" dataCellStyle="Standard 2"/>
    <tableColumn id="6" xr3:uid="{00000000-0010-0000-0600-000006000000}" name="Beleg-_x000a_nummer_x000a_(optional)" dataDxfId="387" totalsRowDxfId="386" dataCellStyle="Währung 2"/>
    <tableColumn id="64" xr3:uid="{00000000-0010-0000-0600-000040000000}" name="Belegdatum" dataDxfId="385" totalsRowDxfId="384" dataCellStyle="Währung 2"/>
    <tableColumn id="7" xr3:uid="{00000000-0010-0000-0600-000007000000}" name="Rechnungsbetrag (€)" dataDxfId="383" totalsRowDxfId="382" dataCellStyle="Komma"/>
    <tableColumn id="71" xr3:uid="{00000000-0010-0000-0600-000047000000}" name="AfA (€)" dataDxfId="381" totalsRowDxfId="380" dataCellStyle="Komma"/>
    <tableColumn id="8" xr3:uid="{00000000-0010-0000-0600-000008000000}" name="Verwendungszweck" dataDxfId="379" totalsRowDxfId="378" dataCellStyle="Standard 2"/>
    <tableColumn id="72" xr3:uid="{00000000-0010-0000-0600-000048000000}" name="Begründung der Projektrelevanz" dataDxfId="377" totalsRowDxfId="376" dataCellStyle="Standard 2"/>
    <tableColumn id="10" xr3:uid="{00000000-0010-0000-0600-00000A000000}" name="Anmerkungen Projektträger_x000a_(optional)" dataDxfId="375" totalsRowDxfId="374" dataCellStyle="Standard 2"/>
    <tableColumn id="11" xr3:uid="{00000000-0010-0000-0600-00000B000000}" name="eingereichter_x000a_Betrag (€)" totalsRowFunction="custom" dataDxfId="373" totalsRowDxfId="372" dataCellStyle="Komma">
      <totalsRowFormula>ROUND(SUM(TabB4[eingereichter
Betrag (€)]),2)</totalsRowFormula>
    </tableColumn>
    <tableColumn id="49" xr3:uid="{00000000-0010-0000-0600-000031000000}" name="förderfähiger _x000a_Betrag nach Prüfung ÖIF (€)" totalsRowFunction="custom" dataDxfId="371" totalsRowDxfId="370" dataCellStyle="Komma">
      <totalsRowFormula>ROUND(SUM(TabB4[förderfähiger 
Betrag nach Prüfung ÖIF (€)]),2)</totalsRowFormula>
    </tableColumn>
    <tableColumn id="48" xr3:uid="{00000000-0010-0000-0600-000030000000}" name="Differenz_x000a_förderfähig/_x000a_eingereicht nach Prüfung ÖIF (€)" totalsRowFunction="custom" dataDxfId="369" totalsRowDxfId="368" dataCellStyle="Komma">
      <calculatedColumnFormula>(TabB4[[#This Row],[förderfähiger 
Betrag nach Prüfung ÖIF (€)]]-TabB4[[#This Row],[eingereichter
Betrag (€)]])*IF(TabB4[[#This Row],[Stich-
probe]]&gt;0,1,0)</calculatedColumnFormula>
      <totalsRowFormula>ROUND(SUM(TabB4[Differenz
förderfähig/
eingereicht nach Prüfung ÖIF (€)]),2)</totalsRowFormula>
    </tableColumn>
    <tableColumn id="15" xr3:uid="{00000000-0010-0000-0600-00000F000000}" name="Feststellung und Angaben zu ausständigen Informationen durch ÖIF" dataDxfId="367" totalsRowDxfId="366" dataCellStyle="Standard 2"/>
    <tableColumn id="28" xr3:uid="{00000000-0010-0000-0600-00001C000000}" name="Stellungnahme Projektträger" dataDxfId="365" totalsRowDxfId="364" dataCellStyle="Standard 2"/>
    <tableColumn id="46" xr3:uid="{00000000-0010-0000-0600-00002E000000}" name="Finale Stellungnahme ÖIF" dataDxfId="363" totalsRowDxfId="362" dataCellStyle="Standard 2"/>
    <tableColumn id="60" xr3:uid="{00000000-0010-0000-0600-00003C000000}" name="Spalte1" dataDxfId="361" totalsRowDxfId="360" dataCellStyle="Standard 2"/>
    <tableColumn id="62" xr3:uid="{00000000-0010-0000-0600-00003E000000}" name="Grund für Differenz" dataDxfId="359" totalsRowDxfId="358" dataCellStyle="Standard 2"/>
    <tableColumn id="12" xr3:uid="{00000000-0010-0000-0600-00000C000000}" name="Verstoß gegen folgende Rechtsbasis" dataDxfId="357" totalsRowDxfId="356" dataCellStyle="Standard 2">
      <calculatedColumnFormula>IF(ISERROR(VLOOKUP(TabB4[[#This Row],[Grund für Differenz]],Datenquelle!$I$3:$J$20,2,FALSE)),"",VLOOKUP(TabB4[[#This Row],[Grund für Differenz]],Datenquelle!$I$3:$J$20,2,FALSE))</calculatedColumnFormula>
    </tableColumn>
    <tableColumn id="61" xr3:uid="{00000000-0010-0000-0600-00003D000000}" name="Spalte2" dataDxfId="355" totalsRowDxfId="354" dataCellStyle="Standard 2"/>
    <tableColumn id="39" xr3:uid="{00000000-0010-0000-0600-000027000000}" name="Im Rahmen der Second-Level Kontrolle aberkannter Betrag durch PB" totalsRowFunction="custom" dataDxfId="353" totalsRowDxfId="352" dataCellStyle="Standard 2">
      <totalsRowFormula>ROUND(SUM(TabA1[Im Rahmen der Second-Level Kontrolle aberkannter Betrag durch PB]),2)</totalsRowFormula>
    </tableColumn>
    <tableColumn id="37" xr3:uid="{00000000-0010-0000-0600-000025000000}" name="Förderfähige Kosten nach Second-Level Kontrolle durch PB anerkannt" totalsRowFunction="custom" dataDxfId="351" totalsRowDxfId="350" dataCellStyle="Standard 2">
      <totalsRowFormula>ROUND(SUM(TabB4[Förderfähige Kosten nach Second-Level Kontrolle durch PB anerkannt]),2)</totalsRowFormula>
    </tableColumn>
    <tableColumn id="32" xr3:uid="{00000000-0010-0000-0600-000020000000}" name="Im Rahmen der First-Level Kontrolle aberkannter Betrag" totalsRowFunction="custom" dataDxfId="349" totalsRowDxfId="348" dataCellStyle="Standard 2">
      <totalsRowFormula>ROUND(SUM(TabA1[Im Rahmen der First-Level Kontrolle aberkannter Betrag]),2)</totalsRowFormula>
    </tableColumn>
    <tableColumn id="29" xr3:uid="{00000000-0010-0000-0600-00001D000000}" name="Differenz der nicht förderfähigen Kosten zwischen First und Second-Level Kontrolle" totalsRowFunction="custom" dataDxfId="347" totalsRowDxfId="346" dataCellStyle="Standard 2">
      <totalsRowFormula>ROUND(SUM(TabA1[Differenz der nicht förderfähigen Kosten zwischen First und Second-Level Kontrolle]),2)</totalsRowFormula>
    </tableColumn>
    <tableColumn id="41" xr3:uid="{00000000-0010-0000-0600-000029000000}" name="Feststellung Prüfbehörde im Rahmen der Second-Level-Kontrolle" dataDxfId="345" totalsRowDxfId="344" dataCellStyle="Standard 2"/>
    <tableColumn id="40" xr3:uid="{00000000-0010-0000-0600-000028000000}" name="Nach Second-Level-Kontrolle von ZB aberkannt" totalsRowFunction="sum" dataDxfId="343" totalsRowDxfId="342" dataCellStyle="Standard 2"/>
    <tableColumn id="34" xr3:uid="{00000000-0010-0000-0600-000022000000}" name="Förderfähige Kosten von ZB nach Second-Level-Kontrolle anerkannt" totalsRowFunction="sum" dataDxfId="341" totalsRowDxfId="340" dataCellStyle="Standard 2"/>
    <tableColumn id="26" xr3:uid="{00000000-0010-0000-0600-00001A000000}" name="Feststellung ZB nach Second-Level-Kontrolle" totalsRowFunction="sum" dataDxfId="339" totalsRowDxfId="338" dataCellStyle="Standard 2"/>
    <tableColumn id="16" xr3:uid="{00000000-0010-0000-0600-000010000000}" name="Spalte3" dataDxfId="337" totalsRowDxfId="336" dataCellStyle="Standard 2"/>
    <tableColumn id="22" xr3:uid="{00000000-0010-0000-0600-000016000000}" name="Projekt-relevanz gegeben" dataDxfId="335" totalsRowDxfId="334" dataCellStyle="Standard 2"/>
    <tableColumn id="24" xr3:uid="{00000000-0010-0000-0600-000018000000}" name="Leistungs-zeitraum innerhalb PLZ" dataDxfId="333" totalsRowDxfId="332" dataCellStyle="Standard 2"/>
    <tableColumn id="20" xr3:uid="{00000000-0010-0000-0600-000014000000}" name="Belege lt. SRL vorhanden" dataDxfId="331" totalsRowDxfId="330" dataCellStyle="Standard 2"/>
    <tableColumn id="17" xr3:uid="{00000000-0010-0000-0600-000011000000}" name="Kosten budgetiert / freigegeben" dataDxfId="329" totalsRowDxfId="328" dataCellStyle="Standard 2"/>
    <tableColumn id="18" xr3:uid="{00000000-0010-0000-0600-000012000000}" name="korrekt zugeordnet" dataDxfId="327" totalsRowDxfId="326" dataCellStyle="Standard 2"/>
    <tableColumn id="19" xr3:uid="{00000000-0010-0000-0600-000013000000}" name="Betrag (€) auf KST verbucht" dataDxfId="325" totalsRowDxfId="324" dataCellStyle="Standard 2"/>
    <tableColumn id="25" xr3:uid="{00000000-0010-0000-0600-000019000000}" name="USt. korrekt berücksichtigt" dataDxfId="323" totalsRowDxfId="322" dataCellStyle="Standard 2"/>
    <tableColumn id="23" xr3:uid="{00000000-0010-0000-0600-000017000000}" name="ab € 400: Vergleichsangebote eingeholt" dataDxfId="321" totalsRowDxfId="320" dataCellStyle="Standard 2"/>
    <tableColumn id="21" xr3:uid="{00000000-0010-0000-0600-000015000000}" name="Fremdwährungsumrechnung korrekt" dataDxfId="319" totalsRowDxfId="318" dataCellStyle="Standard 2"/>
    <tableColumn id="35" xr3:uid="{00000000-0010-0000-0600-000023000000}" name="Spalte12" dataDxfId="317" totalsRowDxfId="316" dataCellStyle="Standard 2"/>
    <tableColumn id="27" xr3:uid="{00000000-0010-0000-0600-00001B000000}" name="WV: Leistung auf Honorarnote ersichtlich " dataDxfId="315" totalsRowDxfId="314" dataCellStyle="Standard 2"/>
    <tableColumn id="14" xr3:uid="{00000000-0010-0000-0600-00000E000000}" name="Kosten ausschließl f Miete, BK, AfA" dataDxfId="313" totalsRowDxfId="312" dataCellStyle="Standard 2"/>
    <tableColumn id="38" xr3:uid="{00000000-0010-0000-0600-000026000000}" name="Kosten-_x000a_schlüssel _x000a_nachvollziehbar" dataDxfId="311" totalsRowDxfId="310" dataCellStyle="Standard 2"/>
    <tableColumn id="13" xr3:uid="{00000000-0010-0000-0600-00000D000000}" name="Mietkosten Arbeitsplatz nur für direkte MA" dataDxfId="309" totalsRowDxfId="308" dataCellStyle="Standard 2"/>
    <tableColumn id="36" xr3:uid="{00000000-0010-0000-0600-000024000000}" name="Person auf TN-Liste und AMIF-ZG" dataDxfId="307" totalsRowDxfId="306" dataCellStyle="Standard 2"/>
    <tableColumn id="9" xr3:uid="{00000000-0010-0000-0600-000009000000}" name="ab € 400: Auftrag schriftlich vereinbart" dataDxfId="305" totalsRowDxfId="304" dataCellStyle="Standard 2"/>
    <tableColumn id="30" xr3:uid="{00000000-0010-0000-0600-00001E000000}" name="a3" dataDxfId="303" totalsRowDxfId="302" dataCellStyle="Standard 2"/>
    <tableColumn id="31" xr3:uid="{00000000-0010-0000-0600-00001F000000}" name="Belege im Original vorliegend" dataDxfId="301" totalsRowDxfId="300" dataCellStyle="Standard 2"/>
    <tableColumn id="33" xr3:uid="{00000000-0010-0000-0600-000021000000}" name="a2" dataDxfId="299" totalsRowDxfId="298" dataCellStyle="Standard 2"/>
    <tableColumn id="3" xr3:uid="{00000000-0010-0000-0600-000003000000}" name="Lfd._x000a_Nr. f._x000a_Stich-_x000a_probe" totalsRowFunction="custom" dataDxfId="297" totalsRowDxfId="296" dataCellStyle="Standard 2">
      <calculatedColumnFormula>IF(OR(TabB4[[#This Row],[eingereichter
Betrag (€)]]=0,TabB4[[#This Row],[eingereichter
Betrag (€)]]=""),"",COUNTA($M$6:$M6)-COUNTIF(($M$6:$M6),0))</calculatedColumnFormula>
      <totalsRowFormula>COUNTIF(TabB4[Lfd.
Nr. f.
Stich-
probe],"&gt;0")</totalsRowFormula>
    </tableColumn>
    <tableColumn id="4" xr3:uid="{00000000-0010-0000-0600-000004000000}" name="Zufalls-_x000a_zahl" totalsRowFunction="custom" dataDxfId="295" totalsRowDxfId="294" dataCellStyle="Standard 2">
      <calculatedColumnFormula>RAND()</calculatedColumnFormula>
      <totalsRowFormula>Stichprobe!E17</totalsRowFormula>
    </tableColumn>
    <tableColumn id="51" xr3:uid="{00000000-0010-0000-0600-000033000000}" name="Zufalls-_x000a_zahl wenn_x000a_lfd. Nr." totalsRowFunction="custom" dataDxfId="293" totalsRowDxfId="292" dataCellStyle="Standard 2">
      <calculatedColumnFormula>IF(TabB4[[#This Row],[Lfd.
Nr. f.
Stich-
probe]]&lt;&gt;"",TabB4[[#This Row],[Zufalls-
zahl]],0)</calculatedColumnFormula>
      <totalsRowFormula>COUNTIF(TabB4[Zufalls-
zahl wenn
lfd. Nr.],"&gt;0")</totalsRowFormula>
    </tableColumn>
    <tableColumn id="52" xr3:uid="{00000000-0010-0000-0600-000034000000}" name="Fehler_x000a_(wenn_x000a_geprüft)" totalsRowFunction="custom" dataDxfId="291" totalsRowDxfId="290" dataCellStyle="Währung 2">
      <calculatedColumnFormula>IF(TabB4[[#This Row],[Stich-
probe]]&gt;0,IF(TabB4[[#This Row],[Differenz
förderfähig/
eingereicht nach Prüfung ÖIF (€)]]&lt;&gt;0,1,0),0)</calculatedColumnFormula>
      <totalsRowFormula>SUM(TabB4[Fehler
(wenn
geprüft)])</totalsRowFormula>
    </tableColumn>
    <tableColumn id="53" xr3:uid="{00000000-0010-0000-0600-000035000000}" name="Fehler-_x000a_quote (wenn geprüft)" totalsRowFunction="custom" dataDxfId="289" totalsRowDxfId="288" dataCellStyle="Prozent 2">
      <calculatedColumnFormula>IF(TabB4[[#This Row],[Stich-
probe]]=0,0,TabB4[[#This Row],[Stich-
probe]]*TabB4[[#This Row],[Differenz
förderfähig/
eingereicht nach Prüfung ÖIF (€)]]/TabB4[[#This Row],[eingereichter
Betrag (€)]]*-1)</calculatedColumnFormula>
      <totalsRowFormula>IF(TabB4[[#Totals],[Fehler
(wenn
geprüft)]]=0,0,SUM(TabB4[Fehler-
quote (wenn geprüft)])/TabB4[[#Totals],[Fehler
(wenn
geprüft)]])</totalsRowFormula>
    </tableColumn>
  </tableColumns>
  <tableStyleInfo name="Tabellenformat 1 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C" displayName="TabC" ref="C5:AY107" totalsRowCount="1" headerRowDxfId="287" dataDxfId="286" totalsRowDxfId="285" headerRowCellStyle="Währung 2">
  <tableColumns count="49">
    <tableColumn id="5" xr3:uid="{00000000-0010-0000-0700-000005000000}" name="Stich-_x000a_probe" totalsRowFunction="custom" dataDxfId="284" totalsRowDxfId="283" dataCellStyle="Standard 2">
      <calculatedColumnFormula>IF(TabC[[#This Row],[Zufalls-
zahl wenn
lfd. Nr.]]=0,0,IF(RANK(TabC[[#This Row],[Zufalls-
zahl wenn
lfd. Nr.]],TabC[Zufalls-
zahl wenn
lfd. Nr.])&lt;=TabC[[#Totals],[Zufalls-
zahl]],1,0))</calculatedColumnFormula>
      <totalsRowFormula>COUNTIF(TabC[Stich-
probe],"&gt;0")</totalsRowFormula>
    </tableColumn>
    <tableColumn id="1" xr3:uid="{00000000-0010-0000-0700-000001000000}" name="Pos." dataDxfId="282" totalsRowDxfId="281" dataCellStyle="Standard 2"/>
    <tableColumn id="2" xr3:uid="{00000000-0010-0000-0700-000002000000}" name="Lfd._x000a_Nr." dataDxfId="280" totalsRowDxfId="279" dataCellStyle="Standard 2"/>
    <tableColumn id="6" xr3:uid="{00000000-0010-0000-0700-000006000000}" name="Beleg-_x000a_nummer_x000a_(optional)" dataDxfId="278" totalsRowDxfId="277" dataCellStyle="Währung 2"/>
    <tableColumn id="64" xr3:uid="{00000000-0010-0000-0700-000040000000}" name="Belegdatum" dataDxfId="276" totalsRowDxfId="275" dataCellStyle="Währung 2"/>
    <tableColumn id="7" xr3:uid="{00000000-0010-0000-0700-000007000000}" name="Rechnungsbetrag (€)" dataDxfId="274" totalsRowDxfId="273" dataCellStyle="Komma"/>
    <tableColumn id="71" xr3:uid="{00000000-0010-0000-0700-000047000000}" name="Projektanteil (%)" dataDxfId="272" totalsRowDxfId="271" dataCellStyle="Prozent"/>
    <tableColumn id="8" xr3:uid="{00000000-0010-0000-0700-000008000000}" name="Verwendungszweck" dataDxfId="270" totalsRowDxfId="269" dataCellStyle="Standard 2"/>
    <tableColumn id="72" xr3:uid="{00000000-0010-0000-0700-000048000000}" name="Begründung der Projektrelevanz" dataDxfId="268" totalsRowDxfId="267" dataCellStyle="Standard 2"/>
    <tableColumn id="10" xr3:uid="{00000000-0010-0000-0700-00000A000000}" name="Anmerkungen Projektträger_x000a_(optional)" dataDxfId="266" totalsRowDxfId="265" dataCellStyle="Standard 2"/>
    <tableColumn id="11" xr3:uid="{00000000-0010-0000-0700-00000B000000}" name="eingereichter_x000a_Betrag (€)" totalsRowFunction="custom" dataDxfId="264" totalsRowDxfId="263" dataCellStyle="Komma">
      <totalsRowFormula>ROUND(SUM(TabC[eingereichter
Betrag (€)]),2)</totalsRowFormula>
    </tableColumn>
    <tableColumn id="45" xr3:uid="{00000000-0010-0000-0700-00002D000000}" name="förderfähiger _x000a_Betrag nach Prüfung ÖIF (€)" totalsRowFunction="custom" dataDxfId="262" totalsRowDxfId="261" dataCellStyle="Komma">
      <totalsRowFormula>ROUND(SUM(TabC[förderfähiger 
Betrag nach Prüfung ÖIF (€)]),2)</totalsRowFormula>
    </tableColumn>
    <tableColumn id="32" xr3:uid="{00000000-0010-0000-0700-000020000000}" name="Differenz_x000a_förderfähig/_x000a_eingereicht nach Prüfung ÖIF (€)" totalsRowFunction="custom" dataDxfId="260" totalsRowDxfId="259" dataCellStyle="Komma">
      <calculatedColumnFormula>(TabC[[#This Row],[förderfähiger 
Betrag nach Prüfung ÖIF (€)]]-TabC[[#This Row],[eingereichter
Betrag (€)]])*IF(TabC[[#This Row],[Stich-
probe]]&gt;0,1,0)</calculatedColumnFormula>
      <totalsRowFormula>ROUND(SUM(TabC[Differenz
förderfähig/
eingereicht nach Prüfung ÖIF (€)]),2)</totalsRowFormula>
    </tableColumn>
    <tableColumn id="15" xr3:uid="{00000000-0010-0000-0700-00000F000000}" name="Feststellung und Angaben zu ausständigen Informationen durch ÖIF" dataDxfId="258" totalsRowDxfId="257" dataCellStyle="Standard 2"/>
    <tableColumn id="9" xr3:uid="{00000000-0010-0000-0700-000009000000}" name="Stellungnahme Projektträger" dataDxfId="256" totalsRowDxfId="255" dataCellStyle="Standard 2"/>
    <tableColumn id="28" xr3:uid="{00000000-0010-0000-0700-00001C000000}" name="Finale Stellungnahme ÖIF" dataDxfId="254" totalsRowDxfId="253" dataCellStyle="Standard 2"/>
    <tableColumn id="60" xr3:uid="{00000000-0010-0000-0700-00003C000000}" name="Spalte1" dataDxfId="252" totalsRowDxfId="251" dataCellStyle="Standard 2"/>
    <tableColumn id="46" xr3:uid="{00000000-0010-0000-0700-00002E000000}" name="Grund für Differenz" dataDxfId="250" totalsRowDxfId="249" dataCellStyle="Standard 2"/>
    <tableColumn id="29" xr3:uid="{00000000-0010-0000-0700-00001D000000}" name="Verstoß gegen folgende Rechtsbasis" dataDxfId="248" totalsRowDxfId="247" dataCellStyle="Standard 2">
      <calculatedColumnFormula>IF(ISERROR(VLOOKUP(TabC[[#This Row],[Grund für Differenz]],Datenquelle!$I$3:$J$20,2,FALSE)),"",VLOOKUP(TabC[[#This Row],[Grund für Differenz]],Datenquelle!$I$3:$J$20,2,FALSE))</calculatedColumnFormula>
    </tableColumn>
    <tableColumn id="61" xr3:uid="{00000000-0010-0000-0700-00003D000000}" name="Spalte2" dataDxfId="246" totalsRowDxfId="245" dataCellStyle="Standard 2"/>
    <tableColumn id="36" xr3:uid="{00000000-0010-0000-0700-000024000000}" name="Im Rahmen der Second-Level Kontrolle aberkannter Betrag durch PB" totalsRowFunction="custom" dataDxfId="244" totalsRowDxfId="243" dataCellStyle="Standard 2">
      <totalsRowFormula>ROUND(SUM(TabA1[Im Rahmen der Second-Level Kontrolle aberkannter Betrag durch PB]),2)</totalsRowFormula>
    </tableColumn>
    <tableColumn id="35" xr3:uid="{00000000-0010-0000-0700-000023000000}" name="Förderfähige Kosten nach Second-Level Kontrolle durch PB anerkannt" totalsRowFunction="custom" dataDxfId="242" totalsRowDxfId="241" dataCellStyle="Standard 2">
      <totalsRowFormula>ROUND(SUM(TabC[Förderfähige Kosten nach Second-Level Kontrolle durch PB anerkannt]),2)</totalsRowFormula>
    </tableColumn>
    <tableColumn id="34" xr3:uid="{00000000-0010-0000-0700-000022000000}" name="Im Rahmen der First-Level Kontrolle aberkannter Betrag" totalsRowFunction="custom" dataDxfId="240" totalsRowDxfId="239" dataCellStyle="Standard 2">
      <totalsRowFormula>ROUND(SUM(TabA1[Im Rahmen der First-Level Kontrolle aberkannter Betrag]),2)</totalsRowFormula>
    </tableColumn>
    <tableColumn id="16" xr3:uid="{00000000-0010-0000-0700-000010000000}" name="Differenz der nicht förderfähigen Kosten zwischen First und Second-Level Kontrolle" totalsRowFunction="custom" dataDxfId="238" totalsRowDxfId="237" dataCellStyle="Standard 2">
      <totalsRowFormula>ROUND(SUM(TabA1[Differenz der nicht förderfähigen Kosten zwischen First und Second-Level Kontrolle]),2)</totalsRowFormula>
    </tableColumn>
    <tableColumn id="39" xr3:uid="{00000000-0010-0000-0700-000027000000}" name="Feststellung Prüfbehörde im Rahmen der Second-Level-Kontrolle" dataDxfId="236" totalsRowDxfId="235" dataCellStyle="Standard 2"/>
    <tableColumn id="38" xr3:uid="{00000000-0010-0000-0700-000026000000}" name="Nach Second-Level-Kontrolle von ZB aberkannt" totalsRowFunction="sum" dataDxfId="234" totalsRowDxfId="233" dataCellStyle="Standard 2"/>
    <tableColumn id="37" xr3:uid="{00000000-0010-0000-0700-000025000000}" name="Förderfähige Kosten von ZB nach Second-Level-Kontrolle anerkannt" totalsRowFunction="sum" dataDxfId="232" totalsRowDxfId="231" dataCellStyle="Standard 2"/>
    <tableColumn id="13" xr3:uid="{00000000-0010-0000-0700-00000D000000}" name="Feststellung ZB nach Second-Level-Kontrolle" totalsRowFunction="sum" dataDxfId="230" totalsRowDxfId="229" dataCellStyle="Standard 2"/>
    <tableColumn id="12" xr3:uid="{00000000-0010-0000-0700-00000C000000}" name="Spalte22" dataDxfId="228" totalsRowDxfId="227" dataCellStyle="Standard 2"/>
    <tableColumn id="23" xr3:uid="{00000000-0010-0000-0700-000017000000}" name="Projekt-relevanz gegeben" dataDxfId="226" totalsRowDxfId="225" dataCellStyle="Standard 2"/>
    <tableColumn id="26" xr3:uid="{00000000-0010-0000-0700-00001A000000}" name="Leistungs-zeitraum innerhalb PLZ" dataDxfId="224" totalsRowDxfId="223" dataCellStyle="Standard 2"/>
    <tableColumn id="20" xr3:uid="{00000000-0010-0000-0700-000014000000}" name="Belege lt. SRL vorhanden" dataDxfId="222" totalsRowDxfId="221" dataCellStyle="Standard 2"/>
    <tableColumn id="17" xr3:uid="{00000000-0010-0000-0700-000011000000}" name="Kosten budgetiert / freigegeben" dataDxfId="220" totalsRowDxfId="219" dataCellStyle="Standard 2"/>
    <tableColumn id="18" xr3:uid="{00000000-0010-0000-0700-000012000000}" name="korrekt zugeordnet" dataDxfId="218" totalsRowDxfId="217" dataCellStyle="Standard 2"/>
    <tableColumn id="19" xr3:uid="{00000000-0010-0000-0700-000013000000}" name="Betrag (€) auf KST verbucht" dataDxfId="216" totalsRowDxfId="215" dataCellStyle="Standard 2"/>
    <tableColumn id="22" xr3:uid="{00000000-0010-0000-0700-000016000000}" name="WV: Leistung auf Honorarnote ersichtlich " dataDxfId="214" totalsRowDxfId="213" dataCellStyle="Standard 2"/>
    <tableColumn id="25" xr3:uid="{00000000-0010-0000-0700-000019000000}" name="ab € 400: Vergleichsangebote eingeholt" dataDxfId="212" totalsRowDxfId="211" dataCellStyle="Standard 2"/>
    <tableColumn id="14" xr3:uid="{00000000-0010-0000-0700-00000E000000}" name="ab € 400: Auftrag schriftlich vereinbart" dataDxfId="210" totalsRowDxfId="209" dataCellStyle="Standard 2"/>
    <tableColumn id="24" xr3:uid="{00000000-0010-0000-0700-000018000000}" name="Kosten-_x000a_schlüssel nachvollziehbar" dataDxfId="208" totalsRowDxfId="207" dataCellStyle="Standard 2"/>
    <tableColumn id="27" xr3:uid="{00000000-0010-0000-0700-00001B000000}" name="USt. korrekt berücksichtigt" dataDxfId="206" totalsRowDxfId="205" dataCellStyle="Standard 2"/>
    <tableColumn id="21" xr3:uid="{00000000-0010-0000-0700-000015000000}" name="Fremdwährungsumrechnung korrekt" dataDxfId="204" totalsRowDxfId="203" dataCellStyle="Standard 2"/>
    <tableColumn id="30" xr3:uid="{00000000-0010-0000-0700-00001E000000}" name="Spalte3" dataDxfId="202" totalsRowDxfId="201" dataCellStyle="Standard 2"/>
    <tableColumn id="31" xr3:uid="{00000000-0010-0000-0700-00001F000000}" name="Belege im Original vorliegend" dataDxfId="200" totalsRowDxfId="199" dataCellStyle="Standard 2"/>
    <tableColumn id="33" xr3:uid="{00000000-0010-0000-0700-000021000000}" name="Spalte4" dataDxfId="198" totalsRowDxfId="197" dataCellStyle="Standard 2"/>
    <tableColumn id="3" xr3:uid="{00000000-0010-0000-0700-000003000000}" name="Lfd._x000a_Nr. f._x000a_Stich-_x000a_probe" totalsRowFunction="custom" dataDxfId="196" totalsRowDxfId="195" dataCellStyle="Standard 2">
      <calculatedColumnFormula>IF(OR(TabC[[#This Row],[eingereichter
Betrag (€)]]=0,TabC[[#This Row],[eingereichter
Betrag (€)]]=""),"",COUNTA($M$6:$M6)-COUNTIF(($M$6:$M6),0))</calculatedColumnFormula>
      <totalsRowFormula>COUNTIF(TabC[Lfd.
Nr. f.
Stich-
probe],"&gt;0")</totalsRowFormula>
    </tableColumn>
    <tableColumn id="4" xr3:uid="{00000000-0010-0000-0700-000004000000}" name="Zufalls-_x000a_zahl" totalsRowFunction="custom" dataDxfId="194" totalsRowDxfId="193" dataCellStyle="Standard 2">
      <calculatedColumnFormula>RAND()</calculatedColumnFormula>
      <totalsRowFormula>Stichprobe!E18</totalsRowFormula>
    </tableColumn>
    <tableColumn id="51" xr3:uid="{00000000-0010-0000-0700-000033000000}" name="Zufalls-_x000a_zahl wenn_x000a_lfd. Nr." totalsRowFunction="custom" dataDxfId="192" totalsRowDxfId="191" dataCellStyle="Standard 2">
      <calculatedColumnFormula>IF(TabC[[#This Row],[Lfd.
Nr. f.
Stich-
probe]]&lt;&gt;"",TabC[[#This Row],[Zufalls-
zahl]],0)</calculatedColumnFormula>
      <totalsRowFormula>COUNTIF(TabC[Zufalls-
zahl wenn
lfd. Nr.],"&gt;0")</totalsRowFormula>
    </tableColumn>
    <tableColumn id="52" xr3:uid="{00000000-0010-0000-0700-000034000000}" name="Fehler_x000a_(wenn_x000a_geprüft)" totalsRowFunction="custom" dataDxfId="190" totalsRowDxfId="189" dataCellStyle="Währung 2">
      <calculatedColumnFormula>IF(TabC[[#This Row],[Stich-
probe]]&gt;0,IF(TabC[[#This Row],[Differenz
förderfähig/
eingereicht nach Prüfung ÖIF (€)]]&lt;&gt;0,1,0),0)</calculatedColumnFormula>
      <totalsRowFormula>SUM(TabC[Fehler
(wenn
geprüft)])</totalsRowFormula>
    </tableColumn>
    <tableColumn id="53" xr3:uid="{00000000-0010-0000-0700-000035000000}" name="Fehler-_x000a_quote (wenn geprüft)" totalsRowFunction="custom" dataDxfId="188" totalsRowDxfId="187" dataCellStyle="Prozent 2">
      <calculatedColumnFormula>IF(TabC[[#This Row],[Stich-
probe]]=0,0,TabC[[#This Row],[Stich-
probe]]*TabC[[#This Row],[Differenz
förderfähig/
eingereicht nach Prüfung ÖIF (€)]]/TabC[[#This Row],[eingereichter
Betrag (€)]]*-1)</calculatedColumnFormula>
      <totalsRowFormula>IF(TabC[[#Totals],[Fehler
(wenn
geprüft)]]=0,0,SUM(TabC[Fehler-
quote (wenn geprüft)])/TabC[[#Totals],[Fehler
(wenn
geprüft)]])</totalsRowFormula>
    </tableColumn>
  </tableColumns>
  <tableStyleInfo name="Tabellenformat 1 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8000000}" name="TabStichprobe" displayName="TabStichprobe" ref="C11:AU19" totalsRowCount="1" headerRowDxfId="186" dataDxfId="185" totalsRowDxfId="184" headerRowCellStyle="Standard 2" dataCellStyle="Standard 2">
  <tableColumns count="45">
    <tableColumn id="1" xr3:uid="{00000000-0010-0000-0800-000001000000}" name="Ausgabenpositionen mit Belegen" dataDxfId="183" totalsRowDxfId="182" dataCellStyle="Standard 2"/>
    <tableColumn id="12" xr3:uid="{00000000-0010-0000-0800-00000C000000}" name="Anzahl der_x000a_eingereichten Belege" totalsRowFunction="custom" dataDxfId="181" totalsRowDxfId="180" dataCellStyle="Standard 2">
      <totalsRowFormula>SUM(TabStichprobe[Anzahl der
eingereichten Belege])</totalsRowFormula>
    </tableColumn>
    <tableColumn id="43" xr3:uid="{00000000-0010-0000-0800-00002B000000}" name="Zu_x000a_prüfende Belege" totalsRowFunction="custom" dataDxfId="179" totalsRowDxfId="178" dataCellStyle="Standard 2">
      <calculatedColumnFormula>MIN(D12,ROUNDUP(AQ12+($E$6-TabStichprobe[[#Totals],[Zu
prüfende Belege V6]])*AU12,0))</calculatedColumnFormula>
      <totalsRowFormula>SUM(TabStichprobe[Zu
prüfende Belege])</totalsRowFormula>
    </tableColumn>
    <tableColumn id="45" xr3:uid="{00000000-0010-0000-0800-00002D000000}" name="geprüfte Belege Zufallsstichprobe" totalsRowFunction="custom" dataDxfId="177" totalsRowDxfId="176" dataCellStyle="Standard 2">
      <calculatedColumnFormula>COUNTIF(TabA1[Stich-
probe],1)</calculatedColumnFormula>
      <totalsRowFormula>SUM(TabStichprobe[geprüfte Belege Zufallsstichprobe])</totalsRowFormula>
    </tableColumn>
    <tableColumn id="2" xr3:uid="{00000000-0010-0000-0800-000002000000}" name="fehlerhafte Belege Zufallsstichprobe" totalsRowFunction="custom" dataDxfId="175" totalsRowDxfId="174" dataCellStyle="Standard 2">
      <calculatedColumnFormula>COUNTIFS(TabA1[Stich-
probe],1,TabA1[Fehler
(wenn
geprüft)],"&gt;0")</calculatedColumnFormula>
      <totalsRowFormula>SUM(TabStichprobe[fehlerhafte Belege Zufallsstichprobe])</totalsRowFormula>
    </tableColumn>
    <tableColumn id="47" xr3:uid="{00000000-0010-0000-0800-00002F000000}" name="zusätzlich geprüfte Belege" totalsRowFunction="custom" dataDxfId="173" totalsRowDxfId="172" dataCellStyle="Standard 2">
      <totalsRowFormula>SUM(TabStichprobe[zusätzlich geprüfte Belege])</totalsRowFormula>
    </tableColumn>
    <tableColumn id="46" xr3:uid="{00000000-0010-0000-0800-00002E000000}" name="fehlerhafte Belege zusätzlich" totalsRowFunction="custom" dataDxfId="171" totalsRowDxfId="170" dataCellStyle="Standard 2">
      <totalsRowFormula>SUM(TabStichprobe[fehlerhafte Belege zusätzlich])</totalsRowFormula>
    </tableColumn>
    <tableColumn id="8" xr3:uid="{00000000-0010-0000-0800-000008000000}" name="geprüfte Belege gesamt" totalsRowFunction="custom" dataDxfId="169" totalsRowDxfId="168" dataCellStyle="Standard 2">
      <calculatedColumnFormula>TabStichprobe[[#This Row],[zusätzlich geprüfte Belege]]+TabStichprobe[[#This Row],[geprüfte Belege Zufallsstichprobe]]</calculatedColumnFormula>
      <totalsRowFormula>SUM(TabStichprobe[geprüfte Belege gesamt])</totalsRowFormula>
    </tableColumn>
    <tableColumn id="7" xr3:uid="{00000000-0010-0000-0800-000007000000}" name="fehlerhafte Belege gesamt" totalsRowFunction="custom" dataDxfId="167" totalsRowDxfId="166" dataCellStyle="Standard 2">
      <calculatedColumnFormula>TabStichprobe[[#This Row],[fehlerhafte Belege zusätzlich]]+TabStichprobe[[#This Row],[fehlerhafte Belege Zufallsstichprobe]]</calculatedColumnFormula>
      <totalsRowFormula>SUM(TabStichprobe[fehlerhafte Belege gesamt])</totalsRowFormula>
    </tableColumn>
    <tableColumn id="11" xr3:uid="{00000000-0010-0000-0800-00000B000000}" name="Spalte6" dataDxfId="165" totalsRowDxfId="164" dataCellStyle="Standard 2"/>
    <tableColumn id="4" xr3:uid="{00000000-0010-0000-0800-000004000000}" name="Budget" dataDxfId="163" totalsRowDxfId="162" dataCellStyle="Standard 2">
      <calculatedColumnFormula>#REF!</calculatedColumnFormula>
    </tableColumn>
    <tableColumn id="5" xr3:uid="{00000000-0010-0000-0800-000005000000}" name="Anteil an Gesamt-budget" dataDxfId="161" totalsRowDxfId="160" dataCellStyle="Prozent 2">
      <calculatedColumnFormula>#REF!</calculatedColumnFormula>
    </tableColumn>
    <tableColumn id="9" xr3:uid="{00000000-0010-0000-0800-000009000000}" name="IST-Ausgaben" dataDxfId="159" totalsRowDxfId="158" dataCellStyle="Standard 2">
      <calculatedColumnFormula>#REF!</calculatedColumnFormula>
    </tableColumn>
    <tableColumn id="10" xr3:uid="{00000000-0010-0000-0800-00000A000000}" name="Anteil an gesamten direkten Kosten" dataDxfId="157" totalsRowDxfId="156" dataCellStyle="Prozent 2">
      <calculatedColumnFormula>IF(TabStichprobe[[#This Row],[IST-Ausgaben]]=0,0,TabStichprobe[[#This Row],[IST-Ausgaben]]/SUM(TabStichprobe[IST-Ausgaben]))</calculatedColumnFormula>
    </tableColumn>
    <tableColumn id="14" xr3:uid="{00000000-0010-0000-0800-00000E000000}" name="Spalte7" dataDxfId="155" totalsRowDxfId="154" dataCellStyle="Standard 2"/>
    <tableColumn id="13" xr3:uid="{00000000-0010-0000-0800-00000D000000}" name="Zu_x000a_prüfende Belege V1" totalsRowFunction="custom" dataDxfId="153" totalsRowDxfId="152" dataCellStyle="Standard 2">
      <calculatedColumnFormula>MIN(TabStichprobe[[#This Row],[Anzahl der
eingereichten Belege]],ROUNDUP(TabStichprobe[[#This Row],[Anteil an gesamten direkten Kosten]]*$E$6,0))</calculatedColumnFormula>
      <totalsRowFormula>SUM(TabStichprobe[Zu
prüfende Belege V1])</totalsRowFormula>
    </tableColumn>
    <tableColumn id="44" xr3:uid="{00000000-0010-0000-0800-00002C000000}" name="Spalte72" dataDxfId="151" totalsRowDxfId="150" dataCellStyle="Standard 2"/>
    <tableColumn id="15" xr3:uid="{00000000-0010-0000-0800-00000F000000}" name="Beleg-_x000a_über-_x000a_schuss" dataDxfId="149" totalsRowDxfId="148" dataCellStyle="Standard 2">
      <calculatedColumnFormula>D12-R12</calculatedColumnFormula>
    </tableColumn>
    <tableColumn id="16" xr3:uid="{00000000-0010-0000-0800-000010000000}" name="IST-Aus-_x000a_gaben Belegüber-schuss" dataDxfId="147" totalsRowDxfId="146" dataCellStyle="Währung 2">
      <calculatedColumnFormula>IF(T12&gt;0,O12,0)</calculatedColumnFormula>
    </tableColumn>
    <tableColumn id="17" xr3:uid="{00000000-0010-0000-0800-000011000000}" name="Anteil 1" dataDxfId="145" totalsRowDxfId="144" dataCellStyle="Prozent 2">
      <calculatedColumnFormula>IF(SUBTOTAL(9,$U$12:$U$18)=0,0,U12/SUBTOTAL(9,$U$12:$U$18))</calculatedColumnFormula>
    </tableColumn>
    <tableColumn id="18" xr3:uid="{00000000-0010-0000-0800-000012000000}" name="Zu_x000a_prüfende Belege V2" totalsRowFunction="custom" dataDxfId="143" totalsRowDxfId="142" dataCellStyle="Standard 2">
      <calculatedColumnFormula>MIN(D12,ROUNDUP(R12+($E$6-TabStichprobe[[#Totals],[Zu
prüfende Belege V1]])*V12,0))</calculatedColumnFormula>
      <totalsRowFormula>SUM(TabStichprobe[Zu
prüfende Belege V2])</totalsRowFormula>
    </tableColumn>
    <tableColumn id="19" xr3:uid="{00000000-0010-0000-0800-000013000000}" name="Spalte8" dataDxfId="141" totalsRowDxfId="140" dataCellStyle="Standard 2"/>
    <tableColumn id="20" xr3:uid="{00000000-0010-0000-0800-000014000000}" name="Beleg-_x000a_über-_x000a_schuss2" dataDxfId="139" totalsRowDxfId="138" dataCellStyle="Standard 2">
      <calculatedColumnFormula>D12-W12</calculatedColumnFormula>
    </tableColumn>
    <tableColumn id="21" xr3:uid="{00000000-0010-0000-0800-000015000000}" name="IST-Aus-_x000a_gaben Belegüber-schuss2" dataDxfId="137" totalsRowDxfId="136" dataCellStyle="Währung 2">
      <calculatedColumnFormula>IF(Y12&gt;0,O12,0)</calculatedColumnFormula>
    </tableColumn>
    <tableColumn id="22" xr3:uid="{00000000-0010-0000-0800-000016000000}" name="Anteil 2" dataDxfId="135" totalsRowDxfId="134" dataCellStyle="Prozent 2">
      <calculatedColumnFormula>IF(SUBTOTAL(9,$Z$12:$Z$18)=0,0,Z12/SUBTOTAL(9,$Z$12:$Z$18))</calculatedColumnFormula>
    </tableColumn>
    <tableColumn id="23" xr3:uid="{00000000-0010-0000-0800-000017000000}" name="Zu_x000a_prüfende Belege V3" totalsRowFunction="custom" dataDxfId="133" totalsRowDxfId="132" dataCellStyle="Standard 2">
      <calculatedColumnFormula>MIN(D12,ROUNDUP(W12+($E$6-TabStichprobe[[#Totals],[Zu
prüfende Belege V2]])*AA12,0))</calculatedColumnFormula>
      <totalsRowFormula>SUM(TabStichprobe[Zu
prüfende Belege V3])</totalsRowFormula>
    </tableColumn>
    <tableColumn id="24" xr3:uid="{00000000-0010-0000-0800-000018000000}" name="Spalte82" dataDxfId="131" totalsRowDxfId="130" dataCellStyle="Standard 2"/>
    <tableColumn id="25" xr3:uid="{00000000-0010-0000-0800-000019000000}" name="Beleg-_x000a_über-_x000a_schuss3" dataDxfId="129" totalsRowDxfId="128" dataCellStyle="Standard 2">
      <calculatedColumnFormula>D12-AB12</calculatedColumnFormula>
    </tableColumn>
    <tableColumn id="26" xr3:uid="{00000000-0010-0000-0800-00001A000000}" name="IST-Aus-_x000a_gaben Belegüber-schuss3" dataDxfId="127" totalsRowDxfId="126" dataCellStyle="Währung 2">
      <calculatedColumnFormula>IF(AD12&gt;0,O12,0)</calculatedColumnFormula>
    </tableColumn>
    <tableColumn id="27" xr3:uid="{00000000-0010-0000-0800-00001B000000}" name="Anteil 3" dataDxfId="125" totalsRowDxfId="124" dataCellStyle="Prozent 2">
      <calculatedColumnFormula>IF(SUBTOTAL(9,$AE$12:$AE$18)=0,0,AE12/SUBTOTAL(9,$AE$12:$AE$18))</calculatedColumnFormula>
    </tableColumn>
    <tableColumn id="28" xr3:uid="{00000000-0010-0000-0800-00001C000000}" name="Zu_x000a_prüfende Belege V4" totalsRowFunction="custom" dataDxfId="123" totalsRowDxfId="122" dataCellStyle="Standard 2">
      <calculatedColumnFormula>MIN(D12,ROUNDUP(AB12+($E$6-TabStichprobe[[#Totals],[Zu
prüfende Belege V3]])*AF12,0))</calculatedColumnFormula>
      <totalsRowFormula>SUM(TabStichprobe[Zu
prüfende Belege V4])</totalsRowFormula>
    </tableColumn>
    <tableColumn id="29" xr3:uid="{00000000-0010-0000-0800-00001D000000}" name="Spalte83" dataDxfId="121" totalsRowDxfId="120" dataCellStyle="Standard 2"/>
    <tableColumn id="30" xr3:uid="{00000000-0010-0000-0800-00001E000000}" name="Beleg-_x000a_über-_x000a_schuss4" dataDxfId="119" totalsRowDxfId="118" dataCellStyle="Standard 2">
      <calculatedColumnFormula>D12-AG12</calculatedColumnFormula>
    </tableColumn>
    <tableColumn id="31" xr3:uid="{00000000-0010-0000-0800-00001F000000}" name="IST-Aus-_x000a_gaben Belegüber-schuss4" dataDxfId="117" totalsRowDxfId="116" dataCellStyle="Währung 2">
      <calculatedColumnFormula>IF(AI12&gt;0,O12,0)</calculatedColumnFormula>
    </tableColumn>
    <tableColumn id="32" xr3:uid="{00000000-0010-0000-0800-000020000000}" name="Anteil 4" dataDxfId="115" totalsRowDxfId="114" dataCellStyle="Prozent 2">
      <calculatedColumnFormula>IF(SUBTOTAL(9,$AJ$12:$AJ$18)=0,0,AJ12/SUBTOTAL(9,$AJ$12:$AJ$18))</calculatedColumnFormula>
    </tableColumn>
    <tableColumn id="33" xr3:uid="{00000000-0010-0000-0800-000021000000}" name="Zu_x000a_prüfende Belege V5" totalsRowFunction="custom" dataDxfId="113" totalsRowDxfId="112" dataCellStyle="Standard 2">
      <calculatedColumnFormula>MIN(D12,ROUNDUP(AG12+($E$6-TabStichprobe[[#Totals],[Zu
prüfende Belege V4]])*AK12,0))</calculatedColumnFormula>
      <totalsRowFormula>SUM(TabStichprobe[Zu
prüfende Belege V5])</totalsRowFormula>
    </tableColumn>
    <tableColumn id="34" xr3:uid="{00000000-0010-0000-0800-000022000000}" name="Spalte84" dataDxfId="111" totalsRowDxfId="110" dataCellStyle="Standard 2"/>
    <tableColumn id="35" xr3:uid="{00000000-0010-0000-0800-000023000000}" name="Beleg-_x000a_über-_x000a_schuss5" dataDxfId="109" totalsRowDxfId="108" dataCellStyle="Standard 2">
      <calculatedColumnFormula>D12-AL12</calculatedColumnFormula>
    </tableColumn>
    <tableColumn id="36" xr3:uid="{00000000-0010-0000-0800-000024000000}" name="IST-Aus-_x000a_gaben Belegüber-schuss5" dataDxfId="107" totalsRowDxfId="106" dataCellStyle="Währung 2">
      <calculatedColumnFormula>IF(AN12&gt;0,O12,0)</calculatedColumnFormula>
    </tableColumn>
    <tableColumn id="37" xr3:uid="{00000000-0010-0000-0800-000025000000}" name="Anteil 5" dataDxfId="105" totalsRowDxfId="104" dataCellStyle="Prozent 2">
      <calculatedColumnFormula>IF(SUBTOTAL(9,$AO$12:$AO$18)=0,0,AO12/SUBTOTAL(9,$AO$12:$AO$18))</calculatedColumnFormula>
    </tableColumn>
    <tableColumn id="38" xr3:uid="{00000000-0010-0000-0800-000026000000}" name="Zu_x000a_prüfende Belege V6" totalsRowFunction="custom" dataDxfId="103" totalsRowDxfId="102" dataCellStyle="Standard 2">
      <calculatedColumnFormula>MIN(D12,ROUNDUP(AL12+($E$6-TabStichprobe[[#Totals],[Zu
prüfende Belege V5]])*AP12,0))</calculatedColumnFormula>
      <totalsRowFormula>SUM(TabStichprobe[Zu
prüfende Belege V6])</totalsRowFormula>
    </tableColumn>
    <tableColumn id="39" xr3:uid="{00000000-0010-0000-0800-000027000000}" name="Spalte85" dataDxfId="101" totalsRowDxfId="100" dataCellStyle="Standard 2"/>
    <tableColumn id="40" xr3:uid="{00000000-0010-0000-0800-000028000000}" name="Beleg-_x000a_über-_x000a_schuss6" dataDxfId="99" totalsRowDxfId="98" dataCellStyle="Standard 2">
      <calculatedColumnFormula>D12-AQ12</calculatedColumnFormula>
    </tableColumn>
    <tableColumn id="41" xr3:uid="{00000000-0010-0000-0800-000029000000}" name="IST-Aus-_x000a_gaben Belegüber-schuss6" dataDxfId="97" totalsRowDxfId="96" dataCellStyle="Währung 2">
      <calculatedColumnFormula>IF(AS12&gt;0,O12,0)</calculatedColumnFormula>
    </tableColumn>
    <tableColumn id="42" xr3:uid="{00000000-0010-0000-0800-00002A000000}" name="Anteil 6" dataDxfId="95" totalsRowDxfId="94" dataCellStyle="Prozent 2">
      <calculatedColumnFormula>IF(SUBTOTAL(9,$AT$12:$AT$18)=0,0,AT12/SUBTOTAL(9,$AT$12:$AT$18))</calculatedColumnFormula>
    </tableColumn>
  </tableColumns>
  <tableStyleInfo name="Tabellenformat 1 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34998626667073579"/>
    <pageSetUpPr fitToPage="1"/>
  </sheetPr>
  <dimension ref="B2:H70"/>
  <sheetViews>
    <sheetView showGridLines="0" zoomScaleNormal="100" workbookViewId="0">
      <selection activeCell="C72" sqref="C72"/>
    </sheetView>
  </sheetViews>
  <sheetFormatPr baseColWidth="10" defaultColWidth="11.42578125" defaultRowHeight="12.75"/>
  <cols>
    <col min="1" max="2" width="2.7109375" style="102" customWidth="1"/>
    <col min="3" max="3" width="110.7109375" style="103" customWidth="1"/>
    <col min="4" max="4" width="2.7109375" style="102" customWidth="1"/>
    <col min="5" max="8" width="11.42578125" style="102" customWidth="1"/>
    <col min="9" max="16384" width="11.42578125" style="102"/>
  </cols>
  <sheetData>
    <row r="2" spans="2:4" ht="18.75" customHeight="1">
      <c r="B2" s="104"/>
      <c r="C2" s="101"/>
      <c r="D2" s="104"/>
    </row>
    <row r="3" spans="2:4" ht="25.5" customHeight="1">
      <c r="B3" s="104"/>
      <c r="C3" s="99" t="s">
        <v>265</v>
      </c>
      <c r="D3" s="104"/>
    </row>
    <row r="4" spans="2:4" ht="18.75" customHeight="1">
      <c r="B4" s="104"/>
      <c r="C4" s="100"/>
      <c r="D4" s="104"/>
    </row>
    <row r="5" spans="2:4" ht="18.75" customHeight="1">
      <c r="B5" s="104"/>
      <c r="C5" s="239" t="s">
        <v>266</v>
      </c>
      <c r="D5" s="104"/>
    </row>
    <row r="6" spans="2:4" ht="18.75" customHeight="1">
      <c r="B6" s="104"/>
      <c r="C6" s="169" t="s">
        <v>267</v>
      </c>
      <c r="D6" s="104"/>
    </row>
    <row r="7" spans="2:4" ht="25.5">
      <c r="B7" s="104"/>
      <c r="C7" s="188" t="s">
        <v>385</v>
      </c>
      <c r="D7" s="104"/>
    </row>
    <row r="8" spans="2:4" ht="25.5">
      <c r="B8" s="104"/>
      <c r="C8" s="169" t="s">
        <v>363</v>
      </c>
      <c r="D8" s="104"/>
    </row>
    <row r="9" spans="2:4" ht="18.75" customHeight="1">
      <c r="B9" s="104"/>
      <c r="C9" s="100"/>
      <c r="D9" s="104"/>
    </row>
    <row r="10" spans="2:4" ht="18.75" customHeight="1">
      <c r="B10" s="104"/>
      <c r="C10" s="239" t="s">
        <v>365</v>
      </c>
      <c r="D10" s="104"/>
    </row>
    <row r="11" spans="2:4" ht="18.75" customHeight="1">
      <c r="B11" s="104"/>
      <c r="C11" s="169" t="s">
        <v>366</v>
      </c>
      <c r="D11" s="104"/>
    </row>
    <row r="12" spans="2:4" ht="18.75" customHeight="1">
      <c r="B12" s="104"/>
      <c r="C12" s="100"/>
      <c r="D12" s="104"/>
    </row>
    <row r="13" spans="2:4" ht="18.75" customHeight="1">
      <c r="B13" s="104"/>
      <c r="C13" s="239" t="s">
        <v>268</v>
      </c>
      <c r="D13" s="104"/>
    </row>
    <row r="14" spans="2:4" ht="18.75" customHeight="1">
      <c r="B14" s="104"/>
      <c r="C14" s="105" t="s">
        <v>269</v>
      </c>
      <c r="D14" s="104"/>
    </row>
    <row r="15" spans="2:4" ht="18.75" customHeight="1">
      <c r="B15" s="104"/>
      <c r="C15" s="100"/>
      <c r="D15" s="104"/>
    </row>
    <row r="16" spans="2:4" ht="18.75" customHeight="1">
      <c r="B16" s="104"/>
      <c r="C16" s="239" t="s">
        <v>14</v>
      </c>
      <c r="D16" s="104"/>
    </row>
    <row r="17" spans="2:8" ht="18.75" customHeight="1">
      <c r="B17" s="104"/>
      <c r="C17" s="169" t="s">
        <v>367</v>
      </c>
      <c r="D17" s="104"/>
    </row>
    <row r="18" spans="2:8" ht="18.75" customHeight="1">
      <c r="B18" s="104"/>
      <c r="C18" s="169" t="s">
        <v>368</v>
      </c>
      <c r="D18" s="104"/>
    </row>
    <row r="19" spans="2:8" ht="18.75" customHeight="1">
      <c r="B19" s="104"/>
      <c r="C19" s="169" t="s">
        <v>369</v>
      </c>
      <c r="D19" s="104"/>
    </row>
    <row r="20" spans="2:8" ht="18.75" customHeight="1">
      <c r="B20" s="104"/>
      <c r="C20" s="100"/>
      <c r="D20" s="104"/>
    </row>
    <row r="21" spans="2:8" ht="18.75" customHeight="1">
      <c r="B21" s="104"/>
      <c r="C21" s="239" t="s">
        <v>270</v>
      </c>
      <c r="D21" s="104"/>
    </row>
    <row r="22" spans="2:8" ht="18.75" customHeight="1">
      <c r="B22" s="104"/>
      <c r="C22" s="105" t="s">
        <v>271</v>
      </c>
      <c r="D22" s="104"/>
    </row>
    <row r="23" spans="2:8" ht="18.75" customHeight="1">
      <c r="B23" s="104"/>
      <c r="C23" s="100"/>
      <c r="D23" s="104"/>
    </row>
    <row r="24" spans="2:8" ht="18.75" customHeight="1">
      <c r="B24" s="104"/>
      <c r="C24" s="239" t="s">
        <v>272</v>
      </c>
      <c r="D24" s="104"/>
    </row>
    <row r="25" spans="2:8" ht="18.75" customHeight="1">
      <c r="B25" s="104"/>
      <c r="C25" s="105" t="s">
        <v>273</v>
      </c>
      <c r="D25" s="104"/>
    </row>
    <row r="26" spans="2:8" ht="18.75" customHeight="1">
      <c r="B26" s="104"/>
      <c r="C26" s="189" t="s">
        <v>374</v>
      </c>
      <c r="D26" s="104"/>
      <c r="H26" s="175"/>
    </row>
    <row r="27" spans="2:8" ht="18.75" customHeight="1">
      <c r="B27" s="104"/>
      <c r="C27" s="170" t="s">
        <v>370</v>
      </c>
      <c r="D27" s="104"/>
    </row>
    <row r="28" spans="2:8" ht="18.75" customHeight="1">
      <c r="B28" s="104"/>
      <c r="C28" s="105" t="s">
        <v>274</v>
      </c>
      <c r="D28" s="104"/>
    </row>
    <row r="29" spans="2:8" ht="18.75" customHeight="1">
      <c r="B29" s="104"/>
      <c r="C29" s="105" t="s">
        <v>275</v>
      </c>
      <c r="D29" s="104"/>
    </row>
    <row r="30" spans="2:8" ht="18.75" customHeight="1">
      <c r="B30" s="104"/>
      <c r="C30" s="105" t="s">
        <v>276</v>
      </c>
      <c r="D30" s="104"/>
    </row>
    <row r="31" spans="2:8" ht="25.5">
      <c r="B31" s="104"/>
      <c r="C31" s="188" t="s">
        <v>386</v>
      </c>
      <c r="D31" s="104"/>
      <c r="H31" s="175"/>
    </row>
    <row r="32" spans="2:8" ht="25.5">
      <c r="B32" s="104"/>
      <c r="C32" s="176" t="s">
        <v>387</v>
      </c>
      <c r="D32" s="104"/>
    </row>
    <row r="33" spans="2:4" ht="18.75" customHeight="1">
      <c r="B33" s="104"/>
      <c r="C33" s="105" t="s">
        <v>277</v>
      </c>
      <c r="D33" s="104"/>
    </row>
    <row r="34" spans="2:4" ht="18.75" customHeight="1">
      <c r="B34" s="104"/>
      <c r="C34" s="170" t="s">
        <v>371</v>
      </c>
      <c r="D34" s="104"/>
    </row>
    <row r="35" spans="2:4" ht="18.75" customHeight="1">
      <c r="B35" s="104"/>
      <c r="C35" s="105" t="s">
        <v>278</v>
      </c>
      <c r="D35" s="104"/>
    </row>
    <row r="36" spans="2:4" ht="18.75" customHeight="1">
      <c r="B36" s="104"/>
      <c r="C36" s="100"/>
      <c r="D36" s="104"/>
    </row>
    <row r="37" spans="2:4" ht="18.75" customHeight="1">
      <c r="B37" s="104"/>
      <c r="C37" s="239" t="s">
        <v>279</v>
      </c>
      <c r="D37" s="104"/>
    </row>
    <row r="38" spans="2:4" ht="18.75" customHeight="1">
      <c r="B38" s="104"/>
      <c r="C38" s="105" t="s">
        <v>280</v>
      </c>
      <c r="D38" s="104"/>
    </row>
    <row r="39" spans="2:4" ht="18.75" customHeight="1">
      <c r="B39" s="104"/>
      <c r="C39" s="100"/>
      <c r="D39" s="104"/>
    </row>
    <row r="40" spans="2:4" ht="18.75" customHeight="1">
      <c r="B40" s="104"/>
      <c r="C40" s="239" t="s">
        <v>281</v>
      </c>
      <c r="D40" s="104"/>
    </row>
    <row r="41" spans="2:4" ht="18.75" customHeight="1">
      <c r="B41" s="104"/>
      <c r="C41" s="105" t="s">
        <v>282</v>
      </c>
      <c r="D41" s="104"/>
    </row>
    <row r="42" spans="2:4" ht="18.75" customHeight="1">
      <c r="B42" s="104"/>
      <c r="C42" s="101"/>
      <c r="D42" s="104"/>
    </row>
    <row r="43" spans="2:4" ht="18.75" customHeight="1">
      <c r="B43" s="104"/>
      <c r="C43" s="239" t="s">
        <v>89</v>
      </c>
      <c r="D43" s="104"/>
    </row>
    <row r="44" spans="2:4" ht="18.75" customHeight="1">
      <c r="B44" s="104"/>
      <c r="C44" s="105" t="s">
        <v>283</v>
      </c>
      <c r="D44" s="104"/>
    </row>
    <row r="45" spans="2:4" ht="18.75" customHeight="1">
      <c r="B45" s="104"/>
      <c r="C45" s="100"/>
      <c r="D45" s="104"/>
    </row>
    <row r="46" spans="2:4" ht="18.75" customHeight="1">
      <c r="B46" s="104"/>
      <c r="C46" s="239" t="s">
        <v>90</v>
      </c>
      <c r="D46" s="104"/>
    </row>
    <row r="47" spans="2:4" ht="18.75" customHeight="1">
      <c r="B47" s="104"/>
      <c r="C47" s="105" t="s">
        <v>284</v>
      </c>
      <c r="D47" s="104"/>
    </row>
    <row r="48" spans="2:4" ht="18.75" customHeight="1">
      <c r="B48" s="104"/>
      <c r="C48" s="105" t="s">
        <v>285</v>
      </c>
      <c r="D48" s="104"/>
    </row>
    <row r="49" spans="2:4" ht="18.75" customHeight="1">
      <c r="B49" s="104"/>
      <c r="C49" s="101"/>
      <c r="D49" s="104"/>
    </row>
    <row r="50" spans="2:4" ht="18.75" customHeight="1">
      <c r="B50" s="104"/>
      <c r="C50" s="239" t="s">
        <v>286</v>
      </c>
      <c r="D50" s="104"/>
    </row>
    <row r="51" spans="2:4" ht="18.75" customHeight="1">
      <c r="B51" s="104"/>
      <c r="C51" s="105" t="s">
        <v>287</v>
      </c>
      <c r="D51" s="104"/>
    </row>
    <row r="52" spans="2:4" ht="25.5">
      <c r="B52" s="104"/>
      <c r="C52" s="105" t="s">
        <v>288</v>
      </c>
      <c r="D52" s="104"/>
    </row>
    <row r="53" spans="2:4" ht="18.75" customHeight="1">
      <c r="B53" s="104"/>
      <c r="C53" s="105" t="s">
        <v>289</v>
      </c>
      <c r="D53" s="104"/>
    </row>
    <row r="54" spans="2:4" ht="18.75" customHeight="1">
      <c r="B54" s="104"/>
      <c r="C54" s="101"/>
      <c r="D54" s="104"/>
    </row>
    <row r="55" spans="2:4" ht="18.75" customHeight="1">
      <c r="B55" s="104"/>
      <c r="C55" s="239" t="s">
        <v>290</v>
      </c>
      <c r="D55" s="104"/>
    </row>
    <row r="56" spans="2:4" ht="18.75" customHeight="1">
      <c r="B56" s="104"/>
      <c r="C56" s="105" t="s">
        <v>283</v>
      </c>
      <c r="D56" s="104"/>
    </row>
    <row r="57" spans="2:4" ht="18.75" customHeight="1">
      <c r="B57" s="104"/>
      <c r="C57" s="105" t="s">
        <v>291</v>
      </c>
      <c r="D57" s="104"/>
    </row>
    <row r="58" spans="2:4" ht="18.75" customHeight="1">
      <c r="B58" s="104"/>
      <c r="C58" s="100"/>
      <c r="D58" s="104"/>
    </row>
    <row r="59" spans="2:4" ht="18.75" customHeight="1">
      <c r="B59" s="104"/>
      <c r="C59" s="239" t="s">
        <v>292</v>
      </c>
      <c r="D59" s="104"/>
    </row>
    <row r="60" spans="2:4" ht="18.75" customHeight="1">
      <c r="B60" s="104"/>
      <c r="C60" s="105" t="s">
        <v>283</v>
      </c>
      <c r="D60" s="104"/>
    </row>
    <row r="61" spans="2:4" ht="18.75" customHeight="1">
      <c r="B61" s="104"/>
      <c r="C61" s="105" t="s">
        <v>293</v>
      </c>
      <c r="D61" s="104"/>
    </row>
    <row r="62" spans="2:4" ht="25.5">
      <c r="B62" s="104"/>
      <c r="C62" s="169" t="s">
        <v>364</v>
      </c>
      <c r="D62" s="104"/>
    </row>
    <row r="63" spans="2:4" ht="18.75" customHeight="1">
      <c r="B63" s="104"/>
      <c r="C63" s="100"/>
      <c r="D63" s="104"/>
    </row>
    <row r="64" spans="2:4" ht="18.75" customHeight="1">
      <c r="B64" s="104"/>
      <c r="C64" s="239" t="s">
        <v>38</v>
      </c>
      <c r="D64" s="104"/>
    </row>
    <row r="65" spans="2:4" ht="18.75" customHeight="1">
      <c r="B65" s="104"/>
      <c r="C65" s="105" t="s">
        <v>283</v>
      </c>
      <c r="D65" s="104"/>
    </row>
    <row r="66" spans="2:4" ht="18.75" customHeight="1">
      <c r="B66" s="104"/>
      <c r="C66" s="101"/>
      <c r="D66" s="104"/>
    </row>
    <row r="67" spans="2:4" ht="18.75" customHeight="1">
      <c r="B67" s="104"/>
      <c r="C67" s="239" t="s">
        <v>294</v>
      </c>
      <c r="D67" s="104"/>
    </row>
    <row r="68" spans="2:4" ht="18.75" customHeight="1">
      <c r="B68" s="104"/>
      <c r="C68" s="105" t="s">
        <v>295</v>
      </c>
      <c r="D68" s="104"/>
    </row>
    <row r="69" spans="2:4" ht="25.5">
      <c r="B69" s="104"/>
      <c r="C69" s="105" t="s">
        <v>296</v>
      </c>
      <c r="D69" s="104"/>
    </row>
    <row r="70" spans="2:4" ht="18" customHeight="1">
      <c r="B70" s="104"/>
      <c r="C70" s="100"/>
      <c r="D70" s="104"/>
    </row>
  </sheetData>
  <sheetProtection algorithmName="SHA-512" hashValue="21EhYXkIcEmWBwrKhmzmdsEw7VtglP17GH4b58Ba7qNjcTdu9sVH3+2cKSgmoqGkvJGTp14YwOKfb2/mEGgCCg==" saltValue="RTj+y5KE6fKmUn8rNJ3Zdw==" spinCount="100000" sheet="1" selectLockedCells="1" selectUnlockedCells="1"/>
  <pageMargins left="0.7" right="0.7" top="0.75" bottom="0.75" header="0.3" footer="0.3"/>
  <pageSetup paperSize="9" scale="80" fitToHeight="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7">
    <tabColor rgb="FFD9ECFF"/>
    <pageSetUpPr fitToPage="1"/>
  </sheetPr>
  <dimension ref="A1:BY115"/>
  <sheetViews>
    <sheetView showGridLines="0" zoomScaleNormal="100" workbookViewId="0">
      <selection activeCell="BH12" sqref="BH12"/>
    </sheetView>
  </sheetViews>
  <sheetFormatPr baseColWidth="10" defaultColWidth="10.85546875" defaultRowHeight="12.75" outlineLevelCol="3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77" customWidth="1"/>
    <col min="7" max="7" width="12.28515625" style="177" customWidth="1"/>
    <col min="8" max="8" width="16.7109375" style="73" customWidth="1"/>
    <col min="9" max="9" width="10.7109375" style="73" customWidth="1"/>
    <col min="10" max="12" width="30.7109375" style="73" customWidth="1"/>
    <col min="13" max="13" width="15.85546875" style="174" customWidth="1"/>
    <col min="14" max="15" width="16.28515625" style="84" hidden="1" customWidth="1" outlineLevel="1"/>
    <col min="16" max="17" width="30.7109375" style="54" hidden="1" customWidth="1" outlineLevel="1"/>
    <col min="18" max="18" width="30.7109375" style="54" hidden="1" customWidth="1" outlineLevel="2"/>
    <col min="19" max="19" width="2.7109375" style="54" hidden="1" customWidth="1" outlineLevel="2"/>
    <col min="20" max="21" width="30.7109375" style="51" hidden="1" customWidth="1" outlineLevel="2"/>
    <col min="22" max="22" width="1.5703125" style="54" hidden="1" customWidth="1" outlineLevel="2"/>
    <col min="23" max="23" width="19.7109375" style="200" hidden="1" customWidth="1" outlineLevel="3"/>
    <col min="24" max="24" width="22.7109375" style="200" hidden="1" customWidth="1" outlineLevel="3"/>
    <col min="25" max="25" width="22" style="200" hidden="1" customWidth="1" outlineLevel="3"/>
    <col min="26" max="29" width="17" style="200" hidden="1" customWidth="1" outlineLevel="3"/>
    <col min="30" max="30" width="17.140625" style="200" hidden="1" customWidth="1" outlineLevel="3"/>
    <col min="31" max="31" width="2.7109375" style="200" hidden="1" customWidth="1" outlineLevel="2" collapsed="1"/>
    <col min="32" max="43" width="10.7109375" style="54" hidden="1" customWidth="1" outlineLevel="2"/>
    <col min="44" max="44" width="2.7109375" style="54" hidden="1" customWidth="1" outlineLevel="3"/>
    <col min="45" max="47" width="10.7109375" style="54" hidden="1" customWidth="1" outlineLevel="3"/>
    <col min="48" max="48" width="2.7109375" style="54" hidden="1" customWidth="1" outlineLevel="2"/>
    <col min="49" max="49" width="10.7109375" style="54" hidden="1" customWidth="1" outlineLevel="3"/>
    <col min="50" max="50" width="2.7109375" style="54" hidden="1" customWidth="1" outlineLevel="3"/>
    <col min="51" max="53" width="10.7109375" style="31" hidden="1" customWidth="1" outlineLevel="2"/>
    <col min="54" max="55" width="10.7109375" style="56" hidden="1" customWidth="1" outlineLevel="2"/>
    <col min="56" max="56" width="21.28515625" style="31" hidden="1" customWidth="1" outlineLevel="1" collapsed="1"/>
    <col min="57" max="57" width="3.7109375" style="31" hidden="1" customWidth="1" outlineLevel="1"/>
    <col min="58" max="58" width="10.85546875" style="31" customWidth="1" collapsed="1"/>
    <col min="59" max="75" width="10.85546875" style="31" customWidth="1"/>
    <col min="76" max="16384" width="10.85546875" style="31"/>
  </cols>
  <sheetData>
    <row r="1" spans="2:60">
      <c r="D1" s="193" t="str">
        <f>IF(Deckblatt!D7="","","Projektnummer: " &amp; Deckblatt!D6 &amp; ", Projektträger: " &amp; Deckblatt!D7)</f>
        <v/>
      </c>
      <c r="M1" s="178"/>
      <c r="N1" s="58"/>
      <c r="O1" s="58"/>
    </row>
    <row r="2" spans="2:60">
      <c r="B2" s="4"/>
      <c r="C2" s="4"/>
      <c r="D2" s="4"/>
      <c r="E2" s="4"/>
      <c r="F2" s="13"/>
      <c r="G2" s="13"/>
      <c r="H2" s="179"/>
      <c r="I2" s="179"/>
      <c r="J2" s="179"/>
      <c r="K2" s="179"/>
      <c r="L2" s="179"/>
      <c r="M2" s="180"/>
      <c r="N2" s="58"/>
      <c r="O2" s="58"/>
      <c r="P2" s="2"/>
      <c r="Q2" s="2"/>
      <c r="R2" s="2"/>
      <c r="S2" s="2"/>
      <c r="T2" s="9"/>
      <c r="U2" s="9"/>
      <c r="V2" s="2"/>
      <c r="W2" s="196"/>
      <c r="X2" s="196"/>
      <c r="Y2" s="196"/>
      <c r="Z2" s="196"/>
      <c r="AA2" s="196"/>
      <c r="AB2" s="196"/>
      <c r="AC2" s="196"/>
      <c r="AD2" s="196"/>
      <c r="AE2" s="196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4"/>
      <c r="AZ2" s="4"/>
      <c r="BA2" s="4"/>
      <c r="BB2" s="5"/>
      <c r="BC2" s="5"/>
      <c r="BF2" s="52"/>
    </row>
    <row r="3" spans="2:60" ht="15.75">
      <c r="B3" s="4"/>
      <c r="D3" s="1" t="s">
        <v>28</v>
      </c>
      <c r="E3" s="1"/>
      <c r="F3" s="13"/>
      <c r="G3" s="13"/>
      <c r="H3" s="179"/>
      <c r="I3" s="179"/>
      <c r="J3" s="179"/>
      <c r="K3" s="179"/>
      <c r="L3" s="179"/>
      <c r="M3" s="180"/>
      <c r="N3" s="58"/>
      <c r="O3" s="58"/>
      <c r="P3" s="2"/>
      <c r="Q3" s="2"/>
      <c r="R3" s="2"/>
      <c r="S3" s="1"/>
      <c r="T3" s="1" t="s">
        <v>302</v>
      </c>
      <c r="U3" s="9"/>
      <c r="V3" s="1"/>
      <c r="W3" s="195"/>
      <c r="X3" s="195"/>
      <c r="Y3" s="195"/>
      <c r="Z3" s="195"/>
      <c r="AA3" s="195"/>
      <c r="AB3" s="195"/>
      <c r="AC3" s="195"/>
      <c r="AD3" s="195"/>
      <c r="AE3" s="195"/>
      <c r="AF3" s="1" t="s">
        <v>335</v>
      </c>
      <c r="AG3" s="2"/>
      <c r="AH3" s="2"/>
      <c r="AI3" s="2"/>
      <c r="AJ3" s="2"/>
      <c r="AK3" s="2"/>
      <c r="AL3" s="2"/>
      <c r="AM3" s="2"/>
      <c r="AN3" s="2"/>
      <c r="AO3" s="2"/>
      <c r="AP3" s="1"/>
      <c r="AQ3" s="2"/>
      <c r="AR3" s="1"/>
      <c r="AS3" s="2"/>
      <c r="AT3" s="2"/>
      <c r="AU3" s="2"/>
      <c r="AV3" s="1"/>
      <c r="AW3" s="1" t="s">
        <v>129</v>
      </c>
      <c r="AX3" s="1"/>
      <c r="AY3" s="1" t="s">
        <v>144</v>
      </c>
      <c r="AZ3" s="4"/>
      <c r="BA3" s="4"/>
      <c r="BB3" s="5"/>
      <c r="BC3" s="5"/>
      <c r="BF3" s="52"/>
    </row>
    <row r="4" spans="2:60">
      <c r="B4" s="4"/>
      <c r="C4" s="4"/>
      <c r="D4" s="4"/>
      <c r="E4" s="4"/>
      <c r="F4" s="13"/>
      <c r="G4" s="13"/>
      <c r="H4" s="179"/>
      <c r="I4" s="179"/>
      <c r="J4" s="179"/>
      <c r="K4" s="179"/>
      <c r="L4" s="179"/>
      <c r="M4" s="180"/>
      <c r="N4" s="58"/>
      <c r="O4" s="58"/>
      <c r="P4" s="2"/>
      <c r="Q4" s="2"/>
      <c r="R4" s="2"/>
      <c r="S4" s="2"/>
      <c r="T4" s="9"/>
      <c r="U4" s="9"/>
      <c r="V4" s="2"/>
      <c r="W4" s="196"/>
      <c r="X4" s="196"/>
      <c r="Y4" s="196"/>
      <c r="Z4" s="196"/>
      <c r="AA4" s="196"/>
      <c r="AB4" s="196"/>
      <c r="AC4" s="196"/>
      <c r="AD4" s="196"/>
      <c r="AE4" s="19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4"/>
      <c r="AZ4" s="4"/>
      <c r="BA4" s="4"/>
      <c r="BB4" s="5"/>
      <c r="BC4" s="5"/>
      <c r="BF4" s="52"/>
    </row>
    <row r="5" spans="2:60" s="53" customFormat="1" ht="90.75" customHeight="1">
      <c r="B5" s="11"/>
      <c r="C5" s="246" t="s">
        <v>5</v>
      </c>
      <c r="D5" s="246" t="s">
        <v>1</v>
      </c>
      <c r="E5" s="246" t="s">
        <v>2</v>
      </c>
      <c r="F5" s="257" t="s">
        <v>6</v>
      </c>
      <c r="G5" s="257" t="s">
        <v>15</v>
      </c>
      <c r="H5" s="251" t="s">
        <v>113</v>
      </c>
      <c r="I5" s="251" t="s">
        <v>114</v>
      </c>
      <c r="J5" s="251" t="s">
        <v>16</v>
      </c>
      <c r="K5" s="251" t="s">
        <v>29</v>
      </c>
      <c r="L5" s="251" t="s">
        <v>10</v>
      </c>
      <c r="M5" s="253" t="s">
        <v>11</v>
      </c>
      <c r="N5" s="250" t="s">
        <v>135</v>
      </c>
      <c r="O5" s="250" t="s">
        <v>360</v>
      </c>
      <c r="P5" s="251" t="s">
        <v>134</v>
      </c>
      <c r="Q5" s="251" t="s">
        <v>132</v>
      </c>
      <c r="R5" s="251" t="s">
        <v>133</v>
      </c>
      <c r="S5" s="15" t="s">
        <v>111</v>
      </c>
      <c r="T5" s="252" t="s">
        <v>302</v>
      </c>
      <c r="U5" s="253" t="s">
        <v>303</v>
      </c>
      <c r="V5" s="15" t="s">
        <v>106</v>
      </c>
      <c r="W5" s="204" t="s">
        <v>397</v>
      </c>
      <c r="X5" s="204" t="s">
        <v>398</v>
      </c>
      <c r="Y5" s="204" t="s">
        <v>388</v>
      </c>
      <c r="Z5" s="204" t="s">
        <v>389</v>
      </c>
      <c r="AA5" s="204" t="s">
        <v>399</v>
      </c>
      <c r="AB5" s="219" t="s">
        <v>400</v>
      </c>
      <c r="AC5" s="219" t="s">
        <v>402</v>
      </c>
      <c r="AD5" s="219" t="s">
        <v>401</v>
      </c>
      <c r="AE5" s="198" t="s">
        <v>391</v>
      </c>
      <c r="AF5" s="254" t="s">
        <v>347</v>
      </c>
      <c r="AG5" s="254" t="s">
        <v>343</v>
      </c>
      <c r="AH5" s="254" t="s">
        <v>42</v>
      </c>
      <c r="AI5" s="254" t="s">
        <v>351</v>
      </c>
      <c r="AJ5" s="254" t="s">
        <v>348</v>
      </c>
      <c r="AK5" s="254" t="s">
        <v>45</v>
      </c>
      <c r="AL5" s="254" t="s">
        <v>352</v>
      </c>
      <c r="AM5" s="254" t="s">
        <v>41</v>
      </c>
      <c r="AN5" s="254" t="s">
        <v>40</v>
      </c>
      <c r="AO5" s="254" t="s">
        <v>47</v>
      </c>
      <c r="AP5" s="254" t="s">
        <v>349</v>
      </c>
      <c r="AQ5" s="254" t="s">
        <v>44</v>
      </c>
      <c r="AR5" s="144" t="s">
        <v>318</v>
      </c>
      <c r="AS5" s="254" t="s">
        <v>148</v>
      </c>
      <c r="AT5" s="254" t="s">
        <v>321</v>
      </c>
      <c r="AU5" s="254" t="s">
        <v>48</v>
      </c>
      <c r="AV5" s="144" t="s">
        <v>145</v>
      </c>
      <c r="AW5" s="254" t="s">
        <v>46</v>
      </c>
      <c r="AX5" s="144" t="s">
        <v>107</v>
      </c>
      <c r="AY5" s="255" t="s">
        <v>3</v>
      </c>
      <c r="AZ5" s="255" t="s">
        <v>4</v>
      </c>
      <c r="BA5" s="255" t="s">
        <v>326</v>
      </c>
      <c r="BB5" s="256" t="s">
        <v>327</v>
      </c>
      <c r="BC5" s="256" t="s">
        <v>328</v>
      </c>
      <c r="BD5" s="11"/>
      <c r="BE5" s="31"/>
      <c r="BF5" s="31"/>
      <c r="BG5" s="31"/>
      <c r="BH5" s="52"/>
    </row>
    <row r="6" spans="2:60" s="36" customFormat="1">
      <c r="B6" s="62"/>
      <c r="C6" s="62">
        <f>IF(TabB1[[#This Row],[Zufalls-
zahl wenn
lfd. Nr.]]=0,0,IF(RANK(TabB1[[#This Row],[Zufalls-
zahl wenn
lfd. Nr.]],TabB1[Zufalls-
zahl wenn
lfd. Nr.])&lt;=TabB1[[#Totals],[Zufalls-
zahl]],1,0))</f>
        <v>0</v>
      </c>
      <c r="D6" s="194"/>
      <c r="E6" s="194"/>
      <c r="F6" s="181"/>
      <c r="G6" s="184"/>
      <c r="H6" s="185"/>
      <c r="I6" s="186"/>
      <c r="J6" s="182"/>
      <c r="K6" s="182"/>
      <c r="L6" s="182"/>
      <c r="M6" s="393"/>
      <c r="N6" s="157"/>
      <c r="O6" s="76">
        <f>(TabB1[[#This Row],[förderfähiger 
Betrag nach Prüfung ÖIF (€)]]-TabB1[[#This Row],[eingereichter
Betrag (€)]])*IF(TabB1[[#This Row],[Stich-
probe]]&gt;0,1,0)</f>
        <v>0</v>
      </c>
      <c r="P6" s="63"/>
      <c r="Q6" s="63"/>
      <c r="R6" s="63"/>
      <c r="S6" s="65"/>
      <c r="T6" s="75"/>
      <c r="U6" s="75" t="str">
        <f>IF(ISERROR(VLOOKUP(TabB1[[#This Row],[Grund für Differenz]],Datenquelle!$I$3:$J$20,2,FALSE)),"",VLOOKUP(TabB1[[#This Row],[Grund für Differenz]],Datenquelle!$I$3:$J$20,2,FALSE))</f>
        <v/>
      </c>
      <c r="V6" s="65"/>
      <c r="W6" s="205"/>
      <c r="X6" s="205"/>
      <c r="Y6" s="22"/>
      <c r="Z6" s="22"/>
      <c r="AA6" s="22"/>
      <c r="AB6" s="22"/>
      <c r="AC6" s="22"/>
      <c r="AD6" s="22"/>
      <c r="AE6" s="201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7"/>
      <c r="AS6" s="66" t="s">
        <v>317</v>
      </c>
      <c r="AT6" s="66" t="s">
        <v>317</v>
      </c>
      <c r="AU6" s="66" t="s">
        <v>317</v>
      </c>
      <c r="AV6" s="67"/>
      <c r="AW6" s="66"/>
      <c r="AX6" s="65"/>
      <c r="AY6" s="62" t="str">
        <f>IF(OR(TabB1[[#This Row],[eingereichter
Betrag (€)]]=0,TabB1[[#This Row],[eingereichter
Betrag (€)]]=""),"",COUNTA($M$6:$M6)-COUNTIF(($M$6:$M6),0))</f>
        <v/>
      </c>
      <c r="AZ6" s="68">
        <f t="shared" ref="AZ6:AZ37" ca="1" si="0">RAND()</f>
        <v>0.21232480523422292</v>
      </c>
      <c r="BA6" s="69">
        <f>IF(TabB1[[#This Row],[Lfd.
Nr. f.
Stich-
probe]]&lt;&gt;"",TabB1[[#This Row],[Zufalls-
zahl]],0)</f>
        <v>0</v>
      </c>
      <c r="BB6" s="70">
        <f>IF(TabB1[[#This Row],[Stich-
probe]]&gt;0,IF(TabB1[[#This Row],[Differenz
förderfähig/
eingereicht nach Prüfung ÖIF (€)]]&lt;&gt;0,1,0),0)</f>
        <v>0</v>
      </c>
      <c r="BC6" s="71">
        <f>IF(TabB1[[#This Row],[Stich-
probe]]=0,0,TabB1[[#This Row],[Stich-
probe]]*TabB1[[#This Row],[Differenz
förderfähig/
eingereicht nach Prüfung ÖIF (€)]]/TabB1[[#This Row],[eingereichter
Betrag (€)]]*-1)</f>
        <v>0</v>
      </c>
      <c r="BD6" s="62"/>
    </row>
    <row r="7" spans="2:60" s="60" customFormat="1">
      <c r="B7" s="61"/>
      <c r="C7" s="536">
        <f>IF(TabB1[[#This Row],[Zufalls-
zahl wenn
lfd. Nr.]]=0,0,IF(RANK(TabB1[[#This Row],[Zufalls-
zahl wenn
lfd. Nr.]],TabB1[Zufalls-
zahl wenn
lfd. Nr.])&lt;=TabB1[[#Totals],[Zufalls-
zahl]],1,0))</f>
        <v>0</v>
      </c>
      <c r="D7" s="531" t="s">
        <v>30</v>
      </c>
      <c r="E7" s="532">
        <v>1</v>
      </c>
      <c r="F7" s="13"/>
      <c r="G7" s="29"/>
      <c r="H7" s="72"/>
      <c r="I7" s="171"/>
      <c r="J7" s="8"/>
      <c r="K7" s="8"/>
      <c r="L7" s="8"/>
      <c r="M7" s="393"/>
      <c r="N7" s="567"/>
      <c r="O7" s="568">
        <f>(TabB1[[#This Row],[förderfähiger 
Betrag nach Prüfung ÖIF (€)]]-TabB1[[#This Row],[eingereichter
Betrag (€)]])*IF(TabB1[[#This Row],[Stich-
probe]]&gt;0,1,0)</f>
        <v>0</v>
      </c>
      <c r="P7" s="8"/>
      <c r="Q7" s="8"/>
      <c r="R7" s="8"/>
      <c r="S7" s="537"/>
      <c r="T7" s="538"/>
      <c r="U7" s="538" t="str">
        <f>IF(ISERROR(VLOOKUP(TabB1[[#This Row],[Grund für Differenz]],Datenquelle!$I$3:$J$20,2,FALSE)),"",VLOOKUP(TabB1[[#This Row],[Grund für Differenz]],Datenquelle!$I$3:$J$20,2,FALSE))</f>
        <v/>
      </c>
      <c r="V7" s="537"/>
      <c r="W7" s="540"/>
      <c r="X7" s="540"/>
      <c r="Y7" s="541"/>
      <c r="Z7" s="541"/>
      <c r="AA7" s="541"/>
      <c r="AB7" s="541"/>
      <c r="AC7" s="541"/>
      <c r="AD7" s="541"/>
      <c r="AE7" s="537"/>
      <c r="AF7" s="542"/>
      <c r="AG7" s="542"/>
      <c r="AH7" s="542"/>
      <c r="AI7" s="542"/>
      <c r="AJ7" s="542"/>
      <c r="AK7" s="542"/>
      <c r="AL7" s="542"/>
      <c r="AM7" s="542"/>
      <c r="AN7" s="542"/>
      <c r="AO7" s="542"/>
      <c r="AP7" s="542"/>
      <c r="AQ7" s="542"/>
      <c r="AR7" s="543"/>
      <c r="AS7" s="542" t="s">
        <v>317</v>
      </c>
      <c r="AT7" s="542" t="s">
        <v>317</v>
      </c>
      <c r="AU7" s="542" t="s">
        <v>317</v>
      </c>
      <c r="AV7" s="543"/>
      <c r="AW7" s="542"/>
      <c r="AX7" s="537"/>
      <c r="AY7" s="61" t="str">
        <f>IF(OR(TabB1[[#This Row],[eingereichter
Betrag (€)]]=0,TabB1[[#This Row],[eingereichter
Betrag (€)]]=""),"",COUNTA($M$6:$M7)-COUNTIF(($M$6:$M7),0))</f>
        <v/>
      </c>
      <c r="AZ7" s="544">
        <f t="shared" ca="1" si="0"/>
        <v>0.30132774799902329</v>
      </c>
      <c r="BA7" s="545">
        <f>IF(TabB1[[#This Row],[Lfd.
Nr. f.
Stich-
probe]]&lt;&gt;"",TabB1[[#This Row],[Zufalls-
zahl]],0)</f>
        <v>0</v>
      </c>
      <c r="BB7" s="546">
        <f>IF(TabB1[[#This Row],[Stich-
probe]]&gt;0,IF(TabB1[[#This Row],[Differenz
förderfähig/
eingereicht nach Prüfung ÖIF (€)]]&lt;&gt;0,1,0),0)</f>
        <v>0</v>
      </c>
      <c r="BC7" s="547">
        <f>IF(TabB1[[#This Row],[Stich-
probe]]=0,0,TabB1[[#This Row],[Stich-
probe]]*TabB1[[#This Row],[Differenz
förderfähig/
eingereicht nach Prüfung ÖIF (€)]]/TabB1[[#This Row],[eingereichter
Betrag (€)]]*-1)</f>
        <v>0</v>
      </c>
      <c r="BD7" s="61"/>
    </row>
    <row r="8" spans="2:60" s="60" customFormat="1">
      <c r="B8" s="61"/>
      <c r="C8" s="536">
        <f>IF(TabB1[[#This Row],[Zufalls-
zahl wenn
lfd. Nr.]]=0,0,IF(RANK(TabB1[[#This Row],[Zufalls-
zahl wenn
lfd. Nr.]],TabB1[Zufalls-
zahl wenn
lfd. Nr.])&lt;=TabB1[[#Totals],[Zufalls-
zahl]],1,0))</f>
        <v>0</v>
      </c>
      <c r="D8" s="531" t="s">
        <v>30</v>
      </c>
      <c r="E8" s="532">
        <v>2</v>
      </c>
      <c r="F8" s="13"/>
      <c r="G8" s="29"/>
      <c r="H8" s="72"/>
      <c r="I8" s="171"/>
      <c r="J8" s="8"/>
      <c r="K8" s="8"/>
      <c r="L8" s="8"/>
      <c r="M8" s="393"/>
      <c r="N8" s="567"/>
      <c r="O8" s="568">
        <f>(TabB1[[#This Row],[förderfähiger 
Betrag nach Prüfung ÖIF (€)]]-TabB1[[#This Row],[eingereichter
Betrag (€)]])*IF(TabB1[[#This Row],[Stich-
probe]]&gt;0,1,0)</f>
        <v>0</v>
      </c>
      <c r="P8" s="8"/>
      <c r="Q8" s="8"/>
      <c r="R8" s="8"/>
      <c r="S8" s="537"/>
      <c r="T8" s="538"/>
      <c r="U8" s="538" t="str">
        <f>IF(ISERROR(VLOOKUP(TabB1[[#This Row],[Grund für Differenz]],Datenquelle!$I$3:$J$20,2,FALSE)),"",VLOOKUP(TabB1[[#This Row],[Grund für Differenz]],Datenquelle!$I$3:$J$20,2,FALSE))</f>
        <v/>
      </c>
      <c r="V8" s="537"/>
      <c r="W8" s="540"/>
      <c r="X8" s="540"/>
      <c r="Y8" s="541"/>
      <c r="Z8" s="541"/>
      <c r="AA8" s="541"/>
      <c r="AB8" s="541"/>
      <c r="AC8" s="541"/>
      <c r="AD8" s="541"/>
      <c r="AE8" s="537"/>
      <c r="AF8" s="542"/>
      <c r="AG8" s="542"/>
      <c r="AH8" s="542"/>
      <c r="AI8" s="542"/>
      <c r="AJ8" s="542"/>
      <c r="AK8" s="542"/>
      <c r="AL8" s="542"/>
      <c r="AM8" s="542"/>
      <c r="AN8" s="542"/>
      <c r="AO8" s="542"/>
      <c r="AP8" s="542"/>
      <c r="AQ8" s="542"/>
      <c r="AR8" s="543"/>
      <c r="AS8" s="542" t="s">
        <v>317</v>
      </c>
      <c r="AT8" s="542" t="s">
        <v>317</v>
      </c>
      <c r="AU8" s="542" t="s">
        <v>317</v>
      </c>
      <c r="AV8" s="543"/>
      <c r="AW8" s="542"/>
      <c r="AX8" s="537"/>
      <c r="AY8" s="61" t="str">
        <f>IF(OR(TabB1[[#This Row],[eingereichter
Betrag (€)]]=0,TabB1[[#This Row],[eingereichter
Betrag (€)]]=""),"",COUNTA($M$6:$M8)-COUNTIF(($M$6:$M8),0))</f>
        <v/>
      </c>
      <c r="AZ8" s="544">
        <f ca="1">RAND()</f>
        <v>0.48725096232808207</v>
      </c>
      <c r="BA8" s="545">
        <f>IF(TabB1[[#This Row],[Lfd.
Nr. f.
Stich-
probe]]&lt;&gt;"",TabB1[[#This Row],[Zufalls-
zahl]],0)</f>
        <v>0</v>
      </c>
      <c r="BB8" s="546">
        <f>IF(TabB1[[#This Row],[Stich-
probe]]&gt;0,IF(TabB1[[#This Row],[Differenz
förderfähig/
eingereicht nach Prüfung ÖIF (€)]]&lt;&gt;0,1,0),0)</f>
        <v>0</v>
      </c>
      <c r="BC8" s="547">
        <f>IF(TabB1[[#This Row],[Stich-
probe]]=0,0,TabB1[[#This Row],[Stich-
probe]]*TabB1[[#This Row],[Differenz
förderfähig/
eingereicht nach Prüfung ÖIF (€)]]/TabB1[[#This Row],[eingereichter
Betrag (€)]]*-1)</f>
        <v>0</v>
      </c>
      <c r="BD8" s="61"/>
      <c r="BH8" s="73"/>
    </row>
    <row r="9" spans="2:60" s="60" customFormat="1">
      <c r="B9" s="61"/>
      <c r="C9" s="536">
        <f>IF(TabB1[[#This Row],[Zufalls-
zahl wenn
lfd. Nr.]]=0,0,IF(RANK(TabB1[[#This Row],[Zufalls-
zahl wenn
lfd. Nr.]],TabB1[Zufalls-
zahl wenn
lfd. Nr.])&lt;=TabB1[[#Totals],[Zufalls-
zahl]],1,0))</f>
        <v>0</v>
      </c>
      <c r="D9" s="531" t="s">
        <v>30</v>
      </c>
      <c r="E9" s="532">
        <v>3</v>
      </c>
      <c r="F9" s="13"/>
      <c r="G9" s="29"/>
      <c r="H9" s="72"/>
      <c r="I9" s="171"/>
      <c r="J9" s="8"/>
      <c r="K9" s="8"/>
      <c r="L9" s="8"/>
      <c r="M9" s="393"/>
      <c r="N9" s="567"/>
      <c r="O9" s="568">
        <f>(TabB1[[#This Row],[förderfähiger 
Betrag nach Prüfung ÖIF (€)]]-TabB1[[#This Row],[eingereichter
Betrag (€)]])*IF(TabB1[[#This Row],[Stich-
probe]]&gt;0,1,0)</f>
        <v>0</v>
      </c>
      <c r="P9" s="8"/>
      <c r="Q9" s="8"/>
      <c r="R9" s="8"/>
      <c r="S9" s="537"/>
      <c r="T9" s="538"/>
      <c r="U9" s="538" t="str">
        <f>IF(ISERROR(VLOOKUP(TabB1[[#This Row],[Grund für Differenz]],Datenquelle!$I$3:$J$20,2,FALSE)),"",VLOOKUP(TabB1[[#This Row],[Grund für Differenz]],Datenquelle!$I$3:$J$20,2,FALSE))</f>
        <v/>
      </c>
      <c r="V9" s="537"/>
      <c r="W9" s="540"/>
      <c r="X9" s="540"/>
      <c r="Y9" s="541"/>
      <c r="Z9" s="541"/>
      <c r="AA9" s="541"/>
      <c r="AB9" s="541"/>
      <c r="AC9" s="541"/>
      <c r="AD9" s="541"/>
      <c r="AE9" s="537"/>
      <c r="AF9" s="542"/>
      <c r="AG9" s="542"/>
      <c r="AH9" s="542"/>
      <c r="AI9" s="542"/>
      <c r="AJ9" s="542"/>
      <c r="AK9" s="542"/>
      <c r="AL9" s="542"/>
      <c r="AM9" s="542"/>
      <c r="AN9" s="542"/>
      <c r="AO9" s="542"/>
      <c r="AP9" s="542"/>
      <c r="AQ9" s="542"/>
      <c r="AR9" s="543"/>
      <c r="AS9" s="542" t="s">
        <v>317</v>
      </c>
      <c r="AT9" s="542" t="s">
        <v>317</v>
      </c>
      <c r="AU9" s="542" t="s">
        <v>317</v>
      </c>
      <c r="AV9" s="543"/>
      <c r="AW9" s="542"/>
      <c r="AX9" s="537"/>
      <c r="AY9" s="61" t="str">
        <f>IF(OR(TabB1[[#This Row],[eingereichter
Betrag (€)]]=0,TabB1[[#This Row],[eingereichter
Betrag (€)]]=""),"",COUNTA($M$6:$M9)-COUNTIF(($M$6:$M9),0))</f>
        <v/>
      </c>
      <c r="AZ9" s="544">
        <f t="shared" ca="1" si="0"/>
        <v>0.96698154841399364</v>
      </c>
      <c r="BA9" s="545">
        <f>IF(TabB1[[#This Row],[Lfd.
Nr. f.
Stich-
probe]]&lt;&gt;"",TabB1[[#This Row],[Zufalls-
zahl]],0)</f>
        <v>0</v>
      </c>
      <c r="BB9" s="546">
        <f>IF(TabB1[[#This Row],[Stich-
probe]]&gt;0,IF(TabB1[[#This Row],[Differenz
förderfähig/
eingereicht nach Prüfung ÖIF (€)]]&lt;&gt;0,1,0),0)</f>
        <v>0</v>
      </c>
      <c r="BC9" s="547">
        <f>IF(TabB1[[#This Row],[Stich-
probe]]=0,0,TabB1[[#This Row],[Stich-
probe]]*TabB1[[#This Row],[Differenz
förderfähig/
eingereicht nach Prüfung ÖIF (€)]]/TabB1[[#This Row],[eingereichter
Betrag (€)]]*-1)</f>
        <v>0</v>
      </c>
      <c r="BD9" s="61"/>
      <c r="BH9" s="73"/>
    </row>
    <row r="10" spans="2:60" s="60" customFormat="1">
      <c r="B10" s="61"/>
      <c r="C10" s="536">
        <f>IF(TabB1[[#This Row],[Zufalls-
zahl wenn
lfd. Nr.]]=0,0,IF(RANK(TabB1[[#This Row],[Zufalls-
zahl wenn
lfd. Nr.]],TabB1[Zufalls-
zahl wenn
lfd. Nr.])&lt;=TabB1[[#Totals],[Zufalls-
zahl]],1,0))</f>
        <v>0</v>
      </c>
      <c r="D10" s="531" t="s">
        <v>30</v>
      </c>
      <c r="E10" s="532">
        <v>4</v>
      </c>
      <c r="F10" s="13"/>
      <c r="G10" s="29"/>
      <c r="H10" s="72"/>
      <c r="I10" s="171"/>
      <c r="J10" s="8"/>
      <c r="K10" s="8"/>
      <c r="L10" s="8"/>
      <c r="M10" s="393"/>
      <c r="N10" s="567"/>
      <c r="O10" s="568">
        <f>(TabB1[[#This Row],[förderfähiger 
Betrag nach Prüfung ÖIF (€)]]-TabB1[[#This Row],[eingereichter
Betrag (€)]])*IF(TabB1[[#This Row],[Stich-
probe]]&gt;0,1,0)</f>
        <v>0</v>
      </c>
      <c r="P10" s="8"/>
      <c r="Q10" s="8"/>
      <c r="R10" s="8"/>
      <c r="S10" s="537"/>
      <c r="T10" s="538"/>
      <c r="U10" s="538" t="str">
        <f>IF(ISERROR(VLOOKUP(TabB1[[#This Row],[Grund für Differenz]],Datenquelle!$I$3:$J$20,2,FALSE)),"",VLOOKUP(TabB1[[#This Row],[Grund für Differenz]],Datenquelle!$I$3:$J$20,2,FALSE))</f>
        <v/>
      </c>
      <c r="V10" s="537"/>
      <c r="W10" s="540"/>
      <c r="X10" s="540"/>
      <c r="Y10" s="541"/>
      <c r="Z10" s="541"/>
      <c r="AA10" s="541"/>
      <c r="AB10" s="541"/>
      <c r="AC10" s="541"/>
      <c r="AD10" s="541"/>
      <c r="AE10" s="537"/>
      <c r="AF10" s="542"/>
      <c r="AG10" s="542"/>
      <c r="AH10" s="542"/>
      <c r="AI10" s="542"/>
      <c r="AJ10" s="542"/>
      <c r="AK10" s="542"/>
      <c r="AL10" s="542"/>
      <c r="AM10" s="542"/>
      <c r="AN10" s="542"/>
      <c r="AO10" s="542"/>
      <c r="AP10" s="542"/>
      <c r="AQ10" s="542"/>
      <c r="AR10" s="543"/>
      <c r="AS10" s="542" t="s">
        <v>317</v>
      </c>
      <c r="AT10" s="542" t="s">
        <v>317</v>
      </c>
      <c r="AU10" s="542" t="s">
        <v>317</v>
      </c>
      <c r="AV10" s="543"/>
      <c r="AW10" s="542"/>
      <c r="AX10" s="537"/>
      <c r="AY10" s="61" t="str">
        <f>IF(OR(TabB1[[#This Row],[eingereichter
Betrag (€)]]=0,TabB1[[#This Row],[eingereichter
Betrag (€)]]=""),"",COUNTA($M$6:$M10)-COUNTIF(($M$6:$M10),0))</f>
        <v/>
      </c>
      <c r="AZ10" s="544">
        <f ca="1">RAND()</f>
        <v>8.0561296530883286E-3</v>
      </c>
      <c r="BA10" s="545">
        <f>IF(TabB1[[#This Row],[Lfd.
Nr. f.
Stich-
probe]]&lt;&gt;"",TabB1[[#This Row],[Zufalls-
zahl]],0)</f>
        <v>0</v>
      </c>
      <c r="BB10" s="546">
        <f>IF(TabB1[[#This Row],[Stich-
probe]]&gt;0,IF(TabB1[[#This Row],[Differenz
förderfähig/
eingereicht nach Prüfung ÖIF (€)]]&lt;&gt;0,1,0),0)</f>
        <v>0</v>
      </c>
      <c r="BC10" s="547">
        <f>IF(TabB1[[#This Row],[Stich-
probe]]=0,0,TabB1[[#This Row],[Stich-
probe]]*TabB1[[#This Row],[Differenz
förderfähig/
eingereicht nach Prüfung ÖIF (€)]]/TabB1[[#This Row],[eingereichter
Betrag (€)]]*-1)</f>
        <v>0</v>
      </c>
      <c r="BD10" s="61"/>
      <c r="BH10" s="73"/>
    </row>
    <row r="11" spans="2:60" s="60" customFormat="1">
      <c r="B11" s="61"/>
      <c r="C11" s="536">
        <f>IF(TabB1[[#This Row],[Zufalls-
zahl wenn
lfd. Nr.]]=0,0,IF(RANK(TabB1[[#This Row],[Zufalls-
zahl wenn
lfd. Nr.]],TabB1[Zufalls-
zahl wenn
lfd. Nr.])&lt;=TabB1[[#Totals],[Zufalls-
zahl]],1,0))</f>
        <v>0</v>
      </c>
      <c r="D11" s="531" t="s">
        <v>30</v>
      </c>
      <c r="E11" s="532">
        <v>5</v>
      </c>
      <c r="F11" s="13"/>
      <c r="G11" s="29"/>
      <c r="H11" s="72"/>
      <c r="I11" s="171"/>
      <c r="J11" s="8"/>
      <c r="K11" s="8"/>
      <c r="L11" s="8"/>
      <c r="M11" s="393"/>
      <c r="N11" s="567"/>
      <c r="O11" s="568">
        <f>(TabB1[[#This Row],[förderfähiger 
Betrag nach Prüfung ÖIF (€)]]-TabB1[[#This Row],[eingereichter
Betrag (€)]])*IF(TabB1[[#This Row],[Stich-
probe]]&gt;0,1,0)</f>
        <v>0</v>
      </c>
      <c r="P11" s="8"/>
      <c r="Q11" s="8"/>
      <c r="R11" s="8"/>
      <c r="S11" s="537"/>
      <c r="T11" s="538"/>
      <c r="U11" s="538" t="str">
        <f>IF(ISERROR(VLOOKUP(TabB1[[#This Row],[Grund für Differenz]],Datenquelle!$I$3:$J$20,2,FALSE)),"",VLOOKUP(TabB1[[#This Row],[Grund für Differenz]],Datenquelle!$I$3:$J$20,2,FALSE))</f>
        <v/>
      </c>
      <c r="V11" s="537"/>
      <c r="W11" s="540"/>
      <c r="X11" s="540"/>
      <c r="Y11" s="541"/>
      <c r="Z11" s="541"/>
      <c r="AA11" s="541"/>
      <c r="AB11" s="541"/>
      <c r="AC11" s="541"/>
      <c r="AD11" s="541"/>
      <c r="AE11" s="537"/>
      <c r="AF11" s="542"/>
      <c r="AG11" s="542"/>
      <c r="AH11" s="542"/>
      <c r="AI11" s="542"/>
      <c r="AJ11" s="542"/>
      <c r="AK11" s="542"/>
      <c r="AL11" s="542"/>
      <c r="AM11" s="542"/>
      <c r="AN11" s="542"/>
      <c r="AO11" s="542"/>
      <c r="AP11" s="542"/>
      <c r="AQ11" s="542"/>
      <c r="AR11" s="543"/>
      <c r="AS11" s="542" t="s">
        <v>317</v>
      </c>
      <c r="AT11" s="542" t="s">
        <v>317</v>
      </c>
      <c r="AU11" s="542" t="s">
        <v>317</v>
      </c>
      <c r="AV11" s="543"/>
      <c r="AW11" s="542"/>
      <c r="AX11" s="537"/>
      <c r="AY11" s="61" t="str">
        <f>IF(OR(TabB1[[#This Row],[eingereichter
Betrag (€)]]=0,TabB1[[#This Row],[eingereichter
Betrag (€)]]=""),"",COUNTA($M$6:$M11)-COUNTIF(($M$6:$M11),0))</f>
        <v/>
      </c>
      <c r="AZ11" s="544">
        <f t="shared" ca="1" si="0"/>
        <v>0.15229827747198332</v>
      </c>
      <c r="BA11" s="545">
        <f>IF(TabB1[[#This Row],[Lfd.
Nr. f.
Stich-
probe]]&lt;&gt;"",TabB1[[#This Row],[Zufalls-
zahl]],0)</f>
        <v>0</v>
      </c>
      <c r="BB11" s="546">
        <f>IF(TabB1[[#This Row],[Stich-
probe]]&gt;0,IF(TabB1[[#This Row],[Differenz
förderfähig/
eingereicht nach Prüfung ÖIF (€)]]&lt;&gt;0,1,0),0)</f>
        <v>0</v>
      </c>
      <c r="BC11" s="547">
        <f>IF(TabB1[[#This Row],[Stich-
probe]]=0,0,TabB1[[#This Row],[Stich-
probe]]*TabB1[[#This Row],[Differenz
förderfähig/
eingereicht nach Prüfung ÖIF (€)]]/TabB1[[#This Row],[eingereichter
Betrag (€)]]*-1)</f>
        <v>0</v>
      </c>
      <c r="BD11" s="61"/>
      <c r="BH11" s="73"/>
    </row>
    <row r="12" spans="2:60" s="60" customFormat="1">
      <c r="B12" s="61"/>
      <c r="C12" s="536">
        <f>IF(TabB1[[#This Row],[Zufalls-
zahl wenn
lfd. Nr.]]=0,0,IF(RANK(TabB1[[#This Row],[Zufalls-
zahl wenn
lfd. Nr.]],TabB1[Zufalls-
zahl wenn
lfd. Nr.])&lt;=TabB1[[#Totals],[Zufalls-
zahl]],1,0))</f>
        <v>0</v>
      </c>
      <c r="D12" s="531" t="s">
        <v>30</v>
      </c>
      <c r="E12" s="532">
        <v>6</v>
      </c>
      <c r="F12" s="13"/>
      <c r="G12" s="29"/>
      <c r="H12" s="72"/>
      <c r="I12" s="171"/>
      <c r="J12" s="8"/>
      <c r="K12" s="8"/>
      <c r="L12" s="8"/>
      <c r="M12" s="393"/>
      <c r="N12" s="567"/>
      <c r="O12" s="568">
        <f>(TabB1[[#This Row],[förderfähiger 
Betrag nach Prüfung ÖIF (€)]]-TabB1[[#This Row],[eingereichter
Betrag (€)]])*IF(TabB1[[#This Row],[Stich-
probe]]&gt;0,1,0)</f>
        <v>0</v>
      </c>
      <c r="P12" s="8"/>
      <c r="Q12" s="8"/>
      <c r="R12" s="8"/>
      <c r="S12" s="537"/>
      <c r="T12" s="538"/>
      <c r="U12" s="538" t="str">
        <f>IF(ISERROR(VLOOKUP(TabB1[[#This Row],[Grund für Differenz]],Datenquelle!$I$3:$J$20,2,FALSE)),"",VLOOKUP(TabB1[[#This Row],[Grund für Differenz]],Datenquelle!$I$3:$J$20,2,FALSE))</f>
        <v/>
      </c>
      <c r="V12" s="537"/>
      <c r="W12" s="540"/>
      <c r="X12" s="540"/>
      <c r="Y12" s="541"/>
      <c r="Z12" s="541"/>
      <c r="AA12" s="541"/>
      <c r="AB12" s="541"/>
      <c r="AC12" s="541"/>
      <c r="AD12" s="541"/>
      <c r="AE12" s="537"/>
      <c r="AF12" s="542"/>
      <c r="AG12" s="542"/>
      <c r="AH12" s="542"/>
      <c r="AI12" s="542"/>
      <c r="AJ12" s="542"/>
      <c r="AK12" s="542"/>
      <c r="AL12" s="542"/>
      <c r="AM12" s="542"/>
      <c r="AN12" s="542"/>
      <c r="AO12" s="542"/>
      <c r="AP12" s="542"/>
      <c r="AQ12" s="542"/>
      <c r="AR12" s="543"/>
      <c r="AS12" s="542" t="s">
        <v>317</v>
      </c>
      <c r="AT12" s="542" t="s">
        <v>317</v>
      </c>
      <c r="AU12" s="542" t="s">
        <v>317</v>
      </c>
      <c r="AV12" s="543"/>
      <c r="AW12" s="542"/>
      <c r="AX12" s="537"/>
      <c r="AY12" s="61" t="str">
        <f>IF(OR(TabB1[[#This Row],[eingereichter
Betrag (€)]]=0,TabB1[[#This Row],[eingereichter
Betrag (€)]]=""),"",COUNTA($M$6:$M12)-COUNTIF(($M$6:$M12),0))</f>
        <v/>
      </c>
      <c r="AZ12" s="544">
        <f t="shared" ca="1" si="0"/>
        <v>0.2566272467212829</v>
      </c>
      <c r="BA12" s="545">
        <f>IF(TabB1[[#This Row],[Lfd.
Nr. f.
Stich-
probe]]&lt;&gt;"",TabB1[[#This Row],[Zufalls-
zahl]],0)</f>
        <v>0</v>
      </c>
      <c r="BB12" s="546">
        <f>IF(TabB1[[#This Row],[Stich-
probe]]&gt;0,IF(TabB1[[#This Row],[Differenz
förderfähig/
eingereicht nach Prüfung ÖIF (€)]]&lt;&gt;0,1,0),0)</f>
        <v>0</v>
      </c>
      <c r="BC12" s="547">
        <f>IF(TabB1[[#This Row],[Stich-
probe]]=0,0,TabB1[[#This Row],[Stich-
probe]]*TabB1[[#This Row],[Differenz
förderfähig/
eingereicht nach Prüfung ÖIF (€)]]/TabB1[[#This Row],[eingereichter
Betrag (€)]]*-1)</f>
        <v>0</v>
      </c>
      <c r="BD12" s="61"/>
      <c r="BH12" s="73"/>
    </row>
    <row r="13" spans="2:60" s="60" customFormat="1">
      <c r="B13" s="61"/>
      <c r="C13" s="536">
        <f>IF(TabB1[[#This Row],[Zufalls-
zahl wenn
lfd. Nr.]]=0,0,IF(RANK(TabB1[[#This Row],[Zufalls-
zahl wenn
lfd. Nr.]],TabB1[Zufalls-
zahl wenn
lfd. Nr.])&lt;=TabB1[[#Totals],[Zufalls-
zahl]],1,0))</f>
        <v>0</v>
      </c>
      <c r="D13" s="531" t="s">
        <v>30</v>
      </c>
      <c r="E13" s="532">
        <v>7</v>
      </c>
      <c r="F13" s="13"/>
      <c r="G13" s="29"/>
      <c r="H13" s="72"/>
      <c r="I13" s="171"/>
      <c r="J13" s="8"/>
      <c r="K13" s="8"/>
      <c r="L13" s="8"/>
      <c r="M13" s="393"/>
      <c r="N13" s="567"/>
      <c r="O13" s="568">
        <f>(TabB1[[#This Row],[förderfähiger 
Betrag nach Prüfung ÖIF (€)]]-TabB1[[#This Row],[eingereichter
Betrag (€)]])*IF(TabB1[[#This Row],[Stich-
probe]]&gt;0,1,0)</f>
        <v>0</v>
      </c>
      <c r="P13" s="8"/>
      <c r="Q13" s="8"/>
      <c r="R13" s="8"/>
      <c r="S13" s="537"/>
      <c r="T13" s="538"/>
      <c r="U13" s="538" t="str">
        <f>IF(ISERROR(VLOOKUP(TabB1[[#This Row],[Grund für Differenz]],Datenquelle!$I$3:$J$20,2,FALSE)),"",VLOOKUP(TabB1[[#This Row],[Grund für Differenz]],Datenquelle!$I$3:$J$20,2,FALSE))</f>
        <v/>
      </c>
      <c r="V13" s="537"/>
      <c r="W13" s="540"/>
      <c r="X13" s="540"/>
      <c r="Y13" s="541"/>
      <c r="Z13" s="541"/>
      <c r="AA13" s="541"/>
      <c r="AB13" s="541"/>
      <c r="AC13" s="541"/>
      <c r="AD13" s="541"/>
      <c r="AE13" s="539"/>
      <c r="AF13" s="542"/>
      <c r="AG13" s="542"/>
      <c r="AH13" s="542"/>
      <c r="AI13" s="542"/>
      <c r="AJ13" s="542"/>
      <c r="AK13" s="542"/>
      <c r="AL13" s="542"/>
      <c r="AM13" s="542"/>
      <c r="AN13" s="542"/>
      <c r="AO13" s="542"/>
      <c r="AP13" s="542"/>
      <c r="AQ13" s="542"/>
      <c r="AR13" s="543"/>
      <c r="AS13" s="542" t="s">
        <v>317</v>
      </c>
      <c r="AT13" s="542" t="s">
        <v>317</v>
      </c>
      <c r="AU13" s="542" t="s">
        <v>317</v>
      </c>
      <c r="AV13" s="543"/>
      <c r="AW13" s="542"/>
      <c r="AX13" s="537"/>
      <c r="AY13" s="61" t="str">
        <f>IF(OR(TabB1[[#This Row],[eingereichter
Betrag (€)]]=0,TabB1[[#This Row],[eingereichter
Betrag (€)]]=""),"",COUNTA($M$6:$M13)-COUNTIF(($M$6:$M13),0))</f>
        <v/>
      </c>
      <c r="AZ13" s="544">
        <f t="shared" ca="1" si="0"/>
        <v>0.41197055897164747</v>
      </c>
      <c r="BA13" s="545">
        <f>IF(TabB1[[#This Row],[Lfd.
Nr. f.
Stich-
probe]]&lt;&gt;"",TabB1[[#This Row],[Zufalls-
zahl]],0)</f>
        <v>0</v>
      </c>
      <c r="BB13" s="546">
        <f>IF(TabB1[[#This Row],[Stich-
probe]]&gt;0,IF(TabB1[[#This Row],[Differenz
förderfähig/
eingereicht nach Prüfung ÖIF (€)]]&lt;&gt;0,1,0),0)</f>
        <v>0</v>
      </c>
      <c r="BC13" s="547">
        <f>IF(TabB1[[#This Row],[Stich-
probe]]=0,0,TabB1[[#This Row],[Stich-
probe]]*TabB1[[#This Row],[Differenz
förderfähig/
eingereicht nach Prüfung ÖIF (€)]]/TabB1[[#This Row],[eingereichter
Betrag (€)]]*-1)</f>
        <v>0</v>
      </c>
      <c r="BD13" s="61"/>
      <c r="BH13" s="73"/>
    </row>
    <row r="14" spans="2:60" s="60" customFormat="1">
      <c r="B14" s="61"/>
      <c r="C14" s="536">
        <f>IF(TabB1[[#This Row],[Zufalls-
zahl wenn
lfd. Nr.]]=0,0,IF(RANK(TabB1[[#This Row],[Zufalls-
zahl wenn
lfd. Nr.]],TabB1[Zufalls-
zahl wenn
lfd. Nr.])&lt;=TabB1[[#Totals],[Zufalls-
zahl]],1,0))</f>
        <v>0</v>
      </c>
      <c r="D14" s="531" t="s">
        <v>30</v>
      </c>
      <c r="E14" s="532">
        <v>8</v>
      </c>
      <c r="F14" s="13"/>
      <c r="G14" s="29"/>
      <c r="H14" s="72"/>
      <c r="I14" s="171"/>
      <c r="J14" s="8"/>
      <c r="K14" s="8"/>
      <c r="L14" s="8"/>
      <c r="M14" s="393"/>
      <c r="N14" s="567"/>
      <c r="O14" s="568">
        <f>(TabB1[[#This Row],[förderfähiger 
Betrag nach Prüfung ÖIF (€)]]-TabB1[[#This Row],[eingereichter
Betrag (€)]])*IF(TabB1[[#This Row],[Stich-
probe]]&gt;0,1,0)</f>
        <v>0</v>
      </c>
      <c r="P14" s="8"/>
      <c r="Q14" s="8"/>
      <c r="R14" s="8"/>
      <c r="S14" s="537"/>
      <c r="T14" s="538"/>
      <c r="U14" s="538" t="str">
        <f>IF(ISERROR(VLOOKUP(TabB1[[#This Row],[Grund für Differenz]],Datenquelle!$I$3:$J$20,2,FALSE)),"",VLOOKUP(TabB1[[#This Row],[Grund für Differenz]],Datenquelle!$I$3:$J$20,2,FALSE))</f>
        <v/>
      </c>
      <c r="V14" s="537"/>
      <c r="W14" s="540"/>
      <c r="X14" s="540"/>
      <c r="Y14" s="541"/>
      <c r="Z14" s="541"/>
      <c r="AA14" s="541"/>
      <c r="AB14" s="541"/>
      <c r="AC14" s="541"/>
      <c r="AD14" s="541"/>
      <c r="AE14" s="569"/>
      <c r="AF14" s="542"/>
      <c r="AG14" s="542"/>
      <c r="AH14" s="542"/>
      <c r="AI14" s="542"/>
      <c r="AJ14" s="542"/>
      <c r="AK14" s="542"/>
      <c r="AL14" s="542"/>
      <c r="AM14" s="542"/>
      <c r="AN14" s="542"/>
      <c r="AO14" s="542"/>
      <c r="AP14" s="542"/>
      <c r="AQ14" s="542"/>
      <c r="AR14" s="543"/>
      <c r="AS14" s="542" t="s">
        <v>317</v>
      </c>
      <c r="AT14" s="542" t="s">
        <v>317</v>
      </c>
      <c r="AU14" s="542" t="s">
        <v>317</v>
      </c>
      <c r="AV14" s="543"/>
      <c r="AW14" s="542"/>
      <c r="AX14" s="537"/>
      <c r="AY14" s="61" t="str">
        <f>IF(OR(TabB1[[#This Row],[eingereichter
Betrag (€)]]=0,TabB1[[#This Row],[eingereichter
Betrag (€)]]=""),"",COUNTA($M$6:$M14)-COUNTIF(($M$6:$M14),0))</f>
        <v/>
      </c>
      <c r="AZ14" s="544">
        <f t="shared" ca="1" si="0"/>
        <v>0.37501246940882316</v>
      </c>
      <c r="BA14" s="545">
        <f>IF(TabB1[[#This Row],[Lfd.
Nr. f.
Stich-
probe]]&lt;&gt;"",TabB1[[#This Row],[Zufalls-
zahl]],0)</f>
        <v>0</v>
      </c>
      <c r="BB14" s="546">
        <f>IF(TabB1[[#This Row],[Stich-
probe]]&gt;0,IF(TabB1[[#This Row],[Differenz
förderfähig/
eingereicht nach Prüfung ÖIF (€)]]&lt;&gt;0,1,0),0)</f>
        <v>0</v>
      </c>
      <c r="BC14" s="547">
        <f>IF(TabB1[[#This Row],[Stich-
probe]]=0,0,TabB1[[#This Row],[Stich-
probe]]*TabB1[[#This Row],[Differenz
förderfähig/
eingereicht nach Prüfung ÖIF (€)]]/TabB1[[#This Row],[eingereichter
Betrag (€)]]*-1)</f>
        <v>0</v>
      </c>
      <c r="BD14" s="61"/>
      <c r="BH14" s="73"/>
    </row>
    <row r="15" spans="2:60" s="60" customFormat="1">
      <c r="B15" s="61"/>
      <c r="C15" s="536">
        <f>IF(TabB1[[#This Row],[Zufalls-
zahl wenn
lfd. Nr.]]=0,0,IF(RANK(TabB1[[#This Row],[Zufalls-
zahl wenn
lfd. Nr.]],TabB1[Zufalls-
zahl wenn
lfd. Nr.])&lt;=TabB1[[#Totals],[Zufalls-
zahl]],1,0))</f>
        <v>0</v>
      </c>
      <c r="D15" s="531" t="s">
        <v>30</v>
      </c>
      <c r="E15" s="532">
        <v>9</v>
      </c>
      <c r="F15" s="13"/>
      <c r="G15" s="29"/>
      <c r="H15" s="72"/>
      <c r="I15" s="171"/>
      <c r="J15" s="8"/>
      <c r="K15" s="8"/>
      <c r="L15" s="8"/>
      <c r="M15" s="393"/>
      <c r="N15" s="567"/>
      <c r="O15" s="568">
        <f>(TabB1[[#This Row],[förderfähiger 
Betrag nach Prüfung ÖIF (€)]]-TabB1[[#This Row],[eingereichter
Betrag (€)]])*IF(TabB1[[#This Row],[Stich-
probe]]&gt;0,1,0)</f>
        <v>0</v>
      </c>
      <c r="P15" s="8"/>
      <c r="Q15" s="8"/>
      <c r="R15" s="8"/>
      <c r="S15" s="537"/>
      <c r="T15" s="538"/>
      <c r="U15" s="538" t="str">
        <f>IF(ISERROR(VLOOKUP(TabB1[[#This Row],[Grund für Differenz]],Datenquelle!$I$3:$J$20,2,FALSE)),"",VLOOKUP(TabB1[[#This Row],[Grund für Differenz]],Datenquelle!$I$3:$J$20,2,FALSE))</f>
        <v/>
      </c>
      <c r="V15" s="537"/>
      <c r="W15" s="540"/>
      <c r="X15" s="540"/>
      <c r="Y15" s="541"/>
      <c r="Z15" s="541"/>
      <c r="AA15" s="541"/>
      <c r="AB15" s="541"/>
      <c r="AC15" s="541"/>
      <c r="AD15" s="541"/>
      <c r="AE15" s="537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3"/>
      <c r="AS15" s="542" t="s">
        <v>317</v>
      </c>
      <c r="AT15" s="542" t="s">
        <v>317</v>
      </c>
      <c r="AU15" s="542" t="s">
        <v>317</v>
      </c>
      <c r="AV15" s="543"/>
      <c r="AW15" s="542"/>
      <c r="AX15" s="537"/>
      <c r="AY15" s="61" t="str">
        <f>IF(OR(TabB1[[#This Row],[eingereichter
Betrag (€)]]=0,TabB1[[#This Row],[eingereichter
Betrag (€)]]=""),"",COUNTA($M$6:$M15)-COUNTIF(($M$6:$M15),0))</f>
        <v/>
      </c>
      <c r="AZ15" s="544">
        <f t="shared" ca="1" si="0"/>
        <v>0.18738318223066275</v>
      </c>
      <c r="BA15" s="545">
        <f>IF(TabB1[[#This Row],[Lfd.
Nr. f.
Stich-
probe]]&lt;&gt;"",TabB1[[#This Row],[Zufalls-
zahl]],0)</f>
        <v>0</v>
      </c>
      <c r="BB15" s="546">
        <f>IF(TabB1[[#This Row],[Stich-
probe]]&gt;0,IF(TabB1[[#This Row],[Differenz
förderfähig/
eingereicht nach Prüfung ÖIF (€)]]&lt;&gt;0,1,0),0)</f>
        <v>0</v>
      </c>
      <c r="BC15" s="547">
        <f>IF(TabB1[[#This Row],[Stich-
probe]]=0,0,TabB1[[#This Row],[Stich-
probe]]*TabB1[[#This Row],[Differenz
förderfähig/
eingereicht nach Prüfung ÖIF (€)]]/TabB1[[#This Row],[eingereichter
Betrag (€)]]*-1)</f>
        <v>0</v>
      </c>
      <c r="BD15" s="61"/>
      <c r="BH15" s="73"/>
    </row>
    <row r="16" spans="2:60" s="60" customFormat="1">
      <c r="B16" s="61"/>
      <c r="C16" s="536">
        <f>IF(TabB1[[#This Row],[Zufalls-
zahl wenn
lfd. Nr.]]=0,0,IF(RANK(TabB1[[#This Row],[Zufalls-
zahl wenn
lfd. Nr.]],TabB1[Zufalls-
zahl wenn
lfd. Nr.])&lt;=TabB1[[#Totals],[Zufalls-
zahl]],1,0))</f>
        <v>0</v>
      </c>
      <c r="D16" s="531" t="s">
        <v>30</v>
      </c>
      <c r="E16" s="532">
        <v>10</v>
      </c>
      <c r="F16" s="13"/>
      <c r="G16" s="29"/>
      <c r="H16" s="72"/>
      <c r="I16" s="171"/>
      <c r="J16" s="8"/>
      <c r="K16" s="8"/>
      <c r="L16" s="8"/>
      <c r="M16" s="393"/>
      <c r="N16" s="567"/>
      <c r="O16" s="568">
        <f>(TabB1[[#This Row],[förderfähiger 
Betrag nach Prüfung ÖIF (€)]]-TabB1[[#This Row],[eingereichter
Betrag (€)]])*IF(TabB1[[#This Row],[Stich-
probe]]&gt;0,1,0)</f>
        <v>0</v>
      </c>
      <c r="P16" s="8"/>
      <c r="Q16" s="8"/>
      <c r="R16" s="8"/>
      <c r="S16" s="537"/>
      <c r="T16" s="538"/>
      <c r="U16" s="538" t="str">
        <f>IF(ISERROR(VLOOKUP(TabB1[[#This Row],[Grund für Differenz]],Datenquelle!$I$3:$J$20,2,FALSE)),"",VLOOKUP(TabB1[[#This Row],[Grund für Differenz]],Datenquelle!$I$3:$J$20,2,FALSE))</f>
        <v/>
      </c>
      <c r="V16" s="537"/>
      <c r="W16" s="540"/>
      <c r="X16" s="540"/>
      <c r="Y16" s="541"/>
      <c r="Z16" s="541"/>
      <c r="AA16" s="541"/>
      <c r="AB16" s="541"/>
      <c r="AC16" s="541"/>
      <c r="AD16" s="541"/>
      <c r="AE16" s="537"/>
      <c r="AF16" s="542"/>
      <c r="AG16" s="542"/>
      <c r="AH16" s="542"/>
      <c r="AI16" s="542"/>
      <c r="AJ16" s="542"/>
      <c r="AK16" s="542"/>
      <c r="AL16" s="542"/>
      <c r="AM16" s="542"/>
      <c r="AN16" s="542"/>
      <c r="AO16" s="542"/>
      <c r="AP16" s="542"/>
      <c r="AQ16" s="542"/>
      <c r="AR16" s="543"/>
      <c r="AS16" s="542" t="s">
        <v>317</v>
      </c>
      <c r="AT16" s="542" t="s">
        <v>317</v>
      </c>
      <c r="AU16" s="542" t="s">
        <v>317</v>
      </c>
      <c r="AV16" s="543"/>
      <c r="AW16" s="542"/>
      <c r="AX16" s="537"/>
      <c r="AY16" s="61" t="str">
        <f>IF(OR(TabB1[[#This Row],[eingereichter
Betrag (€)]]=0,TabB1[[#This Row],[eingereichter
Betrag (€)]]=""),"",COUNTA($M$6:$M16)-COUNTIF(($M$6:$M16),0))</f>
        <v/>
      </c>
      <c r="AZ16" s="544">
        <f t="shared" ca="1" si="0"/>
        <v>0.84340378502809032</v>
      </c>
      <c r="BA16" s="545">
        <f>IF(TabB1[[#This Row],[Lfd.
Nr. f.
Stich-
probe]]&lt;&gt;"",TabB1[[#This Row],[Zufalls-
zahl]],0)</f>
        <v>0</v>
      </c>
      <c r="BB16" s="546">
        <f>IF(TabB1[[#This Row],[Stich-
probe]]&gt;0,IF(TabB1[[#This Row],[Differenz
förderfähig/
eingereicht nach Prüfung ÖIF (€)]]&lt;&gt;0,1,0),0)</f>
        <v>0</v>
      </c>
      <c r="BC16" s="547">
        <f>IF(TabB1[[#This Row],[Stich-
probe]]=0,0,TabB1[[#This Row],[Stich-
probe]]*TabB1[[#This Row],[Differenz
förderfähig/
eingereicht nach Prüfung ÖIF (€)]]/TabB1[[#This Row],[eingereichter
Betrag (€)]]*-1)</f>
        <v>0</v>
      </c>
      <c r="BD16" s="61"/>
      <c r="BH16" s="73"/>
    </row>
    <row r="17" spans="2:60" s="60" customFormat="1">
      <c r="B17" s="61"/>
      <c r="C17" s="536">
        <f>IF(TabB1[[#This Row],[Zufalls-
zahl wenn
lfd. Nr.]]=0,0,IF(RANK(TabB1[[#This Row],[Zufalls-
zahl wenn
lfd. Nr.]],TabB1[Zufalls-
zahl wenn
lfd. Nr.])&lt;=TabB1[[#Totals],[Zufalls-
zahl]],1,0))</f>
        <v>0</v>
      </c>
      <c r="D17" s="531" t="s">
        <v>30</v>
      </c>
      <c r="E17" s="532">
        <v>11</v>
      </c>
      <c r="F17" s="13"/>
      <c r="G17" s="29"/>
      <c r="H17" s="72"/>
      <c r="I17" s="171"/>
      <c r="J17" s="8"/>
      <c r="K17" s="8"/>
      <c r="L17" s="8"/>
      <c r="M17" s="393"/>
      <c r="N17" s="567"/>
      <c r="O17" s="568">
        <f>(TabB1[[#This Row],[förderfähiger 
Betrag nach Prüfung ÖIF (€)]]-TabB1[[#This Row],[eingereichter
Betrag (€)]])*IF(TabB1[[#This Row],[Stich-
probe]]&gt;0,1,0)</f>
        <v>0</v>
      </c>
      <c r="P17" s="8"/>
      <c r="Q17" s="8"/>
      <c r="R17" s="8"/>
      <c r="S17" s="537"/>
      <c r="T17" s="538"/>
      <c r="U17" s="538" t="str">
        <f>IF(ISERROR(VLOOKUP(TabB1[[#This Row],[Grund für Differenz]],Datenquelle!$I$3:$J$20,2,FALSE)),"",VLOOKUP(TabB1[[#This Row],[Grund für Differenz]],Datenquelle!$I$3:$J$20,2,FALSE))</f>
        <v/>
      </c>
      <c r="V17" s="537"/>
      <c r="W17" s="540"/>
      <c r="X17" s="540"/>
      <c r="Y17" s="541"/>
      <c r="Z17" s="541"/>
      <c r="AA17" s="541"/>
      <c r="AB17" s="541"/>
      <c r="AC17" s="541"/>
      <c r="AD17" s="541"/>
      <c r="AE17" s="537"/>
      <c r="AF17" s="542"/>
      <c r="AG17" s="542"/>
      <c r="AH17" s="542"/>
      <c r="AI17" s="542"/>
      <c r="AJ17" s="542"/>
      <c r="AK17" s="542"/>
      <c r="AL17" s="542"/>
      <c r="AM17" s="542"/>
      <c r="AN17" s="542"/>
      <c r="AO17" s="542"/>
      <c r="AP17" s="542"/>
      <c r="AQ17" s="542"/>
      <c r="AR17" s="543"/>
      <c r="AS17" s="542" t="s">
        <v>317</v>
      </c>
      <c r="AT17" s="542" t="s">
        <v>317</v>
      </c>
      <c r="AU17" s="542" t="s">
        <v>317</v>
      </c>
      <c r="AV17" s="543"/>
      <c r="AW17" s="542"/>
      <c r="AX17" s="537"/>
      <c r="AY17" s="61" t="str">
        <f>IF(OR(TabB1[[#This Row],[eingereichter
Betrag (€)]]=0,TabB1[[#This Row],[eingereichter
Betrag (€)]]=""),"",COUNTA($M$6:$M17)-COUNTIF(($M$6:$M17),0))</f>
        <v/>
      </c>
      <c r="AZ17" s="544">
        <f t="shared" ca="1" si="0"/>
        <v>0.57781757070183049</v>
      </c>
      <c r="BA17" s="545">
        <f>IF(TabB1[[#This Row],[Lfd.
Nr. f.
Stich-
probe]]&lt;&gt;"",TabB1[[#This Row],[Zufalls-
zahl]],0)</f>
        <v>0</v>
      </c>
      <c r="BB17" s="546">
        <f>IF(TabB1[[#This Row],[Stich-
probe]]&gt;0,IF(TabB1[[#This Row],[Differenz
förderfähig/
eingereicht nach Prüfung ÖIF (€)]]&lt;&gt;0,1,0),0)</f>
        <v>0</v>
      </c>
      <c r="BC17" s="547">
        <f>IF(TabB1[[#This Row],[Stich-
probe]]=0,0,TabB1[[#This Row],[Stich-
probe]]*TabB1[[#This Row],[Differenz
förderfähig/
eingereicht nach Prüfung ÖIF (€)]]/TabB1[[#This Row],[eingereichter
Betrag (€)]]*-1)</f>
        <v>0</v>
      </c>
      <c r="BD17" s="61"/>
      <c r="BH17" s="73"/>
    </row>
    <row r="18" spans="2:60" s="60" customFormat="1">
      <c r="B18" s="61"/>
      <c r="C18" s="536">
        <f>IF(TabB1[[#This Row],[Zufalls-
zahl wenn
lfd. Nr.]]=0,0,IF(RANK(TabB1[[#This Row],[Zufalls-
zahl wenn
lfd. Nr.]],TabB1[Zufalls-
zahl wenn
lfd. Nr.])&lt;=TabB1[[#Totals],[Zufalls-
zahl]],1,0))</f>
        <v>0</v>
      </c>
      <c r="D18" s="531" t="s">
        <v>30</v>
      </c>
      <c r="E18" s="532">
        <v>12</v>
      </c>
      <c r="F18" s="13"/>
      <c r="G18" s="29"/>
      <c r="H18" s="72"/>
      <c r="I18" s="171"/>
      <c r="J18" s="8"/>
      <c r="K18" s="8"/>
      <c r="L18" s="8"/>
      <c r="M18" s="393"/>
      <c r="N18" s="567"/>
      <c r="O18" s="568">
        <f>(TabB1[[#This Row],[förderfähiger 
Betrag nach Prüfung ÖIF (€)]]-TabB1[[#This Row],[eingereichter
Betrag (€)]])*IF(TabB1[[#This Row],[Stich-
probe]]&gt;0,1,0)</f>
        <v>0</v>
      </c>
      <c r="P18" s="8"/>
      <c r="Q18" s="8"/>
      <c r="R18" s="8"/>
      <c r="S18" s="537"/>
      <c r="T18" s="538"/>
      <c r="U18" s="538" t="str">
        <f>IF(ISERROR(VLOOKUP(TabB1[[#This Row],[Grund für Differenz]],Datenquelle!$I$3:$J$20,2,FALSE)),"",VLOOKUP(TabB1[[#This Row],[Grund für Differenz]],Datenquelle!$I$3:$J$20,2,FALSE))</f>
        <v/>
      </c>
      <c r="V18" s="537"/>
      <c r="W18" s="540"/>
      <c r="X18" s="540"/>
      <c r="Y18" s="541"/>
      <c r="Z18" s="541"/>
      <c r="AA18" s="541"/>
      <c r="AB18" s="541"/>
      <c r="AC18" s="541"/>
      <c r="AD18" s="541"/>
      <c r="AE18" s="537"/>
      <c r="AF18" s="542"/>
      <c r="AG18" s="542"/>
      <c r="AH18" s="542"/>
      <c r="AI18" s="542"/>
      <c r="AJ18" s="542"/>
      <c r="AK18" s="542"/>
      <c r="AL18" s="542"/>
      <c r="AM18" s="542"/>
      <c r="AN18" s="542"/>
      <c r="AO18" s="542"/>
      <c r="AP18" s="542"/>
      <c r="AQ18" s="542"/>
      <c r="AR18" s="543"/>
      <c r="AS18" s="542" t="s">
        <v>317</v>
      </c>
      <c r="AT18" s="542" t="s">
        <v>317</v>
      </c>
      <c r="AU18" s="542" t="s">
        <v>317</v>
      </c>
      <c r="AV18" s="543"/>
      <c r="AW18" s="542"/>
      <c r="AX18" s="537"/>
      <c r="AY18" s="61" t="str">
        <f>IF(OR(TabB1[[#This Row],[eingereichter
Betrag (€)]]=0,TabB1[[#This Row],[eingereichter
Betrag (€)]]=""),"",COUNTA($M$6:$M18)-COUNTIF(($M$6:$M18),0))</f>
        <v/>
      </c>
      <c r="AZ18" s="544">
        <f t="shared" ca="1" si="0"/>
        <v>0.92421208129878274</v>
      </c>
      <c r="BA18" s="545">
        <f>IF(TabB1[[#This Row],[Lfd.
Nr. f.
Stich-
probe]]&lt;&gt;"",TabB1[[#This Row],[Zufalls-
zahl]],0)</f>
        <v>0</v>
      </c>
      <c r="BB18" s="546">
        <f>IF(TabB1[[#This Row],[Stich-
probe]]&gt;0,IF(TabB1[[#This Row],[Differenz
förderfähig/
eingereicht nach Prüfung ÖIF (€)]]&lt;&gt;0,1,0),0)</f>
        <v>0</v>
      </c>
      <c r="BC18" s="547">
        <f>IF(TabB1[[#This Row],[Stich-
probe]]=0,0,TabB1[[#This Row],[Stich-
probe]]*TabB1[[#This Row],[Differenz
förderfähig/
eingereicht nach Prüfung ÖIF (€)]]/TabB1[[#This Row],[eingereichter
Betrag (€)]]*-1)</f>
        <v>0</v>
      </c>
      <c r="BD18" s="61"/>
      <c r="BH18" s="73"/>
    </row>
    <row r="19" spans="2:60" s="60" customFormat="1">
      <c r="B19" s="61"/>
      <c r="C19" s="536">
        <f>IF(TabB1[[#This Row],[Zufalls-
zahl wenn
lfd. Nr.]]=0,0,IF(RANK(TabB1[[#This Row],[Zufalls-
zahl wenn
lfd. Nr.]],TabB1[Zufalls-
zahl wenn
lfd. Nr.])&lt;=TabB1[[#Totals],[Zufalls-
zahl]],1,0))</f>
        <v>0</v>
      </c>
      <c r="D19" s="531" t="s">
        <v>30</v>
      </c>
      <c r="E19" s="532">
        <v>13</v>
      </c>
      <c r="F19" s="13"/>
      <c r="G19" s="29"/>
      <c r="H19" s="72"/>
      <c r="I19" s="171"/>
      <c r="J19" s="8"/>
      <c r="K19" s="8"/>
      <c r="L19" s="8"/>
      <c r="M19" s="393"/>
      <c r="N19" s="567"/>
      <c r="O19" s="568">
        <f>(TabB1[[#This Row],[förderfähiger 
Betrag nach Prüfung ÖIF (€)]]-TabB1[[#This Row],[eingereichter
Betrag (€)]])*IF(TabB1[[#This Row],[Stich-
probe]]&gt;0,1,0)</f>
        <v>0</v>
      </c>
      <c r="P19" s="8"/>
      <c r="Q19" s="8"/>
      <c r="R19" s="8"/>
      <c r="S19" s="537"/>
      <c r="T19" s="538"/>
      <c r="U19" s="538" t="str">
        <f>IF(ISERROR(VLOOKUP(TabB1[[#This Row],[Grund für Differenz]],Datenquelle!$I$3:$J$20,2,FALSE)),"",VLOOKUP(TabB1[[#This Row],[Grund für Differenz]],Datenquelle!$I$3:$J$20,2,FALSE))</f>
        <v/>
      </c>
      <c r="V19" s="537"/>
      <c r="W19" s="540"/>
      <c r="X19" s="540"/>
      <c r="Y19" s="541"/>
      <c r="Z19" s="541"/>
      <c r="AA19" s="541"/>
      <c r="AB19" s="541"/>
      <c r="AC19" s="541"/>
      <c r="AD19" s="541"/>
      <c r="AE19" s="537"/>
      <c r="AF19" s="542"/>
      <c r="AG19" s="542"/>
      <c r="AH19" s="542"/>
      <c r="AI19" s="542"/>
      <c r="AJ19" s="542"/>
      <c r="AK19" s="542"/>
      <c r="AL19" s="542"/>
      <c r="AM19" s="542"/>
      <c r="AN19" s="542"/>
      <c r="AO19" s="542"/>
      <c r="AP19" s="542"/>
      <c r="AQ19" s="542"/>
      <c r="AR19" s="543"/>
      <c r="AS19" s="542" t="s">
        <v>317</v>
      </c>
      <c r="AT19" s="542" t="s">
        <v>317</v>
      </c>
      <c r="AU19" s="542" t="s">
        <v>317</v>
      </c>
      <c r="AV19" s="543"/>
      <c r="AW19" s="542"/>
      <c r="AX19" s="537"/>
      <c r="AY19" s="61" t="str">
        <f>IF(OR(TabB1[[#This Row],[eingereichter
Betrag (€)]]=0,TabB1[[#This Row],[eingereichter
Betrag (€)]]=""),"",COUNTA($M$6:$M19)-COUNTIF(($M$6:$M19),0))</f>
        <v/>
      </c>
      <c r="AZ19" s="544">
        <f t="shared" ca="1" si="0"/>
        <v>0.36169812278948699</v>
      </c>
      <c r="BA19" s="545">
        <f>IF(TabB1[[#This Row],[Lfd.
Nr. f.
Stich-
probe]]&lt;&gt;"",TabB1[[#This Row],[Zufalls-
zahl]],0)</f>
        <v>0</v>
      </c>
      <c r="BB19" s="546">
        <f>IF(TabB1[[#This Row],[Stich-
probe]]&gt;0,IF(TabB1[[#This Row],[Differenz
förderfähig/
eingereicht nach Prüfung ÖIF (€)]]&lt;&gt;0,1,0),0)</f>
        <v>0</v>
      </c>
      <c r="BC19" s="547">
        <f>IF(TabB1[[#This Row],[Stich-
probe]]=0,0,TabB1[[#This Row],[Stich-
probe]]*TabB1[[#This Row],[Differenz
förderfähig/
eingereicht nach Prüfung ÖIF (€)]]/TabB1[[#This Row],[eingereichter
Betrag (€)]]*-1)</f>
        <v>0</v>
      </c>
      <c r="BD19" s="61"/>
      <c r="BH19" s="73"/>
    </row>
    <row r="20" spans="2:60" s="60" customFormat="1">
      <c r="B20" s="61"/>
      <c r="C20" s="536">
        <f>IF(TabB1[[#This Row],[Zufalls-
zahl wenn
lfd. Nr.]]=0,0,IF(RANK(TabB1[[#This Row],[Zufalls-
zahl wenn
lfd. Nr.]],TabB1[Zufalls-
zahl wenn
lfd. Nr.])&lt;=TabB1[[#Totals],[Zufalls-
zahl]],1,0))</f>
        <v>0</v>
      </c>
      <c r="D20" s="531" t="s">
        <v>30</v>
      </c>
      <c r="E20" s="532">
        <v>14</v>
      </c>
      <c r="F20" s="13"/>
      <c r="G20" s="29"/>
      <c r="H20" s="72"/>
      <c r="I20" s="171"/>
      <c r="J20" s="8"/>
      <c r="K20" s="8"/>
      <c r="L20" s="8"/>
      <c r="M20" s="393"/>
      <c r="N20" s="567"/>
      <c r="O20" s="568">
        <f>(TabB1[[#This Row],[förderfähiger 
Betrag nach Prüfung ÖIF (€)]]-TabB1[[#This Row],[eingereichter
Betrag (€)]])*IF(TabB1[[#This Row],[Stich-
probe]]&gt;0,1,0)</f>
        <v>0</v>
      </c>
      <c r="P20" s="8"/>
      <c r="Q20" s="8"/>
      <c r="R20" s="8"/>
      <c r="S20" s="537"/>
      <c r="T20" s="538"/>
      <c r="U20" s="538" t="str">
        <f>IF(ISERROR(VLOOKUP(TabB1[[#This Row],[Grund für Differenz]],Datenquelle!$I$3:$J$20,2,FALSE)),"",VLOOKUP(TabB1[[#This Row],[Grund für Differenz]],Datenquelle!$I$3:$J$20,2,FALSE))</f>
        <v/>
      </c>
      <c r="V20" s="537"/>
      <c r="W20" s="540"/>
      <c r="X20" s="540"/>
      <c r="Y20" s="541"/>
      <c r="Z20" s="541"/>
      <c r="AA20" s="541"/>
      <c r="AB20" s="541"/>
      <c r="AC20" s="541"/>
      <c r="AD20" s="541"/>
      <c r="AE20" s="537"/>
      <c r="AF20" s="542"/>
      <c r="AG20" s="542"/>
      <c r="AH20" s="542"/>
      <c r="AI20" s="542"/>
      <c r="AJ20" s="542"/>
      <c r="AK20" s="542"/>
      <c r="AL20" s="542"/>
      <c r="AM20" s="542"/>
      <c r="AN20" s="542"/>
      <c r="AO20" s="542"/>
      <c r="AP20" s="542"/>
      <c r="AQ20" s="542"/>
      <c r="AR20" s="543"/>
      <c r="AS20" s="542" t="s">
        <v>317</v>
      </c>
      <c r="AT20" s="542" t="s">
        <v>317</v>
      </c>
      <c r="AU20" s="542" t="s">
        <v>317</v>
      </c>
      <c r="AV20" s="543"/>
      <c r="AW20" s="542"/>
      <c r="AX20" s="537"/>
      <c r="AY20" s="61" t="str">
        <f>IF(OR(TabB1[[#This Row],[eingereichter
Betrag (€)]]=0,TabB1[[#This Row],[eingereichter
Betrag (€)]]=""),"",COUNTA($M$6:$M20)-COUNTIF(($M$6:$M20),0))</f>
        <v/>
      </c>
      <c r="AZ20" s="544">
        <f t="shared" ca="1" si="0"/>
        <v>0.86058614279902379</v>
      </c>
      <c r="BA20" s="545">
        <f>IF(TabB1[[#This Row],[Lfd.
Nr. f.
Stich-
probe]]&lt;&gt;"",TabB1[[#This Row],[Zufalls-
zahl]],0)</f>
        <v>0</v>
      </c>
      <c r="BB20" s="546">
        <f>IF(TabB1[[#This Row],[Stich-
probe]]&gt;0,IF(TabB1[[#This Row],[Differenz
förderfähig/
eingereicht nach Prüfung ÖIF (€)]]&lt;&gt;0,1,0),0)</f>
        <v>0</v>
      </c>
      <c r="BC20" s="547">
        <f>IF(TabB1[[#This Row],[Stich-
probe]]=0,0,TabB1[[#This Row],[Stich-
probe]]*TabB1[[#This Row],[Differenz
förderfähig/
eingereicht nach Prüfung ÖIF (€)]]/TabB1[[#This Row],[eingereichter
Betrag (€)]]*-1)</f>
        <v>0</v>
      </c>
      <c r="BD20" s="61"/>
      <c r="BH20" s="73"/>
    </row>
    <row r="21" spans="2:60" s="60" customFormat="1">
      <c r="B21" s="61"/>
      <c r="C21" s="536">
        <f>IF(TabB1[[#This Row],[Zufalls-
zahl wenn
lfd. Nr.]]=0,0,IF(RANK(TabB1[[#This Row],[Zufalls-
zahl wenn
lfd. Nr.]],TabB1[Zufalls-
zahl wenn
lfd. Nr.])&lt;=TabB1[[#Totals],[Zufalls-
zahl]],1,0))</f>
        <v>0</v>
      </c>
      <c r="D21" s="531" t="s">
        <v>30</v>
      </c>
      <c r="E21" s="532">
        <v>15</v>
      </c>
      <c r="F21" s="13"/>
      <c r="G21" s="29"/>
      <c r="H21" s="72"/>
      <c r="I21" s="171"/>
      <c r="J21" s="8"/>
      <c r="K21" s="8"/>
      <c r="L21" s="8"/>
      <c r="M21" s="393"/>
      <c r="N21" s="567"/>
      <c r="O21" s="568">
        <f>(TabB1[[#This Row],[förderfähiger 
Betrag nach Prüfung ÖIF (€)]]-TabB1[[#This Row],[eingereichter
Betrag (€)]])*IF(TabB1[[#This Row],[Stich-
probe]]&gt;0,1,0)</f>
        <v>0</v>
      </c>
      <c r="P21" s="8"/>
      <c r="Q21" s="8"/>
      <c r="R21" s="8"/>
      <c r="S21" s="537"/>
      <c r="T21" s="538"/>
      <c r="U21" s="538" t="str">
        <f>IF(ISERROR(VLOOKUP(TabB1[[#This Row],[Grund für Differenz]],Datenquelle!$I$3:$J$20,2,FALSE)),"",VLOOKUP(TabB1[[#This Row],[Grund für Differenz]],Datenquelle!$I$3:$J$20,2,FALSE))</f>
        <v/>
      </c>
      <c r="V21" s="537"/>
      <c r="W21" s="540"/>
      <c r="X21" s="540"/>
      <c r="Y21" s="541"/>
      <c r="Z21" s="541"/>
      <c r="AA21" s="541"/>
      <c r="AB21" s="541"/>
      <c r="AC21" s="541"/>
      <c r="AD21" s="541"/>
      <c r="AE21" s="539"/>
      <c r="AF21" s="542"/>
      <c r="AG21" s="542"/>
      <c r="AH21" s="542"/>
      <c r="AI21" s="542"/>
      <c r="AJ21" s="542"/>
      <c r="AK21" s="542"/>
      <c r="AL21" s="542"/>
      <c r="AM21" s="542"/>
      <c r="AN21" s="542"/>
      <c r="AO21" s="542"/>
      <c r="AP21" s="542"/>
      <c r="AQ21" s="542"/>
      <c r="AR21" s="543"/>
      <c r="AS21" s="542" t="s">
        <v>317</v>
      </c>
      <c r="AT21" s="542" t="s">
        <v>317</v>
      </c>
      <c r="AU21" s="542" t="s">
        <v>317</v>
      </c>
      <c r="AV21" s="543"/>
      <c r="AW21" s="542"/>
      <c r="AX21" s="537"/>
      <c r="AY21" s="61" t="str">
        <f>IF(OR(TabB1[[#This Row],[eingereichter
Betrag (€)]]=0,TabB1[[#This Row],[eingereichter
Betrag (€)]]=""),"",COUNTA($M$6:$M21)-COUNTIF(($M$6:$M21),0))</f>
        <v/>
      </c>
      <c r="AZ21" s="544">
        <f t="shared" ca="1" si="0"/>
        <v>0.18330932555852242</v>
      </c>
      <c r="BA21" s="545">
        <f>IF(TabB1[[#This Row],[Lfd.
Nr. f.
Stich-
probe]]&lt;&gt;"",TabB1[[#This Row],[Zufalls-
zahl]],0)</f>
        <v>0</v>
      </c>
      <c r="BB21" s="546">
        <f>IF(TabB1[[#This Row],[Stich-
probe]]&gt;0,IF(TabB1[[#This Row],[Differenz
förderfähig/
eingereicht nach Prüfung ÖIF (€)]]&lt;&gt;0,1,0),0)</f>
        <v>0</v>
      </c>
      <c r="BC21" s="547">
        <f>IF(TabB1[[#This Row],[Stich-
probe]]=0,0,TabB1[[#This Row],[Stich-
probe]]*TabB1[[#This Row],[Differenz
förderfähig/
eingereicht nach Prüfung ÖIF (€)]]/TabB1[[#This Row],[eingereichter
Betrag (€)]]*-1)</f>
        <v>0</v>
      </c>
      <c r="BD21" s="61"/>
      <c r="BH21" s="73"/>
    </row>
    <row r="22" spans="2:60" s="60" customFormat="1">
      <c r="B22" s="61"/>
      <c r="C22" s="536">
        <f>IF(TabB1[[#This Row],[Zufalls-
zahl wenn
lfd. Nr.]]=0,0,IF(RANK(TabB1[[#This Row],[Zufalls-
zahl wenn
lfd. Nr.]],TabB1[Zufalls-
zahl wenn
lfd. Nr.])&lt;=TabB1[[#Totals],[Zufalls-
zahl]],1,0))</f>
        <v>0</v>
      </c>
      <c r="D22" s="531" t="s">
        <v>30</v>
      </c>
      <c r="E22" s="532">
        <v>16</v>
      </c>
      <c r="F22" s="13"/>
      <c r="G22" s="29"/>
      <c r="H22" s="72"/>
      <c r="I22" s="171"/>
      <c r="J22" s="8"/>
      <c r="K22" s="8"/>
      <c r="L22" s="8"/>
      <c r="M22" s="393"/>
      <c r="N22" s="567"/>
      <c r="O22" s="568">
        <f>(TabB1[[#This Row],[förderfähiger 
Betrag nach Prüfung ÖIF (€)]]-TabB1[[#This Row],[eingereichter
Betrag (€)]])*IF(TabB1[[#This Row],[Stich-
probe]]&gt;0,1,0)</f>
        <v>0</v>
      </c>
      <c r="P22" s="8"/>
      <c r="Q22" s="8"/>
      <c r="R22" s="8"/>
      <c r="S22" s="537"/>
      <c r="T22" s="538"/>
      <c r="U22" s="538" t="str">
        <f>IF(ISERROR(VLOOKUP(TabB1[[#This Row],[Grund für Differenz]],Datenquelle!$I$3:$J$20,2,FALSE)),"",VLOOKUP(TabB1[[#This Row],[Grund für Differenz]],Datenquelle!$I$3:$J$20,2,FALSE))</f>
        <v/>
      </c>
      <c r="V22" s="537"/>
      <c r="W22" s="540"/>
      <c r="X22" s="540"/>
      <c r="Y22" s="541"/>
      <c r="Z22" s="541"/>
      <c r="AA22" s="541"/>
      <c r="AB22" s="541"/>
      <c r="AC22" s="541"/>
      <c r="AD22" s="541"/>
      <c r="AE22" s="569"/>
      <c r="AF22" s="542"/>
      <c r="AG22" s="542"/>
      <c r="AH22" s="542"/>
      <c r="AI22" s="542"/>
      <c r="AJ22" s="542"/>
      <c r="AK22" s="542"/>
      <c r="AL22" s="542"/>
      <c r="AM22" s="542"/>
      <c r="AN22" s="542"/>
      <c r="AO22" s="542"/>
      <c r="AP22" s="542"/>
      <c r="AQ22" s="542"/>
      <c r="AR22" s="543"/>
      <c r="AS22" s="542" t="s">
        <v>317</v>
      </c>
      <c r="AT22" s="542" t="s">
        <v>317</v>
      </c>
      <c r="AU22" s="542" t="s">
        <v>317</v>
      </c>
      <c r="AV22" s="543"/>
      <c r="AW22" s="542"/>
      <c r="AX22" s="537"/>
      <c r="AY22" s="61" t="str">
        <f>IF(OR(TabB1[[#This Row],[eingereichter
Betrag (€)]]=0,TabB1[[#This Row],[eingereichter
Betrag (€)]]=""),"",COUNTA($M$6:$M22)-COUNTIF(($M$6:$M22),0))</f>
        <v/>
      </c>
      <c r="AZ22" s="544">
        <f t="shared" ca="1" si="0"/>
        <v>0.21452098072514281</v>
      </c>
      <c r="BA22" s="545">
        <f>IF(TabB1[[#This Row],[Lfd.
Nr. f.
Stich-
probe]]&lt;&gt;"",TabB1[[#This Row],[Zufalls-
zahl]],0)</f>
        <v>0</v>
      </c>
      <c r="BB22" s="546">
        <f>IF(TabB1[[#This Row],[Stich-
probe]]&gt;0,IF(TabB1[[#This Row],[Differenz
förderfähig/
eingereicht nach Prüfung ÖIF (€)]]&lt;&gt;0,1,0),0)</f>
        <v>0</v>
      </c>
      <c r="BC22" s="547">
        <f>IF(TabB1[[#This Row],[Stich-
probe]]=0,0,TabB1[[#This Row],[Stich-
probe]]*TabB1[[#This Row],[Differenz
förderfähig/
eingereicht nach Prüfung ÖIF (€)]]/TabB1[[#This Row],[eingereichter
Betrag (€)]]*-1)</f>
        <v>0</v>
      </c>
      <c r="BD22" s="61"/>
      <c r="BH22" s="73"/>
    </row>
    <row r="23" spans="2:60" s="60" customFormat="1">
      <c r="B23" s="61"/>
      <c r="C23" s="536">
        <f>IF(TabB1[[#This Row],[Zufalls-
zahl wenn
lfd. Nr.]]=0,0,IF(RANK(TabB1[[#This Row],[Zufalls-
zahl wenn
lfd. Nr.]],TabB1[Zufalls-
zahl wenn
lfd. Nr.])&lt;=TabB1[[#Totals],[Zufalls-
zahl]],1,0))</f>
        <v>0</v>
      </c>
      <c r="D23" s="531" t="s">
        <v>30</v>
      </c>
      <c r="E23" s="532">
        <v>17</v>
      </c>
      <c r="F23" s="13"/>
      <c r="G23" s="29"/>
      <c r="H23" s="72"/>
      <c r="I23" s="171"/>
      <c r="J23" s="8"/>
      <c r="K23" s="8"/>
      <c r="L23" s="8"/>
      <c r="M23" s="393"/>
      <c r="N23" s="567"/>
      <c r="O23" s="568">
        <f>(TabB1[[#This Row],[förderfähiger 
Betrag nach Prüfung ÖIF (€)]]-TabB1[[#This Row],[eingereichter
Betrag (€)]])*IF(TabB1[[#This Row],[Stich-
probe]]&gt;0,1,0)</f>
        <v>0</v>
      </c>
      <c r="P23" s="8"/>
      <c r="Q23" s="8"/>
      <c r="R23" s="8"/>
      <c r="S23" s="537"/>
      <c r="T23" s="538"/>
      <c r="U23" s="538" t="str">
        <f>IF(ISERROR(VLOOKUP(TabB1[[#This Row],[Grund für Differenz]],Datenquelle!$I$3:$J$20,2,FALSE)),"",VLOOKUP(TabB1[[#This Row],[Grund für Differenz]],Datenquelle!$I$3:$J$20,2,FALSE))</f>
        <v/>
      </c>
      <c r="V23" s="537"/>
      <c r="W23" s="540"/>
      <c r="X23" s="540"/>
      <c r="Y23" s="541"/>
      <c r="Z23" s="541"/>
      <c r="AA23" s="541"/>
      <c r="AB23" s="541"/>
      <c r="AC23" s="541"/>
      <c r="AD23" s="541"/>
      <c r="AE23" s="537"/>
      <c r="AF23" s="542"/>
      <c r="AG23" s="542"/>
      <c r="AH23" s="542"/>
      <c r="AI23" s="542"/>
      <c r="AJ23" s="542"/>
      <c r="AK23" s="542"/>
      <c r="AL23" s="542"/>
      <c r="AM23" s="542"/>
      <c r="AN23" s="542"/>
      <c r="AO23" s="542"/>
      <c r="AP23" s="542"/>
      <c r="AQ23" s="542"/>
      <c r="AR23" s="543"/>
      <c r="AS23" s="542" t="s">
        <v>317</v>
      </c>
      <c r="AT23" s="542" t="s">
        <v>317</v>
      </c>
      <c r="AU23" s="542" t="s">
        <v>317</v>
      </c>
      <c r="AV23" s="543"/>
      <c r="AW23" s="542"/>
      <c r="AX23" s="537"/>
      <c r="AY23" s="61" t="str">
        <f>IF(OR(TabB1[[#This Row],[eingereichter
Betrag (€)]]=0,TabB1[[#This Row],[eingereichter
Betrag (€)]]=""),"",COUNTA($M$6:$M23)-COUNTIF(($M$6:$M23),0))</f>
        <v/>
      </c>
      <c r="AZ23" s="544">
        <f t="shared" ca="1" si="0"/>
        <v>0.74528898023389678</v>
      </c>
      <c r="BA23" s="545">
        <f>IF(TabB1[[#This Row],[Lfd.
Nr. f.
Stich-
probe]]&lt;&gt;"",TabB1[[#This Row],[Zufalls-
zahl]],0)</f>
        <v>0</v>
      </c>
      <c r="BB23" s="546">
        <f>IF(TabB1[[#This Row],[Stich-
probe]]&gt;0,IF(TabB1[[#This Row],[Differenz
förderfähig/
eingereicht nach Prüfung ÖIF (€)]]&lt;&gt;0,1,0),0)</f>
        <v>0</v>
      </c>
      <c r="BC23" s="547">
        <f>IF(TabB1[[#This Row],[Stich-
probe]]=0,0,TabB1[[#This Row],[Stich-
probe]]*TabB1[[#This Row],[Differenz
förderfähig/
eingereicht nach Prüfung ÖIF (€)]]/TabB1[[#This Row],[eingereichter
Betrag (€)]]*-1)</f>
        <v>0</v>
      </c>
      <c r="BD23" s="61"/>
      <c r="BH23" s="73"/>
    </row>
    <row r="24" spans="2:60" s="60" customFormat="1">
      <c r="B24" s="61"/>
      <c r="C24" s="536">
        <f>IF(TabB1[[#This Row],[Zufalls-
zahl wenn
lfd. Nr.]]=0,0,IF(RANK(TabB1[[#This Row],[Zufalls-
zahl wenn
lfd. Nr.]],TabB1[Zufalls-
zahl wenn
lfd. Nr.])&lt;=TabB1[[#Totals],[Zufalls-
zahl]],1,0))</f>
        <v>0</v>
      </c>
      <c r="D24" s="531" t="s">
        <v>30</v>
      </c>
      <c r="E24" s="532">
        <v>18</v>
      </c>
      <c r="F24" s="13"/>
      <c r="G24" s="29"/>
      <c r="H24" s="72"/>
      <c r="I24" s="171"/>
      <c r="J24" s="8"/>
      <c r="K24" s="8"/>
      <c r="L24" s="8"/>
      <c r="M24" s="393"/>
      <c r="N24" s="567"/>
      <c r="O24" s="568">
        <f>(TabB1[[#This Row],[förderfähiger 
Betrag nach Prüfung ÖIF (€)]]-TabB1[[#This Row],[eingereichter
Betrag (€)]])*IF(TabB1[[#This Row],[Stich-
probe]]&gt;0,1,0)</f>
        <v>0</v>
      </c>
      <c r="P24" s="8"/>
      <c r="Q24" s="8"/>
      <c r="R24" s="8"/>
      <c r="S24" s="537"/>
      <c r="T24" s="538"/>
      <c r="U24" s="538" t="str">
        <f>IF(ISERROR(VLOOKUP(TabB1[[#This Row],[Grund für Differenz]],Datenquelle!$I$3:$J$20,2,FALSE)),"",VLOOKUP(TabB1[[#This Row],[Grund für Differenz]],Datenquelle!$I$3:$J$20,2,FALSE))</f>
        <v/>
      </c>
      <c r="V24" s="537"/>
      <c r="W24" s="540"/>
      <c r="X24" s="540"/>
      <c r="Y24" s="541"/>
      <c r="Z24" s="541"/>
      <c r="AA24" s="541"/>
      <c r="AB24" s="541"/>
      <c r="AC24" s="541"/>
      <c r="AD24" s="541"/>
      <c r="AE24" s="537"/>
      <c r="AF24" s="542"/>
      <c r="AG24" s="542"/>
      <c r="AH24" s="542"/>
      <c r="AI24" s="542"/>
      <c r="AJ24" s="542"/>
      <c r="AK24" s="542"/>
      <c r="AL24" s="542"/>
      <c r="AM24" s="542"/>
      <c r="AN24" s="542"/>
      <c r="AO24" s="542"/>
      <c r="AP24" s="542"/>
      <c r="AQ24" s="542"/>
      <c r="AR24" s="543"/>
      <c r="AS24" s="542" t="s">
        <v>317</v>
      </c>
      <c r="AT24" s="542" t="s">
        <v>317</v>
      </c>
      <c r="AU24" s="542" t="s">
        <v>317</v>
      </c>
      <c r="AV24" s="543"/>
      <c r="AW24" s="542"/>
      <c r="AX24" s="537"/>
      <c r="AY24" s="61" t="str">
        <f>IF(OR(TabB1[[#This Row],[eingereichter
Betrag (€)]]=0,TabB1[[#This Row],[eingereichter
Betrag (€)]]=""),"",COUNTA($M$6:$M24)-COUNTIF(($M$6:$M24),0))</f>
        <v/>
      </c>
      <c r="AZ24" s="544">
        <f t="shared" ca="1" si="0"/>
        <v>0.56456989843479854</v>
      </c>
      <c r="BA24" s="545">
        <f>IF(TabB1[[#This Row],[Lfd.
Nr. f.
Stich-
probe]]&lt;&gt;"",TabB1[[#This Row],[Zufalls-
zahl]],0)</f>
        <v>0</v>
      </c>
      <c r="BB24" s="546">
        <f>IF(TabB1[[#This Row],[Stich-
probe]]&gt;0,IF(TabB1[[#This Row],[Differenz
förderfähig/
eingereicht nach Prüfung ÖIF (€)]]&lt;&gt;0,1,0),0)</f>
        <v>0</v>
      </c>
      <c r="BC24" s="547">
        <f>IF(TabB1[[#This Row],[Stich-
probe]]=0,0,TabB1[[#This Row],[Stich-
probe]]*TabB1[[#This Row],[Differenz
förderfähig/
eingereicht nach Prüfung ÖIF (€)]]/TabB1[[#This Row],[eingereichter
Betrag (€)]]*-1)</f>
        <v>0</v>
      </c>
      <c r="BD24" s="61"/>
    </row>
    <row r="25" spans="2:60" s="60" customFormat="1">
      <c r="B25" s="61"/>
      <c r="C25" s="536">
        <f>IF(TabB1[[#This Row],[Zufalls-
zahl wenn
lfd. Nr.]]=0,0,IF(RANK(TabB1[[#This Row],[Zufalls-
zahl wenn
lfd. Nr.]],TabB1[Zufalls-
zahl wenn
lfd. Nr.])&lt;=TabB1[[#Totals],[Zufalls-
zahl]],1,0))</f>
        <v>0</v>
      </c>
      <c r="D25" s="531" t="s">
        <v>30</v>
      </c>
      <c r="E25" s="532">
        <v>19</v>
      </c>
      <c r="F25" s="13"/>
      <c r="G25" s="29"/>
      <c r="H25" s="72"/>
      <c r="I25" s="171"/>
      <c r="J25" s="8"/>
      <c r="K25" s="8"/>
      <c r="L25" s="8"/>
      <c r="M25" s="393"/>
      <c r="N25" s="567"/>
      <c r="O25" s="568">
        <f>(TabB1[[#This Row],[förderfähiger 
Betrag nach Prüfung ÖIF (€)]]-TabB1[[#This Row],[eingereichter
Betrag (€)]])*IF(TabB1[[#This Row],[Stich-
probe]]&gt;0,1,0)</f>
        <v>0</v>
      </c>
      <c r="P25" s="8"/>
      <c r="Q25" s="8"/>
      <c r="R25" s="8"/>
      <c r="S25" s="537"/>
      <c r="T25" s="538"/>
      <c r="U25" s="538" t="str">
        <f>IF(ISERROR(VLOOKUP(TabB1[[#This Row],[Grund für Differenz]],Datenquelle!$I$3:$J$20,2,FALSE)),"",VLOOKUP(TabB1[[#This Row],[Grund für Differenz]],Datenquelle!$I$3:$J$20,2,FALSE))</f>
        <v/>
      </c>
      <c r="V25" s="537"/>
      <c r="W25" s="540"/>
      <c r="X25" s="540"/>
      <c r="Y25" s="541"/>
      <c r="Z25" s="541"/>
      <c r="AA25" s="541"/>
      <c r="AB25" s="541"/>
      <c r="AC25" s="541"/>
      <c r="AD25" s="541"/>
      <c r="AE25" s="537"/>
      <c r="AF25" s="542"/>
      <c r="AG25" s="542"/>
      <c r="AH25" s="542"/>
      <c r="AI25" s="542"/>
      <c r="AJ25" s="542"/>
      <c r="AK25" s="542"/>
      <c r="AL25" s="542"/>
      <c r="AM25" s="542"/>
      <c r="AN25" s="542"/>
      <c r="AO25" s="542"/>
      <c r="AP25" s="542"/>
      <c r="AQ25" s="542"/>
      <c r="AR25" s="543"/>
      <c r="AS25" s="542" t="s">
        <v>317</v>
      </c>
      <c r="AT25" s="542" t="s">
        <v>317</v>
      </c>
      <c r="AU25" s="542" t="s">
        <v>317</v>
      </c>
      <c r="AV25" s="543"/>
      <c r="AW25" s="542"/>
      <c r="AX25" s="537"/>
      <c r="AY25" s="61" t="str">
        <f>IF(OR(TabB1[[#This Row],[eingereichter
Betrag (€)]]=0,TabB1[[#This Row],[eingereichter
Betrag (€)]]=""),"",COUNTA($M$6:$M25)-COUNTIF(($M$6:$M25),0))</f>
        <v/>
      </c>
      <c r="AZ25" s="544">
        <f t="shared" ca="1" si="0"/>
        <v>0.3206209840902895</v>
      </c>
      <c r="BA25" s="545">
        <f>IF(TabB1[[#This Row],[Lfd.
Nr. f.
Stich-
probe]]&lt;&gt;"",TabB1[[#This Row],[Zufalls-
zahl]],0)</f>
        <v>0</v>
      </c>
      <c r="BB25" s="546">
        <f>IF(TabB1[[#This Row],[Stich-
probe]]&gt;0,IF(TabB1[[#This Row],[Differenz
förderfähig/
eingereicht nach Prüfung ÖIF (€)]]&lt;&gt;0,1,0),0)</f>
        <v>0</v>
      </c>
      <c r="BC25" s="547">
        <f>IF(TabB1[[#This Row],[Stich-
probe]]=0,0,TabB1[[#This Row],[Stich-
probe]]*TabB1[[#This Row],[Differenz
förderfähig/
eingereicht nach Prüfung ÖIF (€)]]/TabB1[[#This Row],[eingereichter
Betrag (€)]]*-1)</f>
        <v>0</v>
      </c>
      <c r="BD25" s="61"/>
    </row>
    <row r="26" spans="2:60" s="60" customFormat="1">
      <c r="B26" s="61"/>
      <c r="C26" s="536">
        <f>IF(TabB1[[#This Row],[Zufalls-
zahl wenn
lfd. Nr.]]=0,0,IF(RANK(TabB1[[#This Row],[Zufalls-
zahl wenn
lfd. Nr.]],TabB1[Zufalls-
zahl wenn
lfd. Nr.])&lt;=TabB1[[#Totals],[Zufalls-
zahl]],1,0))</f>
        <v>0</v>
      </c>
      <c r="D26" s="531" t="s">
        <v>30</v>
      </c>
      <c r="E26" s="532">
        <v>20</v>
      </c>
      <c r="F26" s="13"/>
      <c r="G26" s="29"/>
      <c r="H26" s="72"/>
      <c r="I26" s="171"/>
      <c r="J26" s="8"/>
      <c r="K26" s="8"/>
      <c r="L26" s="8"/>
      <c r="M26" s="393"/>
      <c r="N26" s="567"/>
      <c r="O26" s="568">
        <f>(TabB1[[#This Row],[förderfähiger 
Betrag nach Prüfung ÖIF (€)]]-TabB1[[#This Row],[eingereichter
Betrag (€)]])*IF(TabB1[[#This Row],[Stich-
probe]]&gt;0,1,0)</f>
        <v>0</v>
      </c>
      <c r="P26" s="8"/>
      <c r="Q26" s="8"/>
      <c r="R26" s="8"/>
      <c r="S26" s="537"/>
      <c r="T26" s="538"/>
      <c r="U26" s="538" t="str">
        <f>IF(ISERROR(VLOOKUP(TabB1[[#This Row],[Grund für Differenz]],Datenquelle!$I$3:$J$20,2,FALSE)),"",VLOOKUP(TabB1[[#This Row],[Grund für Differenz]],Datenquelle!$I$3:$J$20,2,FALSE))</f>
        <v/>
      </c>
      <c r="V26" s="537"/>
      <c r="W26" s="540"/>
      <c r="X26" s="540"/>
      <c r="Y26" s="541"/>
      <c r="Z26" s="541"/>
      <c r="AA26" s="541"/>
      <c r="AB26" s="541"/>
      <c r="AC26" s="541"/>
      <c r="AD26" s="541"/>
      <c r="AE26" s="537"/>
      <c r="AF26" s="542"/>
      <c r="AG26" s="542"/>
      <c r="AH26" s="542"/>
      <c r="AI26" s="542"/>
      <c r="AJ26" s="542"/>
      <c r="AK26" s="542"/>
      <c r="AL26" s="542"/>
      <c r="AM26" s="542"/>
      <c r="AN26" s="542"/>
      <c r="AO26" s="542"/>
      <c r="AP26" s="542"/>
      <c r="AQ26" s="542"/>
      <c r="AR26" s="543"/>
      <c r="AS26" s="542" t="s">
        <v>317</v>
      </c>
      <c r="AT26" s="542" t="s">
        <v>317</v>
      </c>
      <c r="AU26" s="542" t="s">
        <v>317</v>
      </c>
      <c r="AV26" s="543"/>
      <c r="AW26" s="542"/>
      <c r="AX26" s="537"/>
      <c r="AY26" s="61" t="str">
        <f>IF(OR(TabB1[[#This Row],[eingereichter
Betrag (€)]]=0,TabB1[[#This Row],[eingereichter
Betrag (€)]]=""),"",COUNTA($M$6:$M26)-COUNTIF(($M$6:$M26),0))</f>
        <v/>
      </c>
      <c r="AZ26" s="544">
        <f t="shared" ca="1" si="0"/>
        <v>0.32028545554051591</v>
      </c>
      <c r="BA26" s="545">
        <f>IF(TabB1[[#This Row],[Lfd.
Nr. f.
Stich-
probe]]&lt;&gt;"",TabB1[[#This Row],[Zufalls-
zahl]],0)</f>
        <v>0</v>
      </c>
      <c r="BB26" s="546">
        <f>IF(TabB1[[#This Row],[Stich-
probe]]&gt;0,IF(TabB1[[#This Row],[Differenz
förderfähig/
eingereicht nach Prüfung ÖIF (€)]]&lt;&gt;0,1,0),0)</f>
        <v>0</v>
      </c>
      <c r="BC26" s="547">
        <f>IF(TabB1[[#This Row],[Stich-
probe]]=0,0,TabB1[[#This Row],[Stich-
probe]]*TabB1[[#This Row],[Differenz
förderfähig/
eingereicht nach Prüfung ÖIF (€)]]/TabB1[[#This Row],[eingereichter
Betrag (€)]]*-1)</f>
        <v>0</v>
      </c>
      <c r="BD26" s="61"/>
    </row>
    <row r="27" spans="2:60" s="60" customFormat="1">
      <c r="B27" s="61"/>
      <c r="C27" s="536">
        <f>IF(TabB1[[#This Row],[Zufalls-
zahl wenn
lfd. Nr.]]=0,0,IF(RANK(TabB1[[#This Row],[Zufalls-
zahl wenn
lfd. Nr.]],TabB1[Zufalls-
zahl wenn
lfd. Nr.])&lt;=TabB1[[#Totals],[Zufalls-
zahl]],1,0))</f>
        <v>0</v>
      </c>
      <c r="D27" s="531" t="s">
        <v>30</v>
      </c>
      <c r="E27" s="532">
        <v>21</v>
      </c>
      <c r="F27" s="13"/>
      <c r="G27" s="29"/>
      <c r="H27" s="72"/>
      <c r="I27" s="171"/>
      <c r="J27" s="8"/>
      <c r="K27" s="8"/>
      <c r="L27" s="8"/>
      <c r="M27" s="393"/>
      <c r="N27" s="567"/>
      <c r="O27" s="568">
        <f>(TabB1[[#This Row],[förderfähiger 
Betrag nach Prüfung ÖIF (€)]]-TabB1[[#This Row],[eingereichter
Betrag (€)]])*IF(TabB1[[#This Row],[Stich-
probe]]&gt;0,1,0)</f>
        <v>0</v>
      </c>
      <c r="P27" s="8"/>
      <c r="Q27" s="8"/>
      <c r="R27" s="8"/>
      <c r="S27" s="537"/>
      <c r="T27" s="538"/>
      <c r="U27" s="538" t="str">
        <f>IF(ISERROR(VLOOKUP(TabB1[[#This Row],[Grund für Differenz]],Datenquelle!$I$3:$J$20,2,FALSE)),"",VLOOKUP(TabB1[[#This Row],[Grund für Differenz]],Datenquelle!$I$3:$J$20,2,FALSE))</f>
        <v/>
      </c>
      <c r="V27" s="537"/>
      <c r="W27" s="540"/>
      <c r="X27" s="540"/>
      <c r="Y27" s="541"/>
      <c r="Z27" s="541"/>
      <c r="AA27" s="541"/>
      <c r="AB27" s="541"/>
      <c r="AC27" s="541"/>
      <c r="AD27" s="541"/>
      <c r="AE27" s="537"/>
      <c r="AF27" s="542"/>
      <c r="AG27" s="542"/>
      <c r="AH27" s="542"/>
      <c r="AI27" s="542"/>
      <c r="AJ27" s="542"/>
      <c r="AK27" s="542"/>
      <c r="AL27" s="542"/>
      <c r="AM27" s="542"/>
      <c r="AN27" s="542"/>
      <c r="AO27" s="542"/>
      <c r="AP27" s="542"/>
      <c r="AQ27" s="542"/>
      <c r="AR27" s="543"/>
      <c r="AS27" s="542" t="s">
        <v>317</v>
      </c>
      <c r="AT27" s="542" t="s">
        <v>317</v>
      </c>
      <c r="AU27" s="542" t="s">
        <v>317</v>
      </c>
      <c r="AV27" s="543"/>
      <c r="AW27" s="542"/>
      <c r="AX27" s="537"/>
      <c r="AY27" s="61" t="str">
        <f>IF(OR(TabB1[[#This Row],[eingereichter
Betrag (€)]]=0,TabB1[[#This Row],[eingereichter
Betrag (€)]]=""),"",COUNTA($M$6:$M27)-COUNTIF(($M$6:$M27),0))</f>
        <v/>
      </c>
      <c r="AZ27" s="544">
        <f t="shared" ca="1" si="0"/>
        <v>9.2580968203565317E-2</v>
      </c>
      <c r="BA27" s="545">
        <f>IF(TabB1[[#This Row],[Lfd.
Nr. f.
Stich-
probe]]&lt;&gt;"",TabB1[[#This Row],[Zufalls-
zahl]],0)</f>
        <v>0</v>
      </c>
      <c r="BB27" s="546">
        <f>IF(TabB1[[#This Row],[Stich-
probe]]&gt;0,IF(TabB1[[#This Row],[Differenz
förderfähig/
eingereicht nach Prüfung ÖIF (€)]]&lt;&gt;0,1,0),0)</f>
        <v>0</v>
      </c>
      <c r="BC27" s="547">
        <f>IF(TabB1[[#This Row],[Stich-
probe]]=0,0,TabB1[[#This Row],[Stich-
probe]]*TabB1[[#This Row],[Differenz
förderfähig/
eingereicht nach Prüfung ÖIF (€)]]/TabB1[[#This Row],[eingereichter
Betrag (€)]]*-1)</f>
        <v>0</v>
      </c>
      <c r="BD27" s="61"/>
    </row>
    <row r="28" spans="2:60" s="60" customFormat="1">
      <c r="B28" s="61"/>
      <c r="C28" s="536">
        <f>IF(TabB1[[#This Row],[Zufalls-
zahl wenn
lfd. Nr.]]=0,0,IF(RANK(TabB1[[#This Row],[Zufalls-
zahl wenn
lfd. Nr.]],TabB1[Zufalls-
zahl wenn
lfd. Nr.])&lt;=TabB1[[#Totals],[Zufalls-
zahl]],1,0))</f>
        <v>0</v>
      </c>
      <c r="D28" s="531" t="s">
        <v>30</v>
      </c>
      <c r="E28" s="532">
        <v>22</v>
      </c>
      <c r="F28" s="13"/>
      <c r="G28" s="29"/>
      <c r="H28" s="72"/>
      <c r="I28" s="171"/>
      <c r="J28" s="8"/>
      <c r="K28" s="8"/>
      <c r="L28" s="8"/>
      <c r="M28" s="393"/>
      <c r="N28" s="567"/>
      <c r="O28" s="568">
        <f>(TabB1[[#This Row],[förderfähiger 
Betrag nach Prüfung ÖIF (€)]]-TabB1[[#This Row],[eingereichter
Betrag (€)]])*IF(TabB1[[#This Row],[Stich-
probe]]&gt;0,1,0)</f>
        <v>0</v>
      </c>
      <c r="P28" s="8"/>
      <c r="Q28" s="8"/>
      <c r="R28" s="8"/>
      <c r="S28" s="537"/>
      <c r="T28" s="538"/>
      <c r="U28" s="538" t="str">
        <f>IF(ISERROR(VLOOKUP(TabB1[[#This Row],[Grund für Differenz]],Datenquelle!$I$3:$J$20,2,FALSE)),"",VLOOKUP(TabB1[[#This Row],[Grund für Differenz]],Datenquelle!$I$3:$J$20,2,FALSE))</f>
        <v/>
      </c>
      <c r="V28" s="537"/>
      <c r="W28" s="540"/>
      <c r="X28" s="540"/>
      <c r="Y28" s="541"/>
      <c r="Z28" s="541"/>
      <c r="AA28" s="541"/>
      <c r="AB28" s="541"/>
      <c r="AC28" s="541"/>
      <c r="AD28" s="541"/>
      <c r="AE28" s="537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2"/>
      <c r="AR28" s="543"/>
      <c r="AS28" s="542" t="s">
        <v>317</v>
      </c>
      <c r="AT28" s="542" t="s">
        <v>317</v>
      </c>
      <c r="AU28" s="542" t="s">
        <v>317</v>
      </c>
      <c r="AV28" s="543"/>
      <c r="AW28" s="542"/>
      <c r="AX28" s="537"/>
      <c r="AY28" s="61" t="str">
        <f>IF(OR(TabB1[[#This Row],[eingereichter
Betrag (€)]]=0,TabB1[[#This Row],[eingereichter
Betrag (€)]]=""),"",COUNTA($M$6:$M28)-COUNTIF(($M$6:$M28),0))</f>
        <v/>
      </c>
      <c r="AZ28" s="544">
        <f t="shared" ca="1" si="0"/>
        <v>0.51399321410855403</v>
      </c>
      <c r="BA28" s="545">
        <f>IF(TabB1[[#This Row],[Lfd.
Nr. f.
Stich-
probe]]&lt;&gt;"",TabB1[[#This Row],[Zufalls-
zahl]],0)</f>
        <v>0</v>
      </c>
      <c r="BB28" s="546">
        <f>IF(TabB1[[#This Row],[Stich-
probe]]&gt;0,IF(TabB1[[#This Row],[Differenz
förderfähig/
eingereicht nach Prüfung ÖIF (€)]]&lt;&gt;0,1,0),0)</f>
        <v>0</v>
      </c>
      <c r="BC28" s="547">
        <f>IF(TabB1[[#This Row],[Stich-
probe]]=0,0,TabB1[[#This Row],[Stich-
probe]]*TabB1[[#This Row],[Differenz
förderfähig/
eingereicht nach Prüfung ÖIF (€)]]/TabB1[[#This Row],[eingereichter
Betrag (€)]]*-1)</f>
        <v>0</v>
      </c>
      <c r="BD28" s="61"/>
    </row>
    <row r="29" spans="2:60" s="60" customFormat="1">
      <c r="B29" s="61"/>
      <c r="C29" s="536">
        <f>IF(TabB1[[#This Row],[Zufalls-
zahl wenn
lfd. Nr.]]=0,0,IF(RANK(TabB1[[#This Row],[Zufalls-
zahl wenn
lfd. Nr.]],TabB1[Zufalls-
zahl wenn
lfd. Nr.])&lt;=TabB1[[#Totals],[Zufalls-
zahl]],1,0))</f>
        <v>0</v>
      </c>
      <c r="D29" s="531" t="s">
        <v>30</v>
      </c>
      <c r="E29" s="532">
        <v>23</v>
      </c>
      <c r="F29" s="13"/>
      <c r="G29" s="29"/>
      <c r="H29" s="72"/>
      <c r="I29" s="171"/>
      <c r="J29" s="8"/>
      <c r="K29" s="8"/>
      <c r="L29" s="8"/>
      <c r="M29" s="393"/>
      <c r="N29" s="567"/>
      <c r="O29" s="568">
        <f>(TabB1[[#This Row],[förderfähiger 
Betrag nach Prüfung ÖIF (€)]]-TabB1[[#This Row],[eingereichter
Betrag (€)]])*IF(TabB1[[#This Row],[Stich-
probe]]&gt;0,1,0)</f>
        <v>0</v>
      </c>
      <c r="P29" s="8"/>
      <c r="Q29" s="8"/>
      <c r="R29" s="8"/>
      <c r="S29" s="537"/>
      <c r="T29" s="538"/>
      <c r="U29" s="538" t="str">
        <f>IF(ISERROR(VLOOKUP(TabB1[[#This Row],[Grund für Differenz]],Datenquelle!$I$3:$J$20,2,FALSE)),"",VLOOKUP(TabB1[[#This Row],[Grund für Differenz]],Datenquelle!$I$3:$J$20,2,FALSE))</f>
        <v/>
      </c>
      <c r="V29" s="537"/>
      <c r="W29" s="540"/>
      <c r="X29" s="540"/>
      <c r="Y29" s="541"/>
      <c r="Z29" s="541"/>
      <c r="AA29" s="541"/>
      <c r="AB29" s="541"/>
      <c r="AC29" s="541"/>
      <c r="AD29" s="541"/>
      <c r="AE29" s="539"/>
      <c r="AF29" s="542"/>
      <c r="AG29" s="542"/>
      <c r="AH29" s="542"/>
      <c r="AI29" s="542"/>
      <c r="AJ29" s="542"/>
      <c r="AK29" s="542"/>
      <c r="AL29" s="542"/>
      <c r="AM29" s="542"/>
      <c r="AN29" s="542"/>
      <c r="AO29" s="542"/>
      <c r="AP29" s="542"/>
      <c r="AQ29" s="542"/>
      <c r="AR29" s="543"/>
      <c r="AS29" s="542" t="s">
        <v>317</v>
      </c>
      <c r="AT29" s="542" t="s">
        <v>317</v>
      </c>
      <c r="AU29" s="542" t="s">
        <v>317</v>
      </c>
      <c r="AV29" s="543"/>
      <c r="AW29" s="542"/>
      <c r="AX29" s="537"/>
      <c r="AY29" s="61" t="str">
        <f>IF(OR(TabB1[[#This Row],[eingereichter
Betrag (€)]]=0,TabB1[[#This Row],[eingereichter
Betrag (€)]]=""),"",COUNTA($M$6:$M29)-COUNTIF(($M$6:$M29),0))</f>
        <v/>
      </c>
      <c r="AZ29" s="544">
        <f t="shared" ca="1" si="0"/>
        <v>0.67608967464010405</v>
      </c>
      <c r="BA29" s="545">
        <f>IF(TabB1[[#This Row],[Lfd.
Nr. f.
Stich-
probe]]&lt;&gt;"",TabB1[[#This Row],[Zufalls-
zahl]],0)</f>
        <v>0</v>
      </c>
      <c r="BB29" s="546">
        <f>IF(TabB1[[#This Row],[Stich-
probe]]&gt;0,IF(TabB1[[#This Row],[Differenz
förderfähig/
eingereicht nach Prüfung ÖIF (€)]]&lt;&gt;0,1,0),0)</f>
        <v>0</v>
      </c>
      <c r="BC29" s="547">
        <f>IF(TabB1[[#This Row],[Stich-
probe]]=0,0,TabB1[[#This Row],[Stich-
probe]]*TabB1[[#This Row],[Differenz
förderfähig/
eingereicht nach Prüfung ÖIF (€)]]/TabB1[[#This Row],[eingereichter
Betrag (€)]]*-1)</f>
        <v>0</v>
      </c>
      <c r="BD29" s="61"/>
    </row>
    <row r="30" spans="2:60" s="60" customFormat="1">
      <c r="B30" s="61"/>
      <c r="C30" s="536">
        <f>IF(TabB1[[#This Row],[Zufalls-
zahl wenn
lfd. Nr.]]=0,0,IF(RANK(TabB1[[#This Row],[Zufalls-
zahl wenn
lfd. Nr.]],TabB1[Zufalls-
zahl wenn
lfd. Nr.])&lt;=TabB1[[#Totals],[Zufalls-
zahl]],1,0))</f>
        <v>0</v>
      </c>
      <c r="D30" s="531" t="s">
        <v>30</v>
      </c>
      <c r="E30" s="532">
        <v>24</v>
      </c>
      <c r="F30" s="13"/>
      <c r="G30" s="29"/>
      <c r="H30" s="72"/>
      <c r="I30" s="171"/>
      <c r="J30" s="8"/>
      <c r="K30" s="8"/>
      <c r="L30" s="8"/>
      <c r="M30" s="393"/>
      <c r="N30" s="567"/>
      <c r="O30" s="568">
        <f>(TabB1[[#This Row],[förderfähiger 
Betrag nach Prüfung ÖIF (€)]]-TabB1[[#This Row],[eingereichter
Betrag (€)]])*IF(TabB1[[#This Row],[Stich-
probe]]&gt;0,1,0)</f>
        <v>0</v>
      </c>
      <c r="P30" s="8"/>
      <c r="Q30" s="8"/>
      <c r="R30" s="8"/>
      <c r="S30" s="537"/>
      <c r="T30" s="538"/>
      <c r="U30" s="538" t="str">
        <f>IF(ISERROR(VLOOKUP(TabB1[[#This Row],[Grund für Differenz]],Datenquelle!$I$3:$J$20,2,FALSE)),"",VLOOKUP(TabB1[[#This Row],[Grund für Differenz]],Datenquelle!$I$3:$J$20,2,FALSE))</f>
        <v/>
      </c>
      <c r="V30" s="537"/>
      <c r="W30" s="540"/>
      <c r="X30" s="540"/>
      <c r="Y30" s="541"/>
      <c r="Z30" s="541"/>
      <c r="AA30" s="541"/>
      <c r="AB30" s="541"/>
      <c r="AC30" s="541"/>
      <c r="AD30" s="541"/>
      <c r="AE30" s="569"/>
      <c r="AF30" s="542"/>
      <c r="AG30" s="542"/>
      <c r="AH30" s="542"/>
      <c r="AI30" s="542"/>
      <c r="AJ30" s="542"/>
      <c r="AK30" s="542"/>
      <c r="AL30" s="542"/>
      <c r="AM30" s="542"/>
      <c r="AN30" s="542"/>
      <c r="AO30" s="542"/>
      <c r="AP30" s="542"/>
      <c r="AQ30" s="542"/>
      <c r="AR30" s="543"/>
      <c r="AS30" s="542" t="s">
        <v>317</v>
      </c>
      <c r="AT30" s="542" t="s">
        <v>317</v>
      </c>
      <c r="AU30" s="542" t="s">
        <v>317</v>
      </c>
      <c r="AV30" s="543"/>
      <c r="AW30" s="542"/>
      <c r="AX30" s="537"/>
      <c r="AY30" s="61" t="str">
        <f>IF(OR(TabB1[[#This Row],[eingereichter
Betrag (€)]]=0,TabB1[[#This Row],[eingereichter
Betrag (€)]]=""),"",COUNTA($M$6:$M30)-COUNTIF(($M$6:$M30),0))</f>
        <v/>
      </c>
      <c r="AZ30" s="544">
        <f t="shared" ca="1" si="0"/>
        <v>0.88398901260626384</v>
      </c>
      <c r="BA30" s="545">
        <f>IF(TabB1[[#This Row],[Lfd.
Nr. f.
Stich-
probe]]&lt;&gt;"",TabB1[[#This Row],[Zufalls-
zahl]],0)</f>
        <v>0</v>
      </c>
      <c r="BB30" s="546">
        <f>IF(TabB1[[#This Row],[Stich-
probe]]&gt;0,IF(TabB1[[#This Row],[Differenz
förderfähig/
eingereicht nach Prüfung ÖIF (€)]]&lt;&gt;0,1,0),0)</f>
        <v>0</v>
      </c>
      <c r="BC30" s="547">
        <f>IF(TabB1[[#This Row],[Stich-
probe]]=0,0,TabB1[[#This Row],[Stich-
probe]]*TabB1[[#This Row],[Differenz
förderfähig/
eingereicht nach Prüfung ÖIF (€)]]/TabB1[[#This Row],[eingereichter
Betrag (€)]]*-1)</f>
        <v>0</v>
      </c>
      <c r="BD30" s="61"/>
    </row>
    <row r="31" spans="2:60" s="60" customFormat="1">
      <c r="B31" s="61"/>
      <c r="C31" s="536">
        <f>IF(TabB1[[#This Row],[Zufalls-
zahl wenn
lfd. Nr.]]=0,0,IF(RANK(TabB1[[#This Row],[Zufalls-
zahl wenn
lfd. Nr.]],TabB1[Zufalls-
zahl wenn
lfd. Nr.])&lt;=TabB1[[#Totals],[Zufalls-
zahl]],1,0))</f>
        <v>0</v>
      </c>
      <c r="D31" s="531" t="s">
        <v>30</v>
      </c>
      <c r="E31" s="532">
        <v>25</v>
      </c>
      <c r="F31" s="13"/>
      <c r="G31" s="29"/>
      <c r="H31" s="72"/>
      <c r="I31" s="171"/>
      <c r="J31" s="8"/>
      <c r="K31" s="8"/>
      <c r="L31" s="8"/>
      <c r="M31" s="393"/>
      <c r="N31" s="567"/>
      <c r="O31" s="568">
        <f>(TabB1[[#This Row],[förderfähiger 
Betrag nach Prüfung ÖIF (€)]]-TabB1[[#This Row],[eingereichter
Betrag (€)]])*IF(TabB1[[#This Row],[Stich-
probe]]&gt;0,1,0)</f>
        <v>0</v>
      </c>
      <c r="P31" s="8"/>
      <c r="Q31" s="8"/>
      <c r="R31" s="8"/>
      <c r="S31" s="537"/>
      <c r="T31" s="538"/>
      <c r="U31" s="538" t="str">
        <f>IF(ISERROR(VLOOKUP(TabB1[[#This Row],[Grund für Differenz]],Datenquelle!$I$3:$J$20,2,FALSE)),"",VLOOKUP(TabB1[[#This Row],[Grund für Differenz]],Datenquelle!$I$3:$J$20,2,FALSE))</f>
        <v/>
      </c>
      <c r="V31" s="537"/>
      <c r="W31" s="540"/>
      <c r="X31" s="540"/>
      <c r="Y31" s="541"/>
      <c r="Z31" s="541"/>
      <c r="AA31" s="541"/>
      <c r="AB31" s="541"/>
      <c r="AC31" s="541"/>
      <c r="AD31" s="541"/>
      <c r="AE31" s="537"/>
      <c r="AF31" s="542"/>
      <c r="AG31" s="542"/>
      <c r="AH31" s="542"/>
      <c r="AI31" s="542"/>
      <c r="AJ31" s="542"/>
      <c r="AK31" s="542"/>
      <c r="AL31" s="542"/>
      <c r="AM31" s="542"/>
      <c r="AN31" s="542"/>
      <c r="AO31" s="542"/>
      <c r="AP31" s="542"/>
      <c r="AQ31" s="542"/>
      <c r="AR31" s="543"/>
      <c r="AS31" s="542" t="s">
        <v>317</v>
      </c>
      <c r="AT31" s="542" t="s">
        <v>317</v>
      </c>
      <c r="AU31" s="542" t="s">
        <v>317</v>
      </c>
      <c r="AV31" s="543"/>
      <c r="AW31" s="542"/>
      <c r="AX31" s="537"/>
      <c r="AY31" s="61" t="str">
        <f>IF(OR(TabB1[[#This Row],[eingereichter
Betrag (€)]]=0,TabB1[[#This Row],[eingereichter
Betrag (€)]]=""),"",COUNTA($M$6:$M31)-COUNTIF(($M$6:$M31),0))</f>
        <v/>
      </c>
      <c r="AZ31" s="544">
        <f t="shared" ca="1" si="0"/>
        <v>0.14579275234322209</v>
      </c>
      <c r="BA31" s="545">
        <f>IF(TabB1[[#This Row],[Lfd.
Nr. f.
Stich-
probe]]&lt;&gt;"",TabB1[[#This Row],[Zufalls-
zahl]],0)</f>
        <v>0</v>
      </c>
      <c r="BB31" s="546">
        <f>IF(TabB1[[#This Row],[Stich-
probe]]&gt;0,IF(TabB1[[#This Row],[Differenz
förderfähig/
eingereicht nach Prüfung ÖIF (€)]]&lt;&gt;0,1,0),0)</f>
        <v>0</v>
      </c>
      <c r="BC31" s="547">
        <f>IF(TabB1[[#This Row],[Stich-
probe]]=0,0,TabB1[[#This Row],[Stich-
probe]]*TabB1[[#This Row],[Differenz
förderfähig/
eingereicht nach Prüfung ÖIF (€)]]/TabB1[[#This Row],[eingereichter
Betrag (€)]]*-1)</f>
        <v>0</v>
      </c>
      <c r="BD31" s="61"/>
    </row>
    <row r="32" spans="2:60" s="60" customFormat="1">
      <c r="B32" s="61"/>
      <c r="C32" s="536">
        <f>IF(TabB1[[#This Row],[Zufalls-
zahl wenn
lfd. Nr.]]=0,0,IF(RANK(TabB1[[#This Row],[Zufalls-
zahl wenn
lfd. Nr.]],TabB1[Zufalls-
zahl wenn
lfd. Nr.])&lt;=TabB1[[#Totals],[Zufalls-
zahl]],1,0))</f>
        <v>0</v>
      </c>
      <c r="D32" s="531" t="s">
        <v>30</v>
      </c>
      <c r="E32" s="532">
        <v>26</v>
      </c>
      <c r="F32" s="13"/>
      <c r="G32" s="29"/>
      <c r="H32" s="72"/>
      <c r="I32" s="171"/>
      <c r="J32" s="8"/>
      <c r="K32" s="8"/>
      <c r="L32" s="8"/>
      <c r="M32" s="393"/>
      <c r="N32" s="567"/>
      <c r="O32" s="568">
        <f>(TabB1[[#This Row],[förderfähiger 
Betrag nach Prüfung ÖIF (€)]]-TabB1[[#This Row],[eingereichter
Betrag (€)]])*IF(TabB1[[#This Row],[Stich-
probe]]&gt;0,1,0)</f>
        <v>0</v>
      </c>
      <c r="P32" s="8"/>
      <c r="Q32" s="8"/>
      <c r="R32" s="8"/>
      <c r="S32" s="537"/>
      <c r="T32" s="538"/>
      <c r="U32" s="538" t="str">
        <f>IF(ISERROR(VLOOKUP(TabB1[[#This Row],[Grund für Differenz]],Datenquelle!$I$3:$J$20,2,FALSE)),"",VLOOKUP(TabB1[[#This Row],[Grund für Differenz]],Datenquelle!$I$3:$J$20,2,FALSE))</f>
        <v/>
      </c>
      <c r="V32" s="537"/>
      <c r="W32" s="540"/>
      <c r="X32" s="540"/>
      <c r="Y32" s="541"/>
      <c r="Z32" s="541"/>
      <c r="AA32" s="541"/>
      <c r="AB32" s="541"/>
      <c r="AC32" s="541"/>
      <c r="AD32" s="541"/>
      <c r="AE32" s="537"/>
      <c r="AF32" s="542"/>
      <c r="AG32" s="542"/>
      <c r="AH32" s="542"/>
      <c r="AI32" s="542"/>
      <c r="AJ32" s="542"/>
      <c r="AK32" s="542"/>
      <c r="AL32" s="542"/>
      <c r="AM32" s="542"/>
      <c r="AN32" s="542"/>
      <c r="AO32" s="542"/>
      <c r="AP32" s="542"/>
      <c r="AQ32" s="542"/>
      <c r="AR32" s="543"/>
      <c r="AS32" s="542" t="s">
        <v>317</v>
      </c>
      <c r="AT32" s="542" t="s">
        <v>317</v>
      </c>
      <c r="AU32" s="542" t="s">
        <v>317</v>
      </c>
      <c r="AV32" s="543"/>
      <c r="AW32" s="542"/>
      <c r="AX32" s="537"/>
      <c r="AY32" s="61" t="str">
        <f>IF(OR(TabB1[[#This Row],[eingereichter
Betrag (€)]]=0,TabB1[[#This Row],[eingereichter
Betrag (€)]]=""),"",COUNTA($M$6:$M32)-COUNTIF(($M$6:$M32),0))</f>
        <v/>
      </c>
      <c r="AZ32" s="544">
        <f t="shared" ca="1" si="0"/>
        <v>0.511847243151488</v>
      </c>
      <c r="BA32" s="545">
        <f>IF(TabB1[[#This Row],[Lfd.
Nr. f.
Stich-
probe]]&lt;&gt;"",TabB1[[#This Row],[Zufalls-
zahl]],0)</f>
        <v>0</v>
      </c>
      <c r="BB32" s="546">
        <f>IF(TabB1[[#This Row],[Stich-
probe]]&gt;0,IF(TabB1[[#This Row],[Differenz
förderfähig/
eingereicht nach Prüfung ÖIF (€)]]&lt;&gt;0,1,0),0)</f>
        <v>0</v>
      </c>
      <c r="BC32" s="547">
        <f>IF(TabB1[[#This Row],[Stich-
probe]]=0,0,TabB1[[#This Row],[Stich-
probe]]*TabB1[[#This Row],[Differenz
förderfähig/
eingereicht nach Prüfung ÖIF (€)]]/TabB1[[#This Row],[eingereichter
Betrag (€)]]*-1)</f>
        <v>0</v>
      </c>
      <c r="BD32" s="61"/>
    </row>
    <row r="33" spans="2:56" s="60" customFormat="1">
      <c r="B33" s="61"/>
      <c r="C33" s="536">
        <f>IF(TabB1[[#This Row],[Zufalls-
zahl wenn
lfd. Nr.]]=0,0,IF(RANK(TabB1[[#This Row],[Zufalls-
zahl wenn
lfd. Nr.]],TabB1[Zufalls-
zahl wenn
lfd. Nr.])&lt;=TabB1[[#Totals],[Zufalls-
zahl]],1,0))</f>
        <v>0</v>
      </c>
      <c r="D33" s="531" t="s">
        <v>30</v>
      </c>
      <c r="E33" s="532">
        <v>27</v>
      </c>
      <c r="F33" s="13"/>
      <c r="G33" s="29"/>
      <c r="H33" s="72"/>
      <c r="I33" s="171"/>
      <c r="J33" s="8"/>
      <c r="K33" s="8"/>
      <c r="L33" s="8"/>
      <c r="M33" s="393"/>
      <c r="N33" s="567"/>
      <c r="O33" s="568">
        <f>(TabB1[[#This Row],[förderfähiger 
Betrag nach Prüfung ÖIF (€)]]-TabB1[[#This Row],[eingereichter
Betrag (€)]])*IF(TabB1[[#This Row],[Stich-
probe]]&gt;0,1,0)</f>
        <v>0</v>
      </c>
      <c r="P33" s="8"/>
      <c r="Q33" s="8"/>
      <c r="R33" s="8"/>
      <c r="S33" s="537"/>
      <c r="T33" s="538"/>
      <c r="U33" s="538" t="str">
        <f>IF(ISERROR(VLOOKUP(TabB1[[#This Row],[Grund für Differenz]],Datenquelle!$I$3:$J$20,2,FALSE)),"",VLOOKUP(TabB1[[#This Row],[Grund für Differenz]],Datenquelle!$I$3:$J$20,2,FALSE))</f>
        <v/>
      </c>
      <c r="V33" s="537"/>
      <c r="W33" s="540"/>
      <c r="X33" s="540"/>
      <c r="Y33" s="541"/>
      <c r="Z33" s="541"/>
      <c r="AA33" s="541"/>
      <c r="AB33" s="541"/>
      <c r="AC33" s="541"/>
      <c r="AD33" s="541"/>
      <c r="AE33" s="537"/>
      <c r="AF33" s="542"/>
      <c r="AG33" s="542"/>
      <c r="AH33" s="542"/>
      <c r="AI33" s="542"/>
      <c r="AJ33" s="542"/>
      <c r="AK33" s="542"/>
      <c r="AL33" s="542"/>
      <c r="AM33" s="542"/>
      <c r="AN33" s="542"/>
      <c r="AO33" s="542"/>
      <c r="AP33" s="542"/>
      <c r="AQ33" s="542"/>
      <c r="AR33" s="543"/>
      <c r="AS33" s="542" t="s">
        <v>317</v>
      </c>
      <c r="AT33" s="542" t="s">
        <v>317</v>
      </c>
      <c r="AU33" s="542" t="s">
        <v>317</v>
      </c>
      <c r="AV33" s="543"/>
      <c r="AW33" s="542"/>
      <c r="AX33" s="537"/>
      <c r="AY33" s="61" t="str">
        <f>IF(OR(TabB1[[#This Row],[eingereichter
Betrag (€)]]=0,TabB1[[#This Row],[eingereichter
Betrag (€)]]=""),"",COUNTA($M$6:$M33)-COUNTIF(($M$6:$M33),0))</f>
        <v/>
      </c>
      <c r="AZ33" s="544">
        <f t="shared" ca="1" si="0"/>
        <v>0.25992127719180647</v>
      </c>
      <c r="BA33" s="545">
        <f>IF(TabB1[[#This Row],[Lfd.
Nr. f.
Stich-
probe]]&lt;&gt;"",TabB1[[#This Row],[Zufalls-
zahl]],0)</f>
        <v>0</v>
      </c>
      <c r="BB33" s="546">
        <f>IF(TabB1[[#This Row],[Stich-
probe]]&gt;0,IF(TabB1[[#This Row],[Differenz
förderfähig/
eingereicht nach Prüfung ÖIF (€)]]&lt;&gt;0,1,0),0)</f>
        <v>0</v>
      </c>
      <c r="BC33" s="547">
        <f>IF(TabB1[[#This Row],[Stich-
probe]]=0,0,TabB1[[#This Row],[Stich-
probe]]*TabB1[[#This Row],[Differenz
förderfähig/
eingereicht nach Prüfung ÖIF (€)]]/TabB1[[#This Row],[eingereichter
Betrag (€)]]*-1)</f>
        <v>0</v>
      </c>
      <c r="BD33" s="61"/>
    </row>
    <row r="34" spans="2:56" s="60" customFormat="1">
      <c r="B34" s="61"/>
      <c r="C34" s="536">
        <f>IF(TabB1[[#This Row],[Zufalls-
zahl wenn
lfd. Nr.]]=0,0,IF(RANK(TabB1[[#This Row],[Zufalls-
zahl wenn
lfd. Nr.]],TabB1[Zufalls-
zahl wenn
lfd. Nr.])&lt;=TabB1[[#Totals],[Zufalls-
zahl]],1,0))</f>
        <v>0</v>
      </c>
      <c r="D34" s="531" t="s">
        <v>30</v>
      </c>
      <c r="E34" s="532">
        <v>28</v>
      </c>
      <c r="F34" s="13"/>
      <c r="G34" s="29"/>
      <c r="H34" s="72"/>
      <c r="I34" s="171"/>
      <c r="J34" s="8"/>
      <c r="K34" s="8"/>
      <c r="L34" s="8"/>
      <c r="M34" s="393"/>
      <c r="N34" s="567"/>
      <c r="O34" s="568">
        <f>(TabB1[[#This Row],[förderfähiger 
Betrag nach Prüfung ÖIF (€)]]-TabB1[[#This Row],[eingereichter
Betrag (€)]])*IF(TabB1[[#This Row],[Stich-
probe]]&gt;0,1,0)</f>
        <v>0</v>
      </c>
      <c r="P34" s="8"/>
      <c r="Q34" s="8"/>
      <c r="R34" s="8"/>
      <c r="S34" s="537"/>
      <c r="T34" s="538"/>
      <c r="U34" s="538" t="str">
        <f>IF(ISERROR(VLOOKUP(TabB1[[#This Row],[Grund für Differenz]],Datenquelle!$I$3:$J$20,2,FALSE)),"",VLOOKUP(TabB1[[#This Row],[Grund für Differenz]],Datenquelle!$I$3:$J$20,2,FALSE))</f>
        <v/>
      </c>
      <c r="V34" s="537"/>
      <c r="W34" s="540"/>
      <c r="X34" s="540"/>
      <c r="Y34" s="541"/>
      <c r="Z34" s="541"/>
      <c r="AA34" s="541"/>
      <c r="AB34" s="541"/>
      <c r="AC34" s="541"/>
      <c r="AD34" s="541"/>
      <c r="AE34" s="537"/>
      <c r="AF34" s="542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3"/>
      <c r="AS34" s="542" t="s">
        <v>317</v>
      </c>
      <c r="AT34" s="542" t="s">
        <v>317</v>
      </c>
      <c r="AU34" s="542" t="s">
        <v>317</v>
      </c>
      <c r="AV34" s="543"/>
      <c r="AW34" s="542"/>
      <c r="AX34" s="537"/>
      <c r="AY34" s="61" t="str">
        <f>IF(OR(TabB1[[#This Row],[eingereichter
Betrag (€)]]=0,TabB1[[#This Row],[eingereichter
Betrag (€)]]=""),"",COUNTA($M$6:$M34)-COUNTIF(($M$6:$M34),0))</f>
        <v/>
      </c>
      <c r="AZ34" s="544">
        <f t="shared" ca="1" si="0"/>
        <v>0.44381106431808137</v>
      </c>
      <c r="BA34" s="545">
        <f>IF(TabB1[[#This Row],[Lfd.
Nr. f.
Stich-
probe]]&lt;&gt;"",TabB1[[#This Row],[Zufalls-
zahl]],0)</f>
        <v>0</v>
      </c>
      <c r="BB34" s="546">
        <f>IF(TabB1[[#This Row],[Stich-
probe]]&gt;0,IF(TabB1[[#This Row],[Differenz
förderfähig/
eingereicht nach Prüfung ÖIF (€)]]&lt;&gt;0,1,0),0)</f>
        <v>0</v>
      </c>
      <c r="BC34" s="547">
        <f>IF(TabB1[[#This Row],[Stich-
probe]]=0,0,TabB1[[#This Row],[Stich-
probe]]*TabB1[[#This Row],[Differenz
förderfähig/
eingereicht nach Prüfung ÖIF (€)]]/TabB1[[#This Row],[eingereichter
Betrag (€)]]*-1)</f>
        <v>0</v>
      </c>
      <c r="BD34" s="61"/>
    </row>
    <row r="35" spans="2:56" s="60" customFormat="1">
      <c r="B35" s="61"/>
      <c r="C35" s="536">
        <f>IF(TabB1[[#This Row],[Zufalls-
zahl wenn
lfd. Nr.]]=0,0,IF(RANK(TabB1[[#This Row],[Zufalls-
zahl wenn
lfd. Nr.]],TabB1[Zufalls-
zahl wenn
lfd. Nr.])&lt;=TabB1[[#Totals],[Zufalls-
zahl]],1,0))</f>
        <v>0</v>
      </c>
      <c r="D35" s="531" t="s">
        <v>30</v>
      </c>
      <c r="E35" s="532">
        <v>29</v>
      </c>
      <c r="F35" s="13"/>
      <c r="G35" s="29"/>
      <c r="H35" s="72"/>
      <c r="I35" s="171"/>
      <c r="J35" s="8"/>
      <c r="K35" s="8"/>
      <c r="L35" s="8"/>
      <c r="M35" s="393"/>
      <c r="N35" s="567"/>
      <c r="O35" s="568">
        <f>(TabB1[[#This Row],[förderfähiger 
Betrag nach Prüfung ÖIF (€)]]-TabB1[[#This Row],[eingereichter
Betrag (€)]])*IF(TabB1[[#This Row],[Stich-
probe]]&gt;0,1,0)</f>
        <v>0</v>
      </c>
      <c r="P35" s="8"/>
      <c r="Q35" s="8"/>
      <c r="R35" s="8"/>
      <c r="S35" s="537"/>
      <c r="T35" s="538"/>
      <c r="U35" s="538" t="str">
        <f>IF(ISERROR(VLOOKUP(TabB1[[#This Row],[Grund für Differenz]],Datenquelle!$I$3:$J$20,2,FALSE)),"",VLOOKUP(TabB1[[#This Row],[Grund für Differenz]],Datenquelle!$I$3:$J$20,2,FALSE))</f>
        <v/>
      </c>
      <c r="V35" s="537"/>
      <c r="W35" s="540"/>
      <c r="X35" s="540"/>
      <c r="Y35" s="541"/>
      <c r="Z35" s="541"/>
      <c r="AA35" s="541"/>
      <c r="AB35" s="541"/>
      <c r="AC35" s="541"/>
      <c r="AD35" s="541"/>
      <c r="AE35" s="537"/>
      <c r="AF35" s="542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3"/>
      <c r="AS35" s="542" t="s">
        <v>317</v>
      </c>
      <c r="AT35" s="542" t="s">
        <v>317</v>
      </c>
      <c r="AU35" s="542" t="s">
        <v>317</v>
      </c>
      <c r="AV35" s="543"/>
      <c r="AW35" s="542"/>
      <c r="AX35" s="537"/>
      <c r="AY35" s="61" t="str">
        <f>IF(OR(TabB1[[#This Row],[eingereichter
Betrag (€)]]=0,TabB1[[#This Row],[eingereichter
Betrag (€)]]=""),"",COUNTA($M$6:$M35)-COUNTIF(($M$6:$M35),0))</f>
        <v/>
      </c>
      <c r="AZ35" s="544">
        <f t="shared" ca="1" si="0"/>
        <v>0.14027101717293777</v>
      </c>
      <c r="BA35" s="545">
        <f>IF(TabB1[[#This Row],[Lfd.
Nr. f.
Stich-
probe]]&lt;&gt;"",TabB1[[#This Row],[Zufalls-
zahl]],0)</f>
        <v>0</v>
      </c>
      <c r="BB35" s="546">
        <f>IF(TabB1[[#This Row],[Stich-
probe]]&gt;0,IF(TabB1[[#This Row],[Differenz
förderfähig/
eingereicht nach Prüfung ÖIF (€)]]&lt;&gt;0,1,0),0)</f>
        <v>0</v>
      </c>
      <c r="BC35" s="547">
        <f>IF(TabB1[[#This Row],[Stich-
probe]]=0,0,TabB1[[#This Row],[Stich-
probe]]*TabB1[[#This Row],[Differenz
förderfähig/
eingereicht nach Prüfung ÖIF (€)]]/TabB1[[#This Row],[eingereichter
Betrag (€)]]*-1)</f>
        <v>0</v>
      </c>
      <c r="BD35" s="61"/>
    </row>
    <row r="36" spans="2:56" s="60" customFormat="1">
      <c r="B36" s="61"/>
      <c r="C36" s="536">
        <f>IF(TabB1[[#This Row],[Zufalls-
zahl wenn
lfd. Nr.]]=0,0,IF(RANK(TabB1[[#This Row],[Zufalls-
zahl wenn
lfd. Nr.]],TabB1[Zufalls-
zahl wenn
lfd. Nr.])&lt;=TabB1[[#Totals],[Zufalls-
zahl]],1,0))</f>
        <v>0</v>
      </c>
      <c r="D36" s="531" t="s">
        <v>30</v>
      </c>
      <c r="E36" s="532">
        <v>30</v>
      </c>
      <c r="F36" s="13"/>
      <c r="G36" s="29"/>
      <c r="H36" s="72"/>
      <c r="I36" s="171"/>
      <c r="J36" s="8"/>
      <c r="K36" s="8"/>
      <c r="L36" s="8"/>
      <c r="M36" s="393"/>
      <c r="N36" s="567"/>
      <c r="O36" s="568">
        <f>(TabB1[[#This Row],[förderfähiger 
Betrag nach Prüfung ÖIF (€)]]-TabB1[[#This Row],[eingereichter
Betrag (€)]])*IF(TabB1[[#This Row],[Stich-
probe]]&gt;0,1,0)</f>
        <v>0</v>
      </c>
      <c r="P36" s="8"/>
      <c r="Q36" s="8"/>
      <c r="R36" s="8"/>
      <c r="S36" s="537"/>
      <c r="T36" s="538"/>
      <c r="U36" s="538" t="str">
        <f>IF(ISERROR(VLOOKUP(TabB1[[#This Row],[Grund für Differenz]],Datenquelle!$I$3:$J$20,2,FALSE)),"",VLOOKUP(TabB1[[#This Row],[Grund für Differenz]],Datenquelle!$I$3:$J$20,2,FALSE))</f>
        <v/>
      </c>
      <c r="V36" s="537"/>
      <c r="W36" s="540"/>
      <c r="X36" s="540"/>
      <c r="Y36" s="541"/>
      <c r="Z36" s="541"/>
      <c r="AA36" s="541"/>
      <c r="AB36" s="541"/>
      <c r="AC36" s="541"/>
      <c r="AD36" s="541"/>
      <c r="AE36" s="537"/>
      <c r="AF36" s="542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3"/>
      <c r="AS36" s="542" t="s">
        <v>317</v>
      </c>
      <c r="AT36" s="542" t="s">
        <v>317</v>
      </c>
      <c r="AU36" s="542" t="s">
        <v>317</v>
      </c>
      <c r="AV36" s="543"/>
      <c r="AW36" s="542"/>
      <c r="AX36" s="537"/>
      <c r="AY36" s="61" t="str">
        <f>IF(OR(TabB1[[#This Row],[eingereichter
Betrag (€)]]=0,TabB1[[#This Row],[eingereichter
Betrag (€)]]=""),"",COUNTA($M$6:$M36)-COUNTIF(($M$6:$M36),0))</f>
        <v/>
      </c>
      <c r="AZ36" s="544">
        <f t="shared" ca="1" si="0"/>
        <v>0.25532750570416762</v>
      </c>
      <c r="BA36" s="545">
        <f>IF(TabB1[[#This Row],[Lfd.
Nr. f.
Stich-
probe]]&lt;&gt;"",TabB1[[#This Row],[Zufalls-
zahl]],0)</f>
        <v>0</v>
      </c>
      <c r="BB36" s="546">
        <f>IF(TabB1[[#This Row],[Stich-
probe]]&gt;0,IF(TabB1[[#This Row],[Differenz
förderfähig/
eingereicht nach Prüfung ÖIF (€)]]&lt;&gt;0,1,0),0)</f>
        <v>0</v>
      </c>
      <c r="BC36" s="547">
        <f>IF(TabB1[[#This Row],[Stich-
probe]]=0,0,TabB1[[#This Row],[Stich-
probe]]*TabB1[[#This Row],[Differenz
förderfähig/
eingereicht nach Prüfung ÖIF (€)]]/TabB1[[#This Row],[eingereichter
Betrag (€)]]*-1)</f>
        <v>0</v>
      </c>
      <c r="BD36" s="61"/>
    </row>
    <row r="37" spans="2:56" s="60" customFormat="1">
      <c r="B37" s="61"/>
      <c r="C37" s="536">
        <f>IF(TabB1[[#This Row],[Zufalls-
zahl wenn
lfd. Nr.]]=0,0,IF(RANK(TabB1[[#This Row],[Zufalls-
zahl wenn
lfd. Nr.]],TabB1[Zufalls-
zahl wenn
lfd. Nr.])&lt;=TabB1[[#Totals],[Zufalls-
zahl]],1,0))</f>
        <v>0</v>
      </c>
      <c r="D37" s="531" t="s">
        <v>30</v>
      </c>
      <c r="E37" s="532">
        <v>31</v>
      </c>
      <c r="F37" s="13"/>
      <c r="G37" s="29"/>
      <c r="H37" s="72"/>
      <c r="I37" s="171"/>
      <c r="J37" s="8"/>
      <c r="K37" s="8"/>
      <c r="L37" s="8"/>
      <c r="M37" s="393"/>
      <c r="N37" s="567"/>
      <c r="O37" s="568">
        <f>(TabB1[[#This Row],[förderfähiger 
Betrag nach Prüfung ÖIF (€)]]-TabB1[[#This Row],[eingereichter
Betrag (€)]])*IF(TabB1[[#This Row],[Stich-
probe]]&gt;0,1,0)</f>
        <v>0</v>
      </c>
      <c r="P37" s="8"/>
      <c r="Q37" s="8"/>
      <c r="R37" s="8"/>
      <c r="S37" s="537"/>
      <c r="T37" s="538"/>
      <c r="U37" s="538" t="str">
        <f>IF(ISERROR(VLOOKUP(TabB1[[#This Row],[Grund für Differenz]],Datenquelle!$I$3:$J$20,2,FALSE)),"",VLOOKUP(TabB1[[#This Row],[Grund für Differenz]],Datenquelle!$I$3:$J$20,2,FALSE))</f>
        <v/>
      </c>
      <c r="V37" s="537"/>
      <c r="W37" s="540"/>
      <c r="X37" s="540"/>
      <c r="Y37" s="541"/>
      <c r="Z37" s="541"/>
      <c r="AA37" s="541"/>
      <c r="AB37" s="541"/>
      <c r="AC37" s="541"/>
      <c r="AD37" s="541"/>
      <c r="AE37" s="539"/>
      <c r="AF37" s="542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3"/>
      <c r="AS37" s="542" t="s">
        <v>317</v>
      </c>
      <c r="AT37" s="542" t="s">
        <v>317</v>
      </c>
      <c r="AU37" s="542" t="s">
        <v>317</v>
      </c>
      <c r="AV37" s="543"/>
      <c r="AW37" s="542"/>
      <c r="AX37" s="537"/>
      <c r="AY37" s="61" t="str">
        <f>IF(OR(TabB1[[#This Row],[eingereichter
Betrag (€)]]=0,TabB1[[#This Row],[eingereichter
Betrag (€)]]=""),"",COUNTA($M$6:$M37)-COUNTIF(($M$6:$M37),0))</f>
        <v/>
      </c>
      <c r="AZ37" s="544">
        <f t="shared" ca="1" si="0"/>
        <v>0.9417793830494543</v>
      </c>
      <c r="BA37" s="545">
        <f>IF(TabB1[[#This Row],[Lfd.
Nr. f.
Stich-
probe]]&lt;&gt;"",TabB1[[#This Row],[Zufalls-
zahl]],0)</f>
        <v>0</v>
      </c>
      <c r="BB37" s="546">
        <f>IF(TabB1[[#This Row],[Stich-
probe]]&gt;0,IF(TabB1[[#This Row],[Differenz
förderfähig/
eingereicht nach Prüfung ÖIF (€)]]&lt;&gt;0,1,0),0)</f>
        <v>0</v>
      </c>
      <c r="BC37" s="547">
        <f>IF(TabB1[[#This Row],[Stich-
probe]]=0,0,TabB1[[#This Row],[Stich-
probe]]*TabB1[[#This Row],[Differenz
förderfähig/
eingereicht nach Prüfung ÖIF (€)]]/TabB1[[#This Row],[eingereichter
Betrag (€)]]*-1)</f>
        <v>0</v>
      </c>
      <c r="BD37" s="61"/>
    </row>
    <row r="38" spans="2:56" s="60" customFormat="1">
      <c r="B38" s="61"/>
      <c r="C38" s="536">
        <f>IF(TabB1[[#This Row],[Zufalls-
zahl wenn
lfd. Nr.]]=0,0,IF(RANK(TabB1[[#This Row],[Zufalls-
zahl wenn
lfd. Nr.]],TabB1[Zufalls-
zahl wenn
lfd. Nr.])&lt;=TabB1[[#Totals],[Zufalls-
zahl]],1,0))</f>
        <v>0</v>
      </c>
      <c r="D38" s="531" t="s">
        <v>30</v>
      </c>
      <c r="E38" s="532">
        <v>32</v>
      </c>
      <c r="F38" s="13"/>
      <c r="G38" s="29"/>
      <c r="H38" s="72"/>
      <c r="I38" s="171"/>
      <c r="J38" s="8"/>
      <c r="K38" s="8"/>
      <c r="L38" s="8"/>
      <c r="M38" s="393"/>
      <c r="N38" s="567"/>
      <c r="O38" s="568">
        <f>(TabB1[[#This Row],[förderfähiger 
Betrag nach Prüfung ÖIF (€)]]-TabB1[[#This Row],[eingereichter
Betrag (€)]])*IF(TabB1[[#This Row],[Stich-
probe]]&gt;0,1,0)</f>
        <v>0</v>
      </c>
      <c r="P38" s="8"/>
      <c r="Q38" s="8"/>
      <c r="R38" s="8"/>
      <c r="S38" s="537"/>
      <c r="T38" s="538"/>
      <c r="U38" s="538" t="str">
        <f>IF(ISERROR(VLOOKUP(TabB1[[#This Row],[Grund für Differenz]],Datenquelle!$I$3:$J$20,2,FALSE)),"",VLOOKUP(TabB1[[#This Row],[Grund für Differenz]],Datenquelle!$I$3:$J$20,2,FALSE))</f>
        <v/>
      </c>
      <c r="V38" s="537"/>
      <c r="W38" s="540"/>
      <c r="X38" s="540"/>
      <c r="Y38" s="541"/>
      <c r="Z38" s="541"/>
      <c r="AA38" s="541"/>
      <c r="AB38" s="541"/>
      <c r="AC38" s="541"/>
      <c r="AD38" s="541"/>
      <c r="AE38" s="569"/>
      <c r="AF38" s="542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3"/>
      <c r="AS38" s="542" t="s">
        <v>317</v>
      </c>
      <c r="AT38" s="542" t="s">
        <v>317</v>
      </c>
      <c r="AU38" s="542" t="s">
        <v>317</v>
      </c>
      <c r="AV38" s="543"/>
      <c r="AW38" s="542"/>
      <c r="AX38" s="537"/>
      <c r="AY38" s="61" t="str">
        <f>IF(OR(TabB1[[#This Row],[eingereichter
Betrag (€)]]=0,TabB1[[#This Row],[eingereichter
Betrag (€)]]=""),"",COUNTA($M$6:$M38)-COUNTIF(($M$6:$M38),0))</f>
        <v/>
      </c>
      <c r="AZ38" s="544">
        <f t="shared" ref="AZ38:AZ52" ca="1" si="1">RAND()</f>
        <v>0.34016201839884164</v>
      </c>
      <c r="BA38" s="545">
        <f>IF(TabB1[[#This Row],[Lfd.
Nr. f.
Stich-
probe]]&lt;&gt;"",TabB1[[#This Row],[Zufalls-
zahl]],0)</f>
        <v>0</v>
      </c>
      <c r="BB38" s="546">
        <f>IF(TabB1[[#This Row],[Stich-
probe]]&gt;0,IF(TabB1[[#This Row],[Differenz
förderfähig/
eingereicht nach Prüfung ÖIF (€)]]&lt;&gt;0,1,0),0)</f>
        <v>0</v>
      </c>
      <c r="BC38" s="547">
        <f>IF(TabB1[[#This Row],[Stich-
probe]]=0,0,TabB1[[#This Row],[Stich-
probe]]*TabB1[[#This Row],[Differenz
förderfähig/
eingereicht nach Prüfung ÖIF (€)]]/TabB1[[#This Row],[eingereichter
Betrag (€)]]*-1)</f>
        <v>0</v>
      </c>
      <c r="BD38" s="61"/>
    </row>
    <row r="39" spans="2:56" s="60" customFormat="1">
      <c r="B39" s="61"/>
      <c r="C39" s="536">
        <f>IF(TabB1[[#This Row],[Zufalls-
zahl wenn
lfd. Nr.]]=0,0,IF(RANK(TabB1[[#This Row],[Zufalls-
zahl wenn
lfd. Nr.]],TabB1[Zufalls-
zahl wenn
lfd. Nr.])&lt;=TabB1[[#Totals],[Zufalls-
zahl]],1,0))</f>
        <v>0</v>
      </c>
      <c r="D39" s="531" t="s">
        <v>30</v>
      </c>
      <c r="E39" s="532">
        <v>33</v>
      </c>
      <c r="F39" s="13"/>
      <c r="G39" s="29"/>
      <c r="H39" s="72"/>
      <c r="I39" s="171"/>
      <c r="J39" s="8"/>
      <c r="K39" s="8"/>
      <c r="L39" s="8"/>
      <c r="M39" s="393"/>
      <c r="N39" s="567"/>
      <c r="O39" s="568">
        <f>(TabB1[[#This Row],[förderfähiger 
Betrag nach Prüfung ÖIF (€)]]-TabB1[[#This Row],[eingereichter
Betrag (€)]])*IF(TabB1[[#This Row],[Stich-
probe]]&gt;0,1,0)</f>
        <v>0</v>
      </c>
      <c r="P39" s="8"/>
      <c r="Q39" s="8"/>
      <c r="R39" s="8"/>
      <c r="S39" s="537"/>
      <c r="T39" s="538"/>
      <c r="U39" s="538" t="str">
        <f>IF(ISERROR(VLOOKUP(TabB1[[#This Row],[Grund für Differenz]],Datenquelle!$I$3:$J$20,2,FALSE)),"",VLOOKUP(TabB1[[#This Row],[Grund für Differenz]],Datenquelle!$I$3:$J$20,2,FALSE))</f>
        <v/>
      </c>
      <c r="V39" s="537"/>
      <c r="W39" s="540"/>
      <c r="X39" s="540"/>
      <c r="Y39" s="541"/>
      <c r="Z39" s="541"/>
      <c r="AA39" s="541"/>
      <c r="AB39" s="541"/>
      <c r="AC39" s="541"/>
      <c r="AD39" s="541"/>
      <c r="AE39" s="537"/>
      <c r="AF39" s="542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3"/>
      <c r="AS39" s="542" t="s">
        <v>317</v>
      </c>
      <c r="AT39" s="542" t="s">
        <v>317</v>
      </c>
      <c r="AU39" s="542" t="s">
        <v>317</v>
      </c>
      <c r="AV39" s="543"/>
      <c r="AW39" s="542"/>
      <c r="AX39" s="537"/>
      <c r="AY39" s="61" t="str">
        <f>IF(OR(TabB1[[#This Row],[eingereichter
Betrag (€)]]=0,TabB1[[#This Row],[eingereichter
Betrag (€)]]=""),"",COUNTA($M$6:$M39)-COUNTIF(($M$6:$M39),0))</f>
        <v/>
      </c>
      <c r="AZ39" s="544">
        <f t="shared" ca="1" si="1"/>
        <v>0.54111363087763709</v>
      </c>
      <c r="BA39" s="545">
        <f>IF(TabB1[[#This Row],[Lfd.
Nr. f.
Stich-
probe]]&lt;&gt;"",TabB1[[#This Row],[Zufalls-
zahl]],0)</f>
        <v>0</v>
      </c>
      <c r="BB39" s="546">
        <f>IF(TabB1[[#This Row],[Stich-
probe]]&gt;0,IF(TabB1[[#This Row],[Differenz
förderfähig/
eingereicht nach Prüfung ÖIF (€)]]&lt;&gt;0,1,0),0)</f>
        <v>0</v>
      </c>
      <c r="BC39" s="547">
        <f>IF(TabB1[[#This Row],[Stich-
probe]]=0,0,TabB1[[#This Row],[Stich-
probe]]*TabB1[[#This Row],[Differenz
förderfähig/
eingereicht nach Prüfung ÖIF (€)]]/TabB1[[#This Row],[eingereichter
Betrag (€)]]*-1)</f>
        <v>0</v>
      </c>
      <c r="BD39" s="61"/>
    </row>
    <row r="40" spans="2:56" s="60" customFormat="1">
      <c r="B40" s="61"/>
      <c r="C40" s="536">
        <f>IF(TabB1[[#This Row],[Zufalls-
zahl wenn
lfd. Nr.]]=0,0,IF(RANK(TabB1[[#This Row],[Zufalls-
zahl wenn
lfd. Nr.]],TabB1[Zufalls-
zahl wenn
lfd. Nr.])&lt;=TabB1[[#Totals],[Zufalls-
zahl]],1,0))</f>
        <v>0</v>
      </c>
      <c r="D40" s="531" t="s">
        <v>30</v>
      </c>
      <c r="E40" s="532">
        <v>34</v>
      </c>
      <c r="F40" s="13"/>
      <c r="G40" s="29"/>
      <c r="H40" s="72"/>
      <c r="I40" s="171"/>
      <c r="J40" s="8"/>
      <c r="K40" s="8"/>
      <c r="L40" s="8"/>
      <c r="M40" s="393"/>
      <c r="N40" s="567"/>
      <c r="O40" s="568">
        <f>(TabB1[[#This Row],[förderfähiger 
Betrag nach Prüfung ÖIF (€)]]-TabB1[[#This Row],[eingereichter
Betrag (€)]])*IF(TabB1[[#This Row],[Stich-
probe]]&gt;0,1,0)</f>
        <v>0</v>
      </c>
      <c r="P40" s="8"/>
      <c r="Q40" s="8"/>
      <c r="R40" s="8"/>
      <c r="S40" s="537"/>
      <c r="T40" s="538"/>
      <c r="U40" s="538" t="str">
        <f>IF(ISERROR(VLOOKUP(TabB1[[#This Row],[Grund für Differenz]],Datenquelle!$I$3:$J$20,2,FALSE)),"",VLOOKUP(TabB1[[#This Row],[Grund für Differenz]],Datenquelle!$I$3:$J$20,2,FALSE))</f>
        <v/>
      </c>
      <c r="V40" s="537"/>
      <c r="W40" s="540"/>
      <c r="X40" s="540"/>
      <c r="Y40" s="541"/>
      <c r="Z40" s="541"/>
      <c r="AA40" s="541"/>
      <c r="AB40" s="541"/>
      <c r="AC40" s="541"/>
      <c r="AD40" s="541"/>
      <c r="AE40" s="537"/>
      <c r="AF40" s="542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3"/>
      <c r="AS40" s="542" t="s">
        <v>317</v>
      </c>
      <c r="AT40" s="542" t="s">
        <v>317</v>
      </c>
      <c r="AU40" s="542" t="s">
        <v>317</v>
      </c>
      <c r="AV40" s="543"/>
      <c r="AW40" s="542"/>
      <c r="AX40" s="537"/>
      <c r="AY40" s="61" t="str">
        <f>IF(OR(TabB1[[#This Row],[eingereichter
Betrag (€)]]=0,TabB1[[#This Row],[eingereichter
Betrag (€)]]=""),"",COUNTA($M$6:$M40)-COUNTIF(($M$6:$M40),0))</f>
        <v/>
      </c>
      <c r="AZ40" s="544">
        <f t="shared" ca="1" si="1"/>
        <v>0.21708810222294261</v>
      </c>
      <c r="BA40" s="545">
        <f>IF(TabB1[[#This Row],[Lfd.
Nr. f.
Stich-
probe]]&lt;&gt;"",TabB1[[#This Row],[Zufalls-
zahl]],0)</f>
        <v>0</v>
      </c>
      <c r="BB40" s="546">
        <f>IF(TabB1[[#This Row],[Stich-
probe]]&gt;0,IF(TabB1[[#This Row],[Differenz
förderfähig/
eingereicht nach Prüfung ÖIF (€)]]&lt;&gt;0,1,0),0)</f>
        <v>0</v>
      </c>
      <c r="BC40" s="547">
        <f>IF(TabB1[[#This Row],[Stich-
probe]]=0,0,TabB1[[#This Row],[Stich-
probe]]*TabB1[[#This Row],[Differenz
förderfähig/
eingereicht nach Prüfung ÖIF (€)]]/TabB1[[#This Row],[eingereichter
Betrag (€)]]*-1)</f>
        <v>0</v>
      </c>
      <c r="BD40" s="61"/>
    </row>
    <row r="41" spans="2:56" s="60" customFormat="1">
      <c r="B41" s="61"/>
      <c r="C41" s="536">
        <f>IF(TabB1[[#This Row],[Zufalls-
zahl wenn
lfd. Nr.]]=0,0,IF(RANK(TabB1[[#This Row],[Zufalls-
zahl wenn
lfd. Nr.]],TabB1[Zufalls-
zahl wenn
lfd. Nr.])&lt;=TabB1[[#Totals],[Zufalls-
zahl]],1,0))</f>
        <v>0</v>
      </c>
      <c r="D41" s="531" t="s">
        <v>30</v>
      </c>
      <c r="E41" s="532">
        <v>35</v>
      </c>
      <c r="F41" s="13"/>
      <c r="G41" s="29"/>
      <c r="H41" s="72"/>
      <c r="I41" s="171"/>
      <c r="J41" s="8"/>
      <c r="K41" s="8"/>
      <c r="L41" s="8"/>
      <c r="M41" s="393"/>
      <c r="N41" s="567"/>
      <c r="O41" s="568">
        <f>(TabB1[[#This Row],[förderfähiger 
Betrag nach Prüfung ÖIF (€)]]-TabB1[[#This Row],[eingereichter
Betrag (€)]])*IF(TabB1[[#This Row],[Stich-
probe]]&gt;0,1,0)</f>
        <v>0</v>
      </c>
      <c r="P41" s="8"/>
      <c r="Q41" s="8"/>
      <c r="R41" s="8"/>
      <c r="S41" s="537"/>
      <c r="T41" s="538"/>
      <c r="U41" s="538" t="str">
        <f>IF(ISERROR(VLOOKUP(TabB1[[#This Row],[Grund für Differenz]],Datenquelle!$I$3:$J$20,2,FALSE)),"",VLOOKUP(TabB1[[#This Row],[Grund für Differenz]],Datenquelle!$I$3:$J$20,2,FALSE))</f>
        <v/>
      </c>
      <c r="V41" s="537"/>
      <c r="W41" s="540"/>
      <c r="X41" s="540"/>
      <c r="Y41" s="541"/>
      <c r="Z41" s="541"/>
      <c r="AA41" s="541"/>
      <c r="AB41" s="541"/>
      <c r="AC41" s="541"/>
      <c r="AD41" s="541"/>
      <c r="AE41" s="537"/>
      <c r="AF41" s="542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3"/>
      <c r="AS41" s="542" t="s">
        <v>317</v>
      </c>
      <c r="AT41" s="542" t="s">
        <v>317</v>
      </c>
      <c r="AU41" s="542" t="s">
        <v>317</v>
      </c>
      <c r="AV41" s="543"/>
      <c r="AW41" s="542"/>
      <c r="AX41" s="537"/>
      <c r="AY41" s="61" t="str">
        <f>IF(OR(TabB1[[#This Row],[eingereichter
Betrag (€)]]=0,TabB1[[#This Row],[eingereichter
Betrag (€)]]=""),"",COUNTA($M$6:$M41)-COUNTIF(($M$6:$M41),0))</f>
        <v/>
      </c>
      <c r="AZ41" s="544">
        <f t="shared" ca="1" si="1"/>
        <v>0.56384986704649842</v>
      </c>
      <c r="BA41" s="545">
        <f>IF(TabB1[[#This Row],[Lfd.
Nr. f.
Stich-
probe]]&lt;&gt;"",TabB1[[#This Row],[Zufalls-
zahl]],0)</f>
        <v>0</v>
      </c>
      <c r="BB41" s="546">
        <f>IF(TabB1[[#This Row],[Stich-
probe]]&gt;0,IF(TabB1[[#This Row],[Differenz
förderfähig/
eingereicht nach Prüfung ÖIF (€)]]&lt;&gt;0,1,0),0)</f>
        <v>0</v>
      </c>
      <c r="BC41" s="547">
        <f>IF(TabB1[[#This Row],[Stich-
probe]]=0,0,TabB1[[#This Row],[Stich-
probe]]*TabB1[[#This Row],[Differenz
förderfähig/
eingereicht nach Prüfung ÖIF (€)]]/TabB1[[#This Row],[eingereichter
Betrag (€)]]*-1)</f>
        <v>0</v>
      </c>
      <c r="BD41" s="61"/>
    </row>
    <row r="42" spans="2:56" s="60" customFormat="1">
      <c r="B42" s="61"/>
      <c r="C42" s="536">
        <f>IF(TabB1[[#This Row],[Zufalls-
zahl wenn
lfd. Nr.]]=0,0,IF(RANK(TabB1[[#This Row],[Zufalls-
zahl wenn
lfd. Nr.]],TabB1[Zufalls-
zahl wenn
lfd. Nr.])&lt;=TabB1[[#Totals],[Zufalls-
zahl]],1,0))</f>
        <v>0</v>
      </c>
      <c r="D42" s="531" t="s">
        <v>30</v>
      </c>
      <c r="E42" s="532">
        <v>36</v>
      </c>
      <c r="F42" s="13"/>
      <c r="G42" s="29"/>
      <c r="H42" s="72"/>
      <c r="I42" s="171"/>
      <c r="J42" s="8"/>
      <c r="K42" s="8"/>
      <c r="L42" s="8"/>
      <c r="M42" s="393"/>
      <c r="N42" s="567"/>
      <c r="O42" s="568">
        <f>(TabB1[[#This Row],[förderfähiger 
Betrag nach Prüfung ÖIF (€)]]-TabB1[[#This Row],[eingereichter
Betrag (€)]])*IF(TabB1[[#This Row],[Stich-
probe]]&gt;0,1,0)</f>
        <v>0</v>
      </c>
      <c r="P42" s="8"/>
      <c r="Q42" s="8"/>
      <c r="R42" s="8"/>
      <c r="S42" s="537"/>
      <c r="T42" s="538"/>
      <c r="U42" s="538" t="str">
        <f>IF(ISERROR(VLOOKUP(TabB1[[#This Row],[Grund für Differenz]],Datenquelle!$I$3:$J$20,2,FALSE)),"",VLOOKUP(TabB1[[#This Row],[Grund für Differenz]],Datenquelle!$I$3:$J$20,2,FALSE))</f>
        <v/>
      </c>
      <c r="V42" s="537"/>
      <c r="W42" s="540"/>
      <c r="X42" s="540"/>
      <c r="Y42" s="541"/>
      <c r="Z42" s="541"/>
      <c r="AA42" s="541"/>
      <c r="AB42" s="541"/>
      <c r="AC42" s="541"/>
      <c r="AD42" s="541"/>
      <c r="AE42" s="537"/>
      <c r="AF42" s="542"/>
      <c r="AG42" s="542"/>
      <c r="AH42" s="542"/>
      <c r="AI42" s="542"/>
      <c r="AJ42" s="542"/>
      <c r="AK42" s="542"/>
      <c r="AL42" s="542"/>
      <c r="AM42" s="542"/>
      <c r="AN42" s="542"/>
      <c r="AO42" s="542"/>
      <c r="AP42" s="542"/>
      <c r="AQ42" s="542"/>
      <c r="AR42" s="543"/>
      <c r="AS42" s="542" t="s">
        <v>317</v>
      </c>
      <c r="AT42" s="542" t="s">
        <v>317</v>
      </c>
      <c r="AU42" s="542" t="s">
        <v>317</v>
      </c>
      <c r="AV42" s="543"/>
      <c r="AW42" s="542"/>
      <c r="AX42" s="537"/>
      <c r="AY42" s="61" t="str">
        <f>IF(OR(TabB1[[#This Row],[eingereichter
Betrag (€)]]=0,TabB1[[#This Row],[eingereichter
Betrag (€)]]=""),"",COUNTA($M$6:$M42)-COUNTIF(($M$6:$M42),0))</f>
        <v/>
      </c>
      <c r="AZ42" s="544">
        <f t="shared" ca="1" si="1"/>
        <v>0.71417906525630193</v>
      </c>
      <c r="BA42" s="545">
        <f>IF(TabB1[[#This Row],[Lfd.
Nr. f.
Stich-
probe]]&lt;&gt;"",TabB1[[#This Row],[Zufalls-
zahl]],0)</f>
        <v>0</v>
      </c>
      <c r="BB42" s="546">
        <f>IF(TabB1[[#This Row],[Stich-
probe]]&gt;0,IF(TabB1[[#This Row],[Differenz
förderfähig/
eingereicht nach Prüfung ÖIF (€)]]&lt;&gt;0,1,0),0)</f>
        <v>0</v>
      </c>
      <c r="BC42" s="547">
        <f>IF(TabB1[[#This Row],[Stich-
probe]]=0,0,TabB1[[#This Row],[Stich-
probe]]*TabB1[[#This Row],[Differenz
förderfähig/
eingereicht nach Prüfung ÖIF (€)]]/TabB1[[#This Row],[eingereichter
Betrag (€)]]*-1)</f>
        <v>0</v>
      </c>
      <c r="BD42" s="61"/>
    </row>
    <row r="43" spans="2:56" s="60" customFormat="1">
      <c r="B43" s="61"/>
      <c r="C43" s="536">
        <f>IF(TabB1[[#This Row],[Zufalls-
zahl wenn
lfd. Nr.]]=0,0,IF(RANK(TabB1[[#This Row],[Zufalls-
zahl wenn
lfd. Nr.]],TabB1[Zufalls-
zahl wenn
lfd. Nr.])&lt;=TabB1[[#Totals],[Zufalls-
zahl]],1,0))</f>
        <v>0</v>
      </c>
      <c r="D43" s="531" t="s">
        <v>30</v>
      </c>
      <c r="E43" s="532">
        <v>37</v>
      </c>
      <c r="F43" s="13"/>
      <c r="G43" s="29"/>
      <c r="H43" s="72"/>
      <c r="I43" s="171"/>
      <c r="J43" s="8"/>
      <c r="K43" s="8"/>
      <c r="L43" s="8"/>
      <c r="M43" s="393"/>
      <c r="N43" s="567"/>
      <c r="O43" s="568">
        <f>(TabB1[[#This Row],[förderfähiger 
Betrag nach Prüfung ÖIF (€)]]-TabB1[[#This Row],[eingereichter
Betrag (€)]])*IF(TabB1[[#This Row],[Stich-
probe]]&gt;0,1,0)</f>
        <v>0</v>
      </c>
      <c r="P43" s="8"/>
      <c r="Q43" s="8"/>
      <c r="R43" s="8"/>
      <c r="S43" s="537"/>
      <c r="T43" s="538"/>
      <c r="U43" s="538" t="str">
        <f>IF(ISERROR(VLOOKUP(TabB1[[#This Row],[Grund für Differenz]],Datenquelle!$I$3:$J$20,2,FALSE)),"",VLOOKUP(TabB1[[#This Row],[Grund für Differenz]],Datenquelle!$I$3:$J$20,2,FALSE))</f>
        <v/>
      </c>
      <c r="V43" s="537"/>
      <c r="W43" s="540"/>
      <c r="X43" s="540"/>
      <c r="Y43" s="541"/>
      <c r="Z43" s="541"/>
      <c r="AA43" s="541"/>
      <c r="AB43" s="541"/>
      <c r="AC43" s="541"/>
      <c r="AD43" s="541"/>
      <c r="AE43" s="537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2" t="s">
        <v>317</v>
      </c>
      <c r="AT43" s="542" t="s">
        <v>317</v>
      </c>
      <c r="AU43" s="542" t="s">
        <v>317</v>
      </c>
      <c r="AV43" s="543"/>
      <c r="AW43" s="542"/>
      <c r="AX43" s="537"/>
      <c r="AY43" s="61" t="str">
        <f>IF(OR(TabB1[[#This Row],[eingereichter
Betrag (€)]]=0,TabB1[[#This Row],[eingereichter
Betrag (€)]]=""),"",COUNTA($M$6:$M43)-COUNTIF(($M$6:$M43),0))</f>
        <v/>
      </c>
      <c r="AZ43" s="544">
        <f t="shared" ca="1" si="1"/>
        <v>0.2736888267676626</v>
      </c>
      <c r="BA43" s="545">
        <f>IF(TabB1[[#This Row],[Lfd.
Nr. f.
Stich-
probe]]&lt;&gt;"",TabB1[[#This Row],[Zufalls-
zahl]],0)</f>
        <v>0</v>
      </c>
      <c r="BB43" s="546">
        <f>IF(TabB1[[#This Row],[Stich-
probe]]&gt;0,IF(TabB1[[#This Row],[Differenz
förderfähig/
eingereicht nach Prüfung ÖIF (€)]]&lt;&gt;0,1,0),0)</f>
        <v>0</v>
      </c>
      <c r="BC43" s="547">
        <f>IF(TabB1[[#This Row],[Stich-
probe]]=0,0,TabB1[[#This Row],[Stich-
probe]]*TabB1[[#This Row],[Differenz
förderfähig/
eingereicht nach Prüfung ÖIF (€)]]/TabB1[[#This Row],[eingereichter
Betrag (€)]]*-1)</f>
        <v>0</v>
      </c>
      <c r="BD43" s="61"/>
    </row>
    <row r="44" spans="2:56" s="60" customFormat="1">
      <c r="B44" s="61"/>
      <c r="C44" s="536">
        <f>IF(TabB1[[#This Row],[Zufalls-
zahl wenn
lfd. Nr.]]=0,0,IF(RANK(TabB1[[#This Row],[Zufalls-
zahl wenn
lfd. Nr.]],TabB1[Zufalls-
zahl wenn
lfd. Nr.])&lt;=TabB1[[#Totals],[Zufalls-
zahl]],1,0))</f>
        <v>0</v>
      </c>
      <c r="D44" s="531" t="s">
        <v>30</v>
      </c>
      <c r="E44" s="532">
        <v>38</v>
      </c>
      <c r="F44" s="13"/>
      <c r="G44" s="29"/>
      <c r="H44" s="72"/>
      <c r="I44" s="171"/>
      <c r="J44" s="8"/>
      <c r="K44" s="8"/>
      <c r="L44" s="8"/>
      <c r="M44" s="393"/>
      <c r="N44" s="567"/>
      <c r="O44" s="568">
        <f>(TabB1[[#This Row],[förderfähiger 
Betrag nach Prüfung ÖIF (€)]]-TabB1[[#This Row],[eingereichter
Betrag (€)]])*IF(TabB1[[#This Row],[Stich-
probe]]&gt;0,1,0)</f>
        <v>0</v>
      </c>
      <c r="P44" s="8"/>
      <c r="Q44" s="8"/>
      <c r="R44" s="8"/>
      <c r="S44" s="537"/>
      <c r="T44" s="538"/>
      <c r="U44" s="538" t="str">
        <f>IF(ISERROR(VLOOKUP(TabB1[[#This Row],[Grund für Differenz]],Datenquelle!$I$3:$J$20,2,FALSE)),"",VLOOKUP(TabB1[[#This Row],[Grund für Differenz]],Datenquelle!$I$3:$J$20,2,FALSE))</f>
        <v/>
      </c>
      <c r="V44" s="537"/>
      <c r="W44" s="540"/>
      <c r="X44" s="540"/>
      <c r="Y44" s="541"/>
      <c r="Z44" s="541"/>
      <c r="AA44" s="541"/>
      <c r="AB44" s="541"/>
      <c r="AC44" s="541"/>
      <c r="AD44" s="541"/>
      <c r="AE44" s="537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2" t="s">
        <v>317</v>
      </c>
      <c r="AT44" s="542" t="s">
        <v>317</v>
      </c>
      <c r="AU44" s="542" t="s">
        <v>317</v>
      </c>
      <c r="AV44" s="543"/>
      <c r="AW44" s="542"/>
      <c r="AX44" s="537"/>
      <c r="AY44" s="61" t="str">
        <f>IF(OR(TabB1[[#This Row],[eingereichter
Betrag (€)]]=0,TabB1[[#This Row],[eingereichter
Betrag (€)]]=""),"",COUNTA($M$6:$M44)-COUNTIF(($M$6:$M44),0))</f>
        <v/>
      </c>
      <c r="AZ44" s="544">
        <f t="shared" ca="1" si="1"/>
        <v>0.8595659840743497</v>
      </c>
      <c r="BA44" s="545">
        <f>IF(TabB1[[#This Row],[Lfd.
Nr. f.
Stich-
probe]]&lt;&gt;"",TabB1[[#This Row],[Zufalls-
zahl]],0)</f>
        <v>0</v>
      </c>
      <c r="BB44" s="546">
        <f>IF(TabB1[[#This Row],[Stich-
probe]]&gt;0,IF(TabB1[[#This Row],[Differenz
förderfähig/
eingereicht nach Prüfung ÖIF (€)]]&lt;&gt;0,1,0),0)</f>
        <v>0</v>
      </c>
      <c r="BC44" s="547">
        <f>IF(TabB1[[#This Row],[Stich-
probe]]=0,0,TabB1[[#This Row],[Stich-
probe]]*TabB1[[#This Row],[Differenz
förderfähig/
eingereicht nach Prüfung ÖIF (€)]]/TabB1[[#This Row],[eingereichter
Betrag (€)]]*-1)</f>
        <v>0</v>
      </c>
      <c r="BD44" s="61"/>
    </row>
    <row r="45" spans="2:56" s="60" customFormat="1">
      <c r="B45" s="61"/>
      <c r="C45" s="536">
        <f>IF(TabB1[[#This Row],[Zufalls-
zahl wenn
lfd. Nr.]]=0,0,IF(RANK(TabB1[[#This Row],[Zufalls-
zahl wenn
lfd. Nr.]],TabB1[Zufalls-
zahl wenn
lfd. Nr.])&lt;=TabB1[[#Totals],[Zufalls-
zahl]],1,0))</f>
        <v>0</v>
      </c>
      <c r="D45" s="531" t="s">
        <v>30</v>
      </c>
      <c r="E45" s="532">
        <v>39</v>
      </c>
      <c r="F45" s="13"/>
      <c r="G45" s="29"/>
      <c r="H45" s="72"/>
      <c r="I45" s="171"/>
      <c r="J45" s="8"/>
      <c r="K45" s="8"/>
      <c r="L45" s="8"/>
      <c r="M45" s="393"/>
      <c r="N45" s="567"/>
      <c r="O45" s="568">
        <f>(TabB1[[#This Row],[förderfähiger 
Betrag nach Prüfung ÖIF (€)]]-TabB1[[#This Row],[eingereichter
Betrag (€)]])*IF(TabB1[[#This Row],[Stich-
probe]]&gt;0,1,0)</f>
        <v>0</v>
      </c>
      <c r="P45" s="8"/>
      <c r="Q45" s="8"/>
      <c r="R45" s="8"/>
      <c r="S45" s="537"/>
      <c r="T45" s="538"/>
      <c r="U45" s="538" t="str">
        <f>IF(ISERROR(VLOOKUP(TabB1[[#This Row],[Grund für Differenz]],Datenquelle!$I$3:$J$20,2,FALSE)),"",VLOOKUP(TabB1[[#This Row],[Grund für Differenz]],Datenquelle!$I$3:$J$20,2,FALSE))</f>
        <v/>
      </c>
      <c r="V45" s="537"/>
      <c r="W45" s="540"/>
      <c r="X45" s="540"/>
      <c r="Y45" s="541"/>
      <c r="Z45" s="541"/>
      <c r="AA45" s="541"/>
      <c r="AB45" s="541"/>
      <c r="AC45" s="541"/>
      <c r="AD45" s="541"/>
      <c r="AE45" s="539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3"/>
      <c r="AS45" s="542" t="s">
        <v>317</v>
      </c>
      <c r="AT45" s="542" t="s">
        <v>317</v>
      </c>
      <c r="AU45" s="542" t="s">
        <v>317</v>
      </c>
      <c r="AV45" s="543"/>
      <c r="AW45" s="542"/>
      <c r="AX45" s="537"/>
      <c r="AY45" s="61" t="str">
        <f>IF(OR(TabB1[[#This Row],[eingereichter
Betrag (€)]]=0,TabB1[[#This Row],[eingereichter
Betrag (€)]]=""),"",COUNTA($M$6:$M45)-COUNTIF(($M$6:$M45),0))</f>
        <v/>
      </c>
      <c r="AZ45" s="544">
        <f t="shared" ca="1" si="1"/>
        <v>0.33509038495339494</v>
      </c>
      <c r="BA45" s="545">
        <f>IF(TabB1[[#This Row],[Lfd.
Nr. f.
Stich-
probe]]&lt;&gt;"",TabB1[[#This Row],[Zufalls-
zahl]],0)</f>
        <v>0</v>
      </c>
      <c r="BB45" s="546">
        <f>IF(TabB1[[#This Row],[Stich-
probe]]&gt;0,IF(TabB1[[#This Row],[Differenz
förderfähig/
eingereicht nach Prüfung ÖIF (€)]]&lt;&gt;0,1,0),0)</f>
        <v>0</v>
      </c>
      <c r="BC45" s="547">
        <f>IF(TabB1[[#This Row],[Stich-
probe]]=0,0,TabB1[[#This Row],[Stich-
probe]]*TabB1[[#This Row],[Differenz
förderfähig/
eingereicht nach Prüfung ÖIF (€)]]/TabB1[[#This Row],[eingereichter
Betrag (€)]]*-1)</f>
        <v>0</v>
      </c>
      <c r="BD45" s="61"/>
    </row>
    <row r="46" spans="2:56" s="60" customFormat="1">
      <c r="B46" s="61"/>
      <c r="C46" s="536">
        <f>IF(TabB1[[#This Row],[Zufalls-
zahl wenn
lfd. Nr.]]=0,0,IF(RANK(TabB1[[#This Row],[Zufalls-
zahl wenn
lfd. Nr.]],TabB1[Zufalls-
zahl wenn
lfd. Nr.])&lt;=TabB1[[#Totals],[Zufalls-
zahl]],1,0))</f>
        <v>0</v>
      </c>
      <c r="D46" s="531" t="s">
        <v>30</v>
      </c>
      <c r="E46" s="532">
        <v>40</v>
      </c>
      <c r="F46" s="13"/>
      <c r="G46" s="29"/>
      <c r="H46" s="72"/>
      <c r="I46" s="171"/>
      <c r="J46" s="8"/>
      <c r="K46" s="8"/>
      <c r="L46" s="8"/>
      <c r="M46" s="393"/>
      <c r="N46" s="567"/>
      <c r="O46" s="568">
        <f>(TabB1[[#This Row],[förderfähiger 
Betrag nach Prüfung ÖIF (€)]]-TabB1[[#This Row],[eingereichter
Betrag (€)]])*IF(TabB1[[#This Row],[Stich-
probe]]&gt;0,1,0)</f>
        <v>0</v>
      </c>
      <c r="P46" s="8"/>
      <c r="Q46" s="8"/>
      <c r="R46" s="8"/>
      <c r="S46" s="537"/>
      <c r="T46" s="538"/>
      <c r="U46" s="538" t="str">
        <f>IF(ISERROR(VLOOKUP(TabB1[[#This Row],[Grund für Differenz]],Datenquelle!$I$3:$J$20,2,FALSE)),"",VLOOKUP(TabB1[[#This Row],[Grund für Differenz]],Datenquelle!$I$3:$J$20,2,FALSE))</f>
        <v/>
      </c>
      <c r="V46" s="537"/>
      <c r="W46" s="540"/>
      <c r="X46" s="540"/>
      <c r="Y46" s="541"/>
      <c r="Z46" s="541"/>
      <c r="AA46" s="541"/>
      <c r="AB46" s="541"/>
      <c r="AC46" s="541"/>
      <c r="AD46" s="541"/>
      <c r="AE46" s="569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42"/>
      <c r="AQ46" s="542"/>
      <c r="AR46" s="543"/>
      <c r="AS46" s="542" t="s">
        <v>317</v>
      </c>
      <c r="AT46" s="542" t="s">
        <v>317</v>
      </c>
      <c r="AU46" s="542" t="s">
        <v>317</v>
      </c>
      <c r="AV46" s="543"/>
      <c r="AW46" s="542"/>
      <c r="AX46" s="537"/>
      <c r="AY46" s="61" t="str">
        <f>IF(OR(TabB1[[#This Row],[eingereichter
Betrag (€)]]=0,TabB1[[#This Row],[eingereichter
Betrag (€)]]=""),"",COUNTA($M$6:$M46)-COUNTIF(($M$6:$M46),0))</f>
        <v/>
      </c>
      <c r="AZ46" s="544">
        <f t="shared" ca="1" si="1"/>
        <v>0.23848103389573438</v>
      </c>
      <c r="BA46" s="545">
        <f>IF(TabB1[[#This Row],[Lfd.
Nr. f.
Stich-
probe]]&lt;&gt;"",TabB1[[#This Row],[Zufalls-
zahl]],0)</f>
        <v>0</v>
      </c>
      <c r="BB46" s="546">
        <f>IF(TabB1[[#This Row],[Stich-
probe]]&gt;0,IF(TabB1[[#This Row],[Differenz
förderfähig/
eingereicht nach Prüfung ÖIF (€)]]&lt;&gt;0,1,0),0)</f>
        <v>0</v>
      </c>
      <c r="BC46" s="547">
        <f>IF(TabB1[[#This Row],[Stich-
probe]]=0,0,TabB1[[#This Row],[Stich-
probe]]*TabB1[[#This Row],[Differenz
förderfähig/
eingereicht nach Prüfung ÖIF (€)]]/TabB1[[#This Row],[eingereichter
Betrag (€)]]*-1)</f>
        <v>0</v>
      </c>
      <c r="BD46" s="61"/>
    </row>
    <row r="47" spans="2:56" s="60" customFormat="1">
      <c r="B47" s="61"/>
      <c r="C47" s="536">
        <f>IF(TabB1[[#This Row],[Zufalls-
zahl wenn
lfd. Nr.]]=0,0,IF(RANK(TabB1[[#This Row],[Zufalls-
zahl wenn
lfd. Nr.]],TabB1[Zufalls-
zahl wenn
lfd. Nr.])&lt;=TabB1[[#Totals],[Zufalls-
zahl]],1,0))</f>
        <v>0</v>
      </c>
      <c r="D47" s="531" t="s">
        <v>30</v>
      </c>
      <c r="E47" s="532">
        <v>41</v>
      </c>
      <c r="F47" s="13"/>
      <c r="G47" s="29"/>
      <c r="H47" s="72"/>
      <c r="I47" s="171"/>
      <c r="J47" s="8"/>
      <c r="K47" s="8"/>
      <c r="L47" s="8"/>
      <c r="M47" s="393"/>
      <c r="N47" s="567"/>
      <c r="O47" s="568">
        <f>(TabB1[[#This Row],[förderfähiger 
Betrag nach Prüfung ÖIF (€)]]-TabB1[[#This Row],[eingereichter
Betrag (€)]])*IF(TabB1[[#This Row],[Stich-
probe]]&gt;0,1,0)</f>
        <v>0</v>
      </c>
      <c r="P47" s="8"/>
      <c r="Q47" s="8"/>
      <c r="R47" s="8"/>
      <c r="S47" s="537"/>
      <c r="T47" s="538"/>
      <c r="U47" s="538" t="str">
        <f>IF(ISERROR(VLOOKUP(TabB1[[#This Row],[Grund für Differenz]],Datenquelle!$I$3:$J$20,2,FALSE)),"",VLOOKUP(TabB1[[#This Row],[Grund für Differenz]],Datenquelle!$I$3:$J$20,2,FALSE))</f>
        <v/>
      </c>
      <c r="V47" s="537"/>
      <c r="W47" s="540"/>
      <c r="X47" s="540"/>
      <c r="Y47" s="541"/>
      <c r="Z47" s="541"/>
      <c r="AA47" s="541"/>
      <c r="AB47" s="541"/>
      <c r="AC47" s="541"/>
      <c r="AD47" s="541"/>
      <c r="AE47" s="537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2" t="s">
        <v>317</v>
      </c>
      <c r="AT47" s="542" t="s">
        <v>317</v>
      </c>
      <c r="AU47" s="542" t="s">
        <v>317</v>
      </c>
      <c r="AV47" s="543"/>
      <c r="AW47" s="542"/>
      <c r="AX47" s="537"/>
      <c r="AY47" s="61" t="str">
        <f>IF(OR(TabB1[[#This Row],[eingereichter
Betrag (€)]]=0,TabB1[[#This Row],[eingereichter
Betrag (€)]]=""),"",COUNTA($M$6:$M47)-COUNTIF(($M$6:$M47),0))</f>
        <v/>
      </c>
      <c r="AZ47" s="544">
        <f t="shared" ca="1" si="1"/>
        <v>0.61389276235570156</v>
      </c>
      <c r="BA47" s="545">
        <f>IF(TabB1[[#This Row],[Lfd.
Nr. f.
Stich-
probe]]&lt;&gt;"",TabB1[[#This Row],[Zufalls-
zahl]],0)</f>
        <v>0</v>
      </c>
      <c r="BB47" s="546">
        <f>IF(TabB1[[#This Row],[Stich-
probe]]&gt;0,IF(TabB1[[#This Row],[Differenz
förderfähig/
eingereicht nach Prüfung ÖIF (€)]]&lt;&gt;0,1,0),0)</f>
        <v>0</v>
      </c>
      <c r="BC47" s="547">
        <f>IF(TabB1[[#This Row],[Stich-
probe]]=0,0,TabB1[[#This Row],[Stich-
probe]]*TabB1[[#This Row],[Differenz
förderfähig/
eingereicht nach Prüfung ÖIF (€)]]/TabB1[[#This Row],[eingereichter
Betrag (€)]]*-1)</f>
        <v>0</v>
      </c>
      <c r="BD47" s="61"/>
    </row>
    <row r="48" spans="2:56" s="60" customFormat="1">
      <c r="B48" s="61"/>
      <c r="C48" s="536">
        <f>IF(TabB1[[#This Row],[Zufalls-
zahl wenn
lfd. Nr.]]=0,0,IF(RANK(TabB1[[#This Row],[Zufalls-
zahl wenn
lfd. Nr.]],TabB1[Zufalls-
zahl wenn
lfd. Nr.])&lt;=TabB1[[#Totals],[Zufalls-
zahl]],1,0))</f>
        <v>0</v>
      </c>
      <c r="D48" s="531" t="s">
        <v>30</v>
      </c>
      <c r="E48" s="532">
        <v>42</v>
      </c>
      <c r="F48" s="13"/>
      <c r="G48" s="29"/>
      <c r="H48" s="72"/>
      <c r="I48" s="171"/>
      <c r="J48" s="8"/>
      <c r="K48" s="8"/>
      <c r="L48" s="8"/>
      <c r="M48" s="393"/>
      <c r="N48" s="567"/>
      <c r="O48" s="568">
        <f>(TabB1[[#This Row],[förderfähiger 
Betrag nach Prüfung ÖIF (€)]]-TabB1[[#This Row],[eingereichter
Betrag (€)]])*IF(TabB1[[#This Row],[Stich-
probe]]&gt;0,1,0)</f>
        <v>0</v>
      </c>
      <c r="P48" s="8"/>
      <c r="Q48" s="8"/>
      <c r="R48" s="8"/>
      <c r="S48" s="537"/>
      <c r="T48" s="538"/>
      <c r="U48" s="538" t="str">
        <f>IF(ISERROR(VLOOKUP(TabB1[[#This Row],[Grund für Differenz]],Datenquelle!$I$3:$J$20,2,FALSE)),"",VLOOKUP(TabB1[[#This Row],[Grund für Differenz]],Datenquelle!$I$3:$J$20,2,FALSE))</f>
        <v/>
      </c>
      <c r="V48" s="537"/>
      <c r="W48" s="540"/>
      <c r="X48" s="540"/>
      <c r="Y48" s="541"/>
      <c r="Z48" s="541"/>
      <c r="AA48" s="541"/>
      <c r="AB48" s="541"/>
      <c r="AC48" s="541"/>
      <c r="AD48" s="541"/>
      <c r="AE48" s="537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2" t="s">
        <v>317</v>
      </c>
      <c r="AT48" s="542" t="s">
        <v>317</v>
      </c>
      <c r="AU48" s="542" t="s">
        <v>317</v>
      </c>
      <c r="AV48" s="543"/>
      <c r="AW48" s="542"/>
      <c r="AX48" s="537"/>
      <c r="AY48" s="61" t="str">
        <f>IF(OR(TabB1[[#This Row],[eingereichter
Betrag (€)]]=0,TabB1[[#This Row],[eingereichter
Betrag (€)]]=""),"",COUNTA($M$6:$M48)-COUNTIF(($M$6:$M48),0))</f>
        <v/>
      </c>
      <c r="AZ48" s="544">
        <f t="shared" ca="1" si="1"/>
        <v>0.50416850249092016</v>
      </c>
      <c r="BA48" s="545">
        <f>IF(TabB1[[#This Row],[Lfd.
Nr. f.
Stich-
probe]]&lt;&gt;"",TabB1[[#This Row],[Zufalls-
zahl]],0)</f>
        <v>0</v>
      </c>
      <c r="BB48" s="546">
        <f>IF(TabB1[[#This Row],[Stich-
probe]]&gt;0,IF(TabB1[[#This Row],[Differenz
förderfähig/
eingereicht nach Prüfung ÖIF (€)]]&lt;&gt;0,1,0),0)</f>
        <v>0</v>
      </c>
      <c r="BC48" s="547">
        <f>IF(TabB1[[#This Row],[Stich-
probe]]=0,0,TabB1[[#This Row],[Stich-
probe]]*TabB1[[#This Row],[Differenz
förderfähig/
eingereicht nach Prüfung ÖIF (€)]]/TabB1[[#This Row],[eingereichter
Betrag (€)]]*-1)</f>
        <v>0</v>
      </c>
      <c r="BD48" s="61"/>
    </row>
    <row r="49" spans="2:56" s="60" customFormat="1">
      <c r="B49" s="61"/>
      <c r="C49" s="536">
        <f>IF(TabB1[[#This Row],[Zufalls-
zahl wenn
lfd. Nr.]]=0,0,IF(RANK(TabB1[[#This Row],[Zufalls-
zahl wenn
lfd. Nr.]],TabB1[Zufalls-
zahl wenn
lfd. Nr.])&lt;=TabB1[[#Totals],[Zufalls-
zahl]],1,0))</f>
        <v>0</v>
      </c>
      <c r="D49" s="531" t="s">
        <v>30</v>
      </c>
      <c r="E49" s="532">
        <v>43</v>
      </c>
      <c r="F49" s="13"/>
      <c r="G49" s="29"/>
      <c r="H49" s="72"/>
      <c r="I49" s="171"/>
      <c r="J49" s="8"/>
      <c r="K49" s="8"/>
      <c r="L49" s="8"/>
      <c r="M49" s="393"/>
      <c r="N49" s="567"/>
      <c r="O49" s="568">
        <f>(TabB1[[#This Row],[förderfähiger 
Betrag nach Prüfung ÖIF (€)]]-TabB1[[#This Row],[eingereichter
Betrag (€)]])*IF(TabB1[[#This Row],[Stich-
probe]]&gt;0,1,0)</f>
        <v>0</v>
      </c>
      <c r="P49" s="8"/>
      <c r="Q49" s="8"/>
      <c r="R49" s="8"/>
      <c r="S49" s="537"/>
      <c r="T49" s="538"/>
      <c r="U49" s="538" t="str">
        <f>IF(ISERROR(VLOOKUP(TabB1[[#This Row],[Grund für Differenz]],Datenquelle!$I$3:$J$20,2,FALSE)),"",VLOOKUP(TabB1[[#This Row],[Grund für Differenz]],Datenquelle!$I$3:$J$20,2,FALSE))</f>
        <v/>
      </c>
      <c r="V49" s="537"/>
      <c r="W49" s="540"/>
      <c r="X49" s="540"/>
      <c r="Y49" s="541"/>
      <c r="Z49" s="541"/>
      <c r="AA49" s="541"/>
      <c r="AB49" s="541"/>
      <c r="AC49" s="541"/>
      <c r="AD49" s="541"/>
      <c r="AE49" s="537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3"/>
      <c r="AS49" s="542" t="s">
        <v>317</v>
      </c>
      <c r="AT49" s="542" t="s">
        <v>317</v>
      </c>
      <c r="AU49" s="542" t="s">
        <v>317</v>
      </c>
      <c r="AV49" s="543"/>
      <c r="AW49" s="542"/>
      <c r="AX49" s="537"/>
      <c r="AY49" s="61" t="str">
        <f>IF(OR(TabB1[[#This Row],[eingereichter
Betrag (€)]]=0,TabB1[[#This Row],[eingereichter
Betrag (€)]]=""),"",COUNTA($M$6:$M49)-COUNTIF(($M$6:$M49),0))</f>
        <v/>
      </c>
      <c r="AZ49" s="544">
        <f t="shared" ca="1" si="1"/>
        <v>0.62504946783994841</v>
      </c>
      <c r="BA49" s="545">
        <f>IF(TabB1[[#This Row],[Lfd.
Nr. f.
Stich-
probe]]&lt;&gt;"",TabB1[[#This Row],[Zufalls-
zahl]],0)</f>
        <v>0</v>
      </c>
      <c r="BB49" s="546">
        <f>IF(TabB1[[#This Row],[Stich-
probe]]&gt;0,IF(TabB1[[#This Row],[Differenz
förderfähig/
eingereicht nach Prüfung ÖIF (€)]]&lt;&gt;0,1,0),0)</f>
        <v>0</v>
      </c>
      <c r="BC49" s="547">
        <f>IF(TabB1[[#This Row],[Stich-
probe]]=0,0,TabB1[[#This Row],[Stich-
probe]]*TabB1[[#This Row],[Differenz
förderfähig/
eingereicht nach Prüfung ÖIF (€)]]/TabB1[[#This Row],[eingereichter
Betrag (€)]]*-1)</f>
        <v>0</v>
      </c>
      <c r="BD49" s="61"/>
    </row>
    <row r="50" spans="2:56" s="60" customFormat="1">
      <c r="B50" s="61"/>
      <c r="C50" s="536">
        <f>IF(TabB1[[#This Row],[Zufalls-
zahl wenn
lfd. Nr.]]=0,0,IF(RANK(TabB1[[#This Row],[Zufalls-
zahl wenn
lfd. Nr.]],TabB1[Zufalls-
zahl wenn
lfd. Nr.])&lt;=TabB1[[#Totals],[Zufalls-
zahl]],1,0))</f>
        <v>0</v>
      </c>
      <c r="D50" s="531" t="s">
        <v>30</v>
      </c>
      <c r="E50" s="532">
        <v>44</v>
      </c>
      <c r="F50" s="13"/>
      <c r="G50" s="29"/>
      <c r="H50" s="72"/>
      <c r="I50" s="171"/>
      <c r="J50" s="8"/>
      <c r="K50" s="8"/>
      <c r="L50" s="8"/>
      <c r="M50" s="393"/>
      <c r="N50" s="567"/>
      <c r="O50" s="568">
        <f>(TabB1[[#This Row],[förderfähiger 
Betrag nach Prüfung ÖIF (€)]]-TabB1[[#This Row],[eingereichter
Betrag (€)]])*IF(TabB1[[#This Row],[Stich-
probe]]&gt;0,1,0)</f>
        <v>0</v>
      </c>
      <c r="P50" s="8"/>
      <c r="Q50" s="8"/>
      <c r="R50" s="8"/>
      <c r="S50" s="537"/>
      <c r="T50" s="538"/>
      <c r="U50" s="538" t="str">
        <f>IF(ISERROR(VLOOKUP(TabB1[[#This Row],[Grund für Differenz]],Datenquelle!$I$3:$J$20,2,FALSE)),"",VLOOKUP(TabB1[[#This Row],[Grund für Differenz]],Datenquelle!$I$3:$J$20,2,FALSE))</f>
        <v/>
      </c>
      <c r="V50" s="537"/>
      <c r="W50" s="540"/>
      <c r="X50" s="540"/>
      <c r="Y50" s="541"/>
      <c r="Z50" s="541"/>
      <c r="AA50" s="541"/>
      <c r="AB50" s="541"/>
      <c r="AC50" s="541"/>
      <c r="AD50" s="541"/>
      <c r="AE50" s="537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2" t="s">
        <v>317</v>
      </c>
      <c r="AT50" s="542" t="s">
        <v>317</v>
      </c>
      <c r="AU50" s="542" t="s">
        <v>317</v>
      </c>
      <c r="AV50" s="543"/>
      <c r="AW50" s="542"/>
      <c r="AX50" s="537"/>
      <c r="AY50" s="61" t="str">
        <f>IF(OR(TabB1[[#This Row],[eingereichter
Betrag (€)]]=0,TabB1[[#This Row],[eingereichter
Betrag (€)]]=""),"",COUNTA($M$6:$M50)-COUNTIF(($M$6:$M50),0))</f>
        <v/>
      </c>
      <c r="AZ50" s="544">
        <f t="shared" ca="1" si="1"/>
        <v>0.59852500692921429</v>
      </c>
      <c r="BA50" s="545">
        <f>IF(TabB1[[#This Row],[Lfd.
Nr. f.
Stich-
probe]]&lt;&gt;"",TabB1[[#This Row],[Zufalls-
zahl]],0)</f>
        <v>0</v>
      </c>
      <c r="BB50" s="546">
        <f>IF(TabB1[[#This Row],[Stich-
probe]]&gt;0,IF(TabB1[[#This Row],[Differenz
förderfähig/
eingereicht nach Prüfung ÖIF (€)]]&lt;&gt;0,1,0),0)</f>
        <v>0</v>
      </c>
      <c r="BC50" s="547">
        <f>IF(TabB1[[#This Row],[Stich-
probe]]=0,0,TabB1[[#This Row],[Stich-
probe]]*TabB1[[#This Row],[Differenz
förderfähig/
eingereicht nach Prüfung ÖIF (€)]]/TabB1[[#This Row],[eingereichter
Betrag (€)]]*-1)</f>
        <v>0</v>
      </c>
      <c r="BD50" s="61"/>
    </row>
    <row r="51" spans="2:56" s="60" customFormat="1">
      <c r="B51" s="61"/>
      <c r="C51" s="536">
        <f>IF(TabB1[[#This Row],[Zufalls-
zahl wenn
lfd. Nr.]]=0,0,IF(RANK(TabB1[[#This Row],[Zufalls-
zahl wenn
lfd. Nr.]],TabB1[Zufalls-
zahl wenn
lfd. Nr.])&lt;=TabB1[[#Totals],[Zufalls-
zahl]],1,0))</f>
        <v>0</v>
      </c>
      <c r="D51" s="531" t="s">
        <v>30</v>
      </c>
      <c r="E51" s="532">
        <v>45</v>
      </c>
      <c r="F51" s="13"/>
      <c r="G51" s="29"/>
      <c r="H51" s="72"/>
      <c r="I51" s="171"/>
      <c r="J51" s="8"/>
      <c r="K51" s="8"/>
      <c r="L51" s="8"/>
      <c r="M51" s="393"/>
      <c r="N51" s="567"/>
      <c r="O51" s="568">
        <f>(TabB1[[#This Row],[förderfähiger 
Betrag nach Prüfung ÖIF (€)]]-TabB1[[#This Row],[eingereichter
Betrag (€)]])*IF(TabB1[[#This Row],[Stich-
probe]]&gt;0,1,0)</f>
        <v>0</v>
      </c>
      <c r="P51" s="8"/>
      <c r="Q51" s="8"/>
      <c r="R51" s="8"/>
      <c r="S51" s="537"/>
      <c r="T51" s="538"/>
      <c r="U51" s="538" t="str">
        <f>IF(ISERROR(VLOOKUP(TabB1[[#This Row],[Grund für Differenz]],Datenquelle!$I$3:$J$20,2,FALSE)),"",VLOOKUP(TabB1[[#This Row],[Grund für Differenz]],Datenquelle!$I$3:$J$20,2,FALSE))</f>
        <v/>
      </c>
      <c r="V51" s="537"/>
      <c r="W51" s="540"/>
      <c r="X51" s="540"/>
      <c r="Y51" s="541"/>
      <c r="Z51" s="541"/>
      <c r="AA51" s="541"/>
      <c r="AB51" s="541"/>
      <c r="AC51" s="541"/>
      <c r="AD51" s="541"/>
      <c r="AE51" s="537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42"/>
      <c r="AQ51" s="542"/>
      <c r="AR51" s="543"/>
      <c r="AS51" s="542" t="s">
        <v>317</v>
      </c>
      <c r="AT51" s="542" t="s">
        <v>317</v>
      </c>
      <c r="AU51" s="542" t="s">
        <v>317</v>
      </c>
      <c r="AV51" s="543"/>
      <c r="AW51" s="542"/>
      <c r="AX51" s="537"/>
      <c r="AY51" s="61" t="str">
        <f>IF(OR(TabB1[[#This Row],[eingereichter
Betrag (€)]]=0,TabB1[[#This Row],[eingereichter
Betrag (€)]]=""),"",COUNTA($M$6:$M51)-COUNTIF(($M$6:$M51),0))</f>
        <v/>
      </c>
      <c r="AZ51" s="544">
        <f t="shared" ca="1" si="1"/>
        <v>0.79136064731824618</v>
      </c>
      <c r="BA51" s="545">
        <f>IF(TabB1[[#This Row],[Lfd.
Nr. f.
Stich-
probe]]&lt;&gt;"",TabB1[[#This Row],[Zufalls-
zahl]],0)</f>
        <v>0</v>
      </c>
      <c r="BB51" s="546">
        <f>IF(TabB1[[#This Row],[Stich-
probe]]&gt;0,IF(TabB1[[#This Row],[Differenz
förderfähig/
eingereicht nach Prüfung ÖIF (€)]]&lt;&gt;0,1,0),0)</f>
        <v>0</v>
      </c>
      <c r="BC51" s="547">
        <f>IF(TabB1[[#This Row],[Stich-
probe]]=0,0,TabB1[[#This Row],[Stich-
probe]]*TabB1[[#This Row],[Differenz
förderfähig/
eingereicht nach Prüfung ÖIF (€)]]/TabB1[[#This Row],[eingereichter
Betrag (€)]]*-1)</f>
        <v>0</v>
      </c>
      <c r="BD51" s="61"/>
    </row>
    <row r="52" spans="2:56" s="60" customFormat="1">
      <c r="B52" s="61"/>
      <c r="C52" s="536">
        <f>IF(TabB1[[#This Row],[Zufalls-
zahl wenn
lfd. Nr.]]=0,0,IF(RANK(TabB1[[#This Row],[Zufalls-
zahl wenn
lfd. Nr.]],TabB1[Zufalls-
zahl wenn
lfd. Nr.])&lt;=TabB1[[#Totals],[Zufalls-
zahl]],1,0))</f>
        <v>0</v>
      </c>
      <c r="D52" s="531" t="s">
        <v>30</v>
      </c>
      <c r="E52" s="532">
        <v>46</v>
      </c>
      <c r="F52" s="13"/>
      <c r="G52" s="29"/>
      <c r="H52" s="72"/>
      <c r="I52" s="171"/>
      <c r="J52" s="8"/>
      <c r="K52" s="8"/>
      <c r="L52" s="8"/>
      <c r="M52" s="393"/>
      <c r="N52" s="567"/>
      <c r="O52" s="568">
        <f>(TabB1[[#This Row],[förderfähiger 
Betrag nach Prüfung ÖIF (€)]]-TabB1[[#This Row],[eingereichter
Betrag (€)]])*IF(TabB1[[#This Row],[Stich-
probe]]&gt;0,1,0)</f>
        <v>0</v>
      </c>
      <c r="P52" s="8"/>
      <c r="Q52" s="8"/>
      <c r="R52" s="8"/>
      <c r="S52" s="537"/>
      <c r="T52" s="538"/>
      <c r="U52" s="538" t="str">
        <f>IF(ISERROR(VLOOKUP(TabB1[[#This Row],[Grund für Differenz]],Datenquelle!$I$3:$J$20,2,FALSE)),"",VLOOKUP(TabB1[[#This Row],[Grund für Differenz]],Datenquelle!$I$3:$J$20,2,FALSE))</f>
        <v/>
      </c>
      <c r="V52" s="537"/>
      <c r="W52" s="540"/>
      <c r="X52" s="540"/>
      <c r="Y52" s="541"/>
      <c r="Z52" s="541"/>
      <c r="AA52" s="541"/>
      <c r="AB52" s="541"/>
      <c r="AC52" s="541"/>
      <c r="AD52" s="541"/>
      <c r="AE52" s="537"/>
      <c r="AF52" s="542"/>
      <c r="AG52" s="542"/>
      <c r="AH52" s="542"/>
      <c r="AI52" s="542"/>
      <c r="AJ52" s="542"/>
      <c r="AK52" s="542"/>
      <c r="AL52" s="542"/>
      <c r="AM52" s="542"/>
      <c r="AN52" s="542"/>
      <c r="AO52" s="542"/>
      <c r="AP52" s="542"/>
      <c r="AQ52" s="542"/>
      <c r="AR52" s="543"/>
      <c r="AS52" s="542" t="s">
        <v>317</v>
      </c>
      <c r="AT52" s="542" t="s">
        <v>317</v>
      </c>
      <c r="AU52" s="542" t="s">
        <v>317</v>
      </c>
      <c r="AV52" s="543"/>
      <c r="AW52" s="542"/>
      <c r="AX52" s="537"/>
      <c r="AY52" s="61" t="str">
        <f>IF(OR(TabB1[[#This Row],[eingereichter
Betrag (€)]]=0,TabB1[[#This Row],[eingereichter
Betrag (€)]]=""),"",COUNTA($M$6:$M52)-COUNTIF(($M$6:$M52),0))</f>
        <v/>
      </c>
      <c r="AZ52" s="544">
        <f t="shared" ca="1" si="1"/>
        <v>0.13197528078889253</v>
      </c>
      <c r="BA52" s="545">
        <f>IF(TabB1[[#This Row],[Lfd.
Nr. f.
Stich-
probe]]&lt;&gt;"",TabB1[[#This Row],[Zufalls-
zahl]],0)</f>
        <v>0</v>
      </c>
      <c r="BB52" s="546">
        <f>IF(TabB1[[#This Row],[Stich-
probe]]&gt;0,IF(TabB1[[#This Row],[Differenz
förderfähig/
eingereicht nach Prüfung ÖIF (€)]]&lt;&gt;0,1,0),0)</f>
        <v>0</v>
      </c>
      <c r="BC52" s="547">
        <f>IF(TabB1[[#This Row],[Stich-
probe]]=0,0,TabB1[[#This Row],[Stich-
probe]]*TabB1[[#This Row],[Differenz
förderfähig/
eingereicht nach Prüfung ÖIF (€)]]/TabB1[[#This Row],[eingereichter
Betrag (€)]]*-1)</f>
        <v>0</v>
      </c>
      <c r="BD52" s="61"/>
    </row>
    <row r="53" spans="2:56" s="60" customFormat="1">
      <c r="B53" s="61"/>
      <c r="C53" s="536">
        <f>IF(TabB1[[#This Row],[Zufalls-
zahl wenn
lfd. Nr.]]=0,0,IF(RANK(TabB1[[#This Row],[Zufalls-
zahl wenn
lfd. Nr.]],TabB1[Zufalls-
zahl wenn
lfd. Nr.])&lt;=TabB1[[#Totals],[Zufalls-
zahl]],1,0))</f>
        <v>0</v>
      </c>
      <c r="D53" s="531" t="s">
        <v>30</v>
      </c>
      <c r="E53" s="532">
        <v>47</v>
      </c>
      <c r="F53" s="13"/>
      <c r="G53" s="29"/>
      <c r="H53" s="72"/>
      <c r="I53" s="171"/>
      <c r="J53" s="8"/>
      <c r="K53" s="8"/>
      <c r="L53" s="8"/>
      <c r="M53" s="393"/>
      <c r="N53" s="567"/>
      <c r="O53" s="568">
        <f>(TabB1[[#This Row],[förderfähiger 
Betrag nach Prüfung ÖIF (€)]]-TabB1[[#This Row],[eingereichter
Betrag (€)]])*IF(TabB1[[#This Row],[Stich-
probe]]&gt;0,1,0)</f>
        <v>0</v>
      </c>
      <c r="P53" s="8"/>
      <c r="Q53" s="8"/>
      <c r="R53" s="8"/>
      <c r="S53" s="537"/>
      <c r="T53" s="538"/>
      <c r="U53" s="538" t="str">
        <f>IF(ISERROR(VLOOKUP(TabB1[[#This Row],[Grund für Differenz]],Datenquelle!$I$3:$J$20,2,FALSE)),"",VLOOKUP(TabB1[[#This Row],[Grund für Differenz]],Datenquelle!$I$3:$J$20,2,FALSE))</f>
        <v/>
      </c>
      <c r="V53" s="537"/>
      <c r="W53" s="540"/>
      <c r="X53" s="540"/>
      <c r="Y53" s="541"/>
      <c r="Z53" s="541"/>
      <c r="AA53" s="541"/>
      <c r="AB53" s="541"/>
      <c r="AC53" s="541"/>
      <c r="AD53" s="541"/>
      <c r="AE53" s="539"/>
      <c r="AF53" s="542"/>
      <c r="AG53" s="542"/>
      <c r="AH53" s="542"/>
      <c r="AI53" s="542"/>
      <c r="AJ53" s="542"/>
      <c r="AK53" s="542"/>
      <c r="AL53" s="542"/>
      <c r="AM53" s="542"/>
      <c r="AN53" s="542"/>
      <c r="AO53" s="542"/>
      <c r="AP53" s="542"/>
      <c r="AQ53" s="542"/>
      <c r="AR53" s="543"/>
      <c r="AS53" s="542" t="s">
        <v>317</v>
      </c>
      <c r="AT53" s="542" t="s">
        <v>317</v>
      </c>
      <c r="AU53" s="542" t="s">
        <v>317</v>
      </c>
      <c r="AV53" s="543"/>
      <c r="AW53" s="542"/>
      <c r="AX53" s="537"/>
      <c r="AY53" s="61" t="str">
        <f>IF(OR(TabB1[[#This Row],[eingereichter
Betrag (€)]]=0,TabB1[[#This Row],[eingereichter
Betrag (€)]]=""),"",COUNTA($M$6:$M53)-COUNTIF(($M$6:$M53),0))</f>
        <v/>
      </c>
      <c r="AZ53" s="544">
        <f t="shared" ref="AZ53:AZ67" ca="1" si="2">RAND()</f>
        <v>0.19380229796458903</v>
      </c>
      <c r="BA53" s="545">
        <f>IF(TabB1[[#This Row],[Lfd.
Nr. f.
Stich-
probe]]&lt;&gt;"",TabB1[[#This Row],[Zufalls-
zahl]],0)</f>
        <v>0</v>
      </c>
      <c r="BB53" s="546">
        <f>IF(TabB1[[#This Row],[Stich-
probe]]&gt;0,IF(TabB1[[#This Row],[Differenz
förderfähig/
eingereicht nach Prüfung ÖIF (€)]]&lt;&gt;0,1,0),0)</f>
        <v>0</v>
      </c>
      <c r="BC53" s="547">
        <f>IF(TabB1[[#This Row],[Stich-
probe]]=0,0,TabB1[[#This Row],[Stich-
probe]]*TabB1[[#This Row],[Differenz
förderfähig/
eingereicht nach Prüfung ÖIF (€)]]/TabB1[[#This Row],[eingereichter
Betrag (€)]]*-1)</f>
        <v>0</v>
      </c>
      <c r="BD53" s="61"/>
    </row>
    <row r="54" spans="2:56" s="60" customFormat="1">
      <c r="B54" s="61"/>
      <c r="C54" s="536">
        <f>IF(TabB1[[#This Row],[Zufalls-
zahl wenn
lfd. Nr.]]=0,0,IF(RANK(TabB1[[#This Row],[Zufalls-
zahl wenn
lfd. Nr.]],TabB1[Zufalls-
zahl wenn
lfd. Nr.])&lt;=TabB1[[#Totals],[Zufalls-
zahl]],1,0))</f>
        <v>0</v>
      </c>
      <c r="D54" s="531" t="s">
        <v>30</v>
      </c>
      <c r="E54" s="532">
        <v>48</v>
      </c>
      <c r="F54" s="13"/>
      <c r="G54" s="29"/>
      <c r="H54" s="72"/>
      <c r="I54" s="171"/>
      <c r="J54" s="8"/>
      <c r="K54" s="8"/>
      <c r="L54" s="8"/>
      <c r="M54" s="393"/>
      <c r="N54" s="567"/>
      <c r="O54" s="568">
        <f>(TabB1[[#This Row],[förderfähiger 
Betrag nach Prüfung ÖIF (€)]]-TabB1[[#This Row],[eingereichter
Betrag (€)]])*IF(TabB1[[#This Row],[Stich-
probe]]&gt;0,1,0)</f>
        <v>0</v>
      </c>
      <c r="P54" s="8"/>
      <c r="Q54" s="8"/>
      <c r="R54" s="8"/>
      <c r="S54" s="537"/>
      <c r="T54" s="538"/>
      <c r="U54" s="538" t="str">
        <f>IF(ISERROR(VLOOKUP(TabB1[[#This Row],[Grund für Differenz]],Datenquelle!$I$3:$J$20,2,FALSE)),"",VLOOKUP(TabB1[[#This Row],[Grund für Differenz]],Datenquelle!$I$3:$J$20,2,FALSE))</f>
        <v/>
      </c>
      <c r="V54" s="537"/>
      <c r="W54" s="540"/>
      <c r="X54" s="540"/>
      <c r="Y54" s="541"/>
      <c r="Z54" s="541"/>
      <c r="AA54" s="541"/>
      <c r="AB54" s="541"/>
      <c r="AC54" s="541"/>
      <c r="AD54" s="541"/>
      <c r="AE54" s="569"/>
      <c r="AF54" s="542"/>
      <c r="AG54" s="542"/>
      <c r="AH54" s="542"/>
      <c r="AI54" s="542"/>
      <c r="AJ54" s="542"/>
      <c r="AK54" s="542"/>
      <c r="AL54" s="542"/>
      <c r="AM54" s="542"/>
      <c r="AN54" s="542"/>
      <c r="AO54" s="542"/>
      <c r="AP54" s="542"/>
      <c r="AQ54" s="542"/>
      <c r="AR54" s="543"/>
      <c r="AS54" s="542" t="s">
        <v>317</v>
      </c>
      <c r="AT54" s="542" t="s">
        <v>317</v>
      </c>
      <c r="AU54" s="542" t="s">
        <v>317</v>
      </c>
      <c r="AV54" s="543"/>
      <c r="AW54" s="542"/>
      <c r="AX54" s="537"/>
      <c r="AY54" s="61" t="str">
        <f>IF(OR(TabB1[[#This Row],[eingereichter
Betrag (€)]]=0,TabB1[[#This Row],[eingereichter
Betrag (€)]]=""),"",COUNTA($M$6:$M54)-COUNTIF(($M$6:$M54),0))</f>
        <v/>
      </c>
      <c r="AZ54" s="544">
        <f t="shared" ca="1" si="2"/>
        <v>0.95811200034738064</v>
      </c>
      <c r="BA54" s="545">
        <f>IF(TabB1[[#This Row],[Lfd.
Nr. f.
Stich-
probe]]&lt;&gt;"",TabB1[[#This Row],[Zufalls-
zahl]],0)</f>
        <v>0</v>
      </c>
      <c r="BB54" s="546">
        <f>IF(TabB1[[#This Row],[Stich-
probe]]&gt;0,IF(TabB1[[#This Row],[Differenz
förderfähig/
eingereicht nach Prüfung ÖIF (€)]]&lt;&gt;0,1,0),0)</f>
        <v>0</v>
      </c>
      <c r="BC54" s="547">
        <f>IF(TabB1[[#This Row],[Stich-
probe]]=0,0,TabB1[[#This Row],[Stich-
probe]]*TabB1[[#This Row],[Differenz
förderfähig/
eingereicht nach Prüfung ÖIF (€)]]/TabB1[[#This Row],[eingereichter
Betrag (€)]]*-1)</f>
        <v>0</v>
      </c>
      <c r="BD54" s="61"/>
    </row>
    <row r="55" spans="2:56" s="60" customFormat="1">
      <c r="B55" s="61"/>
      <c r="C55" s="536">
        <f>IF(TabB1[[#This Row],[Zufalls-
zahl wenn
lfd. Nr.]]=0,0,IF(RANK(TabB1[[#This Row],[Zufalls-
zahl wenn
lfd. Nr.]],TabB1[Zufalls-
zahl wenn
lfd. Nr.])&lt;=TabB1[[#Totals],[Zufalls-
zahl]],1,0))</f>
        <v>0</v>
      </c>
      <c r="D55" s="531" t="s">
        <v>30</v>
      </c>
      <c r="E55" s="532">
        <v>49</v>
      </c>
      <c r="F55" s="13"/>
      <c r="G55" s="29"/>
      <c r="H55" s="72"/>
      <c r="I55" s="171"/>
      <c r="J55" s="8"/>
      <c r="K55" s="8"/>
      <c r="L55" s="8"/>
      <c r="M55" s="393"/>
      <c r="N55" s="567"/>
      <c r="O55" s="568">
        <f>(TabB1[[#This Row],[förderfähiger 
Betrag nach Prüfung ÖIF (€)]]-TabB1[[#This Row],[eingereichter
Betrag (€)]])*IF(TabB1[[#This Row],[Stich-
probe]]&gt;0,1,0)</f>
        <v>0</v>
      </c>
      <c r="P55" s="8"/>
      <c r="Q55" s="8"/>
      <c r="R55" s="8"/>
      <c r="S55" s="537"/>
      <c r="T55" s="538"/>
      <c r="U55" s="538" t="str">
        <f>IF(ISERROR(VLOOKUP(TabB1[[#This Row],[Grund für Differenz]],Datenquelle!$I$3:$J$20,2,FALSE)),"",VLOOKUP(TabB1[[#This Row],[Grund für Differenz]],Datenquelle!$I$3:$J$20,2,FALSE))</f>
        <v/>
      </c>
      <c r="V55" s="537"/>
      <c r="W55" s="540"/>
      <c r="X55" s="540"/>
      <c r="Y55" s="541"/>
      <c r="Z55" s="541"/>
      <c r="AA55" s="541"/>
      <c r="AB55" s="541"/>
      <c r="AC55" s="541"/>
      <c r="AD55" s="541"/>
      <c r="AE55" s="537"/>
      <c r="AF55" s="542"/>
      <c r="AG55" s="542"/>
      <c r="AH55" s="542"/>
      <c r="AI55" s="542"/>
      <c r="AJ55" s="542"/>
      <c r="AK55" s="542"/>
      <c r="AL55" s="542"/>
      <c r="AM55" s="542"/>
      <c r="AN55" s="542"/>
      <c r="AO55" s="542"/>
      <c r="AP55" s="542"/>
      <c r="AQ55" s="542"/>
      <c r="AR55" s="543"/>
      <c r="AS55" s="542" t="s">
        <v>317</v>
      </c>
      <c r="AT55" s="542" t="s">
        <v>317</v>
      </c>
      <c r="AU55" s="542" t="s">
        <v>317</v>
      </c>
      <c r="AV55" s="543"/>
      <c r="AW55" s="542"/>
      <c r="AX55" s="537"/>
      <c r="AY55" s="61" t="str">
        <f>IF(OR(TabB1[[#This Row],[eingereichter
Betrag (€)]]=0,TabB1[[#This Row],[eingereichter
Betrag (€)]]=""),"",COUNTA($M$6:$M55)-COUNTIF(($M$6:$M55),0))</f>
        <v/>
      </c>
      <c r="AZ55" s="544">
        <f t="shared" ca="1" si="2"/>
        <v>0.9979619786930245</v>
      </c>
      <c r="BA55" s="545">
        <f>IF(TabB1[[#This Row],[Lfd.
Nr. f.
Stich-
probe]]&lt;&gt;"",TabB1[[#This Row],[Zufalls-
zahl]],0)</f>
        <v>0</v>
      </c>
      <c r="BB55" s="546">
        <f>IF(TabB1[[#This Row],[Stich-
probe]]&gt;0,IF(TabB1[[#This Row],[Differenz
förderfähig/
eingereicht nach Prüfung ÖIF (€)]]&lt;&gt;0,1,0),0)</f>
        <v>0</v>
      </c>
      <c r="BC55" s="547">
        <f>IF(TabB1[[#This Row],[Stich-
probe]]=0,0,TabB1[[#This Row],[Stich-
probe]]*TabB1[[#This Row],[Differenz
förderfähig/
eingereicht nach Prüfung ÖIF (€)]]/TabB1[[#This Row],[eingereichter
Betrag (€)]]*-1)</f>
        <v>0</v>
      </c>
      <c r="BD55" s="61"/>
    </row>
    <row r="56" spans="2:56" s="60" customFormat="1">
      <c r="B56" s="61"/>
      <c r="C56" s="536">
        <f>IF(TabB1[[#This Row],[Zufalls-
zahl wenn
lfd. Nr.]]=0,0,IF(RANK(TabB1[[#This Row],[Zufalls-
zahl wenn
lfd. Nr.]],TabB1[Zufalls-
zahl wenn
lfd. Nr.])&lt;=TabB1[[#Totals],[Zufalls-
zahl]],1,0))</f>
        <v>0</v>
      </c>
      <c r="D56" s="531" t="s">
        <v>30</v>
      </c>
      <c r="E56" s="532">
        <v>50</v>
      </c>
      <c r="F56" s="13"/>
      <c r="G56" s="29"/>
      <c r="H56" s="72"/>
      <c r="I56" s="171"/>
      <c r="J56" s="8"/>
      <c r="K56" s="8"/>
      <c r="L56" s="8"/>
      <c r="M56" s="393"/>
      <c r="N56" s="567"/>
      <c r="O56" s="568">
        <f>(TabB1[[#This Row],[förderfähiger 
Betrag nach Prüfung ÖIF (€)]]-TabB1[[#This Row],[eingereichter
Betrag (€)]])*IF(TabB1[[#This Row],[Stich-
probe]]&gt;0,1,0)</f>
        <v>0</v>
      </c>
      <c r="P56" s="8"/>
      <c r="Q56" s="8"/>
      <c r="R56" s="8"/>
      <c r="S56" s="537"/>
      <c r="T56" s="538"/>
      <c r="U56" s="538" t="str">
        <f>IF(ISERROR(VLOOKUP(TabB1[[#This Row],[Grund für Differenz]],Datenquelle!$I$3:$J$20,2,FALSE)),"",VLOOKUP(TabB1[[#This Row],[Grund für Differenz]],Datenquelle!$I$3:$J$20,2,FALSE))</f>
        <v/>
      </c>
      <c r="V56" s="537"/>
      <c r="W56" s="540"/>
      <c r="X56" s="540"/>
      <c r="Y56" s="541"/>
      <c r="Z56" s="541"/>
      <c r="AA56" s="541"/>
      <c r="AB56" s="541"/>
      <c r="AC56" s="541"/>
      <c r="AD56" s="541"/>
      <c r="AE56" s="537"/>
      <c r="AF56" s="542"/>
      <c r="AG56" s="542"/>
      <c r="AH56" s="542"/>
      <c r="AI56" s="542"/>
      <c r="AJ56" s="542"/>
      <c r="AK56" s="542"/>
      <c r="AL56" s="542"/>
      <c r="AM56" s="542"/>
      <c r="AN56" s="542"/>
      <c r="AO56" s="542"/>
      <c r="AP56" s="542"/>
      <c r="AQ56" s="542"/>
      <c r="AR56" s="543"/>
      <c r="AS56" s="542" t="s">
        <v>317</v>
      </c>
      <c r="AT56" s="542" t="s">
        <v>317</v>
      </c>
      <c r="AU56" s="542" t="s">
        <v>317</v>
      </c>
      <c r="AV56" s="543"/>
      <c r="AW56" s="542"/>
      <c r="AX56" s="537"/>
      <c r="AY56" s="61" t="str">
        <f>IF(OR(TabB1[[#This Row],[eingereichter
Betrag (€)]]=0,TabB1[[#This Row],[eingereichter
Betrag (€)]]=""),"",COUNTA($M$6:$M56)-COUNTIF(($M$6:$M56),0))</f>
        <v/>
      </c>
      <c r="AZ56" s="544">
        <f t="shared" ca="1" si="2"/>
        <v>0.63964292942057799</v>
      </c>
      <c r="BA56" s="545">
        <f>IF(TabB1[[#This Row],[Lfd.
Nr. f.
Stich-
probe]]&lt;&gt;"",TabB1[[#This Row],[Zufalls-
zahl]],0)</f>
        <v>0</v>
      </c>
      <c r="BB56" s="546">
        <f>IF(TabB1[[#This Row],[Stich-
probe]]&gt;0,IF(TabB1[[#This Row],[Differenz
förderfähig/
eingereicht nach Prüfung ÖIF (€)]]&lt;&gt;0,1,0),0)</f>
        <v>0</v>
      </c>
      <c r="BC56" s="547">
        <f>IF(TabB1[[#This Row],[Stich-
probe]]=0,0,TabB1[[#This Row],[Stich-
probe]]*TabB1[[#This Row],[Differenz
förderfähig/
eingereicht nach Prüfung ÖIF (€)]]/TabB1[[#This Row],[eingereichter
Betrag (€)]]*-1)</f>
        <v>0</v>
      </c>
      <c r="BD56" s="61"/>
    </row>
    <row r="57" spans="2:56" s="60" customFormat="1">
      <c r="B57" s="61"/>
      <c r="C57" s="536">
        <f>IF(TabB1[[#This Row],[Zufalls-
zahl wenn
lfd. Nr.]]=0,0,IF(RANK(TabB1[[#This Row],[Zufalls-
zahl wenn
lfd. Nr.]],TabB1[Zufalls-
zahl wenn
lfd. Nr.])&lt;=TabB1[[#Totals],[Zufalls-
zahl]],1,0))</f>
        <v>0</v>
      </c>
      <c r="D57" s="531" t="s">
        <v>30</v>
      </c>
      <c r="E57" s="532">
        <v>51</v>
      </c>
      <c r="F57" s="13"/>
      <c r="G57" s="29"/>
      <c r="H57" s="72"/>
      <c r="I57" s="171"/>
      <c r="J57" s="8"/>
      <c r="K57" s="8"/>
      <c r="L57" s="8"/>
      <c r="M57" s="393"/>
      <c r="N57" s="567"/>
      <c r="O57" s="568">
        <f>(TabB1[[#This Row],[förderfähiger 
Betrag nach Prüfung ÖIF (€)]]-TabB1[[#This Row],[eingereichter
Betrag (€)]])*IF(TabB1[[#This Row],[Stich-
probe]]&gt;0,1,0)</f>
        <v>0</v>
      </c>
      <c r="P57" s="8"/>
      <c r="Q57" s="8"/>
      <c r="R57" s="8"/>
      <c r="S57" s="537"/>
      <c r="T57" s="538"/>
      <c r="U57" s="538" t="str">
        <f>IF(ISERROR(VLOOKUP(TabB1[[#This Row],[Grund für Differenz]],Datenquelle!$I$3:$J$20,2,FALSE)),"",VLOOKUP(TabB1[[#This Row],[Grund für Differenz]],Datenquelle!$I$3:$J$20,2,FALSE))</f>
        <v/>
      </c>
      <c r="V57" s="537"/>
      <c r="W57" s="540"/>
      <c r="X57" s="540"/>
      <c r="Y57" s="541"/>
      <c r="Z57" s="541"/>
      <c r="AA57" s="541"/>
      <c r="AB57" s="541"/>
      <c r="AC57" s="541"/>
      <c r="AD57" s="541"/>
      <c r="AE57" s="537"/>
      <c r="AF57" s="542"/>
      <c r="AG57" s="542"/>
      <c r="AH57" s="542"/>
      <c r="AI57" s="542"/>
      <c r="AJ57" s="542"/>
      <c r="AK57" s="542"/>
      <c r="AL57" s="542"/>
      <c r="AM57" s="542"/>
      <c r="AN57" s="542"/>
      <c r="AO57" s="542"/>
      <c r="AP57" s="542"/>
      <c r="AQ57" s="542"/>
      <c r="AR57" s="543"/>
      <c r="AS57" s="542" t="s">
        <v>317</v>
      </c>
      <c r="AT57" s="542" t="s">
        <v>317</v>
      </c>
      <c r="AU57" s="542" t="s">
        <v>317</v>
      </c>
      <c r="AV57" s="543"/>
      <c r="AW57" s="542"/>
      <c r="AX57" s="537"/>
      <c r="AY57" s="61" t="str">
        <f>IF(OR(TabB1[[#This Row],[eingereichter
Betrag (€)]]=0,TabB1[[#This Row],[eingereichter
Betrag (€)]]=""),"",COUNTA($M$6:$M57)-COUNTIF(($M$6:$M57),0))</f>
        <v/>
      </c>
      <c r="AZ57" s="544">
        <f t="shared" ca="1" si="2"/>
        <v>0.36941937863156338</v>
      </c>
      <c r="BA57" s="545">
        <f>IF(TabB1[[#This Row],[Lfd.
Nr. f.
Stich-
probe]]&lt;&gt;"",TabB1[[#This Row],[Zufalls-
zahl]],0)</f>
        <v>0</v>
      </c>
      <c r="BB57" s="546">
        <f>IF(TabB1[[#This Row],[Stich-
probe]]&gt;0,IF(TabB1[[#This Row],[Differenz
förderfähig/
eingereicht nach Prüfung ÖIF (€)]]&lt;&gt;0,1,0),0)</f>
        <v>0</v>
      </c>
      <c r="BC57" s="547">
        <f>IF(TabB1[[#This Row],[Stich-
probe]]=0,0,TabB1[[#This Row],[Stich-
probe]]*TabB1[[#This Row],[Differenz
förderfähig/
eingereicht nach Prüfung ÖIF (€)]]/TabB1[[#This Row],[eingereichter
Betrag (€)]]*-1)</f>
        <v>0</v>
      </c>
      <c r="BD57" s="61"/>
    </row>
    <row r="58" spans="2:56" s="60" customFormat="1">
      <c r="B58" s="61"/>
      <c r="C58" s="536">
        <f>IF(TabB1[[#This Row],[Zufalls-
zahl wenn
lfd. Nr.]]=0,0,IF(RANK(TabB1[[#This Row],[Zufalls-
zahl wenn
lfd. Nr.]],TabB1[Zufalls-
zahl wenn
lfd. Nr.])&lt;=TabB1[[#Totals],[Zufalls-
zahl]],1,0))</f>
        <v>0</v>
      </c>
      <c r="D58" s="531" t="s">
        <v>30</v>
      </c>
      <c r="E58" s="532">
        <v>52</v>
      </c>
      <c r="F58" s="13"/>
      <c r="G58" s="29"/>
      <c r="H58" s="72"/>
      <c r="I58" s="171"/>
      <c r="J58" s="8"/>
      <c r="K58" s="8"/>
      <c r="L58" s="8"/>
      <c r="M58" s="393"/>
      <c r="N58" s="567"/>
      <c r="O58" s="568">
        <f>(TabB1[[#This Row],[förderfähiger 
Betrag nach Prüfung ÖIF (€)]]-TabB1[[#This Row],[eingereichter
Betrag (€)]])*IF(TabB1[[#This Row],[Stich-
probe]]&gt;0,1,0)</f>
        <v>0</v>
      </c>
      <c r="P58" s="8"/>
      <c r="Q58" s="8"/>
      <c r="R58" s="8"/>
      <c r="S58" s="537"/>
      <c r="T58" s="538"/>
      <c r="U58" s="538" t="str">
        <f>IF(ISERROR(VLOOKUP(TabB1[[#This Row],[Grund für Differenz]],Datenquelle!$I$3:$J$20,2,FALSE)),"",VLOOKUP(TabB1[[#This Row],[Grund für Differenz]],Datenquelle!$I$3:$J$20,2,FALSE))</f>
        <v/>
      </c>
      <c r="V58" s="537"/>
      <c r="W58" s="540"/>
      <c r="X58" s="540"/>
      <c r="Y58" s="541"/>
      <c r="Z58" s="541"/>
      <c r="AA58" s="541"/>
      <c r="AB58" s="541"/>
      <c r="AC58" s="541"/>
      <c r="AD58" s="541"/>
      <c r="AE58" s="537"/>
      <c r="AF58" s="542"/>
      <c r="AG58" s="542"/>
      <c r="AH58" s="542"/>
      <c r="AI58" s="542"/>
      <c r="AJ58" s="542"/>
      <c r="AK58" s="542"/>
      <c r="AL58" s="542"/>
      <c r="AM58" s="542"/>
      <c r="AN58" s="542"/>
      <c r="AO58" s="542"/>
      <c r="AP58" s="542"/>
      <c r="AQ58" s="542"/>
      <c r="AR58" s="543"/>
      <c r="AS58" s="542" t="s">
        <v>317</v>
      </c>
      <c r="AT58" s="542" t="s">
        <v>317</v>
      </c>
      <c r="AU58" s="542" t="s">
        <v>317</v>
      </c>
      <c r="AV58" s="543"/>
      <c r="AW58" s="542"/>
      <c r="AX58" s="537"/>
      <c r="AY58" s="61" t="str">
        <f>IF(OR(TabB1[[#This Row],[eingereichter
Betrag (€)]]=0,TabB1[[#This Row],[eingereichter
Betrag (€)]]=""),"",COUNTA($M$6:$M58)-COUNTIF(($M$6:$M58),0))</f>
        <v/>
      </c>
      <c r="AZ58" s="544">
        <f t="shared" ca="1" si="2"/>
        <v>0.1122163023214785</v>
      </c>
      <c r="BA58" s="545">
        <f>IF(TabB1[[#This Row],[Lfd.
Nr. f.
Stich-
probe]]&lt;&gt;"",TabB1[[#This Row],[Zufalls-
zahl]],0)</f>
        <v>0</v>
      </c>
      <c r="BB58" s="546">
        <f>IF(TabB1[[#This Row],[Stich-
probe]]&gt;0,IF(TabB1[[#This Row],[Differenz
förderfähig/
eingereicht nach Prüfung ÖIF (€)]]&lt;&gt;0,1,0),0)</f>
        <v>0</v>
      </c>
      <c r="BC58" s="547">
        <f>IF(TabB1[[#This Row],[Stich-
probe]]=0,0,TabB1[[#This Row],[Stich-
probe]]*TabB1[[#This Row],[Differenz
förderfähig/
eingereicht nach Prüfung ÖIF (€)]]/TabB1[[#This Row],[eingereichter
Betrag (€)]]*-1)</f>
        <v>0</v>
      </c>
      <c r="BD58" s="61"/>
    </row>
    <row r="59" spans="2:56" s="60" customFormat="1">
      <c r="B59" s="61"/>
      <c r="C59" s="536">
        <f>IF(TabB1[[#This Row],[Zufalls-
zahl wenn
lfd. Nr.]]=0,0,IF(RANK(TabB1[[#This Row],[Zufalls-
zahl wenn
lfd. Nr.]],TabB1[Zufalls-
zahl wenn
lfd. Nr.])&lt;=TabB1[[#Totals],[Zufalls-
zahl]],1,0))</f>
        <v>0</v>
      </c>
      <c r="D59" s="531" t="s">
        <v>30</v>
      </c>
      <c r="E59" s="532">
        <v>53</v>
      </c>
      <c r="F59" s="13"/>
      <c r="G59" s="29"/>
      <c r="H59" s="72"/>
      <c r="I59" s="171"/>
      <c r="J59" s="8"/>
      <c r="K59" s="8"/>
      <c r="L59" s="8"/>
      <c r="M59" s="393"/>
      <c r="N59" s="567"/>
      <c r="O59" s="568">
        <f>(TabB1[[#This Row],[förderfähiger 
Betrag nach Prüfung ÖIF (€)]]-TabB1[[#This Row],[eingereichter
Betrag (€)]])*IF(TabB1[[#This Row],[Stich-
probe]]&gt;0,1,0)</f>
        <v>0</v>
      </c>
      <c r="P59" s="8"/>
      <c r="Q59" s="8"/>
      <c r="R59" s="8"/>
      <c r="S59" s="537"/>
      <c r="T59" s="538"/>
      <c r="U59" s="538" t="str">
        <f>IF(ISERROR(VLOOKUP(TabB1[[#This Row],[Grund für Differenz]],Datenquelle!$I$3:$J$20,2,FALSE)),"",VLOOKUP(TabB1[[#This Row],[Grund für Differenz]],Datenquelle!$I$3:$J$20,2,FALSE))</f>
        <v/>
      </c>
      <c r="V59" s="537"/>
      <c r="W59" s="540"/>
      <c r="X59" s="540"/>
      <c r="Y59" s="541"/>
      <c r="Z59" s="541"/>
      <c r="AA59" s="541"/>
      <c r="AB59" s="541"/>
      <c r="AC59" s="541"/>
      <c r="AD59" s="541"/>
      <c r="AE59" s="537"/>
      <c r="AF59" s="542"/>
      <c r="AG59" s="542"/>
      <c r="AH59" s="542"/>
      <c r="AI59" s="542"/>
      <c r="AJ59" s="542"/>
      <c r="AK59" s="542"/>
      <c r="AL59" s="542"/>
      <c r="AM59" s="542"/>
      <c r="AN59" s="542"/>
      <c r="AO59" s="542"/>
      <c r="AP59" s="542"/>
      <c r="AQ59" s="542"/>
      <c r="AR59" s="543"/>
      <c r="AS59" s="542" t="s">
        <v>317</v>
      </c>
      <c r="AT59" s="542" t="s">
        <v>317</v>
      </c>
      <c r="AU59" s="542" t="s">
        <v>317</v>
      </c>
      <c r="AV59" s="543"/>
      <c r="AW59" s="542"/>
      <c r="AX59" s="537"/>
      <c r="AY59" s="61" t="str">
        <f>IF(OR(TabB1[[#This Row],[eingereichter
Betrag (€)]]=0,TabB1[[#This Row],[eingereichter
Betrag (€)]]=""),"",COUNTA($M$6:$M59)-COUNTIF(($M$6:$M59),0))</f>
        <v/>
      </c>
      <c r="AZ59" s="544">
        <f t="shared" ca="1" si="2"/>
        <v>0.36971456716066697</v>
      </c>
      <c r="BA59" s="545">
        <f>IF(TabB1[[#This Row],[Lfd.
Nr. f.
Stich-
probe]]&lt;&gt;"",TabB1[[#This Row],[Zufalls-
zahl]],0)</f>
        <v>0</v>
      </c>
      <c r="BB59" s="546">
        <f>IF(TabB1[[#This Row],[Stich-
probe]]&gt;0,IF(TabB1[[#This Row],[Differenz
förderfähig/
eingereicht nach Prüfung ÖIF (€)]]&lt;&gt;0,1,0),0)</f>
        <v>0</v>
      </c>
      <c r="BC59" s="547">
        <f>IF(TabB1[[#This Row],[Stich-
probe]]=0,0,TabB1[[#This Row],[Stich-
probe]]*TabB1[[#This Row],[Differenz
förderfähig/
eingereicht nach Prüfung ÖIF (€)]]/TabB1[[#This Row],[eingereichter
Betrag (€)]]*-1)</f>
        <v>0</v>
      </c>
      <c r="BD59" s="61"/>
    </row>
    <row r="60" spans="2:56" s="60" customFormat="1">
      <c r="B60" s="61"/>
      <c r="C60" s="536">
        <f>IF(TabB1[[#This Row],[Zufalls-
zahl wenn
lfd. Nr.]]=0,0,IF(RANK(TabB1[[#This Row],[Zufalls-
zahl wenn
lfd. Nr.]],TabB1[Zufalls-
zahl wenn
lfd. Nr.])&lt;=TabB1[[#Totals],[Zufalls-
zahl]],1,0))</f>
        <v>0</v>
      </c>
      <c r="D60" s="531" t="s">
        <v>30</v>
      </c>
      <c r="E60" s="532">
        <v>54</v>
      </c>
      <c r="F60" s="13"/>
      <c r="G60" s="29"/>
      <c r="H60" s="72"/>
      <c r="I60" s="171"/>
      <c r="J60" s="8"/>
      <c r="K60" s="8"/>
      <c r="L60" s="8"/>
      <c r="M60" s="393"/>
      <c r="N60" s="567"/>
      <c r="O60" s="568">
        <f>(TabB1[[#This Row],[förderfähiger 
Betrag nach Prüfung ÖIF (€)]]-TabB1[[#This Row],[eingereichter
Betrag (€)]])*IF(TabB1[[#This Row],[Stich-
probe]]&gt;0,1,0)</f>
        <v>0</v>
      </c>
      <c r="P60" s="8"/>
      <c r="Q60" s="8"/>
      <c r="R60" s="8"/>
      <c r="S60" s="537"/>
      <c r="T60" s="538"/>
      <c r="U60" s="538" t="str">
        <f>IF(ISERROR(VLOOKUP(TabB1[[#This Row],[Grund für Differenz]],Datenquelle!$I$3:$J$20,2,FALSE)),"",VLOOKUP(TabB1[[#This Row],[Grund für Differenz]],Datenquelle!$I$3:$J$20,2,FALSE))</f>
        <v/>
      </c>
      <c r="V60" s="537"/>
      <c r="W60" s="540"/>
      <c r="X60" s="540"/>
      <c r="Y60" s="541"/>
      <c r="Z60" s="541"/>
      <c r="AA60" s="541"/>
      <c r="AB60" s="541"/>
      <c r="AC60" s="541"/>
      <c r="AD60" s="541"/>
      <c r="AE60" s="537"/>
      <c r="AF60" s="542"/>
      <c r="AG60" s="542"/>
      <c r="AH60" s="542"/>
      <c r="AI60" s="542"/>
      <c r="AJ60" s="542"/>
      <c r="AK60" s="542"/>
      <c r="AL60" s="542"/>
      <c r="AM60" s="542"/>
      <c r="AN60" s="542"/>
      <c r="AO60" s="542"/>
      <c r="AP60" s="542"/>
      <c r="AQ60" s="542"/>
      <c r="AR60" s="543"/>
      <c r="AS60" s="542" t="s">
        <v>317</v>
      </c>
      <c r="AT60" s="542" t="s">
        <v>317</v>
      </c>
      <c r="AU60" s="542" t="s">
        <v>317</v>
      </c>
      <c r="AV60" s="543"/>
      <c r="AW60" s="542"/>
      <c r="AX60" s="537"/>
      <c r="AY60" s="61" t="str">
        <f>IF(OR(TabB1[[#This Row],[eingereichter
Betrag (€)]]=0,TabB1[[#This Row],[eingereichter
Betrag (€)]]=""),"",COUNTA($M$6:$M60)-COUNTIF(($M$6:$M60),0))</f>
        <v/>
      </c>
      <c r="AZ60" s="544">
        <f t="shared" ca="1" si="2"/>
        <v>0.12796945720919184</v>
      </c>
      <c r="BA60" s="545">
        <f>IF(TabB1[[#This Row],[Lfd.
Nr. f.
Stich-
probe]]&lt;&gt;"",TabB1[[#This Row],[Zufalls-
zahl]],0)</f>
        <v>0</v>
      </c>
      <c r="BB60" s="546">
        <f>IF(TabB1[[#This Row],[Stich-
probe]]&gt;0,IF(TabB1[[#This Row],[Differenz
förderfähig/
eingereicht nach Prüfung ÖIF (€)]]&lt;&gt;0,1,0),0)</f>
        <v>0</v>
      </c>
      <c r="BC60" s="547">
        <f>IF(TabB1[[#This Row],[Stich-
probe]]=0,0,TabB1[[#This Row],[Stich-
probe]]*TabB1[[#This Row],[Differenz
förderfähig/
eingereicht nach Prüfung ÖIF (€)]]/TabB1[[#This Row],[eingereichter
Betrag (€)]]*-1)</f>
        <v>0</v>
      </c>
      <c r="BD60" s="61"/>
    </row>
    <row r="61" spans="2:56" s="60" customFormat="1">
      <c r="B61" s="61"/>
      <c r="C61" s="536">
        <f>IF(TabB1[[#This Row],[Zufalls-
zahl wenn
lfd. Nr.]]=0,0,IF(RANK(TabB1[[#This Row],[Zufalls-
zahl wenn
lfd. Nr.]],TabB1[Zufalls-
zahl wenn
lfd. Nr.])&lt;=TabB1[[#Totals],[Zufalls-
zahl]],1,0))</f>
        <v>0</v>
      </c>
      <c r="D61" s="531" t="s">
        <v>30</v>
      </c>
      <c r="E61" s="532">
        <v>55</v>
      </c>
      <c r="F61" s="13"/>
      <c r="G61" s="29"/>
      <c r="H61" s="72"/>
      <c r="I61" s="171"/>
      <c r="J61" s="8"/>
      <c r="K61" s="8"/>
      <c r="L61" s="8"/>
      <c r="M61" s="393"/>
      <c r="N61" s="567"/>
      <c r="O61" s="568">
        <f>(TabB1[[#This Row],[förderfähiger 
Betrag nach Prüfung ÖIF (€)]]-TabB1[[#This Row],[eingereichter
Betrag (€)]])*IF(TabB1[[#This Row],[Stich-
probe]]&gt;0,1,0)</f>
        <v>0</v>
      </c>
      <c r="P61" s="8"/>
      <c r="Q61" s="8"/>
      <c r="R61" s="8"/>
      <c r="S61" s="537"/>
      <c r="T61" s="538"/>
      <c r="U61" s="538" t="str">
        <f>IF(ISERROR(VLOOKUP(TabB1[[#This Row],[Grund für Differenz]],Datenquelle!$I$3:$J$20,2,FALSE)),"",VLOOKUP(TabB1[[#This Row],[Grund für Differenz]],Datenquelle!$I$3:$J$20,2,FALSE))</f>
        <v/>
      </c>
      <c r="V61" s="537"/>
      <c r="W61" s="540"/>
      <c r="X61" s="540"/>
      <c r="Y61" s="541"/>
      <c r="Z61" s="541"/>
      <c r="AA61" s="541"/>
      <c r="AB61" s="541"/>
      <c r="AC61" s="541"/>
      <c r="AD61" s="541"/>
      <c r="AE61" s="539"/>
      <c r="AF61" s="542"/>
      <c r="AG61" s="542"/>
      <c r="AH61" s="542"/>
      <c r="AI61" s="542"/>
      <c r="AJ61" s="542"/>
      <c r="AK61" s="542"/>
      <c r="AL61" s="542"/>
      <c r="AM61" s="542"/>
      <c r="AN61" s="542"/>
      <c r="AO61" s="542"/>
      <c r="AP61" s="542"/>
      <c r="AQ61" s="542"/>
      <c r="AR61" s="543"/>
      <c r="AS61" s="542" t="s">
        <v>317</v>
      </c>
      <c r="AT61" s="542" t="s">
        <v>317</v>
      </c>
      <c r="AU61" s="542" t="s">
        <v>317</v>
      </c>
      <c r="AV61" s="543"/>
      <c r="AW61" s="542"/>
      <c r="AX61" s="537"/>
      <c r="AY61" s="61" t="str">
        <f>IF(OR(TabB1[[#This Row],[eingereichter
Betrag (€)]]=0,TabB1[[#This Row],[eingereichter
Betrag (€)]]=""),"",COUNTA($M$6:$M61)-COUNTIF(($M$6:$M61),0))</f>
        <v/>
      </c>
      <c r="AZ61" s="544">
        <f t="shared" ca="1" si="2"/>
        <v>0.89525836708435891</v>
      </c>
      <c r="BA61" s="545">
        <f>IF(TabB1[[#This Row],[Lfd.
Nr. f.
Stich-
probe]]&lt;&gt;"",TabB1[[#This Row],[Zufalls-
zahl]],0)</f>
        <v>0</v>
      </c>
      <c r="BB61" s="546">
        <f>IF(TabB1[[#This Row],[Stich-
probe]]&gt;0,IF(TabB1[[#This Row],[Differenz
förderfähig/
eingereicht nach Prüfung ÖIF (€)]]&lt;&gt;0,1,0),0)</f>
        <v>0</v>
      </c>
      <c r="BC61" s="547">
        <f>IF(TabB1[[#This Row],[Stich-
probe]]=0,0,TabB1[[#This Row],[Stich-
probe]]*TabB1[[#This Row],[Differenz
förderfähig/
eingereicht nach Prüfung ÖIF (€)]]/TabB1[[#This Row],[eingereichter
Betrag (€)]]*-1)</f>
        <v>0</v>
      </c>
      <c r="BD61" s="61"/>
    </row>
    <row r="62" spans="2:56" s="60" customFormat="1">
      <c r="B62" s="61"/>
      <c r="C62" s="536">
        <f>IF(TabB1[[#This Row],[Zufalls-
zahl wenn
lfd. Nr.]]=0,0,IF(RANK(TabB1[[#This Row],[Zufalls-
zahl wenn
lfd. Nr.]],TabB1[Zufalls-
zahl wenn
lfd. Nr.])&lt;=TabB1[[#Totals],[Zufalls-
zahl]],1,0))</f>
        <v>0</v>
      </c>
      <c r="D62" s="531" t="s">
        <v>30</v>
      </c>
      <c r="E62" s="532">
        <v>56</v>
      </c>
      <c r="F62" s="13"/>
      <c r="G62" s="29"/>
      <c r="H62" s="72"/>
      <c r="I62" s="171"/>
      <c r="J62" s="8"/>
      <c r="K62" s="8"/>
      <c r="L62" s="8"/>
      <c r="M62" s="393"/>
      <c r="N62" s="567"/>
      <c r="O62" s="568">
        <f>(TabB1[[#This Row],[förderfähiger 
Betrag nach Prüfung ÖIF (€)]]-TabB1[[#This Row],[eingereichter
Betrag (€)]])*IF(TabB1[[#This Row],[Stich-
probe]]&gt;0,1,0)</f>
        <v>0</v>
      </c>
      <c r="P62" s="8"/>
      <c r="Q62" s="8"/>
      <c r="R62" s="8"/>
      <c r="S62" s="537"/>
      <c r="T62" s="538"/>
      <c r="U62" s="538" t="str">
        <f>IF(ISERROR(VLOOKUP(TabB1[[#This Row],[Grund für Differenz]],Datenquelle!$I$3:$J$20,2,FALSE)),"",VLOOKUP(TabB1[[#This Row],[Grund für Differenz]],Datenquelle!$I$3:$J$20,2,FALSE))</f>
        <v/>
      </c>
      <c r="V62" s="537"/>
      <c r="W62" s="540"/>
      <c r="X62" s="540"/>
      <c r="Y62" s="541"/>
      <c r="Z62" s="541"/>
      <c r="AA62" s="541"/>
      <c r="AB62" s="541"/>
      <c r="AC62" s="541"/>
      <c r="AD62" s="541"/>
      <c r="AE62" s="569"/>
      <c r="AF62" s="542"/>
      <c r="AG62" s="542"/>
      <c r="AH62" s="542"/>
      <c r="AI62" s="542"/>
      <c r="AJ62" s="542"/>
      <c r="AK62" s="542"/>
      <c r="AL62" s="542"/>
      <c r="AM62" s="542"/>
      <c r="AN62" s="542"/>
      <c r="AO62" s="542"/>
      <c r="AP62" s="542"/>
      <c r="AQ62" s="542"/>
      <c r="AR62" s="543"/>
      <c r="AS62" s="542" t="s">
        <v>317</v>
      </c>
      <c r="AT62" s="542" t="s">
        <v>317</v>
      </c>
      <c r="AU62" s="542" t="s">
        <v>317</v>
      </c>
      <c r="AV62" s="543"/>
      <c r="AW62" s="542"/>
      <c r="AX62" s="537"/>
      <c r="AY62" s="61" t="str">
        <f>IF(OR(TabB1[[#This Row],[eingereichter
Betrag (€)]]=0,TabB1[[#This Row],[eingereichter
Betrag (€)]]=""),"",COUNTA($M$6:$M62)-COUNTIF(($M$6:$M62),0))</f>
        <v/>
      </c>
      <c r="AZ62" s="544">
        <f t="shared" ca="1" si="2"/>
        <v>0.97855756602534738</v>
      </c>
      <c r="BA62" s="545">
        <f>IF(TabB1[[#This Row],[Lfd.
Nr. f.
Stich-
probe]]&lt;&gt;"",TabB1[[#This Row],[Zufalls-
zahl]],0)</f>
        <v>0</v>
      </c>
      <c r="BB62" s="546">
        <f>IF(TabB1[[#This Row],[Stich-
probe]]&gt;0,IF(TabB1[[#This Row],[Differenz
förderfähig/
eingereicht nach Prüfung ÖIF (€)]]&lt;&gt;0,1,0),0)</f>
        <v>0</v>
      </c>
      <c r="BC62" s="547">
        <f>IF(TabB1[[#This Row],[Stich-
probe]]=0,0,TabB1[[#This Row],[Stich-
probe]]*TabB1[[#This Row],[Differenz
förderfähig/
eingereicht nach Prüfung ÖIF (€)]]/TabB1[[#This Row],[eingereichter
Betrag (€)]]*-1)</f>
        <v>0</v>
      </c>
      <c r="BD62" s="61"/>
    </row>
    <row r="63" spans="2:56" s="60" customFormat="1">
      <c r="B63" s="61"/>
      <c r="C63" s="536">
        <f>IF(TabB1[[#This Row],[Zufalls-
zahl wenn
lfd. Nr.]]=0,0,IF(RANK(TabB1[[#This Row],[Zufalls-
zahl wenn
lfd. Nr.]],TabB1[Zufalls-
zahl wenn
lfd. Nr.])&lt;=TabB1[[#Totals],[Zufalls-
zahl]],1,0))</f>
        <v>0</v>
      </c>
      <c r="D63" s="531" t="s">
        <v>30</v>
      </c>
      <c r="E63" s="532">
        <v>57</v>
      </c>
      <c r="F63" s="13"/>
      <c r="G63" s="29"/>
      <c r="H63" s="72"/>
      <c r="I63" s="171"/>
      <c r="J63" s="8"/>
      <c r="K63" s="8"/>
      <c r="L63" s="8"/>
      <c r="M63" s="393"/>
      <c r="N63" s="567"/>
      <c r="O63" s="568">
        <f>(TabB1[[#This Row],[förderfähiger 
Betrag nach Prüfung ÖIF (€)]]-TabB1[[#This Row],[eingereichter
Betrag (€)]])*IF(TabB1[[#This Row],[Stich-
probe]]&gt;0,1,0)</f>
        <v>0</v>
      </c>
      <c r="P63" s="8"/>
      <c r="Q63" s="8"/>
      <c r="R63" s="8"/>
      <c r="S63" s="537"/>
      <c r="T63" s="538"/>
      <c r="U63" s="538" t="str">
        <f>IF(ISERROR(VLOOKUP(TabB1[[#This Row],[Grund für Differenz]],Datenquelle!$I$3:$J$20,2,FALSE)),"",VLOOKUP(TabB1[[#This Row],[Grund für Differenz]],Datenquelle!$I$3:$J$20,2,FALSE))</f>
        <v/>
      </c>
      <c r="V63" s="537"/>
      <c r="W63" s="540"/>
      <c r="X63" s="540"/>
      <c r="Y63" s="541"/>
      <c r="Z63" s="541"/>
      <c r="AA63" s="541"/>
      <c r="AB63" s="541"/>
      <c r="AC63" s="541"/>
      <c r="AD63" s="541"/>
      <c r="AE63" s="537"/>
      <c r="AF63" s="542"/>
      <c r="AG63" s="542"/>
      <c r="AH63" s="542"/>
      <c r="AI63" s="542"/>
      <c r="AJ63" s="542"/>
      <c r="AK63" s="542"/>
      <c r="AL63" s="542"/>
      <c r="AM63" s="542"/>
      <c r="AN63" s="542"/>
      <c r="AO63" s="542"/>
      <c r="AP63" s="542"/>
      <c r="AQ63" s="542"/>
      <c r="AR63" s="543"/>
      <c r="AS63" s="542" t="s">
        <v>317</v>
      </c>
      <c r="AT63" s="542" t="s">
        <v>317</v>
      </c>
      <c r="AU63" s="542" t="s">
        <v>317</v>
      </c>
      <c r="AV63" s="543"/>
      <c r="AW63" s="542"/>
      <c r="AX63" s="537"/>
      <c r="AY63" s="61" t="str">
        <f>IF(OR(TabB1[[#This Row],[eingereichter
Betrag (€)]]=0,TabB1[[#This Row],[eingereichter
Betrag (€)]]=""),"",COUNTA($M$6:$M63)-COUNTIF(($M$6:$M63),0))</f>
        <v/>
      </c>
      <c r="AZ63" s="544">
        <f t="shared" ca="1" si="2"/>
        <v>0.73174070823678961</v>
      </c>
      <c r="BA63" s="545">
        <f>IF(TabB1[[#This Row],[Lfd.
Nr. f.
Stich-
probe]]&lt;&gt;"",TabB1[[#This Row],[Zufalls-
zahl]],0)</f>
        <v>0</v>
      </c>
      <c r="BB63" s="546">
        <f>IF(TabB1[[#This Row],[Stich-
probe]]&gt;0,IF(TabB1[[#This Row],[Differenz
förderfähig/
eingereicht nach Prüfung ÖIF (€)]]&lt;&gt;0,1,0),0)</f>
        <v>0</v>
      </c>
      <c r="BC63" s="547">
        <f>IF(TabB1[[#This Row],[Stich-
probe]]=0,0,TabB1[[#This Row],[Stich-
probe]]*TabB1[[#This Row],[Differenz
förderfähig/
eingereicht nach Prüfung ÖIF (€)]]/TabB1[[#This Row],[eingereichter
Betrag (€)]]*-1)</f>
        <v>0</v>
      </c>
      <c r="BD63" s="61"/>
    </row>
    <row r="64" spans="2:56" s="60" customFormat="1">
      <c r="B64" s="61"/>
      <c r="C64" s="536">
        <f>IF(TabB1[[#This Row],[Zufalls-
zahl wenn
lfd. Nr.]]=0,0,IF(RANK(TabB1[[#This Row],[Zufalls-
zahl wenn
lfd. Nr.]],TabB1[Zufalls-
zahl wenn
lfd. Nr.])&lt;=TabB1[[#Totals],[Zufalls-
zahl]],1,0))</f>
        <v>0</v>
      </c>
      <c r="D64" s="531" t="s">
        <v>30</v>
      </c>
      <c r="E64" s="532">
        <v>58</v>
      </c>
      <c r="F64" s="13"/>
      <c r="G64" s="29"/>
      <c r="H64" s="72"/>
      <c r="I64" s="171"/>
      <c r="J64" s="8"/>
      <c r="K64" s="8"/>
      <c r="L64" s="8"/>
      <c r="M64" s="393"/>
      <c r="N64" s="567"/>
      <c r="O64" s="568">
        <f>(TabB1[[#This Row],[förderfähiger 
Betrag nach Prüfung ÖIF (€)]]-TabB1[[#This Row],[eingereichter
Betrag (€)]])*IF(TabB1[[#This Row],[Stich-
probe]]&gt;0,1,0)</f>
        <v>0</v>
      </c>
      <c r="P64" s="8"/>
      <c r="Q64" s="8"/>
      <c r="R64" s="8"/>
      <c r="S64" s="537"/>
      <c r="T64" s="538"/>
      <c r="U64" s="538" t="str">
        <f>IF(ISERROR(VLOOKUP(TabB1[[#This Row],[Grund für Differenz]],Datenquelle!$I$3:$J$20,2,FALSE)),"",VLOOKUP(TabB1[[#This Row],[Grund für Differenz]],Datenquelle!$I$3:$J$20,2,FALSE))</f>
        <v/>
      </c>
      <c r="V64" s="537"/>
      <c r="W64" s="540"/>
      <c r="X64" s="540"/>
      <c r="Y64" s="541"/>
      <c r="Z64" s="541"/>
      <c r="AA64" s="541"/>
      <c r="AB64" s="541"/>
      <c r="AC64" s="541"/>
      <c r="AD64" s="541"/>
      <c r="AE64" s="537"/>
      <c r="AF64" s="542"/>
      <c r="AG64" s="542"/>
      <c r="AH64" s="542"/>
      <c r="AI64" s="542"/>
      <c r="AJ64" s="542"/>
      <c r="AK64" s="542"/>
      <c r="AL64" s="542"/>
      <c r="AM64" s="542"/>
      <c r="AN64" s="542"/>
      <c r="AO64" s="542"/>
      <c r="AP64" s="542"/>
      <c r="AQ64" s="542"/>
      <c r="AR64" s="543"/>
      <c r="AS64" s="542" t="s">
        <v>317</v>
      </c>
      <c r="AT64" s="542" t="s">
        <v>317</v>
      </c>
      <c r="AU64" s="542" t="s">
        <v>317</v>
      </c>
      <c r="AV64" s="543"/>
      <c r="AW64" s="542"/>
      <c r="AX64" s="537"/>
      <c r="AY64" s="61" t="str">
        <f>IF(OR(TabB1[[#This Row],[eingereichter
Betrag (€)]]=0,TabB1[[#This Row],[eingereichter
Betrag (€)]]=""),"",COUNTA($M$6:$M64)-COUNTIF(($M$6:$M64),0))</f>
        <v/>
      </c>
      <c r="AZ64" s="544">
        <f t="shared" ca="1" si="2"/>
        <v>0.76748841145542168</v>
      </c>
      <c r="BA64" s="545">
        <f>IF(TabB1[[#This Row],[Lfd.
Nr. f.
Stich-
probe]]&lt;&gt;"",TabB1[[#This Row],[Zufalls-
zahl]],0)</f>
        <v>0</v>
      </c>
      <c r="BB64" s="546">
        <f>IF(TabB1[[#This Row],[Stich-
probe]]&gt;0,IF(TabB1[[#This Row],[Differenz
förderfähig/
eingereicht nach Prüfung ÖIF (€)]]&lt;&gt;0,1,0),0)</f>
        <v>0</v>
      </c>
      <c r="BC64" s="547">
        <f>IF(TabB1[[#This Row],[Stich-
probe]]=0,0,TabB1[[#This Row],[Stich-
probe]]*TabB1[[#This Row],[Differenz
förderfähig/
eingereicht nach Prüfung ÖIF (€)]]/TabB1[[#This Row],[eingereichter
Betrag (€)]]*-1)</f>
        <v>0</v>
      </c>
      <c r="BD64" s="61"/>
    </row>
    <row r="65" spans="2:56" s="60" customFormat="1">
      <c r="B65" s="61"/>
      <c r="C65" s="536">
        <f>IF(TabB1[[#This Row],[Zufalls-
zahl wenn
lfd. Nr.]]=0,0,IF(RANK(TabB1[[#This Row],[Zufalls-
zahl wenn
lfd. Nr.]],TabB1[Zufalls-
zahl wenn
lfd. Nr.])&lt;=TabB1[[#Totals],[Zufalls-
zahl]],1,0))</f>
        <v>0</v>
      </c>
      <c r="D65" s="531" t="s">
        <v>30</v>
      </c>
      <c r="E65" s="532">
        <v>59</v>
      </c>
      <c r="F65" s="13"/>
      <c r="G65" s="29"/>
      <c r="H65" s="72"/>
      <c r="I65" s="171"/>
      <c r="J65" s="8"/>
      <c r="K65" s="8"/>
      <c r="L65" s="8"/>
      <c r="M65" s="393"/>
      <c r="N65" s="567"/>
      <c r="O65" s="568">
        <f>(TabB1[[#This Row],[förderfähiger 
Betrag nach Prüfung ÖIF (€)]]-TabB1[[#This Row],[eingereichter
Betrag (€)]])*IF(TabB1[[#This Row],[Stich-
probe]]&gt;0,1,0)</f>
        <v>0</v>
      </c>
      <c r="P65" s="8"/>
      <c r="Q65" s="8"/>
      <c r="R65" s="8"/>
      <c r="S65" s="537"/>
      <c r="T65" s="538"/>
      <c r="U65" s="538" t="str">
        <f>IF(ISERROR(VLOOKUP(TabB1[[#This Row],[Grund für Differenz]],Datenquelle!$I$3:$J$20,2,FALSE)),"",VLOOKUP(TabB1[[#This Row],[Grund für Differenz]],Datenquelle!$I$3:$J$20,2,FALSE))</f>
        <v/>
      </c>
      <c r="V65" s="537"/>
      <c r="W65" s="540"/>
      <c r="X65" s="540"/>
      <c r="Y65" s="541"/>
      <c r="Z65" s="541"/>
      <c r="AA65" s="541"/>
      <c r="AB65" s="541"/>
      <c r="AC65" s="541"/>
      <c r="AD65" s="541"/>
      <c r="AE65" s="537"/>
      <c r="AF65" s="542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3"/>
      <c r="AS65" s="542" t="s">
        <v>317</v>
      </c>
      <c r="AT65" s="542" t="s">
        <v>317</v>
      </c>
      <c r="AU65" s="542" t="s">
        <v>317</v>
      </c>
      <c r="AV65" s="543"/>
      <c r="AW65" s="542"/>
      <c r="AX65" s="537"/>
      <c r="AY65" s="61" t="str">
        <f>IF(OR(TabB1[[#This Row],[eingereichter
Betrag (€)]]=0,TabB1[[#This Row],[eingereichter
Betrag (€)]]=""),"",COUNTA($M$6:$M65)-COUNTIF(($M$6:$M65),0))</f>
        <v/>
      </c>
      <c r="AZ65" s="544">
        <f t="shared" ca="1" si="2"/>
        <v>0.96784011624932043</v>
      </c>
      <c r="BA65" s="545">
        <f>IF(TabB1[[#This Row],[Lfd.
Nr. f.
Stich-
probe]]&lt;&gt;"",TabB1[[#This Row],[Zufalls-
zahl]],0)</f>
        <v>0</v>
      </c>
      <c r="BB65" s="546">
        <f>IF(TabB1[[#This Row],[Stich-
probe]]&gt;0,IF(TabB1[[#This Row],[Differenz
förderfähig/
eingereicht nach Prüfung ÖIF (€)]]&lt;&gt;0,1,0),0)</f>
        <v>0</v>
      </c>
      <c r="BC65" s="547">
        <f>IF(TabB1[[#This Row],[Stich-
probe]]=0,0,TabB1[[#This Row],[Stich-
probe]]*TabB1[[#This Row],[Differenz
förderfähig/
eingereicht nach Prüfung ÖIF (€)]]/TabB1[[#This Row],[eingereichter
Betrag (€)]]*-1)</f>
        <v>0</v>
      </c>
      <c r="BD65" s="61"/>
    </row>
    <row r="66" spans="2:56" s="60" customFormat="1">
      <c r="B66" s="61"/>
      <c r="C66" s="536">
        <f>IF(TabB1[[#This Row],[Zufalls-
zahl wenn
lfd. Nr.]]=0,0,IF(RANK(TabB1[[#This Row],[Zufalls-
zahl wenn
lfd. Nr.]],TabB1[Zufalls-
zahl wenn
lfd. Nr.])&lt;=TabB1[[#Totals],[Zufalls-
zahl]],1,0))</f>
        <v>0</v>
      </c>
      <c r="D66" s="531" t="s">
        <v>30</v>
      </c>
      <c r="E66" s="532">
        <v>60</v>
      </c>
      <c r="F66" s="13"/>
      <c r="G66" s="29"/>
      <c r="H66" s="72"/>
      <c r="I66" s="171"/>
      <c r="J66" s="8"/>
      <c r="K66" s="8"/>
      <c r="L66" s="8"/>
      <c r="M66" s="393"/>
      <c r="N66" s="567"/>
      <c r="O66" s="568">
        <f>(TabB1[[#This Row],[förderfähiger 
Betrag nach Prüfung ÖIF (€)]]-TabB1[[#This Row],[eingereichter
Betrag (€)]])*IF(TabB1[[#This Row],[Stich-
probe]]&gt;0,1,0)</f>
        <v>0</v>
      </c>
      <c r="P66" s="8"/>
      <c r="Q66" s="8"/>
      <c r="R66" s="8"/>
      <c r="S66" s="537"/>
      <c r="T66" s="538"/>
      <c r="U66" s="538" t="str">
        <f>IF(ISERROR(VLOOKUP(TabB1[[#This Row],[Grund für Differenz]],Datenquelle!$I$3:$J$20,2,FALSE)),"",VLOOKUP(TabB1[[#This Row],[Grund für Differenz]],Datenquelle!$I$3:$J$20,2,FALSE))</f>
        <v/>
      </c>
      <c r="V66" s="537"/>
      <c r="W66" s="540"/>
      <c r="X66" s="540"/>
      <c r="Y66" s="541"/>
      <c r="Z66" s="541"/>
      <c r="AA66" s="541"/>
      <c r="AB66" s="541"/>
      <c r="AC66" s="541"/>
      <c r="AD66" s="541"/>
      <c r="AE66" s="537"/>
      <c r="AF66" s="542"/>
      <c r="AG66" s="542"/>
      <c r="AH66" s="542"/>
      <c r="AI66" s="542"/>
      <c r="AJ66" s="542"/>
      <c r="AK66" s="542"/>
      <c r="AL66" s="542"/>
      <c r="AM66" s="542"/>
      <c r="AN66" s="542"/>
      <c r="AO66" s="542"/>
      <c r="AP66" s="542"/>
      <c r="AQ66" s="542"/>
      <c r="AR66" s="543"/>
      <c r="AS66" s="542" t="s">
        <v>317</v>
      </c>
      <c r="AT66" s="542" t="s">
        <v>317</v>
      </c>
      <c r="AU66" s="542" t="s">
        <v>317</v>
      </c>
      <c r="AV66" s="543"/>
      <c r="AW66" s="542"/>
      <c r="AX66" s="537"/>
      <c r="AY66" s="61" t="str">
        <f>IF(OR(TabB1[[#This Row],[eingereichter
Betrag (€)]]=0,TabB1[[#This Row],[eingereichter
Betrag (€)]]=""),"",COUNTA($M$6:$M66)-COUNTIF(($M$6:$M66),0))</f>
        <v/>
      </c>
      <c r="AZ66" s="544">
        <f t="shared" ca="1" si="2"/>
        <v>0.82987578429569131</v>
      </c>
      <c r="BA66" s="545">
        <f>IF(TabB1[[#This Row],[Lfd.
Nr. f.
Stich-
probe]]&lt;&gt;"",TabB1[[#This Row],[Zufalls-
zahl]],0)</f>
        <v>0</v>
      </c>
      <c r="BB66" s="546">
        <f>IF(TabB1[[#This Row],[Stich-
probe]]&gt;0,IF(TabB1[[#This Row],[Differenz
förderfähig/
eingereicht nach Prüfung ÖIF (€)]]&lt;&gt;0,1,0),0)</f>
        <v>0</v>
      </c>
      <c r="BC66" s="547">
        <f>IF(TabB1[[#This Row],[Stich-
probe]]=0,0,TabB1[[#This Row],[Stich-
probe]]*TabB1[[#This Row],[Differenz
förderfähig/
eingereicht nach Prüfung ÖIF (€)]]/TabB1[[#This Row],[eingereichter
Betrag (€)]]*-1)</f>
        <v>0</v>
      </c>
      <c r="BD66" s="61"/>
    </row>
    <row r="67" spans="2:56" s="60" customFormat="1">
      <c r="B67" s="61"/>
      <c r="C67" s="536">
        <f>IF(TabB1[[#This Row],[Zufalls-
zahl wenn
lfd. Nr.]]=0,0,IF(RANK(TabB1[[#This Row],[Zufalls-
zahl wenn
lfd. Nr.]],TabB1[Zufalls-
zahl wenn
lfd. Nr.])&lt;=TabB1[[#Totals],[Zufalls-
zahl]],1,0))</f>
        <v>0</v>
      </c>
      <c r="D67" s="531" t="s">
        <v>30</v>
      </c>
      <c r="E67" s="532">
        <v>61</v>
      </c>
      <c r="F67" s="13"/>
      <c r="G67" s="29"/>
      <c r="H67" s="72"/>
      <c r="I67" s="171"/>
      <c r="J67" s="8"/>
      <c r="K67" s="8"/>
      <c r="L67" s="8"/>
      <c r="M67" s="393"/>
      <c r="N67" s="567"/>
      <c r="O67" s="568">
        <f>(TabB1[[#This Row],[förderfähiger 
Betrag nach Prüfung ÖIF (€)]]-TabB1[[#This Row],[eingereichter
Betrag (€)]])*IF(TabB1[[#This Row],[Stich-
probe]]&gt;0,1,0)</f>
        <v>0</v>
      </c>
      <c r="P67" s="8"/>
      <c r="Q67" s="8"/>
      <c r="R67" s="8"/>
      <c r="S67" s="537"/>
      <c r="T67" s="538"/>
      <c r="U67" s="538" t="str">
        <f>IF(ISERROR(VLOOKUP(TabB1[[#This Row],[Grund für Differenz]],Datenquelle!$I$3:$J$20,2,FALSE)),"",VLOOKUP(TabB1[[#This Row],[Grund für Differenz]],Datenquelle!$I$3:$J$20,2,FALSE))</f>
        <v/>
      </c>
      <c r="V67" s="537"/>
      <c r="W67" s="540"/>
      <c r="X67" s="540"/>
      <c r="Y67" s="541"/>
      <c r="Z67" s="541"/>
      <c r="AA67" s="541"/>
      <c r="AB67" s="541"/>
      <c r="AC67" s="541"/>
      <c r="AD67" s="541"/>
      <c r="AE67" s="537"/>
      <c r="AF67" s="542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3"/>
      <c r="AS67" s="542" t="s">
        <v>317</v>
      </c>
      <c r="AT67" s="542" t="s">
        <v>317</v>
      </c>
      <c r="AU67" s="542" t="s">
        <v>317</v>
      </c>
      <c r="AV67" s="543"/>
      <c r="AW67" s="542"/>
      <c r="AX67" s="537"/>
      <c r="AY67" s="61" t="str">
        <f>IF(OR(TabB1[[#This Row],[eingereichter
Betrag (€)]]=0,TabB1[[#This Row],[eingereichter
Betrag (€)]]=""),"",COUNTA($M$6:$M67)-COUNTIF(($M$6:$M67),0))</f>
        <v/>
      </c>
      <c r="AZ67" s="544">
        <f t="shared" ca="1" si="2"/>
        <v>0.58997825409923588</v>
      </c>
      <c r="BA67" s="545">
        <f>IF(TabB1[[#This Row],[Lfd.
Nr. f.
Stich-
probe]]&lt;&gt;"",TabB1[[#This Row],[Zufalls-
zahl]],0)</f>
        <v>0</v>
      </c>
      <c r="BB67" s="546">
        <f>IF(TabB1[[#This Row],[Stich-
probe]]&gt;0,IF(TabB1[[#This Row],[Differenz
förderfähig/
eingereicht nach Prüfung ÖIF (€)]]&lt;&gt;0,1,0),0)</f>
        <v>0</v>
      </c>
      <c r="BC67" s="547">
        <f>IF(TabB1[[#This Row],[Stich-
probe]]=0,0,TabB1[[#This Row],[Stich-
probe]]*TabB1[[#This Row],[Differenz
förderfähig/
eingereicht nach Prüfung ÖIF (€)]]/TabB1[[#This Row],[eingereichter
Betrag (€)]]*-1)</f>
        <v>0</v>
      </c>
      <c r="BD67" s="61"/>
    </row>
    <row r="68" spans="2:56" s="60" customFormat="1">
      <c r="B68" s="61"/>
      <c r="C68" s="536">
        <f>IF(TabB1[[#This Row],[Zufalls-
zahl wenn
lfd. Nr.]]=0,0,IF(RANK(TabB1[[#This Row],[Zufalls-
zahl wenn
lfd. Nr.]],TabB1[Zufalls-
zahl wenn
lfd. Nr.])&lt;=TabB1[[#Totals],[Zufalls-
zahl]],1,0))</f>
        <v>0</v>
      </c>
      <c r="D68" s="531" t="s">
        <v>30</v>
      </c>
      <c r="E68" s="532">
        <v>62</v>
      </c>
      <c r="F68" s="13"/>
      <c r="G68" s="29"/>
      <c r="H68" s="72"/>
      <c r="I68" s="171"/>
      <c r="J68" s="8"/>
      <c r="K68" s="8"/>
      <c r="L68" s="8"/>
      <c r="M68" s="393"/>
      <c r="N68" s="567"/>
      <c r="O68" s="568">
        <f>(TabB1[[#This Row],[förderfähiger 
Betrag nach Prüfung ÖIF (€)]]-TabB1[[#This Row],[eingereichter
Betrag (€)]])*IF(TabB1[[#This Row],[Stich-
probe]]&gt;0,1,0)</f>
        <v>0</v>
      </c>
      <c r="P68" s="8"/>
      <c r="Q68" s="8"/>
      <c r="R68" s="8"/>
      <c r="S68" s="537"/>
      <c r="T68" s="538"/>
      <c r="U68" s="538" t="str">
        <f>IF(ISERROR(VLOOKUP(TabB1[[#This Row],[Grund für Differenz]],Datenquelle!$I$3:$J$20,2,FALSE)),"",VLOOKUP(TabB1[[#This Row],[Grund für Differenz]],Datenquelle!$I$3:$J$20,2,FALSE))</f>
        <v/>
      </c>
      <c r="V68" s="537"/>
      <c r="W68" s="540"/>
      <c r="X68" s="540"/>
      <c r="Y68" s="541"/>
      <c r="Z68" s="541"/>
      <c r="AA68" s="541"/>
      <c r="AB68" s="541"/>
      <c r="AC68" s="541"/>
      <c r="AD68" s="541"/>
      <c r="AE68" s="537"/>
      <c r="AF68" s="542"/>
      <c r="AG68" s="542"/>
      <c r="AH68" s="542"/>
      <c r="AI68" s="542"/>
      <c r="AJ68" s="542"/>
      <c r="AK68" s="542"/>
      <c r="AL68" s="542"/>
      <c r="AM68" s="542"/>
      <c r="AN68" s="542"/>
      <c r="AO68" s="542"/>
      <c r="AP68" s="542"/>
      <c r="AQ68" s="542"/>
      <c r="AR68" s="543"/>
      <c r="AS68" s="542" t="s">
        <v>317</v>
      </c>
      <c r="AT68" s="542" t="s">
        <v>317</v>
      </c>
      <c r="AU68" s="542" t="s">
        <v>317</v>
      </c>
      <c r="AV68" s="543"/>
      <c r="AW68" s="542"/>
      <c r="AX68" s="537"/>
      <c r="AY68" s="61" t="str">
        <f>IF(OR(TabB1[[#This Row],[eingereichter
Betrag (€)]]=0,TabB1[[#This Row],[eingereichter
Betrag (€)]]=""),"",COUNTA($M$6:$M68)-COUNTIF(($M$6:$M68),0))</f>
        <v/>
      </c>
      <c r="AZ68" s="544">
        <f t="shared" ref="AZ68:AZ82" ca="1" si="3">RAND()</f>
        <v>0.90125048499241878</v>
      </c>
      <c r="BA68" s="545">
        <f>IF(TabB1[[#This Row],[Lfd.
Nr. f.
Stich-
probe]]&lt;&gt;"",TabB1[[#This Row],[Zufalls-
zahl]],0)</f>
        <v>0</v>
      </c>
      <c r="BB68" s="546">
        <f>IF(TabB1[[#This Row],[Stich-
probe]]&gt;0,IF(TabB1[[#This Row],[Differenz
förderfähig/
eingereicht nach Prüfung ÖIF (€)]]&lt;&gt;0,1,0),0)</f>
        <v>0</v>
      </c>
      <c r="BC68" s="547">
        <f>IF(TabB1[[#This Row],[Stich-
probe]]=0,0,TabB1[[#This Row],[Stich-
probe]]*TabB1[[#This Row],[Differenz
förderfähig/
eingereicht nach Prüfung ÖIF (€)]]/TabB1[[#This Row],[eingereichter
Betrag (€)]]*-1)</f>
        <v>0</v>
      </c>
      <c r="BD68" s="61"/>
    </row>
    <row r="69" spans="2:56" s="60" customFormat="1">
      <c r="B69" s="61"/>
      <c r="C69" s="536">
        <f>IF(TabB1[[#This Row],[Zufalls-
zahl wenn
lfd. Nr.]]=0,0,IF(RANK(TabB1[[#This Row],[Zufalls-
zahl wenn
lfd. Nr.]],TabB1[Zufalls-
zahl wenn
lfd. Nr.])&lt;=TabB1[[#Totals],[Zufalls-
zahl]],1,0))</f>
        <v>0</v>
      </c>
      <c r="D69" s="531" t="s">
        <v>30</v>
      </c>
      <c r="E69" s="532">
        <v>63</v>
      </c>
      <c r="F69" s="13"/>
      <c r="G69" s="29"/>
      <c r="H69" s="72"/>
      <c r="I69" s="171"/>
      <c r="J69" s="8"/>
      <c r="K69" s="8"/>
      <c r="L69" s="8"/>
      <c r="M69" s="393"/>
      <c r="N69" s="567"/>
      <c r="O69" s="568">
        <f>(TabB1[[#This Row],[förderfähiger 
Betrag nach Prüfung ÖIF (€)]]-TabB1[[#This Row],[eingereichter
Betrag (€)]])*IF(TabB1[[#This Row],[Stich-
probe]]&gt;0,1,0)</f>
        <v>0</v>
      </c>
      <c r="P69" s="8"/>
      <c r="Q69" s="8"/>
      <c r="R69" s="8"/>
      <c r="S69" s="537"/>
      <c r="T69" s="538"/>
      <c r="U69" s="538" t="str">
        <f>IF(ISERROR(VLOOKUP(TabB1[[#This Row],[Grund für Differenz]],Datenquelle!$I$3:$J$20,2,FALSE)),"",VLOOKUP(TabB1[[#This Row],[Grund für Differenz]],Datenquelle!$I$3:$J$20,2,FALSE))</f>
        <v/>
      </c>
      <c r="V69" s="537"/>
      <c r="W69" s="540"/>
      <c r="X69" s="540"/>
      <c r="Y69" s="541"/>
      <c r="Z69" s="541"/>
      <c r="AA69" s="541"/>
      <c r="AB69" s="541"/>
      <c r="AC69" s="541"/>
      <c r="AD69" s="541"/>
      <c r="AE69" s="539"/>
      <c r="AF69" s="542"/>
      <c r="AG69" s="542"/>
      <c r="AH69" s="542"/>
      <c r="AI69" s="542"/>
      <c r="AJ69" s="542"/>
      <c r="AK69" s="542"/>
      <c r="AL69" s="542"/>
      <c r="AM69" s="542"/>
      <c r="AN69" s="542"/>
      <c r="AO69" s="542"/>
      <c r="AP69" s="542"/>
      <c r="AQ69" s="542"/>
      <c r="AR69" s="543"/>
      <c r="AS69" s="542" t="s">
        <v>317</v>
      </c>
      <c r="AT69" s="542" t="s">
        <v>317</v>
      </c>
      <c r="AU69" s="542" t="s">
        <v>317</v>
      </c>
      <c r="AV69" s="543"/>
      <c r="AW69" s="542"/>
      <c r="AX69" s="537"/>
      <c r="AY69" s="61" t="str">
        <f>IF(OR(TabB1[[#This Row],[eingereichter
Betrag (€)]]=0,TabB1[[#This Row],[eingereichter
Betrag (€)]]=""),"",COUNTA($M$6:$M69)-COUNTIF(($M$6:$M69),0))</f>
        <v/>
      </c>
      <c r="AZ69" s="544">
        <f t="shared" ca="1" si="3"/>
        <v>0.27562045145582004</v>
      </c>
      <c r="BA69" s="545">
        <f>IF(TabB1[[#This Row],[Lfd.
Nr. f.
Stich-
probe]]&lt;&gt;"",TabB1[[#This Row],[Zufalls-
zahl]],0)</f>
        <v>0</v>
      </c>
      <c r="BB69" s="546">
        <f>IF(TabB1[[#This Row],[Stich-
probe]]&gt;0,IF(TabB1[[#This Row],[Differenz
förderfähig/
eingereicht nach Prüfung ÖIF (€)]]&lt;&gt;0,1,0),0)</f>
        <v>0</v>
      </c>
      <c r="BC69" s="547">
        <f>IF(TabB1[[#This Row],[Stich-
probe]]=0,0,TabB1[[#This Row],[Stich-
probe]]*TabB1[[#This Row],[Differenz
förderfähig/
eingereicht nach Prüfung ÖIF (€)]]/TabB1[[#This Row],[eingereichter
Betrag (€)]]*-1)</f>
        <v>0</v>
      </c>
      <c r="BD69" s="61"/>
    </row>
    <row r="70" spans="2:56" s="60" customFormat="1">
      <c r="B70" s="61"/>
      <c r="C70" s="536">
        <f>IF(TabB1[[#This Row],[Zufalls-
zahl wenn
lfd. Nr.]]=0,0,IF(RANK(TabB1[[#This Row],[Zufalls-
zahl wenn
lfd. Nr.]],TabB1[Zufalls-
zahl wenn
lfd. Nr.])&lt;=TabB1[[#Totals],[Zufalls-
zahl]],1,0))</f>
        <v>0</v>
      </c>
      <c r="D70" s="531" t="s">
        <v>30</v>
      </c>
      <c r="E70" s="532">
        <v>64</v>
      </c>
      <c r="F70" s="13"/>
      <c r="G70" s="29"/>
      <c r="H70" s="72"/>
      <c r="I70" s="171"/>
      <c r="J70" s="8"/>
      <c r="K70" s="8"/>
      <c r="L70" s="8"/>
      <c r="M70" s="393"/>
      <c r="N70" s="567"/>
      <c r="O70" s="568">
        <f>(TabB1[[#This Row],[förderfähiger 
Betrag nach Prüfung ÖIF (€)]]-TabB1[[#This Row],[eingereichter
Betrag (€)]])*IF(TabB1[[#This Row],[Stich-
probe]]&gt;0,1,0)</f>
        <v>0</v>
      </c>
      <c r="P70" s="8"/>
      <c r="Q70" s="8"/>
      <c r="R70" s="8"/>
      <c r="S70" s="537"/>
      <c r="T70" s="538"/>
      <c r="U70" s="538" t="str">
        <f>IF(ISERROR(VLOOKUP(TabB1[[#This Row],[Grund für Differenz]],Datenquelle!$I$3:$J$20,2,FALSE)),"",VLOOKUP(TabB1[[#This Row],[Grund für Differenz]],Datenquelle!$I$3:$J$20,2,FALSE))</f>
        <v/>
      </c>
      <c r="V70" s="537"/>
      <c r="W70" s="540"/>
      <c r="X70" s="540"/>
      <c r="Y70" s="541"/>
      <c r="Z70" s="541"/>
      <c r="AA70" s="541"/>
      <c r="AB70" s="541"/>
      <c r="AC70" s="541"/>
      <c r="AD70" s="541"/>
      <c r="AE70" s="569"/>
      <c r="AF70" s="542"/>
      <c r="AG70" s="542"/>
      <c r="AH70" s="542"/>
      <c r="AI70" s="542"/>
      <c r="AJ70" s="542"/>
      <c r="AK70" s="542"/>
      <c r="AL70" s="542"/>
      <c r="AM70" s="542"/>
      <c r="AN70" s="542"/>
      <c r="AO70" s="542"/>
      <c r="AP70" s="542"/>
      <c r="AQ70" s="542"/>
      <c r="AR70" s="543"/>
      <c r="AS70" s="542" t="s">
        <v>317</v>
      </c>
      <c r="AT70" s="542" t="s">
        <v>317</v>
      </c>
      <c r="AU70" s="542" t="s">
        <v>317</v>
      </c>
      <c r="AV70" s="543"/>
      <c r="AW70" s="542"/>
      <c r="AX70" s="537"/>
      <c r="AY70" s="61" t="str">
        <f>IF(OR(TabB1[[#This Row],[eingereichter
Betrag (€)]]=0,TabB1[[#This Row],[eingereichter
Betrag (€)]]=""),"",COUNTA($M$6:$M70)-COUNTIF(($M$6:$M70),0))</f>
        <v/>
      </c>
      <c r="AZ70" s="544">
        <f t="shared" ca="1" si="3"/>
        <v>5.4108346665965756E-2</v>
      </c>
      <c r="BA70" s="545">
        <f>IF(TabB1[[#This Row],[Lfd.
Nr. f.
Stich-
probe]]&lt;&gt;"",TabB1[[#This Row],[Zufalls-
zahl]],0)</f>
        <v>0</v>
      </c>
      <c r="BB70" s="546">
        <f>IF(TabB1[[#This Row],[Stich-
probe]]&gt;0,IF(TabB1[[#This Row],[Differenz
förderfähig/
eingereicht nach Prüfung ÖIF (€)]]&lt;&gt;0,1,0),0)</f>
        <v>0</v>
      </c>
      <c r="BC70" s="547">
        <f>IF(TabB1[[#This Row],[Stich-
probe]]=0,0,TabB1[[#This Row],[Stich-
probe]]*TabB1[[#This Row],[Differenz
förderfähig/
eingereicht nach Prüfung ÖIF (€)]]/TabB1[[#This Row],[eingereichter
Betrag (€)]]*-1)</f>
        <v>0</v>
      </c>
      <c r="BD70" s="61"/>
    </row>
    <row r="71" spans="2:56" s="60" customFormat="1">
      <c r="B71" s="61"/>
      <c r="C71" s="536">
        <f>IF(TabB1[[#This Row],[Zufalls-
zahl wenn
lfd. Nr.]]=0,0,IF(RANK(TabB1[[#This Row],[Zufalls-
zahl wenn
lfd. Nr.]],TabB1[Zufalls-
zahl wenn
lfd. Nr.])&lt;=TabB1[[#Totals],[Zufalls-
zahl]],1,0))</f>
        <v>0</v>
      </c>
      <c r="D71" s="531" t="s">
        <v>30</v>
      </c>
      <c r="E71" s="532">
        <v>65</v>
      </c>
      <c r="F71" s="13"/>
      <c r="G71" s="29"/>
      <c r="H71" s="72"/>
      <c r="I71" s="171"/>
      <c r="J71" s="8"/>
      <c r="K71" s="8"/>
      <c r="L71" s="8"/>
      <c r="M71" s="393"/>
      <c r="N71" s="567"/>
      <c r="O71" s="568">
        <f>(TabB1[[#This Row],[förderfähiger 
Betrag nach Prüfung ÖIF (€)]]-TabB1[[#This Row],[eingereichter
Betrag (€)]])*IF(TabB1[[#This Row],[Stich-
probe]]&gt;0,1,0)</f>
        <v>0</v>
      </c>
      <c r="P71" s="8"/>
      <c r="Q71" s="8"/>
      <c r="R71" s="8"/>
      <c r="S71" s="537"/>
      <c r="T71" s="538"/>
      <c r="U71" s="538" t="str">
        <f>IF(ISERROR(VLOOKUP(TabB1[[#This Row],[Grund für Differenz]],Datenquelle!$I$3:$J$20,2,FALSE)),"",VLOOKUP(TabB1[[#This Row],[Grund für Differenz]],Datenquelle!$I$3:$J$20,2,FALSE))</f>
        <v/>
      </c>
      <c r="V71" s="537"/>
      <c r="W71" s="540"/>
      <c r="X71" s="540"/>
      <c r="Y71" s="541"/>
      <c r="Z71" s="541"/>
      <c r="AA71" s="541"/>
      <c r="AB71" s="541"/>
      <c r="AC71" s="541"/>
      <c r="AD71" s="541"/>
      <c r="AE71" s="537"/>
      <c r="AF71" s="542"/>
      <c r="AG71" s="542"/>
      <c r="AH71" s="542"/>
      <c r="AI71" s="542"/>
      <c r="AJ71" s="542"/>
      <c r="AK71" s="542"/>
      <c r="AL71" s="542"/>
      <c r="AM71" s="542"/>
      <c r="AN71" s="542"/>
      <c r="AO71" s="542"/>
      <c r="AP71" s="542"/>
      <c r="AQ71" s="542"/>
      <c r="AR71" s="543"/>
      <c r="AS71" s="542" t="s">
        <v>317</v>
      </c>
      <c r="AT71" s="542" t="s">
        <v>317</v>
      </c>
      <c r="AU71" s="542" t="s">
        <v>317</v>
      </c>
      <c r="AV71" s="543"/>
      <c r="AW71" s="542"/>
      <c r="AX71" s="537"/>
      <c r="AY71" s="61" t="str">
        <f>IF(OR(TabB1[[#This Row],[eingereichter
Betrag (€)]]=0,TabB1[[#This Row],[eingereichter
Betrag (€)]]=""),"",COUNTA($M$6:$M71)-COUNTIF(($M$6:$M71),0))</f>
        <v/>
      </c>
      <c r="AZ71" s="544">
        <f t="shared" ca="1" si="3"/>
        <v>0.1017147515825283</v>
      </c>
      <c r="BA71" s="545">
        <f>IF(TabB1[[#This Row],[Lfd.
Nr. f.
Stich-
probe]]&lt;&gt;"",TabB1[[#This Row],[Zufalls-
zahl]],0)</f>
        <v>0</v>
      </c>
      <c r="BB71" s="546">
        <f>IF(TabB1[[#This Row],[Stich-
probe]]&gt;0,IF(TabB1[[#This Row],[Differenz
förderfähig/
eingereicht nach Prüfung ÖIF (€)]]&lt;&gt;0,1,0),0)</f>
        <v>0</v>
      </c>
      <c r="BC71" s="547">
        <f>IF(TabB1[[#This Row],[Stich-
probe]]=0,0,TabB1[[#This Row],[Stich-
probe]]*TabB1[[#This Row],[Differenz
förderfähig/
eingereicht nach Prüfung ÖIF (€)]]/TabB1[[#This Row],[eingereichter
Betrag (€)]]*-1)</f>
        <v>0</v>
      </c>
      <c r="BD71" s="61"/>
    </row>
    <row r="72" spans="2:56" s="60" customFormat="1">
      <c r="B72" s="61"/>
      <c r="C72" s="536">
        <f>IF(TabB1[[#This Row],[Zufalls-
zahl wenn
lfd. Nr.]]=0,0,IF(RANK(TabB1[[#This Row],[Zufalls-
zahl wenn
lfd. Nr.]],TabB1[Zufalls-
zahl wenn
lfd. Nr.])&lt;=TabB1[[#Totals],[Zufalls-
zahl]],1,0))</f>
        <v>0</v>
      </c>
      <c r="D72" s="531" t="s">
        <v>30</v>
      </c>
      <c r="E72" s="532">
        <v>66</v>
      </c>
      <c r="F72" s="13"/>
      <c r="G72" s="29"/>
      <c r="H72" s="72"/>
      <c r="I72" s="171"/>
      <c r="J72" s="8"/>
      <c r="K72" s="8"/>
      <c r="L72" s="8"/>
      <c r="M72" s="393"/>
      <c r="N72" s="567"/>
      <c r="O72" s="568">
        <f>(TabB1[[#This Row],[förderfähiger 
Betrag nach Prüfung ÖIF (€)]]-TabB1[[#This Row],[eingereichter
Betrag (€)]])*IF(TabB1[[#This Row],[Stich-
probe]]&gt;0,1,0)</f>
        <v>0</v>
      </c>
      <c r="P72" s="8"/>
      <c r="Q72" s="8"/>
      <c r="R72" s="8"/>
      <c r="S72" s="537"/>
      <c r="T72" s="538"/>
      <c r="U72" s="538" t="str">
        <f>IF(ISERROR(VLOOKUP(TabB1[[#This Row],[Grund für Differenz]],Datenquelle!$I$3:$J$20,2,FALSE)),"",VLOOKUP(TabB1[[#This Row],[Grund für Differenz]],Datenquelle!$I$3:$J$20,2,FALSE))</f>
        <v/>
      </c>
      <c r="V72" s="537"/>
      <c r="W72" s="540"/>
      <c r="X72" s="540"/>
      <c r="Y72" s="541"/>
      <c r="Z72" s="541"/>
      <c r="AA72" s="541"/>
      <c r="AB72" s="541"/>
      <c r="AC72" s="541"/>
      <c r="AD72" s="541"/>
      <c r="AE72" s="537"/>
      <c r="AF72" s="542"/>
      <c r="AG72" s="542"/>
      <c r="AH72" s="542"/>
      <c r="AI72" s="542"/>
      <c r="AJ72" s="542"/>
      <c r="AK72" s="542"/>
      <c r="AL72" s="542"/>
      <c r="AM72" s="542"/>
      <c r="AN72" s="542"/>
      <c r="AO72" s="542"/>
      <c r="AP72" s="542"/>
      <c r="AQ72" s="542"/>
      <c r="AR72" s="543"/>
      <c r="AS72" s="542" t="s">
        <v>317</v>
      </c>
      <c r="AT72" s="542" t="s">
        <v>317</v>
      </c>
      <c r="AU72" s="542" t="s">
        <v>317</v>
      </c>
      <c r="AV72" s="543"/>
      <c r="AW72" s="542"/>
      <c r="AX72" s="537"/>
      <c r="AY72" s="61" t="str">
        <f>IF(OR(TabB1[[#This Row],[eingereichter
Betrag (€)]]=0,TabB1[[#This Row],[eingereichter
Betrag (€)]]=""),"",COUNTA($M$6:$M72)-COUNTIF(($M$6:$M72),0))</f>
        <v/>
      </c>
      <c r="AZ72" s="544">
        <f t="shared" ca="1" si="3"/>
        <v>0.54058402920298754</v>
      </c>
      <c r="BA72" s="545">
        <f>IF(TabB1[[#This Row],[Lfd.
Nr. f.
Stich-
probe]]&lt;&gt;"",TabB1[[#This Row],[Zufalls-
zahl]],0)</f>
        <v>0</v>
      </c>
      <c r="BB72" s="546">
        <f>IF(TabB1[[#This Row],[Stich-
probe]]&gt;0,IF(TabB1[[#This Row],[Differenz
förderfähig/
eingereicht nach Prüfung ÖIF (€)]]&lt;&gt;0,1,0),0)</f>
        <v>0</v>
      </c>
      <c r="BC72" s="547">
        <f>IF(TabB1[[#This Row],[Stich-
probe]]=0,0,TabB1[[#This Row],[Stich-
probe]]*TabB1[[#This Row],[Differenz
förderfähig/
eingereicht nach Prüfung ÖIF (€)]]/TabB1[[#This Row],[eingereichter
Betrag (€)]]*-1)</f>
        <v>0</v>
      </c>
      <c r="BD72" s="61"/>
    </row>
    <row r="73" spans="2:56" s="60" customFormat="1">
      <c r="B73" s="61"/>
      <c r="C73" s="536">
        <f>IF(TabB1[[#This Row],[Zufalls-
zahl wenn
lfd. Nr.]]=0,0,IF(RANK(TabB1[[#This Row],[Zufalls-
zahl wenn
lfd. Nr.]],TabB1[Zufalls-
zahl wenn
lfd. Nr.])&lt;=TabB1[[#Totals],[Zufalls-
zahl]],1,0))</f>
        <v>0</v>
      </c>
      <c r="D73" s="531" t="s">
        <v>30</v>
      </c>
      <c r="E73" s="532">
        <v>67</v>
      </c>
      <c r="F73" s="13"/>
      <c r="G73" s="29"/>
      <c r="H73" s="72"/>
      <c r="I73" s="171"/>
      <c r="J73" s="8"/>
      <c r="K73" s="8"/>
      <c r="L73" s="8"/>
      <c r="M73" s="393"/>
      <c r="N73" s="567"/>
      <c r="O73" s="568">
        <f>(TabB1[[#This Row],[förderfähiger 
Betrag nach Prüfung ÖIF (€)]]-TabB1[[#This Row],[eingereichter
Betrag (€)]])*IF(TabB1[[#This Row],[Stich-
probe]]&gt;0,1,0)</f>
        <v>0</v>
      </c>
      <c r="P73" s="8"/>
      <c r="Q73" s="8"/>
      <c r="R73" s="8"/>
      <c r="S73" s="537"/>
      <c r="T73" s="538"/>
      <c r="U73" s="538" t="str">
        <f>IF(ISERROR(VLOOKUP(TabB1[[#This Row],[Grund für Differenz]],Datenquelle!$I$3:$J$20,2,FALSE)),"",VLOOKUP(TabB1[[#This Row],[Grund für Differenz]],Datenquelle!$I$3:$J$20,2,FALSE))</f>
        <v/>
      </c>
      <c r="V73" s="537"/>
      <c r="W73" s="540"/>
      <c r="X73" s="540"/>
      <c r="Y73" s="541"/>
      <c r="Z73" s="541"/>
      <c r="AA73" s="541"/>
      <c r="AB73" s="541"/>
      <c r="AC73" s="541"/>
      <c r="AD73" s="541"/>
      <c r="AE73" s="537"/>
      <c r="AF73" s="542"/>
      <c r="AG73" s="542"/>
      <c r="AH73" s="542"/>
      <c r="AI73" s="542"/>
      <c r="AJ73" s="542"/>
      <c r="AK73" s="542"/>
      <c r="AL73" s="542"/>
      <c r="AM73" s="542"/>
      <c r="AN73" s="542"/>
      <c r="AO73" s="542"/>
      <c r="AP73" s="542"/>
      <c r="AQ73" s="542"/>
      <c r="AR73" s="543"/>
      <c r="AS73" s="542" t="s">
        <v>317</v>
      </c>
      <c r="AT73" s="542" t="s">
        <v>317</v>
      </c>
      <c r="AU73" s="542" t="s">
        <v>317</v>
      </c>
      <c r="AV73" s="543"/>
      <c r="AW73" s="542"/>
      <c r="AX73" s="537"/>
      <c r="AY73" s="61" t="str">
        <f>IF(OR(TabB1[[#This Row],[eingereichter
Betrag (€)]]=0,TabB1[[#This Row],[eingereichter
Betrag (€)]]=""),"",COUNTA($M$6:$M73)-COUNTIF(($M$6:$M73),0))</f>
        <v/>
      </c>
      <c r="AZ73" s="544">
        <f t="shared" ca="1" si="3"/>
        <v>0.46385311151602404</v>
      </c>
      <c r="BA73" s="545">
        <f>IF(TabB1[[#This Row],[Lfd.
Nr. f.
Stich-
probe]]&lt;&gt;"",TabB1[[#This Row],[Zufalls-
zahl]],0)</f>
        <v>0</v>
      </c>
      <c r="BB73" s="546">
        <f>IF(TabB1[[#This Row],[Stich-
probe]]&gt;0,IF(TabB1[[#This Row],[Differenz
förderfähig/
eingereicht nach Prüfung ÖIF (€)]]&lt;&gt;0,1,0),0)</f>
        <v>0</v>
      </c>
      <c r="BC73" s="547">
        <f>IF(TabB1[[#This Row],[Stich-
probe]]=0,0,TabB1[[#This Row],[Stich-
probe]]*TabB1[[#This Row],[Differenz
förderfähig/
eingereicht nach Prüfung ÖIF (€)]]/TabB1[[#This Row],[eingereichter
Betrag (€)]]*-1)</f>
        <v>0</v>
      </c>
      <c r="BD73" s="61"/>
    </row>
    <row r="74" spans="2:56" s="60" customFormat="1">
      <c r="B74" s="61"/>
      <c r="C74" s="536">
        <f>IF(TabB1[[#This Row],[Zufalls-
zahl wenn
lfd. Nr.]]=0,0,IF(RANK(TabB1[[#This Row],[Zufalls-
zahl wenn
lfd. Nr.]],TabB1[Zufalls-
zahl wenn
lfd. Nr.])&lt;=TabB1[[#Totals],[Zufalls-
zahl]],1,0))</f>
        <v>0</v>
      </c>
      <c r="D74" s="531" t="s">
        <v>30</v>
      </c>
      <c r="E74" s="532">
        <v>68</v>
      </c>
      <c r="F74" s="13"/>
      <c r="G74" s="29"/>
      <c r="H74" s="72"/>
      <c r="I74" s="171"/>
      <c r="J74" s="8"/>
      <c r="K74" s="8"/>
      <c r="L74" s="8"/>
      <c r="M74" s="393"/>
      <c r="N74" s="567"/>
      <c r="O74" s="568">
        <f>(TabB1[[#This Row],[förderfähiger 
Betrag nach Prüfung ÖIF (€)]]-TabB1[[#This Row],[eingereichter
Betrag (€)]])*IF(TabB1[[#This Row],[Stich-
probe]]&gt;0,1,0)</f>
        <v>0</v>
      </c>
      <c r="P74" s="8"/>
      <c r="Q74" s="8"/>
      <c r="R74" s="8"/>
      <c r="S74" s="537"/>
      <c r="T74" s="538"/>
      <c r="U74" s="538" t="str">
        <f>IF(ISERROR(VLOOKUP(TabB1[[#This Row],[Grund für Differenz]],Datenquelle!$I$3:$J$20,2,FALSE)),"",VLOOKUP(TabB1[[#This Row],[Grund für Differenz]],Datenquelle!$I$3:$J$20,2,FALSE))</f>
        <v/>
      </c>
      <c r="V74" s="537"/>
      <c r="W74" s="540"/>
      <c r="X74" s="540"/>
      <c r="Y74" s="541"/>
      <c r="Z74" s="541"/>
      <c r="AA74" s="541"/>
      <c r="AB74" s="541"/>
      <c r="AC74" s="541"/>
      <c r="AD74" s="541"/>
      <c r="AE74" s="537"/>
      <c r="AF74" s="542"/>
      <c r="AG74" s="542"/>
      <c r="AH74" s="542"/>
      <c r="AI74" s="542"/>
      <c r="AJ74" s="542"/>
      <c r="AK74" s="542"/>
      <c r="AL74" s="542"/>
      <c r="AM74" s="542"/>
      <c r="AN74" s="542"/>
      <c r="AO74" s="542"/>
      <c r="AP74" s="542"/>
      <c r="AQ74" s="542"/>
      <c r="AR74" s="543"/>
      <c r="AS74" s="542" t="s">
        <v>317</v>
      </c>
      <c r="AT74" s="542" t="s">
        <v>317</v>
      </c>
      <c r="AU74" s="542" t="s">
        <v>317</v>
      </c>
      <c r="AV74" s="543"/>
      <c r="AW74" s="542"/>
      <c r="AX74" s="537"/>
      <c r="AY74" s="61" t="str">
        <f>IF(OR(TabB1[[#This Row],[eingereichter
Betrag (€)]]=0,TabB1[[#This Row],[eingereichter
Betrag (€)]]=""),"",COUNTA($M$6:$M74)-COUNTIF(($M$6:$M74),0))</f>
        <v/>
      </c>
      <c r="AZ74" s="544">
        <f t="shared" ca="1" si="3"/>
        <v>0.87741264254566831</v>
      </c>
      <c r="BA74" s="545">
        <f>IF(TabB1[[#This Row],[Lfd.
Nr. f.
Stich-
probe]]&lt;&gt;"",TabB1[[#This Row],[Zufalls-
zahl]],0)</f>
        <v>0</v>
      </c>
      <c r="BB74" s="546">
        <f>IF(TabB1[[#This Row],[Stich-
probe]]&gt;0,IF(TabB1[[#This Row],[Differenz
förderfähig/
eingereicht nach Prüfung ÖIF (€)]]&lt;&gt;0,1,0),0)</f>
        <v>0</v>
      </c>
      <c r="BC74" s="547">
        <f>IF(TabB1[[#This Row],[Stich-
probe]]=0,0,TabB1[[#This Row],[Stich-
probe]]*TabB1[[#This Row],[Differenz
förderfähig/
eingereicht nach Prüfung ÖIF (€)]]/TabB1[[#This Row],[eingereichter
Betrag (€)]]*-1)</f>
        <v>0</v>
      </c>
      <c r="BD74" s="61"/>
    </row>
    <row r="75" spans="2:56" s="60" customFormat="1">
      <c r="B75" s="61"/>
      <c r="C75" s="536">
        <f>IF(TabB1[[#This Row],[Zufalls-
zahl wenn
lfd. Nr.]]=0,0,IF(RANK(TabB1[[#This Row],[Zufalls-
zahl wenn
lfd. Nr.]],TabB1[Zufalls-
zahl wenn
lfd. Nr.])&lt;=TabB1[[#Totals],[Zufalls-
zahl]],1,0))</f>
        <v>0</v>
      </c>
      <c r="D75" s="531" t="s">
        <v>30</v>
      </c>
      <c r="E75" s="532">
        <v>69</v>
      </c>
      <c r="F75" s="13"/>
      <c r="G75" s="29"/>
      <c r="H75" s="72"/>
      <c r="I75" s="171"/>
      <c r="J75" s="8"/>
      <c r="K75" s="8"/>
      <c r="L75" s="8"/>
      <c r="M75" s="393"/>
      <c r="N75" s="567"/>
      <c r="O75" s="568">
        <f>(TabB1[[#This Row],[förderfähiger 
Betrag nach Prüfung ÖIF (€)]]-TabB1[[#This Row],[eingereichter
Betrag (€)]])*IF(TabB1[[#This Row],[Stich-
probe]]&gt;0,1,0)</f>
        <v>0</v>
      </c>
      <c r="P75" s="8"/>
      <c r="Q75" s="8"/>
      <c r="R75" s="8"/>
      <c r="S75" s="537"/>
      <c r="T75" s="538"/>
      <c r="U75" s="538" t="str">
        <f>IF(ISERROR(VLOOKUP(TabB1[[#This Row],[Grund für Differenz]],Datenquelle!$I$3:$J$20,2,FALSE)),"",VLOOKUP(TabB1[[#This Row],[Grund für Differenz]],Datenquelle!$I$3:$J$20,2,FALSE))</f>
        <v/>
      </c>
      <c r="V75" s="537"/>
      <c r="W75" s="540"/>
      <c r="X75" s="540"/>
      <c r="Y75" s="541"/>
      <c r="Z75" s="541"/>
      <c r="AA75" s="541"/>
      <c r="AB75" s="541"/>
      <c r="AC75" s="541"/>
      <c r="AD75" s="541"/>
      <c r="AE75" s="537"/>
      <c r="AF75" s="542"/>
      <c r="AG75" s="542"/>
      <c r="AH75" s="542"/>
      <c r="AI75" s="542"/>
      <c r="AJ75" s="542"/>
      <c r="AK75" s="542"/>
      <c r="AL75" s="542"/>
      <c r="AM75" s="542"/>
      <c r="AN75" s="542"/>
      <c r="AO75" s="542"/>
      <c r="AP75" s="542"/>
      <c r="AQ75" s="542"/>
      <c r="AR75" s="543"/>
      <c r="AS75" s="542" t="s">
        <v>317</v>
      </c>
      <c r="AT75" s="542" t="s">
        <v>317</v>
      </c>
      <c r="AU75" s="542" t="s">
        <v>317</v>
      </c>
      <c r="AV75" s="543"/>
      <c r="AW75" s="542"/>
      <c r="AX75" s="537"/>
      <c r="AY75" s="61" t="str">
        <f>IF(OR(TabB1[[#This Row],[eingereichter
Betrag (€)]]=0,TabB1[[#This Row],[eingereichter
Betrag (€)]]=""),"",COUNTA($M$6:$M75)-COUNTIF(($M$6:$M75),0))</f>
        <v/>
      </c>
      <c r="AZ75" s="544">
        <f t="shared" ca="1" si="3"/>
        <v>0.85715035400047279</v>
      </c>
      <c r="BA75" s="545">
        <f>IF(TabB1[[#This Row],[Lfd.
Nr. f.
Stich-
probe]]&lt;&gt;"",TabB1[[#This Row],[Zufalls-
zahl]],0)</f>
        <v>0</v>
      </c>
      <c r="BB75" s="546">
        <f>IF(TabB1[[#This Row],[Stich-
probe]]&gt;0,IF(TabB1[[#This Row],[Differenz
förderfähig/
eingereicht nach Prüfung ÖIF (€)]]&lt;&gt;0,1,0),0)</f>
        <v>0</v>
      </c>
      <c r="BC75" s="547">
        <f>IF(TabB1[[#This Row],[Stich-
probe]]=0,0,TabB1[[#This Row],[Stich-
probe]]*TabB1[[#This Row],[Differenz
förderfähig/
eingereicht nach Prüfung ÖIF (€)]]/TabB1[[#This Row],[eingereichter
Betrag (€)]]*-1)</f>
        <v>0</v>
      </c>
      <c r="BD75" s="61"/>
    </row>
    <row r="76" spans="2:56" s="60" customFormat="1">
      <c r="B76" s="61"/>
      <c r="C76" s="536">
        <f>IF(TabB1[[#This Row],[Zufalls-
zahl wenn
lfd. Nr.]]=0,0,IF(RANK(TabB1[[#This Row],[Zufalls-
zahl wenn
lfd. Nr.]],TabB1[Zufalls-
zahl wenn
lfd. Nr.])&lt;=TabB1[[#Totals],[Zufalls-
zahl]],1,0))</f>
        <v>0</v>
      </c>
      <c r="D76" s="531" t="s">
        <v>30</v>
      </c>
      <c r="E76" s="532">
        <v>70</v>
      </c>
      <c r="F76" s="13"/>
      <c r="G76" s="29"/>
      <c r="H76" s="72"/>
      <c r="I76" s="171"/>
      <c r="J76" s="8"/>
      <c r="K76" s="8"/>
      <c r="L76" s="8"/>
      <c r="M76" s="393"/>
      <c r="N76" s="567"/>
      <c r="O76" s="568">
        <f>(TabB1[[#This Row],[förderfähiger 
Betrag nach Prüfung ÖIF (€)]]-TabB1[[#This Row],[eingereichter
Betrag (€)]])*IF(TabB1[[#This Row],[Stich-
probe]]&gt;0,1,0)</f>
        <v>0</v>
      </c>
      <c r="P76" s="8"/>
      <c r="Q76" s="8"/>
      <c r="R76" s="8"/>
      <c r="S76" s="537"/>
      <c r="T76" s="538"/>
      <c r="U76" s="538" t="str">
        <f>IF(ISERROR(VLOOKUP(TabB1[[#This Row],[Grund für Differenz]],Datenquelle!$I$3:$J$20,2,FALSE)),"",VLOOKUP(TabB1[[#This Row],[Grund für Differenz]],Datenquelle!$I$3:$J$20,2,FALSE))</f>
        <v/>
      </c>
      <c r="V76" s="537"/>
      <c r="W76" s="540"/>
      <c r="X76" s="540"/>
      <c r="Y76" s="541"/>
      <c r="Z76" s="541"/>
      <c r="AA76" s="541"/>
      <c r="AB76" s="541"/>
      <c r="AC76" s="541"/>
      <c r="AD76" s="541"/>
      <c r="AE76" s="537"/>
      <c r="AF76" s="542"/>
      <c r="AG76" s="542"/>
      <c r="AH76" s="542"/>
      <c r="AI76" s="542"/>
      <c r="AJ76" s="542"/>
      <c r="AK76" s="542"/>
      <c r="AL76" s="542"/>
      <c r="AM76" s="542"/>
      <c r="AN76" s="542"/>
      <c r="AO76" s="542"/>
      <c r="AP76" s="542"/>
      <c r="AQ76" s="542"/>
      <c r="AR76" s="543"/>
      <c r="AS76" s="542" t="s">
        <v>317</v>
      </c>
      <c r="AT76" s="542" t="s">
        <v>317</v>
      </c>
      <c r="AU76" s="542" t="s">
        <v>317</v>
      </c>
      <c r="AV76" s="543"/>
      <c r="AW76" s="542"/>
      <c r="AX76" s="537"/>
      <c r="AY76" s="61" t="str">
        <f>IF(OR(TabB1[[#This Row],[eingereichter
Betrag (€)]]=0,TabB1[[#This Row],[eingereichter
Betrag (€)]]=""),"",COUNTA($M$6:$M76)-COUNTIF(($M$6:$M76),0))</f>
        <v/>
      </c>
      <c r="AZ76" s="544">
        <f t="shared" ca="1" si="3"/>
        <v>0.20783389913006922</v>
      </c>
      <c r="BA76" s="545">
        <f>IF(TabB1[[#This Row],[Lfd.
Nr. f.
Stich-
probe]]&lt;&gt;"",TabB1[[#This Row],[Zufalls-
zahl]],0)</f>
        <v>0</v>
      </c>
      <c r="BB76" s="546">
        <f>IF(TabB1[[#This Row],[Stich-
probe]]&gt;0,IF(TabB1[[#This Row],[Differenz
förderfähig/
eingereicht nach Prüfung ÖIF (€)]]&lt;&gt;0,1,0),0)</f>
        <v>0</v>
      </c>
      <c r="BC76" s="547">
        <f>IF(TabB1[[#This Row],[Stich-
probe]]=0,0,TabB1[[#This Row],[Stich-
probe]]*TabB1[[#This Row],[Differenz
förderfähig/
eingereicht nach Prüfung ÖIF (€)]]/TabB1[[#This Row],[eingereichter
Betrag (€)]]*-1)</f>
        <v>0</v>
      </c>
      <c r="BD76" s="61"/>
    </row>
    <row r="77" spans="2:56" s="60" customFormat="1">
      <c r="B77" s="61"/>
      <c r="C77" s="536">
        <f>IF(TabB1[[#This Row],[Zufalls-
zahl wenn
lfd. Nr.]]=0,0,IF(RANK(TabB1[[#This Row],[Zufalls-
zahl wenn
lfd. Nr.]],TabB1[Zufalls-
zahl wenn
lfd. Nr.])&lt;=TabB1[[#Totals],[Zufalls-
zahl]],1,0))</f>
        <v>0</v>
      </c>
      <c r="D77" s="531" t="s">
        <v>30</v>
      </c>
      <c r="E77" s="532">
        <v>71</v>
      </c>
      <c r="F77" s="13"/>
      <c r="G77" s="29"/>
      <c r="H77" s="72"/>
      <c r="I77" s="171"/>
      <c r="J77" s="8"/>
      <c r="K77" s="8"/>
      <c r="L77" s="8"/>
      <c r="M77" s="393"/>
      <c r="N77" s="567"/>
      <c r="O77" s="568">
        <f>(TabB1[[#This Row],[förderfähiger 
Betrag nach Prüfung ÖIF (€)]]-TabB1[[#This Row],[eingereichter
Betrag (€)]])*IF(TabB1[[#This Row],[Stich-
probe]]&gt;0,1,0)</f>
        <v>0</v>
      </c>
      <c r="P77" s="8"/>
      <c r="Q77" s="8"/>
      <c r="R77" s="8"/>
      <c r="S77" s="537"/>
      <c r="T77" s="538"/>
      <c r="U77" s="538" t="str">
        <f>IF(ISERROR(VLOOKUP(TabB1[[#This Row],[Grund für Differenz]],Datenquelle!$I$3:$J$20,2,FALSE)),"",VLOOKUP(TabB1[[#This Row],[Grund für Differenz]],Datenquelle!$I$3:$J$20,2,FALSE))</f>
        <v/>
      </c>
      <c r="V77" s="537"/>
      <c r="W77" s="540"/>
      <c r="X77" s="540"/>
      <c r="Y77" s="541"/>
      <c r="Z77" s="541"/>
      <c r="AA77" s="541"/>
      <c r="AB77" s="541"/>
      <c r="AC77" s="541"/>
      <c r="AD77" s="541"/>
      <c r="AE77" s="539"/>
      <c r="AF77" s="542"/>
      <c r="AG77" s="542"/>
      <c r="AH77" s="542"/>
      <c r="AI77" s="542"/>
      <c r="AJ77" s="542"/>
      <c r="AK77" s="542"/>
      <c r="AL77" s="542"/>
      <c r="AM77" s="542"/>
      <c r="AN77" s="542"/>
      <c r="AO77" s="542"/>
      <c r="AP77" s="542"/>
      <c r="AQ77" s="542"/>
      <c r="AR77" s="543"/>
      <c r="AS77" s="542" t="s">
        <v>317</v>
      </c>
      <c r="AT77" s="542" t="s">
        <v>317</v>
      </c>
      <c r="AU77" s="542" t="s">
        <v>317</v>
      </c>
      <c r="AV77" s="543"/>
      <c r="AW77" s="542"/>
      <c r="AX77" s="537"/>
      <c r="AY77" s="61" t="str">
        <f>IF(OR(TabB1[[#This Row],[eingereichter
Betrag (€)]]=0,TabB1[[#This Row],[eingereichter
Betrag (€)]]=""),"",COUNTA($M$6:$M77)-COUNTIF(($M$6:$M77),0))</f>
        <v/>
      </c>
      <c r="AZ77" s="544">
        <f t="shared" ca="1" si="3"/>
        <v>0.62936381976810341</v>
      </c>
      <c r="BA77" s="545">
        <f>IF(TabB1[[#This Row],[Lfd.
Nr. f.
Stich-
probe]]&lt;&gt;"",TabB1[[#This Row],[Zufalls-
zahl]],0)</f>
        <v>0</v>
      </c>
      <c r="BB77" s="546">
        <f>IF(TabB1[[#This Row],[Stich-
probe]]&gt;0,IF(TabB1[[#This Row],[Differenz
förderfähig/
eingereicht nach Prüfung ÖIF (€)]]&lt;&gt;0,1,0),0)</f>
        <v>0</v>
      </c>
      <c r="BC77" s="547">
        <f>IF(TabB1[[#This Row],[Stich-
probe]]=0,0,TabB1[[#This Row],[Stich-
probe]]*TabB1[[#This Row],[Differenz
förderfähig/
eingereicht nach Prüfung ÖIF (€)]]/TabB1[[#This Row],[eingereichter
Betrag (€)]]*-1)</f>
        <v>0</v>
      </c>
      <c r="BD77" s="61"/>
    </row>
    <row r="78" spans="2:56" s="60" customFormat="1">
      <c r="B78" s="61"/>
      <c r="C78" s="536">
        <f>IF(TabB1[[#This Row],[Zufalls-
zahl wenn
lfd. Nr.]]=0,0,IF(RANK(TabB1[[#This Row],[Zufalls-
zahl wenn
lfd. Nr.]],TabB1[Zufalls-
zahl wenn
lfd. Nr.])&lt;=TabB1[[#Totals],[Zufalls-
zahl]],1,0))</f>
        <v>0</v>
      </c>
      <c r="D78" s="531" t="s">
        <v>30</v>
      </c>
      <c r="E78" s="532">
        <v>72</v>
      </c>
      <c r="F78" s="13"/>
      <c r="G78" s="29"/>
      <c r="H78" s="72"/>
      <c r="I78" s="171"/>
      <c r="J78" s="8"/>
      <c r="K78" s="8"/>
      <c r="L78" s="8"/>
      <c r="M78" s="393"/>
      <c r="N78" s="567"/>
      <c r="O78" s="568">
        <f>(TabB1[[#This Row],[förderfähiger 
Betrag nach Prüfung ÖIF (€)]]-TabB1[[#This Row],[eingereichter
Betrag (€)]])*IF(TabB1[[#This Row],[Stich-
probe]]&gt;0,1,0)</f>
        <v>0</v>
      </c>
      <c r="P78" s="8"/>
      <c r="Q78" s="8"/>
      <c r="R78" s="8"/>
      <c r="S78" s="537"/>
      <c r="T78" s="538"/>
      <c r="U78" s="538" t="str">
        <f>IF(ISERROR(VLOOKUP(TabB1[[#This Row],[Grund für Differenz]],Datenquelle!$I$3:$J$20,2,FALSE)),"",VLOOKUP(TabB1[[#This Row],[Grund für Differenz]],Datenquelle!$I$3:$J$20,2,FALSE))</f>
        <v/>
      </c>
      <c r="V78" s="537"/>
      <c r="W78" s="540"/>
      <c r="X78" s="540"/>
      <c r="Y78" s="541"/>
      <c r="Z78" s="541"/>
      <c r="AA78" s="541"/>
      <c r="AB78" s="541"/>
      <c r="AC78" s="541"/>
      <c r="AD78" s="541"/>
      <c r="AE78" s="569"/>
      <c r="AF78" s="542"/>
      <c r="AG78" s="542"/>
      <c r="AH78" s="542"/>
      <c r="AI78" s="542"/>
      <c r="AJ78" s="542"/>
      <c r="AK78" s="542"/>
      <c r="AL78" s="542"/>
      <c r="AM78" s="542"/>
      <c r="AN78" s="542"/>
      <c r="AO78" s="542"/>
      <c r="AP78" s="542"/>
      <c r="AQ78" s="542"/>
      <c r="AR78" s="543"/>
      <c r="AS78" s="542" t="s">
        <v>317</v>
      </c>
      <c r="AT78" s="542" t="s">
        <v>317</v>
      </c>
      <c r="AU78" s="542" t="s">
        <v>317</v>
      </c>
      <c r="AV78" s="543"/>
      <c r="AW78" s="542"/>
      <c r="AX78" s="537"/>
      <c r="AY78" s="61" t="str">
        <f>IF(OR(TabB1[[#This Row],[eingereichter
Betrag (€)]]=0,TabB1[[#This Row],[eingereichter
Betrag (€)]]=""),"",COUNTA($M$6:$M78)-COUNTIF(($M$6:$M78),0))</f>
        <v/>
      </c>
      <c r="AZ78" s="544">
        <f t="shared" ca="1" si="3"/>
        <v>0.13072686515166354</v>
      </c>
      <c r="BA78" s="545">
        <f>IF(TabB1[[#This Row],[Lfd.
Nr. f.
Stich-
probe]]&lt;&gt;"",TabB1[[#This Row],[Zufalls-
zahl]],0)</f>
        <v>0</v>
      </c>
      <c r="BB78" s="546">
        <f>IF(TabB1[[#This Row],[Stich-
probe]]&gt;0,IF(TabB1[[#This Row],[Differenz
förderfähig/
eingereicht nach Prüfung ÖIF (€)]]&lt;&gt;0,1,0),0)</f>
        <v>0</v>
      </c>
      <c r="BC78" s="547">
        <f>IF(TabB1[[#This Row],[Stich-
probe]]=0,0,TabB1[[#This Row],[Stich-
probe]]*TabB1[[#This Row],[Differenz
förderfähig/
eingereicht nach Prüfung ÖIF (€)]]/TabB1[[#This Row],[eingereichter
Betrag (€)]]*-1)</f>
        <v>0</v>
      </c>
      <c r="BD78" s="61"/>
    </row>
    <row r="79" spans="2:56" s="60" customFormat="1">
      <c r="B79" s="61"/>
      <c r="C79" s="536">
        <f>IF(TabB1[[#This Row],[Zufalls-
zahl wenn
lfd. Nr.]]=0,0,IF(RANK(TabB1[[#This Row],[Zufalls-
zahl wenn
lfd. Nr.]],TabB1[Zufalls-
zahl wenn
lfd. Nr.])&lt;=TabB1[[#Totals],[Zufalls-
zahl]],1,0))</f>
        <v>0</v>
      </c>
      <c r="D79" s="531" t="s">
        <v>30</v>
      </c>
      <c r="E79" s="532">
        <v>73</v>
      </c>
      <c r="F79" s="13"/>
      <c r="G79" s="29"/>
      <c r="H79" s="72"/>
      <c r="I79" s="171"/>
      <c r="J79" s="8"/>
      <c r="K79" s="8"/>
      <c r="L79" s="8"/>
      <c r="M79" s="393"/>
      <c r="N79" s="567"/>
      <c r="O79" s="568">
        <f>(TabB1[[#This Row],[förderfähiger 
Betrag nach Prüfung ÖIF (€)]]-TabB1[[#This Row],[eingereichter
Betrag (€)]])*IF(TabB1[[#This Row],[Stich-
probe]]&gt;0,1,0)</f>
        <v>0</v>
      </c>
      <c r="P79" s="8"/>
      <c r="Q79" s="8"/>
      <c r="R79" s="8"/>
      <c r="S79" s="537"/>
      <c r="T79" s="538"/>
      <c r="U79" s="538" t="str">
        <f>IF(ISERROR(VLOOKUP(TabB1[[#This Row],[Grund für Differenz]],Datenquelle!$I$3:$J$20,2,FALSE)),"",VLOOKUP(TabB1[[#This Row],[Grund für Differenz]],Datenquelle!$I$3:$J$20,2,FALSE))</f>
        <v/>
      </c>
      <c r="V79" s="537"/>
      <c r="W79" s="540"/>
      <c r="X79" s="540"/>
      <c r="Y79" s="541"/>
      <c r="Z79" s="541"/>
      <c r="AA79" s="541"/>
      <c r="AB79" s="541"/>
      <c r="AC79" s="541"/>
      <c r="AD79" s="541"/>
      <c r="AE79" s="537"/>
      <c r="AF79" s="542"/>
      <c r="AG79" s="542"/>
      <c r="AH79" s="542"/>
      <c r="AI79" s="542"/>
      <c r="AJ79" s="542"/>
      <c r="AK79" s="542"/>
      <c r="AL79" s="542"/>
      <c r="AM79" s="542"/>
      <c r="AN79" s="542"/>
      <c r="AO79" s="542"/>
      <c r="AP79" s="542"/>
      <c r="AQ79" s="542"/>
      <c r="AR79" s="543"/>
      <c r="AS79" s="542" t="s">
        <v>317</v>
      </c>
      <c r="AT79" s="542" t="s">
        <v>317</v>
      </c>
      <c r="AU79" s="542" t="s">
        <v>317</v>
      </c>
      <c r="AV79" s="543"/>
      <c r="AW79" s="542"/>
      <c r="AX79" s="537"/>
      <c r="AY79" s="61" t="str">
        <f>IF(OR(TabB1[[#This Row],[eingereichter
Betrag (€)]]=0,TabB1[[#This Row],[eingereichter
Betrag (€)]]=""),"",COUNTA($M$6:$M79)-COUNTIF(($M$6:$M79),0))</f>
        <v/>
      </c>
      <c r="AZ79" s="544">
        <f t="shared" ca="1" si="3"/>
        <v>0.52258168913187419</v>
      </c>
      <c r="BA79" s="545">
        <f>IF(TabB1[[#This Row],[Lfd.
Nr. f.
Stich-
probe]]&lt;&gt;"",TabB1[[#This Row],[Zufalls-
zahl]],0)</f>
        <v>0</v>
      </c>
      <c r="BB79" s="546">
        <f>IF(TabB1[[#This Row],[Stich-
probe]]&gt;0,IF(TabB1[[#This Row],[Differenz
förderfähig/
eingereicht nach Prüfung ÖIF (€)]]&lt;&gt;0,1,0),0)</f>
        <v>0</v>
      </c>
      <c r="BC79" s="547">
        <f>IF(TabB1[[#This Row],[Stich-
probe]]=0,0,TabB1[[#This Row],[Stich-
probe]]*TabB1[[#This Row],[Differenz
förderfähig/
eingereicht nach Prüfung ÖIF (€)]]/TabB1[[#This Row],[eingereichter
Betrag (€)]]*-1)</f>
        <v>0</v>
      </c>
      <c r="BD79" s="61"/>
    </row>
    <row r="80" spans="2:56" s="60" customFormat="1">
      <c r="B80" s="61"/>
      <c r="C80" s="536">
        <f>IF(TabB1[[#This Row],[Zufalls-
zahl wenn
lfd. Nr.]]=0,0,IF(RANK(TabB1[[#This Row],[Zufalls-
zahl wenn
lfd. Nr.]],TabB1[Zufalls-
zahl wenn
lfd. Nr.])&lt;=TabB1[[#Totals],[Zufalls-
zahl]],1,0))</f>
        <v>0</v>
      </c>
      <c r="D80" s="531" t="s">
        <v>30</v>
      </c>
      <c r="E80" s="532">
        <v>74</v>
      </c>
      <c r="F80" s="13"/>
      <c r="G80" s="29"/>
      <c r="H80" s="72"/>
      <c r="I80" s="171"/>
      <c r="J80" s="8"/>
      <c r="K80" s="8"/>
      <c r="L80" s="8"/>
      <c r="M80" s="393"/>
      <c r="N80" s="567"/>
      <c r="O80" s="568">
        <f>(TabB1[[#This Row],[förderfähiger 
Betrag nach Prüfung ÖIF (€)]]-TabB1[[#This Row],[eingereichter
Betrag (€)]])*IF(TabB1[[#This Row],[Stich-
probe]]&gt;0,1,0)</f>
        <v>0</v>
      </c>
      <c r="P80" s="8"/>
      <c r="Q80" s="8"/>
      <c r="R80" s="8"/>
      <c r="S80" s="537"/>
      <c r="T80" s="538"/>
      <c r="U80" s="538" t="str">
        <f>IF(ISERROR(VLOOKUP(TabB1[[#This Row],[Grund für Differenz]],Datenquelle!$I$3:$J$20,2,FALSE)),"",VLOOKUP(TabB1[[#This Row],[Grund für Differenz]],Datenquelle!$I$3:$J$20,2,FALSE))</f>
        <v/>
      </c>
      <c r="V80" s="537"/>
      <c r="W80" s="540"/>
      <c r="X80" s="540"/>
      <c r="Y80" s="541"/>
      <c r="Z80" s="541"/>
      <c r="AA80" s="541"/>
      <c r="AB80" s="541"/>
      <c r="AC80" s="541"/>
      <c r="AD80" s="541"/>
      <c r="AE80" s="537"/>
      <c r="AF80" s="542"/>
      <c r="AG80" s="542"/>
      <c r="AH80" s="542"/>
      <c r="AI80" s="542"/>
      <c r="AJ80" s="542"/>
      <c r="AK80" s="542"/>
      <c r="AL80" s="542"/>
      <c r="AM80" s="542"/>
      <c r="AN80" s="542"/>
      <c r="AO80" s="542"/>
      <c r="AP80" s="542"/>
      <c r="AQ80" s="542"/>
      <c r="AR80" s="543"/>
      <c r="AS80" s="542" t="s">
        <v>317</v>
      </c>
      <c r="AT80" s="542" t="s">
        <v>317</v>
      </c>
      <c r="AU80" s="542" t="s">
        <v>317</v>
      </c>
      <c r="AV80" s="543"/>
      <c r="AW80" s="542"/>
      <c r="AX80" s="537"/>
      <c r="AY80" s="61" t="str">
        <f>IF(OR(TabB1[[#This Row],[eingereichter
Betrag (€)]]=0,TabB1[[#This Row],[eingereichter
Betrag (€)]]=""),"",COUNTA($M$6:$M80)-COUNTIF(($M$6:$M80),0))</f>
        <v/>
      </c>
      <c r="AZ80" s="544">
        <f t="shared" ca="1" si="3"/>
        <v>0.46468552956722786</v>
      </c>
      <c r="BA80" s="545">
        <f>IF(TabB1[[#This Row],[Lfd.
Nr. f.
Stich-
probe]]&lt;&gt;"",TabB1[[#This Row],[Zufalls-
zahl]],0)</f>
        <v>0</v>
      </c>
      <c r="BB80" s="546">
        <f>IF(TabB1[[#This Row],[Stich-
probe]]&gt;0,IF(TabB1[[#This Row],[Differenz
förderfähig/
eingereicht nach Prüfung ÖIF (€)]]&lt;&gt;0,1,0),0)</f>
        <v>0</v>
      </c>
      <c r="BC80" s="547">
        <f>IF(TabB1[[#This Row],[Stich-
probe]]=0,0,TabB1[[#This Row],[Stich-
probe]]*TabB1[[#This Row],[Differenz
förderfähig/
eingereicht nach Prüfung ÖIF (€)]]/TabB1[[#This Row],[eingereichter
Betrag (€)]]*-1)</f>
        <v>0</v>
      </c>
      <c r="BD80" s="61"/>
    </row>
    <row r="81" spans="2:56" s="60" customFormat="1">
      <c r="B81" s="61"/>
      <c r="C81" s="536">
        <f>IF(TabB1[[#This Row],[Zufalls-
zahl wenn
lfd. Nr.]]=0,0,IF(RANK(TabB1[[#This Row],[Zufalls-
zahl wenn
lfd. Nr.]],TabB1[Zufalls-
zahl wenn
lfd. Nr.])&lt;=TabB1[[#Totals],[Zufalls-
zahl]],1,0))</f>
        <v>0</v>
      </c>
      <c r="D81" s="531" t="s">
        <v>30</v>
      </c>
      <c r="E81" s="532">
        <v>75</v>
      </c>
      <c r="F81" s="13"/>
      <c r="G81" s="29"/>
      <c r="H81" s="72"/>
      <c r="I81" s="171"/>
      <c r="J81" s="8"/>
      <c r="K81" s="8"/>
      <c r="L81" s="8"/>
      <c r="M81" s="393"/>
      <c r="N81" s="567"/>
      <c r="O81" s="568">
        <f>(TabB1[[#This Row],[förderfähiger 
Betrag nach Prüfung ÖIF (€)]]-TabB1[[#This Row],[eingereichter
Betrag (€)]])*IF(TabB1[[#This Row],[Stich-
probe]]&gt;0,1,0)</f>
        <v>0</v>
      </c>
      <c r="P81" s="8"/>
      <c r="Q81" s="8"/>
      <c r="R81" s="8"/>
      <c r="S81" s="537"/>
      <c r="T81" s="538"/>
      <c r="U81" s="538" t="str">
        <f>IF(ISERROR(VLOOKUP(TabB1[[#This Row],[Grund für Differenz]],Datenquelle!$I$3:$J$20,2,FALSE)),"",VLOOKUP(TabB1[[#This Row],[Grund für Differenz]],Datenquelle!$I$3:$J$20,2,FALSE))</f>
        <v/>
      </c>
      <c r="V81" s="537"/>
      <c r="W81" s="540"/>
      <c r="X81" s="540"/>
      <c r="Y81" s="541"/>
      <c r="Z81" s="541"/>
      <c r="AA81" s="541"/>
      <c r="AB81" s="541"/>
      <c r="AC81" s="541"/>
      <c r="AD81" s="541"/>
      <c r="AE81" s="537"/>
      <c r="AF81" s="542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3"/>
      <c r="AS81" s="542" t="s">
        <v>317</v>
      </c>
      <c r="AT81" s="542" t="s">
        <v>317</v>
      </c>
      <c r="AU81" s="542" t="s">
        <v>317</v>
      </c>
      <c r="AV81" s="543"/>
      <c r="AW81" s="542"/>
      <c r="AX81" s="537"/>
      <c r="AY81" s="61" t="str">
        <f>IF(OR(TabB1[[#This Row],[eingereichter
Betrag (€)]]=0,TabB1[[#This Row],[eingereichter
Betrag (€)]]=""),"",COUNTA($M$6:$M81)-COUNTIF(($M$6:$M81),0))</f>
        <v/>
      </c>
      <c r="AZ81" s="544">
        <f t="shared" ca="1" si="3"/>
        <v>0.40879674264709065</v>
      </c>
      <c r="BA81" s="545">
        <f>IF(TabB1[[#This Row],[Lfd.
Nr. f.
Stich-
probe]]&lt;&gt;"",TabB1[[#This Row],[Zufalls-
zahl]],0)</f>
        <v>0</v>
      </c>
      <c r="BB81" s="546">
        <f>IF(TabB1[[#This Row],[Stich-
probe]]&gt;0,IF(TabB1[[#This Row],[Differenz
förderfähig/
eingereicht nach Prüfung ÖIF (€)]]&lt;&gt;0,1,0),0)</f>
        <v>0</v>
      </c>
      <c r="BC81" s="547">
        <f>IF(TabB1[[#This Row],[Stich-
probe]]=0,0,TabB1[[#This Row],[Stich-
probe]]*TabB1[[#This Row],[Differenz
förderfähig/
eingereicht nach Prüfung ÖIF (€)]]/TabB1[[#This Row],[eingereichter
Betrag (€)]]*-1)</f>
        <v>0</v>
      </c>
      <c r="BD81" s="61"/>
    </row>
    <row r="82" spans="2:56" s="60" customFormat="1">
      <c r="B82" s="61"/>
      <c r="C82" s="536">
        <f>IF(TabB1[[#This Row],[Zufalls-
zahl wenn
lfd. Nr.]]=0,0,IF(RANK(TabB1[[#This Row],[Zufalls-
zahl wenn
lfd. Nr.]],TabB1[Zufalls-
zahl wenn
lfd. Nr.])&lt;=TabB1[[#Totals],[Zufalls-
zahl]],1,0))</f>
        <v>0</v>
      </c>
      <c r="D82" s="531" t="s">
        <v>30</v>
      </c>
      <c r="E82" s="532">
        <v>76</v>
      </c>
      <c r="F82" s="13"/>
      <c r="G82" s="29"/>
      <c r="H82" s="72"/>
      <c r="I82" s="171"/>
      <c r="J82" s="8"/>
      <c r="K82" s="8"/>
      <c r="L82" s="8"/>
      <c r="M82" s="393"/>
      <c r="N82" s="567"/>
      <c r="O82" s="568">
        <f>(TabB1[[#This Row],[förderfähiger 
Betrag nach Prüfung ÖIF (€)]]-TabB1[[#This Row],[eingereichter
Betrag (€)]])*IF(TabB1[[#This Row],[Stich-
probe]]&gt;0,1,0)</f>
        <v>0</v>
      </c>
      <c r="P82" s="8"/>
      <c r="Q82" s="8"/>
      <c r="R82" s="8"/>
      <c r="S82" s="537"/>
      <c r="T82" s="538"/>
      <c r="U82" s="538" t="str">
        <f>IF(ISERROR(VLOOKUP(TabB1[[#This Row],[Grund für Differenz]],Datenquelle!$I$3:$J$20,2,FALSE)),"",VLOOKUP(TabB1[[#This Row],[Grund für Differenz]],Datenquelle!$I$3:$J$20,2,FALSE))</f>
        <v/>
      </c>
      <c r="V82" s="537"/>
      <c r="W82" s="540"/>
      <c r="X82" s="540"/>
      <c r="Y82" s="541"/>
      <c r="Z82" s="541"/>
      <c r="AA82" s="541"/>
      <c r="AB82" s="541"/>
      <c r="AC82" s="541"/>
      <c r="AD82" s="541"/>
      <c r="AE82" s="537"/>
      <c r="AF82" s="542"/>
      <c r="AG82" s="542"/>
      <c r="AH82" s="542"/>
      <c r="AI82" s="542"/>
      <c r="AJ82" s="542"/>
      <c r="AK82" s="542"/>
      <c r="AL82" s="542"/>
      <c r="AM82" s="542"/>
      <c r="AN82" s="542"/>
      <c r="AO82" s="542"/>
      <c r="AP82" s="542"/>
      <c r="AQ82" s="542"/>
      <c r="AR82" s="543"/>
      <c r="AS82" s="542" t="s">
        <v>317</v>
      </c>
      <c r="AT82" s="542" t="s">
        <v>317</v>
      </c>
      <c r="AU82" s="542" t="s">
        <v>317</v>
      </c>
      <c r="AV82" s="543"/>
      <c r="AW82" s="542"/>
      <c r="AX82" s="537"/>
      <c r="AY82" s="61" t="str">
        <f>IF(OR(TabB1[[#This Row],[eingereichter
Betrag (€)]]=0,TabB1[[#This Row],[eingereichter
Betrag (€)]]=""),"",COUNTA($M$6:$M82)-COUNTIF(($M$6:$M82),0))</f>
        <v/>
      </c>
      <c r="AZ82" s="544">
        <f t="shared" ca="1" si="3"/>
        <v>0.45353367411298307</v>
      </c>
      <c r="BA82" s="545">
        <f>IF(TabB1[[#This Row],[Lfd.
Nr. f.
Stich-
probe]]&lt;&gt;"",TabB1[[#This Row],[Zufalls-
zahl]],0)</f>
        <v>0</v>
      </c>
      <c r="BB82" s="546">
        <f>IF(TabB1[[#This Row],[Stich-
probe]]&gt;0,IF(TabB1[[#This Row],[Differenz
förderfähig/
eingereicht nach Prüfung ÖIF (€)]]&lt;&gt;0,1,0),0)</f>
        <v>0</v>
      </c>
      <c r="BC82" s="547">
        <f>IF(TabB1[[#This Row],[Stich-
probe]]=0,0,TabB1[[#This Row],[Stich-
probe]]*TabB1[[#This Row],[Differenz
förderfähig/
eingereicht nach Prüfung ÖIF (€)]]/TabB1[[#This Row],[eingereichter
Betrag (€)]]*-1)</f>
        <v>0</v>
      </c>
      <c r="BD82" s="61"/>
    </row>
    <row r="83" spans="2:56" s="60" customFormat="1">
      <c r="B83" s="61"/>
      <c r="C83" s="536">
        <f>IF(TabB1[[#This Row],[Zufalls-
zahl wenn
lfd. Nr.]]=0,0,IF(RANK(TabB1[[#This Row],[Zufalls-
zahl wenn
lfd. Nr.]],TabB1[Zufalls-
zahl wenn
lfd. Nr.])&lt;=TabB1[[#Totals],[Zufalls-
zahl]],1,0))</f>
        <v>0</v>
      </c>
      <c r="D83" s="531" t="s">
        <v>30</v>
      </c>
      <c r="E83" s="532">
        <v>77</v>
      </c>
      <c r="F83" s="13"/>
      <c r="G83" s="29"/>
      <c r="H83" s="72"/>
      <c r="I83" s="171"/>
      <c r="J83" s="8"/>
      <c r="K83" s="8"/>
      <c r="L83" s="8"/>
      <c r="M83" s="393"/>
      <c r="N83" s="567"/>
      <c r="O83" s="568">
        <f>(TabB1[[#This Row],[förderfähiger 
Betrag nach Prüfung ÖIF (€)]]-TabB1[[#This Row],[eingereichter
Betrag (€)]])*IF(TabB1[[#This Row],[Stich-
probe]]&gt;0,1,0)</f>
        <v>0</v>
      </c>
      <c r="P83" s="8"/>
      <c r="Q83" s="8"/>
      <c r="R83" s="8"/>
      <c r="S83" s="537"/>
      <c r="T83" s="538"/>
      <c r="U83" s="538" t="str">
        <f>IF(ISERROR(VLOOKUP(TabB1[[#This Row],[Grund für Differenz]],Datenquelle!$I$3:$J$20,2,FALSE)),"",VLOOKUP(TabB1[[#This Row],[Grund für Differenz]],Datenquelle!$I$3:$J$20,2,FALSE))</f>
        <v/>
      </c>
      <c r="V83" s="537"/>
      <c r="W83" s="540"/>
      <c r="X83" s="540"/>
      <c r="Y83" s="541"/>
      <c r="Z83" s="541"/>
      <c r="AA83" s="541"/>
      <c r="AB83" s="541"/>
      <c r="AC83" s="541"/>
      <c r="AD83" s="541"/>
      <c r="AE83" s="537"/>
      <c r="AF83" s="542"/>
      <c r="AG83" s="542"/>
      <c r="AH83" s="542"/>
      <c r="AI83" s="542"/>
      <c r="AJ83" s="542"/>
      <c r="AK83" s="542"/>
      <c r="AL83" s="542"/>
      <c r="AM83" s="542"/>
      <c r="AN83" s="542"/>
      <c r="AO83" s="542"/>
      <c r="AP83" s="542"/>
      <c r="AQ83" s="542"/>
      <c r="AR83" s="543"/>
      <c r="AS83" s="542" t="s">
        <v>317</v>
      </c>
      <c r="AT83" s="542" t="s">
        <v>317</v>
      </c>
      <c r="AU83" s="542" t="s">
        <v>317</v>
      </c>
      <c r="AV83" s="543"/>
      <c r="AW83" s="542"/>
      <c r="AX83" s="537"/>
      <c r="AY83" s="61" t="str">
        <f>IF(OR(TabB1[[#This Row],[eingereichter
Betrag (€)]]=0,TabB1[[#This Row],[eingereichter
Betrag (€)]]=""),"",COUNTA($M$6:$M83)-COUNTIF(($M$6:$M83),0))</f>
        <v/>
      </c>
      <c r="AZ83" s="544">
        <f t="shared" ref="AZ83:AZ97" ca="1" si="4">RAND()</f>
        <v>0.88450820230023763</v>
      </c>
      <c r="BA83" s="545">
        <f>IF(TabB1[[#This Row],[Lfd.
Nr. f.
Stich-
probe]]&lt;&gt;"",TabB1[[#This Row],[Zufalls-
zahl]],0)</f>
        <v>0</v>
      </c>
      <c r="BB83" s="546">
        <f>IF(TabB1[[#This Row],[Stich-
probe]]&gt;0,IF(TabB1[[#This Row],[Differenz
förderfähig/
eingereicht nach Prüfung ÖIF (€)]]&lt;&gt;0,1,0),0)</f>
        <v>0</v>
      </c>
      <c r="BC83" s="547">
        <f>IF(TabB1[[#This Row],[Stich-
probe]]=0,0,TabB1[[#This Row],[Stich-
probe]]*TabB1[[#This Row],[Differenz
förderfähig/
eingereicht nach Prüfung ÖIF (€)]]/TabB1[[#This Row],[eingereichter
Betrag (€)]]*-1)</f>
        <v>0</v>
      </c>
      <c r="BD83" s="61"/>
    </row>
    <row r="84" spans="2:56" s="60" customFormat="1">
      <c r="B84" s="61"/>
      <c r="C84" s="536">
        <f>IF(TabB1[[#This Row],[Zufalls-
zahl wenn
lfd. Nr.]]=0,0,IF(RANK(TabB1[[#This Row],[Zufalls-
zahl wenn
lfd. Nr.]],TabB1[Zufalls-
zahl wenn
lfd. Nr.])&lt;=TabB1[[#Totals],[Zufalls-
zahl]],1,0))</f>
        <v>0</v>
      </c>
      <c r="D84" s="531" t="s">
        <v>30</v>
      </c>
      <c r="E84" s="532">
        <v>78</v>
      </c>
      <c r="F84" s="13"/>
      <c r="G84" s="29"/>
      <c r="H84" s="72"/>
      <c r="I84" s="171"/>
      <c r="J84" s="8"/>
      <c r="K84" s="8"/>
      <c r="L84" s="8"/>
      <c r="M84" s="393"/>
      <c r="N84" s="567"/>
      <c r="O84" s="568">
        <f>(TabB1[[#This Row],[förderfähiger 
Betrag nach Prüfung ÖIF (€)]]-TabB1[[#This Row],[eingereichter
Betrag (€)]])*IF(TabB1[[#This Row],[Stich-
probe]]&gt;0,1,0)</f>
        <v>0</v>
      </c>
      <c r="P84" s="8"/>
      <c r="Q84" s="8"/>
      <c r="R84" s="8"/>
      <c r="S84" s="537"/>
      <c r="T84" s="538"/>
      <c r="U84" s="538" t="str">
        <f>IF(ISERROR(VLOOKUP(TabB1[[#This Row],[Grund für Differenz]],Datenquelle!$I$3:$J$20,2,FALSE)),"",VLOOKUP(TabB1[[#This Row],[Grund für Differenz]],Datenquelle!$I$3:$J$20,2,FALSE))</f>
        <v/>
      </c>
      <c r="V84" s="537"/>
      <c r="W84" s="540"/>
      <c r="X84" s="540"/>
      <c r="Y84" s="541"/>
      <c r="Z84" s="541"/>
      <c r="AA84" s="541"/>
      <c r="AB84" s="541"/>
      <c r="AC84" s="541"/>
      <c r="AD84" s="541"/>
      <c r="AE84" s="537"/>
      <c r="AF84" s="542"/>
      <c r="AG84" s="542"/>
      <c r="AH84" s="542"/>
      <c r="AI84" s="542"/>
      <c r="AJ84" s="542"/>
      <c r="AK84" s="542"/>
      <c r="AL84" s="542"/>
      <c r="AM84" s="542"/>
      <c r="AN84" s="542"/>
      <c r="AO84" s="542"/>
      <c r="AP84" s="542"/>
      <c r="AQ84" s="542"/>
      <c r="AR84" s="543"/>
      <c r="AS84" s="542" t="s">
        <v>317</v>
      </c>
      <c r="AT84" s="542" t="s">
        <v>317</v>
      </c>
      <c r="AU84" s="542" t="s">
        <v>317</v>
      </c>
      <c r="AV84" s="543"/>
      <c r="AW84" s="542"/>
      <c r="AX84" s="537"/>
      <c r="AY84" s="61" t="str">
        <f>IF(OR(TabB1[[#This Row],[eingereichter
Betrag (€)]]=0,TabB1[[#This Row],[eingereichter
Betrag (€)]]=""),"",COUNTA($M$6:$M84)-COUNTIF(($M$6:$M84),0))</f>
        <v/>
      </c>
      <c r="AZ84" s="544">
        <f t="shared" ca="1" si="4"/>
        <v>0.85824330547371463</v>
      </c>
      <c r="BA84" s="545">
        <f>IF(TabB1[[#This Row],[Lfd.
Nr. f.
Stich-
probe]]&lt;&gt;"",TabB1[[#This Row],[Zufalls-
zahl]],0)</f>
        <v>0</v>
      </c>
      <c r="BB84" s="546">
        <f>IF(TabB1[[#This Row],[Stich-
probe]]&gt;0,IF(TabB1[[#This Row],[Differenz
förderfähig/
eingereicht nach Prüfung ÖIF (€)]]&lt;&gt;0,1,0),0)</f>
        <v>0</v>
      </c>
      <c r="BC84" s="547">
        <f>IF(TabB1[[#This Row],[Stich-
probe]]=0,0,TabB1[[#This Row],[Stich-
probe]]*TabB1[[#This Row],[Differenz
förderfähig/
eingereicht nach Prüfung ÖIF (€)]]/TabB1[[#This Row],[eingereichter
Betrag (€)]]*-1)</f>
        <v>0</v>
      </c>
      <c r="BD84" s="61"/>
    </row>
    <row r="85" spans="2:56" s="60" customFormat="1">
      <c r="B85" s="61"/>
      <c r="C85" s="536">
        <f>IF(TabB1[[#This Row],[Zufalls-
zahl wenn
lfd. Nr.]]=0,0,IF(RANK(TabB1[[#This Row],[Zufalls-
zahl wenn
lfd. Nr.]],TabB1[Zufalls-
zahl wenn
lfd. Nr.])&lt;=TabB1[[#Totals],[Zufalls-
zahl]],1,0))</f>
        <v>0</v>
      </c>
      <c r="D85" s="531" t="s">
        <v>30</v>
      </c>
      <c r="E85" s="532">
        <v>79</v>
      </c>
      <c r="F85" s="13"/>
      <c r="G85" s="29"/>
      <c r="H85" s="72"/>
      <c r="I85" s="171"/>
      <c r="J85" s="8"/>
      <c r="K85" s="8"/>
      <c r="L85" s="8"/>
      <c r="M85" s="393"/>
      <c r="N85" s="567"/>
      <c r="O85" s="568">
        <f>(TabB1[[#This Row],[förderfähiger 
Betrag nach Prüfung ÖIF (€)]]-TabB1[[#This Row],[eingereichter
Betrag (€)]])*IF(TabB1[[#This Row],[Stich-
probe]]&gt;0,1,0)</f>
        <v>0</v>
      </c>
      <c r="P85" s="8"/>
      <c r="Q85" s="8"/>
      <c r="R85" s="8"/>
      <c r="S85" s="537"/>
      <c r="T85" s="538"/>
      <c r="U85" s="538" t="str">
        <f>IF(ISERROR(VLOOKUP(TabB1[[#This Row],[Grund für Differenz]],Datenquelle!$I$3:$J$20,2,FALSE)),"",VLOOKUP(TabB1[[#This Row],[Grund für Differenz]],Datenquelle!$I$3:$J$20,2,FALSE))</f>
        <v/>
      </c>
      <c r="V85" s="537"/>
      <c r="W85" s="540"/>
      <c r="X85" s="540"/>
      <c r="Y85" s="541"/>
      <c r="Z85" s="541"/>
      <c r="AA85" s="541"/>
      <c r="AB85" s="541"/>
      <c r="AC85" s="541"/>
      <c r="AD85" s="541"/>
      <c r="AE85" s="539"/>
      <c r="AF85" s="542"/>
      <c r="AG85" s="542"/>
      <c r="AH85" s="542"/>
      <c r="AI85" s="542"/>
      <c r="AJ85" s="542"/>
      <c r="AK85" s="542"/>
      <c r="AL85" s="542"/>
      <c r="AM85" s="542"/>
      <c r="AN85" s="542"/>
      <c r="AO85" s="542"/>
      <c r="AP85" s="542"/>
      <c r="AQ85" s="542"/>
      <c r="AR85" s="543"/>
      <c r="AS85" s="542" t="s">
        <v>317</v>
      </c>
      <c r="AT85" s="542" t="s">
        <v>317</v>
      </c>
      <c r="AU85" s="542" t="s">
        <v>317</v>
      </c>
      <c r="AV85" s="543"/>
      <c r="AW85" s="542"/>
      <c r="AX85" s="537"/>
      <c r="AY85" s="61" t="str">
        <f>IF(OR(TabB1[[#This Row],[eingereichter
Betrag (€)]]=0,TabB1[[#This Row],[eingereichter
Betrag (€)]]=""),"",COUNTA($M$6:$M85)-COUNTIF(($M$6:$M85),0))</f>
        <v/>
      </c>
      <c r="AZ85" s="544">
        <f t="shared" ca="1" si="4"/>
        <v>0.21060589127149532</v>
      </c>
      <c r="BA85" s="545">
        <f>IF(TabB1[[#This Row],[Lfd.
Nr. f.
Stich-
probe]]&lt;&gt;"",TabB1[[#This Row],[Zufalls-
zahl]],0)</f>
        <v>0</v>
      </c>
      <c r="BB85" s="546">
        <f>IF(TabB1[[#This Row],[Stich-
probe]]&gt;0,IF(TabB1[[#This Row],[Differenz
förderfähig/
eingereicht nach Prüfung ÖIF (€)]]&lt;&gt;0,1,0),0)</f>
        <v>0</v>
      </c>
      <c r="BC85" s="547">
        <f>IF(TabB1[[#This Row],[Stich-
probe]]=0,0,TabB1[[#This Row],[Stich-
probe]]*TabB1[[#This Row],[Differenz
förderfähig/
eingereicht nach Prüfung ÖIF (€)]]/TabB1[[#This Row],[eingereichter
Betrag (€)]]*-1)</f>
        <v>0</v>
      </c>
      <c r="BD85" s="61"/>
    </row>
    <row r="86" spans="2:56" s="60" customFormat="1">
      <c r="B86" s="61"/>
      <c r="C86" s="536">
        <f>IF(TabB1[[#This Row],[Zufalls-
zahl wenn
lfd. Nr.]]=0,0,IF(RANK(TabB1[[#This Row],[Zufalls-
zahl wenn
lfd. Nr.]],TabB1[Zufalls-
zahl wenn
lfd. Nr.])&lt;=TabB1[[#Totals],[Zufalls-
zahl]],1,0))</f>
        <v>0</v>
      </c>
      <c r="D86" s="531" t="s">
        <v>30</v>
      </c>
      <c r="E86" s="532">
        <v>80</v>
      </c>
      <c r="F86" s="13"/>
      <c r="G86" s="29"/>
      <c r="H86" s="72"/>
      <c r="I86" s="171"/>
      <c r="J86" s="8"/>
      <c r="K86" s="8"/>
      <c r="L86" s="8"/>
      <c r="M86" s="393"/>
      <c r="N86" s="567"/>
      <c r="O86" s="568">
        <f>(TabB1[[#This Row],[förderfähiger 
Betrag nach Prüfung ÖIF (€)]]-TabB1[[#This Row],[eingereichter
Betrag (€)]])*IF(TabB1[[#This Row],[Stich-
probe]]&gt;0,1,0)</f>
        <v>0</v>
      </c>
      <c r="P86" s="8"/>
      <c r="Q86" s="8"/>
      <c r="R86" s="8"/>
      <c r="S86" s="537"/>
      <c r="T86" s="538"/>
      <c r="U86" s="538" t="str">
        <f>IF(ISERROR(VLOOKUP(TabB1[[#This Row],[Grund für Differenz]],Datenquelle!$I$3:$J$20,2,FALSE)),"",VLOOKUP(TabB1[[#This Row],[Grund für Differenz]],Datenquelle!$I$3:$J$20,2,FALSE))</f>
        <v/>
      </c>
      <c r="V86" s="537"/>
      <c r="W86" s="540"/>
      <c r="X86" s="540"/>
      <c r="Y86" s="541"/>
      <c r="Z86" s="541"/>
      <c r="AA86" s="541"/>
      <c r="AB86" s="541"/>
      <c r="AC86" s="541"/>
      <c r="AD86" s="541"/>
      <c r="AE86" s="569"/>
      <c r="AF86" s="542"/>
      <c r="AG86" s="542"/>
      <c r="AH86" s="542"/>
      <c r="AI86" s="542"/>
      <c r="AJ86" s="542"/>
      <c r="AK86" s="542"/>
      <c r="AL86" s="542"/>
      <c r="AM86" s="542"/>
      <c r="AN86" s="542"/>
      <c r="AO86" s="542"/>
      <c r="AP86" s="542"/>
      <c r="AQ86" s="542"/>
      <c r="AR86" s="543"/>
      <c r="AS86" s="542" t="s">
        <v>317</v>
      </c>
      <c r="AT86" s="542" t="s">
        <v>317</v>
      </c>
      <c r="AU86" s="542" t="s">
        <v>317</v>
      </c>
      <c r="AV86" s="543"/>
      <c r="AW86" s="542"/>
      <c r="AX86" s="537"/>
      <c r="AY86" s="61" t="str">
        <f>IF(OR(TabB1[[#This Row],[eingereichter
Betrag (€)]]=0,TabB1[[#This Row],[eingereichter
Betrag (€)]]=""),"",COUNTA($M$6:$M86)-COUNTIF(($M$6:$M86),0))</f>
        <v/>
      </c>
      <c r="AZ86" s="544">
        <f t="shared" ca="1" si="4"/>
        <v>0.90090886095584299</v>
      </c>
      <c r="BA86" s="545">
        <f>IF(TabB1[[#This Row],[Lfd.
Nr. f.
Stich-
probe]]&lt;&gt;"",TabB1[[#This Row],[Zufalls-
zahl]],0)</f>
        <v>0</v>
      </c>
      <c r="BB86" s="546">
        <f>IF(TabB1[[#This Row],[Stich-
probe]]&gt;0,IF(TabB1[[#This Row],[Differenz
förderfähig/
eingereicht nach Prüfung ÖIF (€)]]&lt;&gt;0,1,0),0)</f>
        <v>0</v>
      </c>
      <c r="BC86" s="547">
        <f>IF(TabB1[[#This Row],[Stich-
probe]]=0,0,TabB1[[#This Row],[Stich-
probe]]*TabB1[[#This Row],[Differenz
förderfähig/
eingereicht nach Prüfung ÖIF (€)]]/TabB1[[#This Row],[eingereichter
Betrag (€)]]*-1)</f>
        <v>0</v>
      </c>
      <c r="BD86" s="61"/>
    </row>
    <row r="87" spans="2:56" s="60" customFormat="1">
      <c r="B87" s="61"/>
      <c r="C87" s="536">
        <f>IF(TabB1[[#This Row],[Zufalls-
zahl wenn
lfd. Nr.]]=0,0,IF(RANK(TabB1[[#This Row],[Zufalls-
zahl wenn
lfd. Nr.]],TabB1[Zufalls-
zahl wenn
lfd. Nr.])&lt;=TabB1[[#Totals],[Zufalls-
zahl]],1,0))</f>
        <v>0</v>
      </c>
      <c r="D87" s="531" t="s">
        <v>30</v>
      </c>
      <c r="E87" s="532">
        <v>81</v>
      </c>
      <c r="F87" s="13"/>
      <c r="G87" s="29"/>
      <c r="H87" s="72"/>
      <c r="I87" s="171"/>
      <c r="J87" s="8"/>
      <c r="K87" s="8"/>
      <c r="L87" s="8"/>
      <c r="M87" s="393"/>
      <c r="N87" s="567"/>
      <c r="O87" s="568">
        <f>(TabB1[[#This Row],[förderfähiger 
Betrag nach Prüfung ÖIF (€)]]-TabB1[[#This Row],[eingereichter
Betrag (€)]])*IF(TabB1[[#This Row],[Stich-
probe]]&gt;0,1,0)</f>
        <v>0</v>
      </c>
      <c r="P87" s="8"/>
      <c r="Q87" s="8"/>
      <c r="R87" s="8"/>
      <c r="S87" s="537"/>
      <c r="T87" s="538"/>
      <c r="U87" s="538" t="str">
        <f>IF(ISERROR(VLOOKUP(TabB1[[#This Row],[Grund für Differenz]],Datenquelle!$I$3:$J$20,2,FALSE)),"",VLOOKUP(TabB1[[#This Row],[Grund für Differenz]],Datenquelle!$I$3:$J$20,2,FALSE))</f>
        <v/>
      </c>
      <c r="V87" s="537"/>
      <c r="W87" s="540"/>
      <c r="X87" s="540"/>
      <c r="Y87" s="541"/>
      <c r="Z87" s="541"/>
      <c r="AA87" s="541"/>
      <c r="AB87" s="541"/>
      <c r="AC87" s="541"/>
      <c r="AD87" s="541"/>
      <c r="AE87" s="537"/>
      <c r="AF87" s="542"/>
      <c r="AG87" s="542"/>
      <c r="AH87" s="542"/>
      <c r="AI87" s="542"/>
      <c r="AJ87" s="542"/>
      <c r="AK87" s="542"/>
      <c r="AL87" s="542"/>
      <c r="AM87" s="542"/>
      <c r="AN87" s="542"/>
      <c r="AO87" s="542"/>
      <c r="AP87" s="542"/>
      <c r="AQ87" s="542"/>
      <c r="AR87" s="543"/>
      <c r="AS87" s="542" t="s">
        <v>317</v>
      </c>
      <c r="AT87" s="542" t="s">
        <v>317</v>
      </c>
      <c r="AU87" s="542" t="s">
        <v>317</v>
      </c>
      <c r="AV87" s="543"/>
      <c r="AW87" s="542"/>
      <c r="AX87" s="537"/>
      <c r="AY87" s="61" t="str">
        <f>IF(OR(TabB1[[#This Row],[eingereichter
Betrag (€)]]=0,TabB1[[#This Row],[eingereichter
Betrag (€)]]=""),"",COUNTA($M$6:$M87)-COUNTIF(($M$6:$M87),0))</f>
        <v/>
      </c>
      <c r="AZ87" s="544">
        <f t="shared" ca="1" si="4"/>
        <v>0.62558990371515266</v>
      </c>
      <c r="BA87" s="545">
        <f>IF(TabB1[[#This Row],[Lfd.
Nr. f.
Stich-
probe]]&lt;&gt;"",TabB1[[#This Row],[Zufalls-
zahl]],0)</f>
        <v>0</v>
      </c>
      <c r="BB87" s="546">
        <f>IF(TabB1[[#This Row],[Stich-
probe]]&gt;0,IF(TabB1[[#This Row],[Differenz
förderfähig/
eingereicht nach Prüfung ÖIF (€)]]&lt;&gt;0,1,0),0)</f>
        <v>0</v>
      </c>
      <c r="BC87" s="547">
        <f>IF(TabB1[[#This Row],[Stich-
probe]]=0,0,TabB1[[#This Row],[Stich-
probe]]*TabB1[[#This Row],[Differenz
förderfähig/
eingereicht nach Prüfung ÖIF (€)]]/TabB1[[#This Row],[eingereichter
Betrag (€)]]*-1)</f>
        <v>0</v>
      </c>
      <c r="BD87" s="61"/>
    </row>
    <row r="88" spans="2:56" s="60" customFormat="1">
      <c r="B88" s="61"/>
      <c r="C88" s="536">
        <f>IF(TabB1[[#This Row],[Zufalls-
zahl wenn
lfd. Nr.]]=0,0,IF(RANK(TabB1[[#This Row],[Zufalls-
zahl wenn
lfd. Nr.]],TabB1[Zufalls-
zahl wenn
lfd. Nr.])&lt;=TabB1[[#Totals],[Zufalls-
zahl]],1,0))</f>
        <v>0</v>
      </c>
      <c r="D88" s="531" t="s">
        <v>30</v>
      </c>
      <c r="E88" s="532">
        <v>82</v>
      </c>
      <c r="F88" s="13"/>
      <c r="G88" s="29"/>
      <c r="H88" s="72"/>
      <c r="I88" s="171"/>
      <c r="J88" s="8"/>
      <c r="K88" s="8"/>
      <c r="L88" s="8"/>
      <c r="M88" s="393"/>
      <c r="N88" s="567"/>
      <c r="O88" s="568">
        <f>(TabB1[[#This Row],[förderfähiger 
Betrag nach Prüfung ÖIF (€)]]-TabB1[[#This Row],[eingereichter
Betrag (€)]])*IF(TabB1[[#This Row],[Stich-
probe]]&gt;0,1,0)</f>
        <v>0</v>
      </c>
      <c r="P88" s="8"/>
      <c r="Q88" s="8"/>
      <c r="R88" s="8"/>
      <c r="S88" s="537"/>
      <c r="T88" s="538"/>
      <c r="U88" s="538" t="str">
        <f>IF(ISERROR(VLOOKUP(TabB1[[#This Row],[Grund für Differenz]],Datenquelle!$I$3:$J$20,2,FALSE)),"",VLOOKUP(TabB1[[#This Row],[Grund für Differenz]],Datenquelle!$I$3:$J$20,2,FALSE))</f>
        <v/>
      </c>
      <c r="V88" s="537"/>
      <c r="W88" s="540"/>
      <c r="X88" s="540"/>
      <c r="Y88" s="541"/>
      <c r="Z88" s="541"/>
      <c r="AA88" s="541"/>
      <c r="AB88" s="541"/>
      <c r="AC88" s="541"/>
      <c r="AD88" s="541"/>
      <c r="AE88" s="537"/>
      <c r="AF88" s="542"/>
      <c r="AG88" s="542"/>
      <c r="AH88" s="542"/>
      <c r="AI88" s="542"/>
      <c r="AJ88" s="542"/>
      <c r="AK88" s="542"/>
      <c r="AL88" s="542"/>
      <c r="AM88" s="542"/>
      <c r="AN88" s="542"/>
      <c r="AO88" s="542"/>
      <c r="AP88" s="542"/>
      <c r="AQ88" s="542"/>
      <c r="AR88" s="543"/>
      <c r="AS88" s="542" t="s">
        <v>317</v>
      </c>
      <c r="AT88" s="542" t="s">
        <v>317</v>
      </c>
      <c r="AU88" s="542" t="s">
        <v>317</v>
      </c>
      <c r="AV88" s="543"/>
      <c r="AW88" s="542"/>
      <c r="AX88" s="537"/>
      <c r="AY88" s="61" t="str">
        <f>IF(OR(TabB1[[#This Row],[eingereichter
Betrag (€)]]=0,TabB1[[#This Row],[eingereichter
Betrag (€)]]=""),"",COUNTA($M$6:$M88)-COUNTIF(($M$6:$M88),0))</f>
        <v/>
      </c>
      <c r="AZ88" s="544">
        <f t="shared" ca="1" si="4"/>
        <v>0.24213920217022533</v>
      </c>
      <c r="BA88" s="545">
        <f>IF(TabB1[[#This Row],[Lfd.
Nr. f.
Stich-
probe]]&lt;&gt;"",TabB1[[#This Row],[Zufalls-
zahl]],0)</f>
        <v>0</v>
      </c>
      <c r="BB88" s="546">
        <f>IF(TabB1[[#This Row],[Stich-
probe]]&gt;0,IF(TabB1[[#This Row],[Differenz
förderfähig/
eingereicht nach Prüfung ÖIF (€)]]&lt;&gt;0,1,0),0)</f>
        <v>0</v>
      </c>
      <c r="BC88" s="547">
        <f>IF(TabB1[[#This Row],[Stich-
probe]]=0,0,TabB1[[#This Row],[Stich-
probe]]*TabB1[[#This Row],[Differenz
förderfähig/
eingereicht nach Prüfung ÖIF (€)]]/TabB1[[#This Row],[eingereichter
Betrag (€)]]*-1)</f>
        <v>0</v>
      </c>
      <c r="BD88" s="61"/>
    </row>
    <row r="89" spans="2:56" s="60" customFormat="1">
      <c r="B89" s="61"/>
      <c r="C89" s="536">
        <f>IF(TabB1[[#This Row],[Zufalls-
zahl wenn
lfd. Nr.]]=0,0,IF(RANK(TabB1[[#This Row],[Zufalls-
zahl wenn
lfd. Nr.]],TabB1[Zufalls-
zahl wenn
lfd. Nr.])&lt;=TabB1[[#Totals],[Zufalls-
zahl]],1,0))</f>
        <v>0</v>
      </c>
      <c r="D89" s="531" t="s">
        <v>30</v>
      </c>
      <c r="E89" s="532">
        <v>83</v>
      </c>
      <c r="F89" s="13"/>
      <c r="G89" s="29"/>
      <c r="H89" s="72"/>
      <c r="I89" s="171"/>
      <c r="J89" s="8"/>
      <c r="K89" s="8"/>
      <c r="L89" s="8"/>
      <c r="M89" s="393"/>
      <c r="N89" s="567"/>
      <c r="O89" s="568">
        <f>(TabB1[[#This Row],[förderfähiger 
Betrag nach Prüfung ÖIF (€)]]-TabB1[[#This Row],[eingereichter
Betrag (€)]])*IF(TabB1[[#This Row],[Stich-
probe]]&gt;0,1,0)</f>
        <v>0</v>
      </c>
      <c r="P89" s="8"/>
      <c r="Q89" s="8"/>
      <c r="R89" s="8"/>
      <c r="S89" s="537"/>
      <c r="T89" s="538"/>
      <c r="U89" s="538" t="str">
        <f>IF(ISERROR(VLOOKUP(TabB1[[#This Row],[Grund für Differenz]],Datenquelle!$I$3:$J$20,2,FALSE)),"",VLOOKUP(TabB1[[#This Row],[Grund für Differenz]],Datenquelle!$I$3:$J$20,2,FALSE))</f>
        <v/>
      </c>
      <c r="V89" s="537"/>
      <c r="W89" s="540"/>
      <c r="X89" s="540"/>
      <c r="Y89" s="541"/>
      <c r="Z89" s="541"/>
      <c r="AA89" s="541"/>
      <c r="AB89" s="541"/>
      <c r="AC89" s="541"/>
      <c r="AD89" s="541"/>
      <c r="AE89" s="537"/>
      <c r="AF89" s="542"/>
      <c r="AG89" s="542"/>
      <c r="AH89" s="542"/>
      <c r="AI89" s="542"/>
      <c r="AJ89" s="542"/>
      <c r="AK89" s="542"/>
      <c r="AL89" s="542"/>
      <c r="AM89" s="542"/>
      <c r="AN89" s="542"/>
      <c r="AO89" s="542"/>
      <c r="AP89" s="542"/>
      <c r="AQ89" s="542"/>
      <c r="AR89" s="543"/>
      <c r="AS89" s="542" t="s">
        <v>317</v>
      </c>
      <c r="AT89" s="542" t="s">
        <v>317</v>
      </c>
      <c r="AU89" s="542" t="s">
        <v>317</v>
      </c>
      <c r="AV89" s="543"/>
      <c r="AW89" s="542"/>
      <c r="AX89" s="537"/>
      <c r="AY89" s="61" t="str">
        <f>IF(OR(TabB1[[#This Row],[eingereichter
Betrag (€)]]=0,TabB1[[#This Row],[eingereichter
Betrag (€)]]=""),"",COUNTA($M$6:$M89)-COUNTIF(($M$6:$M89),0))</f>
        <v/>
      </c>
      <c r="AZ89" s="544">
        <f t="shared" ca="1" si="4"/>
        <v>0.62248709473743669</v>
      </c>
      <c r="BA89" s="545">
        <f>IF(TabB1[[#This Row],[Lfd.
Nr. f.
Stich-
probe]]&lt;&gt;"",TabB1[[#This Row],[Zufalls-
zahl]],0)</f>
        <v>0</v>
      </c>
      <c r="BB89" s="546">
        <f>IF(TabB1[[#This Row],[Stich-
probe]]&gt;0,IF(TabB1[[#This Row],[Differenz
förderfähig/
eingereicht nach Prüfung ÖIF (€)]]&lt;&gt;0,1,0),0)</f>
        <v>0</v>
      </c>
      <c r="BC89" s="547">
        <f>IF(TabB1[[#This Row],[Stich-
probe]]=0,0,TabB1[[#This Row],[Stich-
probe]]*TabB1[[#This Row],[Differenz
förderfähig/
eingereicht nach Prüfung ÖIF (€)]]/TabB1[[#This Row],[eingereichter
Betrag (€)]]*-1)</f>
        <v>0</v>
      </c>
      <c r="BD89" s="61"/>
    </row>
    <row r="90" spans="2:56" s="60" customFormat="1">
      <c r="B90" s="61"/>
      <c r="C90" s="536">
        <f>IF(TabB1[[#This Row],[Zufalls-
zahl wenn
lfd. Nr.]]=0,0,IF(RANK(TabB1[[#This Row],[Zufalls-
zahl wenn
lfd. Nr.]],TabB1[Zufalls-
zahl wenn
lfd. Nr.])&lt;=TabB1[[#Totals],[Zufalls-
zahl]],1,0))</f>
        <v>0</v>
      </c>
      <c r="D90" s="531" t="s">
        <v>30</v>
      </c>
      <c r="E90" s="532">
        <v>84</v>
      </c>
      <c r="F90" s="13"/>
      <c r="G90" s="29"/>
      <c r="H90" s="72"/>
      <c r="I90" s="171"/>
      <c r="J90" s="8"/>
      <c r="K90" s="8"/>
      <c r="L90" s="8"/>
      <c r="M90" s="393"/>
      <c r="N90" s="567"/>
      <c r="O90" s="568">
        <f>(TabB1[[#This Row],[förderfähiger 
Betrag nach Prüfung ÖIF (€)]]-TabB1[[#This Row],[eingereichter
Betrag (€)]])*IF(TabB1[[#This Row],[Stich-
probe]]&gt;0,1,0)</f>
        <v>0</v>
      </c>
      <c r="P90" s="8"/>
      <c r="Q90" s="8"/>
      <c r="R90" s="8"/>
      <c r="S90" s="537"/>
      <c r="T90" s="538"/>
      <c r="U90" s="538" t="str">
        <f>IF(ISERROR(VLOOKUP(TabB1[[#This Row],[Grund für Differenz]],Datenquelle!$I$3:$J$20,2,FALSE)),"",VLOOKUP(TabB1[[#This Row],[Grund für Differenz]],Datenquelle!$I$3:$J$20,2,FALSE))</f>
        <v/>
      </c>
      <c r="V90" s="537"/>
      <c r="W90" s="540"/>
      <c r="X90" s="540"/>
      <c r="Y90" s="541"/>
      <c r="Z90" s="541"/>
      <c r="AA90" s="541"/>
      <c r="AB90" s="541"/>
      <c r="AC90" s="541"/>
      <c r="AD90" s="541"/>
      <c r="AE90" s="537"/>
      <c r="AF90" s="542"/>
      <c r="AG90" s="542"/>
      <c r="AH90" s="542"/>
      <c r="AI90" s="542"/>
      <c r="AJ90" s="542"/>
      <c r="AK90" s="542"/>
      <c r="AL90" s="542"/>
      <c r="AM90" s="542"/>
      <c r="AN90" s="542"/>
      <c r="AO90" s="542"/>
      <c r="AP90" s="542"/>
      <c r="AQ90" s="542"/>
      <c r="AR90" s="543"/>
      <c r="AS90" s="542" t="s">
        <v>317</v>
      </c>
      <c r="AT90" s="542" t="s">
        <v>317</v>
      </c>
      <c r="AU90" s="542" t="s">
        <v>317</v>
      </c>
      <c r="AV90" s="543"/>
      <c r="AW90" s="542"/>
      <c r="AX90" s="537"/>
      <c r="AY90" s="61" t="str">
        <f>IF(OR(TabB1[[#This Row],[eingereichter
Betrag (€)]]=0,TabB1[[#This Row],[eingereichter
Betrag (€)]]=""),"",COUNTA($M$6:$M90)-COUNTIF(($M$6:$M90),0))</f>
        <v/>
      </c>
      <c r="AZ90" s="544">
        <f t="shared" ca="1" si="4"/>
        <v>0.98141335304890298</v>
      </c>
      <c r="BA90" s="545">
        <f>IF(TabB1[[#This Row],[Lfd.
Nr. f.
Stich-
probe]]&lt;&gt;"",TabB1[[#This Row],[Zufalls-
zahl]],0)</f>
        <v>0</v>
      </c>
      <c r="BB90" s="546">
        <f>IF(TabB1[[#This Row],[Stich-
probe]]&gt;0,IF(TabB1[[#This Row],[Differenz
förderfähig/
eingereicht nach Prüfung ÖIF (€)]]&lt;&gt;0,1,0),0)</f>
        <v>0</v>
      </c>
      <c r="BC90" s="547">
        <f>IF(TabB1[[#This Row],[Stich-
probe]]=0,0,TabB1[[#This Row],[Stich-
probe]]*TabB1[[#This Row],[Differenz
förderfähig/
eingereicht nach Prüfung ÖIF (€)]]/TabB1[[#This Row],[eingereichter
Betrag (€)]]*-1)</f>
        <v>0</v>
      </c>
      <c r="BD90" s="61"/>
    </row>
    <row r="91" spans="2:56" s="60" customFormat="1">
      <c r="B91" s="61"/>
      <c r="C91" s="536">
        <f>IF(TabB1[[#This Row],[Zufalls-
zahl wenn
lfd. Nr.]]=0,0,IF(RANK(TabB1[[#This Row],[Zufalls-
zahl wenn
lfd. Nr.]],TabB1[Zufalls-
zahl wenn
lfd. Nr.])&lt;=TabB1[[#Totals],[Zufalls-
zahl]],1,0))</f>
        <v>0</v>
      </c>
      <c r="D91" s="531" t="s">
        <v>30</v>
      </c>
      <c r="E91" s="532">
        <v>85</v>
      </c>
      <c r="F91" s="13"/>
      <c r="G91" s="29"/>
      <c r="H91" s="72"/>
      <c r="I91" s="171"/>
      <c r="J91" s="8"/>
      <c r="K91" s="8"/>
      <c r="L91" s="8"/>
      <c r="M91" s="393"/>
      <c r="N91" s="567"/>
      <c r="O91" s="568">
        <f>(TabB1[[#This Row],[förderfähiger 
Betrag nach Prüfung ÖIF (€)]]-TabB1[[#This Row],[eingereichter
Betrag (€)]])*IF(TabB1[[#This Row],[Stich-
probe]]&gt;0,1,0)</f>
        <v>0</v>
      </c>
      <c r="P91" s="8"/>
      <c r="Q91" s="8"/>
      <c r="R91" s="8"/>
      <c r="S91" s="537"/>
      <c r="T91" s="538"/>
      <c r="U91" s="538" t="str">
        <f>IF(ISERROR(VLOOKUP(TabB1[[#This Row],[Grund für Differenz]],Datenquelle!$I$3:$J$20,2,FALSE)),"",VLOOKUP(TabB1[[#This Row],[Grund für Differenz]],Datenquelle!$I$3:$J$20,2,FALSE))</f>
        <v/>
      </c>
      <c r="V91" s="537"/>
      <c r="W91" s="540"/>
      <c r="X91" s="540"/>
      <c r="Y91" s="541"/>
      <c r="Z91" s="541"/>
      <c r="AA91" s="541"/>
      <c r="AB91" s="541"/>
      <c r="AC91" s="541"/>
      <c r="AD91" s="541"/>
      <c r="AE91" s="537"/>
      <c r="AF91" s="542"/>
      <c r="AG91" s="542"/>
      <c r="AH91" s="542"/>
      <c r="AI91" s="542"/>
      <c r="AJ91" s="542"/>
      <c r="AK91" s="542"/>
      <c r="AL91" s="542"/>
      <c r="AM91" s="542"/>
      <c r="AN91" s="542"/>
      <c r="AO91" s="542"/>
      <c r="AP91" s="542"/>
      <c r="AQ91" s="542"/>
      <c r="AR91" s="543"/>
      <c r="AS91" s="542" t="s">
        <v>317</v>
      </c>
      <c r="AT91" s="542" t="s">
        <v>317</v>
      </c>
      <c r="AU91" s="542" t="s">
        <v>317</v>
      </c>
      <c r="AV91" s="543"/>
      <c r="AW91" s="542"/>
      <c r="AX91" s="537"/>
      <c r="AY91" s="61" t="str">
        <f>IF(OR(TabB1[[#This Row],[eingereichter
Betrag (€)]]=0,TabB1[[#This Row],[eingereichter
Betrag (€)]]=""),"",COUNTA($M$6:$M91)-COUNTIF(($M$6:$M91),0))</f>
        <v/>
      </c>
      <c r="AZ91" s="544">
        <f t="shared" ca="1" si="4"/>
        <v>0.56710075197539933</v>
      </c>
      <c r="BA91" s="545">
        <f>IF(TabB1[[#This Row],[Lfd.
Nr. f.
Stich-
probe]]&lt;&gt;"",TabB1[[#This Row],[Zufalls-
zahl]],0)</f>
        <v>0</v>
      </c>
      <c r="BB91" s="546">
        <f>IF(TabB1[[#This Row],[Stich-
probe]]&gt;0,IF(TabB1[[#This Row],[Differenz
förderfähig/
eingereicht nach Prüfung ÖIF (€)]]&lt;&gt;0,1,0),0)</f>
        <v>0</v>
      </c>
      <c r="BC91" s="547">
        <f>IF(TabB1[[#This Row],[Stich-
probe]]=0,0,TabB1[[#This Row],[Stich-
probe]]*TabB1[[#This Row],[Differenz
förderfähig/
eingereicht nach Prüfung ÖIF (€)]]/TabB1[[#This Row],[eingereichter
Betrag (€)]]*-1)</f>
        <v>0</v>
      </c>
      <c r="BD91" s="61"/>
    </row>
    <row r="92" spans="2:56" s="60" customFormat="1">
      <c r="B92" s="61"/>
      <c r="C92" s="536">
        <f>IF(TabB1[[#This Row],[Zufalls-
zahl wenn
lfd. Nr.]]=0,0,IF(RANK(TabB1[[#This Row],[Zufalls-
zahl wenn
lfd. Nr.]],TabB1[Zufalls-
zahl wenn
lfd. Nr.])&lt;=TabB1[[#Totals],[Zufalls-
zahl]],1,0))</f>
        <v>0</v>
      </c>
      <c r="D92" s="531" t="s">
        <v>30</v>
      </c>
      <c r="E92" s="532">
        <v>86</v>
      </c>
      <c r="F92" s="13"/>
      <c r="G92" s="29"/>
      <c r="H92" s="72"/>
      <c r="I92" s="171"/>
      <c r="J92" s="8"/>
      <c r="K92" s="8"/>
      <c r="L92" s="8"/>
      <c r="M92" s="152"/>
      <c r="N92" s="567"/>
      <c r="O92" s="568">
        <f>(TabB1[[#This Row],[förderfähiger 
Betrag nach Prüfung ÖIF (€)]]-TabB1[[#This Row],[eingereichter
Betrag (€)]])*IF(TabB1[[#This Row],[Stich-
probe]]&gt;0,1,0)</f>
        <v>0</v>
      </c>
      <c r="P92" s="8"/>
      <c r="Q92" s="8"/>
      <c r="R92" s="8"/>
      <c r="S92" s="537"/>
      <c r="T92" s="538"/>
      <c r="U92" s="538" t="str">
        <f>IF(ISERROR(VLOOKUP(TabB1[[#This Row],[Grund für Differenz]],Datenquelle!$I$3:$J$20,2,FALSE)),"",VLOOKUP(TabB1[[#This Row],[Grund für Differenz]],Datenquelle!$I$3:$J$20,2,FALSE))</f>
        <v/>
      </c>
      <c r="V92" s="537"/>
      <c r="W92" s="540"/>
      <c r="X92" s="540"/>
      <c r="Y92" s="541"/>
      <c r="Z92" s="541"/>
      <c r="AA92" s="541"/>
      <c r="AB92" s="541"/>
      <c r="AC92" s="541"/>
      <c r="AD92" s="541"/>
      <c r="AE92" s="537"/>
      <c r="AF92" s="542"/>
      <c r="AG92" s="542"/>
      <c r="AH92" s="542"/>
      <c r="AI92" s="542"/>
      <c r="AJ92" s="542"/>
      <c r="AK92" s="542"/>
      <c r="AL92" s="542"/>
      <c r="AM92" s="542"/>
      <c r="AN92" s="542"/>
      <c r="AO92" s="542"/>
      <c r="AP92" s="542"/>
      <c r="AQ92" s="542"/>
      <c r="AR92" s="543"/>
      <c r="AS92" s="542" t="s">
        <v>317</v>
      </c>
      <c r="AT92" s="542" t="s">
        <v>317</v>
      </c>
      <c r="AU92" s="542" t="s">
        <v>317</v>
      </c>
      <c r="AV92" s="543"/>
      <c r="AW92" s="542"/>
      <c r="AX92" s="537"/>
      <c r="AY92" s="61" t="str">
        <f>IF(OR(TabB1[[#This Row],[eingereichter
Betrag (€)]]=0,TabB1[[#This Row],[eingereichter
Betrag (€)]]=""),"",COUNTA($M$6:$M92)-COUNTIF(($M$6:$M92),0))</f>
        <v/>
      </c>
      <c r="AZ92" s="544">
        <f t="shared" ca="1" si="4"/>
        <v>0.88041583937178136</v>
      </c>
      <c r="BA92" s="545">
        <f>IF(TabB1[[#This Row],[Lfd.
Nr. f.
Stich-
probe]]&lt;&gt;"",TabB1[[#This Row],[Zufalls-
zahl]],0)</f>
        <v>0</v>
      </c>
      <c r="BB92" s="546">
        <f>IF(TabB1[[#This Row],[Stich-
probe]]&gt;0,IF(TabB1[[#This Row],[Differenz
förderfähig/
eingereicht nach Prüfung ÖIF (€)]]&lt;&gt;0,1,0),0)</f>
        <v>0</v>
      </c>
      <c r="BC92" s="547">
        <f>IF(TabB1[[#This Row],[Stich-
probe]]=0,0,TabB1[[#This Row],[Stich-
probe]]*TabB1[[#This Row],[Differenz
förderfähig/
eingereicht nach Prüfung ÖIF (€)]]/TabB1[[#This Row],[eingereichter
Betrag (€)]]*-1)</f>
        <v>0</v>
      </c>
      <c r="BD92" s="61"/>
    </row>
    <row r="93" spans="2:56" s="60" customFormat="1">
      <c r="B93" s="61"/>
      <c r="C93" s="536">
        <f>IF(TabB1[[#This Row],[Zufalls-
zahl wenn
lfd. Nr.]]=0,0,IF(RANK(TabB1[[#This Row],[Zufalls-
zahl wenn
lfd. Nr.]],TabB1[Zufalls-
zahl wenn
lfd. Nr.])&lt;=TabB1[[#Totals],[Zufalls-
zahl]],1,0))</f>
        <v>0</v>
      </c>
      <c r="D93" s="531" t="s">
        <v>30</v>
      </c>
      <c r="E93" s="532">
        <v>87</v>
      </c>
      <c r="F93" s="13"/>
      <c r="G93" s="29"/>
      <c r="H93" s="72"/>
      <c r="I93" s="171"/>
      <c r="J93" s="8"/>
      <c r="K93" s="8"/>
      <c r="L93" s="8"/>
      <c r="M93" s="152"/>
      <c r="N93" s="567"/>
      <c r="O93" s="568">
        <f>(TabB1[[#This Row],[förderfähiger 
Betrag nach Prüfung ÖIF (€)]]-TabB1[[#This Row],[eingereichter
Betrag (€)]])*IF(TabB1[[#This Row],[Stich-
probe]]&gt;0,1,0)</f>
        <v>0</v>
      </c>
      <c r="P93" s="8"/>
      <c r="Q93" s="8"/>
      <c r="R93" s="8"/>
      <c r="S93" s="537"/>
      <c r="T93" s="538"/>
      <c r="U93" s="538" t="str">
        <f>IF(ISERROR(VLOOKUP(TabB1[[#This Row],[Grund für Differenz]],Datenquelle!$I$3:$J$20,2,FALSE)),"",VLOOKUP(TabB1[[#This Row],[Grund für Differenz]],Datenquelle!$I$3:$J$20,2,FALSE))</f>
        <v/>
      </c>
      <c r="V93" s="537"/>
      <c r="W93" s="540"/>
      <c r="X93" s="540"/>
      <c r="Y93" s="541"/>
      <c r="Z93" s="541"/>
      <c r="AA93" s="541"/>
      <c r="AB93" s="541"/>
      <c r="AC93" s="541"/>
      <c r="AD93" s="541"/>
      <c r="AE93" s="539"/>
      <c r="AF93" s="542"/>
      <c r="AG93" s="542"/>
      <c r="AH93" s="542"/>
      <c r="AI93" s="542"/>
      <c r="AJ93" s="542"/>
      <c r="AK93" s="542"/>
      <c r="AL93" s="542"/>
      <c r="AM93" s="542"/>
      <c r="AN93" s="542"/>
      <c r="AO93" s="542"/>
      <c r="AP93" s="542"/>
      <c r="AQ93" s="542"/>
      <c r="AR93" s="543"/>
      <c r="AS93" s="542" t="s">
        <v>317</v>
      </c>
      <c r="AT93" s="542" t="s">
        <v>317</v>
      </c>
      <c r="AU93" s="542" t="s">
        <v>317</v>
      </c>
      <c r="AV93" s="543"/>
      <c r="AW93" s="542"/>
      <c r="AX93" s="537"/>
      <c r="AY93" s="61" t="str">
        <f>IF(OR(TabB1[[#This Row],[eingereichter
Betrag (€)]]=0,TabB1[[#This Row],[eingereichter
Betrag (€)]]=""),"",COUNTA($M$6:$M93)-COUNTIF(($M$6:$M93),0))</f>
        <v/>
      </c>
      <c r="AZ93" s="544">
        <f t="shared" ca="1" si="4"/>
        <v>0.88492184443174549</v>
      </c>
      <c r="BA93" s="545">
        <f>IF(TabB1[[#This Row],[Lfd.
Nr. f.
Stich-
probe]]&lt;&gt;"",TabB1[[#This Row],[Zufalls-
zahl]],0)</f>
        <v>0</v>
      </c>
      <c r="BB93" s="546">
        <f>IF(TabB1[[#This Row],[Stich-
probe]]&gt;0,IF(TabB1[[#This Row],[Differenz
förderfähig/
eingereicht nach Prüfung ÖIF (€)]]&lt;&gt;0,1,0),0)</f>
        <v>0</v>
      </c>
      <c r="BC93" s="547">
        <f>IF(TabB1[[#This Row],[Stich-
probe]]=0,0,TabB1[[#This Row],[Stich-
probe]]*TabB1[[#This Row],[Differenz
förderfähig/
eingereicht nach Prüfung ÖIF (€)]]/TabB1[[#This Row],[eingereichter
Betrag (€)]]*-1)</f>
        <v>0</v>
      </c>
      <c r="BD93" s="61"/>
    </row>
    <row r="94" spans="2:56" s="60" customFormat="1">
      <c r="B94" s="61"/>
      <c r="C94" s="536">
        <f>IF(TabB1[[#This Row],[Zufalls-
zahl wenn
lfd. Nr.]]=0,0,IF(RANK(TabB1[[#This Row],[Zufalls-
zahl wenn
lfd. Nr.]],TabB1[Zufalls-
zahl wenn
lfd. Nr.])&lt;=TabB1[[#Totals],[Zufalls-
zahl]],1,0))</f>
        <v>0</v>
      </c>
      <c r="D94" s="531" t="s">
        <v>30</v>
      </c>
      <c r="E94" s="532">
        <v>88</v>
      </c>
      <c r="F94" s="13"/>
      <c r="G94" s="29"/>
      <c r="H94" s="72"/>
      <c r="I94" s="171"/>
      <c r="J94" s="8"/>
      <c r="K94" s="8"/>
      <c r="L94" s="8"/>
      <c r="M94" s="152"/>
      <c r="N94" s="567"/>
      <c r="O94" s="568">
        <f>(TabB1[[#This Row],[förderfähiger 
Betrag nach Prüfung ÖIF (€)]]-TabB1[[#This Row],[eingereichter
Betrag (€)]])*IF(TabB1[[#This Row],[Stich-
probe]]&gt;0,1,0)</f>
        <v>0</v>
      </c>
      <c r="P94" s="8"/>
      <c r="Q94" s="8"/>
      <c r="R94" s="8"/>
      <c r="S94" s="537"/>
      <c r="T94" s="538"/>
      <c r="U94" s="538" t="str">
        <f>IF(ISERROR(VLOOKUP(TabB1[[#This Row],[Grund für Differenz]],Datenquelle!$I$3:$J$20,2,FALSE)),"",VLOOKUP(TabB1[[#This Row],[Grund für Differenz]],Datenquelle!$I$3:$J$20,2,FALSE))</f>
        <v/>
      </c>
      <c r="V94" s="537"/>
      <c r="W94" s="540"/>
      <c r="X94" s="540"/>
      <c r="Y94" s="541"/>
      <c r="Z94" s="541"/>
      <c r="AA94" s="541"/>
      <c r="AB94" s="541"/>
      <c r="AC94" s="541"/>
      <c r="AD94" s="541"/>
      <c r="AE94" s="569"/>
      <c r="AF94" s="542"/>
      <c r="AG94" s="542"/>
      <c r="AH94" s="542"/>
      <c r="AI94" s="542"/>
      <c r="AJ94" s="542"/>
      <c r="AK94" s="542"/>
      <c r="AL94" s="542"/>
      <c r="AM94" s="542"/>
      <c r="AN94" s="542"/>
      <c r="AO94" s="542"/>
      <c r="AP94" s="542"/>
      <c r="AQ94" s="542"/>
      <c r="AR94" s="543"/>
      <c r="AS94" s="542" t="s">
        <v>317</v>
      </c>
      <c r="AT94" s="542" t="s">
        <v>317</v>
      </c>
      <c r="AU94" s="542" t="s">
        <v>317</v>
      </c>
      <c r="AV94" s="543"/>
      <c r="AW94" s="542"/>
      <c r="AX94" s="537"/>
      <c r="AY94" s="61" t="str">
        <f>IF(OR(TabB1[[#This Row],[eingereichter
Betrag (€)]]=0,TabB1[[#This Row],[eingereichter
Betrag (€)]]=""),"",COUNTA($M$6:$M94)-COUNTIF(($M$6:$M94),0))</f>
        <v/>
      </c>
      <c r="AZ94" s="544">
        <f t="shared" ca="1" si="4"/>
        <v>0.43406358962441449</v>
      </c>
      <c r="BA94" s="545">
        <f>IF(TabB1[[#This Row],[Lfd.
Nr. f.
Stich-
probe]]&lt;&gt;"",TabB1[[#This Row],[Zufalls-
zahl]],0)</f>
        <v>0</v>
      </c>
      <c r="BB94" s="546">
        <f>IF(TabB1[[#This Row],[Stich-
probe]]&gt;0,IF(TabB1[[#This Row],[Differenz
förderfähig/
eingereicht nach Prüfung ÖIF (€)]]&lt;&gt;0,1,0),0)</f>
        <v>0</v>
      </c>
      <c r="BC94" s="547">
        <f>IF(TabB1[[#This Row],[Stich-
probe]]=0,0,TabB1[[#This Row],[Stich-
probe]]*TabB1[[#This Row],[Differenz
förderfähig/
eingereicht nach Prüfung ÖIF (€)]]/TabB1[[#This Row],[eingereichter
Betrag (€)]]*-1)</f>
        <v>0</v>
      </c>
      <c r="BD94" s="61"/>
    </row>
    <row r="95" spans="2:56" s="60" customFormat="1">
      <c r="B95" s="61"/>
      <c r="C95" s="536">
        <f>IF(TabB1[[#This Row],[Zufalls-
zahl wenn
lfd. Nr.]]=0,0,IF(RANK(TabB1[[#This Row],[Zufalls-
zahl wenn
lfd. Nr.]],TabB1[Zufalls-
zahl wenn
lfd. Nr.])&lt;=TabB1[[#Totals],[Zufalls-
zahl]],1,0))</f>
        <v>0</v>
      </c>
      <c r="D95" s="531" t="s">
        <v>30</v>
      </c>
      <c r="E95" s="532">
        <v>89</v>
      </c>
      <c r="F95" s="13"/>
      <c r="G95" s="29"/>
      <c r="H95" s="72"/>
      <c r="I95" s="171"/>
      <c r="J95" s="8"/>
      <c r="K95" s="8"/>
      <c r="L95" s="8"/>
      <c r="M95" s="152"/>
      <c r="N95" s="567"/>
      <c r="O95" s="568">
        <f>(TabB1[[#This Row],[förderfähiger 
Betrag nach Prüfung ÖIF (€)]]-TabB1[[#This Row],[eingereichter
Betrag (€)]])*IF(TabB1[[#This Row],[Stich-
probe]]&gt;0,1,0)</f>
        <v>0</v>
      </c>
      <c r="P95" s="8"/>
      <c r="Q95" s="8"/>
      <c r="R95" s="8"/>
      <c r="S95" s="537"/>
      <c r="T95" s="538"/>
      <c r="U95" s="538" t="str">
        <f>IF(ISERROR(VLOOKUP(TabB1[[#This Row],[Grund für Differenz]],Datenquelle!$I$3:$J$20,2,FALSE)),"",VLOOKUP(TabB1[[#This Row],[Grund für Differenz]],Datenquelle!$I$3:$J$20,2,FALSE))</f>
        <v/>
      </c>
      <c r="V95" s="537"/>
      <c r="W95" s="540"/>
      <c r="X95" s="540"/>
      <c r="Y95" s="541"/>
      <c r="Z95" s="541"/>
      <c r="AA95" s="541"/>
      <c r="AB95" s="541"/>
      <c r="AC95" s="541"/>
      <c r="AD95" s="541"/>
      <c r="AE95" s="537"/>
      <c r="AF95" s="542"/>
      <c r="AG95" s="542"/>
      <c r="AH95" s="542"/>
      <c r="AI95" s="542"/>
      <c r="AJ95" s="542"/>
      <c r="AK95" s="542"/>
      <c r="AL95" s="542"/>
      <c r="AM95" s="542"/>
      <c r="AN95" s="542"/>
      <c r="AO95" s="542"/>
      <c r="AP95" s="542"/>
      <c r="AQ95" s="542"/>
      <c r="AR95" s="543"/>
      <c r="AS95" s="542" t="s">
        <v>317</v>
      </c>
      <c r="AT95" s="542" t="s">
        <v>317</v>
      </c>
      <c r="AU95" s="542" t="s">
        <v>317</v>
      </c>
      <c r="AV95" s="543"/>
      <c r="AW95" s="542"/>
      <c r="AX95" s="537"/>
      <c r="AY95" s="61" t="str">
        <f>IF(OR(TabB1[[#This Row],[eingereichter
Betrag (€)]]=0,TabB1[[#This Row],[eingereichter
Betrag (€)]]=""),"",COUNTA($M$6:$M95)-COUNTIF(($M$6:$M95),0))</f>
        <v/>
      </c>
      <c r="AZ95" s="544">
        <f t="shared" ca="1" si="4"/>
        <v>0.59314324089188497</v>
      </c>
      <c r="BA95" s="545">
        <f>IF(TabB1[[#This Row],[Lfd.
Nr. f.
Stich-
probe]]&lt;&gt;"",TabB1[[#This Row],[Zufalls-
zahl]],0)</f>
        <v>0</v>
      </c>
      <c r="BB95" s="546">
        <f>IF(TabB1[[#This Row],[Stich-
probe]]&gt;0,IF(TabB1[[#This Row],[Differenz
förderfähig/
eingereicht nach Prüfung ÖIF (€)]]&lt;&gt;0,1,0),0)</f>
        <v>0</v>
      </c>
      <c r="BC95" s="547">
        <f>IF(TabB1[[#This Row],[Stich-
probe]]=0,0,TabB1[[#This Row],[Stich-
probe]]*TabB1[[#This Row],[Differenz
förderfähig/
eingereicht nach Prüfung ÖIF (€)]]/TabB1[[#This Row],[eingereichter
Betrag (€)]]*-1)</f>
        <v>0</v>
      </c>
      <c r="BD95" s="61"/>
    </row>
    <row r="96" spans="2:56" s="60" customFormat="1">
      <c r="B96" s="61"/>
      <c r="C96" s="536">
        <f>IF(TabB1[[#This Row],[Zufalls-
zahl wenn
lfd. Nr.]]=0,0,IF(RANK(TabB1[[#This Row],[Zufalls-
zahl wenn
lfd. Nr.]],TabB1[Zufalls-
zahl wenn
lfd. Nr.])&lt;=TabB1[[#Totals],[Zufalls-
zahl]],1,0))</f>
        <v>0</v>
      </c>
      <c r="D96" s="531" t="s">
        <v>30</v>
      </c>
      <c r="E96" s="532">
        <v>90</v>
      </c>
      <c r="F96" s="13"/>
      <c r="G96" s="29"/>
      <c r="H96" s="72"/>
      <c r="I96" s="171"/>
      <c r="J96" s="8"/>
      <c r="K96" s="8"/>
      <c r="L96" s="8"/>
      <c r="M96" s="152"/>
      <c r="N96" s="567"/>
      <c r="O96" s="568">
        <f>(TabB1[[#This Row],[förderfähiger 
Betrag nach Prüfung ÖIF (€)]]-TabB1[[#This Row],[eingereichter
Betrag (€)]])*IF(TabB1[[#This Row],[Stich-
probe]]&gt;0,1,0)</f>
        <v>0</v>
      </c>
      <c r="P96" s="8"/>
      <c r="Q96" s="8"/>
      <c r="R96" s="8"/>
      <c r="S96" s="537"/>
      <c r="T96" s="538"/>
      <c r="U96" s="538" t="str">
        <f>IF(ISERROR(VLOOKUP(TabB1[[#This Row],[Grund für Differenz]],Datenquelle!$I$3:$J$20,2,FALSE)),"",VLOOKUP(TabB1[[#This Row],[Grund für Differenz]],Datenquelle!$I$3:$J$20,2,FALSE))</f>
        <v/>
      </c>
      <c r="V96" s="537"/>
      <c r="W96" s="540"/>
      <c r="X96" s="540"/>
      <c r="Y96" s="541"/>
      <c r="Z96" s="541"/>
      <c r="AA96" s="541"/>
      <c r="AB96" s="541"/>
      <c r="AC96" s="541"/>
      <c r="AD96" s="541"/>
      <c r="AE96" s="537"/>
      <c r="AF96" s="542"/>
      <c r="AG96" s="542"/>
      <c r="AH96" s="542"/>
      <c r="AI96" s="542"/>
      <c r="AJ96" s="542"/>
      <c r="AK96" s="542"/>
      <c r="AL96" s="542"/>
      <c r="AM96" s="542"/>
      <c r="AN96" s="542"/>
      <c r="AO96" s="542"/>
      <c r="AP96" s="542"/>
      <c r="AQ96" s="542"/>
      <c r="AR96" s="543"/>
      <c r="AS96" s="542" t="s">
        <v>317</v>
      </c>
      <c r="AT96" s="542" t="s">
        <v>317</v>
      </c>
      <c r="AU96" s="542" t="s">
        <v>317</v>
      </c>
      <c r="AV96" s="543"/>
      <c r="AW96" s="542"/>
      <c r="AX96" s="537"/>
      <c r="AY96" s="61" t="str">
        <f>IF(OR(TabB1[[#This Row],[eingereichter
Betrag (€)]]=0,TabB1[[#This Row],[eingereichter
Betrag (€)]]=""),"",COUNTA($M$6:$M96)-COUNTIF(($M$6:$M96),0))</f>
        <v/>
      </c>
      <c r="AZ96" s="544">
        <f t="shared" ca="1" si="4"/>
        <v>0.48694953048208356</v>
      </c>
      <c r="BA96" s="545">
        <f>IF(TabB1[[#This Row],[Lfd.
Nr. f.
Stich-
probe]]&lt;&gt;"",TabB1[[#This Row],[Zufalls-
zahl]],0)</f>
        <v>0</v>
      </c>
      <c r="BB96" s="546">
        <f>IF(TabB1[[#This Row],[Stich-
probe]]&gt;0,IF(TabB1[[#This Row],[Differenz
förderfähig/
eingereicht nach Prüfung ÖIF (€)]]&lt;&gt;0,1,0),0)</f>
        <v>0</v>
      </c>
      <c r="BC96" s="547">
        <f>IF(TabB1[[#This Row],[Stich-
probe]]=0,0,TabB1[[#This Row],[Stich-
probe]]*TabB1[[#This Row],[Differenz
förderfähig/
eingereicht nach Prüfung ÖIF (€)]]/TabB1[[#This Row],[eingereichter
Betrag (€)]]*-1)</f>
        <v>0</v>
      </c>
      <c r="BD96" s="61"/>
    </row>
    <row r="97" spans="1:77" s="60" customFormat="1">
      <c r="B97" s="61"/>
      <c r="C97" s="536">
        <f>IF(TabB1[[#This Row],[Zufalls-
zahl wenn
lfd. Nr.]]=0,0,IF(RANK(TabB1[[#This Row],[Zufalls-
zahl wenn
lfd. Nr.]],TabB1[Zufalls-
zahl wenn
lfd. Nr.])&lt;=TabB1[[#Totals],[Zufalls-
zahl]],1,0))</f>
        <v>0</v>
      </c>
      <c r="D97" s="531" t="s">
        <v>30</v>
      </c>
      <c r="E97" s="532">
        <v>91</v>
      </c>
      <c r="F97" s="13"/>
      <c r="G97" s="29"/>
      <c r="H97" s="72"/>
      <c r="I97" s="171"/>
      <c r="J97" s="8"/>
      <c r="K97" s="8"/>
      <c r="L97" s="8"/>
      <c r="M97" s="152"/>
      <c r="N97" s="567"/>
      <c r="O97" s="568">
        <f>(TabB1[[#This Row],[förderfähiger 
Betrag nach Prüfung ÖIF (€)]]-TabB1[[#This Row],[eingereichter
Betrag (€)]])*IF(TabB1[[#This Row],[Stich-
probe]]&gt;0,1,0)</f>
        <v>0</v>
      </c>
      <c r="P97" s="8"/>
      <c r="Q97" s="8"/>
      <c r="R97" s="8"/>
      <c r="S97" s="537"/>
      <c r="T97" s="538"/>
      <c r="U97" s="538" t="str">
        <f>IF(ISERROR(VLOOKUP(TabB1[[#This Row],[Grund für Differenz]],Datenquelle!$I$3:$J$20,2,FALSE)),"",VLOOKUP(TabB1[[#This Row],[Grund für Differenz]],Datenquelle!$I$3:$J$20,2,FALSE))</f>
        <v/>
      </c>
      <c r="V97" s="537"/>
      <c r="W97" s="540"/>
      <c r="X97" s="540"/>
      <c r="Y97" s="541"/>
      <c r="Z97" s="541"/>
      <c r="AA97" s="541"/>
      <c r="AB97" s="541"/>
      <c r="AC97" s="541"/>
      <c r="AD97" s="541"/>
      <c r="AE97" s="537"/>
      <c r="AF97" s="542"/>
      <c r="AG97" s="542"/>
      <c r="AH97" s="542"/>
      <c r="AI97" s="542"/>
      <c r="AJ97" s="542"/>
      <c r="AK97" s="542"/>
      <c r="AL97" s="542"/>
      <c r="AM97" s="542"/>
      <c r="AN97" s="542"/>
      <c r="AO97" s="542"/>
      <c r="AP97" s="542"/>
      <c r="AQ97" s="542"/>
      <c r="AR97" s="543"/>
      <c r="AS97" s="542" t="s">
        <v>317</v>
      </c>
      <c r="AT97" s="542" t="s">
        <v>317</v>
      </c>
      <c r="AU97" s="542" t="s">
        <v>317</v>
      </c>
      <c r="AV97" s="543"/>
      <c r="AW97" s="542"/>
      <c r="AX97" s="537"/>
      <c r="AY97" s="61" t="str">
        <f>IF(OR(TabB1[[#This Row],[eingereichter
Betrag (€)]]=0,TabB1[[#This Row],[eingereichter
Betrag (€)]]=""),"",COUNTA($M$6:$M97)-COUNTIF(($M$6:$M97),0))</f>
        <v/>
      </c>
      <c r="AZ97" s="544">
        <f t="shared" ca="1" si="4"/>
        <v>0.75799907023356139</v>
      </c>
      <c r="BA97" s="545">
        <f>IF(TabB1[[#This Row],[Lfd.
Nr. f.
Stich-
probe]]&lt;&gt;"",TabB1[[#This Row],[Zufalls-
zahl]],0)</f>
        <v>0</v>
      </c>
      <c r="BB97" s="546">
        <f>IF(TabB1[[#This Row],[Stich-
probe]]&gt;0,IF(TabB1[[#This Row],[Differenz
förderfähig/
eingereicht nach Prüfung ÖIF (€)]]&lt;&gt;0,1,0),0)</f>
        <v>0</v>
      </c>
      <c r="BC97" s="547">
        <f>IF(TabB1[[#This Row],[Stich-
probe]]=0,0,TabB1[[#This Row],[Stich-
probe]]*TabB1[[#This Row],[Differenz
förderfähig/
eingereicht nach Prüfung ÖIF (€)]]/TabB1[[#This Row],[eingereichter
Betrag (€)]]*-1)</f>
        <v>0</v>
      </c>
      <c r="BD97" s="61"/>
    </row>
    <row r="98" spans="1:77" s="60" customFormat="1">
      <c r="B98" s="61"/>
      <c r="C98" s="536">
        <f>IF(TabB1[[#This Row],[Zufalls-
zahl wenn
lfd. Nr.]]=0,0,IF(RANK(TabB1[[#This Row],[Zufalls-
zahl wenn
lfd. Nr.]],TabB1[Zufalls-
zahl wenn
lfd. Nr.])&lt;=TabB1[[#Totals],[Zufalls-
zahl]],1,0))</f>
        <v>0</v>
      </c>
      <c r="D98" s="531" t="s">
        <v>30</v>
      </c>
      <c r="E98" s="532">
        <v>92</v>
      </c>
      <c r="F98" s="13"/>
      <c r="G98" s="29"/>
      <c r="H98" s="72"/>
      <c r="I98" s="171"/>
      <c r="J98" s="8"/>
      <c r="K98" s="8"/>
      <c r="L98" s="8"/>
      <c r="M98" s="152"/>
      <c r="N98" s="567"/>
      <c r="O98" s="568">
        <f>(TabB1[[#This Row],[förderfähiger 
Betrag nach Prüfung ÖIF (€)]]-TabB1[[#This Row],[eingereichter
Betrag (€)]])*IF(TabB1[[#This Row],[Stich-
probe]]&gt;0,1,0)</f>
        <v>0</v>
      </c>
      <c r="P98" s="8"/>
      <c r="Q98" s="8"/>
      <c r="R98" s="8"/>
      <c r="S98" s="537"/>
      <c r="T98" s="538"/>
      <c r="U98" s="538" t="str">
        <f>IF(ISERROR(VLOOKUP(TabB1[[#This Row],[Grund für Differenz]],Datenquelle!$I$3:$J$20,2,FALSE)),"",VLOOKUP(TabB1[[#This Row],[Grund für Differenz]],Datenquelle!$I$3:$J$20,2,FALSE))</f>
        <v/>
      </c>
      <c r="V98" s="537"/>
      <c r="W98" s="540"/>
      <c r="X98" s="540"/>
      <c r="Y98" s="541"/>
      <c r="Z98" s="541"/>
      <c r="AA98" s="541"/>
      <c r="AB98" s="541"/>
      <c r="AC98" s="541"/>
      <c r="AD98" s="541"/>
      <c r="AE98" s="537"/>
      <c r="AF98" s="542"/>
      <c r="AG98" s="542"/>
      <c r="AH98" s="542"/>
      <c r="AI98" s="542"/>
      <c r="AJ98" s="542"/>
      <c r="AK98" s="542"/>
      <c r="AL98" s="542"/>
      <c r="AM98" s="542"/>
      <c r="AN98" s="542"/>
      <c r="AO98" s="542"/>
      <c r="AP98" s="542"/>
      <c r="AQ98" s="542"/>
      <c r="AR98" s="543"/>
      <c r="AS98" s="542" t="s">
        <v>317</v>
      </c>
      <c r="AT98" s="542" t="s">
        <v>317</v>
      </c>
      <c r="AU98" s="542" t="s">
        <v>317</v>
      </c>
      <c r="AV98" s="543"/>
      <c r="AW98" s="542"/>
      <c r="AX98" s="537"/>
      <c r="AY98" s="61" t="str">
        <f>IF(OR(TabB1[[#This Row],[eingereichter
Betrag (€)]]=0,TabB1[[#This Row],[eingereichter
Betrag (€)]]=""),"",COUNTA($M$6:$M98)-COUNTIF(($M$6:$M98),0))</f>
        <v/>
      </c>
      <c r="AZ98" s="544">
        <f t="shared" ref="AZ98:AZ106" ca="1" si="5">RAND()</f>
        <v>0.70053523291748554</v>
      </c>
      <c r="BA98" s="545">
        <f>IF(TabB1[[#This Row],[Lfd.
Nr. f.
Stich-
probe]]&lt;&gt;"",TabB1[[#This Row],[Zufalls-
zahl]],0)</f>
        <v>0</v>
      </c>
      <c r="BB98" s="546">
        <f>IF(TabB1[[#This Row],[Stich-
probe]]&gt;0,IF(TabB1[[#This Row],[Differenz
förderfähig/
eingereicht nach Prüfung ÖIF (€)]]&lt;&gt;0,1,0),0)</f>
        <v>0</v>
      </c>
      <c r="BC98" s="547">
        <f>IF(TabB1[[#This Row],[Stich-
probe]]=0,0,TabB1[[#This Row],[Stich-
probe]]*TabB1[[#This Row],[Differenz
förderfähig/
eingereicht nach Prüfung ÖIF (€)]]/TabB1[[#This Row],[eingereichter
Betrag (€)]]*-1)</f>
        <v>0</v>
      </c>
      <c r="BD98" s="61"/>
    </row>
    <row r="99" spans="1:77" s="60" customFormat="1">
      <c r="B99" s="61"/>
      <c r="C99" s="536">
        <f>IF(TabB1[[#This Row],[Zufalls-
zahl wenn
lfd. Nr.]]=0,0,IF(RANK(TabB1[[#This Row],[Zufalls-
zahl wenn
lfd. Nr.]],TabB1[Zufalls-
zahl wenn
lfd. Nr.])&lt;=TabB1[[#Totals],[Zufalls-
zahl]],1,0))</f>
        <v>0</v>
      </c>
      <c r="D99" s="531" t="s">
        <v>30</v>
      </c>
      <c r="E99" s="532">
        <v>93</v>
      </c>
      <c r="F99" s="13"/>
      <c r="G99" s="29"/>
      <c r="H99" s="72"/>
      <c r="I99" s="171"/>
      <c r="J99" s="8"/>
      <c r="K99" s="8"/>
      <c r="L99" s="8"/>
      <c r="M99" s="152"/>
      <c r="N99" s="567"/>
      <c r="O99" s="568">
        <f>(TabB1[[#This Row],[förderfähiger 
Betrag nach Prüfung ÖIF (€)]]-TabB1[[#This Row],[eingereichter
Betrag (€)]])*IF(TabB1[[#This Row],[Stich-
probe]]&gt;0,1,0)</f>
        <v>0</v>
      </c>
      <c r="P99" s="8"/>
      <c r="Q99" s="8"/>
      <c r="R99" s="8"/>
      <c r="S99" s="537"/>
      <c r="T99" s="538"/>
      <c r="U99" s="538" t="str">
        <f>IF(ISERROR(VLOOKUP(TabB1[[#This Row],[Grund für Differenz]],Datenquelle!$I$3:$J$20,2,FALSE)),"",VLOOKUP(TabB1[[#This Row],[Grund für Differenz]],Datenquelle!$I$3:$J$20,2,FALSE))</f>
        <v/>
      </c>
      <c r="V99" s="537"/>
      <c r="W99" s="540"/>
      <c r="X99" s="540"/>
      <c r="Y99" s="541"/>
      <c r="Z99" s="541"/>
      <c r="AA99" s="541"/>
      <c r="AB99" s="541"/>
      <c r="AC99" s="541"/>
      <c r="AD99" s="541"/>
      <c r="AE99" s="537"/>
      <c r="AF99" s="542"/>
      <c r="AG99" s="542"/>
      <c r="AH99" s="542"/>
      <c r="AI99" s="542"/>
      <c r="AJ99" s="542"/>
      <c r="AK99" s="542"/>
      <c r="AL99" s="542"/>
      <c r="AM99" s="542"/>
      <c r="AN99" s="542"/>
      <c r="AO99" s="542"/>
      <c r="AP99" s="542"/>
      <c r="AQ99" s="542"/>
      <c r="AR99" s="543"/>
      <c r="AS99" s="542" t="s">
        <v>317</v>
      </c>
      <c r="AT99" s="542" t="s">
        <v>317</v>
      </c>
      <c r="AU99" s="542" t="s">
        <v>317</v>
      </c>
      <c r="AV99" s="543"/>
      <c r="AW99" s="542"/>
      <c r="AX99" s="537"/>
      <c r="AY99" s="61" t="str">
        <f>IF(OR(TabB1[[#This Row],[eingereichter
Betrag (€)]]=0,TabB1[[#This Row],[eingereichter
Betrag (€)]]=""),"",COUNTA($M$6:$M99)-COUNTIF(($M$6:$M99),0))</f>
        <v/>
      </c>
      <c r="AZ99" s="544">
        <f t="shared" ca="1" si="5"/>
        <v>0.90213421008532946</v>
      </c>
      <c r="BA99" s="545">
        <f>IF(TabB1[[#This Row],[Lfd.
Nr. f.
Stich-
probe]]&lt;&gt;"",TabB1[[#This Row],[Zufalls-
zahl]],0)</f>
        <v>0</v>
      </c>
      <c r="BB99" s="546">
        <f>IF(TabB1[[#This Row],[Stich-
probe]]&gt;0,IF(TabB1[[#This Row],[Differenz
förderfähig/
eingereicht nach Prüfung ÖIF (€)]]&lt;&gt;0,1,0),0)</f>
        <v>0</v>
      </c>
      <c r="BC99" s="547">
        <f>IF(TabB1[[#This Row],[Stich-
probe]]=0,0,TabB1[[#This Row],[Stich-
probe]]*TabB1[[#This Row],[Differenz
förderfähig/
eingereicht nach Prüfung ÖIF (€)]]/TabB1[[#This Row],[eingereichter
Betrag (€)]]*-1)</f>
        <v>0</v>
      </c>
      <c r="BD99" s="61"/>
    </row>
    <row r="100" spans="1:77" s="60" customFormat="1">
      <c r="B100" s="61"/>
      <c r="C100" s="536">
        <f>IF(TabB1[[#This Row],[Zufalls-
zahl wenn
lfd. Nr.]]=0,0,IF(RANK(TabB1[[#This Row],[Zufalls-
zahl wenn
lfd. Nr.]],TabB1[Zufalls-
zahl wenn
lfd. Nr.])&lt;=TabB1[[#Totals],[Zufalls-
zahl]],1,0))</f>
        <v>0</v>
      </c>
      <c r="D100" s="531" t="s">
        <v>30</v>
      </c>
      <c r="E100" s="532">
        <v>94</v>
      </c>
      <c r="F100" s="13"/>
      <c r="G100" s="29"/>
      <c r="H100" s="72"/>
      <c r="I100" s="171"/>
      <c r="J100" s="8"/>
      <c r="K100" s="8"/>
      <c r="L100" s="8"/>
      <c r="M100" s="152"/>
      <c r="N100" s="567"/>
      <c r="O100" s="568">
        <f>(TabB1[[#This Row],[förderfähiger 
Betrag nach Prüfung ÖIF (€)]]-TabB1[[#This Row],[eingereichter
Betrag (€)]])*IF(TabB1[[#This Row],[Stich-
probe]]&gt;0,1,0)</f>
        <v>0</v>
      </c>
      <c r="P100" s="8"/>
      <c r="Q100" s="8"/>
      <c r="R100" s="8"/>
      <c r="S100" s="537"/>
      <c r="T100" s="538"/>
      <c r="U100" s="538" t="str">
        <f>IF(ISERROR(VLOOKUP(TabB1[[#This Row],[Grund für Differenz]],Datenquelle!$I$3:$J$20,2,FALSE)),"",VLOOKUP(TabB1[[#This Row],[Grund für Differenz]],Datenquelle!$I$3:$J$20,2,FALSE))</f>
        <v/>
      </c>
      <c r="V100" s="537"/>
      <c r="W100" s="540"/>
      <c r="X100" s="540"/>
      <c r="Y100" s="541"/>
      <c r="Z100" s="541"/>
      <c r="AA100" s="541"/>
      <c r="AB100" s="541"/>
      <c r="AC100" s="541"/>
      <c r="AD100" s="541"/>
      <c r="AE100" s="537"/>
      <c r="AF100" s="542"/>
      <c r="AG100" s="542"/>
      <c r="AH100" s="542"/>
      <c r="AI100" s="542"/>
      <c r="AJ100" s="542"/>
      <c r="AK100" s="542"/>
      <c r="AL100" s="542"/>
      <c r="AM100" s="542"/>
      <c r="AN100" s="542"/>
      <c r="AO100" s="542"/>
      <c r="AP100" s="542"/>
      <c r="AQ100" s="542"/>
      <c r="AR100" s="543"/>
      <c r="AS100" s="542" t="s">
        <v>317</v>
      </c>
      <c r="AT100" s="542" t="s">
        <v>317</v>
      </c>
      <c r="AU100" s="542" t="s">
        <v>317</v>
      </c>
      <c r="AV100" s="543"/>
      <c r="AW100" s="542"/>
      <c r="AX100" s="537"/>
      <c r="AY100" s="61" t="str">
        <f>IF(OR(TabB1[[#This Row],[eingereichter
Betrag (€)]]=0,TabB1[[#This Row],[eingereichter
Betrag (€)]]=""),"",COUNTA($M$6:$M100)-COUNTIF(($M$6:$M100),0))</f>
        <v/>
      </c>
      <c r="AZ100" s="544">
        <f t="shared" ca="1" si="5"/>
        <v>0.6538299367667737</v>
      </c>
      <c r="BA100" s="545">
        <f>IF(TabB1[[#This Row],[Lfd.
Nr. f.
Stich-
probe]]&lt;&gt;"",TabB1[[#This Row],[Zufalls-
zahl]],0)</f>
        <v>0</v>
      </c>
      <c r="BB100" s="546">
        <f>IF(TabB1[[#This Row],[Stich-
probe]]&gt;0,IF(TabB1[[#This Row],[Differenz
förderfähig/
eingereicht nach Prüfung ÖIF (€)]]&lt;&gt;0,1,0),0)</f>
        <v>0</v>
      </c>
      <c r="BC100" s="547">
        <f>IF(TabB1[[#This Row],[Stich-
probe]]=0,0,TabB1[[#This Row],[Stich-
probe]]*TabB1[[#This Row],[Differenz
förderfähig/
eingereicht nach Prüfung ÖIF (€)]]/TabB1[[#This Row],[eingereichter
Betrag (€)]]*-1)</f>
        <v>0</v>
      </c>
      <c r="BD100" s="61"/>
    </row>
    <row r="101" spans="1:77" s="60" customFormat="1">
      <c r="B101" s="61"/>
      <c r="C101" s="536">
        <f>IF(TabB1[[#This Row],[Zufalls-
zahl wenn
lfd. Nr.]]=0,0,IF(RANK(TabB1[[#This Row],[Zufalls-
zahl wenn
lfd. Nr.]],TabB1[Zufalls-
zahl wenn
lfd. Nr.])&lt;=TabB1[[#Totals],[Zufalls-
zahl]],1,0))</f>
        <v>0</v>
      </c>
      <c r="D101" s="531" t="s">
        <v>30</v>
      </c>
      <c r="E101" s="532">
        <v>95</v>
      </c>
      <c r="F101" s="13"/>
      <c r="G101" s="29"/>
      <c r="H101" s="72"/>
      <c r="I101" s="171"/>
      <c r="J101" s="8"/>
      <c r="K101" s="8"/>
      <c r="L101" s="8"/>
      <c r="M101" s="152"/>
      <c r="N101" s="567"/>
      <c r="O101" s="568">
        <f>(TabB1[[#This Row],[förderfähiger 
Betrag nach Prüfung ÖIF (€)]]-TabB1[[#This Row],[eingereichter
Betrag (€)]])*IF(TabB1[[#This Row],[Stich-
probe]]&gt;0,1,0)</f>
        <v>0</v>
      </c>
      <c r="P101" s="8"/>
      <c r="Q101" s="8"/>
      <c r="R101" s="8"/>
      <c r="S101" s="537"/>
      <c r="T101" s="538"/>
      <c r="U101" s="538" t="str">
        <f>IF(ISERROR(VLOOKUP(TabB1[[#This Row],[Grund für Differenz]],Datenquelle!$I$3:$J$20,2,FALSE)),"",VLOOKUP(TabB1[[#This Row],[Grund für Differenz]],Datenquelle!$I$3:$J$20,2,FALSE))</f>
        <v/>
      </c>
      <c r="V101" s="537"/>
      <c r="W101" s="540"/>
      <c r="X101" s="540"/>
      <c r="Y101" s="541"/>
      <c r="Z101" s="541"/>
      <c r="AA101" s="541"/>
      <c r="AB101" s="541"/>
      <c r="AC101" s="541"/>
      <c r="AD101" s="541"/>
      <c r="AE101" s="539"/>
      <c r="AF101" s="542"/>
      <c r="AG101" s="542"/>
      <c r="AH101" s="542"/>
      <c r="AI101" s="542"/>
      <c r="AJ101" s="542"/>
      <c r="AK101" s="542"/>
      <c r="AL101" s="542"/>
      <c r="AM101" s="542"/>
      <c r="AN101" s="542"/>
      <c r="AO101" s="542"/>
      <c r="AP101" s="542"/>
      <c r="AQ101" s="542"/>
      <c r="AR101" s="543"/>
      <c r="AS101" s="542" t="s">
        <v>317</v>
      </c>
      <c r="AT101" s="542" t="s">
        <v>317</v>
      </c>
      <c r="AU101" s="542" t="s">
        <v>317</v>
      </c>
      <c r="AV101" s="543"/>
      <c r="AW101" s="542"/>
      <c r="AX101" s="537"/>
      <c r="AY101" s="61" t="str">
        <f>IF(OR(TabB1[[#This Row],[eingereichter
Betrag (€)]]=0,TabB1[[#This Row],[eingereichter
Betrag (€)]]=""),"",COUNTA($M$6:$M101)-COUNTIF(($M$6:$M101),0))</f>
        <v/>
      </c>
      <c r="AZ101" s="544">
        <f t="shared" ca="1" si="5"/>
        <v>0.71574588212171575</v>
      </c>
      <c r="BA101" s="545">
        <f>IF(TabB1[[#This Row],[Lfd.
Nr. f.
Stich-
probe]]&lt;&gt;"",TabB1[[#This Row],[Zufalls-
zahl]],0)</f>
        <v>0</v>
      </c>
      <c r="BB101" s="546">
        <f>IF(TabB1[[#This Row],[Stich-
probe]]&gt;0,IF(TabB1[[#This Row],[Differenz
förderfähig/
eingereicht nach Prüfung ÖIF (€)]]&lt;&gt;0,1,0),0)</f>
        <v>0</v>
      </c>
      <c r="BC101" s="547">
        <f>IF(TabB1[[#This Row],[Stich-
probe]]=0,0,TabB1[[#This Row],[Stich-
probe]]*TabB1[[#This Row],[Differenz
förderfähig/
eingereicht nach Prüfung ÖIF (€)]]/TabB1[[#This Row],[eingereichter
Betrag (€)]]*-1)</f>
        <v>0</v>
      </c>
      <c r="BD101" s="61"/>
    </row>
    <row r="102" spans="1:77" s="60" customFormat="1">
      <c r="B102" s="61"/>
      <c r="C102" s="536">
        <f>IF(TabB1[[#This Row],[Zufalls-
zahl wenn
lfd. Nr.]]=0,0,IF(RANK(TabB1[[#This Row],[Zufalls-
zahl wenn
lfd. Nr.]],TabB1[Zufalls-
zahl wenn
lfd. Nr.])&lt;=TabB1[[#Totals],[Zufalls-
zahl]],1,0))</f>
        <v>0</v>
      </c>
      <c r="D102" s="531" t="s">
        <v>30</v>
      </c>
      <c r="E102" s="532">
        <v>96</v>
      </c>
      <c r="F102" s="13"/>
      <c r="G102" s="29"/>
      <c r="H102" s="72"/>
      <c r="I102" s="171"/>
      <c r="J102" s="8"/>
      <c r="K102" s="8"/>
      <c r="L102" s="8"/>
      <c r="M102" s="152"/>
      <c r="N102" s="567"/>
      <c r="O102" s="568">
        <f>(TabB1[[#This Row],[förderfähiger 
Betrag nach Prüfung ÖIF (€)]]-TabB1[[#This Row],[eingereichter
Betrag (€)]])*IF(TabB1[[#This Row],[Stich-
probe]]&gt;0,1,0)</f>
        <v>0</v>
      </c>
      <c r="P102" s="8"/>
      <c r="Q102" s="8"/>
      <c r="R102" s="8"/>
      <c r="S102" s="537"/>
      <c r="T102" s="538"/>
      <c r="U102" s="538" t="str">
        <f>IF(ISERROR(VLOOKUP(TabB1[[#This Row],[Grund für Differenz]],Datenquelle!$I$3:$J$20,2,FALSE)),"",VLOOKUP(TabB1[[#This Row],[Grund für Differenz]],Datenquelle!$I$3:$J$20,2,FALSE))</f>
        <v/>
      </c>
      <c r="V102" s="537"/>
      <c r="W102" s="540"/>
      <c r="X102" s="540"/>
      <c r="Y102" s="541"/>
      <c r="Z102" s="541"/>
      <c r="AA102" s="541"/>
      <c r="AB102" s="541"/>
      <c r="AC102" s="541"/>
      <c r="AD102" s="541"/>
      <c r="AE102" s="569"/>
      <c r="AF102" s="542"/>
      <c r="AG102" s="542"/>
      <c r="AH102" s="542"/>
      <c r="AI102" s="542"/>
      <c r="AJ102" s="542"/>
      <c r="AK102" s="542"/>
      <c r="AL102" s="542"/>
      <c r="AM102" s="542"/>
      <c r="AN102" s="542"/>
      <c r="AO102" s="542"/>
      <c r="AP102" s="542"/>
      <c r="AQ102" s="542"/>
      <c r="AR102" s="543"/>
      <c r="AS102" s="542" t="s">
        <v>317</v>
      </c>
      <c r="AT102" s="542" t="s">
        <v>317</v>
      </c>
      <c r="AU102" s="542" t="s">
        <v>317</v>
      </c>
      <c r="AV102" s="543"/>
      <c r="AW102" s="542"/>
      <c r="AX102" s="537"/>
      <c r="AY102" s="61" t="str">
        <f>IF(OR(TabB1[[#This Row],[eingereichter
Betrag (€)]]=0,TabB1[[#This Row],[eingereichter
Betrag (€)]]=""),"",COUNTA($M$6:$M102)-COUNTIF(($M$6:$M102),0))</f>
        <v/>
      </c>
      <c r="AZ102" s="544">
        <f t="shared" ca="1" si="5"/>
        <v>0.46874620515454424</v>
      </c>
      <c r="BA102" s="545">
        <f>IF(TabB1[[#This Row],[Lfd.
Nr. f.
Stich-
probe]]&lt;&gt;"",TabB1[[#This Row],[Zufalls-
zahl]],0)</f>
        <v>0</v>
      </c>
      <c r="BB102" s="546">
        <f>IF(TabB1[[#This Row],[Stich-
probe]]&gt;0,IF(TabB1[[#This Row],[Differenz
förderfähig/
eingereicht nach Prüfung ÖIF (€)]]&lt;&gt;0,1,0),0)</f>
        <v>0</v>
      </c>
      <c r="BC102" s="547">
        <f>IF(TabB1[[#This Row],[Stich-
probe]]=0,0,TabB1[[#This Row],[Stich-
probe]]*TabB1[[#This Row],[Differenz
förderfähig/
eingereicht nach Prüfung ÖIF (€)]]/TabB1[[#This Row],[eingereichter
Betrag (€)]]*-1)</f>
        <v>0</v>
      </c>
      <c r="BD102" s="61"/>
    </row>
    <row r="103" spans="1:77" s="60" customFormat="1">
      <c r="B103" s="61"/>
      <c r="C103" s="536">
        <f>IF(TabB1[[#This Row],[Zufalls-
zahl wenn
lfd. Nr.]]=0,0,IF(RANK(TabB1[[#This Row],[Zufalls-
zahl wenn
lfd. Nr.]],TabB1[Zufalls-
zahl wenn
lfd. Nr.])&lt;=TabB1[[#Totals],[Zufalls-
zahl]],1,0))</f>
        <v>0</v>
      </c>
      <c r="D103" s="531" t="s">
        <v>30</v>
      </c>
      <c r="E103" s="532">
        <v>97</v>
      </c>
      <c r="F103" s="13"/>
      <c r="G103" s="29"/>
      <c r="H103" s="72"/>
      <c r="I103" s="171"/>
      <c r="J103" s="8"/>
      <c r="K103" s="8"/>
      <c r="L103" s="8"/>
      <c r="M103" s="152"/>
      <c r="N103" s="567"/>
      <c r="O103" s="568">
        <f>(TabB1[[#This Row],[förderfähiger 
Betrag nach Prüfung ÖIF (€)]]-TabB1[[#This Row],[eingereichter
Betrag (€)]])*IF(TabB1[[#This Row],[Stich-
probe]]&gt;0,1,0)</f>
        <v>0</v>
      </c>
      <c r="P103" s="8"/>
      <c r="Q103" s="8"/>
      <c r="R103" s="8"/>
      <c r="S103" s="537"/>
      <c r="T103" s="538"/>
      <c r="U103" s="538" t="str">
        <f>IF(ISERROR(VLOOKUP(TabB1[[#This Row],[Grund für Differenz]],Datenquelle!$I$3:$J$20,2,FALSE)),"",VLOOKUP(TabB1[[#This Row],[Grund für Differenz]],Datenquelle!$I$3:$J$20,2,FALSE))</f>
        <v/>
      </c>
      <c r="V103" s="537"/>
      <c r="W103" s="540"/>
      <c r="X103" s="540"/>
      <c r="Y103" s="541"/>
      <c r="Z103" s="541"/>
      <c r="AA103" s="541"/>
      <c r="AB103" s="541"/>
      <c r="AC103" s="541"/>
      <c r="AD103" s="541"/>
      <c r="AE103" s="537"/>
      <c r="AF103" s="542"/>
      <c r="AG103" s="542"/>
      <c r="AH103" s="542"/>
      <c r="AI103" s="542"/>
      <c r="AJ103" s="542"/>
      <c r="AK103" s="542"/>
      <c r="AL103" s="542"/>
      <c r="AM103" s="542"/>
      <c r="AN103" s="542"/>
      <c r="AO103" s="542"/>
      <c r="AP103" s="542"/>
      <c r="AQ103" s="542"/>
      <c r="AR103" s="543"/>
      <c r="AS103" s="542" t="s">
        <v>317</v>
      </c>
      <c r="AT103" s="542" t="s">
        <v>317</v>
      </c>
      <c r="AU103" s="542" t="s">
        <v>317</v>
      </c>
      <c r="AV103" s="543"/>
      <c r="AW103" s="542"/>
      <c r="AX103" s="537"/>
      <c r="AY103" s="61" t="str">
        <f>IF(OR(TabB1[[#This Row],[eingereichter
Betrag (€)]]=0,TabB1[[#This Row],[eingereichter
Betrag (€)]]=""),"",COUNTA($M$6:$M103)-COUNTIF(($M$6:$M103),0))</f>
        <v/>
      </c>
      <c r="AZ103" s="544">
        <f t="shared" ca="1" si="5"/>
        <v>0.59548601166133275</v>
      </c>
      <c r="BA103" s="545">
        <f>IF(TabB1[[#This Row],[Lfd.
Nr. f.
Stich-
probe]]&lt;&gt;"",TabB1[[#This Row],[Zufalls-
zahl]],0)</f>
        <v>0</v>
      </c>
      <c r="BB103" s="546">
        <f>IF(TabB1[[#This Row],[Stich-
probe]]&gt;0,IF(TabB1[[#This Row],[Differenz
förderfähig/
eingereicht nach Prüfung ÖIF (€)]]&lt;&gt;0,1,0),0)</f>
        <v>0</v>
      </c>
      <c r="BC103" s="547">
        <f>IF(TabB1[[#This Row],[Stich-
probe]]=0,0,TabB1[[#This Row],[Stich-
probe]]*TabB1[[#This Row],[Differenz
förderfähig/
eingereicht nach Prüfung ÖIF (€)]]/TabB1[[#This Row],[eingereichter
Betrag (€)]]*-1)</f>
        <v>0</v>
      </c>
      <c r="BD103" s="61"/>
    </row>
    <row r="104" spans="1:77" s="60" customFormat="1">
      <c r="B104" s="61"/>
      <c r="C104" s="536">
        <f>IF(TabB1[[#This Row],[Zufalls-
zahl wenn
lfd. Nr.]]=0,0,IF(RANK(TabB1[[#This Row],[Zufalls-
zahl wenn
lfd. Nr.]],TabB1[Zufalls-
zahl wenn
lfd. Nr.])&lt;=TabB1[[#Totals],[Zufalls-
zahl]],1,0))</f>
        <v>0</v>
      </c>
      <c r="D104" s="531" t="s">
        <v>30</v>
      </c>
      <c r="E104" s="532">
        <v>98</v>
      </c>
      <c r="F104" s="13"/>
      <c r="G104" s="29"/>
      <c r="H104" s="72"/>
      <c r="I104" s="171"/>
      <c r="J104" s="8"/>
      <c r="K104" s="8"/>
      <c r="L104" s="8"/>
      <c r="M104" s="152"/>
      <c r="N104" s="567"/>
      <c r="O104" s="568">
        <f>(TabB1[[#This Row],[förderfähiger 
Betrag nach Prüfung ÖIF (€)]]-TabB1[[#This Row],[eingereichter
Betrag (€)]])*IF(TabB1[[#This Row],[Stich-
probe]]&gt;0,1,0)</f>
        <v>0</v>
      </c>
      <c r="P104" s="8"/>
      <c r="Q104" s="8"/>
      <c r="R104" s="8"/>
      <c r="S104" s="537"/>
      <c r="T104" s="538"/>
      <c r="U104" s="538" t="str">
        <f>IF(ISERROR(VLOOKUP(TabB1[[#This Row],[Grund für Differenz]],Datenquelle!$I$3:$J$20,2,FALSE)),"",VLOOKUP(TabB1[[#This Row],[Grund für Differenz]],Datenquelle!$I$3:$J$20,2,FALSE))</f>
        <v/>
      </c>
      <c r="V104" s="537"/>
      <c r="W104" s="540"/>
      <c r="X104" s="540"/>
      <c r="Y104" s="541"/>
      <c r="Z104" s="541"/>
      <c r="AA104" s="541"/>
      <c r="AB104" s="541"/>
      <c r="AC104" s="541"/>
      <c r="AD104" s="541"/>
      <c r="AE104" s="537"/>
      <c r="AF104" s="542"/>
      <c r="AG104" s="542"/>
      <c r="AH104" s="542"/>
      <c r="AI104" s="542"/>
      <c r="AJ104" s="542"/>
      <c r="AK104" s="542"/>
      <c r="AL104" s="542"/>
      <c r="AM104" s="542"/>
      <c r="AN104" s="542"/>
      <c r="AO104" s="542"/>
      <c r="AP104" s="542"/>
      <c r="AQ104" s="542"/>
      <c r="AR104" s="543"/>
      <c r="AS104" s="542" t="s">
        <v>317</v>
      </c>
      <c r="AT104" s="542" t="s">
        <v>317</v>
      </c>
      <c r="AU104" s="542" t="s">
        <v>317</v>
      </c>
      <c r="AV104" s="543"/>
      <c r="AW104" s="542"/>
      <c r="AX104" s="537"/>
      <c r="AY104" s="61" t="str">
        <f>IF(OR(TabB1[[#This Row],[eingereichter
Betrag (€)]]=0,TabB1[[#This Row],[eingereichter
Betrag (€)]]=""),"",COUNTA($M$6:$M104)-COUNTIF(($M$6:$M104),0))</f>
        <v/>
      </c>
      <c r="AZ104" s="544">
        <f t="shared" ca="1" si="5"/>
        <v>0.6743843357149375</v>
      </c>
      <c r="BA104" s="545">
        <f>IF(TabB1[[#This Row],[Lfd.
Nr. f.
Stich-
probe]]&lt;&gt;"",TabB1[[#This Row],[Zufalls-
zahl]],0)</f>
        <v>0</v>
      </c>
      <c r="BB104" s="546">
        <f>IF(TabB1[[#This Row],[Stich-
probe]]&gt;0,IF(TabB1[[#This Row],[Differenz
förderfähig/
eingereicht nach Prüfung ÖIF (€)]]&lt;&gt;0,1,0),0)</f>
        <v>0</v>
      </c>
      <c r="BC104" s="547">
        <f>IF(TabB1[[#This Row],[Stich-
probe]]=0,0,TabB1[[#This Row],[Stich-
probe]]*TabB1[[#This Row],[Differenz
förderfähig/
eingereicht nach Prüfung ÖIF (€)]]/TabB1[[#This Row],[eingereichter
Betrag (€)]]*-1)</f>
        <v>0</v>
      </c>
      <c r="BD104" s="61"/>
    </row>
    <row r="105" spans="1:77" s="60" customFormat="1">
      <c r="B105" s="61"/>
      <c r="C105" s="536">
        <f>IF(TabB1[[#This Row],[Zufalls-
zahl wenn
lfd. Nr.]]=0,0,IF(RANK(TabB1[[#This Row],[Zufalls-
zahl wenn
lfd. Nr.]],TabB1[Zufalls-
zahl wenn
lfd. Nr.])&lt;=TabB1[[#Totals],[Zufalls-
zahl]],1,0))</f>
        <v>0</v>
      </c>
      <c r="D105" s="531" t="s">
        <v>30</v>
      </c>
      <c r="E105" s="532">
        <v>99</v>
      </c>
      <c r="F105" s="13"/>
      <c r="G105" s="29"/>
      <c r="H105" s="72"/>
      <c r="I105" s="171"/>
      <c r="J105" s="8"/>
      <c r="K105" s="8"/>
      <c r="L105" s="8"/>
      <c r="M105" s="152"/>
      <c r="N105" s="567"/>
      <c r="O105" s="568">
        <f>(TabB1[[#This Row],[förderfähiger 
Betrag nach Prüfung ÖIF (€)]]-TabB1[[#This Row],[eingereichter
Betrag (€)]])*IF(TabB1[[#This Row],[Stich-
probe]]&gt;0,1,0)</f>
        <v>0</v>
      </c>
      <c r="P105" s="8"/>
      <c r="Q105" s="8"/>
      <c r="R105" s="8"/>
      <c r="S105" s="537"/>
      <c r="T105" s="538"/>
      <c r="U105" s="538" t="str">
        <f>IF(ISERROR(VLOOKUP(TabB1[[#This Row],[Grund für Differenz]],Datenquelle!$I$3:$J$20,2,FALSE)),"",VLOOKUP(TabB1[[#This Row],[Grund für Differenz]],Datenquelle!$I$3:$J$20,2,FALSE))</f>
        <v/>
      </c>
      <c r="V105" s="537"/>
      <c r="W105" s="540"/>
      <c r="X105" s="540"/>
      <c r="Y105" s="541"/>
      <c r="Z105" s="541"/>
      <c r="AA105" s="541"/>
      <c r="AB105" s="541"/>
      <c r="AC105" s="541"/>
      <c r="AD105" s="541"/>
      <c r="AE105" s="537"/>
      <c r="AF105" s="542"/>
      <c r="AG105" s="542"/>
      <c r="AH105" s="542"/>
      <c r="AI105" s="542"/>
      <c r="AJ105" s="542"/>
      <c r="AK105" s="542"/>
      <c r="AL105" s="542"/>
      <c r="AM105" s="542"/>
      <c r="AN105" s="542"/>
      <c r="AO105" s="542"/>
      <c r="AP105" s="542"/>
      <c r="AQ105" s="542"/>
      <c r="AR105" s="543"/>
      <c r="AS105" s="542" t="s">
        <v>317</v>
      </c>
      <c r="AT105" s="542" t="s">
        <v>317</v>
      </c>
      <c r="AU105" s="542" t="s">
        <v>317</v>
      </c>
      <c r="AV105" s="543"/>
      <c r="AW105" s="542"/>
      <c r="AX105" s="537"/>
      <c r="AY105" s="61" t="str">
        <f>IF(OR(TabB1[[#This Row],[eingereichter
Betrag (€)]]=0,TabB1[[#This Row],[eingereichter
Betrag (€)]]=""),"",COUNTA($M$6:$M105)-COUNTIF(($M$6:$M105),0))</f>
        <v/>
      </c>
      <c r="AZ105" s="544">
        <f t="shared" ca="1" si="5"/>
        <v>0.60023962049377455</v>
      </c>
      <c r="BA105" s="545">
        <f>IF(TabB1[[#This Row],[Lfd.
Nr. f.
Stich-
probe]]&lt;&gt;"",TabB1[[#This Row],[Zufalls-
zahl]],0)</f>
        <v>0</v>
      </c>
      <c r="BB105" s="546">
        <f>IF(TabB1[[#This Row],[Stich-
probe]]&gt;0,IF(TabB1[[#This Row],[Differenz
förderfähig/
eingereicht nach Prüfung ÖIF (€)]]&lt;&gt;0,1,0),0)</f>
        <v>0</v>
      </c>
      <c r="BC105" s="547">
        <f>IF(TabB1[[#This Row],[Stich-
probe]]=0,0,TabB1[[#This Row],[Stich-
probe]]*TabB1[[#This Row],[Differenz
förderfähig/
eingereicht nach Prüfung ÖIF (€)]]/TabB1[[#This Row],[eingereichter
Betrag (€)]]*-1)</f>
        <v>0</v>
      </c>
      <c r="BD105" s="61"/>
    </row>
    <row r="106" spans="1:77" s="60" customFormat="1">
      <c r="B106" s="61"/>
      <c r="C106" s="536">
        <f>IF(TabB1[[#This Row],[Zufalls-
zahl wenn
lfd. Nr.]]=0,0,IF(RANK(TabB1[[#This Row],[Zufalls-
zahl wenn
lfd. Nr.]],TabB1[Zufalls-
zahl wenn
lfd. Nr.])&lt;=TabB1[[#Totals],[Zufalls-
zahl]],1,0))</f>
        <v>0</v>
      </c>
      <c r="D106" s="531" t="s">
        <v>30</v>
      </c>
      <c r="E106" s="532">
        <v>100</v>
      </c>
      <c r="F106" s="13"/>
      <c r="G106" s="29"/>
      <c r="H106" s="72"/>
      <c r="I106" s="171"/>
      <c r="J106" s="8"/>
      <c r="K106" s="8"/>
      <c r="L106" s="8"/>
      <c r="M106" s="152"/>
      <c r="N106" s="567"/>
      <c r="O106" s="568">
        <f>(TabB1[[#This Row],[förderfähiger 
Betrag nach Prüfung ÖIF (€)]]-TabB1[[#This Row],[eingereichter
Betrag (€)]])*IF(TabB1[[#This Row],[Stich-
probe]]&gt;0,1,0)</f>
        <v>0</v>
      </c>
      <c r="P106" s="8"/>
      <c r="Q106" s="8"/>
      <c r="R106" s="8"/>
      <c r="S106" s="537"/>
      <c r="T106" s="538"/>
      <c r="U106" s="538" t="str">
        <f>IF(ISERROR(VLOOKUP(TabB1[[#This Row],[Grund für Differenz]],Datenquelle!$I$3:$J$20,2,FALSE)),"",VLOOKUP(TabB1[[#This Row],[Grund für Differenz]],Datenquelle!$I$3:$J$20,2,FALSE))</f>
        <v/>
      </c>
      <c r="V106" s="537"/>
      <c r="W106" s="540"/>
      <c r="X106" s="540"/>
      <c r="Y106" s="541"/>
      <c r="Z106" s="541"/>
      <c r="AA106" s="541"/>
      <c r="AB106" s="541"/>
      <c r="AC106" s="541"/>
      <c r="AD106" s="541"/>
      <c r="AE106" s="537"/>
      <c r="AF106" s="542"/>
      <c r="AG106" s="542"/>
      <c r="AH106" s="542"/>
      <c r="AI106" s="542"/>
      <c r="AJ106" s="542"/>
      <c r="AK106" s="542"/>
      <c r="AL106" s="542"/>
      <c r="AM106" s="542"/>
      <c r="AN106" s="542"/>
      <c r="AO106" s="542"/>
      <c r="AP106" s="542"/>
      <c r="AQ106" s="542"/>
      <c r="AR106" s="543"/>
      <c r="AS106" s="542" t="s">
        <v>317</v>
      </c>
      <c r="AT106" s="542" t="s">
        <v>317</v>
      </c>
      <c r="AU106" s="542" t="s">
        <v>317</v>
      </c>
      <c r="AV106" s="543"/>
      <c r="AW106" s="542"/>
      <c r="AX106" s="537"/>
      <c r="AY106" s="61" t="str">
        <f>IF(OR(TabB1[[#This Row],[eingereichter
Betrag (€)]]=0,TabB1[[#This Row],[eingereichter
Betrag (€)]]=""),"",COUNTA($M$6:$M106)-COUNTIF(($M$6:$M106),0))</f>
        <v/>
      </c>
      <c r="AZ106" s="544">
        <f t="shared" ca="1" si="5"/>
        <v>0.99988012458463249</v>
      </c>
      <c r="BA106" s="545">
        <f>IF(TabB1[[#This Row],[Lfd.
Nr. f.
Stich-
probe]]&lt;&gt;"",TabB1[[#This Row],[Zufalls-
zahl]],0)</f>
        <v>0</v>
      </c>
      <c r="BB106" s="546">
        <f>IF(TabB1[[#This Row],[Stich-
probe]]&gt;0,IF(TabB1[[#This Row],[Differenz
förderfähig/
eingereicht nach Prüfung ÖIF (€)]]&lt;&gt;0,1,0),0)</f>
        <v>0</v>
      </c>
      <c r="BC106" s="547">
        <f>IF(TabB1[[#This Row],[Stich-
probe]]=0,0,TabB1[[#This Row],[Stich-
probe]]*TabB1[[#This Row],[Differenz
förderfähig/
eingereicht nach Prüfung ÖIF (€)]]/TabB1[[#This Row],[eingereichter
Betrag (€)]]*-1)</f>
        <v>0</v>
      </c>
      <c r="BD106" s="61"/>
    </row>
    <row r="107" spans="1:77" s="56" customFormat="1">
      <c r="A107" s="31"/>
      <c r="B107" s="31"/>
      <c r="C107" s="355">
        <f>COUNTIF(TabB1[Stich-
probe],"&gt;0")</f>
        <v>0</v>
      </c>
      <c r="D107" s="361"/>
      <c r="E107" s="361"/>
      <c r="F107" s="362"/>
      <c r="G107" s="367"/>
      <c r="H107" s="364"/>
      <c r="I107" s="389"/>
      <c r="J107" s="363"/>
      <c r="K107" s="363"/>
      <c r="L107" s="363"/>
      <c r="M107" s="364">
        <f>ROUND(SUM(TabB1[eingereichter
Betrag (€)]),2)</f>
        <v>0</v>
      </c>
      <c r="N107" s="390">
        <f>ROUND(SUM(TabB1[förderfähiger 
Betrag nach Prüfung ÖIF (€)]),2)</f>
        <v>0</v>
      </c>
      <c r="O107" s="390">
        <f>ROUND(SUM(TabB1[Differenz
förderfähig/
eingereicht nach Prüfung ÖIF (€)]),2)</f>
        <v>0</v>
      </c>
      <c r="P107" s="366"/>
      <c r="Q107" s="366"/>
      <c r="R107" s="366"/>
      <c r="S107" s="138"/>
      <c r="T107" s="355"/>
      <c r="U107" s="355"/>
      <c r="V107" s="138"/>
      <c r="W107" s="207">
        <f>ROUND(SUM(TabA1[Im Rahmen der Second-Level Kontrolle aberkannter Betrag durch PB]),2)</f>
        <v>0</v>
      </c>
      <c r="X107" s="207">
        <f>ROUND(SUM(TabB1[Förderfähige Kosten nach Second-Level Kontrolle durch PB anerkannt]),2)</f>
        <v>0</v>
      </c>
      <c r="Y107" s="207">
        <f>ROUND(SUM(TabA1[Im Rahmen der First-Level Kontrolle aberkannter Betrag]),2)</f>
        <v>0</v>
      </c>
      <c r="Z107" s="207">
        <f>ROUND(SUM(TabA1[Differenz der nicht förderfähigen Kosten zwischen First und Second-Level Kontrolle]),2)</f>
        <v>0</v>
      </c>
      <c r="AA107" s="207">
        <f>SUBTOTAL(109,TabB1[Feststellung Prüfbehörde im Rahmen der Second-Level-Kontrolle])</f>
        <v>0</v>
      </c>
      <c r="AB107" s="388">
        <f>SUBTOTAL(109,TabB1[Nach Second-Level-Kontrolle von ZB aberkannt])</f>
        <v>0</v>
      </c>
      <c r="AC107" s="388">
        <f>SUBTOTAL(109,TabB1[Förderfähige Kosten von ZB nach Second-Level-Kontrolle anerkannt])</f>
        <v>0</v>
      </c>
      <c r="AD107" s="388">
        <f>SUBTOTAL(109,TabB1[Feststellung ZB nach Second-Level-Kontrolle])</f>
        <v>0</v>
      </c>
      <c r="AE107" s="138"/>
      <c r="AF107" s="360"/>
      <c r="AG107" s="360"/>
      <c r="AH107" s="360"/>
      <c r="AI107" s="360"/>
      <c r="AJ107" s="360"/>
      <c r="AK107" s="360"/>
      <c r="AL107" s="360"/>
      <c r="AM107" s="360"/>
      <c r="AN107" s="360"/>
      <c r="AO107" s="360"/>
      <c r="AP107" s="360"/>
      <c r="AQ107" s="360"/>
      <c r="AR107" s="139"/>
      <c r="AS107" s="360"/>
      <c r="AT107" s="360"/>
      <c r="AU107" s="360"/>
      <c r="AV107" s="139"/>
      <c r="AW107" s="360"/>
      <c r="AX107" s="138"/>
      <c r="AY107" s="355">
        <f>COUNTIF(TabB1[Lfd.
Nr. f.
Stich-
probe],"&gt;0")</f>
        <v>0</v>
      </c>
      <c r="AZ107" s="356">
        <f>Stichprobe!E14</f>
        <v>0</v>
      </c>
      <c r="BA107" s="357">
        <f>COUNTIF(TabB1[Zufalls-
zahl wenn
lfd. Nr.],"&gt;0")</f>
        <v>0</v>
      </c>
      <c r="BB107" s="358">
        <f>SUM(TabB1[Fehler
(wenn
geprüft)])</f>
        <v>0</v>
      </c>
      <c r="BC107" s="359">
        <f>IF(TabB1[[#Totals],[Fehler
(wenn
geprüft)]]=0,0,SUM(TabB1[Fehler-
quote (wenn geprüft)])/TabB1[[#Totals],[Fehler
(wenn
geprüft)]])</f>
        <v>0</v>
      </c>
      <c r="BD107" s="55"/>
      <c r="BE107" s="55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</row>
    <row r="108" spans="1:77" s="56" customFormat="1">
      <c r="A108" s="31"/>
      <c r="B108" s="31"/>
      <c r="C108" s="31"/>
      <c r="D108" s="31"/>
      <c r="E108" s="31"/>
      <c r="F108" s="177"/>
      <c r="G108" s="177"/>
      <c r="H108" s="73"/>
      <c r="I108" s="73"/>
      <c r="J108" s="73"/>
      <c r="K108" s="73"/>
      <c r="L108" s="73"/>
      <c r="M108" s="174"/>
      <c r="P108" s="54"/>
      <c r="Q108" s="54"/>
      <c r="R108" s="54"/>
      <c r="S108" s="54"/>
      <c r="T108" s="51"/>
      <c r="U108" s="51"/>
      <c r="V108" s="54"/>
      <c r="W108" s="200"/>
      <c r="X108" s="200"/>
      <c r="Y108" s="200"/>
      <c r="Z108" s="200"/>
      <c r="AA108" s="200"/>
      <c r="AB108" s="200"/>
      <c r="AC108" s="200"/>
      <c r="AD108" s="200"/>
      <c r="AE108" s="200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31"/>
      <c r="AZ108" s="31"/>
      <c r="BA108" s="31"/>
      <c r="BD108" s="55"/>
      <c r="BE108" s="55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</row>
    <row r="109" spans="1:77" s="56" customFormat="1">
      <c r="A109" s="31"/>
      <c r="B109" s="31"/>
      <c r="C109" s="31"/>
      <c r="D109" s="31"/>
      <c r="E109" s="31"/>
      <c r="F109" s="177"/>
      <c r="G109" s="177"/>
      <c r="H109" s="73"/>
      <c r="I109" s="73"/>
      <c r="J109" s="73"/>
      <c r="K109" s="73"/>
      <c r="L109" s="73"/>
      <c r="M109" s="174"/>
      <c r="P109" s="54"/>
      <c r="Q109" s="54"/>
      <c r="R109" s="54"/>
      <c r="S109" s="54"/>
      <c r="T109" s="51"/>
      <c r="U109" s="51"/>
      <c r="V109" s="54"/>
      <c r="W109" s="200"/>
      <c r="X109" s="200"/>
      <c r="Y109" s="200"/>
      <c r="Z109" s="200"/>
      <c r="AA109" s="200"/>
      <c r="AB109" s="200"/>
      <c r="AC109" s="200"/>
      <c r="AD109" s="200"/>
      <c r="AE109" s="200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31"/>
      <c r="AZ109" s="31"/>
      <c r="BA109" s="31"/>
      <c r="BD109" s="55"/>
      <c r="BE109" s="55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</row>
    <row r="110" spans="1:77" s="56" customFormat="1">
      <c r="A110" s="31"/>
      <c r="B110" s="31"/>
      <c r="C110" s="31"/>
      <c r="D110" s="31"/>
      <c r="E110" s="31"/>
      <c r="F110" s="177"/>
      <c r="G110" s="177"/>
      <c r="H110" s="73"/>
      <c r="I110" s="73"/>
      <c r="J110" s="73"/>
      <c r="K110" s="73"/>
      <c r="L110" s="73"/>
      <c r="M110" s="174"/>
      <c r="N110" s="54"/>
      <c r="O110" s="54"/>
      <c r="P110" s="54"/>
      <c r="Q110" s="54"/>
      <c r="R110" s="54"/>
      <c r="S110" s="54"/>
      <c r="T110" s="51"/>
      <c r="U110" s="51"/>
      <c r="V110" s="54"/>
      <c r="W110" s="200"/>
      <c r="X110" s="200"/>
      <c r="Y110" s="200"/>
      <c r="Z110" s="200"/>
      <c r="AA110" s="200"/>
      <c r="AB110" s="200"/>
      <c r="AC110" s="200"/>
      <c r="AD110" s="200"/>
      <c r="AE110" s="200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31"/>
      <c r="AZ110" s="31"/>
      <c r="BA110" s="31"/>
      <c r="BD110" s="55"/>
      <c r="BE110" s="55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</row>
    <row r="111" spans="1:77" s="56" customFormat="1">
      <c r="A111" s="31"/>
      <c r="B111" s="31"/>
      <c r="C111" s="31"/>
      <c r="D111" s="31"/>
      <c r="E111" s="31"/>
      <c r="F111" s="177"/>
      <c r="G111" s="177"/>
      <c r="H111" s="73"/>
      <c r="I111" s="73"/>
      <c r="J111" s="73"/>
      <c r="K111" s="73"/>
      <c r="L111" s="73"/>
      <c r="M111" s="174"/>
      <c r="N111" s="54"/>
      <c r="O111" s="54"/>
      <c r="P111" s="54"/>
      <c r="Q111" s="54"/>
      <c r="R111" s="54"/>
      <c r="S111" s="54"/>
      <c r="T111" s="51"/>
      <c r="U111" s="51"/>
      <c r="V111" s="54"/>
      <c r="W111" s="200"/>
      <c r="X111" s="200"/>
      <c r="Y111" s="200"/>
      <c r="Z111" s="200"/>
      <c r="AA111" s="200"/>
      <c r="AB111" s="200"/>
      <c r="AC111" s="200"/>
      <c r="AD111" s="200"/>
      <c r="AE111" s="200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31"/>
      <c r="AZ111" s="31"/>
      <c r="BA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</row>
    <row r="112" spans="1:77" s="56" customFormat="1">
      <c r="A112" s="31"/>
      <c r="B112" s="31"/>
      <c r="C112" s="31"/>
      <c r="D112" s="31"/>
      <c r="E112" s="31"/>
      <c r="F112" s="177"/>
      <c r="G112" s="177"/>
      <c r="H112" s="73"/>
      <c r="I112" s="73"/>
      <c r="J112" s="73"/>
      <c r="K112" s="73"/>
      <c r="L112" s="73"/>
      <c r="M112" s="174"/>
      <c r="N112" s="54"/>
      <c r="O112" s="54"/>
      <c r="P112" s="54"/>
      <c r="Q112" s="54"/>
      <c r="R112" s="54"/>
      <c r="S112" s="54"/>
      <c r="T112" s="51"/>
      <c r="U112" s="51"/>
      <c r="V112" s="54"/>
      <c r="W112" s="200"/>
      <c r="X112" s="200"/>
      <c r="Y112" s="200"/>
      <c r="Z112" s="200"/>
      <c r="AA112" s="200"/>
      <c r="AB112" s="200"/>
      <c r="AC112" s="200"/>
      <c r="AD112" s="200"/>
      <c r="AE112" s="200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31"/>
      <c r="AZ112" s="31"/>
      <c r="BA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</row>
    <row r="113" spans="1:75" s="54" customFormat="1">
      <c r="A113" s="31"/>
      <c r="B113" s="31"/>
      <c r="C113" s="31"/>
      <c r="D113" s="31"/>
      <c r="E113" s="31"/>
      <c r="F113" s="177"/>
      <c r="G113" s="177"/>
      <c r="H113" s="73"/>
      <c r="I113" s="73"/>
      <c r="J113" s="73"/>
      <c r="K113" s="73"/>
      <c r="L113" s="73"/>
      <c r="M113" s="174"/>
      <c r="N113" s="84"/>
      <c r="O113" s="84"/>
      <c r="T113" s="51"/>
      <c r="U113" s="51"/>
      <c r="W113" s="200"/>
      <c r="X113" s="200"/>
      <c r="Y113" s="200"/>
      <c r="Z113" s="200"/>
      <c r="AA113" s="200"/>
      <c r="AB113" s="200"/>
      <c r="AC113" s="200"/>
      <c r="AD113" s="200"/>
      <c r="AE113" s="200"/>
      <c r="AY113" s="31"/>
      <c r="AZ113" s="31"/>
      <c r="BA113" s="31"/>
      <c r="BB113" s="56"/>
      <c r="BC113" s="56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</row>
    <row r="114" spans="1:75" s="54" customFormat="1">
      <c r="A114" s="31"/>
      <c r="B114" s="31"/>
      <c r="C114" s="31"/>
      <c r="D114" s="31"/>
      <c r="E114" s="31"/>
      <c r="F114" s="177"/>
      <c r="G114" s="177"/>
      <c r="H114" s="73"/>
      <c r="I114" s="73"/>
      <c r="J114" s="73"/>
      <c r="K114" s="73"/>
      <c r="L114" s="73"/>
      <c r="M114" s="174"/>
      <c r="N114" s="84"/>
      <c r="O114" s="84"/>
      <c r="T114" s="51"/>
      <c r="U114" s="51"/>
      <c r="W114" s="200"/>
      <c r="X114" s="200"/>
      <c r="Y114" s="200"/>
      <c r="Z114" s="200"/>
      <c r="AA114" s="200"/>
      <c r="AB114" s="200"/>
      <c r="AC114" s="200"/>
      <c r="AD114" s="200"/>
      <c r="AE114" s="200"/>
      <c r="AY114" s="31"/>
      <c r="AZ114" s="31"/>
      <c r="BA114" s="31"/>
      <c r="BB114" s="56"/>
      <c r="BC114" s="56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</row>
    <row r="115" spans="1:75" s="54" customFormat="1">
      <c r="A115" s="31"/>
      <c r="B115" s="31"/>
      <c r="C115" s="31"/>
      <c r="D115" s="31"/>
      <c r="E115" s="31"/>
      <c r="F115" s="177"/>
      <c r="G115" s="177"/>
      <c r="H115" s="73"/>
      <c r="I115" s="73"/>
      <c r="J115" s="73"/>
      <c r="K115" s="73"/>
      <c r="L115" s="73"/>
      <c r="M115" s="174"/>
      <c r="N115" s="84"/>
      <c r="O115" s="84"/>
      <c r="T115" s="51"/>
      <c r="U115" s="51"/>
      <c r="W115" s="200"/>
      <c r="X115" s="200"/>
      <c r="Y115" s="200"/>
      <c r="Z115" s="200"/>
      <c r="AA115" s="200"/>
      <c r="AB115" s="200"/>
      <c r="AC115" s="200"/>
      <c r="AD115" s="200"/>
      <c r="AE115" s="200"/>
      <c r="AY115" s="31"/>
      <c r="AZ115" s="31"/>
      <c r="BA115" s="31"/>
      <c r="BB115" s="56"/>
      <c r="BC115" s="56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</row>
  </sheetData>
  <sheetProtection algorithmName="SHA-512" hashValue="D67PuezrTj0MXNDN+jeOvwz+AfvUlHT5fOZGF6GTi8wIyu7a0/8FExCX78j6wCyG9UzdwLxXQa7ldSImDLD61w==" saltValue="N0CLVemODBZ6JQLANDAA8Q==" spinCount="100000" sheet="1" formatRows="0" insertRows="0" deleteRows="0" selectLockedCells="1" autoFilter="0"/>
  <conditionalFormatting sqref="C7:C10000">
    <cfRule type="expression" dxfId="53" priority="7">
      <formula>$C7=0</formula>
    </cfRule>
  </conditionalFormatting>
  <conditionalFormatting sqref="AF6:AW10000">
    <cfRule type="cellIs" dxfId="52" priority="6" operator="equal">
      <formula>"nein"</formula>
    </cfRule>
  </conditionalFormatting>
  <conditionalFormatting sqref="U1:U1048576">
    <cfRule type="cellIs" dxfId="51" priority="5" operator="equal">
      <formula>0</formula>
    </cfRule>
  </conditionalFormatting>
  <conditionalFormatting sqref="W5:AD107">
    <cfRule type="cellIs" dxfId="50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9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8">
    <tabColor rgb="FFD9ECFF"/>
    <pageSetUpPr fitToPage="1"/>
  </sheetPr>
  <dimension ref="A1:BX108"/>
  <sheetViews>
    <sheetView showGridLines="0" zoomScaleNormal="100" workbookViewId="0">
      <selection activeCell="BE10" sqref="BE10"/>
    </sheetView>
  </sheetViews>
  <sheetFormatPr baseColWidth="10" defaultColWidth="10.85546875" defaultRowHeight="12.75" outlineLevelCol="3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77" customWidth="1"/>
    <col min="7" max="7" width="12.28515625" style="177" customWidth="1"/>
    <col min="8" max="11" width="30.7109375" style="73" customWidth="1"/>
    <col min="12" max="12" width="15.85546875" style="174" customWidth="1"/>
    <col min="13" max="14" width="16.28515625" style="84" hidden="1" customWidth="1" outlineLevel="1"/>
    <col min="15" max="16" width="30.7109375" style="54" hidden="1" customWidth="1" outlineLevel="1"/>
    <col min="17" max="17" width="30.7109375" style="54" hidden="1" customWidth="1" outlineLevel="2"/>
    <col min="18" max="18" width="2.7109375" style="54" hidden="1" customWidth="1" outlineLevel="2"/>
    <col min="19" max="20" width="30.7109375" style="51" hidden="1" customWidth="1" outlineLevel="2"/>
    <col min="21" max="21" width="2.140625" style="54" hidden="1" customWidth="1" outlineLevel="2"/>
    <col min="22" max="22" width="16.140625" style="200" hidden="1" customWidth="1" outlineLevel="3"/>
    <col min="23" max="23" width="18.5703125" style="200" hidden="1" customWidth="1" outlineLevel="3"/>
    <col min="24" max="24" width="17" style="200" hidden="1" customWidth="1" outlineLevel="3"/>
    <col min="25" max="29" width="19.5703125" style="200" hidden="1" customWidth="1" outlineLevel="3"/>
    <col min="30" max="30" width="2.7109375" style="200" hidden="1" customWidth="1" outlineLevel="2"/>
    <col min="31" max="40" width="10.7109375" style="54" hidden="1" customWidth="1" outlineLevel="2"/>
    <col min="41" max="41" width="2.7109375" style="54" hidden="1" customWidth="1" outlineLevel="3"/>
    <col min="42" max="46" width="10.7109375" style="54" hidden="1" customWidth="1" outlineLevel="3"/>
    <col min="47" max="47" width="2.7109375" style="54" hidden="1" customWidth="1" outlineLevel="2" collapsed="1"/>
    <col min="48" max="48" width="10.7109375" style="54" hidden="1" customWidth="1" outlineLevel="3"/>
    <col min="49" max="49" width="2.7109375" style="54" hidden="1" customWidth="1" outlineLevel="3"/>
    <col min="50" max="50" width="10.7109375" style="31" hidden="1" customWidth="1" outlineLevel="2" collapsed="1"/>
    <col min="51" max="52" width="10.7109375" style="31" hidden="1" customWidth="1" outlineLevel="2"/>
    <col min="53" max="54" width="10.7109375" style="56" hidden="1" customWidth="1" outlineLevel="2"/>
    <col min="55" max="55" width="21.28515625" style="31" hidden="1" customWidth="1" outlineLevel="1" collapsed="1"/>
    <col min="56" max="56" width="3.7109375" style="31" hidden="1" customWidth="1" outlineLevel="1"/>
    <col min="57" max="57" width="10.85546875" style="31" customWidth="1" collapsed="1"/>
    <col min="58" max="74" width="10.85546875" style="31" customWidth="1"/>
    <col min="75" max="16384" width="10.85546875" style="31"/>
  </cols>
  <sheetData>
    <row r="1" spans="2:59">
      <c r="D1" s="193" t="str">
        <f>IF(Deckblatt!D7="","","Projektnummer: " &amp; Deckblatt!D6 &amp; ", Projektträger: " &amp; Deckblatt!D7)</f>
        <v/>
      </c>
      <c r="L1" s="178"/>
      <c r="M1" s="58"/>
      <c r="N1" s="58"/>
    </row>
    <row r="2" spans="2:59">
      <c r="B2" s="4"/>
      <c r="C2" s="4"/>
      <c r="D2" s="4"/>
      <c r="E2" s="4"/>
      <c r="F2" s="13"/>
      <c r="G2" s="13"/>
      <c r="H2" s="179"/>
      <c r="I2" s="179"/>
      <c r="J2" s="179"/>
      <c r="K2" s="179"/>
      <c r="L2" s="180"/>
      <c r="M2" s="58"/>
      <c r="N2" s="58"/>
      <c r="O2" s="2"/>
      <c r="P2" s="2"/>
      <c r="Q2" s="2"/>
      <c r="R2" s="2"/>
      <c r="S2" s="9"/>
      <c r="T2" s="9"/>
      <c r="U2" s="2"/>
      <c r="V2" s="196"/>
      <c r="W2" s="196"/>
      <c r="X2" s="196"/>
      <c r="Y2" s="196"/>
      <c r="Z2" s="196"/>
      <c r="AA2" s="196"/>
      <c r="AB2" s="196"/>
      <c r="AC2" s="196"/>
      <c r="AD2" s="196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4"/>
      <c r="AY2" s="4"/>
      <c r="AZ2" s="4"/>
      <c r="BA2" s="5"/>
      <c r="BB2" s="5"/>
      <c r="BE2" s="52"/>
    </row>
    <row r="3" spans="2:59" ht="15.75">
      <c r="B3" s="4"/>
      <c r="D3" s="1" t="s">
        <v>115</v>
      </c>
      <c r="E3" s="1"/>
      <c r="F3" s="13"/>
      <c r="G3" s="13"/>
      <c r="H3" s="179"/>
      <c r="I3" s="179"/>
      <c r="J3" s="179"/>
      <c r="K3" s="179"/>
      <c r="L3" s="180"/>
      <c r="M3" s="58"/>
      <c r="N3" s="58"/>
      <c r="O3" s="2"/>
      <c r="P3" s="2"/>
      <c r="Q3" s="2"/>
      <c r="R3" s="1"/>
      <c r="S3" s="1" t="s">
        <v>302</v>
      </c>
      <c r="T3" s="9"/>
      <c r="U3" s="1"/>
      <c r="V3" s="195"/>
      <c r="W3" s="195"/>
      <c r="X3" s="195"/>
      <c r="Y3" s="195"/>
      <c r="Z3" s="195"/>
      <c r="AA3" s="195"/>
      <c r="AB3" s="195"/>
      <c r="AC3" s="195"/>
      <c r="AD3" s="195"/>
      <c r="AE3" s="1" t="s">
        <v>335</v>
      </c>
      <c r="AF3" s="2"/>
      <c r="AG3" s="2"/>
      <c r="AH3" s="2"/>
      <c r="AI3" s="2"/>
      <c r="AJ3" s="2"/>
      <c r="AK3" s="2"/>
      <c r="AL3" s="2"/>
      <c r="AM3" s="2"/>
      <c r="AN3" s="2"/>
      <c r="AO3" s="1"/>
      <c r="AP3" s="2"/>
      <c r="AQ3" s="2"/>
      <c r="AR3" s="2"/>
      <c r="AS3" s="2"/>
      <c r="AT3" s="2"/>
      <c r="AU3" s="1"/>
      <c r="AV3" s="1" t="s">
        <v>129</v>
      </c>
      <c r="AW3" s="1"/>
      <c r="AX3" s="1" t="s">
        <v>144</v>
      </c>
      <c r="AY3" s="4"/>
      <c r="AZ3" s="4"/>
      <c r="BA3" s="5"/>
      <c r="BB3" s="5"/>
      <c r="BE3" s="52"/>
    </row>
    <row r="4" spans="2:59">
      <c r="B4" s="4"/>
      <c r="C4" s="4"/>
      <c r="D4" s="4"/>
      <c r="E4" s="4"/>
      <c r="F4" s="13"/>
      <c r="G4" s="13"/>
      <c r="H4" s="179"/>
      <c r="I4" s="179"/>
      <c r="J4" s="179"/>
      <c r="K4" s="179"/>
      <c r="L4" s="180"/>
      <c r="M4" s="58"/>
      <c r="N4" s="58"/>
      <c r="O4" s="2"/>
      <c r="P4" s="2"/>
      <c r="Q4" s="2"/>
      <c r="R4" s="2"/>
      <c r="S4" s="9"/>
      <c r="T4" s="9"/>
      <c r="U4" s="2"/>
      <c r="V4" s="196"/>
      <c r="W4" s="196"/>
      <c r="X4" s="196"/>
      <c r="Y4" s="196"/>
      <c r="Z4" s="196"/>
      <c r="AA4" s="196"/>
      <c r="AB4" s="196"/>
      <c r="AC4" s="196"/>
      <c r="AD4" s="198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4"/>
      <c r="AY4" s="4"/>
      <c r="AZ4" s="4"/>
      <c r="BA4" s="5"/>
      <c r="BB4" s="5"/>
      <c r="BE4" s="52"/>
    </row>
    <row r="5" spans="2:59" s="53" customFormat="1" ht="63.75" customHeight="1">
      <c r="B5" s="11"/>
      <c r="C5" s="246" t="s">
        <v>5</v>
      </c>
      <c r="D5" s="246" t="s">
        <v>1</v>
      </c>
      <c r="E5" s="246" t="s">
        <v>2</v>
      </c>
      <c r="F5" s="257" t="s">
        <v>6</v>
      </c>
      <c r="G5" s="257" t="s">
        <v>15</v>
      </c>
      <c r="H5" s="251" t="s">
        <v>16</v>
      </c>
      <c r="I5" s="251" t="s">
        <v>31</v>
      </c>
      <c r="J5" s="251" t="s">
        <v>32</v>
      </c>
      <c r="K5" s="251" t="s">
        <v>10</v>
      </c>
      <c r="L5" s="253" t="s">
        <v>11</v>
      </c>
      <c r="M5" s="250" t="s">
        <v>135</v>
      </c>
      <c r="N5" s="250" t="s">
        <v>360</v>
      </c>
      <c r="O5" s="251" t="s">
        <v>134</v>
      </c>
      <c r="P5" s="251" t="s">
        <v>132</v>
      </c>
      <c r="Q5" s="251" t="s">
        <v>133</v>
      </c>
      <c r="R5" s="15" t="s">
        <v>111</v>
      </c>
      <c r="S5" s="252" t="s">
        <v>302</v>
      </c>
      <c r="T5" s="253" t="s">
        <v>303</v>
      </c>
      <c r="U5" s="15" t="s">
        <v>106</v>
      </c>
      <c r="V5" s="204" t="s">
        <v>397</v>
      </c>
      <c r="W5" s="204" t="s">
        <v>398</v>
      </c>
      <c r="X5" s="204" t="s">
        <v>388</v>
      </c>
      <c r="Y5" s="204" t="s">
        <v>389</v>
      </c>
      <c r="Z5" s="204" t="s">
        <v>399</v>
      </c>
      <c r="AA5" s="219" t="s">
        <v>400</v>
      </c>
      <c r="AB5" s="219" t="s">
        <v>402</v>
      </c>
      <c r="AC5" s="219" t="s">
        <v>401</v>
      </c>
      <c r="AD5" s="198" t="s">
        <v>145</v>
      </c>
      <c r="AE5" s="254" t="s">
        <v>347</v>
      </c>
      <c r="AF5" s="254" t="s">
        <v>343</v>
      </c>
      <c r="AG5" s="254" t="s">
        <v>42</v>
      </c>
      <c r="AH5" s="254" t="s">
        <v>350</v>
      </c>
      <c r="AI5" s="254" t="s">
        <v>348</v>
      </c>
      <c r="AJ5" s="254" t="s">
        <v>41</v>
      </c>
      <c r="AK5" s="254" t="s">
        <v>40</v>
      </c>
      <c r="AL5" s="254" t="s">
        <v>47</v>
      </c>
      <c r="AM5" s="254" t="s">
        <v>349</v>
      </c>
      <c r="AN5" s="254" t="s">
        <v>44</v>
      </c>
      <c r="AO5" s="144" t="s">
        <v>319</v>
      </c>
      <c r="AP5" s="143" t="s">
        <v>148</v>
      </c>
      <c r="AQ5" s="143" t="s">
        <v>45</v>
      </c>
      <c r="AR5" s="143" t="s">
        <v>352</v>
      </c>
      <c r="AS5" s="143" t="s">
        <v>321</v>
      </c>
      <c r="AT5" s="143" t="s">
        <v>48</v>
      </c>
      <c r="AU5" s="144" t="s">
        <v>107</v>
      </c>
      <c r="AV5" s="143" t="s">
        <v>46</v>
      </c>
      <c r="AW5" s="144" t="s">
        <v>143</v>
      </c>
      <c r="AX5" s="255" t="s">
        <v>3</v>
      </c>
      <c r="AY5" s="255" t="s">
        <v>4</v>
      </c>
      <c r="AZ5" s="255" t="s">
        <v>326</v>
      </c>
      <c r="BA5" s="256" t="s">
        <v>327</v>
      </c>
      <c r="BB5" s="256" t="s">
        <v>328</v>
      </c>
      <c r="BC5" s="11"/>
      <c r="BD5" s="31"/>
      <c r="BE5" s="31"/>
      <c r="BF5" s="31"/>
      <c r="BG5" s="52"/>
    </row>
    <row r="6" spans="2:59" s="36" customFormat="1">
      <c r="B6" s="62"/>
      <c r="C6" s="62">
        <f>IF(TabB2[[#This Row],[Zufalls-
zahl wenn
lfd. Nr.]]=0,0,IF(RANK(TabB2[[#This Row],[Zufalls-
zahl wenn
lfd. Nr.]],TabB2[Zufalls-
zahl wenn
lfd. Nr.])&lt;=TabB2[[#Totals],[Zufalls-
zahl]],1,0))</f>
        <v>0</v>
      </c>
      <c r="D6" s="194"/>
      <c r="E6" s="194"/>
      <c r="F6" s="181"/>
      <c r="G6" s="184"/>
      <c r="H6" s="182"/>
      <c r="I6" s="182"/>
      <c r="J6" s="182"/>
      <c r="K6" s="182"/>
      <c r="L6" s="183"/>
      <c r="M6" s="157"/>
      <c r="N6" s="76">
        <f>(TabB2[[#This Row],[förderfähiger 
Betrag nach Prüfung ÖIF (€)]]-TabB2[[#This Row],[eingereichter
Betrag (€)]])*IF(TabB2[[#This Row],[Stich-
probe]]&gt;0,1,0)</f>
        <v>0</v>
      </c>
      <c r="O6" s="63"/>
      <c r="P6" s="63"/>
      <c r="Q6" s="63"/>
      <c r="R6" s="65"/>
      <c r="S6" s="75"/>
      <c r="T6" s="75" t="str">
        <f>IF(ISERROR(VLOOKUP(TabB2[[#This Row],[Grund für Differenz]],Datenquelle!$I$3:$J$20,2,FALSE)),"",VLOOKUP(TabB2[[#This Row],[Grund für Differenz]],Datenquelle!$I$3:$J$20,2,FALSE))</f>
        <v/>
      </c>
      <c r="U6" s="65"/>
      <c r="V6" s="205"/>
      <c r="W6" s="205"/>
      <c r="X6" s="22"/>
      <c r="Y6" s="22"/>
      <c r="Z6" s="22"/>
      <c r="AA6" s="22"/>
      <c r="AB6" s="22"/>
      <c r="AC6" s="22"/>
      <c r="AD6" s="202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7"/>
      <c r="AP6" s="66" t="s">
        <v>317</v>
      </c>
      <c r="AQ6" s="66" t="s">
        <v>317</v>
      </c>
      <c r="AR6" s="66" t="s">
        <v>317</v>
      </c>
      <c r="AS6" s="66" t="s">
        <v>317</v>
      </c>
      <c r="AT6" s="66" t="s">
        <v>317</v>
      </c>
      <c r="AU6" s="67"/>
      <c r="AV6" s="66"/>
      <c r="AW6" s="65"/>
      <c r="AX6" s="62" t="str">
        <f>IF(OR(TabB2[[#This Row],[eingereichter
Betrag (€)]]=0,TabB2[[#This Row],[eingereichter
Betrag (€)]]=""),"",COUNTA($L$6:$L6)-COUNTIF(($L$6:$L6),0))</f>
        <v/>
      </c>
      <c r="AY6" s="68">
        <f ca="1">RAND()</f>
        <v>0.16401150022204125</v>
      </c>
      <c r="AZ6" s="69">
        <f>IF(TabB2[[#This Row],[Lfd.
Nr. f.
Stich-
probe]]&lt;&gt;"",TabB2[[#This Row],[Zufalls-
zahl]],0)</f>
        <v>0</v>
      </c>
      <c r="BA6" s="70">
        <f>IF(TabB2[[#This Row],[Stich-
probe]]&gt;0,IF(TabB2[[#This Row],[Differenz
förderfähig/
eingereicht nach Prüfung ÖIF (€)]]&lt;&gt;0,1,0),0)</f>
        <v>0</v>
      </c>
      <c r="BB6" s="71">
        <f>IF(TabB2[[#This Row],[Stich-
probe]]=0,0,TabB2[[#This Row],[Stich-
probe]]*TabB2[[#This Row],[Differenz
förderfähig/
eingereicht nach Prüfung ÖIF (€)]]/TabB2[[#This Row],[eingereichter
Betrag (€)]]*-1)</f>
        <v>0</v>
      </c>
      <c r="BC6" s="62"/>
    </row>
    <row r="7" spans="2:59" s="60" customFormat="1">
      <c r="B7" s="61"/>
      <c r="C7" s="536">
        <f>IF(TabB2[[#This Row],[Zufalls-
zahl wenn
lfd. Nr.]]=0,0,IF(RANK(TabB2[[#This Row],[Zufalls-
zahl wenn
lfd. Nr.]],TabB2[Zufalls-
zahl wenn
lfd. Nr.])&lt;=TabB2[[#Totals],[Zufalls-
zahl]],1,0))</f>
        <v>0</v>
      </c>
      <c r="D7" s="531" t="s">
        <v>33</v>
      </c>
      <c r="E7" s="532">
        <v>1</v>
      </c>
      <c r="F7" s="13"/>
      <c r="G7" s="29"/>
      <c r="H7" s="8"/>
      <c r="I7" s="8"/>
      <c r="J7" s="8"/>
      <c r="K7" s="8"/>
      <c r="L7" s="152"/>
      <c r="M7" s="567"/>
      <c r="N7" s="568">
        <f>(TabB2[[#This Row],[förderfähiger 
Betrag nach Prüfung ÖIF (€)]]-TabB2[[#This Row],[eingereichter
Betrag (€)]])*IF(TabB2[[#This Row],[Stich-
probe]]&gt;0,1,0)</f>
        <v>0</v>
      </c>
      <c r="O7" s="8"/>
      <c r="P7" s="8"/>
      <c r="Q7" s="8"/>
      <c r="R7" s="537"/>
      <c r="S7" s="538"/>
      <c r="T7" s="538" t="str">
        <f>IF(ISERROR(VLOOKUP(TabB2[[#This Row],[Grund für Differenz]],Datenquelle!$I$3:$J$20,2,FALSE)),"",VLOOKUP(TabB2[[#This Row],[Grund für Differenz]],Datenquelle!$I$3:$J$20,2,FALSE))</f>
        <v/>
      </c>
      <c r="U7" s="537"/>
      <c r="V7" s="540"/>
      <c r="W7" s="540"/>
      <c r="X7" s="541"/>
      <c r="Y7" s="541"/>
      <c r="Z7" s="541"/>
      <c r="AA7" s="541"/>
      <c r="AB7" s="541"/>
      <c r="AC7" s="541"/>
      <c r="AD7" s="537"/>
      <c r="AE7" s="542"/>
      <c r="AF7" s="542"/>
      <c r="AG7" s="542"/>
      <c r="AH7" s="542"/>
      <c r="AI7" s="542"/>
      <c r="AJ7" s="542"/>
      <c r="AK7" s="542"/>
      <c r="AL7" s="542"/>
      <c r="AM7" s="542"/>
      <c r="AN7" s="542"/>
      <c r="AO7" s="543"/>
      <c r="AP7" s="542" t="s">
        <v>317</v>
      </c>
      <c r="AQ7" s="542" t="s">
        <v>317</v>
      </c>
      <c r="AR7" s="542" t="s">
        <v>317</v>
      </c>
      <c r="AS7" s="542" t="s">
        <v>317</v>
      </c>
      <c r="AT7" s="542" t="s">
        <v>317</v>
      </c>
      <c r="AU7" s="543"/>
      <c r="AV7" s="542"/>
      <c r="AW7" s="537"/>
      <c r="AX7" s="61" t="str">
        <f>IF(OR(TabB2[[#This Row],[eingereichter
Betrag (€)]]=0,TabB2[[#This Row],[eingereichter
Betrag (€)]]=""),"",COUNTA($L$6:$L7)-COUNTIF(($L$6:$L7),0))</f>
        <v/>
      </c>
      <c r="AY7" s="544">
        <f t="shared" ref="AY7:AY69" ca="1" si="0">RAND()</f>
        <v>0.90588127416580244</v>
      </c>
      <c r="AZ7" s="545">
        <f>IF(TabB2[[#This Row],[Lfd.
Nr. f.
Stich-
probe]]&lt;&gt;"",TabB2[[#This Row],[Zufalls-
zahl]],0)</f>
        <v>0</v>
      </c>
      <c r="BA7" s="546">
        <f>IF(TabB2[[#This Row],[Stich-
probe]]&gt;0,IF(TabB2[[#This Row],[Differenz
förderfähig/
eingereicht nach Prüfung ÖIF (€)]]&lt;&gt;0,1,0),0)</f>
        <v>0</v>
      </c>
      <c r="BB7" s="547">
        <f>IF(TabB2[[#This Row],[Stich-
probe]]=0,0,TabB2[[#This Row],[Stich-
probe]]*TabB2[[#This Row],[Differenz
förderfähig/
eingereicht nach Prüfung ÖIF (€)]]/TabB2[[#This Row],[eingereichter
Betrag (€)]]*-1)</f>
        <v>0</v>
      </c>
      <c r="BC7" s="61"/>
    </row>
    <row r="8" spans="2:59" s="60" customFormat="1">
      <c r="B8" s="61"/>
      <c r="C8" s="536">
        <f>IF(TabB2[[#This Row],[Zufalls-
zahl wenn
lfd. Nr.]]=0,0,IF(RANK(TabB2[[#This Row],[Zufalls-
zahl wenn
lfd. Nr.]],TabB2[Zufalls-
zahl wenn
lfd. Nr.])&lt;=TabB2[[#Totals],[Zufalls-
zahl]],1,0))</f>
        <v>0</v>
      </c>
      <c r="D8" s="531" t="s">
        <v>33</v>
      </c>
      <c r="E8" s="532">
        <v>2</v>
      </c>
      <c r="F8" s="13"/>
      <c r="G8" s="29"/>
      <c r="H8" s="8"/>
      <c r="I8" s="8"/>
      <c r="J8" s="8"/>
      <c r="K8" s="8"/>
      <c r="L8" s="152"/>
      <c r="M8" s="567"/>
      <c r="N8" s="568">
        <f>(TabB2[[#This Row],[förderfähiger 
Betrag nach Prüfung ÖIF (€)]]-TabB2[[#This Row],[eingereichter
Betrag (€)]])*IF(TabB2[[#This Row],[Stich-
probe]]&gt;0,1,0)</f>
        <v>0</v>
      </c>
      <c r="O8" s="8"/>
      <c r="P8" s="8"/>
      <c r="Q8" s="8"/>
      <c r="R8" s="537"/>
      <c r="S8" s="538"/>
      <c r="T8" s="538" t="str">
        <f>IF(ISERROR(VLOOKUP(TabB2[[#This Row],[Grund für Differenz]],Datenquelle!$I$3:$J$20,2,FALSE)),"",VLOOKUP(TabB2[[#This Row],[Grund für Differenz]],Datenquelle!$I$3:$J$20,2,FALSE))</f>
        <v/>
      </c>
      <c r="U8" s="537"/>
      <c r="V8" s="540"/>
      <c r="W8" s="540"/>
      <c r="X8" s="541"/>
      <c r="Y8" s="541"/>
      <c r="Z8" s="541"/>
      <c r="AA8" s="541"/>
      <c r="AB8" s="541"/>
      <c r="AC8" s="541"/>
      <c r="AD8" s="537"/>
      <c r="AE8" s="542"/>
      <c r="AF8" s="542"/>
      <c r="AG8" s="542"/>
      <c r="AH8" s="542"/>
      <c r="AI8" s="542"/>
      <c r="AJ8" s="542"/>
      <c r="AK8" s="542"/>
      <c r="AL8" s="542"/>
      <c r="AM8" s="542"/>
      <c r="AN8" s="542"/>
      <c r="AO8" s="543"/>
      <c r="AP8" s="542" t="s">
        <v>317</v>
      </c>
      <c r="AQ8" s="542" t="s">
        <v>317</v>
      </c>
      <c r="AR8" s="542" t="s">
        <v>317</v>
      </c>
      <c r="AS8" s="542" t="s">
        <v>317</v>
      </c>
      <c r="AT8" s="542" t="s">
        <v>317</v>
      </c>
      <c r="AU8" s="543"/>
      <c r="AV8" s="542"/>
      <c r="AW8" s="537"/>
      <c r="AX8" s="61" t="str">
        <f>IF(OR(TabB2[[#This Row],[eingereichter
Betrag (€)]]=0,TabB2[[#This Row],[eingereichter
Betrag (€)]]=""),"",COUNTA($L$6:$L8)-COUNTIF(($L$6:$L8),0))</f>
        <v/>
      </c>
      <c r="AY8" s="544">
        <f t="shared" ca="1" si="0"/>
        <v>0.50305296465106986</v>
      </c>
      <c r="AZ8" s="545">
        <f>IF(TabB2[[#This Row],[Lfd.
Nr. f.
Stich-
probe]]&lt;&gt;"",TabB2[[#This Row],[Zufalls-
zahl]],0)</f>
        <v>0</v>
      </c>
      <c r="BA8" s="546">
        <f>IF(TabB2[[#This Row],[Stich-
probe]]&gt;0,IF(TabB2[[#This Row],[Differenz
förderfähig/
eingereicht nach Prüfung ÖIF (€)]]&lt;&gt;0,1,0),0)</f>
        <v>0</v>
      </c>
      <c r="BB8" s="547">
        <f>IF(TabB2[[#This Row],[Stich-
probe]]=0,0,TabB2[[#This Row],[Stich-
probe]]*TabB2[[#This Row],[Differenz
förderfähig/
eingereicht nach Prüfung ÖIF (€)]]/TabB2[[#This Row],[eingereichter
Betrag (€)]]*-1)</f>
        <v>0</v>
      </c>
      <c r="BC8" s="61"/>
      <c r="BG8" s="73"/>
    </row>
    <row r="9" spans="2:59" s="60" customFormat="1">
      <c r="B9" s="61"/>
      <c r="C9" s="536">
        <f>IF(TabB2[[#This Row],[Zufalls-
zahl wenn
lfd. Nr.]]=0,0,IF(RANK(TabB2[[#This Row],[Zufalls-
zahl wenn
lfd. Nr.]],TabB2[Zufalls-
zahl wenn
lfd. Nr.])&lt;=TabB2[[#Totals],[Zufalls-
zahl]],1,0))</f>
        <v>0</v>
      </c>
      <c r="D9" s="531" t="s">
        <v>33</v>
      </c>
      <c r="E9" s="532">
        <v>3</v>
      </c>
      <c r="F9" s="13"/>
      <c r="G9" s="29"/>
      <c r="H9" s="8"/>
      <c r="I9" s="8"/>
      <c r="J9" s="8"/>
      <c r="K9" s="8"/>
      <c r="L9" s="152"/>
      <c r="M9" s="567"/>
      <c r="N9" s="568">
        <f>(TabB2[[#This Row],[förderfähiger 
Betrag nach Prüfung ÖIF (€)]]-TabB2[[#This Row],[eingereichter
Betrag (€)]])*IF(TabB2[[#This Row],[Stich-
probe]]&gt;0,1,0)</f>
        <v>0</v>
      </c>
      <c r="O9" s="8"/>
      <c r="P9" s="8"/>
      <c r="Q9" s="8"/>
      <c r="R9" s="537"/>
      <c r="S9" s="538"/>
      <c r="T9" s="538" t="str">
        <f>IF(ISERROR(VLOOKUP(TabB2[[#This Row],[Grund für Differenz]],Datenquelle!$I$3:$J$20,2,FALSE)),"",VLOOKUP(TabB2[[#This Row],[Grund für Differenz]],Datenquelle!$I$3:$J$20,2,FALSE))</f>
        <v/>
      </c>
      <c r="U9" s="537"/>
      <c r="V9" s="540"/>
      <c r="W9" s="540"/>
      <c r="X9" s="541"/>
      <c r="Y9" s="541"/>
      <c r="Z9" s="541"/>
      <c r="AA9" s="541"/>
      <c r="AB9" s="541"/>
      <c r="AC9" s="541"/>
      <c r="AD9" s="539"/>
      <c r="AE9" s="542"/>
      <c r="AF9" s="542"/>
      <c r="AG9" s="542"/>
      <c r="AH9" s="542"/>
      <c r="AI9" s="542"/>
      <c r="AJ9" s="542"/>
      <c r="AK9" s="542"/>
      <c r="AL9" s="542"/>
      <c r="AM9" s="542"/>
      <c r="AN9" s="542"/>
      <c r="AO9" s="543"/>
      <c r="AP9" s="542" t="s">
        <v>317</v>
      </c>
      <c r="AQ9" s="542" t="s">
        <v>317</v>
      </c>
      <c r="AR9" s="542" t="s">
        <v>317</v>
      </c>
      <c r="AS9" s="542" t="s">
        <v>317</v>
      </c>
      <c r="AT9" s="542" t="s">
        <v>317</v>
      </c>
      <c r="AU9" s="543"/>
      <c r="AV9" s="542"/>
      <c r="AW9" s="537"/>
      <c r="AX9" s="61" t="str">
        <f>IF(OR(TabB2[[#This Row],[eingereichter
Betrag (€)]]=0,TabB2[[#This Row],[eingereichter
Betrag (€)]]=""),"",COUNTA($L$6:$L9)-COUNTIF(($L$6:$L9),0))</f>
        <v/>
      </c>
      <c r="AY9" s="544">
        <f t="shared" ca="1" si="0"/>
        <v>0.12648527418471422</v>
      </c>
      <c r="AZ9" s="545">
        <f>IF(TabB2[[#This Row],[Lfd.
Nr. f.
Stich-
probe]]&lt;&gt;"",TabB2[[#This Row],[Zufalls-
zahl]],0)</f>
        <v>0</v>
      </c>
      <c r="BA9" s="546">
        <f>IF(TabB2[[#This Row],[Stich-
probe]]&gt;0,IF(TabB2[[#This Row],[Differenz
förderfähig/
eingereicht nach Prüfung ÖIF (€)]]&lt;&gt;0,1,0),0)</f>
        <v>0</v>
      </c>
      <c r="BB9" s="547">
        <f>IF(TabB2[[#This Row],[Stich-
probe]]=0,0,TabB2[[#This Row],[Stich-
probe]]*TabB2[[#This Row],[Differenz
förderfähig/
eingereicht nach Prüfung ÖIF (€)]]/TabB2[[#This Row],[eingereichter
Betrag (€)]]*-1)</f>
        <v>0</v>
      </c>
      <c r="BC9" s="61"/>
      <c r="BG9" s="73"/>
    </row>
    <row r="10" spans="2:59" s="60" customFormat="1">
      <c r="B10" s="61"/>
      <c r="C10" s="536">
        <f>IF(TabB2[[#This Row],[Zufalls-
zahl wenn
lfd. Nr.]]=0,0,IF(RANK(TabB2[[#This Row],[Zufalls-
zahl wenn
lfd. Nr.]],TabB2[Zufalls-
zahl wenn
lfd. Nr.])&lt;=TabB2[[#Totals],[Zufalls-
zahl]],1,0))</f>
        <v>0</v>
      </c>
      <c r="D10" s="531" t="s">
        <v>33</v>
      </c>
      <c r="E10" s="532">
        <v>4</v>
      </c>
      <c r="F10" s="13"/>
      <c r="G10" s="29"/>
      <c r="H10" s="8"/>
      <c r="I10" s="8"/>
      <c r="J10" s="8"/>
      <c r="K10" s="8"/>
      <c r="L10" s="152"/>
      <c r="M10" s="567"/>
      <c r="N10" s="568">
        <f>(TabB2[[#This Row],[förderfähiger 
Betrag nach Prüfung ÖIF (€)]]-TabB2[[#This Row],[eingereichter
Betrag (€)]])*IF(TabB2[[#This Row],[Stich-
probe]]&gt;0,1,0)</f>
        <v>0</v>
      </c>
      <c r="O10" s="8"/>
      <c r="P10" s="8"/>
      <c r="Q10" s="8"/>
      <c r="R10" s="537"/>
      <c r="S10" s="538"/>
      <c r="T10" s="538" t="str">
        <f>IF(ISERROR(VLOOKUP(TabB2[[#This Row],[Grund für Differenz]],Datenquelle!$I$3:$J$20,2,FALSE)),"",VLOOKUP(TabB2[[#This Row],[Grund für Differenz]],Datenquelle!$I$3:$J$20,2,FALSE))</f>
        <v/>
      </c>
      <c r="U10" s="537"/>
      <c r="V10" s="540"/>
      <c r="W10" s="540"/>
      <c r="X10" s="541"/>
      <c r="Y10" s="541"/>
      <c r="Z10" s="541"/>
      <c r="AA10" s="541"/>
      <c r="AB10" s="541"/>
      <c r="AC10" s="541"/>
      <c r="AD10" s="569"/>
      <c r="AE10" s="542"/>
      <c r="AF10" s="542"/>
      <c r="AG10" s="542"/>
      <c r="AH10" s="542"/>
      <c r="AI10" s="542"/>
      <c r="AJ10" s="542"/>
      <c r="AK10" s="542"/>
      <c r="AL10" s="542"/>
      <c r="AM10" s="542"/>
      <c r="AN10" s="542"/>
      <c r="AO10" s="543"/>
      <c r="AP10" s="542" t="s">
        <v>317</v>
      </c>
      <c r="AQ10" s="542" t="s">
        <v>317</v>
      </c>
      <c r="AR10" s="542" t="s">
        <v>317</v>
      </c>
      <c r="AS10" s="542" t="s">
        <v>317</v>
      </c>
      <c r="AT10" s="542" t="s">
        <v>317</v>
      </c>
      <c r="AU10" s="543"/>
      <c r="AV10" s="542"/>
      <c r="AW10" s="537"/>
      <c r="AX10" s="61" t="str">
        <f>IF(OR(TabB2[[#This Row],[eingereichter
Betrag (€)]]=0,TabB2[[#This Row],[eingereichter
Betrag (€)]]=""),"",COUNTA($L$6:$L10)-COUNTIF(($L$6:$L10),0))</f>
        <v/>
      </c>
      <c r="AY10" s="544">
        <f t="shared" ca="1" si="0"/>
        <v>0.21347389628905167</v>
      </c>
      <c r="AZ10" s="545">
        <f>IF(TabB2[[#This Row],[Lfd.
Nr. f.
Stich-
probe]]&lt;&gt;"",TabB2[[#This Row],[Zufalls-
zahl]],0)</f>
        <v>0</v>
      </c>
      <c r="BA10" s="546">
        <f>IF(TabB2[[#This Row],[Stich-
probe]]&gt;0,IF(TabB2[[#This Row],[Differenz
förderfähig/
eingereicht nach Prüfung ÖIF (€)]]&lt;&gt;0,1,0),0)</f>
        <v>0</v>
      </c>
      <c r="BB10" s="547">
        <f>IF(TabB2[[#This Row],[Stich-
probe]]=0,0,TabB2[[#This Row],[Stich-
probe]]*TabB2[[#This Row],[Differenz
förderfähig/
eingereicht nach Prüfung ÖIF (€)]]/TabB2[[#This Row],[eingereichter
Betrag (€)]]*-1)</f>
        <v>0</v>
      </c>
      <c r="BC10" s="61"/>
      <c r="BG10" s="73"/>
    </row>
    <row r="11" spans="2:59" s="60" customFormat="1">
      <c r="B11" s="61"/>
      <c r="C11" s="536">
        <f>IF(TabB2[[#This Row],[Zufalls-
zahl wenn
lfd. Nr.]]=0,0,IF(RANK(TabB2[[#This Row],[Zufalls-
zahl wenn
lfd. Nr.]],TabB2[Zufalls-
zahl wenn
lfd. Nr.])&lt;=TabB2[[#Totals],[Zufalls-
zahl]],1,0))</f>
        <v>0</v>
      </c>
      <c r="D11" s="531" t="s">
        <v>33</v>
      </c>
      <c r="E11" s="532">
        <v>5</v>
      </c>
      <c r="F11" s="13"/>
      <c r="G11" s="29"/>
      <c r="H11" s="8"/>
      <c r="I11" s="8"/>
      <c r="J11" s="8"/>
      <c r="K11" s="8"/>
      <c r="L11" s="152"/>
      <c r="M11" s="567"/>
      <c r="N11" s="568">
        <f>(TabB2[[#This Row],[förderfähiger 
Betrag nach Prüfung ÖIF (€)]]-TabB2[[#This Row],[eingereichter
Betrag (€)]])*IF(TabB2[[#This Row],[Stich-
probe]]&gt;0,1,0)</f>
        <v>0</v>
      </c>
      <c r="O11" s="8"/>
      <c r="P11" s="8"/>
      <c r="Q11" s="8"/>
      <c r="R11" s="537"/>
      <c r="S11" s="538"/>
      <c r="T11" s="538" t="str">
        <f>IF(ISERROR(VLOOKUP(TabB2[[#This Row],[Grund für Differenz]],Datenquelle!$I$3:$J$20,2,FALSE)),"",VLOOKUP(TabB2[[#This Row],[Grund für Differenz]],Datenquelle!$I$3:$J$20,2,FALSE))</f>
        <v/>
      </c>
      <c r="U11" s="537"/>
      <c r="V11" s="540"/>
      <c r="W11" s="540"/>
      <c r="X11" s="541"/>
      <c r="Y11" s="541"/>
      <c r="Z11" s="541"/>
      <c r="AA11" s="541"/>
      <c r="AB11" s="541"/>
      <c r="AC11" s="541"/>
      <c r="AD11" s="537"/>
      <c r="AE11" s="542"/>
      <c r="AF11" s="542"/>
      <c r="AG11" s="542"/>
      <c r="AH11" s="542"/>
      <c r="AI11" s="542"/>
      <c r="AJ11" s="542"/>
      <c r="AK11" s="542"/>
      <c r="AL11" s="542"/>
      <c r="AM11" s="542"/>
      <c r="AN11" s="542"/>
      <c r="AO11" s="543"/>
      <c r="AP11" s="542" t="s">
        <v>317</v>
      </c>
      <c r="AQ11" s="542" t="s">
        <v>317</v>
      </c>
      <c r="AR11" s="542" t="s">
        <v>317</v>
      </c>
      <c r="AS11" s="542" t="s">
        <v>317</v>
      </c>
      <c r="AT11" s="542" t="s">
        <v>317</v>
      </c>
      <c r="AU11" s="543"/>
      <c r="AV11" s="542"/>
      <c r="AW11" s="537"/>
      <c r="AX11" s="61" t="str">
        <f>IF(OR(TabB2[[#This Row],[eingereichter
Betrag (€)]]=0,TabB2[[#This Row],[eingereichter
Betrag (€)]]=""),"",COUNTA($L$6:$L11)-COUNTIF(($L$6:$L11),0))</f>
        <v/>
      </c>
      <c r="AY11" s="544">
        <f t="shared" ca="1" si="0"/>
        <v>0.98809890476467144</v>
      </c>
      <c r="AZ11" s="545">
        <f>IF(TabB2[[#This Row],[Lfd.
Nr. f.
Stich-
probe]]&lt;&gt;"",TabB2[[#This Row],[Zufalls-
zahl]],0)</f>
        <v>0</v>
      </c>
      <c r="BA11" s="546">
        <f>IF(TabB2[[#This Row],[Stich-
probe]]&gt;0,IF(TabB2[[#This Row],[Differenz
förderfähig/
eingereicht nach Prüfung ÖIF (€)]]&lt;&gt;0,1,0),0)</f>
        <v>0</v>
      </c>
      <c r="BB11" s="547">
        <f>IF(TabB2[[#This Row],[Stich-
probe]]=0,0,TabB2[[#This Row],[Stich-
probe]]*TabB2[[#This Row],[Differenz
förderfähig/
eingereicht nach Prüfung ÖIF (€)]]/TabB2[[#This Row],[eingereichter
Betrag (€)]]*-1)</f>
        <v>0</v>
      </c>
      <c r="BC11" s="61"/>
      <c r="BG11" s="73"/>
    </row>
    <row r="12" spans="2:59" s="60" customFormat="1">
      <c r="B12" s="61"/>
      <c r="C12" s="536">
        <f>IF(TabB2[[#This Row],[Zufalls-
zahl wenn
lfd. Nr.]]=0,0,IF(RANK(TabB2[[#This Row],[Zufalls-
zahl wenn
lfd. Nr.]],TabB2[Zufalls-
zahl wenn
lfd. Nr.])&lt;=TabB2[[#Totals],[Zufalls-
zahl]],1,0))</f>
        <v>0</v>
      </c>
      <c r="D12" s="531" t="s">
        <v>33</v>
      </c>
      <c r="E12" s="532">
        <v>6</v>
      </c>
      <c r="F12" s="13"/>
      <c r="G12" s="29"/>
      <c r="H12" s="8"/>
      <c r="I12" s="8"/>
      <c r="J12" s="8"/>
      <c r="K12" s="8"/>
      <c r="L12" s="152"/>
      <c r="M12" s="567"/>
      <c r="N12" s="568">
        <f>(TabB2[[#This Row],[förderfähiger 
Betrag nach Prüfung ÖIF (€)]]-TabB2[[#This Row],[eingereichter
Betrag (€)]])*IF(TabB2[[#This Row],[Stich-
probe]]&gt;0,1,0)</f>
        <v>0</v>
      </c>
      <c r="O12" s="8"/>
      <c r="P12" s="8"/>
      <c r="Q12" s="8"/>
      <c r="R12" s="537"/>
      <c r="S12" s="538"/>
      <c r="T12" s="538" t="str">
        <f>IF(ISERROR(VLOOKUP(TabB2[[#This Row],[Grund für Differenz]],Datenquelle!$I$3:$J$20,2,FALSE)),"",VLOOKUP(TabB2[[#This Row],[Grund für Differenz]],Datenquelle!$I$3:$J$20,2,FALSE))</f>
        <v/>
      </c>
      <c r="U12" s="537"/>
      <c r="V12" s="540"/>
      <c r="W12" s="540"/>
      <c r="X12" s="541"/>
      <c r="Y12" s="541"/>
      <c r="Z12" s="541"/>
      <c r="AA12" s="541"/>
      <c r="AB12" s="541"/>
      <c r="AC12" s="541"/>
      <c r="AD12" s="537"/>
      <c r="AE12" s="542"/>
      <c r="AF12" s="542"/>
      <c r="AG12" s="542"/>
      <c r="AH12" s="542"/>
      <c r="AI12" s="542"/>
      <c r="AJ12" s="542"/>
      <c r="AK12" s="542"/>
      <c r="AL12" s="542"/>
      <c r="AM12" s="542"/>
      <c r="AN12" s="542"/>
      <c r="AO12" s="543"/>
      <c r="AP12" s="542" t="s">
        <v>317</v>
      </c>
      <c r="AQ12" s="542" t="s">
        <v>317</v>
      </c>
      <c r="AR12" s="542" t="s">
        <v>317</v>
      </c>
      <c r="AS12" s="542" t="s">
        <v>317</v>
      </c>
      <c r="AT12" s="542" t="s">
        <v>317</v>
      </c>
      <c r="AU12" s="543"/>
      <c r="AV12" s="542"/>
      <c r="AW12" s="537"/>
      <c r="AX12" s="61" t="str">
        <f>IF(OR(TabB2[[#This Row],[eingereichter
Betrag (€)]]=0,TabB2[[#This Row],[eingereichter
Betrag (€)]]=""),"",COUNTA($L$6:$L12)-COUNTIF(($L$6:$L12),0))</f>
        <v/>
      </c>
      <c r="AY12" s="544">
        <f t="shared" ca="1" si="0"/>
        <v>0.15480383694462008</v>
      </c>
      <c r="AZ12" s="545">
        <f>IF(TabB2[[#This Row],[Lfd.
Nr. f.
Stich-
probe]]&lt;&gt;"",TabB2[[#This Row],[Zufalls-
zahl]],0)</f>
        <v>0</v>
      </c>
      <c r="BA12" s="546">
        <f>IF(TabB2[[#This Row],[Stich-
probe]]&gt;0,IF(TabB2[[#This Row],[Differenz
förderfähig/
eingereicht nach Prüfung ÖIF (€)]]&lt;&gt;0,1,0),0)</f>
        <v>0</v>
      </c>
      <c r="BB12" s="547">
        <f>IF(TabB2[[#This Row],[Stich-
probe]]=0,0,TabB2[[#This Row],[Stich-
probe]]*TabB2[[#This Row],[Differenz
förderfähig/
eingereicht nach Prüfung ÖIF (€)]]/TabB2[[#This Row],[eingereichter
Betrag (€)]]*-1)</f>
        <v>0</v>
      </c>
      <c r="BC12" s="61"/>
      <c r="BG12" s="73"/>
    </row>
    <row r="13" spans="2:59" s="60" customFormat="1">
      <c r="B13" s="61"/>
      <c r="C13" s="536">
        <f>IF(TabB2[[#This Row],[Zufalls-
zahl wenn
lfd. Nr.]]=0,0,IF(RANK(TabB2[[#This Row],[Zufalls-
zahl wenn
lfd. Nr.]],TabB2[Zufalls-
zahl wenn
lfd. Nr.])&lt;=TabB2[[#Totals],[Zufalls-
zahl]],1,0))</f>
        <v>0</v>
      </c>
      <c r="D13" s="531" t="s">
        <v>33</v>
      </c>
      <c r="E13" s="532">
        <v>7</v>
      </c>
      <c r="F13" s="13"/>
      <c r="G13" s="29"/>
      <c r="H13" s="8"/>
      <c r="I13" s="8"/>
      <c r="J13" s="8"/>
      <c r="K13" s="8"/>
      <c r="L13" s="152"/>
      <c r="M13" s="567"/>
      <c r="N13" s="568">
        <f>(TabB2[[#This Row],[förderfähiger 
Betrag nach Prüfung ÖIF (€)]]-TabB2[[#This Row],[eingereichter
Betrag (€)]])*IF(TabB2[[#This Row],[Stich-
probe]]&gt;0,1,0)</f>
        <v>0</v>
      </c>
      <c r="O13" s="8"/>
      <c r="P13" s="8"/>
      <c r="Q13" s="8"/>
      <c r="R13" s="537"/>
      <c r="S13" s="538"/>
      <c r="T13" s="538" t="str">
        <f>IF(ISERROR(VLOOKUP(TabB2[[#This Row],[Grund für Differenz]],Datenquelle!$I$3:$J$20,2,FALSE)),"",VLOOKUP(TabB2[[#This Row],[Grund für Differenz]],Datenquelle!$I$3:$J$20,2,FALSE))</f>
        <v/>
      </c>
      <c r="U13" s="537"/>
      <c r="V13" s="540"/>
      <c r="W13" s="540"/>
      <c r="X13" s="541"/>
      <c r="Y13" s="541"/>
      <c r="Z13" s="541"/>
      <c r="AA13" s="541"/>
      <c r="AB13" s="541"/>
      <c r="AC13" s="541"/>
      <c r="AD13" s="537"/>
      <c r="AE13" s="542"/>
      <c r="AF13" s="542"/>
      <c r="AG13" s="542"/>
      <c r="AH13" s="542"/>
      <c r="AI13" s="542"/>
      <c r="AJ13" s="542"/>
      <c r="AK13" s="542"/>
      <c r="AL13" s="542"/>
      <c r="AM13" s="542"/>
      <c r="AN13" s="542"/>
      <c r="AO13" s="543"/>
      <c r="AP13" s="542" t="s">
        <v>317</v>
      </c>
      <c r="AQ13" s="542" t="s">
        <v>317</v>
      </c>
      <c r="AR13" s="542" t="s">
        <v>317</v>
      </c>
      <c r="AS13" s="542" t="s">
        <v>317</v>
      </c>
      <c r="AT13" s="542" t="s">
        <v>317</v>
      </c>
      <c r="AU13" s="543"/>
      <c r="AV13" s="542"/>
      <c r="AW13" s="537"/>
      <c r="AX13" s="61" t="str">
        <f>IF(OR(TabB2[[#This Row],[eingereichter
Betrag (€)]]=0,TabB2[[#This Row],[eingereichter
Betrag (€)]]=""),"",COUNTA($L$6:$L13)-COUNTIF(($L$6:$L13),0))</f>
        <v/>
      </c>
      <c r="AY13" s="544">
        <f t="shared" ca="1" si="0"/>
        <v>0.21238122196294063</v>
      </c>
      <c r="AZ13" s="545">
        <f>IF(TabB2[[#This Row],[Lfd.
Nr. f.
Stich-
probe]]&lt;&gt;"",TabB2[[#This Row],[Zufalls-
zahl]],0)</f>
        <v>0</v>
      </c>
      <c r="BA13" s="546">
        <f>IF(TabB2[[#This Row],[Stich-
probe]]&gt;0,IF(TabB2[[#This Row],[Differenz
förderfähig/
eingereicht nach Prüfung ÖIF (€)]]&lt;&gt;0,1,0),0)</f>
        <v>0</v>
      </c>
      <c r="BB13" s="547">
        <f>IF(TabB2[[#This Row],[Stich-
probe]]=0,0,TabB2[[#This Row],[Stich-
probe]]*TabB2[[#This Row],[Differenz
förderfähig/
eingereicht nach Prüfung ÖIF (€)]]/TabB2[[#This Row],[eingereichter
Betrag (€)]]*-1)</f>
        <v>0</v>
      </c>
      <c r="BC13" s="61"/>
      <c r="BG13" s="73"/>
    </row>
    <row r="14" spans="2:59" s="60" customFormat="1">
      <c r="B14" s="61"/>
      <c r="C14" s="536">
        <f>IF(TabB2[[#This Row],[Zufalls-
zahl wenn
lfd. Nr.]]=0,0,IF(RANK(TabB2[[#This Row],[Zufalls-
zahl wenn
lfd. Nr.]],TabB2[Zufalls-
zahl wenn
lfd. Nr.])&lt;=TabB2[[#Totals],[Zufalls-
zahl]],1,0))</f>
        <v>0</v>
      </c>
      <c r="D14" s="531" t="s">
        <v>33</v>
      </c>
      <c r="E14" s="532">
        <v>8</v>
      </c>
      <c r="F14" s="13"/>
      <c r="G14" s="29"/>
      <c r="H14" s="8"/>
      <c r="I14" s="8"/>
      <c r="J14" s="8"/>
      <c r="K14" s="8"/>
      <c r="L14" s="152"/>
      <c r="M14" s="567"/>
      <c r="N14" s="568">
        <f>(TabB2[[#This Row],[förderfähiger 
Betrag nach Prüfung ÖIF (€)]]-TabB2[[#This Row],[eingereichter
Betrag (€)]])*IF(TabB2[[#This Row],[Stich-
probe]]&gt;0,1,0)</f>
        <v>0</v>
      </c>
      <c r="O14" s="8"/>
      <c r="P14" s="8"/>
      <c r="Q14" s="8"/>
      <c r="R14" s="537"/>
      <c r="S14" s="538"/>
      <c r="T14" s="538" t="str">
        <f>IF(ISERROR(VLOOKUP(TabB2[[#This Row],[Grund für Differenz]],Datenquelle!$I$3:$J$20,2,FALSE)),"",VLOOKUP(TabB2[[#This Row],[Grund für Differenz]],Datenquelle!$I$3:$J$20,2,FALSE))</f>
        <v/>
      </c>
      <c r="U14" s="537"/>
      <c r="V14" s="540"/>
      <c r="W14" s="540"/>
      <c r="X14" s="541"/>
      <c r="Y14" s="541"/>
      <c r="Z14" s="541"/>
      <c r="AA14" s="541"/>
      <c r="AB14" s="541"/>
      <c r="AC14" s="541"/>
      <c r="AD14" s="539"/>
      <c r="AE14" s="542"/>
      <c r="AF14" s="542"/>
      <c r="AG14" s="542"/>
      <c r="AH14" s="542"/>
      <c r="AI14" s="542"/>
      <c r="AJ14" s="542"/>
      <c r="AK14" s="542"/>
      <c r="AL14" s="542"/>
      <c r="AM14" s="542"/>
      <c r="AN14" s="542"/>
      <c r="AO14" s="543"/>
      <c r="AP14" s="542" t="s">
        <v>317</v>
      </c>
      <c r="AQ14" s="542" t="s">
        <v>317</v>
      </c>
      <c r="AR14" s="542" t="s">
        <v>317</v>
      </c>
      <c r="AS14" s="542" t="s">
        <v>317</v>
      </c>
      <c r="AT14" s="542" t="s">
        <v>317</v>
      </c>
      <c r="AU14" s="543"/>
      <c r="AV14" s="542"/>
      <c r="AW14" s="537"/>
      <c r="AX14" s="61" t="str">
        <f>IF(OR(TabB2[[#This Row],[eingereichter
Betrag (€)]]=0,TabB2[[#This Row],[eingereichter
Betrag (€)]]=""),"",COUNTA($L$6:$L14)-COUNTIF(($L$6:$L14),0))</f>
        <v/>
      </c>
      <c r="AY14" s="544">
        <f t="shared" ca="1" si="0"/>
        <v>0.87887833110892721</v>
      </c>
      <c r="AZ14" s="545">
        <f>IF(TabB2[[#This Row],[Lfd.
Nr. f.
Stich-
probe]]&lt;&gt;"",TabB2[[#This Row],[Zufalls-
zahl]],0)</f>
        <v>0</v>
      </c>
      <c r="BA14" s="546">
        <f>IF(TabB2[[#This Row],[Stich-
probe]]&gt;0,IF(TabB2[[#This Row],[Differenz
förderfähig/
eingereicht nach Prüfung ÖIF (€)]]&lt;&gt;0,1,0),0)</f>
        <v>0</v>
      </c>
      <c r="BB14" s="547">
        <f>IF(TabB2[[#This Row],[Stich-
probe]]=0,0,TabB2[[#This Row],[Stich-
probe]]*TabB2[[#This Row],[Differenz
förderfähig/
eingereicht nach Prüfung ÖIF (€)]]/TabB2[[#This Row],[eingereichter
Betrag (€)]]*-1)</f>
        <v>0</v>
      </c>
      <c r="BC14" s="61"/>
      <c r="BG14" s="73"/>
    </row>
    <row r="15" spans="2:59" s="60" customFormat="1">
      <c r="B15" s="61"/>
      <c r="C15" s="536">
        <f>IF(TabB2[[#This Row],[Zufalls-
zahl wenn
lfd. Nr.]]=0,0,IF(RANK(TabB2[[#This Row],[Zufalls-
zahl wenn
lfd. Nr.]],TabB2[Zufalls-
zahl wenn
lfd. Nr.])&lt;=TabB2[[#Totals],[Zufalls-
zahl]],1,0))</f>
        <v>0</v>
      </c>
      <c r="D15" s="531" t="s">
        <v>33</v>
      </c>
      <c r="E15" s="532">
        <v>9</v>
      </c>
      <c r="F15" s="13"/>
      <c r="G15" s="29"/>
      <c r="H15" s="8"/>
      <c r="I15" s="8"/>
      <c r="J15" s="8"/>
      <c r="K15" s="8"/>
      <c r="L15" s="152"/>
      <c r="M15" s="567"/>
      <c r="N15" s="568">
        <f>(TabB2[[#This Row],[förderfähiger 
Betrag nach Prüfung ÖIF (€)]]-TabB2[[#This Row],[eingereichter
Betrag (€)]])*IF(TabB2[[#This Row],[Stich-
probe]]&gt;0,1,0)</f>
        <v>0</v>
      </c>
      <c r="O15" s="8"/>
      <c r="P15" s="8"/>
      <c r="Q15" s="8"/>
      <c r="R15" s="537"/>
      <c r="S15" s="538"/>
      <c r="T15" s="538" t="str">
        <f>IF(ISERROR(VLOOKUP(TabB2[[#This Row],[Grund für Differenz]],Datenquelle!$I$3:$J$20,2,FALSE)),"",VLOOKUP(TabB2[[#This Row],[Grund für Differenz]],Datenquelle!$I$3:$J$20,2,FALSE))</f>
        <v/>
      </c>
      <c r="U15" s="537"/>
      <c r="V15" s="540"/>
      <c r="W15" s="540"/>
      <c r="X15" s="541"/>
      <c r="Y15" s="541"/>
      <c r="Z15" s="541"/>
      <c r="AA15" s="541"/>
      <c r="AB15" s="541"/>
      <c r="AC15" s="541"/>
      <c r="AD15" s="569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3"/>
      <c r="AP15" s="542" t="s">
        <v>317</v>
      </c>
      <c r="AQ15" s="542" t="s">
        <v>317</v>
      </c>
      <c r="AR15" s="542" t="s">
        <v>317</v>
      </c>
      <c r="AS15" s="542" t="s">
        <v>317</v>
      </c>
      <c r="AT15" s="542" t="s">
        <v>317</v>
      </c>
      <c r="AU15" s="543"/>
      <c r="AV15" s="542"/>
      <c r="AW15" s="537"/>
      <c r="AX15" s="61" t="str">
        <f>IF(OR(TabB2[[#This Row],[eingereichter
Betrag (€)]]=0,TabB2[[#This Row],[eingereichter
Betrag (€)]]=""),"",COUNTA($L$6:$L15)-COUNTIF(($L$6:$L15),0))</f>
        <v/>
      </c>
      <c r="AY15" s="544">
        <f t="shared" ca="1" si="0"/>
        <v>0.81574910991709126</v>
      </c>
      <c r="AZ15" s="545">
        <f>IF(TabB2[[#This Row],[Lfd.
Nr. f.
Stich-
probe]]&lt;&gt;"",TabB2[[#This Row],[Zufalls-
zahl]],0)</f>
        <v>0</v>
      </c>
      <c r="BA15" s="546">
        <f>IF(TabB2[[#This Row],[Stich-
probe]]&gt;0,IF(TabB2[[#This Row],[Differenz
förderfähig/
eingereicht nach Prüfung ÖIF (€)]]&lt;&gt;0,1,0),0)</f>
        <v>0</v>
      </c>
      <c r="BB15" s="547">
        <f>IF(TabB2[[#This Row],[Stich-
probe]]=0,0,TabB2[[#This Row],[Stich-
probe]]*TabB2[[#This Row],[Differenz
förderfähig/
eingereicht nach Prüfung ÖIF (€)]]/TabB2[[#This Row],[eingereichter
Betrag (€)]]*-1)</f>
        <v>0</v>
      </c>
      <c r="BC15" s="61"/>
      <c r="BG15" s="73"/>
    </row>
    <row r="16" spans="2:59" s="60" customFormat="1">
      <c r="B16" s="61"/>
      <c r="C16" s="536">
        <f>IF(TabB2[[#This Row],[Zufalls-
zahl wenn
lfd. Nr.]]=0,0,IF(RANK(TabB2[[#This Row],[Zufalls-
zahl wenn
lfd. Nr.]],TabB2[Zufalls-
zahl wenn
lfd. Nr.])&lt;=TabB2[[#Totals],[Zufalls-
zahl]],1,0))</f>
        <v>0</v>
      </c>
      <c r="D16" s="531" t="s">
        <v>33</v>
      </c>
      <c r="E16" s="532">
        <v>10</v>
      </c>
      <c r="F16" s="13"/>
      <c r="G16" s="29"/>
      <c r="H16" s="8"/>
      <c r="I16" s="8"/>
      <c r="J16" s="8"/>
      <c r="K16" s="8"/>
      <c r="L16" s="152"/>
      <c r="M16" s="567"/>
      <c r="N16" s="568">
        <f>(TabB2[[#This Row],[förderfähiger 
Betrag nach Prüfung ÖIF (€)]]-TabB2[[#This Row],[eingereichter
Betrag (€)]])*IF(TabB2[[#This Row],[Stich-
probe]]&gt;0,1,0)</f>
        <v>0</v>
      </c>
      <c r="O16" s="8"/>
      <c r="P16" s="8"/>
      <c r="Q16" s="8"/>
      <c r="R16" s="537"/>
      <c r="S16" s="538"/>
      <c r="T16" s="538" t="str">
        <f>IF(ISERROR(VLOOKUP(TabB2[[#This Row],[Grund für Differenz]],Datenquelle!$I$3:$J$20,2,FALSE)),"",VLOOKUP(TabB2[[#This Row],[Grund für Differenz]],Datenquelle!$I$3:$J$20,2,FALSE))</f>
        <v/>
      </c>
      <c r="U16" s="537"/>
      <c r="V16" s="540"/>
      <c r="W16" s="540"/>
      <c r="X16" s="541"/>
      <c r="Y16" s="541"/>
      <c r="Z16" s="541"/>
      <c r="AA16" s="541"/>
      <c r="AB16" s="541"/>
      <c r="AC16" s="541"/>
      <c r="AD16" s="537"/>
      <c r="AE16" s="542"/>
      <c r="AF16" s="542"/>
      <c r="AG16" s="542"/>
      <c r="AH16" s="542"/>
      <c r="AI16" s="542"/>
      <c r="AJ16" s="542"/>
      <c r="AK16" s="542"/>
      <c r="AL16" s="542"/>
      <c r="AM16" s="542"/>
      <c r="AN16" s="542"/>
      <c r="AO16" s="543"/>
      <c r="AP16" s="542" t="s">
        <v>317</v>
      </c>
      <c r="AQ16" s="542" t="s">
        <v>317</v>
      </c>
      <c r="AR16" s="542" t="s">
        <v>317</v>
      </c>
      <c r="AS16" s="542" t="s">
        <v>317</v>
      </c>
      <c r="AT16" s="542" t="s">
        <v>317</v>
      </c>
      <c r="AU16" s="543"/>
      <c r="AV16" s="542"/>
      <c r="AW16" s="537"/>
      <c r="AX16" s="61" t="str">
        <f>IF(OR(TabB2[[#This Row],[eingereichter
Betrag (€)]]=0,TabB2[[#This Row],[eingereichter
Betrag (€)]]=""),"",COUNTA($L$6:$L16)-COUNTIF(($L$6:$L16),0))</f>
        <v/>
      </c>
      <c r="AY16" s="544">
        <f t="shared" ca="1" si="0"/>
        <v>0.13760184904701844</v>
      </c>
      <c r="AZ16" s="545">
        <f>IF(TabB2[[#This Row],[Lfd.
Nr. f.
Stich-
probe]]&lt;&gt;"",TabB2[[#This Row],[Zufalls-
zahl]],0)</f>
        <v>0</v>
      </c>
      <c r="BA16" s="546">
        <f>IF(TabB2[[#This Row],[Stich-
probe]]&gt;0,IF(TabB2[[#This Row],[Differenz
förderfähig/
eingereicht nach Prüfung ÖIF (€)]]&lt;&gt;0,1,0),0)</f>
        <v>0</v>
      </c>
      <c r="BB16" s="547">
        <f>IF(TabB2[[#This Row],[Stich-
probe]]=0,0,TabB2[[#This Row],[Stich-
probe]]*TabB2[[#This Row],[Differenz
förderfähig/
eingereicht nach Prüfung ÖIF (€)]]/TabB2[[#This Row],[eingereichter
Betrag (€)]]*-1)</f>
        <v>0</v>
      </c>
      <c r="BC16" s="61"/>
      <c r="BG16" s="73"/>
    </row>
    <row r="17" spans="2:59" s="60" customFormat="1">
      <c r="B17" s="61"/>
      <c r="C17" s="536">
        <f>IF(TabB2[[#This Row],[Zufalls-
zahl wenn
lfd. Nr.]]=0,0,IF(RANK(TabB2[[#This Row],[Zufalls-
zahl wenn
lfd. Nr.]],TabB2[Zufalls-
zahl wenn
lfd. Nr.])&lt;=TabB2[[#Totals],[Zufalls-
zahl]],1,0))</f>
        <v>0</v>
      </c>
      <c r="D17" s="531" t="s">
        <v>33</v>
      </c>
      <c r="E17" s="532">
        <v>11</v>
      </c>
      <c r="F17" s="13"/>
      <c r="G17" s="29"/>
      <c r="H17" s="8"/>
      <c r="I17" s="8"/>
      <c r="J17" s="8"/>
      <c r="K17" s="8"/>
      <c r="L17" s="152"/>
      <c r="M17" s="567"/>
      <c r="N17" s="568">
        <f>(TabB2[[#This Row],[förderfähiger 
Betrag nach Prüfung ÖIF (€)]]-TabB2[[#This Row],[eingereichter
Betrag (€)]])*IF(TabB2[[#This Row],[Stich-
probe]]&gt;0,1,0)</f>
        <v>0</v>
      </c>
      <c r="O17" s="8"/>
      <c r="P17" s="8"/>
      <c r="Q17" s="8"/>
      <c r="R17" s="537"/>
      <c r="S17" s="538"/>
      <c r="T17" s="538" t="str">
        <f>IF(ISERROR(VLOOKUP(TabB2[[#This Row],[Grund für Differenz]],Datenquelle!$I$3:$J$20,2,FALSE)),"",VLOOKUP(TabB2[[#This Row],[Grund für Differenz]],Datenquelle!$I$3:$J$20,2,FALSE))</f>
        <v/>
      </c>
      <c r="U17" s="537"/>
      <c r="V17" s="540"/>
      <c r="W17" s="540"/>
      <c r="X17" s="541"/>
      <c r="Y17" s="541"/>
      <c r="Z17" s="541"/>
      <c r="AA17" s="541"/>
      <c r="AB17" s="541"/>
      <c r="AC17" s="541"/>
      <c r="AD17" s="537"/>
      <c r="AE17" s="542"/>
      <c r="AF17" s="542"/>
      <c r="AG17" s="542"/>
      <c r="AH17" s="542"/>
      <c r="AI17" s="542"/>
      <c r="AJ17" s="542"/>
      <c r="AK17" s="542"/>
      <c r="AL17" s="542"/>
      <c r="AM17" s="542"/>
      <c r="AN17" s="542"/>
      <c r="AO17" s="543"/>
      <c r="AP17" s="542" t="s">
        <v>317</v>
      </c>
      <c r="AQ17" s="542" t="s">
        <v>317</v>
      </c>
      <c r="AR17" s="542" t="s">
        <v>317</v>
      </c>
      <c r="AS17" s="542" t="s">
        <v>317</v>
      </c>
      <c r="AT17" s="542" t="s">
        <v>317</v>
      </c>
      <c r="AU17" s="543"/>
      <c r="AV17" s="542"/>
      <c r="AW17" s="537"/>
      <c r="AX17" s="61" t="str">
        <f>IF(OR(TabB2[[#This Row],[eingereichter
Betrag (€)]]=0,TabB2[[#This Row],[eingereichter
Betrag (€)]]=""),"",COUNTA($L$6:$L17)-COUNTIF(($L$6:$L17),0))</f>
        <v/>
      </c>
      <c r="AY17" s="544">
        <f t="shared" ca="1" si="0"/>
        <v>0.90850595892381392</v>
      </c>
      <c r="AZ17" s="545">
        <f>IF(TabB2[[#This Row],[Lfd.
Nr. f.
Stich-
probe]]&lt;&gt;"",TabB2[[#This Row],[Zufalls-
zahl]],0)</f>
        <v>0</v>
      </c>
      <c r="BA17" s="546">
        <f>IF(TabB2[[#This Row],[Stich-
probe]]&gt;0,IF(TabB2[[#This Row],[Differenz
förderfähig/
eingereicht nach Prüfung ÖIF (€)]]&lt;&gt;0,1,0),0)</f>
        <v>0</v>
      </c>
      <c r="BB17" s="547">
        <f>IF(TabB2[[#This Row],[Stich-
probe]]=0,0,TabB2[[#This Row],[Stich-
probe]]*TabB2[[#This Row],[Differenz
förderfähig/
eingereicht nach Prüfung ÖIF (€)]]/TabB2[[#This Row],[eingereichter
Betrag (€)]]*-1)</f>
        <v>0</v>
      </c>
      <c r="BC17" s="61"/>
      <c r="BG17" s="73"/>
    </row>
    <row r="18" spans="2:59" s="60" customFormat="1">
      <c r="B18" s="61"/>
      <c r="C18" s="536">
        <f>IF(TabB2[[#This Row],[Zufalls-
zahl wenn
lfd. Nr.]]=0,0,IF(RANK(TabB2[[#This Row],[Zufalls-
zahl wenn
lfd. Nr.]],TabB2[Zufalls-
zahl wenn
lfd. Nr.])&lt;=TabB2[[#Totals],[Zufalls-
zahl]],1,0))</f>
        <v>0</v>
      </c>
      <c r="D18" s="531" t="s">
        <v>33</v>
      </c>
      <c r="E18" s="532">
        <v>12</v>
      </c>
      <c r="F18" s="13"/>
      <c r="G18" s="29"/>
      <c r="H18" s="8"/>
      <c r="I18" s="8"/>
      <c r="J18" s="8"/>
      <c r="K18" s="8"/>
      <c r="L18" s="152"/>
      <c r="M18" s="567"/>
      <c r="N18" s="568">
        <f>(TabB2[[#This Row],[förderfähiger 
Betrag nach Prüfung ÖIF (€)]]-TabB2[[#This Row],[eingereichter
Betrag (€)]])*IF(TabB2[[#This Row],[Stich-
probe]]&gt;0,1,0)</f>
        <v>0</v>
      </c>
      <c r="O18" s="8"/>
      <c r="P18" s="8"/>
      <c r="Q18" s="8"/>
      <c r="R18" s="537"/>
      <c r="S18" s="538"/>
      <c r="T18" s="538" t="str">
        <f>IF(ISERROR(VLOOKUP(TabB2[[#This Row],[Grund für Differenz]],Datenquelle!$I$3:$J$20,2,FALSE)),"",VLOOKUP(TabB2[[#This Row],[Grund für Differenz]],Datenquelle!$I$3:$J$20,2,FALSE))</f>
        <v/>
      </c>
      <c r="U18" s="537"/>
      <c r="V18" s="540"/>
      <c r="W18" s="540"/>
      <c r="X18" s="541"/>
      <c r="Y18" s="541"/>
      <c r="Z18" s="541"/>
      <c r="AA18" s="541"/>
      <c r="AB18" s="541"/>
      <c r="AC18" s="541"/>
      <c r="AD18" s="537"/>
      <c r="AE18" s="542"/>
      <c r="AF18" s="542"/>
      <c r="AG18" s="542"/>
      <c r="AH18" s="542"/>
      <c r="AI18" s="542"/>
      <c r="AJ18" s="542"/>
      <c r="AK18" s="542"/>
      <c r="AL18" s="542"/>
      <c r="AM18" s="542"/>
      <c r="AN18" s="542"/>
      <c r="AO18" s="543"/>
      <c r="AP18" s="542" t="s">
        <v>317</v>
      </c>
      <c r="AQ18" s="542" t="s">
        <v>317</v>
      </c>
      <c r="AR18" s="542" t="s">
        <v>317</v>
      </c>
      <c r="AS18" s="542" t="s">
        <v>317</v>
      </c>
      <c r="AT18" s="542" t="s">
        <v>317</v>
      </c>
      <c r="AU18" s="543"/>
      <c r="AV18" s="542"/>
      <c r="AW18" s="537"/>
      <c r="AX18" s="61" t="str">
        <f>IF(OR(TabB2[[#This Row],[eingereichter
Betrag (€)]]=0,TabB2[[#This Row],[eingereichter
Betrag (€)]]=""),"",COUNTA($L$6:$L18)-COUNTIF(($L$6:$L18),0))</f>
        <v/>
      </c>
      <c r="AY18" s="544">
        <f t="shared" ca="1" si="0"/>
        <v>0.79019396497335703</v>
      </c>
      <c r="AZ18" s="545">
        <f>IF(TabB2[[#This Row],[Lfd.
Nr. f.
Stich-
probe]]&lt;&gt;"",TabB2[[#This Row],[Zufalls-
zahl]],0)</f>
        <v>0</v>
      </c>
      <c r="BA18" s="546">
        <f>IF(TabB2[[#This Row],[Stich-
probe]]&gt;0,IF(TabB2[[#This Row],[Differenz
förderfähig/
eingereicht nach Prüfung ÖIF (€)]]&lt;&gt;0,1,0),0)</f>
        <v>0</v>
      </c>
      <c r="BB18" s="547">
        <f>IF(TabB2[[#This Row],[Stich-
probe]]=0,0,TabB2[[#This Row],[Stich-
probe]]*TabB2[[#This Row],[Differenz
förderfähig/
eingereicht nach Prüfung ÖIF (€)]]/TabB2[[#This Row],[eingereichter
Betrag (€)]]*-1)</f>
        <v>0</v>
      </c>
      <c r="BC18" s="61"/>
      <c r="BG18" s="73"/>
    </row>
    <row r="19" spans="2:59" s="60" customFormat="1">
      <c r="B19" s="61"/>
      <c r="C19" s="536">
        <f>IF(TabB2[[#This Row],[Zufalls-
zahl wenn
lfd. Nr.]]=0,0,IF(RANK(TabB2[[#This Row],[Zufalls-
zahl wenn
lfd. Nr.]],TabB2[Zufalls-
zahl wenn
lfd. Nr.])&lt;=TabB2[[#Totals],[Zufalls-
zahl]],1,0))</f>
        <v>0</v>
      </c>
      <c r="D19" s="531" t="s">
        <v>33</v>
      </c>
      <c r="E19" s="532">
        <v>13</v>
      </c>
      <c r="F19" s="13"/>
      <c r="G19" s="29"/>
      <c r="H19" s="8"/>
      <c r="I19" s="8"/>
      <c r="J19" s="8"/>
      <c r="K19" s="8"/>
      <c r="L19" s="152"/>
      <c r="M19" s="567"/>
      <c r="N19" s="568">
        <f>(TabB2[[#This Row],[förderfähiger 
Betrag nach Prüfung ÖIF (€)]]-TabB2[[#This Row],[eingereichter
Betrag (€)]])*IF(TabB2[[#This Row],[Stich-
probe]]&gt;0,1,0)</f>
        <v>0</v>
      </c>
      <c r="O19" s="8"/>
      <c r="P19" s="8"/>
      <c r="Q19" s="8"/>
      <c r="R19" s="537"/>
      <c r="S19" s="538"/>
      <c r="T19" s="538" t="str">
        <f>IF(ISERROR(VLOOKUP(TabB2[[#This Row],[Grund für Differenz]],Datenquelle!$I$3:$J$20,2,FALSE)),"",VLOOKUP(TabB2[[#This Row],[Grund für Differenz]],Datenquelle!$I$3:$J$20,2,FALSE))</f>
        <v/>
      </c>
      <c r="U19" s="537"/>
      <c r="V19" s="540"/>
      <c r="W19" s="540"/>
      <c r="X19" s="541"/>
      <c r="Y19" s="541"/>
      <c r="Z19" s="541"/>
      <c r="AA19" s="541"/>
      <c r="AB19" s="541"/>
      <c r="AC19" s="541"/>
      <c r="AD19" s="539"/>
      <c r="AE19" s="542"/>
      <c r="AF19" s="542"/>
      <c r="AG19" s="542"/>
      <c r="AH19" s="542"/>
      <c r="AI19" s="542"/>
      <c r="AJ19" s="542"/>
      <c r="AK19" s="542"/>
      <c r="AL19" s="542"/>
      <c r="AM19" s="542"/>
      <c r="AN19" s="542"/>
      <c r="AO19" s="543"/>
      <c r="AP19" s="542" t="s">
        <v>317</v>
      </c>
      <c r="AQ19" s="542" t="s">
        <v>317</v>
      </c>
      <c r="AR19" s="542" t="s">
        <v>317</v>
      </c>
      <c r="AS19" s="542" t="s">
        <v>317</v>
      </c>
      <c r="AT19" s="542" t="s">
        <v>317</v>
      </c>
      <c r="AU19" s="543"/>
      <c r="AV19" s="542"/>
      <c r="AW19" s="537"/>
      <c r="AX19" s="61" t="str">
        <f>IF(OR(TabB2[[#This Row],[eingereichter
Betrag (€)]]=0,TabB2[[#This Row],[eingereichter
Betrag (€)]]=""),"",COUNTA($L$6:$L19)-COUNTIF(($L$6:$L19),0))</f>
        <v/>
      </c>
      <c r="AY19" s="544">
        <f t="shared" ca="1" si="0"/>
        <v>0.77053414579344104</v>
      </c>
      <c r="AZ19" s="545">
        <f>IF(TabB2[[#This Row],[Lfd.
Nr. f.
Stich-
probe]]&lt;&gt;"",TabB2[[#This Row],[Zufalls-
zahl]],0)</f>
        <v>0</v>
      </c>
      <c r="BA19" s="546">
        <f>IF(TabB2[[#This Row],[Stich-
probe]]&gt;0,IF(TabB2[[#This Row],[Differenz
förderfähig/
eingereicht nach Prüfung ÖIF (€)]]&lt;&gt;0,1,0),0)</f>
        <v>0</v>
      </c>
      <c r="BB19" s="547">
        <f>IF(TabB2[[#This Row],[Stich-
probe]]=0,0,TabB2[[#This Row],[Stich-
probe]]*TabB2[[#This Row],[Differenz
förderfähig/
eingereicht nach Prüfung ÖIF (€)]]/TabB2[[#This Row],[eingereichter
Betrag (€)]]*-1)</f>
        <v>0</v>
      </c>
      <c r="BC19" s="61"/>
      <c r="BG19" s="73"/>
    </row>
    <row r="20" spans="2:59" s="60" customFormat="1">
      <c r="B20" s="61"/>
      <c r="C20" s="536">
        <f>IF(TabB2[[#This Row],[Zufalls-
zahl wenn
lfd. Nr.]]=0,0,IF(RANK(TabB2[[#This Row],[Zufalls-
zahl wenn
lfd. Nr.]],TabB2[Zufalls-
zahl wenn
lfd. Nr.])&lt;=TabB2[[#Totals],[Zufalls-
zahl]],1,0))</f>
        <v>0</v>
      </c>
      <c r="D20" s="531" t="s">
        <v>33</v>
      </c>
      <c r="E20" s="532">
        <v>14</v>
      </c>
      <c r="F20" s="13"/>
      <c r="G20" s="29"/>
      <c r="H20" s="8"/>
      <c r="I20" s="8"/>
      <c r="J20" s="8"/>
      <c r="K20" s="8"/>
      <c r="L20" s="152"/>
      <c r="M20" s="567"/>
      <c r="N20" s="568">
        <f>(TabB2[[#This Row],[förderfähiger 
Betrag nach Prüfung ÖIF (€)]]-TabB2[[#This Row],[eingereichter
Betrag (€)]])*IF(TabB2[[#This Row],[Stich-
probe]]&gt;0,1,0)</f>
        <v>0</v>
      </c>
      <c r="O20" s="8"/>
      <c r="P20" s="8"/>
      <c r="Q20" s="8"/>
      <c r="R20" s="537"/>
      <c r="S20" s="538"/>
      <c r="T20" s="538" t="str">
        <f>IF(ISERROR(VLOOKUP(TabB2[[#This Row],[Grund für Differenz]],Datenquelle!$I$3:$J$20,2,FALSE)),"",VLOOKUP(TabB2[[#This Row],[Grund für Differenz]],Datenquelle!$I$3:$J$20,2,FALSE))</f>
        <v/>
      </c>
      <c r="U20" s="537"/>
      <c r="V20" s="540"/>
      <c r="W20" s="540"/>
      <c r="X20" s="541"/>
      <c r="Y20" s="541"/>
      <c r="Z20" s="541"/>
      <c r="AA20" s="541"/>
      <c r="AB20" s="541"/>
      <c r="AC20" s="541"/>
      <c r="AD20" s="569"/>
      <c r="AE20" s="542"/>
      <c r="AF20" s="542"/>
      <c r="AG20" s="542"/>
      <c r="AH20" s="542"/>
      <c r="AI20" s="542"/>
      <c r="AJ20" s="542"/>
      <c r="AK20" s="542"/>
      <c r="AL20" s="542"/>
      <c r="AM20" s="542"/>
      <c r="AN20" s="542"/>
      <c r="AO20" s="543"/>
      <c r="AP20" s="542" t="s">
        <v>317</v>
      </c>
      <c r="AQ20" s="542" t="s">
        <v>317</v>
      </c>
      <c r="AR20" s="542" t="s">
        <v>317</v>
      </c>
      <c r="AS20" s="542" t="s">
        <v>317</v>
      </c>
      <c r="AT20" s="542" t="s">
        <v>317</v>
      </c>
      <c r="AU20" s="543"/>
      <c r="AV20" s="542"/>
      <c r="AW20" s="537"/>
      <c r="AX20" s="61" t="str">
        <f>IF(OR(TabB2[[#This Row],[eingereichter
Betrag (€)]]=0,TabB2[[#This Row],[eingereichter
Betrag (€)]]=""),"",COUNTA($L$6:$L20)-COUNTIF(($L$6:$L20),0))</f>
        <v/>
      </c>
      <c r="AY20" s="544">
        <f t="shared" ca="1" si="0"/>
        <v>0.75009126107575541</v>
      </c>
      <c r="AZ20" s="545">
        <f>IF(TabB2[[#This Row],[Lfd.
Nr. f.
Stich-
probe]]&lt;&gt;"",TabB2[[#This Row],[Zufalls-
zahl]],0)</f>
        <v>0</v>
      </c>
      <c r="BA20" s="546">
        <f>IF(TabB2[[#This Row],[Stich-
probe]]&gt;0,IF(TabB2[[#This Row],[Differenz
förderfähig/
eingereicht nach Prüfung ÖIF (€)]]&lt;&gt;0,1,0),0)</f>
        <v>0</v>
      </c>
      <c r="BB20" s="547">
        <f>IF(TabB2[[#This Row],[Stich-
probe]]=0,0,TabB2[[#This Row],[Stich-
probe]]*TabB2[[#This Row],[Differenz
förderfähig/
eingereicht nach Prüfung ÖIF (€)]]/TabB2[[#This Row],[eingereichter
Betrag (€)]]*-1)</f>
        <v>0</v>
      </c>
      <c r="BC20" s="61"/>
      <c r="BG20" s="73"/>
    </row>
    <row r="21" spans="2:59" s="60" customFormat="1">
      <c r="B21" s="61"/>
      <c r="C21" s="536">
        <f>IF(TabB2[[#This Row],[Zufalls-
zahl wenn
lfd. Nr.]]=0,0,IF(RANK(TabB2[[#This Row],[Zufalls-
zahl wenn
lfd. Nr.]],TabB2[Zufalls-
zahl wenn
lfd. Nr.])&lt;=TabB2[[#Totals],[Zufalls-
zahl]],1,0))</f>
        <v>0</v>
      </c>
      <c r="D21" s="531" t="s">
        <v>33</v>
      </c>
      <c r="E21" s="532">
        <v>15</v>
      </c>
      <c r="F21" s="13"/>
      <c r="G21" s="29"/>
      <c r="H21" s="8"/>
      <c r="I21" s="8"/>
      <c r="J21" s="8"/>
      <c r="K21" s="8"/>
      <c r="L21" s="152"/>
      <c r="M21" s="567"/>
      <c r="N21" s="568">
        <f>(TabB2[[#This Row],[förderfähiger 
Betrag nach Prüfung ÖIF (€)]]-TabB2[[#This Row],[eingereichter
Betrag (€)]])*IF(TabB2[[#This Row],[Stich-
probe]]&gt;0,1,0)</f>
        <v>0</v>
      </c>
      <c r="O21" s="8"/>
      <c r="P21" s="8"/>
      <c r="Q21" s="8"/>
      <c r="R21" s="537"/>
      <c r="S21" s="538"/>
      <c r="T21" s="538" t="str">
        <f>IF(ISERROR(VLOOKUP(TabB2[[#This Row],[Grund für Differenz]],Datenquelle!$I$3:$J$20,2,FALSE)),"",VLOOKUP(TabB2[[#This Row],[Grund für Differenz]],Datenquelle!$I$3:$J$20,2,FALSE))</f>
        <v/>
      </c>
      <c r="U21" s="537"/>
      <c r="V21" s="540"/>
      <c r="W21" s="540"/>
      <c r="X21" s="541"/>
      <c r="Y21" s="541"/>
      <c r="Z21" s="541"/>
      <c r="AA21" s="541"/>
      <c r="AB21" s="541"/>
      <c r="AC21" s="541"/>
      <c r="AD21" s="537"/>
      <c r="AE21" s="542"/>
      <c r="AF21" s="542"/>
      <c r="AG21" s="542"/>
      <c r="AH21" s="542"/>
      <c r="AI21" s="542"/>
      <c r="AJ21" s="542"/>
      <c r="AK21" s="542"/>
      <c r="AL21" s="542"/>
      <c r="AM21" s="542"/>
      <c r="AN21" s="542"/>
      <c r="AO21" s="543"/>
      <c r="AP21" s="542" t="s">
        <v>317</v>
      </c>
      <c r="AQ21" s="542" t="s">
        <v>317</v>
      </c>
      <c r="AR21" s="542" t="s">
        <v>317</v>
      </c>
      <c r="AS21" s="542" t="s">
        <v>317</v>
      </c>
      <c r="AT21" s="542" t="s">
        <v>317</v>
      </c>
      <c r="AU21" s="543"/>
      <c r="AV21" s="542"/>
      <c r="AW21" s="537"/>
      <c r="AX21" s="61" t="str">
        <f>IF(OR(TabB2[[#This Row],[eingereichter
Betrag (€)]]=0,TabB2[[#This Row],[eingereichter
Betrag (€)]]=""),"",COUNTA($L$6:$L21)-COUNTIF(($L$6:$L21),0))</f>
        <v/>
      </c>
      <c r="AY21" s="544">
        <f t="shared" ca="1" si="0"/>
        <v>0.27038666966260005</v>
      </c>
      <c r="AZ21" s="545">
        <f>IF(TabB2[[#This Row],[Lfd.
Nr. f.
Stich-
probe]]&lt;&gt;"",TabB2[[#This Row],[Zufalls-
zahl]],0)</f>
        <v>0</v>
      </c>
      <c r="BA21" s="546">
        <f>IF(TabB2[[#This Row],[Stich-
probe]]&gt;0,IF(TabB2[[#This Row],[Differenz
förderfähig/
eingereicht nach Prüfung ÖIF (€)]]&lt;&gt;0,1,0),0)</f>
        <v>0</v>
      </c>
      <c r="BB21" s="547">
        <f>IF(TabB2[[#This Row],[Stich-
probe]]=0,0,TabB2[[#This Row],[Stich-
probe]]*TabB2[[#This Row],[Differenz
förderfähig/
eingereicht nach Prüfung ÖIF (€)]]/TabB2[[#This Row],[eingereichter
Betrag (€)]]*-1)</f>
        <v>0</v>
      </c>
      <c r="BC21" s="61"/>
      <c r="BG21" s="73"/>
    </row>
    <row r="22" spans="2:59" s="60" customFormat="1">
      <c r="B22" s="61"/>
      <c r="C22" s="536">
        <f>IF(TabB2[[#This Row],[Zufalls-
zahl wenn
lfd. Nr.]]=0,0,IF(RANK(TabB2[[#This Row],[Zufalls-
zahl wenn
lfd. Nr.]],TabB2[Zufalls-
zahl wenn
lfd. Nr.])&lt;=TabB2[[#Totals],[Zufalls-
zahl]],1,0))</f>
        <v>0</v>
      </c>
      <c r="D22" s="531" t="s">
        <v>33</v>
      </c>
      <c r="E22" s="532">
        <v>16</v>
      </c>
      <c r="F22" s="13"/>
      <c r="G22" s="29"/>
      <c r="H22" s="8"/>
      <c r="I22" s="8"/>
      <c r="J22" s="8"/>
      <c r="K22" s="8"/>
      <c r="L22" s="152"/>
      <c r="M22" s="567"/>
      <c r="N22" s="568">
        <f>(TabB2[[#This Row],[förderfähiger 
Betrag nach Prüfung ÖIF (€)]]-TabB2[[#This Row],[eingereichter
Betrag (€)]])*IF(TabB2[[#This Row],[Stich-
probe]]&gt;0,1,0)</f>
        <v>0</v>
      </c>
      <c r="O22" s="8"/>
      <c r="P22" s="8"/>
      <c r="Q22" s="8"/>
      <c r="R22" s="537"/>
      <c r="S22" s="538"/>
      <c r="T22" s="538" t="str">
        <f>IF(ISERROR(VLOOKUP(TabB2[[#This Row],[Grund für Differenz]],Datenquelle!$I$3:$J$20,2,FALSE)),"",VLOOKUP(TabB2[[#This Row],[Grund für Differenz]],Datenquelle!$I$3:$J$20,2,FALSE))</f>
        <v/>
      </c>
      <c r="U22" s="537"/>
      <c r="V22" s="540"/>
      <c r="W22" s="540"/>
      <c r="X22" s="541"/>
      <c r="Y22" s="541"/>
      <c r="Z22" s="541"/>
      <c r="AA22" s="541"/>
      <c r="AB22" s="541"/>
      <c r="AC22" s="541"/>
      <c r="AD22" s="537"/>
      <c r="AE22" s="542"/>
      <c r="AF22" s="542"/>
      <c r="AG22" s="542"/>
      <c r="AH22" s="542"/>
      <c r="AI22" s="542"/>
      <c r="AJ22" s="542"/>
      <c r="AK22" s="542"/>
      <c r="AL22" s="542"/>
      <c r="AM22" s="542"/>
      <c r="AN22" s="542"/>
      <c r="AO22" s="543"/>
      <c r="AP22" s="542" t="s">
        <v>317</v>
      </c>
      <c r="AQ22" s="542" t="s">
        <v>317</v>
      </c>
      <c r="AR22" s="542" t="s">
        <v>317</v>
      </c>
      <c r="AS22" s="542" t="s">
        <v>317</v>
      </c>
      <c r="AT22" s="542" t="s">
        <v>317</v>
      </c>
      <c r="AU22" s="543"/>
      <c r="AV22" s="542"/>
      <c r="AW22" s="537"/>
      <c r="AX22" s="61" t="str">
        <f>IF(OR(TabB2[[#This Row],[eingereichter
Betrag (€)]]=0,TabB2[[#This Row],[eingereichter
Betrag (€)]]=""),"",COUNTA($L$6:$L22)-COUNTIF(($L$6:$L22),0))</f>
        <v/>
      </c>
      <c r="AY22" s="544">
        <f t="shared" ca="1" si="0"/>
        <v>0.52947164283368608</v>
      </c>
      <c r="AZ22" s="545">
        <f>IF(TabB2[[#This Row],[Lfd.
Nr. f.
Stich-
probe]]&lt;&gt;"",TabB2[[#This Row],[Zufalls-
zahl]],0)</f>
        <v>0</v>
      </c>
      <c r="BA22" s="546">
        <f>IF(TabB2[[#This Row],[Stich-
probe]]&gt;0,IF(TabB2[[#This Row],[Differenz
förderfähig/
eingereicht nach Prüfung ÖIF (€)]]&lt;&gt;0,1,0),0)</f>
        <v>0</v>
      </c>
      <c r="BB22" s="547">
        <f>IF(TabB2[[#This Row],[Stich-
probe]]=0,0,TabB2[[#This Row],[Stich-
probe]]*TabB2[[#This Row],[Differenz
förderfähig/
eingereicht nach Prüfung ÖIF (€)]]/TabB2[[#This Row],[eingereichter
Betrag (€)]]*-1)</f>
        <v>0</v>
      </c>
      <c r="BC22" s="61"/>
      <c r="BG22" s="73"/>
    </row>
    <row r="23" spans="2:59" s="60" customFormat="1">
      <c r="B23" s="61"/>
      <c r="C23" s="536">
        <f>IF(TabB2[[#This Row],[Zufalls-
zahl wenn
lfd. Nr.]]=0,0,IF(RANK(TabB2[[#This Row],[Zufalls-
zahl wenn
lfd. Nr.]],TabB2[Zufalls-
zahl wenn
lfd. Nr.])&lt;=TabB2[[#Totals],[Zufalls-
zahl]],1,0))</f>
        <v>0</v>
      </c>
      <c r="D23" s="531" t="s">
        <v>33</v>
      </c>
      <c r="E23" s="532">
        <v>17</v>
      </c>
      <c r="F23" s="13"/>
      <c r="G23" s="29"/>
      <c r="H23" s="8"/>
      <c r="I23" s="8"/>
      <c r="J23" s="8"/>
      <c r="K23" s="8"/>
      <c r="L23" s="152"/>
      <c r="M23" s="567"/>
      <c r="N23" s="568">
        <f>(TabB2[[#This Row],[förderfähiger 
Betrag nach Prüfung ÖIF (€)]]-TabB2[[#This Row],[eingereichter
Betrag (€)]])*IF(TabB2[[#This Row],[Stich-
probe]]&gt;0,1,0)</f>
        <v>0</v>
      </c>
      <c r="O23" s="8"/>
      <c r="P23" s="8"/>
      <c r="Q23" s="8"/>
      <c r="R23" s="537"/>
      <c r="S23" s="538"/>
      <c r="T23" s="538" t="str">
        <f>IF(ISERROR(VLOOKUP(TabB2[[#This Row],[Grund für Differenz]],Datenquelle!$I$3:$J$20,2,FALSE)),"",VLOOKUP(TabB2[[#This Row],[Grund für Differenz]],Datenquelle!$I$3:$J$20,2,FALSE))</f>
        <v/>
      </c>
      <c r="U23" s="537"/>
      <c r="V23" s="540"/>
      <c r="W23" s="540"/>
      <c r="X23" s="541"/>
      <c r="Y23" s="541"/>
      <c r="Z23" s="541"/>
      <c r="AA23" s="541"/>
      <c r="AB23" s="541"/>
      <c r="AC23" s="541"/>
      <c r="AD23" s="537"/>
      <c r="AE23" s="542"/>
      <c r="AF23" s="542"/>
      <c r="AG23" s="542"/>
      <c r="AH23" s="542"/>
      <c r="AI23" s="542"/>
      <c r="AJ23" s="542"/>
      <c r="AK23" s="542"/>
      <c r="AL23" s="542"/>
      <c r="AM23" s="542"/>
      <c r="AN23" s="542"/>
      <c r="AO23" s="543"/>
      <c r="AP23" s="542" t="s">
        <v>317</v>
      </c>
      <c r="AQ23" s="542" t="s">
        <v>317</v>
      </c>
      <c r="AR23" s="542" t="s">
        <v>317</v>
      </c>
      <c r="AS23" s="542" t="s">
        <v>317</v>
      </c>
      <c r="AT23" s="542" t="s">
        <v>317</v>
      </c>
      <c r="AU23" s="543"/>
      <c r="AV23" s="542"/>
      <c r="AW23" s="537"/>
      <c r="AX23" s="61" t="str">
        <f>IF(OR(TabB2[[#This Row],[eingereichter
Betrag (€)]]=0,TabB2[[#This Row],[eingereichter
Betrag (€)]]=""),"",COUNTA($L$6:$L23)-COUNTIF(($L$6:$L23),0))</f>
        <v/>
      </c>
      <c r="AY23" s="544">
        <f t="shared" ca="1" si="0"/>
        <v>0.57554264368433095</v>
      </c>
      <c r="AZ23" s="545">
        <f>IF(TabB2[[#This Row],[Lfd.
Nr. f.
Stich-
probe]]&lt;&gt;"",TabB2[[#This Row],[Zufalls-
zahl]],0)</f>
        <v>0</v>
      </c>
      <c r="BA23" s="546">
        <f>IF(TabB2[[#This Row],[Stich-
probe]]&gt;0,IF(TabB2[[#This Row],[Differenz
förderfähig/
eingereicht nach Prüfung ÖIF (€)]]&lt;&gt;0,1,0),0)</f>
        <v>0</v>
      </c>
      <c r="BB23" s="547">
        <f>IF(TabB2[[#This Row],[Stich-
probe]]=0,0,TabB2[[#This Row],[Stich-
probe]]*TabB2[[#This Row],[Differenz
förderfähig/
eingereicht nach Prüfung ÖIF (€)]]/TabB2[[#This Row],[eingereichter
Betrag (€)]]*-1)</f>
        <v>0</v>
      </c>
      <c r="BC23" s="61"/>
      <c r="BG23" s="73"/>
    </row>
    <row r="24" spans="2:59" s="60" customFormat="1">
      <c r="B24" s="61"/>
      <c r="C24" s="536">
        <f>IF(TabB2[[#This Row],[Zufalls-
zahl wenn
lfd. Nr.]]=0,0,IF(RANK(TabB2[[#This Row],[Zufalls-
zahl wenn
lfd. Nr.]],TabB2[Zufalls-
zahl wenn
lfd. Nr.])&lt;=TabB2[[#Totals],[Zufalls-
zahl]],1,0))</f>
        <v>0</v>
      </c>
      <c r="D24" s="531" t="s">
        <v>33</v>
      </c>
      <c r="E24" s="532">
        <v>18</v>
      </c>
      <c r="F24" s="13"/>
      <c r="G24" s="29"/>
      <c r="H24" s="8"/>
      <c r="I24" s="8"/>
      <c r="J24" s="8"/>
      <c r="K24" s="8"/>
      <c r="L24" s="152"/>
      <c r="M24" s="567"/>
      <c r="N24" s="568">
        <f>(TabB2[[#This Row],[förderfähiger 
Betrag nach Prüfung ÖIF (€)]]-TabB2[[#This Row],[eingereichter
Betrag (€)]])*IF(TabB2[[#This Row],[Stich-
probe]]&gt;0,1,0)</f>
        <v>0</v>
      </c>
      <c r="O24" s="8"/>
      <c r="P24" s="8"/>
      <c r="Q24" s="8"/>
      <c r="R24" s="537"/>
      <c r="S24" s="538"/>
      <c r="T24" s="538" t="str">
        <f>IF(ISERROR(VLOOKUP(TabB2[[#This Row],[Grund für Differenz]],Datenquelle!$I$3:$J$20,2,FALSE)),"",VLOOKUP(TabB2[[#This Row],[Grund für Differenz]],Datenquelle!$I$3:$J$20,2,FALSE))</f>
        <v/>
      </c>
      <c r="U24" s="537"/>
      <c r="V24" s="540"/>
      <c r="W24" s="540"/>
      <c r="X24" s="541"/>
      <c r="Y24" s="541"/>
      <c r="Z24" s="541"/>
      <c r="AA24" s="541"/>
      <c r="AB24" s="541"/>
      <c r="AC24" s="541"/>
      <c r="AD24" s="539"/>
      <c r="AE24" s="542"/>
      <c r="AF24" s="542"/>
      <c r="AG24" s="542"/>
      <c r="AH24" s="542"/>
      <c r="AI24" s="542"/>
      <c r="AJ24" s="542"/>
      <c r="AK24" s="542"/>
      <c r="AL24" s="542"/>
      <c r="AM24" s="542"/>
      <c r="AN24" s="542"/>
      <c r="AO24" s="543"/>
      <c r="AP24" s="542" t="s">
        <v>317</v>
      </c>
      <c r="AQ24" s="542" t="s">
        <v>317</v>
      </c>
      <c r="AR24" s="542" t="s">
        <v>317</v>
      </c>
      <c r="AS24" s="542" t="s">
        <v>317</v>
      </c>
      <c r="AT24" s="542" t="s">
        <v>317</v>
      </c>
      <c r="AU24" s="543"/>
      <c r="AV24" s="542"/>
      <c r="AW24" s="537"/>
      <c r="AX24" s="61" t="str">
        <f>IF(OR(TabB2[[#This Row],[eingereichter
Betrag (€)]]=0,TabB2[[#This Row],[eingereichter
Betrag (€)]]=""),"",COUNTA($L$6:$L24)-COUNTIF(($L$6:$L24),0))</f>
        <v/>
      </c>
      <c r="AY24" s="544">
        <f t="shared" ca="1" si="0"/>
        <v>0.83845402197388441</v>
      </c>
      <c r="AZ24" s="545">
        <f>IF(TabB2[[#This Row],[Lfd.
Nr. f.
Stich-
probe]]&lt;&gt;"",TabB2[[#This Row],[Zufalls-
zahl]],0)</f>
        <v>0</v>
      </c>
      <c r="BA24" s="546">
        <f>IF(TabB2[[#This Row],[Stich-
probe]]&gt;0,IF(TabB2[[#This Row],[Differenz
förderfähig/
eingereicht nach Prüfung ÖIF (€)]]&lt;&gt;0,1,0),0)</f>
        <v>0</v>
      </c>
      <c r="BB24" s="547">
        <f>IF(TabB2[[#This Row],[Stich-
probe]]=0,0,TabB2[[#This Row],[Stich-
probe]]*TabB2[[#This Row],[Differenz
förderfähig/
eingereicht nach Prüfung ÖIF (€)]]/TabB2[[#This Row],[eingereichter
Betrag (€)]]*-1)</f>
        <v>0</v>
      </c>
      <c r="BC24" s="61"/>
    </row>
    <row r="25" spans="2:59" s="60" customFormat="1">
      <c r="B25" s="61"/>
      <c r="C25" s="536">
        <f>IF(TabB2[[#This Row],[Zufalls-
zahl wenn
lfd. Nr.]]=0,0,IF(RANK(TabB2[[#This Row],[Zufalls-
zahl wenn
lfd. Nr.]],TabB2[Zufalls-
zahl wenn
lfd. Nr.])&lt;=TabB2[[#Totals],[Zufalls-
zahl]],1,0))</f>
        <v>0</v>
      </c>
      <c r="D25" s="531" t="s">
        <v>33</v>
      </c>
      <c r="E25" s="532">
        <v>19</v>
      </c>
      <c r="F25" s="13"/>
      <c r="G25" s="29"/>
      <c r="H25" s="8"/>
      <c r="I25" s="8"/>
      <c r="J25" s="8"/>
      <c r="K25" s="8"/>
      <c r="L25" s="152"/>
      <c r="M25" s="567"/>
      <c r="N25" s="568">
        <f>(TabB2[[#This Row],[förderfähiger 
Betrag nach Prüfung ÖIF (€)]]-TabB2[[#This Row],[eingereichter
Betrag (€)]])*IF(TabB2[[#This Row],[Stich-
probe]]&gt;0,1,0)</f>
        <v>0</v>
      </c>
      <c r="O25" s="8"/>
      <c r="P25" s="8"/>
      <c r="Q25" s="8"/>
      <c r="R25" s="537"/>
      <c r="S25" s="538"/>
      <c r="T25" s="538" t="str">
        <f>IF(ISERROR(VLOOKUP(TabB2[[#This Row],[Grund für Differenz]],Datenquelle!$I$3:$J$20,2,FALSE)),"",VLOOKUP(TabB2[[#This Row],[Grund für Differenz]],Datenquelle!$I$3:$J$20,2,FALSE))</f>
        <v/>
      </c>
      <c r="U25" s="537"/>
      <c r="V25" s="540"/>
      <c r="W25" s="540"/>
      <c r="X25" s="541"/>
      <c r="Y25" s="541"/>
      <c r="Z25" s="541"/>
      <c r="AA25" s="541"/>
      <c r="AB25" s="541"/>
      <c r="AC25" s="541"/>
      <c r="AD25" s="569"/>
      <c r="AE25" s="542"/>
      <c r="AF25" s="542"/>
      <c r="AG25" s="542"/>
      <c r="AH25" s="542"/>
      <c r="AI25" s="542"/>
      <c r="AJ25" s="542"/>
      <c r="AK25" s="542"/>
      <c r="AL25" s="542"/>
      <c r="AM25" s="542"/>
      <c r="AN25" s="542"/>
      <c r="AO25" s="543"/>
      <c r="AP25" s="542" t="s">
        <v>317</v>
      </c>
      <c r="AQ25" s="542" t="s">
        <v>317</v>
      </c>
      <c r="AR25" s="542" t="s">
        <v>317</v>
      </c>
      <c r="AS25" s="542" t="s">
        <v>317</v>
      </c>
      <c r="AT25" s="542" t="s">
        <v>317</v>
      </c>
      <c r="AU25" s="543"/>
      <c r="AV25" s="542"/>
      <c r="AW25" s="537"/>
      <c r="AX25" s="61" t="str">
        <f>IF(OR(TabB2[[#This Row],[eingereichter
Betrag (€)]]=0,TabB2[[#This Row],[eingereichter
Betrag (€)]]=""),"",COUNTA($L$6:$L25)-COUNTIF(($L$6:$L25),0))</f>
        <v/>
      </c>
      <c r="AY25" s="544">
        <f t="shared" ca="1" si="0"/>
        <v>0.59185144425116887</v>
      </c>
      <c r="AZ25" s="545">
        <f>IF(TabB2[[#This Row],[Lfd.
Nr. f.
Stich-
probe]]&lt;&gt;"",TabB2[[#This Row],[Zufalls-
zahl]],0)</f>
        <v>0</v>
      </c>
      <c r="BA25" s="546">
        <f>IF(TabB2[[#This Row],[Stich-
probe]]&gt;0,IF(TabB2[[#This Row],[Differenz
förderfähig/
eingereicht nach Prüfung ÖIF (€)]]&lt;&gt;0,1,0),0)</f>
        <v>0</v>
      </c>
      <c r="BB25" s="547">
        <f>IF(TabB2[[#This Row],[Stich-
probe]]=0,0,TabB2[[#This Row],[Stich-
probe]]*TabB2[[#This Row],[Differenz
förderfähig/
eingereicht nach Prüfung ÖIF (€)]]/TabB2[[#This Row],[eingereichter
Betrag (€)]]*-1)</f>
        <v>0</v>
      </c>
      <c r="BC25" s="61"/>
    </row>
    <row r="26" spans="2:59" s="60" customFormat="1">
      <c r="B26" s="61"/>
      <c r="C26" s="536">
        <f>IF(TabB2[[#This Row],[Zufalls-
zahl wenn
lfd. Nr.]]=0,0,IF(RANK(TabB2[[#This Row],[Zufalls-
zahl wenn
lfd. Nr.]],TabB2[Zufalls-
zahl wenn
lfd. Nr.])&lt;=TabB2[[#Totals],[Zufalls-
zahl]],1,0))</f>
        <v>0</v>
      </c>
      <c r="D26" s="531" t="s">
        <v>33</v>
      </c>
      <c r="E26" s="532">
        <v>20</v>
      </c>
      <c r="F26" s="13"/>
      <c r="G26" s="29"/>
      <c r="H26" s="8"/>
      <c r="I26" s="8"/>
      <c r="J26" s="8"/>
      <c r="K26" s="8"/>
      <c r="L26" s="152"/>
      <c r="M26" s="567"/>
      <c r="N26" s="568">
        <f>(TabB2[[#This Row],[förderfähiger 
Betrag nach Prüfung ÖIF (€)]]-TabB2[[#This Row],[eingereichter
Betrag (€)]])*IF(TabB2[[#This Row],[Stich-
probe]]&gt;0,1,0)</f>
        <v>0</v>
      </c>
      <c r="O26" s="8"/>
      <c r="P26" s="8"/>
      <c r="Q26" s="8"/>
      <c r="R26" s="537"/>
      <c r="S26" s="538"/>
      <c r="T26" s="538" t="str">
        <f>IF(ISERROR(VLOOKUP(TabB2[[#This Row],[Grund für Differenz]],Datenquelle!$I$3:$J$20,2,FALSE)),"",VLOOKUP(TabB2[[#This Row],[Grund für Differenz]],Datenquelle!$I$3:$J$20,2,FALSE))</f>
        <v/>
      </c>
      <c r="U26" s="537"/>
      <c r="V26" s="540"/>
      <c r="W26" s="540"/>
      <c r="X26" s="541"/>
      <c r="Y26" s="541"/>
      <c r="Z26" s="541"/>
      <c r="AA26" s="541"/>
      <c r="AB26" s="541"/>
      <c r="AC26" s="541"/>
      <c r="AD26" s="537"/>
      <c r="AE26" s="542"/>
      <c r="AF26" s="542"/>
      <c r="AG26" s="542"/>
      <c r="AH26" s="542"/>
      <c r="AI26" s="542"/>
      <c r="AJ26" s="542"/>
      <c r="AK26" s="542"/>
      <c r="AL26" s="542"/>
      <c r="AM26" s="542"/>
      <c r="AN26" s="542"/>
      <c r="AO26" s="543"/>
      <c r="AP26" s="542" t="s">
        <v>317</v>
      </c>
      <c r="AQ26" s="542" t="s">
        <v>317</v>
      </c>
      <c r="AR26" s="542" t="s">
        <v>317</v>
      </c>
      <c r="AS26" s="542" t="s">
        <v>317</v>
      </c>
      <c r="AT26" s="542" t="s">
        <v>317</v>
      </c>
      <c r="AU26" s="543"/>
      <c r="AV26" s="542"/>
      <c r="AW26" s="537"/>
      <c r="AX26" s="61" t="str">
        <f>IF(OR(TabB2[[#This Row],[eingereichter
Betrag (€)]]=0,TabB2[[#This Row],[eingereichter
Betrag (€)]]=""),"",COUNTA($L$6:$L26)-COUNTIF(($L$6:$L26),0))</f>
        <v/>
      </c>
      <c r="AY26" s="544">
        <f t="shared" ca="1" si="0"/>
        <v>0.87137323310621795</v>
      </c>
      <c r="AZ26" s="545">
        <f>IF(TabB2[[#This Row],[Lfd.
Nr. f.
Stich-
probe]]&lt;&gt;"",TabB2[[#This Row],[Zufalls-
zahl]],0)</f>
        <v>0</v>
      </c>
      <c r="BA26" s="546">
        <f>IF(TabB2[[#This Row],[Stich-
probe]]&gt;0,IF(TabB2[[#This Row],[Differenz
förderfähig/
eingereicht nach Prüfung ÖIF (€)]]&lt;&gt;0,1,0),0)</f>
        <v>0</v>
      </c>
      <c r="BB26" s="547">
        <f>IF(TabB2[[#This Row],[Stich-
probe]]=0,0,TabB2[[#This Row],[Stich-
probe]]*TabB2[[#This Row],[Differenz
förderfähig/
eingereicht nach Prüfung ÖIF (€)]]/TabB2[[#This Row],[eingereichter
Betrag (€)]]*-1)</f>
        <v>0</v>
      </c>
      <c r="BC26" s="61"/>
    </row>
    <row r="27" spans="2:59" s="60" customFormat="1">
      <c r="B27" s="61"/>
      <c r="C27" s="536">
        <f>IF(TabB2[[#This Row],[Zufalls-
zahl wenn
lfd. Nr.]]=0,0,IF(RANK(TabB2[[#This Row],[Zufalls-
zahl wenn
lfd. Nr.]],TabB2[Zufalls-
zahl wenn
lfd. Nr.])&lt;=TabB2[[#Totals],[Zufalls-
zahl]],1,0))</f>
        <v>0</v>
      </c>
      <c r="D27" s="531" t="s">
        <v>33</v>
      </c>
      <c r="E27" s="532">
        <v>21</v>
      </c>
      <c r="F27" s="13"/>
      <c r="G27" s="29"/>
      <c r="H27" s="8"/>
      <c r="I27" s="8"/>
      <c r="J27" s="8"/>
      <c r="K27" s="8"/>
      <c r="L27" s="152"/>
      <c r="M27" s="567"/>
      <c r="N27" s="568">
        <f>(TabB2[[#This Row],[förderfähiger 
Betrag nach Prüfung ÖIF (€)]]-TabB2[[#This Row],[eingereichter
Betrag (€)]])*IF(TabB2[[#This Row],[Stich-
probe]]&gt;0,1,0)</f>
        <v>0</v>
      </c>
      <c r="O27" s="8"/>
      <c r="P27" s="8"/>
      <c r="Q27" s="8"/>
      <c r="R27" s="537"/>
      <c r="S27" s="538"/>
      <c r="T27" s="538" t="str">
        <f>IF(ISERROR(VLOOKUP(TabB2[[#This Row],[Grund für Differenz]],Datenquelle!$I$3:$J$20,2,FALSE)),"",VLOOKUP(TabB2[[#This Row],[Grund für Differenz]],Datenquelle!$I$3:$J$20,2,FALSE))</f>
        <v/>
      </c>
      <c r="U27" s="537"/>
      <c r="V27" s="540"/>
      <c r="W27" s="540"/>
      <c r="X27" s="541"/>
      <c r="Y27" s="541"/>
      <c r="Z27" s="541"/>
      <c r="AA27" s="541"/>
      <c r="AB27" s="541"/>
      <c r="AC27" s="541"/>
      <c r="AD27" s="537"/>
      <c r="AE27" s="542"/>
      <c r="AF27" s="542"/>
      <c r="AG27" s="542"/>
      <c r="AH27" s="542"/>
      <c r="AI27" s="542"/>
      <c r="AJ27" s="542"/>
      <c r="AK27" s="542"/>
      <c r="AL27" s="542"/>
      <c r="AM27" s="542"/>
      <c r="AN27" s="542"/>
      <c r="AO27" s="543"/>
      <c r="AP27" s="542" t="s">
        <v>317</v>
      </c>
      <c r="AQ27" s="542" t="s">
        <v>317</v>
      </c>
      <c r="AR27" s="542" t="s">
        <v>317</v>
      </c>
      <c r="AS27" s="542" t="s">
        <v>317</v>
      </c>
      <c r="AT27" s="542" t="s">
        <v>317</v>
      </c>
      <c r="AU27" s="543"/>
      <c r="AV27" s="542"/>
      <c r="AW27" s="537"/>
      <c r="AX27" s="61" t="str">
        <f>IF(OR(TabB2[[#This Row],[eingereichter
Betrag (€)]]=0,TabB2[[#This Row],[eingereichter
Betrag (€)]]=""),"",COUNTA($L$6:$L27)-COUNTIF(($L$6:$L27),0))</f>
        <v/>
      </c>
      <c r="AY27" s="544">
        <f t="shared" ca="1" si="0"/>
        <v>0.16677254843656197</v>
      </c>
      <c r="AZ27" s="545">
        <f>IF(TabB2[[#This Row],[Lfd.
Nr. f.
Stich-
probe]]&lt;&gt;"",TabB2[[#This Row],[Zufalls-
zahl]],0)</f>
        <v>0</v>
      </c>
      <c r="BA27" s="546">
        <f>IF(TabB2[[#This Row],[Stich-
probe]]&gt;0,IF(TabB2[[#This Row],[Differenz
förderfähig/
eingereicht nach Prüfung ÖIF (€)]]&lt;&gt;0,1,0),0)</f>
        <v>0</v>
      </c>
      <c r="BB27" s="547">
        <f>IF(TabB2[[#This Row],[Stich-
probe]]=0,0,TabB2[[#This Row],[Stich-
probe]]*TabB2[[#This Row],[Differenz
förderfähig/
eingereicht nach Prüfung ÖIF (€)]]/TabB2[[#This Row],[eingereichter
Betrag (€)]]*-1)</f>
        <v>0</v>
      </c>
      <c r="BC27" s="61"/>
    </row>
    <row r="28" spans="2:59" s="60" customFormat="1">
      <c r="B28" s="61"/>
      <c r="C28" s="536">
        <f>IF(TabB2[[#This Row],[Zufalls-
zahl wenn
lfd. Nr.]]=0,0,IF(RANK(TabB2[[#This Row],[Zufalls-
zahl wenn
lfd. Nr.]],TabB2[Zufalls-
zahl wenn
lfd. Nr.])&lt;=TabB2[[#Totals],[Zufalls-
zahl]],1,0))</f>
        <v>0</v>
      </c>
      <c r="D28" s="531" t="s">
        <v>33</v>
      </c>
      <c r="E28" s="532">
        <v>22</v>
      </c>
      <c r="F28" s="13"/>
      <c r="G28" s="29"/>
      <c r="H28" s="8"/>
      <c r="I28" s="8"/>
      <c r="J28" s="8"/>
      <c r="K28" s="8"/>
      <c r="L28" s="152"/>
      <c r="M28" s="567"/>
      <c r="N28" s="568">
        <f>(TabB2[[#This Row],[förderfähiger 
Betrag nach Prüfung ÖIF (€)]]-TabB2[[#This Row],[eingereichter
Betrag (€)]])*IF(TabB2[[#This Row],[Stich-
probe]]&gt;0,1,0)</f>
        <v>0</v>
      </c>
      <c r="O28" s="8"/>
      <c r="P28" s="8"/>
      <c r="Q28" s="8"/>
      <c r="R28" s="537"/>
      <c r="S28" s="538"/>
      <c r="T28" s="538" t="str">
        <f>IF(ISERROR(VLOOKUP(TabB2[[#This Row],[Grund für Differenz]],Datenquelle!$I$3:$J$20,2,FALSE)),"",VLOOKUP(TabB2[[#This Row],[Grund für Differenz]],Datenquelle!$I$3:$J$20,2,FALSE))</f>
        <v/>
      </c>
      <c r="U28" s="537"/>
      <c r="V28" s="540"/>
      <c r="W28" s="540"/>
      <c r="X28" s="541"/>
      <c r="Y28" s="541"/>
      <c r="Z28" s="541"/>
      <c r="AA28" s="541"/>
      <c r="AB28" s="541"/>
      <c r="AC28" s="541"/>
      <c r="AD28" s="537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3"/>
      <c r="AP28" s="542" t="s">
        <v>317</v>
      </c>
      <c r="AQ28" s="542" t="s">
        <v>317</v>
      </c>
      <c r="AR28" s="542" t="s">
        <v>317</v>
      </c>
      <c r="AS28" s="542" t="s">
        <v>317</v>
      </c>
      <c r="AT28" s="542" t="s">
        <v>317</v>
      </c>
      <c r="AU28" s="543"/>
      <c r="AV28" s="542"/>
      <c r="AW28" s="537"/>
      <c r="AX28" s="61" t="str">
        <f>IF(OR(TabB2[[#This Row],[eingereichter
Betrag (€)]]=0,TabB2[[#This Row],[eingereichter
Betrag (€)]]=""),"",COUNTA($L$6:$L28)-COUNTIF(($L$6:$L28),0))</f>
        <v/>
      </c>
      <c r="AY28" s="544">
        <f t="shared" ca="1" si="0"/>
        <v>0.5416307364701971</v>
      </c>
      <c r="AZ28" s="545">
        <f>IF(TabB2[[#This Row],[Lfd.
Nr. f.
Stich-
probe]]&lt;&gt;"",TabB2[[#This Row],[Zufalls-
zahl]],0)</f>
        <v>0</v>
      </c>
      <c r="BA28" s="546">
        <f>IF(TabB2[[#This Row],[Stich-
probe]]&gt;0,IF(TabB2[[#This Row],[Differenz
förderfähig/
eingereicht nach Prüfung ÖIF (€)]]&lt;&gt;0,1,0),0)</f>
        <v>0</v>
      </c>
      <c r="BB28" s="547">
        <f>IF(TabB2[[#This Row],[Stich-
probe]]=0,0,TabB2[[#This Row],[Stich-
probe]]*TabB2[[#This Row],[Differenz
förderfähig/
eingereicht nach Prüfung ÖIF (€)]]/TabB2[[#This Row],[eingereichter
Betrag (€)]]*-1)</f>
        <v>0</v>
      </c>
      <c r="BC28" s="61"/>
    </row>
    <row r="29" spans="2:59" s="60" customFormat="1">
      <c r="B29" s="61"/>
      <c r="C29" s="536">
        <f>IF(TabB2[[#This Row],[Zufalls-
zahl wenn
lfd. Nr.]]=0,0,IF(RANK(TabB2[[#This Row],[Zufalls-
zahl wenn
lfd. Nr.]],TabB2[Zufalls-
zahl wenn
lfd. Nr.])&lt;=TabB2[[#Totals],[Zufalls-
zahl]],1,0))</f>
        <v>0</v>
      </c>
      <c r="D29" s="531" t="s">
        <v>33</v>
      </c>
      <c r="E29" s="532">
        <v>23</v>
      </c>
      <c r="F29" s="13"/>
      <c r="G29" s="29"/>
      <c r="H29" s="8"/>
      <c r="I29" s="8"/>
      <c r="J29" s="8"/>
      <c r="K29" s="8"/>
      <c r="L29" s="152"/>
      <c r="M29" s="567"/>
      <c r="N29" s="568">
        <f>(TabB2[[#This Row],[förderfähiger 
Betrag nach Prüfung ÖIF (€)]]-TabB2[[#This Row],[eingereichter
Betrag (€)]])*IF(TabB2[[#This Row],[Stich-
probe]]&gt;0,1,0)</f>
        <v>0</v>
      </c>
      <c r="O29" s="8"/>
      <c r="P29" s="8"/>
      <c r="Q29" s="8"/>
      <c r="R29" s="537"/>
      <c r="S29" s="538"/>
      <c r="T29" s="538" t="str">
        <f>IF(ISERROR(VLOOKUP(TabB2[[#This Row],[Grund für Differenz]],Datenquelle!$I$3:$J$20,2,FALSE)),"",VLOOKUP(TabB2[[#This Row],[Grund für Differenz]],Datenquelle!$I$3:$J$20,2,FALSE))</f>
        <v/>
      </c>
      <c r="U29" s="537"/>
      <c r="V29" s="540"/>
      <c r="W29" s="540"/>
      <c r="X29" s="541"/>
      <c r="Y29" s="541"/>
      <c r="Z29" s="541"/>
      <c r="AA29" s="541"/>
      <c r="AB29" s="541"/>
      <c r="AC29" s="541"/>
      <c r="AD29" s="539"/>
      <c r="AE29" s="542"/>
      <c r="AF29" s="542"/>
      <c r="AG29" s="542"/>
      <c r="AH29" s="542"/>
      <c r="AI29" s="542"/>
      <c r="AJ29" s="542"/>
      <c r="AK29" s="542"/>
      <c r="AL29" s="542"/>
      <c r="AM29" s="542"/>
      <c r="AN29" s="542"/>
      <c r="AO29" s="543"/>
      <c r="AP29" s="542" t="s">
        <v>317</v>
      </c>
      <c r="AQ29" s="542" t="s">
        <v>317</v>
      </c>
      <c r="AR29" s="542" t="s">
        <v>317</v>
      </c>
      <c r="AS29" s="542" t="s">
        <v>317</v>
      </c>
      <c r="AT29" s="542" t="s">
        <v>317</v>
      </c>
      <c r="AU29" s="543"/>
      <c r="AV29" s="542"/>
      <c r="AW29" s="537"/>
      <c r="AX29" s="61" t="str">
        <f>IF(OR(TabB2[[#This Row],[eingereichter
Betrag (€)]]=0,TabB2[[#This Row],[eingereichter
Betrag (€)]]=""),"",COUNTA($L$6:$L29)-COUNTIF(($L$6:$L29),0))</f>
        <v/>
      </c>
      <c r="AY29" s="544">
        <f t="shared" ca="1" si="0"/>
        <v>0.18267612828415347</v>
      </c>
      <c r="AZ29" s="545">
        <f>IF(TabB2[[#This Row],[Lfd.
Nr. f.
Stich-
probe]]&lt;&gt;"",TabB2[[#This Row],[Zufalls-
zahl]],0)</f>
        <v>0</v>
      </c>
      <c r="BA29" s="546">
        <f>IF(TabB2[[#This Row],[Stich-
probe]]&gt;0,IF(TabB2[[#This Row],[Differenz
förderfähig/
eingereicht nach Prüfung ÖIF (€)]]&lt;&gt;0,1,0),0)</f>
        <v>0</v>
      </c>
      <c r="BB29" s="547">
        <f>IF(TabB2[[#This Row],[Stich-
probe]]=0,0,TabB2[[#This Row],[Stich-
probe]]*TabB2[[#This Row],[Differenz
förderfähig/
eingereicht nach Prüfung ÖIF (€)]]/TabB2[[#This Row],[eingereichter
Betrag (€)]]*-1)</f>
        <v>0</v>
      </c>
      <c r="BC29" s="61"/>
    </row>
    <row r="30" spans="2:59" s="60" customFormat="1">
      <c r="B30" s="61"/>
      <c r="C30" s="536">
        <f>IF(TabB2[[#This Row],[Zufalls-
zahl wenn
lfd. Nr.]]=0,0,IF(RANK(TabB2[[#This Row],[Zufalls-
zahl wenn
lfd. Nr.]],TabB2[Zufalls-
zahl wenn
lfd. Nr.])&lt;=TabB2[[#Totals],[Zufalls-
zahl]],1,0))</f>
        <v>0</v>
      </c>
      <c r="D30" s="531" t="s">
        <v>33</v>
      </c>
      <c r="E30" s="532">
        <v>24</v>
      </c>
      <c r="F30" s="13"/>
      <c r="G30" s="29"/>
      <c r="H30" s="8"/>
      <c r="I30" s="8"/>
      <c r="J30" s="8"/>
      <c r="K30" s="8"/>
      <c r="L30" s="152"/>
      <c r="M30" s="567"/>
      <c r="N30" s="568">
        <f>(TabB2[[#This Row],[förderfähiger 
Betrag nach Prüfung ÖIF (€)]]-TabB2[[#This Row],[eingereichter
Betrag (€)]])*IF(TabB2[[#This Row],[Stich-
probe]]&gt;0,1,0)</f>
        <v>0</v>
      </c>
      <c r="O30" s="8"/>
      <c r="P30" s="8"/>
      <c r="Q30" s="8"/>
      <c r="R30" s="537"/>
      <c r="S30" s="538"/>
      <c r="T30" s="538" t="str">
        <f>IF(ISERROR(VLOOKUP(TabB2[[#This Row],[Grund für Differenz]],Datenquelle!$I$3:$J$20,2,FALSE)),"",VLOOKUP(TabB2[[#This Row],[Grund für Differenz]],Datenquelle!$I$3:$J$20,2,FALSE))</f>
        <v/>
      </c>
      <c r="U30" s="537"/>
      <c r="V30" s="540"/>
      <c r="W30" s="540"/>
      <c r="X30" s="541"/>
      <c r="Y30" s="541"/>
      <c r="Z30" s="541"/>
      <c r="AA30" s="541"/>
      <c r="AB30" s="541"/>
      <c r="AC30" s="541"/>
      <c r="AD30" s="569"/>
      <c r="AE30" s="542"/>
      <c r="AF30" s="542"/>
      <c r="AG30" s="542"/>
      <c r="AH30" s="542"/>
      <c r="AI30" s="542"/>
      <c r="AJ30" s="542"/>
      <c r="AK30" s="542"/>
      <c r="AL30" s="542"/>
      <c r="AM30" s="542"/>
      <c r="AN30" s="542"/>
      <c r="AO30" s="543"/>
      <c r="AP30" s="542" t="s">
        <v>317</v>
      </c>
      <c r="AQ30" s="542" t="s">
        <v>317</v>
      </c>
      <c r="AR30" s="542" t="s">
        <v>317</v>
      </c>
      <c r="AS30" s="542" t="s">
        <v>317</v>
      </c>
      <c r="AT30" s="542" t="s">
        <v>317</v>
      </c>
      <c r="AU30" s="543"/>
      <c r="AV30" s="542"/>
      <c r="AW30" s="537"/>
      <c r="AX30" s="61" t="str">
        <f>IF(OR(TabB2[[#This Row],[eingereichter
Betrag (€)]]=0,TabB2[[#This Row],[eingereichter
Betrag (€)]]=""),"",COUNTA($L$6:$L30)-COUNTIF(($L$6:$L30),0))</f>
        <v/>
      </c>
      <c r="AY30" s="544">
        <f t="shared" ca="1" si="0"/>
        <v>0.95650505154224719</v>
      </c>
      <c r="AZ30" s="545">
        <f>IF(TabB2[[#This Row],[Lfd.
Nr. f.
Stich-
probe]]&lt;&gt;"",TabB2[[#This Row],[Zufalls-
zahl]],0)</f>
        <v>0</v>
      </c>
      <c r="BA30" s="546">
        <f>IF(TabB2[[#This Row],[Stich-
probe]]&gt;0,IF(TabB2[[#This Row],[Differenz
förderfähig/
eingereicht nach Prüfung ÖIF (€)]]&lt;&gt;0,1,0),0)</f>
        <v>0</v>
      </c>
      <c r="BB30" s="547">
        <f>IF(TabB2[[#This Row],[Stich-
probe]]=0,0,TabB2[[#This Row],[Stich-
probe]]*TabB2[[#This Row],[Differenz
förderfähig/
eingereicht nach Prüfung ÖIF (€)]]/TabB2[[#This Row],[eingereichter
Betrag (€)]]*-1)</f>
        <v>0</v>
      </c>
      <c r="BC30" s="61"/>
    </row>
    <row r="31" spans="2:59" s="60" customFormat="1">
      <c r="B31" s="61"/>
      <c r="C31" s="536">
        <f>IF(TabB2[[#This Row],[Zufalls-
zahl wenn
lfd. Nr.]]=0,0,IF(RANK(TabB2[[#This Row],[Zufalls-
zahl wenn
lfd. Nr.]],TabB2[Zufalls-
zahl wenn
lfd. Nr.])&lt;=TabB2[[#Totals],[Zufalls-
zahl]],1,0))</f>
        <v>0</v>
      </c>
      <c r="D31" s="531" t="s">
        <v>33</v>
      </c>
      <c r="E31" s="532">
        <v>25</v>
      </c>
      <c r="F31" s="13"/>
      <c r="G31" s="29"/>
      <c r="H31" s="8"/>
      <c r="I31" s="8"/>
      <c r="J31" s="8"/>
      <c r="K31" s="8"/>
      <c r="L31" s="152"/>
      <c r="M31" s="567"/>
      <c r="N31" s="568">
        <f>(TabB2[[#This Row],[förderfähiger 
Betrag nach Prüfung ÖIF (€)]]-TabB2[[#This Row],[eingereichter
Betrag (€)]])*IF(TabB2[[#This Row],[Stich-
probe]]&gt;0,1,0)</f>
        <v>0</v>
      </c>
      <c r="O31" s="8"/>
      <c r="P31" s="8"/>
      <c r="Q31" s="8"/>
      <c r="R31" s="537"/>
      <c r="S31" s="538"/>
      <c r="T31" s="538" t="str">
        <f>IF(ISERROR(VLOOKUP(TabB2[[#This Row],[Grund für Differenz]],Datenquelle!$I$3:$J$20,2,FALSE)),"",VLOOKUP(TabB2[[#This Row],[Grund für Differenz]],Datenquelle!$I$3:$J$20,2,FALSE))</f>
        <v/>
      </c>
      <c r="U31" s="537"/>
      <c r="V31" s="540"/>
      <c r="W31" s="540"/>
      <c r="X31" s="541"/>
      <c r="Y31" s="541"/>
      <c r="Z31" s="541"/>
      <c r="AA31" s="541"/>
      <c r="AB31" s="541"/>
      <c r="AC31" s="541"/>
      <c r="AD31" s="537"/>
      <c r="AE31" s="542"/>
      <c r="AF31" s="542"/>
      <c r="AG31" s="542"/>
      <c r="AH31" s="542"/>
      <c r="AI31" s="542"/>
      <c r="AJ31" s="542"/>
      <c r="AK31" s="542"/>
      <c r="AL31" s="542"/>
      <c r="AM31" s="542"/>
      <c r="AN31" s="542"/>
      <c r="AO31" s="543"/>
      <c r="AP31" s="542" t="s">
        <v>317</v>
      </c>
      <c r="AQ31" s="542" t="s">
        <v>317</v>
      </c>
      <c r="AR31" s="542" t="s">
        <v>317</v>
      </c>
      <c r="AS31" s="542" t="s">
        <v>317</v>
      </c>
      <c r="AT31" s="542" t="s">
        <v>317</v>
      </c>
      <c r="AU31" s="543"/>
      <c r="AV31" s="542"/>
      <c r="AW31" s="537"/>
      <c r="AX31" s="61" t="str">
        <f>IF(OR(TabB2[[#This Row],[eingereichter
Betrag (€)]]=0,TabB2[[#This Row],[eingereichter
Betrag (€)]]=""),"",COUNTA($L$6:$L31)-COUNTIF(($L$6:$L31),0))</f>
        <v/>
      </c>
      <c r="AY31" s="544">
        <f t="shared" ca="1" si="0"/>
        <v>0.16749785513082449</v>
      </c>
      <c r="AZ31" s="545">
        <f>IF(TabB2[[#This Row],[Lfd.
Nr. f.
Stich-
probe]]&lt;&gt;"",TabB2[[#This Row],[Zufalls-
zahl]],0)</f>
        <v>0</v>
      </c>
      <c r="BA31" s="546">
        <f>IF(TabB2[[#This Row],[Stich-
probe]]&gt;0,IF(TabB2[[#This Row],[Differenz
förderfähig/
eingereicht nach Prüfung ÖIF (€)]]&lt;&gt;0,1,0),0)</f>
        <v>0</v>
      </c>
      <c r="BB31" s="547">
        <f>IF(TabB2[[#This Row],[Stich-
probe]]=0,0,TabB2[[#This Row],[Stich-
probe]]*TabB2[[#This Row],[Differenz
förderfähig/
eingereicht nach Prüfung ÖIF (€)]]/TabB2[[#This Row],[eingereichter
Betrag (€)]]*-1)</f>
        <v>0</v>
      </c>
      <c r="BC31" s="61"/>
    </row>
    <row r="32" spans="2:59" s="60" customFormat="1">
      <c r="B32" s="61"/>
      <c r="C32" s="536">
        <f>IF(TabB2[[#This Row],[Zufalls-
zahl wenn
lfd. Nr.]]=0,0,IF(RANK(TabB2[[#This Row],[Zufalls-
zahl wenn
lfd. Nr.]],TabB2[Zufalls-
zahl wenn
lfd. Nr.])&lt;=TabB2[[#Totals],[Zufalls-
zahl]],1,0))</f>
        <v>0</v>
      </c>
      <c r="D32" s="531" t="s">
        <v>33</v>
      </c>
      <c r="E32" s="532">
        <v>26</v>
      </c>
      <c r="F32" s="13"/>
      <c r="G32" s="29"/>
      <c r="H32" s="8"/>
      <c r="I32" s="8"/>
      <c r="J32" s="8"/>
      <c r="K32" s="8"/>
      <c r="L32" s="152"/>
      <c r="M32" s="567"/>
      <c r="N32" s="568">
        <f>(TabB2[[#This Row],[förderfähiger 
Betrag nach Prüfung ÖIF (€)]]-TabB2[[#This Row],[eingereichter
Betrag (€)]])*IF(TabB2[[#This Row],[Stich-
probe]]&gt;0,1,0)</f>
        <v>0</v>
      </c>
      <c r="O32" s="8"/>
      <c r="P32" s="8"/>
      <c r="Q32" s="8"/>
      <c r="R32" s="537"/>
      <c r="S32" s="538"/>
      <c r="T32" s="538" t="str">
        <f>IF(ISERROR(VLOOKUP(TabB2[[#This Row],[Grund für Differenz]],Datenquelle!$I$3:$J$20,2,FALSE)),"",VLOOKUP(TabB2[[#This Row],[Grund für Differenz]],Datenquelle!$I$3:$J$20,2,FALSE))</f>
        <v/>
      </c>
      <c r="U32" s="537"/>
      <c r="V32" s="540"/>
      <c r="W32" s="540"/>
      <c r="X32" s="541"/>
      <c r="Y32" s="541"/>
      <c r="Z32" s="541"/>
      <c r="AA32" s="541"/>
      <c r="AB32" s="541"/>
      <c r="AC32" s="541"/>
      <c r="AD32" s="537"/>
      <c r="AE32" s="542"/>
      <c r="AF32" s="542"/>
      <c r="AG32" s="542"/>
      <c r="AH32" s="542"/>
      <c r="AI32" s="542"/>
      <c r="AJ32" s="542"/>
      <c r="AK32" s="542"/>
      <c r="AL32" s="542"/>
      <c r="AM32" s="542"/>
      <c r="AN32" s="542"/>
      <c r="AO32" s="543"/>
      <c r="AP32" s="542" t="s">
        <v>317</v>
      </c>
      <c r="AQ32" s="542" t="s">
        <v>317</v>
      </c>
      <c r="AR32" s="542" t="s">
        <v>317</v>
      </c>
      <c r="AS32" s="542" t="s">
        <v>317</v>
      </c>
      <c r="AT32" s="542" t="s">
        <v>317</v>
      </c>
      <c r="AU32" s="543"/>
      <c r="AV32" s="542"/>
      <c r="AW32" s="537"/>
      <c r="AX32" s="61" t="str">
        <f>IF(OR(TabB2[[#This Row],[eingereichter
Betrag (€)]]=0,TabB2[[#This Row],[eingereichter
Betrag (€)]]=""),"",COUNTA($L$6:$L32)-COUNTIF(($L$6:$L32),0))</f>
        <v/>
      </c>
      <c r="AY32" s="544">
        <f t="shared" ca="1" si="0"/>
        <v>0.11336709250985999</v>
      </c>
      <c r="AZ32" s="545">
        <f>IF(TabB2[[#This Row],[Lfd.
Nr. f.
Stich-
probe]]&lt;&gt;"",TabB2[[#This Row],[Zufalls-
zahl]],0)</f>
        <v>0</v>
      </c>
      <c r="BA32" s="546">
        <f>IF(TabB2[[#This Row],[Stich-
probe]]&gt;0,IF(TabB2[[#This Row],[Differenz
förderfähig/
eingereicht nach Prüfung ÖIF (€)]]&lt;&gt;0,1,0),0)</f>
        <v>0</v>
      </c>
      <c r="BB32" s="547">
        <f>IF(TabB2[[#This Row],[Stich-
probe]]=0,0,TabB2[[#This Row],[Stich-
probe]]*TabB2[[#This Row],[Differenz
förderfähig/
eingereicht nach Prüfung ÖIF (€)]]/TabB2[[#This Row],[eingereichter
Betrag (€)]]*-1)</f>
        <v>0</v>
      </c>
      <c r="BC32" s="61"/>
    </row>
    <row r="33" spans="2:55" s="60" customFormat="1">
      <c r="B33" s="61"/>
      <c r="C33" s="536">
        <f>IF(TabB2[[#This Row],[Zufalls-
zahl wenn
lfd. Nr.]]=0,0,IF(RANK(TabB2[[#This Row],[Zufalls-
zahl wenn
lfd. Nr.]],TabB2[Zufalls-
zahl wenn
lfd. Nr.])&lt;=TabB2[[#Totals],[Zufalls-
zahl]],1,0))</f>
        <v>0</v>
      </c>
      <c r="D33" s="531" t="s">
        <v>33</v>
      </c>
      <c r="E33" s="532">
        <v>27</v>
      </c>
      <c r="F33" s="13"/>
      <c r="G33" s="29"/>
      <c r="H33" s="8"/>
      <c r="I33" s="8"/>
      <c r="J33" s="8"/>
      <c r="K33" s="8"/>
      <c r="L33" s="152"/>
      <c r="M33" s="567"/>
      <c r="N33" s="568">
        <f>(TabB2[[#This Row],[förderfähiger 
Betrag nach Prüfung ÖIF (€)]]-TabB2[[#This Row],[eingereichter
Betrag (€)]])*IF(TabB2[[#This Row],[Stich-
probe]]&gt;0,1,0)</f>
        <v>0</v>
      </c>
      <c r="O33" s="8"/>
      <c r="P33" s="8"/>
      <c r="Q33" s="8"/>
      <c r="R33" s="537"/>
      <c r="S33" s="538"/>
      <c r="T33" s="538" t="str">
        <f>IF(ISERROR(VLOOKUP(TabB2[[#This Row],[Grund für Differenz]],Datenquelle!$I$3:$J$20,2,FALSE)),"",VLOOKUP(TabB2[[#This Row],[Grund für Differenz]],Datenquelle!$I$3:$J$20,2,FALSE))</f>
        <v/>
      </c>
      <c r="U33" s="537"/>
      <c r="V33" s="540"/>
      <c r="W33" s="540"/>
      <c r="X33" s="541"/>
      <c r="Y33" s="541"/>
      <c r="Z33" s="541"/>
      <c r="AA33" s="541"/>
      <c r="AB33" s="541"/>
      <c r="AC33" s="541"/>
      <c r="AD33" s="537"/>
      <c r="AE33" s="542"/>
      <c r="AF33" s="542"/>
      <c r="AG33" s="542"/>
      <c r="AH33" s="542"/>
      <c r="AI33" s="542"/>
      <c r="AJ33" s="542"/>
      <c r="AK33" s="542"/>
      <c r="AL33" s="542"/>
      <c r="AM33" s="542"/>
      <c r="AN33" s="542"/>
      <c r="AO33" s="543"/>
      <c r="AP33" s="542" t="s">
        <v>317</v>
      </c>
      <c r="AQ33" s="542" t="s">
        <v>317</v>
      </c>
      <c r="AR33" s="542" t="s">
        <v>317</v>
      </c>
      <c r="AS33" s="542" t="s">
        <v>317</v>
      </c>
      <c r="AT33" s="542" t="s">
        <v>317</v>
      </c>
      <c r="AU33" s="543"/>
      <c r="AV33" s="542"/>
      <c r="AW33" s="537"/>
      <c r="AX33" s="61" t="str">
        <f>IF(OR(TabB2[[#This Row],[eingereichter
Betrag (€)]]=0,TabB2[[#This Row],[eingereichter
Betrag (€)]]=""),"",COUNTA($L$6:$L33)-COUNTIF(($L$6:$L33),0))</f>
        <v/>
      </c>
      <c r="AY33" s="544">
        <f t="shared" ca="1" si="0"/>
        <v>0.20121521336199477</v>
      </c>
      <c r="AZ33" s="545">
        <f>IF(TabB2[[#This Row],[Lfd.
Nr. f.
Stich-
probe]]&lt;&gt;"",TabB2[[#This Row],[Zufalls-
zahl]],0)</f>
        <v>0</v>
      </c>
      <c r="BA33" s="546">
        <f>IF(TabB2[[#This Row],[Stich-
probe]]&gt;0,IF(TabB2[[#This Row],[Differenz
förderfähig/
eingereicht nach Prüfung ÖIF (€)]]&lt;&gt;0,1,0),0)</f>
        <v>0</v>
      </c>
      <c r="BB33" s="547">
        <f>IF(TabB2[[#This Row],[Stich-
probe]]=0,0,TabB2[[#This Row],[Stich-
probe]]*TabB2[[#This Row],[Differenz
förderfähig/
eingereicht nach Prüfung ÖIF (€)]]/TabB2[[#This Row],[eingereichter
Betrag (€)]]*-1)</f>
        <v>0</v>
      </c>
      <c r="BC33" s="61"/>
    </row>
    <row r="34" spans="2:55" s="60" customFormat="1">
      <c r="B34" s="61"/>
      <c r="C34" s="536">
        <f>IF(TabB2[[#This Row],[Zufalls-
zahl wenn
lfd. Nr.]]=0,0,IF(RANK(TabB2[[#This Row],[Zufalls-
zahl wenn
lfd. Nr.]],TabB2[Zufalls-
zahl wenn
lfd. Nr.])&lt;=TabB2[[#Totals],[Zufalls-
zahl]],1,0))</f>
        <v>0</v>
      </c>
      <c r="D34" s="531" t="s">
        <v>33</v>
      </c>
      <c r="E34" s="532">
        <v>28</v>
      </c>
      <c r="F34" s="13"/>
      <c r="G34" s="29"/>
      <c r="H34" s="8"/>
      <c r="I34" s="8"/>
      <c r="J34" s="8"/>
      <c r="K34" s="8"/>
      <c r="L34" s="152"/>
      <c r="M34" s="567"/>
      <c r="N34" s="568">
        <f>(TabB2[[#This Row],[förderfähiger 
Betrag nach Prüfung ÖIF (€)]]-TabB2[[#This Row],[eingereichter
Betrag (€)]])*IF(TabB2[[#This Row],[Stich-
probe]]&gt;0,1,0)</f>
        <v>0</v>
      </c>
      <c r="O34" s="8"/>
      <c r="P34" s="8"/>
      <c r="Q34" s="8"/>
      <c r="R34" s="537"/>
      <c r="S34" s="538"/>
      <c r="T34" s="538" t="str">
        <f>IF(ISERROR(VLOOKUP(TabB2[[#This Row],[Grund für Differenz]],Datenquelle!$I$3:$J$20,2,FALSE)),"",VLOOKUP(TabB2[[#This Row],[Grund für Differenz]],Datenquelle!$I$3:$J$20,2,FALSE))</f>
        <v/>
      </c>
      <c r="U34" s="537"/>
      <c r="V34" s="540"/>
      <c r="W34" s="540"/>
      <c r="X34" s="541"/>
      <c r="Y34" s="541"/>
      <c r="Z34" s="541"/>
      <c r="AA34" s="541"/>
      <c r="AB34" s="541"/>
      <c r="AC34" s="541"/>
      <c r="AD34" s="539"/>
      <c r="AE34" s="542"/>
      <c r="AF34" s="542"/>
      <c r="AG34" s="542"/>
      <c r="AH34" s="542"/>
      <c r="AI34" s="542"/>
      <c r="AJ34" s="542"/>
      <c r="AK34" s="542"/>
      <c r="AL34" s="542"/>
      <c r="AM34" s="542"/>
      <c r="AN34" s="542"/>
      <c r="AO34" s="543"/>
      <c r="AP34" s="542" t="s">
        <v>317</v>
      </c>
      <c r="AQ34" s="542" t="s">
        <v>317</v>
      </c>
      <c r="AR34" s="542" t="s">
        <v>317</v>
      </c>
      <c r="AS34" s="542" t="s">
        <v>317</v>
      </c>
      <c r="AT34" s="542" t="s">
        <v>317</v>
      </c>
      <c r="AU34" s="543"/>
      <c r="AV34" s="542"/>
      <c r="AW34" s="537"/>
      <c r="AX34" s="61" t="str">
        <f>IF(OR(TabB2[[#This Row],[eingereichter
Betrag (€)]]=0,TabB2[[#This Row],[eingereichter
Betrag (€)]]=""),"",COUNTA($L$6:$L34)-COUNTIF(($L$6:$L34),0))</f>
        <v/>
      </c>
      <c r="AY34" s="544">
        <f t="shared" ca="1" si="0"/>
        <v>0.25511052261939238</v>
      </c>
      <c r="AZ34" s="545">
        <f>IF(TabB2[[#This Row],[Lfd.
Nr. f.
Stich-
probe]]&lt;&gt;"",TabB2[[#This Row],[Zufalls-
zahl]],0)</f>
        <v>0</v>
      </c>
      <c r="BA34" s="546">
        <f>IF(TabB2[[#This Row],[Stich-
probe]]&gt;0,IF(TabB2[[#This Row],[Differenz
förderfähig/
eingereicht nach Prüfung ÖIF (€)]]&lt;&gt;0,1,0),0)</f>
        <v>0</v>
      </c>
      <c r="BB34" s="547">
        <f>IF(TabB2[[#This Row],[Stich-
probe]]=0,0,TabB2[[#This Row],[Stich-
probe]]*TabB2[[#This Row],[Differenz
förderfähig/
eingereicht nach Prüfung ÖIF (€)]]/TabB2[[#This Row],[eingereichter
Betrag (€)]]*-1)</f>
        <v>0</v>
      </c>
      <c r="BC34" s="61"/>
    </row>
    <row r="35" spans="2:55" s="60" customFormat="1">
      <c r="B35" s="61"/>
      <c r="C35" s="536">
        <f>IF(TabB2[[#This Row],[Zufalls-
zahl wenn
lfd. Nr.]]=0,0,IF(RANK(TabB2[[#This Row],[Zufalls-
zahl wenn
lfd. Nr.]],TabB2[Zufalls-
zahl wenn
lfd. Nr.])&lt;=TabB2[[#Totals],[Zufalls-
zahl]],1,0))</f>
        <v>0</v>
      </c>
      <c r="D35" s="531" t="s">
        <v>33</v>
      </c>
      <c r="E35" s="532">
        <v>29</v>
      </c>
      <c r="F35" s="13"/>
      <c r="G35" s="29"/>
      <c r="H35" s="8"/>
      <c r="I35" s="8"/>
      <c r="J35" s="8"/>
      <c r="K35" s="8"/>
      <c r="L35" s="152"/>
      <c r="M35" s="567"/>
      <c r="N35" s="568">
        <f>(TabB2[[#This Row],[förderfähiger 
Betrag nach Prüfung ÖIF (€)]]-TabB2[[#This Row],[eingereichter
Betrag (€)]])*IF(TabB2[[#This Row],[Stich-
probe]]&gt;0,1,0)</f>
        <v>0</v>
      </c>
      <c r="O35" s="8"/>
      <c r="P35" s="8"/>
      <c r="Q35" s="8"/>
      <c r="R35" s="537"/>
      <c r="S35" s="538"/>
      <c r="T35" s="538" t="str">
        <f>IF(ISERROR(VLOOKUP(TabB2[[#This Row],[Grund für Differenz]],Datenquelle!$I$3:$J$20,2,FALSE)),"",VLOOKUP(TabB2[[#This Row],[Grund für Differenz]],Datenquelle!$I$3:$J$20,2,FALSE))</f>
        <v/>
      </c>
      <c r="U35" s="537"/>
      <c r="V35" s="540"/>
      <c r="W35" s="540"/>
      <c r="X35" s="541"/>
      <c r="Y35" s="541"/>
      <c r="Z35" s="541"/>
      <c r="AA35" s="541"/>
      <c r="AB35" s="541"/>
      <c r="AC35" s="541"/>
      <c r="AD35" s="569"/>
      <c r="AE35" s="542"/>
      <c r="AF35" s="542"/>
      <c r="AG35" s="542"/>
      <c r="AH35" s="542"/>
      <c r="AI35" s="542"/>
      <c r="AJ35" s="542"/>
      <c r="AK35" s="542"/>
      <c r="AL35" s="542"/>
      <c r="AM35" s="542"/>
      <c r="AN35" s="542"/>
      <c r="AO35" s="543"/>
      <c r="AP35" s="542" t="s">
        <v>317</v>
      </c>
      <c r="AQ35" s="542" t="s">
        <v>317</v>
      </c>
      <c r="AR35" s="542" t="s">
        <v>317</v>
      </c>
      <c r="AS35" s="542" t="s">
        <v>317</v>
      </c>
      <c r="AT35" s="542" t="s">
        <v>317</v>
      </c>
      <c r="AU35" s="543"/>
      <c r="AV35" s="542"/>
      <c r="AW35" s="537"/>
      <c r="AX35" s="61" t="str">
        <f>IF(OR(TabB2[[#This Row],[eingereichter
Betrag (€)]]=0,TabB2[[#This Row],[eingereichter
Betrag (€)]]=""),"",COUNTA($L$6:$L35)-COUNTIF(($L$6:$L35),0))</f>
        <v/>
      </c>
      <c r="AY35" s="544">
        <f t="shared" ca="1" si="0"/>
        <v>0.2481133224166947</v>
      </c>
      <c r="AZ35" s="545">
        <f>IF(TabB2[[#This Row],[Lfd.
Nr. f.
Stich-
probe]]&lt;&gt;"",TabB2[[#This Row],[Zufalls-
zahl]],0)</f>
        <v>0</v>
      </c>
      <c r="BA35" s="546">
        <f>IF(TabB2[[#This Row],[Stich-
probe]]&gt;0,IF(TabB2[[#This Row],[Differenz
förderfähig/
eingereicht nach Prüfung ÖIF (€)]]&lt;&gt;0,1,0),0)</f>
        <v>0</v>
      </c>
      <c r="BB35" s="547">
        <f>IF(TabB2[[#This Row],[Stich-
probe]]=0,0,TabB2[[#This Row],[Stich-
probe]]*TabB2[[#This Row],[Differenz
förderfähig/
eingereicht nach Prüfung ÖIF (€)]]/TabB2[[#This Row],[eingereichter
Betrag (€)]]*-1)</f>
        <v>0</v>
      </c>
      <c r="BC35" s="61"/>
    </row>
    <row r="36" spans="2:55" s="60" customFormat="1">
      <c r="B36" s="61"/>
      <c r="C36" s="536">
        <f>IF(TabB2[[#This Row],[Zufalls-
zahl wenn
lfd. Nr.]]=0,0,IF(RANK(TabB2[[#This Row],[Zufalls-
zahl wenn
lfd. Nr.]],TabB2[Zufalls-
zahl wenn
lfd. Nr.])&lt;=TabB2[[#Totals],[Zufalls-
zahl]],1,0))</f>
        <v>0</v>
      </c>
      <c r="D36" s="531" t="s">
        <v>33</v>
      </c>
      <c r="E36" s="532">
        <v>30</v>
      </c>
      <c r="F36" s="13"/>
      <c r="G36" s="29"/>
      <c r="H36" s="8"/>
      <c r="I36" s="8"/>
      <c r="J36" s="8"/>
      <c r="K36" s="8"/>
      <c r="L36" s="152"/>
      <c r="M36" s="567"/>
      <c r="N36" s="568">
        <f>(TabB2[[#This Row],[förderfähiger 
Betrag nach Prüfung ÖIF (€)]]-TabB2[[#This Row],[eingereichter
Betrag (€)]])*IF(TabB2[[#This Row],[Stich-
probe]]&gt;0,1,0)</f>
        <v>0</v>
      </c>
      <c r="O36" s="8"/>
      <c r="P36" s="8"/>
      <c r="Q36" s="8"/>
      <c r="R36" s="537"/>
      <c r="S36" s="538"/>
      <c r="T36" s="538" t="str">
        <f>IF(ISERROR(VLOOKUP(TabB2[[#This Row],[Grund für Differenz]],Datenquelle!$I$3:$J$20,2,FALSE)),"",VLOOKUP(TabB2[[#This Row],[Grund für Differenz]],Datenquelle!$I$3:$J$20,2,FALSE))</f>
        <v/>
      </c>
      <c r="U36" s="537"/>
      <c r="V36" s="540"/>
      <c r="W36" s="540"/>
      <c r="X36" s="541"/>
      <c r="Y36" s="541"/>
      <c r="Z36" s="541"/>
      <c r="AA36" s="541"/>
      <c r="AB36" s="541"/>
      <c r="AC36" s="541"/>
      <c r="AD36" s="537"/>
      <c r="AE36" s="542"/>
      <c r="AF36" s="542"/>
      <c r="AG36" s="542"/>
      <c r="AH36" s="542"/>
      <c r="AI36" s="542"/>
      <c r="AJ36" s="542"/>
      <c r="AK36" s="542"/>
      <c r="AL36" s="542"/>
      <c r="AM36" s="542"/>
      <c r="AN36" s="542"/>
      <c r="AO36" s="543"/>
      <c r="AP36" s="542" t="s">
        <v>317</v>
      </c>
      <c r="AQ36" s="542" t="s">
        <v>317</v>
      </c>
      <c r="AR36" s="542" t="s">
        <v>317</v>
      </c>
      <c r="AS36" s="542" t="s">
        <v>317</v>
      </c>
      <c r="AT36" s="542" t="s">
        <v>317</v>
      </c>
      <c r="AU36" s="543"/>
      <c r="AV36" s="542"/>
      <c r="AW36" s="537"/>
      <c r="AX36" s="61" t="str">
        <f>IF(OR(TabB2[[#This Row],[eingereichter
Betrag (€)]]=0,TabB2[[#This Row],[eingereichter
Betrag (€)]]=""),"",COUNTA($L$6:$L36)-COUNTIF(($L$6:$L36),0))</f>
        <v/>
      </c>
      <c r="AY36" s="544">
        <f t="shared" ca="1" si="0"/>
        <v>0.3520854406890237</v>
      </c>
      <c r="AZ36" s="545">
        <f>IF(TabB2[[#This Row],[Lfd.
Nr. f.
Stich-
probe]]&lt;&gt;"",TabB2[[#This Row],[Zufalls-
zahl]],0)</f>
        <v>0</v>
      </c>
      <c r="BA36" s="546">
        <f>IF(TabB2[[#This Row],[Stich-
probe]]&gt;0,IF(TabB2[[#This Row],[Differenz
förderfähig/
eingereicht nach Prüfung ÖIF (€)]]&lt;&gt;0,1,0),0)</f>
        <v>0</v>
      </c>
      <c r="BB36" s="547">
        <f>IF(TabB2[[#This Row],[Stich-
probe]]=0,0,TabB2[[#This Row],[Stich-
probe]]*TabB2[[#This Row],[Differenz
förderfähig/
eingereicht nach Prüfung ÖIF (€)]]/TabB2[[#This Row],[eingereichter
Betrag (€)]]*-1)</f>
        <v>0</v>
      </c>
      <c r="BC36" s="61"/>
    </row>
    <row r="37" spans="2:55" s="60" customFormat="1">
      <c r="B37" s="61"/>
      <c r="C37" s="536">
        <f>IF(TabB2[[#This Row],[Zufalls-
zahl wenn
lfd. Nr.]]=0,0,IF(RANK(TabB2[[#This Row],[Zufalls-
zahl wenn
lfd. Nr.]],TabB2[Zufalls-
zahl wenn
lfd. Nr.])&lt;=TabB2[[#Totals],[Zufalls-
zahl]],1,0))</f>
        <v>0</v>
      </c>
      <c r="D37" s="531" t="s">
        <v>33</v>
      </c>
      <c r="E37" s="532">
        <v>31</v>
      </c>
      <c r="F37" s="13"/>
      <c r="G37" s="29"/>
      <c r="H37" s="8"/>
      <c r="I37" s="8"/>
      <c r="J37" s="8"/>
      <c r="K37" s="8"/>
      <c r="L37" s="152"/>
      <c r="M37" s="567"/>
      <c r="N37" s="568">
        <f>(TabB2[[#This Row],[förderfähiger 
Betrag nach Prüfung ÖIF (€)]]-TabB2[[#This Row],[eingereichter
Betrag (€)]])*IF(TabB2[[#This Row],[Stich-
probe]]&gt;0,1,0)</f>
        <v>0</v>
      </c>
      <c r="O37" s="8"/>
      <c r="P37" s="8"/>
      <c r="Q37" s="8"/>
      <c r="R37" s="537"/>
      <c r="S37" s="538"/>
      <c r="T37" s="538" t="str">
        <f>IF(ISERROR(VLOOKUP(TabB2[[#This Row],[Grund für Differenz]],Datenquelle!$I$3:$J$20,2,FALSE)),"",VLOOKUP(TabB2[[#This Row],[Grund für Differenz]],Datenquelle!$I$3:$J$20,2,FALSE))</f>
        <v/>
      </c>
      <c r="U37" s="537"/>
      <c r="V37" s="540"/>
      <c r="W37" s="540"/>
      <c r="X37" s="541"/>
      <c r="Y37" s="541"/>
      <c r="Z37" s="541"/>
      <c r="AA37" s="541"/>
      <c r="AB37" s="541"/>
      <c r="AC37" s="541"/>
      <c r="AD37" s="537"/>
      <c r="AE37" s="542"/>
      <c r="AF37" s="542"/>
      <c r="AG37" s="542"/>
      <c r="AH37" s="542"/>
      <c r="AI37" s="542"/>
      <c r="AJ37" s="542"/>
      <c r="AK37" s="542"/>
      <c r="AL37" s="542"/>
      <c r="AM37" s="542"/>
      <c r="AN37" s="542"/>
      <c r="AO37" s="543"/>
      <c r="AP37" s="542" t="s">
        <v>317</v>
      </c>
      <c r="AQ37" s="542" t="s">
        <v>317</v>
      </c>
      <c r="AR37" s="542" t="s">
        <v>317</v>
      </c>
      <c r="AS37" s="542" t="s">
        <v>317</v>
      </c>
      <c r="AT37" s="542" t="s">
        <v>317</v>
      </c>
      <c r="AU37" s="543"/>
      <c r="AV37" s="542"/>
      <c r="AW37" s="537"/>
      <c r="AX37" s="61" t="str">
        <f>IF(OR(TabB2[[#This Row],[eingereichter
Betrag (€)]]=0,TabB2[[#This Row],[eingereichter
Betrag (€)]]=""),"",COUNTA($L$6:$L37)-COUNTIF(($L$6:$L37),0))</f>
        <v/>
      </c>
      <c r="AY37" s="544">
        <f t="shared" ca="1" si="0"/>
        <v>2.1980971665840121E-2</v>
      </c>
      <c r="AZ37" s="545">
        <f>IF(TabB2[[#This Row],[Lfd.
Nr. f.
Stich-
probe]]&lt;&gt;"",TabB2[[#This Row],[Zufalls-
zahl]],0)</f>
        <v>0</v>
      </c>
      <c r="BA37" s="546">
        <f>IF(TabB2[[#This Row],[Stich-
probe]]&gt;0,IF(TabB2[[#This Row],[Differenz
förderfähig/
eingereicht nach Prüfung ÖIF (€)]]&lt;&gt;0,1,0),0)</f>
        <v>0</v>
      </c>
      <c r="BB37" s="547">
        <f>IF(TabB2[[#This Row],[Stich-
probe]]=0,0,TabB2[[#This Row],[Stich-
probe]]*TabB2[[#This Row],[Differenz
förderfähig/
eingereicht nach Prüfung ÖIF (€)]]/TabB2[[#This Row],[eingereichter
Betrag (€)]]*-1)</f>
        <v>0</v>
      </c>
      <c r="BC37" s="61"/>
    </row>
    <row r="38" spans="2:55" s="60" customFormat="1">
      <c r="B38" s="61"/>
      <c r="C38" s="536">
        <f>IF(TabB2[[#This Row],[Zufalls-
zahl wenn
lfd. Nr.]]=0,0,IF(RANK(TabB2[[#This Row],[Zufalls-
zahl wenn
lfd. Nr.]],TabB2[Zufalls-
zahl wenn
lfd. Nr.])&lt;=TabB2[[#Totals],[Zufalls-
zahl]],1,0))</f>
        <v>0</v>
      </c>
      <c r="D38" s="531" t="s">
        <v>33</v>
      </c>
      <c r="E38" s="532">
        <v>32</v>
      </c>
      <c r="F38" s="13"/>
      <c r="G38" s="29"/>
      <c r="H38" s="8"/>
      <c r="I38" s="8"/>
      <c r="J38" s="8"/>
      <c r="K38" s="8"/>
      <c r="L38" s="152"/>
      <c r="M38" s="567"/>
      <c r="N38" s="568">
        <f>(TabB2[[#This Row],[förderfähiger 
Betrag nach Prüfung ÖIF (€)]]-TabB2[[#This Row],[eingereichter
Betrag (€)]])*IF(TabB2[[#This Row],[Stich-
probe]]&gt;0,1,0)</f>
        <v>0</v>
      </c>
      <c r="O38" s="8"/>
      <c r="P38" s="8"/>
      <c r="Q38" s="8"/>
      <c r="R38" s="537"/>
      <c r="S38" s="538"/>
      <c r="T38" s="538" t="str">
        <f>IF(ISERROR(VLOOKUP(TabB2[[#This Row],[Grund für Differenz]],Datenquelle!$I$3:$J$20,2,FALSE)),"",VLOOKUP(TabB2[[#This Row],[Grund für Differenz]],Datenquelle!$I$3:$J$20,2,FALSE))</f>
        <v/>
      </c>
      <c r="U38" s="537"/>
      <c r="V38" s="540"/>
      <c r="W38" s="540"/>
      <c r="X38" s="541"/>
      <c r="Y38" s="541"/>
      <c r="Z38" s="541"/>
      <c r="AA38" s="541"/>
      <c r="AB38" s="541"/>
      <c r="AC38" s="541"/>
      <c r="AD38" s="537"/>
      <c r="AE38" s="542"/>
      <c r="AF38" s="542"/>
      <c r="AG38" s="542"/>
      <c r="AH38" s="542"/>
      <c r="AI38" s="542"/>
      <c r="AJ38" s="542"/>
      <c r="AK38" s="542"/>
      <c r="AL38" s="542"/>
      <c r="AM38" s="542"/>
      <c r="AN38" s="542"/>
      <c r="AO38" s="543"/>
      <c r="AP38" s="542" t="s">
        <v>317</v>
      </c>
      <c r="AQ38" s="542" t="s">
        <v>317</v>
      </c>
      <c r="AR38" s="542" t="s">
        <v>317</v>
      </c>
      <c r="AS38" s="542" t="s">
        <v>317</v>
      </c>
      <c r="AT38" s="542" t="s">
        <v>317</v>
      </c>
      <c r="AU38" s="543"/>
      <c r="AV38" s="542"/>
      <c r="AW38" s="537"/>
      <c r="AX38" s="61" t="str">
        <f>IF(OR(TabB2[[#This Row],[eingereichter
Betrag (€)]]=0,TabB2[[#This Row],[eingereichter
Betrag (€)]]=""),"",COUNTA($L$6:$L38)-COUNTIF(($L$6:$L38),0))</f>
        <v/>
      </c>
      <c r="AY38" s="544">
        <f t="shared" ca="1" si="0"/>
        <v>5.4984998276079611E-2</v>
      </c>
      <c r="AZ38" s="545">
        <f>IF(TabB2[[#This Row],[Lfd.
Nr. f.
Stich-
probe]]&lt;&gt;"",TabB2[[#This Row],[Zufalls-
zahl]],0)</f>
        <v>0</v>
      </c>
      <c r="BA38" s="546">
        <f>IF(TabB2[[#This Row],[Stich-
probe]]&gt;0,IF(TabB2[[#This Row],[Differenz
förderfähig/
eingereicht nach Prüfung ÖIF (€)]]&lt;&gt;0,1,0),0)</f>
        <v>0</v>
      </c>
      <c r="BB38" s="547">
        <f>IF(TabB2[[#This Row],[Stich-
probe]]=0,0,TabB2[[#This Row],[Stich-
probe]]*TabB2[[#This Row],[Differenz
förderfähig/
eingereicht nach Prüfung ÖIF (€)]]/TabB2[[#This Row],[eingereichter
Betrag (€)]]*-1)</f>
        <v>0</v>
      </c>
      <c r="BC38" s="61"/>
    </row>
    <row r="39" spans="2:55" s="60" customFormat="1">
      <c r="B39" s="61"/>
      <c r="C39" s="536">
        <f>IF(TabB2[[#This Row],[Zufalls-
zahl wenn
lfd. Nr.]]=0,0,IF(RANK(TabB2[[#This Row],[Zufalls-
zahl wenn
lfd. Nr.]],TabB2[Zufalls-
zahl wenn
lfd. Nr.])&lt;=TabB2[[#Totals],[Zufalls-
zahl]],1,0))</f>
        <v>0</v>
      </c>
      <c r="D39" s="531" t="s">
        <v>33</v>
      </c>
      <c r="E39" s="532">
        <v>33</v>
      </c>
      <c r="F39" s="13"/>
      <c r="G39" s="29"/>
      <c r="H39" s="8"/>
      <c r="I39" s="8"/>
      <c r="J39" s="8"/>
      <c r="K39" s="8"/>
      <c r="L39" s="152"/>
      <c r="M39" s="567"/>
      <c r="N39" s="568">
        <f>(TabB2[[#This Row],[förderfähiger 
Betrag nach Prüfung ÖIF (€)]]-TabB2[[#This Row],[eingereichter
Betrag (€)]])*IF(TabB2[[#This Row],[Stich-
probe]]&gt;0,1,0)</f>
        <v>0</v>
      </c>
      <c r="O39" s="8"/>
      <c r="P39" s="8"/>
      <c r="Q39" s="8"/>
      <c r="R39" s="537"/>
      <c r="S39" s="538"/>
      <c r="T39" s="538" t="str">
        <f>IF(ISERROR(VLOOKUP(TabB2[[#This Row],[Grund für Differenz]],Datenquelle!$I$3:$J$20,2,FALSE)),"",VLOOKUP(TabB2[[#This Row],[Grund für Differenz]],Datenquelle!$I$3:$J$20,2,FALSE))</f>
        <v/>
      </c>
      <c r="U39" s="537"/>
      <c r="V39" s="540"/>
      <c r="W39" s="540"/>
      <c r="X39" s="541"/>
      <c r="Y39" s="541"/>
      <c r="Z39" s="541"/>
      <c r="AA39" s="541"/>
      <c r="AB39" s="541"/>
      <c r="AC39" s="541"/>
      <c r="AD39" s="539"/>
      <c r="AE39" s="542"/>
      <c r="AF39" s="542"/>
      <c r="AG39" s="542"/>
      <c r="AH39" s="542"/>
      <c r="AI39" s="542"/>
      <c r="AJ39" s="542"/>
      <c r="AK39" s="542"/>
      <c r="AL39" s="542"/>
      <c r="AM39" s="542"/>
      <c r="AN39" s="542"/>
      <c r="AO39" s="543"/>
      <c r="AP39" s="542" t="s">
        <v>317</v>
      </c>
      <c r="AQ39" s="542" t="s">
        <v>317</v>
      </c>
      <c r="AR39" s="542" t="s">
        <v>317</v>
      </c>
      <c r="AS39" s="542" t="s">
        <v>317</v>
      </c>
      <c r="AT39" s="542" t="s">
        <v>317</v>
      </c>
      <c r="AU39" s="543"/>
      <c r="AV39" s="542"/>
      <c r="AW39" s="537"/>
      <c r="AX39" s="61" t="str">
        <f>IF(OR(TabB2[[#This Row],[eingereichter
Betrag (€)]]=0,TabB2[[#This Row],[eingereichter
Betrag (€)]]=""),"",COUNTA($L$6:$L39)-COUNTIF(($L$6:$L39),0))</f>
        <v/>
      </c>
      <c r="AY39" s="544">
        <f t="shared" ca="1" si="0"/>
        <v>0.81825397783943121</v>
      </c>
      <c r="AZ39" s="545">
        <f>IF(TabB2[[#This Row],[Lfd.
Nr. f.
Stich-
probe]]&lt;&gt;"",TabB2[[#This Row],[Zufalls-
zahl]],0)</f>
        <v>0</v>
      </c>
      <c r="BA39" s="546">
        <f>IF(TabB2[[#This Row],[Stich-
probe]]&gt;0,IF(TabB2[[#This Row],[Differenz
förderfähig/
eingereicht nach Prüfung ÖIF (€)]]&lt;&gt;0,1,0),0)</f>
        <v>0</v>
      </c>
      <c r="BB39" s="547">
        <f>IF(TabB2[[#This Row],[Stich-
probe]]=0,0,TabB2[[#This Row],[Stich-
probe]]*TabB2[[#This Row],[Differenz
förderfähig/
eingereicht nach Prüfung ÖIF (€)]]/TabB2[[#This Row],[eingereichter
Betrag (€)]]*-1)</f>
        <v>0</v>
      </c>
      <c r="BC39" s="61"/>
    </row>
    <row r="40" spans="2:55" s="60" customFormat="1">
      <c r="B40" s="61"/>
      <c r="C40" s="536">
        <f>IF(TabB2[[#This Row],[Zufalls-
zahl wenn
lfd. Nr.]]=0,0,IF(RANK(TabB2[[#This Row],[Zufalls-
zahl wenn
lfd. Nr.]],TabB2[Zufalls-
zahl wenn
lfd. Nr.])&lt;=TabB2[[#Totals],[Zufalls-
zahl]],1,0))</f>
        <v>0</v>
      </c>
      <c r="D40" s="531" t="s">
        <v>33</v>
      </c>
      <c r="E40" s="532">
        <v>34</v>
      </c>
      <c r="F40" s="13"/>
      <c r="G40" s="29"/>
      <c r="H40" s="8"/>
      <c r="I40" s="8"/>
      <c r="J40" s="8"/>
      <c r="K40" s="8"/>
      <c r="L40" s="152"/>
      <c r="M40" s="567"/>
      <c r="N40" s="568">
        <f>(TabB2[[#This Row],[förderfähiger 
Betrag nach Prüfung ÖIF (€)]]-TabB2[[#This Row],[eingereichter
Betrag (€)]])*IF(TabB2[[#This Row],[Stich-
probe]]&gt;0,1,0)</f>
        <v>0</v>
      </c>
      <c r="O40" s="8"/>
      <c r="P40" s="8"/>
      <c r="Q40" s="8"/>
      <c r="R40" s="537"/>
      <c r="S40" s="538"/>
      <c r="T40" s="538" t="str">
        <f>IF(ISERROR(VLOOKUP(TabB2[[#This Row],[Grund für Differenz]],Datenquelle!$I$3:$J$20,2,FALSE)),"",VLOOKUP(TabB2[[#This Row],[Grund für Differenz]],Datenquelle!$I$3:$J$20,2,FALSE))</f>
        <v/>
      </c>
      <c r="U40" s="537"/>
      <c r="V40" s="540"/>
      <c r="W40" s="540"/>
      <c r="X40" s="541"/>
      <c r="Y40" s="541"/>
      <c r="Z40" s="541"/>
      <c r="AA40" s="541"/>
      <c r="AB40" s="541"/>
      <c r="AC40" s="541"/>
      <c r="AD40" s="569"/>
      <c r="AE40" s="542"/>
      <c r="AF40" s="542"/>
      <c r="AG40" s="542"/>
      <c r="AH40" s="542"/>
      <c r="AI40" s="542"/>
      <c r="AJ40" s="542"/>
      <c r="AK40" s="542"/>
      <c r="AL40" s="542"/>
      <c r="AM40" s="542"/>
      <c r="AN40" s="542"/>
      <c r="AO40" s="543"/>
      <c r="AP40" s="542" t="s">
        <v>317</v>
      </c>
      <c r="AQ40" s="542" t="s">
        <v>317</v>
      </c>
      <c r="AR40" s="542" t="s">
        <v>317</v>
      </c>
      <c r="AS40" s="542" t="s">
        <v>317</v>
      </c>
      <c r="AT40" s="542" t="s">
        <v>317</v>
      </c>
      <c r="AU40" s="543"/>
      <c r="AV40" s="542"/>
      <c r="AW40" s="537"/>
      <c r="AX40" s="61" t="str">
        <f>IF(OR(TabB2[[#This Row],[eingereichter
Betrag (€)]]=0,TabB2[[#This Row],[eingereichter
Betrag (€)]]=""),"",COUNTA($L$6:$L40)-COUNTIF(($L$6:$L40),0))</f>
        <v/>
      </c>
      <c r="AY40" s="544">
        <f t="shared" ca="1" si="0"/>
        <v>0.67202250506106409</v>
      </c>
      <c r="AZ40" s="545">
        <f>IF(TabB2[[#This Row],[Lfd.
Nr. f.
Stich-
probe]]&lt;&gt;"",TabB2[[#This Row],[Zufalls-
zahl]],0)</f>
        <v>0</v>
      </c>
      <c r="BA40" s="546">
        <f>IF(TabB2[[#This Row],[Stich-
probe]]&gt;0,IF(TabB2[[#This Row],[Differenz
förderfähig/
eingereicht nach Prüfung ÖIF (€)]]&lt;&gt;0,1,0),0)</f>
        <v>0</v>
      </c>
      <c r="BB40" s="547">
        <f>IF(TabB2[[#This Row],[Stich-
probe]]=0,0,TabB2[[#This Row],[Stich-
probe]]*TabB2[[#This Row],[Differenz
förderfähig/
eingereicht nach Prüfung ÖIF (€)]]/TabB2[[#This Row],[eingereichter
Betrag (€)]]*-1)</f>
        <v>0</v>
      </c>
      <c r="BC40" s="61"/>
    </row>
    <row r="41" spans="2:55" s="60" customFormat="1">
      <c r="B41" s="61"/>
      <c r="C41" s="536">
        <f>IF(TabB2[[#This Row],[Zufalls-
zahl wenn
lfd. Nr.]]=0,0,IF(RANK(TabB2[[#This Row],[Zufalls-
zahl wenn
lfd. Nr.]],TabB2[Zufalls-
zahl wenn
lfd. Nr.])&lt;=TabB2[[#Totals],[Zufalls-
zahl]],1,0))</f>
        <v>0</v>
      </c>
      <c r="D41" s="531" t="s">
        <v>33</v>
      </c>
      <c r="E41" s="532">
        <v>35</v>
      </c>
      <c r="F41" s="13"/>
      <c r="G41" s="29"/>
      <c r="H41" s="8"/>
      <c r="I41" s="8"/>
      <c r="J41" s="8"/>
      <c r="K41" s="8"/>
      <c r="L41" s="152"/>
      <c r="M41" s="567"/>
      <c r="N41" s="568">
        <f>(TabB2[[#This Row],[förderfähiger 
Betrag nach Prüfung ÖIF (€)]]-TabB2[[#This Row],[eingereichter
Betrag (€)]])*IF(TabB2[[#This Row],[Stich-
probe]]&gt;0,1,0)</f>
        <v>0</v>
      </c>
      <c r="O41" s="8"/>
      <c r="P41" s="8"/>
      <c r="Q41" s="8"/>
      <c r="R41" s="537"/>
      <c r="S41" s="538"/>
      <c r="T41" s="538" t="str">
        <f>IF(ISERROR(VLOOKUP(TabB2[[#This Row],[Grund für Differenz]],Datenquelle!$I$3:$J$20,2,FALSE)),"",VLOOKUP(TabB2[[#This Row],[Grund für Differenz]],Datenquelle!$I$3:$J$20,2,FALSE))</f>
        <v/>
      </c>
      <c r="U41" s="537"/>
      <c r="V41" s="540"/>
      <c r="W41" s="540"/>
      <c r="X41" s="541"/>
      <c r="Y41" s="541"/>
      <c r="Z41" s="541"/>
      <c r="AA41" s="541"/>
      <c r="AB41" s="541"/>
      <c r="AC41" s="541"/>
      <c r="AD41" s="537"/>
      <c r="AE41" s="542"/>
      <c r="AF41" s="542"/>
      <c r="AG41" s="542"/>
      <c r="AH41" s="542"/>
      <c r="AI41" s="542"/>
      <c r="AJ41" s="542"/>
      <c r="AK41" s="542"/>
      <c r="AL41" s="542"/>
      <c r="AM41" s="542"/>
      <c r="AN41" s="542"/>
      <c r="AO41" s="543"/>
      <c r="AP41" s="542" t="s">
        <v>317</v>
      </c>
      <c r="AQ41" s="542" t="s">
        <v>317</v>
      </c>
      <c r="AR41" s="542" t="s">
        <v>317</v>
      </c>
      <c r="AS41" s="542" t="s">
        <v>317</v>
      </c>
      <c r="AT41" s="542" t="s">
        <v>317</v>
      </c>
      <c r="AU41" s="543"/>
      <c r="AV41" s="542"/>
      <c r="AW41" s="537"/>
      <c r="AX41" s="61" t="str">
        <f>IF(OR(TabB2[[#This Row],[eingereichter
Betrag (€)]]=0,TabB2[[#This Row],[eingereichter
Betrag (€)]]=""),"",COUNTA($L$6:$L41)-COUNTIF(($L$6:$L41),0))</f>
        <v/>
      </c>
      <c r="AY41" s="544">
        <f t="shared" ca="1" si="0"/>
        <v>0.8377956888524527</v>
      </c>
      <c r="AZ41" s="545">
        <f>IF(TabB2[[#This Row],[Lfd.
Nr. f.
Stich-
probe]]&lt;&gt;"",TabB2[[#This Row],[Zufalls-
zahl]],0)</f>
        <v>0</v>
      </c>
      <c r="BA41" s="546">
        <f>IF(TabB2[[#This Row],[Stich-
probe]]&gt;0,IF(TabB2[[#This Row],[Differenz
förderfähig/
eingereicht nach Prüfung ÖIF (€)]]&lt;&gt;0,1,0),0)</f>
        <v>0</v>
      </c>
      <c r="BB41" s="547">
        <f>IF(TabB2[[#This Row],[Stich-
probe]]=0,0,TabB2[[#This Row],[Stich-
probe]]*TabB2[[#This Row],[Differenz
förderfähig/
eingereicht nach Prüfung ÖIF (€)]]/TabB2[[#This Row],[eingereichter
Betrag (€)]]*-1)</f>
        <v>0</v>
      </c>
      <c r="BC41" s="61"/>
    </row>
    <row r="42" spans="2:55" s="60" customFormat="1">
      <c r="B42" s="61"/>
      <c r="C42" s="536">
        <f>IF(TabB2[[#This Row],[Zufalls-
zahl wenn
lfd. Nr.]]=0,0,IF(RANK(TabB2[[#This Row],[Zufalls-
zahl wenn
lfd. Nr.]],TabB2[Zufalls-
zahl wenn
lfd. Nr.])&lt;=TabB2[[#Totals],[Zufalls-
zahl]],1,0))</f>
        <v>0</v>
      </c>
      <c r="D42" s="531" t="s">
        <v>33</v>
      </c>
      <c r="E42" s="532">
        <v>36</v>
      </c>
      <c r="F42" s="13"/>
      <c r="G42" s="29"/>
      <c r="H42" s="8"/>
      <c r="I42" s="8"/>
      <c r="J42" s="8"/>
      <c r="K42" s="8"/>
      <c r="L42" s="152"/>
      <c r="M42" s="567"/>
      <c r="N42" s="568">
        <f>(TabB2[[#This Row],[förderfähiger 
Betrag nach Prüfung ÖIF (€)]]-TabB2[[#This Row],[eingereichter
Betrag (€)]])*IF(TabB2[[#This Row],[Stich-
probe]]&gt;0,1,0)</f>
        <v>0</v>
      </c>
      <c r="O42" s="8"/>
      <c r="P42" s="8"/>
      <c r="Q42" s="8"/>
      <c r="R42" s="537"/>
      <c r="S42" s="538"/>
      <c r="T42" s="538" t="str">
        <f>IF(ISERROR(VLOOKUP(TabB2[[#This Row],[Grund für Differenz]],Datenquelle!$I$3:$J$20,2,FALSE)),"",VLOOKUP(TabB2[[#This Row],[Grund für Differenz]],Datenquelle!$I$3:$J$20,2,FALSE))</f>
        <v/>
      </c>
      <c r="U42" s="537"/>
      <c r="V42" s="540"/>
      <c r="W42" s="540"/>
      <c r="X42" s="541"/>
      <c r="Y42" s="541"/>
      <c r="Z42" s="541"/>
      <c r="AA42" s="541"/>
      <c r="AB42" s="541"/>
      <c r="AC42" s="541"/>
      <c r="AD42" s="537"/>
      <c r="AE42" s="542"/>
      <c r="AF42" s="542"/>
      <c r="AG42" s="542"/>
      <c r="AH42" s="542"/>
      <c r="AI42" s="542"/>
      <c r="AJ42" s="542"/>
      <c r="AK42" s="542"/>
      <c r="AL42" s="542"/>
      <c r="AM42" s="542"/>
      <c r="AN42" s="542"/>
      <c r="AO42" s="543"/>
      <c r="AP42" s="542" t="s">
        <v>317</v>
      </c>
      <c r="AQ42" s="542" t="s">
        <v>317</v>
      </c>
      <c r="AR42" s="542" t="s">
        <v>317</v>
      </c>
      <c r="AS42" s="542" t="s">
        <v>317</v>
      </c>
      <c r="AT42" s="542" t="s">
        <v>317</v>
      </c>
      <c r="AU42" s="543"/>
      <c r="AV42" s="542"/>
      <c r="AW42" s="537"/>
      <c r="AX42" s="61" t="str">
        <f>IF(OR(TabB2[[#This Row],[eingereichter
Betrag (€)]]=0,TabB2[[#This Row],[eingereichter
Betrag (€)]]=""),"",COUNTA($L$6:$L42)-COUNTIF(($L$6:$L42),0))</f>
        <v/>
      </c>
      <c r="AY42" s="544">
        <f t="shared" ca="1" si="0"/>
        <v>0.13806612149527597</v>
      </c>
      <c r="AZ42" s="545">
        <f>IF(TabB2[[#This Row],[Lfd.
Nr. f.
Stich-
probe]]&lt;&gt;"",TabB2[[#This Row],[Zufalls-
zahl]],0)</f>
        <v>0</v>
      </c>
      <c r="BA42" s="546">
        <f>IF(TabB2[[#This Row],[Stich-
probe]]&gt;0,IF(TabB2[[#This Row],[Differenz
förderfähig/
eingereicht nach Prüfung ÖIF (€)]]&lt;&gt;0,1,0),0)</f>
        <v>0</v>
      </c>
      <c r="BB42" s="547">
        <f>IF(TabB2[[#This Row],[Stich-
probe]]=0,0,TabB2[[#This Row],[Stich-
probe]]*TabB2[[#This Row],[Differenz
förderfähig/
eingereicht nach Prüfung ÖIF (€)]]/TabB2[[#This Row],[eingereichter
Betrag (€)]]*-1)</f>
        <v>0</v>
      </c>
      <c r="BC42" s="61"/>
    </row>
    <row r="43" spans="2:55" s="60" customFormat="1">
      <c r="B43" s="61"/>
      <c r="C43" s="536">
        <f>IF(TabB2[[#This Row],[Zufalls-
zahl wenn
lfd. Nr.]]=0,0,IF(RANK(TabB2[[#This Row],[Zufalls-
zahl wenn
lfd. Nr.]],TabB2[Zufalls-
zahl wenn
lfd. Nr.])&lt;=TabB2[[#Totals],[Zufalls-
zahl]],1,0))</f>
        <v>0</v>
      </c>
      <c r="D43" s="531" t="s">
        <v>33</v>
      </c>
      <c r="E43" s="532">
        <v>37</v>
      </c>
      <c r="F43" s="13"/>
      <c r="G43" s="29"/>
      <c r="H43" s="8"/>
      <c r="I43" s="8"/>
      <c r="J43" s="8"/>
      <c r="K43" s="8"/>
      <c r="L43" s="152"/>
      <c r="M43" s="567"/>
      <c r="N43" s="568">
        <f>(TabB2[[#This Row],[förderfähiger 
Betrag nach Prüfung ÖIF (€)]]-TabB2[[#This Row],[eingereichter
Betrag (€)]])*IF(TabB2[[#This Row],[Stich-
probe]]&gt;0,1,0)</f>
        <v>0</v>
      </c>
      <c r="O43" s="8"/>
      <c r="P43" s="8"/>
      <c r="Q43" s="8"/>
      <c r="R43" s="537"/>
      <c r="S43" s="538"/>
      <c r="T43" s="538" t="str">
        <f>IF(ISERROR(VLOOKUP(TabB2[[#This Row],[Grund für Differenz]],Datenquelle!$I$3:$J$20,2,FALSE)),"",VLOOKUP(TabB2[[#This Row],[Grund für Differenz]],Datenquelle!$I$3:$J$20,2,FALSE))</f>
        <v/>
      </c>
      <c r="U43" s="537"/>
      <c r="V43" s="540"/>
      <c r="W43" s="540"/>
      <c r="X43" s="541"/>
      <c r="Y43" s="541"/>
      <c r="Z43" s="541"/>
      <c r="AA43" s="541"/>
      <c r="AB43" s="541"/>
      <c r="AC43" s="541"/>
      <c r="AD43" s="537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3"/>
      <c r="AP43" s="542" t="s">
        <v>317</v>
      </c>
      <c r="AQ43" s="542" t="s">
        <v>317</v>
      </c>
      <c r="AR43" s="542" t="s">
        <v>317</v>
      </c>
      <c r="AS43" s="542" t="s">
        <v>317</v>
      </c>
      <c r="AT43" s="542" t="s">
        <v>317</v>
      </c>
      <c r="AU43" s="543"/>
      <c r="AV43" s="542"/>
      <c r="AW43" s="537"/>
      <c r="AX43" s="61" t="str">
        <f>IF(OR(TabB2[[#This Row],[eingereichter
Betrag (€)]]=0,TabB2[[#This Row],[eingereichter
Betrag (€)]]=""),"",COUNTA($L$6:$L43)-COUNTIF(($L$6:$L43),0))</f>
        <v/>
      </c>
      <c r="AY43" s="544">
        <f t="shared" ca="1" si="0"/>
        <v>3.7273656369893882E-3</v>
      </c>
      <c r="AZ43" s="545">
        <f>IF(TabB2[[#This Row],[Lfd.
Nr. f.
Stich-
probe]]&lt;&gt;"",TabB2[[#This Row],[Zufalls-
zahl]],0)</f>
        <v>0</v>
      </c>
      <c r="BA43" s="546">
        <f>IF(TabB2[[#This Row],[Stich-
probe]]&gt;0,IF(TabB2[[#This Row],[Differenz
förderfähig/
eingereicht nach Prüfung ÖIF (€)]]&lt;&gt;0,1,0),0)</f>
        <v>0</v>
      </c>
      <c r="BB43" s="547">
        <f>IF(TabB2[[#This Row],[Stich-
probe]]=0,0,TabB2[[#This Row],[Stich-
probe]]*TabB2[[#This Row],[Differenz
förderfähig/
eingereicht nach Prüfung ÖIF (€)]]/TabB2[[#This Row],[eingereichter
Betrag (€)]]*-1)</f>
        <v>0</v>
      </c>
      <c r="BC43" s="61"/>
    </row>
    <row r="44" spans="2:55" s="60" customFormat="1">
      <c r="B44" s="61"/>
      <c r="C44" s="536">
        <f>IF(TabB2[[#This Row],[Zufalls-
zahl wenn
lfd. Nr.]]=0,0,IF(RANK(TabB2[[#This Row],[Zufalls-
zahl wenn
lfd. Nr.]],TabB2[Zufalls-
zahl wenn
lfd. Nr.])&lt;=TabB2[[#Totals],[Zufalls-
zahl]],1,0))</f>
        <v>0</v>
      </c>
      <c r="D44" s="531" t="s">
        <v>33</v>
      </c>
      <c r="E44" s="532">
        <v>38</v>
      </c>
      <c r="F44" s="13"/>
      <c r="G44" s="29"/>
      <c r="H44" s="8"/>
      <c r="I44" s="8"/>
      <c r="J44" s="8"/>
      <c r="K44" s="8"/>
      <c r="L44" s="152"/>
      <c r="M44" s="567"/>
      <c r="N44" s="568">
        <f>(TabB2[[#This Row],[förderfähiger 
Betrag nach Prüfung ÖIF (€)]]-TabB2[[#This Row],[eingereichter
Betrag (€)]])*IF(TabB2[[#This Row],[Stich-
probe]]&gt;0,1,0)</f>
        <v>0</v>
      </c>
      <c r="O44" s="8"/>
      <c r="P44" s="8"/>
      <c r="Q44" s="8"/>
      <c r="R44" s="537"/>
      <c r="S44" s="538"/>
      <c r="T44" s="538" t="str">
        <f>IF(ISERROR(VLOOKUP(TabB2[[#This Row],[Grund für Differenz]],Datenquelle!$I$3:$J$20,2,FALSE)),"",VLOOKUP(TabB2[[#This Row],[Grund für Differenz]],Datenquelle!$I$3:$J$20,2,FALSE))</f>
        <v/>
      </c>
      <c r="U44" s="537"/>
      <c r="V44" s="540"/>
      <c r="W44" s="540"/>
      <c r="X44" s="541"/>
      <c r="Y44" s="541"/>
      <c r="Z44" s="541"/>
      <c r="AA44" s="541"/>
      <c r="AB44" s="541"/>
      <c r="AC44" s="541"/>
      <c r="AD44" s="539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3"/>
      <c r="AP44" s="542" t="s">
        <v>317</v>
      </c>
      <c r="AQ44" s="542" t="s">
        <v>317</v>
      </c>
      <c r="AR44" s="542" t="s">
        <v>317</v>
      </c>
      <c r="AS44" s="542" t="s">
        <v>317</v>
      </c>
      <c r="AT44" s="542" t="s">
        <v>317</v>
      </c>
      <c r="AU44" s="543"/>
      <c r="AV44" s="542"/>
      <c r="AW44" s="537"/>
      <c r="AX44" s="61" t="str">
        <f>IF(OR(TabB2[[#This Row],[eingereichter
Betrag (€)]]=0,TabB2[[#This Row],[eingereichter
Betrag (€)]]=""),"",COUNTA($L$6:$L44)-COUNTIF(($L$6:$L44),0))</f>
        <v/>
      </c>
      <c r="AY44" s="544">
        <f t="shared" ca="1" si="0"/>
        <v>0.66934799172113713</v>
      </c>
      <c r="AZ44" s="545">
        <f>IF(TabB2[[#This Row],[Lfd.
Nr. f.
Stich-
probe]]&lt;&gt;"",TabB2[[#This Row],[Zufalls-
zahl]],0)</f>
        <v>0</v>
      </c>
      <c r="BA44" s="546">
        <f>IF(TabB2[[#This Row],[Stich-
probe]]&gt;0,IF(TabB2[[#This Row],[Differenz
förderfähig/
eingereicht nach Prüfung ÖIF (€)]]&lt;&gt;0,1,0),0)</f>
        <v>0</v>
      </c>
      <c r="BB44" s="547">
        <f>IF(TabB2[[#This Row],[Stich-
probe]]=0,0,TabB2[[#This Row],[Stich-
probe]]*TabB2[[#This Row],[Differenz
förderfähig/
eingereicht nach Prüfung ÖIF (€)]]/TabB2[[#This Row],[eingereichter
Betrag (€)]]*-1)</f>
        <v>0</v>
      </c>
      <c r="BC44" s="61"/>
    </row>
    <row r="45" spans="2:55" s="60" customFormat="1">
      <c r="B45" s="61"/>
      <c r="C45" s="536">
        <f>IF(TabB2[[#This Row],[Zufalls-
zahl wenn
lfd. Nr.]]=0,0,IF(RANK(TabB2[[#This Row],[Zufalls-
zahl wenn
lfd. Nr.]],TabB2[Zufalls-
zahl wenn
lfd. Nr.])&lt;=TabB2[[#Totals],[Zufalls-
zahl]],1,0))</f>
        <v>0</v>
      </c>
      <c r="D45" s="531" t="s">
        <v>33</v>
      </c>
      <c r="E45" s="532">
        <v>39</v>
      </c>
      <c r="F45" s="13"/>
      <c r="G45" s="29"/>
      <c r="H45" s="8"/>
      <c r="I45" s="8"/>
      <c r="J45" s="8"/>
      <c r="K45" s="8"/>
      <c r="L45" s="152"/>
      <c r="M45" s="567"/>
      <c r="N45" s="568">
        <f>(TabB2[[#This Row],[förderfähiger 
Betrag nach Prüfung ÖIF (€)]]-TabB2[[#This Row],[eingereichter
Betrag (€)]])*IF(TabB2[[#This Row],[Stich-
probe]]&gt;0,1,0)</f>
        <v>0</v>
      </c>
      <c r="O45" s="8"/>
      <c r="P45" s="8"/>
      <c r="Q45" s="8"/>
      <c r="R45" s="537"/>
      <c r="S45" s="538"/>
      <c r="T45" s="538" t="str">
        <f>IF(ISERROR(VLOOKUP(TabB2[[#This Row],[Grund für Differenz]],Datenquelle!$I$3:$J$20,2,FALSE)),"",VLOOKUP(TabB2[[#This Row],[Grund für Differenz]],Datenquelle!$I$3:$J$20,2,FALSE))</f>
        <v/>
      </c>
      <c r="U45" s="537"/>
      <c r="V45" s="540"/>
      <c r="W45" s="540"/>
      <c r="X45" s="541"/>
      <c r="Y45" s="541"/>
      <c r="Z45" s="541"/>
      <c r="AA45" s="541"/>
      <c r="AB45" s="541"/>
      <c r="AC45" s="541"/>
      <c r="AD45" s="569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3"/>
      <c r="AP45" s="542" t="s">
        <v>317</v>
      </c>
      <c r="AQ45" s="542" t="s">
        <v>317</v>
      </c>
      <c r="AR45" s="542" t="s">
        <v>317</v>
      </c>
      <c r="AS45" s="542" t="s">
        <v>317</v>
      </c>
      <c r="AT45" s="542" t="s">
        <v>317</v>
      </c>
      <c r="AU45" s="543"/>
      <c r="AV45" s="542"/>
      <c r="AW45" s="537"/>
      <c r="AX45" s="61" t="str">
        <f>IF(OR(TabB2[[#This Row],[eingereichter
Betrag (€)]]=0,TabB2[[#This Row],[eingereichter
Betrag (€)]]=""),"",COUNTA($L$6:$L45)-COUNTIF(($L$6:$L45),0))</f>
        <v/>
      </c>
      <c r="AY45" s="544">
        <f t="shared" ca="1" si="0"/>
        <v>0.71111604449434851</v>
      </c>
      <c r="AZ45" s="545">
        <f>IF(TabB2[[#This Row],[Lfd.
Nr. f.
Stich-
probe]]&lt;&gt;"",TabB2[[#This Row],[Zufalls-
zahl]],0)</f>
        <v>0</v>
      </c>
      <c r="BA45" s="546">
        <f>IF(TabB2[[#This Row],[Stich-
probe]]&gt;0,IF(TabB2[[#This Row],[Differenz
förderfähig/
eingereicht nach Prüfung ÖIF (€)]]&lt;&gt;0,1,0),0)</f>
        <v>0</v>
      </c>
      <c r="BB45" s="547">
        <f>IF(TabB2[[#This Row],[Stich-
probe]]=0,0,TabB2[[#This Row],[Stich-
probe]]*TabB2[[#This Row],[Differenz
förderfähig/
eingereicht nach Prüfung ÖIF (€)]]/TabB2[[#This Row],[eingereichter
Betrag (€)]]*-1)</f>
        <v>0</v>
      </c>
      <c r="BC45" s="61"/>
    </row>
    <row r="46" spans="2:55" s="60" customFormat="1">
      <c r="B46" s="61"/>
      <c r="C46" s="536">
        <f>IF(TabB2[[#This Row],[Zufalls-
zahl wenn
lfd. Nr.]]=0,0,IF(RANK(TabB2[[#This Row],[Zufalls-
zahl wenn
lfd. Nr.]],TabB2[Zufalls-
zahl wenn
lfd. Nr.])&lt;=TabB2[[#Totals],[Zufalls-
zahl]],1,0))</f>
        <v>0</v>
      </c>
      <c r="D46" s="531" t="s">
        <v>33</v>
      </c>
      <c r="E46" s="532">
        <v>40</v>
      </c>
      <c r="F46" s="13"/>
      <c r="G46" s="29"/>
      <c r="H46" s="8"/>
      <c r="I46" s="8"/>
      <c r="J46" s="8"/>
      <c r="K46" s="8"/>
      <c r="L46" s="152"/>
      <c r="M46" s="567"/>
      <c r="N46" s="568">
        <f>(TabB2[[#This Row],[förderfähiger 
Betrag nach Prüfung ÖIF (€)]]-TabB2[[#This Row],[eingereichter
Betrag (€)]])*IF(TabB2[[#This Row],[Stich-
probe]]&gt;0,1,0)</f>
        <v>0</v>
      </c>
      <c r="O46" s="8"/>
      <c r="P46" s="8"/>
      <c r="Q46" s="8"/>
      <c r="R46" s="537"/>
      <c r="S46" s="538"/>
      <c r="T46" s="538" t="str">
        <f>IF(ISERROR(VLOOKUP(TabB2[[#This Row],[Grund für Differenz]],Datenquelle!$I$3:$J$20,2,FALSE)),"",VLOOKUP(TabB2[[#This Row],[Grund für Differenz]],Datenquelle!$I$3:$J$20,2,FALSE))</f>
        <v/>
      </c>
      <c r="U46" s="537"/>
      <c r="V46" s="540"/>
      <c r="W46" s="540"/>
      <c r="X46" s="541"/>
      <c r="Y46" s="541"/>
      <c r="Z46" s="541"/>
      <c r="AA46" s="541"/>
      <c r="AB46" s="541"/>
      <c r="AC46" s="541"/>
      <c r="AD46" s="537"/>
      <c r="AE46" s="542"/>
      <c r="AF46" s="542"/>
      <c r="AG46" s="542"/>
      <c r="AH46" s="542"/>
      <c r="AI46" s="542"/>
      <c r="AJ46" s="542"/>
      <c r="AK46" s="542"/>
      <c r="AL46" s="542"/>
      <c r="AM46" s="542"/>
      <c r="AN46" s="542"/>
      <c r="AO46" s="543"/>
      <c r="AP46" s="542" t="s">
        <v>317</v>
      </c>
      <c r="AQ46" s="542" t="s">
        <v>317</v>
      </c>
      <c r="AR46" s="542" t="s">
        <v>317</v>
      </c>
      <c r="AS46" s="542" t="s">
        <v>317</v>
      </c>
      <c r="AT46" s="542" t="s">
        <v>317</v>
      </c>
      <c r="AU46" s="543"/>
      <c r="AV46" s="542"/>
      <c r="AW46" s="537"/>
      <c r="AX46" s="61" t="str">
        <f>IF(OR(TabB2[[#This Row],[eingereichter
Betrag (€)]]=0,TabB2[[#This Row],[eingereichter
Betrag (€)]]=""),"",COUNTA($L$6:$L46)-COUNTIF(($L$6:$L46),0))</f>
        <v/>
      </c>
      <c r="AY46" s="544">
        <f t="shared" ca="1" si="0"/>
        <v>0.43780615877434037</v>
      </c>
      <c r="AZ46" s="545">
        <f>IF(TabB2[[#This Row],[Lfd.
Nr. f.
Stich-
probe]]&lt;&gt;"",TabB2[[#This Row],[Zufalls-
zahl]],0)</f>
        <v>0</v>
      </c>
      <c r="BA46" s="546">
        <f>IF(TabB2[[#This Row],[Stich-
probe]]&gt;0,IF(TabB2[[#This Row],[Differenz
förderfähig/
eingereicht nach Prüfung ÖIF (€)]]&lt;&gt;0,1,0),0)</f>
        <v>0</v>
      </c>
      <c r="BB46" s="547">
        <f>IF(TabB2[[#This Row],[Stich-
probe]]=0,0,TabB2[[#This Row],[Stich-
probe]]*TabB2[[#This Row],[Differenz
förderfähig/
eingereicht nach Prüfung ÖIF (€)]]/TabB2[[#This Row],[eingereichter
Betrag (€)]]*-1)</f>
        <v>0</v>
      </c>
      <c r="BC46" s="61"/>
    </row>
    <row r="47" spans="2:55" s="60" customFormat="1">
      <c r="B47" s="61"/>
      <c r="C47" s="536">
        <f>IF(TabB2[[#This Row],[Zufalls-
zahl wenn
lfd. Nr.]]=0,0,IF(RANK(TabB2[[#This Row],[Zufalls-
zahl wenn
lfd. Nr.]],TabB2[Zufalls-
zahl wenn
lfd. Nr.])&lt;=TabB2[[#Totals],[Zufalls-
zahl]],1,0))</f>
        <v>0</v>
      </c>
      <c r="D47" s="531" t="s">
        <v>33</v>
      </c>
      <c r="E47" s="532">
        <v>41</v>
      </c>
      <c r="F47" s="13"/>
      <c r="G47" s="29"/>
      <c r="H47" s="8"/>
      <c r="I47" s="8"/>
      <c r="J47" s="8"/>
      <c r="K47" s="8"/>
      <c r="L47" s="152"/>
      <c r="M47" s="567"/>
      <c r="N47" s="568">
        <f>(TabB2[[#This Row],[förderfähiger 
Betrag nach Prüfung ÖIF (€)]]-TabB2[[#This Row],[eingereichter
Betrag (€)]])*IF(TabB2[[#This Row],[Stich-
probe]]&gt;0,1,0)</f>
        <v>0</v>
      </c>
      <c r="O47" s="8"/>
      <c r="P47" s="8"/>
      <c r="Q47" s="8"/>
      <c r="R47" s="537"/>
      <c r="S47" s="538"/>
      <c r="T47" s="538" t="str">
        <f>IF(ISERROR(VLOOKUP(TabB2[[#This Row],[Grund für Differenz]],Datenquelle!$I$3:$J$20,2,FALSE)),"",VLOOKUP(TabB2[[#This Row],[Grund für Differenz]],Datenquelle!$I$3:$J$20,2,FALSE))</f>
        <v/>
      </c>
      <c r="U47" s="537"/>
      <c r="V47" s="540"/>
      <c r="W47" s="540"/>
      <c r="X47" s="541"/>
      <c r="Y47" s="541"/>
      <c r="Z47" s="541"/>
      <c r="AA47" s="541"/>
      <c r="AB47" s="541"/>
      <c r="AC47" s="541"/>
      <c r="AD47" s="537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3"/>
      <c r="AP47" s="542" t="s">
        <v>317</v>
      </c>
      <c r="AQ47" s="542" t="s">
        <v>317</v>
      </c>
      <c r="AR47" s="542" t="s">
        <v>317</v>
      </c>
      <c r="AS47" s="542" t="s">
        <v>317</v>
      </c>
      <c r="AT47" s="542" t="s">
        <v>317</v>
      </c>
      <c r="AU47" s="543"/>
      <c r="AV47" s="542"/>
      <c r="AW47" s="537"/>
      <c r="AX47" s="61" t="str">
        <f>IF(OR(TabB2[[#This Row],[eingereichter
Betrag (€)]]=0,TabB2[[#This Row],[eingereichter
Betrag (€)]]=""),"",COUNTA($L$6:$L47)-COUNTIF(($L$6:$L47),0))</f>
        <v/>
      </c>
      <c r="AY47" s="544">
        <f t="shared" ca="1" si="0"/>
        <v>0.6642427377912884</v>
      </c>
      <c r="AZ47" s="545">
        <f>IF(TabB2[[#This Row],[Lfd.
Nr. f.
Stich-
probe]]&lt;&gt;"",TabB2[[#This Row],[Zufalls-
zahl]],0)</f>
        <v>0</v>
      </c>
      <c r="BA47" s="546">
        <f>IF(TabB2[[#This Row],[Stich-
probe]]&gt;0,IF(TabB2[[#This Row],[Differenz
förderfähig/
eingereicht nach Prüfung ÖIF (€)]]&lt;&gt;0,1,0),0)</f>
        <v>0</v>
      </c>
      <c r="BB47" s="547">
        <f>IF(TabB2[[#This Row],[Stich-
probe]]=0,0,TabB2[[#This Row],[Stich-
probe]]*TabB2[[#This Row],[Differenz
förderfähig/
eingereicht nach Prüfung ÖIF (€)]]/TabB2[[#This Row],[eingereichter
Betrag (€)]]*-1)</f>
        <v>0</v>
      </c>
      <c r="BC47" s="61"/>
    </row>
    <row r="48" spans="2:55" s="60" customFormat="1">
      <c r="B48" s="61"/>
      <c r="C48" s="536">
        <f>IF(TabB2[[#This Row],[Zufalls-
zahl wenn
lfd. Nr.]]=0,0,IF(RANK(TabB2[[#This Row],[Zufalls-
zahl wenn
lfd. Nr.]],TabB2[Zufalls-
zahl wenn
lfd. Nr.])&lt;=TabB2[[#Totals],[Zufalls-
zahl]],1,0))</f>
        <v>0</v>
      </c>
      <c r="D48" s="531" t="s">
        <v>33</v>
      </c>
      <c r="E48" s="532">
        <v>42</v>
      </c>
      <c r="F48" s="13"/>
      <c r="G48" s="29"/>
      <c r="H48" s="8"/>
      <c r="I48" s="8"/>
      <c r="J48" s="8"/>
      <c r="K48" s="8"/>
      <c r="L48" s="152"/>
      <c r="M48" s="567"/>
      <c r="N48" s="568">
        <f>(TabB2[[#This Row],[förderfähiger 
Betrag nach Prüfung ÖIF (€)]]-TabB2[[#This Row],[eingereichter
Betrag (€)]])*IF(TabB2[[#This Row],[Stich-
probe]]&gt;0,1,0)</f>
        <v>0</v>
      </c>
      <c r="O48" s="8"/>
      <c r="P48" s="8"/>
      <c r="Q48" s="8"/>
      <c r="R48" s="537"/>
      <c r="S48" s="538"/>
      <c r="T48" s="538" t="str">
        <f>IF(ISERROR(VLOOKUP(TabB2[[#This Row],[Grund für Differenz]],Datenquelle!$I$3:$J$20,2,FALSE)),"",VLOOKUP(TabB2[[#This Row],[Grund für Differenz]],Datenquelle!$I$3:$J$20,2,FALSE))</f>
        <v/>
      </c>
      <c r="U48" s="537"/>
      <c r="V48" s="540"/>
      <c r="W48" s="540"/>
      <c r="X48" s="541"/>
      <c r="Y48" s="541"/>
      <c r="Z48" s="541"/>
      <c r="AA48" s="541"/>
      <c r="AB48" s="541"/>
      <c r="AC48" s="541"/>
      <c r="AD48" s="537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3"/>
      <c r="AP48" s="542" t="s">
        <v>317</v>
      </c>
      <c r="AQ48" s="542" t="s">
        <v>317</v>
      </c>
      <c r="AR48" s="542" t="s">
        <v>317</v>
      </c>
      <c r="AS48" s="542" t="s">
        <v>317</v>
      </c>
      <c r="AT48" s="542" t="s">
        <v>317</v>
      </c>
      <c r="AU48" s="543"/>
      <c r="AV48" s="542"/>
      <c r="AW48" s="537"/>
      <c r="AX48" s="61" t="str">
        <f>IF(OR(TabB2[[#This Row],[eingereichter
Betrag (€)]]=0,TabB2[[#This Row],[eingereichter
Betrag (€)]]=""),"",COUNTA($L$6:$L48)-COUNTIF(($L$6:$L48),0))</f>
        <v/>
      </c>
      <c r="AY48" s="544">
        <f t="shared" ca="1" si="0"/>
        <v>0.35285353203206393</v>
      </c>
      <c r="AZ48" s="545">
        <f>IF(TabB2[[#This Row],[Lfd.
Nr. f.
Stich-
probe]]&lt;&gt;"",TabB2[[#This Row],[Zufalls-
zahl]],0)</f>
        <v>0</v>
      </c>
      <c r="BA48" s="546">
        <f>IF(TabB2[[#This Row],[Stich-
probe]]&gt;0,IF(TabB2[[#This Row],[Differenz
förderfähig/
eingereicht nach Prüfung ÖIF (€)]]&lt;&gt;0,1,0),0)</f>
        <v>0</v>
      </c>
      <c r="BB48" s="547">
        <f>IF(TabB2[[#This Row],[Stich-
probe]]=0,0,TabB2[[#This Row],[Stich-
probe]]*TabB2[[#This Row],[Differenz
förderfähig/
eingereicht nach Prüfung ÖIF (€)]]/TabB2[[#This Row],[eingereichter
Betrag (€)]]*-1)</f>
        <v>0</v>
      </c>
      <c r="BC48" s="61"/>
    </row>
    <row r="49" spans="2:55" s="60" customFormat="1">
      <c r="B49" s="61"/>
      <c r="C49" s="536">
        <f>IF(TabB2[[#This Row],[Zufalls-
zahl wenn
lfd. Nr.]]=0,0,IF(RANK(TabB2[[#This Row],[Zufalls-
zahl wenn
lfd. Nr.]],TabB2[Zufalls-
zahl wenn
lfd. Nr.])&lt;=TabB2[[#Totals],[Zufalls-
zahl]],1,0))</f>
        <v>0</v>
      </c>
      <c r="D49" s="531" t="s">
        <v>33</v>
      </c>
      <c r="E49" s="532">
        <v>43</v>
      </c>
      <c r="F49" s="13"/>
      <c r="G49" s="29"/>
      <c r="H49" s="8"/>
      <c r="I49" s="8"/>
      <c r="J49" s="8"/>
      <c r="K49" s="8"/>
      <c r="L49" s="152"/>
      <c r="M49" s="567"/>
      <c r="N49" s="568">
        <f>(TabB2[[#This Row],[förderfähiger 
Betrag nach Prüfung ÖIF (€)]]-TabB2[[#This Row],[eingereichter
Betrag (€)]])*IF(TabB2[[#This Row],[Stich-
probe]]&gt;0,1,0)</f>
        <v>0</v>
      </c>
      <c r="O49" s="8"/>
      <c r="P49" s="8"/>
      <c r="Q49" s="8"/>
      <c r="R49" s="537"/>
      <c r="S49" s="538"/>
      <c r="T49" s="538" t="str">
        <f>IF(ISERROR(VLOOKUP(TabB2[[#This Row],[Grund für Differenz]],Datenquelle!$I$3:$J$20,2,FALSE)),"",VLOOKUP(TabB2[[#This Row],[Grund für Differenz]],Datenquelle!$I$3:$J$20,2,FALSE))</f>
        <v/>
      </c>
      <c r="U49" s="537"/>
      <c r="V49" s="540"/>
      <c r="W49" s="540"/>
      <c r="X49" s="541"/>
      <c r="Y49" s="541"/>
      <c r="Z49" s="541"/>
      <c r="AA49" s="541"/>
      <c r="AB49" s="541"/>
      <c r="AC49" s="541"/>
      <c r="AD49" s="539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3"/>
      <c r="AP49" s="542" t="s">
        <v>317</v>
      </c>
      <c r="AQ49" s="542" t="s">
        <v>317</v>
      </c>
      <c r="AR49" s="542" t="s">
        <v>317</v>
      </c>
      <c r="AS49" s="542" t="s">
        <v>317</v>
      </c>
      <c r="AT49" s="542" t="s">
        <v>317</v>
      </c>
      <c r="AU49" s="543"/>
      <c r="AV49" s="542"/>
      <c r="AW49" s="537"/>
      <c r="AX49" s="61" t="str">
        <f>IF(OR(TabB2[[#This Row],[eingereichter
Betrag (€)]]=0,TabB2[[#This Row],[eingereichter
Betrag (€)]]=""),"",COUNTA($L$6:$L49)-COUNTIF(($L$6:$L49),0))</f>
        <v/>
      </c>
      <c r="AY49" s="544">
        <f t="shared" ca="1" si="0"/>
        <v>0.5284253658528093</v>
      </c>
      <c r="AZ49" s="545">
        <f>IF(TabB2[[#This Row],[Lfd.
Nr. f.
Stich-
probe]]&lt;&gt;"",TabB2[[#This Row],[Zufalls-
zahl]],0)</f>
        <v>0</v>
      </c>
      <c r="BA49" s="546">
        <f>IF(TabB2[[#This Row],[Stich-
probe]]&gt;0,IF(TabB2[[#This Row],[Differenz
förderfähig/
eingereicht nach Prüfung ÖIF (€)]]&lt;&gt;0,1,0),0)</f>
        <v>0</v>
      </c>
      <c r="BB49" s="547">
        <f>IF(TabB2[[#This Row],[Stich-
probe]]=0,0,TabB2[[#This Row],[Stich-
probe]]*TabB2[[#This Row],[Differenz
förderfähig/
eingereicht nach Prüfung ÖIF (€)]]/TabB2[[#This Row],[eingereichter
Betrag (€)]]*-1)</f>
        <v>0</v>
      </c>
      <c r="BC49" s="61"/>
    </row>
    <row r="50" spans="2:55" s="60" customFormat="1">
      <c r="B50" s="61"/>
      <c r="C50" s="536">
        <f>IF(TabB2[[#This Row],[Zufalls-
zahl wenn
lfd. Nr.]]=0,0,IF(RANK(TabB2[[#This Row],[Zufalls-
zahl wenn
lfd. Nr.]],TabB2[Zufalls-
zahl wenn
lfd. Nr.])&lt;=TabB2[[#Totals],[Zufalls-
zahl]],1,0))</f>
        <v>0</v>
      </c>
      <c r="D50" s="531" t="s">
        <v>33</v>
      </c>
      <c r="E50" s="532">
        <v>44</v>
      </c>
      <c r="F50" s="13"/>
      <c r="G50" s="29"/>
      <c r="H50" s="8"/>
      <c r="I50" s="8"/>
      <c r="J50" s="8"/>
      <c r="K50" s="8"/>
      <c r="L50" s="152"/>
      <c r="M50" s="567"/>
      <c r="N50" s="568">
        <f>(TabB2[[#This Row],[förderfähiger 
Betrag nach Prüfung ÖIF (€)]]-TabB2[[#This Row],[eingereichter
Betrag (€)]])*IF(TabB2[[#This Row],[Stich-
probe]]&gt;0,1,0)</f>
        <v>0</v>
      </c>
      <c r="O50" s="8"/>
      <c r="P50" s="8"/>
      <c r="Q50" s="8"/>
      <c r="R50" s="537"/>
      <c r="S50" s="538"/>
      <c r="T50" s="538" t="str">
        <f>IF(ISERROR(VLOOKUP(TabB2[[#This Row],[Grund für Differenz]],Datenquelle!$I$3:$J$20,2,FALSE)),"",VLOOKUP(TabB2[[#This Row],[Grund für Differenz]],Datenquelle!$I$3:$J$20,2,FALSE))</f>
        <v/>
      </c>
      <c r="U50" s="537"/>
      <c r="V50" s="540"/>
      <c r="W50" s="540"/>
      <c r="X50" s="541"/>
      <c r="Y50" s="541"/>
      <c r="Z50" s="541"/>
      <c r="AA50" s="541"/>
      <c r="AB50" s="541"/>
      <c r="AC50" s="541"/>
      <c r="AD50" s="569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3"/>
      <c r="AP50" s="542" t="s">
        <v>317</v>
      </c>
      <c r="AQ50" s="542" t="s">
        <v>317</v>
      </c>
      <c r="AR50" s="542" t="s">
        <v>317</v>
      </c>
      <c r="AS50" s="542" t="s">
        <v>317</v>
      </c>
      <c r="AT50" s="542" t="s">
        <v>317</v>
      </c>
      <c r="AU50" s="543"/>
      <c r="AV50" s="542"/>
      <c r="AW50" s="537"/>
      <c r="AX50" s="61" t="str">
        <f>IF(OR(TabB2[[#This Row],[eingereichter
Betrag (€)]]=0,TabB2[[#This Row],[eingereichter
Betrag (€)]]=""),"",COUNTA($L$6:$L50)-COUNTIF(($L$6:$L50),0))</f>
        <v/>
      </c>
      <c r="AY50" s="544">
        <f t="shared" ca="1" si="0"/>
        <v>0.57689087603162637</v>
      </c>
      <c r="AZ50" s="545">
        <f>IF(TabB2[[#This Row],[Lfd.
Nr. f.
Stich-
probe]]&lt;&gt;"",TabB2[[#This Row],[Zufalls-
zahl]],0)</f>
        <v>0</v>
      </c>
      <c r="BA50" s="546">
        <f>IF(TabB2[[#This Row],[Stich-
probe]]&gt;0,IF(TabB2[[#This Row],[Differenz
förderfähig/
eingereicht nach Prüfung ÖIF (€)]]&lt;&gt;0,1,0),0)</f>
        <v>0</v>
      </c>
      <c r="BB50" s="547">
        <f>IF(TabB2[[#This Row],[Stich-
probe]]=0,0,TabB2[[#This Row],[Stich-
probe]]*TabB2[[#This Row],[Differenz
förderfähig/
eingereicht nach Prüfung ÖIF (€)]]/TabB2[[#This Row],[eingereichter
Betrag (€)]]*-1)</f>
        <v>0</v>
      </c>
      <c r="BC50" s="61"/>
    </row>
    <row r="51" spans="2:55" s="60" customFormat="1">
      <c r="B51" s="61"/>
      <c r="C51" s="536">
        <f>IF(TabB2[[#This Row],[Zufalls-
zahl wenn
lfd. Nr.]]=0,0,IF(RANK(TabB2[[#This Row],[Zufalls-
zahl wenn
lfd. Nr.]],TabB2[Zufalls-
zahl wenn
lfd. Nr.])&lt;=TabB2[[#Totals],[Zufalls-
zahl]],1,0))</f>
        <v>0</v>
      </c>
      <c r="D51" s="531" t="s">
        <v>33</v>
      </c>
      <c r="E51" s="532">
        <v>45</v>
      </c>
      <c r="F51" s="13"/>
      <c r="G51" s="29"/>
      <c r="H51" s="8"/>
      <c r="I51" s="8"/>
      <c r="J51" s="8"/>
      <c r="K51" s="8"/>
      <c r="L51" s="152"/>
      <c r="M51" s="567"/>
      <c r="N51" s="568">
        <f>(TabB2[[#This Row],[förderfähiger 
Betrag nach Prüfung ÖIF (€)]]-TabB2[[#This Row],[eingereichter
Betrag (€)]])*IF(TabB2[[#This Row],[Stich-
probe]]&gt;0,1,0)</f>
        <v>0</v>
      </c>
      <c r="O51" s="8"/>
      <c r="P51" s="8"/>
      <c r="Q51" s="8"/>
      <c r="R51" s="537"/>
      <c r="S51" s="538"/>
      <c r="T51" s="538" t="str">
        <f>IF(ISERROR(VLOOKUP(TabB2[[#This Row],[Grund für Differenz]],Datenquelle!$I$3:$J$20,2,FALSE)),"",VLOOKUP(TabB2[[#This Row],[Grund für Differenz]],Datenquelle!$I$3:$J$20,2,FALSE))</f>
        <v/>
      </c>
      <c r="U51" s="537"/>
      <c r="V51" s="540"/>
      <c r="W51" s="540"/>
      <c r="X51" s="541"/>
      <c r="Y51" s="541"/>
      <c r="Z51" s="541"/>
      <c r="AA51" s="541"/>
      <c r="AB51" s="541"/>
      <c r="AC51" s="541"/>
      <c r="AD51" s="537"/>
      <c r="AE51" s="542"/>
      <c r="AF51" s="542"/>
      <c r="AG51" s="542"/>
      <c r="AH51" s="542"/>
      <c r="AI51" s="542"/>
      <c r="AJ51" s="542"/>
      <c r="AK51" s="542"/>
      <c r="AL51" s="542"/>
      <c r="AM51" s="542"/>
      <c r="AN51" s="542"/>
      <c r="AO51" s="543"/>
      <c r="AP51" s="542" t="s">
        <v>317</v>
      </c>
      <c r="AQ51" s="542" t="s">
        <v>317</v>
      </c>
      <c r="AR51" s="542" t="s">
        <v>317</v>
      </c>
      <c r="AS51" s="542" t="s">
        <v>317</v>
      </c>
      <c r="AT51" s="542" t="s">
        <v>317</v>
      </c>
      <c r="AU51" s="543"/>
      <c r="AV51" s="542"/>
      <c r="AW51" s="537"/>
      <c r="AX51" s="61" t="str">
        <f>IF(OR(TabB2[[#This Row],[eingereichter
Betrag (€)]]=0,TabB2[[#This Row],[eingereichter
Betrag (€)]]=""),"",COUNTA($L$6:$L51)-COUNTIF(($L$6:$L51),0))</f>
        <v/>
      </c>
      <c r="AY51" s="544">
        <f t="shared" ca="1" si="0"/>
        <v>0.25195472526116969</v>
      </c>
      <c r="AZ51" s="545">
        <f>IF(TabB2[[#This Row],[Lfd.
Nr. f.
Stich-
probe]]&lt;&gt;"",TabB2[[#This Row],[Zufalls-
zahl]],0)</f>
        <v>0</v>
      </c>
      <c r="BA51" s="546">
        <f>IF(TabB2[[#This Row],[Stich-
probe]]&gt;0,IF(TabB2[[#This Row],[Differenz
förderfähig/
eingereicht nach Prüfung ÖIF (€)]]&lt;&gt;0,1,0),0)</f>
        <v>0</v>
      </c>
      <c r="BB51" s="547">
        <f>IF(TabB2[[#This Row],[Stich-
probe]]=0,0,TabB2[[#This Row],[Stich-
probe]]*TabB2[[#This Row],[Differenz
förderfähig/
eingereicht nach Prüfung ÖIF (€)]]/TabB2[[#This Row],[eingereichter
Betrag (€)]]*-1)</f>
        <v>0</v>
      </c>
      <c r="BC51" s="61"/>
    </row>
    <row r="52" spans="2:55" s="60" customFormat="1">
      <c r="B52" s="61"/>
      <c r="C52" s="536">
        <f>IF(TabB2[[#This Row],[Zufalls-
zahl wenn
lfd. Nr.]]=0,0,IF(RANK(TabB2[[#This Row],[Zufalls-
zahl wenn
lfd. Nr.]],TabB2[Zufalls-
zahl wenn
lfd. Nr.])&lt;=TabB2[[#Totals],[Zufalls-
zahl]],1,0))</f>
        <v>0</v>
      </c>
      <c r="D52" s="531" t="s">
        <v>33</v>
      </c>
      <c r="E52" s="532">
        <v>46</v>
      </c>
      <c r="F52" s="13"/>
      <c r="G52" s="29"/>
      <c r="H52" s="8"/>
      <c r="I52" s="8"/>
      <c r="J52" s="8"/>
      <c r="K52" s="8"/>
      <c r="L52" s="152"/>
      <c r="M52" s="567"/>
      <c r="N52" s="568">
        <f>(TabB2[[#This Row],[förderfähiger 
Betrag nach Prüfung ÖIF (€)]]-TabB2[[#This Row],[eingereichter
Betrag (€)]])*IF(TabB2[[#This Row],[Stich-
probe]]&gt;0,1,0)</f>
        <v>0</v>
      </c>
      <c r="O52" s="8"/>
      <c r="P52" s="8"/>
      <c r="Q52" s="8"/>
      <c r="R52" s="537"/>
      <c r="S52" s="538"/>
      <c r="T52" s="538" t="str">
        <f>IF(ISERROR(VLOOKUP(TabB2[[#This Row],[Grund für Differenz]],Datenquelle!$I$3:$J$20,2,FALSE)),"",VLOOKUP(TabB2[[#This Row],[Grund für Differenz]],Datenquelle!$I$3:$J$20,2,FALSE))</f>
        <v/>
      </c>
      <c r="U52" s="537"/>
      <c r="V52" s="540"/>
      <c r="W52" s="540"/>
      <c r="X52" s="541"/>
      <c r="Y52" s="541"/>
      <c r="Z52" s="541"/>
      <c r="AA52" s="541"/>
      <c r="AB52" s="541"/>
      <c r="AC52" s="541"/>
      <c r="AD52" s="537"/>
      <c r="AE52" s="542"/>
      <c r="AF52" s="542"/>
      <c r="AG52" s="542"/>
      <c r="AH52" s="542"/>
      <c r="AI52" s="542"/>
      <c r="AJ52" s="542"/>
      <c r="AK52" s="542"/>
      <c r="AL52" s="542"/>
      <c r="AM52" s="542"/>
      <c r="AN52" s="542"/>
      <c r="AO52" s="543"/>
      <c r="AP52" s="542" t="s">
        <v>317</v>
      </c>
      <c r="AQ52" s="542" t="s">
        <v>317</v>
      </c>
      <c r="AR52" s="542" t="s">
        <v>317</v>
      </c>
      <c r="AS52" s="542" t="s">
        <v>317</v>
      </c>
      <c r="AT52" s="542" t="s">
        <v>317</v>
      </c>
      <c r="AU52" s="543"/>
      <c r="AV52" s="542"/>
      <c r="AW52" s="537"/>
      <c r="AX52" s="61" t="str">
        <f>IF(OR(TabB2[[#This Row],[eingereichter
Betrag (€)]]=0,TabB2[[#This Row],[eingereichter
Betrag (€)]]=""),"",COUNTA($L$6:$L52)-COUNTIF(($L$6:$L52),0))</f>
        <v/>
      </c>
      <c r="AY52" s="544">
        <f t="shared" ca="1" si="0"/>
        <v>0.47258615344042465</v>
      </c>
      <c r="AZ52" s="545">
        <f>IF(TabB2[[#This Row],[Lfd.
Nr. f.
Stich-
probe]]&lt;&gt;"",TabB2[[#This Row],[Zufalls-
zahl]],0)</f>
        <v>0</v>
      </c>
      <c r="BA52" s="546">
        <f>IF(TabB2[[#This Row],[Stich-
probe]]&gt;0,IF(TabB2[[#This Row],[Differenz
förderfähig/
eingereicht nach Prüfung ÖIF (€)]]&lt;&gt;0,1,0),0)</f>
        <v>0</v>
      </c>
      <c r="BB52" s="547">
        <f>IF(TabB2[[#This Row],[Stich-
probe]]=0,0,TabB2[[#This Row],[Stich-
probe]]*TabB2[[#This Row],[Differenz
förderfähig/
eingereicht nach Prüfung ÖIF (€)]]/TabB2[[#This Row],[eingereichter
Betrag (€)]]*-1)</f>
        <v>0</v>
      </c>
      <c r="BC52" s="61"/>
    </row>
    <row r="53" spans="2:55" s="60" customFormat="1">
      <c r="B53" s="61"/>
      <c r="C53" s="536">
        <f>IF(TabB2[[#This Row],[Zufalls-
zahl wenn
lfd. Nr.]]=0,0,IF(RANK(TabB2[[#This Row],[Zufalls-
zahl wenn
lfd. Nr.]],TabB2[Zufalls-
zahl wenn
lfd. Nr.])&lt;=TabB2[[#Totals],[Zufalls-
zahl]],1,0))</f>
        <v>0</v>
      </c>
      <c r="D53" s="531" t="s">
        <v>33</v>
      </c>
      <c r="E53" s="532">
        <v>47</v>
      </c>
      <c r="F53" s="13"/>
      <c r="G53" s="29"/>
      <c r="H53" s="8"/>
      <c r="I53" s="8"/>
      <c r="J53" s="8"/>
      <c r="K53" s="8"/>
      <c r="L53" s="152"/>
      <c r="M53" s="567"/>
      <c r="N53" s="568">
        <f>(TabB2[[#This Row],[förderfähiger 
Betrag nach Prüfung ÖIF (€)]]-TabB2[[#This Row],[eingereichter
Betrag (€)]])*IF(TabB2[[#This Row],[Stich-
probe]]&gt;0,1,0)</f>
        <v>0</v>
      </c>
      <c r="O53" s="8"/>
      <c r="P53" s="8"/>
      <c r="Q53" s="8"/>
      <c r="R53" s="537"/>
      <c r="S53" s="538"/>
      <c r="T53" s="538" t="str">
        <f>IF(ISERROR(VLOOKUP(TabB2[[#This Row],[Grund für Differenz]],Datenquelle!$I$3:$J$20,2,FALSE)),"",VLOOKUP(TabB2[[#This Row],[Grund für Differenz]],Datenquelle!$I$3:$J$20,2,FALSE))</f>
        <v/>
      </c>
      <c r="U53" s="537"/>
      <c r="V53" s="540"/>
      <c r="W53" s="540"/>
      <c r="X53" s="541"/>
      <c r="Y53" s="541"/>
      <c r="Z53" s="541"/>
      <c r="AA53" s="541"/>
      <c r="AB53" s="541"/>
      <c r="AC53" s="541"/>
      <c r="AD53" s="537"/>
      <c r="AE53" s="542"/>
      <c r="AF53" s="542"/>
      <c r="AG53" s="542"/>
      <c r="AH53" s="542"/>
      <c r="AI53" s="542"/>
      <c r="AJ53" s="542"/>
      <c r="AK53" s="542"/>
      <c r="AL53" s="542"/>
      <c r="AM53" s="542"/>
      <c r="AN53" s="542"/>
      <c r="AO53" s="543"/>
      <c r="AP53" s="542" t="s">
        <v>317</v>
      </c>
      <c r="AQ53" s="542" t="s">
        <v>317</v>
      </c>
      <c r="AR53" s="542" t="s">
        <v>317</v>
      </c>
      <c r="AS53" s="542" t="s">
        <v>317</v>
      </c>
      <c r="AT53" s="542" t="s">
        <v>317</v>
      </c>
      <c r="AU53" s="543"/>
      <c r="AV53" s="542"/>
      <c r="AW53" s="537"/>
      <c r="AX53" s="61" t="str">
        <f>IF(OR(TabB2[[#This Row],[eingereichter
Betrag (€)]]=0,TabB2[[#This Row],[eingereichter
Betrag (€)]]=""),"",COUNTA($L$6:$L53)-COUNTIF(($L$6:$L53),0))</f>
        <v/>
      </c>
      <c r="AY53" s="544">
        <f t="shared" ca="1" si="0"/>
        <v>0.13446154578733482</v>
      </c>
      <c r="AZ53" s="545">
        <f>IF(TabB2[[#This Row],[Lfd.
Nr. f.
Stich-
probe]]&lt;&gt;"",TabB2[[#This Row],[Zufalls-
zahl]],0)</f>
        <v>0</v>
      </c>
      <c r="BA53" s="546">
        <f>IF(TabB2[[#This Row],[Stich-
probe]]&gt;0,IF(TabB2[[#This Row],[Differenz
förderfähig/
eingereicht nach Prüfung ÖIF (€)]]&lt;&gt;0,1,0),0)</f>
        <v>0</v>
      </c>
      <c r="BB53" s="547">
        <f>IF(TabB2[[#This Row],[Stich-
probe]]=0,0,TabB2[[#This Row],[Stich-
probe]]*TabB2[[#This Row],[Differenz
förderfähig/
eingereicht nach Prüfung ÖIF (€)]]/TabB2[[#This Row],[eingereichter
Betrag (€)]]*-1)</f>
        <v>0</v>
      </c>
      <c r="BC53" s="61"/>
    </row>
    <row r="54" spans="2:55" s="60" customFormat="1">
      <c r="B54" s="61"/>
      <c r="C54" s="536">
        <f>IF(TabB2[[#This Row],[Zufalls-
zahl wenn
lfd. Nr.]]=0,0,IF(RANK(TabB2[[#This Row],[Zufalls-
zahl wenn
lfd. Nr.]],TabB2[Zufalls-
zahl wenn
lfd. Nr.])&lt;=TabB2[[#Totals],[Zufalls-
zahl]],1,0))</f>
        <v>0</v>
      </c>
      <c r="D54" s="531" t="s">
        <v>33</v>
      </c>
      <c r="E54" s="532">
        <v>48</v>
      </c>
      <c r="F54" s="13"/>
      <c r="G54" s="29"/>
      <c r="H54" s="8"/>
      <c r="I54" s="8"/>
      <c r="J54" s="8"/>
      <c r="K54" s="8"/>
      <c r="L54" s="152"/>
      <c r="M54" s="567"/>
      <c r="N54" s="568">
        <f>(TabB2[[#This Row],[förderfähiger 
Betrag nach Prüfung ÖIF (€)]]-TabB2[[#This Row],[eingereichter
Betrag (€)]])*IF(TabB2[[#This Row],[Stich-
probe]]&gt;0,1,0)</f>
        <v>0</v>
      </c>
      <c r="O54" s="8"/>
      <c r="P54" s="8"/>
      <c r="Q54" s="8"/>
      <c r="R54" s="537"/>
      <c r="S54" s="538"/>
      <c r="T54" s="538" t="str">
        <f>IF(ISERROR(VLOOKUP(TabB2[[#This Row],[Grund für Differenz]],Datenquelle!$I$3:$J$20,2,FALSE)),"",VLOOKUP(TabB2[[#This Row],[Grund für Differenz]],Datenquelle!$I$3:$J$20,2,FALSE))</f>
        <v/>
      </c>
      <c r="U54" s="537"/>
      <c r="V54" s="540"/>
      <c r="W54" s="540"/>
      <c r="X54" s="541"/>
      <c r="Y54" s="541"/>
      <c r="Z54" s="541"/>
      <c r="AA54" s="541"/>
      <c r="AB54" s="541"/>
      <c r="AC54" s="541"/>
      <c r="AD54" s="539"/>
      <c r="AE54" s="542"/>
      <c r="AF54" s="542"/>
      <c r="AG54" s="542"/>
      <c r="AH54" s="542"/>
      <c r="AI54" s="542"/>
      <c r="AJ54" s="542"/>
      <c r="AK54" s="542"/>
      <c r="AL54" s="542"/>
      <c r="AM54" s="542"/>
      <c r="AN54" s="542"/>
      <c r="AO54" s="543"/>
      <c r="AP54" s="542" t="s">
        <v>317</v>
      </c>
      <c r="AQ54" s="542" t="s">
        <v>317</v>
      </c>
      <c r="AR54" s="542" t="s">
        <v>317</v>
      </c>
      <c r="AS54" s="542" t="s">
        <v>317</v>
      </c>
      <c r="AT54" s="542" t="s">
        <v>317</v>
      </c>
      <c r="AU54" s="543"/>
      <c r="AV54" s="542"/>
      <c r="AW54" s="537"/>
      <c r="AX54" s="61" t="str">
        <f>IF(OR(TabB2[[#This Row],[eingereichter
Betrag (€)]]=0,TabB2[[#This Row],[eingereichter
Betrag (€)]]=""),"",COUNTA($L$6:$L54)-COUNTIF(($L$6:$L54),0))</f>
        <v/>
      </c>
      <c r="AY54" s="544">
        <f t="shared" ca="1" si="0"/>
        <v>0.53119582378530239</v>
      </c>
      <c r="AZ54" s="545">
        <f>IF(TabB2[[#This Row],[Lfd.
Nr. f.
Stich-
probe]]&lt;&gt;"",TabB2[[#This Row],[Zufalls-
zahl]],0)</f>
        <v>0</v>
      </c>
      <c r="BA54" s="546">
        <f>IF(TabB2[[#This Row],[Stich-
probe]]&gt;0,IF(TabB2[[#This Row],[Differenz
förderfähig/
eingereicht nach Prüfung ÖIF (€)]]&lt;&gt;0,1,0),0)</f>
        <v>0</v>
      </c>
      <c r="BB54" s="547">
        <f>IF(TabB2[[#This Row],[Stich-
probe]]=0,0,TabB2[[#This Row],[Stich-
probe]]*TabB2[[#This Row],[Differenz
förderfähig/
eingereicht nach Prüfung ÖIF (€)]]/TabB2[[#This Row],[eingereichter
Betrag (€)]]*-1)</f>
        <v>0</v>
      </c>
      <c r="BC54" s="61"/>
    </row>
    <row r="55" spans="2:55" s="60" customFormat="1">
      <c r="B55" s="61"/>
      <c r="C55" s="536">
        <f>IF(TabB2[[#This Row],[Zufalls-
zahl wenn
lfd. Nr.]]=0,0,IF(RANK(TabB2[[#This Row],[Zufalls-
zahl wenn
lfd. Nr.]],TabB2[Zufalls-
zahl wenn
lfd. Nr.])&lt;=TabB2[[#Totals],[Zufalls-
zahl]],1,0))</f>
        <v>0</v>
      </c>
      <c r="D55" s="531" t="s">
        <v>33</v>
      </c>
      <c r="E55" s="532">
        <v>49</v>
      </c>
      <c r="F55" s="13"/>
      <c r="G55" s="29"/>
      <c r="H55" s="8"/>
      <c r="I55" s="8"/>
      <c r="J55" s="8"/>
      <c r="K55" s="8"/>
      <c r="L55" s="152"/>
      <c r="M55" s="567"/>
      <c r="N55" s="568">
        <f>(TabB2[[#This Row],[förderfähiger 
Betrag nach Prüfung ÖIF (€)]]-TabB2[[#This Row],[eingereichter
Betrag (€)]])*IF(TabB2[[#This Row],[Stich-
probe]]&gt;0,1,0)</f>
        <v>0</v>
      </c>
      <c r="O55" s="8"/>
      <c r="P55" s="8"/>
      <c r="Q55" s="8"/>
      <c r="R55" s="537"/>
      <c r="S55" s="538"/>
      <c r="T55" s="538" t="str">
        <f>IF(ISERROR(VLOOKUP(TabB2[[#This Row],[Grund für Differenz]],Datenquelle!$I$3:$J$20,2,FALSE)),"",VLOOKUP(TabB2[[#This Row],[Grund für Differenz]],Datenquelle!$I$3:$J$20,2,FALSE))</f>
        <v/>
      </c>
      <c r="U55" s="537"/>
      <c r="V55" s="540"/>
      <c r="W55" s="540"/>
      <c r="X55" s="541"/>
      <c r="Y55" s="541"/>
      <c r="Z55" s="541"/>
      <c r="AA55" s="541"/>
      <c r="AB55" s="541"/>
      <c r="AC55" s="541"/>
      <c r="AD55" s="569"/>
      <c r="AE55" s="542"/>
      <c r="AF55" s="542"/>
      <c r="AG55" s="542"/>
      <c r="AH55" s="542"/>
      <c r="AI55" s="542"/>
      <c r="AJ55" s="542"/>
      <c r="AK55" s="542"/>
      <c r="AL55" s="542"/>
      <c r="AM55" s="542"/>
      <c r="AN55" s="542"/>
      <c r="AO55" s="543"/>
      <c r="AP55" s="542" t="s">
        <v>317</v>
      </c>
      <c r="AQ55" s="542" t="s">
        <v>317</v>
      </c>
      <c r="AR55" s="542" t="s">
        <v>317</v>
      </c>
      <c r="AS55" s="542" t="s">
        <v>317</v>
      </c>
      <c r="AT55" s="542" t="s">
        <v>317</v>
      </c>
      <c r="AU55" s="543"/>
      <c r="AV55" s="542"/>
      <c r="AW55" s="537"/>
      <c r="AX55" s="61" t="str">
        <f>IF(OR(TabB2[[#This Row],[eingereichter
Betrag (€)]]=0,TabB2[[#This Row],[eingereichter
Betrag (€)]]=""),"",COUNTA($L$6:$L55)-COUNTIF(($L$6:$L55),0))</f>
        <v/>
      </c>
      <c r="AY55" s="544">
        <f t="shared" ca="1" si="0"/>
        <v>0.27828872023080309</v>
      </c>
      <c r="AZ55" s="545">
        <f>IF(TabB2[[#This Row],[Lfd.
Nr. f.
Stich-
probe]]&lt;&gt;"",TabB2[[#This Row],[Zufalls-
zahl]],0)</f>
        <v>0</v>
      </c>
      <c r="BA55" s="546">
        <f>IF(TabB2[[#This Row],[Stich-
probe]]&gt;0,IF(TabB2[[#This Row],[Differenz
förderfähig/
eingereicht nach Prüfung ÖIF (€)]]&lt;&gt;0,1,0),0)</f>
        <v>0</v>
      </c>
      <c r="BB55" s="547">
        <f>IF(TabB2[[#This Row],[Stich-
probe]]=0,0,TabB2[[#This Row],[Stich-
probe]]*TabB2[[#This Row],[Differenz
förderfähig/
eingereicht nach Prüfung ÖIF (€)]]/TabB2[[#This Row],[eingereichter
Betrag (€)]]*-1)</f>
        <v>0</v>
      </c>
      <c r="BC55" s="61"/>
    </row>
    <row r="56" spans="2:55" s="60" customFormat="1">
      <c r="B56" s="61"/>
      <c r="C56" s="536">
        <f>IF(TabB2[[#This Row],[Zufalls-
zahl wenn
lfd. Nr.]]=0,0,IF(RANK(TabB2[[#This Row],[Zufalls-
zahl wenn
lfd. Nr.]],TabB2[Zufalls-
zahl wenn
lfd. Nr.])&lt;=TabB2[[#Totals],[Zufalls-
zahl]],1,0))</f>
        <v>0</v>
      </c>
      <c r="D56" s="531" t="s">
        <v>33</v>
      </c>
      <c r="E56" s="532">
        <v>50</v>
      </c>
      <c r="F56" s="13"/>
      <c r="G56" s="29"/>
      <c r="H56" s="8"/>
      <c r="I56" s="8"/>
      <c r="J56" s="8"/>
      <c r="K56" s="8"/>
      <c r="L56" s="152"/>
      <c r="M56" s="567"/>
      <c r="N56" s="568">
        <f>(TabB2[[#This Row],[förderfähiger 
Betrag nach Prüfung ÖIF (€)]]-TabB2[[#This Row],[eingereichter
Betrag (€)]])*IF(TabB2[[#This Row],[Stich-
probe]]&gt;0,1,0)</f>
        <v>0</v>
      </c>
      <c r="O56" s="8"/>
      <c r="P56" s="8"/>
      <c r="Q56" s="8"/>
      <c r="R56" s="537"/>
      <c r="S56" s="538"/>
      <c r="T56" s="538" t="str">
        <f>IF(ISERROR(VLOOKUP(TabB2[[#This Row],[Grund für Differenz]],Datenquelle!$I$3:$J$20,2,FALSE)),"",VLOOKUP(TabB2[[#This Row],[Grund für Differenz]],Datenquelle!$I$3:$J$20,2,FALSE))</f>
        <v/>
      </c>
      <c r="U56" s="537"/>
      <c r="V56" s="540"/>
      <c r="W56" s="540"/>
      <c r="X56" s="541"/>
      <c r="Y56" s="541"/>
      <c r="Z56" s="541"/>
      <c r="AA56" s="541"/>
      <c r="AB56" s="541"/>
      <c r="AC56" s="541"/>
      <c r="AD56" s="537"/>
      <c r="AE56" s="548"/>
      <c r="AF56" s="548"/>
      <c r="AG56" s="548"/>
      <c r="AH56" s="548"/>
      <c r="AI56" s="548"/>
      <c r="AJ56" s="548"/>
      <c r="AK56" s="548"/>
      <c r="AL56" s="548"/>
      <c r="AM56" s="548"/>
      <c r="AN56" s="548"/>
      <c r="AO56" s="543"/>
      <c r="AP56" s="548" t="s">
        <v>317</v>
      </c>
      <c r="AQ56" s="548" t="s">
        <v>317</v>
      </c>
      <c r="AR56" s="548" t="s">
        <v>317</v>
      </c>
      <c r="AS56" s="548" t="s">
        <v>317</v>
      </c>
      <c r="AT56" s="548" t="s">
        <v>317</v>
      </c>
      <c r="AU56" s="543"/>
      <c r="AV56" s="542"/>
      <c r="AW56" s="537"/>
      <c r="AX56" s="61" t="str">
        <f>IF(OR(TabB2[[#This Row],[eingereichter
Betrag (€)]]=0,TabB2[[#This Row],[eingereichter
Betrag (€)]]=""),"",COUNTA($L$6:$L56)-COUNTIF(($L$6:$L56),0))</f>
        <v/>
      </c>
      <c r="AY56" s="544">
        <f t="shared" ca="1" si="0"/>
        <v>0.15566908719247374</v>
      </c>
      <c r="AZ56" s="545">
        <f>IF(TabB2[[#This Row],[Lfd.
Nr. f.
Stich-
probe]]&lt;&gt;"",TabB2[[#This Row],[Zufalls-
zahl]],0)</f>
        <v>0</v>
      </c>
      <c r="BA56" s="546">
        <f>IF(TabB2[[#This Row],[Stich-
probe]]&gt;0,IF(TabB2[[#This Row],[Differenz
förderfähig/
eingereicht nach Prüfung ÖIF (€)]]&lt;&gt;0,1,0),0)</f>
        <v>0</v>
      </c>
      <c r="BB56" s="547">
        <f>IF(TabB2[[#This Row],[Stich-
probe]]=0,0,TabB2[[#This Row],[Stich-
probe]]*TabB2[[#This Row],[Differenz
förderfähig/
eingereicht nach Prüfung ÖIF (€)]]/TabB2[[#This Row],[eingereichter
Betrag (€)]]*-1)</f>
        <v>0</v>
      </c>
      <c r="BC56" s="61"/>
    </row>
    <row r="57" spans="2:55" s="60" customFormat="1">
      <c r="B57" s="61"/>
      <c r="C57" s="536">
        <f>IF(TabB2[[#This Row],[Zufalls-
zahl wenn
lfd. Nr.]]=0,0,IF(RANK(TabB2[[#This Row],[Zufalls-
zahl wenn
lfd. Nr.]],TabB2[Zufalls-
zahl wenn
lfd. Nr.])&lt;=TabB2[[#Totals],[Zufalls-
zahl]],1,0))</f>
        <v>0</v>
      </c>
      <c r="D57" s="531" t="s">
        <v>33</v>
      </c>
      <c r="E57" s="532">
        <v>51</v>
      </c>
      <c r="F57" s="13"/>
      <c r="G57" s="29"/>
      <c r="H57" s="8"/>
      <c r="I57" s="8"/>
      <c r="J57" s="8"/>
      <c r="K57" s="8"/>
      <c r="L57" s="152"/>
      <c r="M57" s="567"/>
      <c r="N57" s="568">
        <f>(TabB2[[#This Row],[förderfähiger 
Betrag nach Prüfung ÖIF (€)]]-TabB2[[#This Row],[eingereichter
Betrag (€)]])*IF(TabB2[[#This Row],[Stich-
probe]]&gt;0,1,0)</f>
        <v>0</v>
      </c>
      <c r="O57" s="8"/>
      <c r="P57" s="8"/>
      <c r="Q57" s="8"/>
      <c r="R57" s="537"/>
      <c r="S57" s="538"/>
      <c r="T57" s="538" t="str">
        <f>IF(ISERROR(VLOOKUP(TabB2[[#This Row],[Grund für Differenz]],Datenquelle!$I$3:$J$20,2,FALSE)),"",VLOOKUP(TabB2[[#This Row],[Grund für Differenz]],Datenquelle!$I$3:$J$20,2,FALSE))</f>
        <v/>
      </c>
      <c r="U57" s="537"/>
      <c r="V57" s="540"/>
      <c r="W57" s="540"/>
      <c r="X57" s="541"/>
      <c r="Y57" s="541"/>
      <c r="Z57" s="541"/>
      <c r="AA57" s="541"/>
      <c r="AB57" s="541"/>
      <c r="AC57" s="541"/>
      <c r="AD57" s="537"/>
      <c r="AE57" s="548"/>
      <c r="AF57" s="548"/>
      <c r="AG57" s="548"/>
      <c r="AH57" s="548"/>
      <c r="AI57" s="548"/>
      <c r="AJ57" s="548"/>
      <c r="AK57" s="548"/>
      <c r="AL57" s="548"/>
      <c r="AM57" s="548"/>
      <c r="AN57" s="548"/>
      <c r="AO57" s="543"/>
      <c r="AP57" s="548" t="s">
        <v>317</v>
      </c>
      <c r="AQ57" s="548" t="s">
        <v>317</v>
      </c>
      <c r="AR57" s="548" t="s">
        <v>317</v>
      </c>
      <c r="AS57" s="548" t="s">
        <v>317</v>
      </c>
      <c r="AT57" s="548" t="s">
        <v>317</v>
      </c>
      <c r="AU57" s="543"/>
      <c r="AV57" s="542"/>
      <c r="AW57" s="537"/>
      <c r="AX57" s="536" t="str">
        <f>IF(OR(TabB2[[#This Row],[eingereichter
Betrag (€)]]=0,TabB2[[#This Row],[eingereichter
Betrag (€)]]=""),"",COUNTA($L$6:$L57)-COUNTIF(($L$6:$L57),0))</f>
        <v/>
      </c>
      <c r="AY57" s="544">
        <f t="shared" ca="1" si="0"/>
        <v>0.53156727970576589</v>
      </c>
      <c r="AZ57" s="545">
        <f>IF(TabB2[[#This Row],[Lfd.
Nr. f.
Stich-
probe]]&lt;&gt;"",TabB2[[#This Row],[Zufalls-
zahl]],0)</f>
        <v>0</v>
      </c>
      <c r="BA57" s="546">
        <f>IF(TabB2[[#This Row],[Stich-
probe]]&gt;0,IF(TabB2[[#This Row],[Differenz
förderfähig/
eingereicht nach Prüfung ÖIF (€)]]&lt;&gt;0,1,0),0)</f>
        <v>0</v>
      </c>
      <c r="BB57" s="547">
        <f>IF(TabB2[[#This Row],[Stich-
probe]]=0,0,TabB2[[#This Row],[Stich-
probe]]*TabB2[[#This Row],[Differenz
förderfähig/
eingereicht nach Prüfung ÖIF (€)]]/TabB2[[#This Row],[eingereichter
Betrag (€)]]*-1)</f>
        <v>0</v>
      </c>
      <c r="BC57" s="61"/>
    </row>
    <row r="58" spans="2:55" s="60" customFormat="1">
      <c r="B58" s="61"/>
      <c r="C58" s="536">
        <f>IF(TabB2[[#This Row],[Zufalls-
zahl wenn
lfd. Nr.]]=0,0,IF(RANK(TabB2[[#This Row],[Zufalls-
zahl wenn
lfd. Nr.]],TabB2[Zufalls-
zahl wenn
lfd. Nr.])&lt;=TabB2[[#Totals],[Zufalls-
zahl]],1,0))</f>
        <v>0</v>
      </c>
      <c r="D58" s="531" t="s">
        <v>33</v>
      </c>
      <c r="E58" s="532">
        <v>52</v>
      </c>
      <c r="F58" s="13"/>
      <c r="G58" s="29"/>
      <c r="H58" s="8"/>
      <c r="I58" s="8"/>
      <c r="J58" s="8"/>
      <c r="K58" s="8"/>
      <c r="L58" s="152"/>
      <c r="M58" s="567"/>
      <c r="N58" s="568">
        <f>(TabB2[[#This Row],[förderfähiger 
Betrag nach Prüfung ÖIF (€)]]-TabB2[[#This Row],[eingereichter
Betrag (€)]])*IF(TabB2[[#This Row],[Stich-
probe]]&gt;0,1,0)</f>
        <v>0</v>
      </c>
      <c r="O58" s="8"/>
      <c r="P58" s="8"/>
      <c r="Q58" s="8"/>
      <c r="R58" s="537"/>
      <c r="S58" s="538"/>
      <c r="T58" s="538" t="str">
        <f>IF(ISERROR(VLOOKUP(TabB2[[#This Row],[Grund für Differenz]],Datenquelle!$I$3:$J$20,2,FALSE)),"",VLOOKUP(TabB2[[#This Row],[Grund für Differenz]],Datenquelle!$I$3:$J$20,2,FALSE))</f>
        <v/>
      </c>
      <c r="U58" s="537"/>
      <c r="V58" s="540"/>
      <c r="W58" s="540"/>
      <c r="X58" s="541"/>
      <c r="Y58" s="541"/>
      <c r="Z58" s="541"/>
      <c r="AA58" s="541"/>
      <c r="AB58" s="541"/>
      <c r="AC58" s="541"/>
      <c r="AD58" s="537"/>
      <c r="AE58" s="548"/>
      <c r="AF58" s="548"/>
      <c r="AG58" s="548"/>
      <c r="AH58" s="548"/>
      <c r="AI58" s="548"/>
      <c r="AJ58" s="548"/>
      <c r="AK58" s="548"/>
      <c r="AL58" s="548"/>
      <c r="AM58" s="548"/>
      <c r="AN58" s="548"/>
      <c r="AO58" s="543"/>
      <c r="AP58" s="548" t="s">
        <v>317</v>
      </c>
      <c r="AQ58" s="548" t="s">
        <v>317</v>
      </c>
      <c r="AR58" s="548" t="s">
        <v>317</v>
      </c>
      <c r="AS58" s="548" t="s">
        <v>317</v>
      </c>
      <c r="AT58" s="548" t="s">
        <v>317</v>
      </c>
      <c r="AU58" s="543"/>
      <c r="AV58" s="542"/>
      <c r="AW58" s="537"/>
      <c r="AX58" s="536" t="str">
        <f>IF(OR(TabB2[[#This Row],[eingereichter
Betrag (€)]]=0,TabB2[[#This Row],[eingereichter
Betrag (€)]]=""),"",COUNTA($L$6:$L58)-COUNTIF(($L$6:$L58),0))</f>
        <v/>
      </c>
      <c r="AY58" s="544">
        <f t="shared" ca="1" si="0"/>
        <v>0.30699365477128859</v>
      </c>
      <c r="AZ58" s="545">
        <f>IF(TabB2[[#This Row],[Lfd.
Nr. f.
Stich-
probe]]&lt;&gt;"",TabB2[[#This Row],[Zufalls-
zahl]],0)</f>
        <v>0</v>
      </c>
      <c r="BA58" s="546">
        <f>IF(TabB2[[#This Row],[Stich-
probe]]&gt;0,IF(TabB2[[#This Row],[Differenz
förderfähig/
eingereicht nach Prüfung ÖIF (€)]]&lt;&gt;0,1,0),0)</f>
        <v>0</v>
      </c>
      <c r="BB58" s="547">
        <f>IF(TabB2[[#This Row],[Stich-
probe]]=0,0,TabB2[[#This Row],[Stich-
probe]]*TabB2[[#This Row],[Differenz
förderfähig/
eingereicht nach Prüfung ÖIF (€)]]/TabB2[[#This Row],[eingereichter
Betrag (€)]]*-1)</f>
        <v>0</v>
      </c>
      <c r="BC58" s="61"/>
    </row>
    <row r="59" spans="2:55" s="60" customFormat="1">
      <c r="B59" s="61"/>
      <c r="C59" s="536">
        <f>IF(TabB2[[#This Row],[Zufalls-
zahl wenn
lfd. Nr.]]=0,0,IF(RANK(TabB2[[#This Row],[Zufalls-
zahl wenn
lfd. Nr.]],TabB2[Zufalls-
zahl wenn
lfd. Nr.])&lt;=TabB2[[#Totals],[Zufalls-
zahl]],1,0))</f>
        <v>0</v>
      </c>
      <c r="D59" s="531" t="s">
        <v>33</v>
      </c>
      <c r="E59" s="532">
        <v>53</v>
      </c>
      <c r="F59" s="13"/>
      <c r="G59" s="29"/>
      <c r="H59" s="8"/>
      <c r="I59" s="8"/>
      <c r="J59" s="8"/>
      <c r="K59" s="8"/>
      <c r="L59" s="152"/>
      <c r="M59" s="567"/>
      <c r="N59" s="568">
        <f>(TabB2[[#This Row],[förderfähiger 
Betrag nach Prüfung ÖIF (€)]]-TabB2[[#This Row],[eingereichter
Betrag (€)]])*IF(TabB2[[#This Row],[Stich-
probe]]&gt;0,1,0)</f>
        <v>0</v>
      </c>
      <c r="O59" s="8"/>
      <c r="P59" s="8"/>
      <c r="Q59" s="8"/>
      <c r="R59" s="537"/>
      <c r="S59" s="538"/>
      <c r="T59" s="538" t="str">
        <f>IF(ISERROR(VLOOKUP(TabB2[[#This Row],[Grund für Differenz]],Datenquelle!$I$3:$J$20,2,FALSE)),"",VLOOKUP(TabB2[[#This Row],[Grund für Differenz]],Datenquelle!$I$3:$J$20,2,FALSE))</f>
        <v/>
      </c>
      <c r="U59" s="537"/>
      <c r="V59" s="540"/>
      <c r="W59" s="540"/>
      <c r="X59" s="541"/>
      <c r="Y59" s="541"/>
      <c r="Z59" s="541"/>
      <c r="AA59" s="541"/>
      <c r="AB59" s="541"/>
      <c r="AC59" s="541"/>
      <c r="AD59" s="539"/>
      <c r="AE59" s="548"/>
      <c r="AF59" s="548"/>
      <c r="AG59" s="548"/>
      <c r="AH59" s="548"/>
      <c r="AI59" s="548"/>
      <c r="AJ59" s="548"/>
      <c r="AK59" s="548"/>
      <c r="AL59" s="548"/>
      <c r="AM59" s="548"/>
      <c r="AN59" s="548"/>
      <c r="AO59" s="543"/>
      <c r="AP59" s="548" t="s">
        <v>317</v>
      </c>
      <c r="AQ59" s="548" t="s">
        <v>317</v>
      </c>
      <c r="AR59" s="548" t="s">
        <v>317</v>
      </c>
      <c r="AS59" s="548" t="s">
        <v>317</v>
      </c>
      <c r="AT59" s="548" t="s">
        <v>317</v>
      </c>
      <c r="AU59" s="543"/>
      <c r="AV59" s="542"/>
      <c r="AW59" s="537"/>
      <c r="AX59" s="536" t="str">
        <f>IF(OR(TabB2[[#This Row],[eingereichter
Betrag (€)]]=0,TabB2[[#This Row],[eingereichter
Betrag (€)]]=""),"",COUNTA($L$6:$L59)-COUNTIF(($L$6:$L59),0))</f>
        <v/>
      </c>
      <c r="AY59" s="544">
        <f t="shared" ca="1" si="0"/>
        <v>0.60283828393704142</v>
      </c>
      <c r="AZ59" s="545">
        <f>IF(TabB2[[#This Row],[Lfd.
Nr. f.
Stich-
probe]]&lt;&gt;"",TabB2[[#This Row],[Zufalls-
zahl]],0)</f>
        <v>0</v>
      </c>
      <c r="BA59" s="546">
        <f>IF(TabB2[[#This Row],[Stich-
probe]]&gt;0,IF(TabB2[[#This Row],[Differenz
förderfähig/
eingereicht nach Prüfung ÖIF (€)]]&lt;&gt;0,1,0),0)</f>
        <v>0</v>
      </c>
      <c r="BB59" s="547">
        <f>IF(TabB2[[#This Row],[Stich-
probe]]=0,0,TabB2[[#This Row],[Stich-
probe]]*TabB2[[#This Row],[Differenz
förderfähig/
eingereicht nach Prüfung ÖIF (€)]]/TabB2[[#This Row],[eingereichter
Betrag (€)]]*-1)</f>
        <v>0</v>
      </c>
      <c r="BC59" s="61"/>
    </row>
    <row r="60" spans="2:55" s="60" customFormat="1">
      <c r="B60" s="61"/>
      <c r="C60" s="536">
        <f>IF(TabB2[[#This Row],[Zufalls-
zahl wenn
lfd. Nr.]]=0,0,IF(RANK(TabB2[[#This Row],[Zufalls-
zahl wenn
lfd. Nr.]],TabB2[Zufalls-
zahl wenn
lfd. Nr.])&lt;=TabB2[[#Totals],[Zufalls-
zahl]],1,0))</f>
        <v>0</v>
      </c>
      <c r="D60" s="531" t="s">
        <v>33</v>
      </c>
      <c r="E60" s="532">
        <v>54</v>
      </c>
      <c r="F60" s="13"/>
      <c r="G60" s="29"/>
      <c r="H60" s="8"/>
      <c r="I60" s="8"/>
      <c r="J60" s="8"/>
      <c r="K60" s="8"/>
      <c r="L60" s="152"/>
      <c r="M60" s="567"/>
      <c r="N60" s="568">
        <f>(TabB2[[#This Row],[förderfähiger 
Betrag nach Prüfung ÖIF (€)]]-TabB2[[#This Row],[eingereichter
Betrag (€)]])*IF(TabB2[[#This Row],[Stich-
probe]]&gt;0,1,0)</f>
        <v>0</v>
      </c>
      <c r="O60" s="8"/>
      <c r="P60" s="8"/>
      <c r="Q60" s="8"/>
      <c r="R60" s="537"/>
      <c r="S60" s="538"/>
      <c r="T60" s="538" t="str">
        <f>IF(ISERROR(VLOOKUP(TabB2[[#This Row],[Grund für Differenz]],Datenquelle!$I$3:$J$20,2,FALSE)),"",VLOOKUP(TabB2[[#This Row],[Grund für Differenz]],Datenquelle!$I$3:$J$20,2,FALSE))</f>
        <v/>
      </c>
      <c r="U60" s="537"/>
      <c r="V60" s="540"/>
      <c r="W60" s="540"/>
      <c r="X60" s="541"/>
      <c r="Y60" s="541"/>
      <c r="Z60" s="541"/>
      <c r="AA60" s="541"/>
      <c r="AB60" s="541"/>
      <c r="AC60" s="541"/>
      <c r="AD60" s="569"/>
      <c r="AE60" s="548"/>
      <c r="AF60" s="548"/>
      <c r="AG60" s="548"/>
      <c r="AH60" s="548"/>
      <c r="AI60" s="548"/>
      <c r="AJ60" s="548"/>
      <c r="AK60" s="548"/>
      <c r="AL60" s="548"/>
      <c r="AM60" s="548"/>
      <c r="AN60" s="548"/>
      <c r="AO60" s="543"/>
      <c r="AP60" s="548" t="s">
        <v>317</v>
      </c>
      <c r="AQ60" s="548" t="s">
        <v>317</v>
      </c>
      <c r="AR60" s="548" t="s">
        <v>317</v>
      </c>
      <c r="AS60" s="548" t="s">
        <v>317</v>
      </c>
      <c r="AT60" s="548" t="s">
        <v>317</v>
      </c>
      <c r="AU60" s="543"/>
      <c r="AV60" s="542"/>
      <c r="AW60" s="537"/>
      <c r="AX60" s="536" t="str">
        <f>IF(OR(TabB2[[#This Row],[eingereichter
Betrag (€)]]=0,TabB2[[#This Row],[eingereichter
Betrag (€)]]=""),"",COUNTA($L$6:$L60)-COUNTIF(($L$6:$L60),0))</f>
        <v/>
      </c>
      <c r="AY60" s="544">
        <f t="shared" ca="1" si="0"/>
        <v>0.12092959466676179</v>
      </c>
      <c r="AZ60" s="545">
        <f>IF(TabB2[[#This Row],[Lfd.
Nr. f.
Stich-
probe]]&lt;&gt;"",TabB2[[#This Row],[Zufalls-
zahl]],0)</f>
        <v>0</v>
      </c>
      <c r="BA60" s="546">
        <f>IF(TabB2[[#This Row],[Stich-
probe]]&gt;0,IF(TabB2[[#This Row],[Differenz
förderfähig/
eingereicht nach Prüfung ÖIF (€)]]&lt;&gt;0,1,0),0)</f>
        <v>0</v>
      </c>
      <c r="BB60" s="547">
        <f>IF(TabB2[[#This Row],[Stich-
probe]]=0,0,TabB2[[#This Row],[Stich-
probe]]*TabB2[[#This Row],[Differenz
förderfähig/
eingereicht nach Prüfung ÖIF (€)]]/TabB2[[#This Row],[eingereichter
Betrag (€)]]*-1)</f>
        <v>0</v>
      </c>
      <c r="BC60" s="61"/>
    </row>
    <row r="61" spans="2:55" s="60" customFormat="1">
      <c r="B61" s="61"/>
      <c r="C61" s="536">
        <f>IF(TabB2[[#This Row],[Zufalls-
zahl wenn
lfd. Nr.]]=0,0,IF(RANK(TabB2[[#This Row],[Zufalls-
zahl wenn
lfd. Nr.]],TabB2[Zufalls-
zahl wenn
lfd. Nr.])&lt;=TabB2[[#Totals],[Zufalls-
zahl]],1,0))</f>
        <v>0</v>
      </c>
      <c r="D61" s="531" t="s">
        <v>33</v>
      </c>
      <c r="E61" s="532">
        <v>55</v>
      </c>
      <c r="F61" s="13"/>
      <c r="G61" s="29"/>
      <c r="H61" s="8"/>
      <c r="I61" s="8"/>
      <c r="J61" s="8"/>
      <c r="K61" s="8"/>
      <c r="L61" s="152"/>
      <c r="M61" s="567"/>
      <c r="N61" s="568">
        <f>(TabB2[[#This Row],[förderfähiger 
Betrag nach Prüfung ÖIF (€)]]-TabB2[[#This Row],[eingereichter
Betrag (€)]])*IF(TabB2[[#This Row],[Stich-
probe]]&gt;0,1,0)</f>
        <v>0</v>
      </c>
      <c r="O61" s="8"/>
      <c r="P61" s="8"/>
      <c r="Q61" s="8"/>
      <c r="R61" s="537"/>
      <c r="S61" s="538"/>
      <c r="T61" s="538" t="str">
        <f>IF(ISERROR(VLOOKUP(TabB2[[#This Row],[Grund für Differenz]],Datenquelle!$I$3:$J$20,2,FALSE)),"",VLOOKUP(TabB2[[#This Row],[Grund für Differenz]],Datenquelle!$I$3:$J$20,2,FALSE))</f>
        <v/>
      </c>
      <c r="U61" s="537"/>
      <c r="V61" s="540"/>
      <c r="W61" s="540"/>
      <c r="X61" s="541"/>
      <c r="Y61" s="541"/>
      <c r="Z61" s="541"/>
      <c r="AA61" s="541"/>
      <c r="AB61" s="541"/>
      <c r="AC61" s="541"/>
      <c r="AD61" s="537"/>
      <c r="AE61" s="548"/>
      <c r="AF61" s="548"/>
      <c r="AG61" s="548"/>
      <c r="AH61" s="548"/>
      <c r="AI61" s="548"/>
      <c r="AJ61" s="548"/>
      <c r="AK61" s="548"/>
      <c r="AL61" s="548"/>
      <c r="AM61" s="548"/>
      <c r="AN61" s="548"/>
      <c r="AO61" s="543"/>
      <c r="AP61" s="548" t="s">
        <v>317</v>
      </c>
      <c r="AQ61" s="548" t="s">
        <v>317</v>
      </c>
      <c r="AR61" s="548" t="s">
        <v>317</v>
      </c>
      <c r="AS61" s="548" t="s">
        <v>317</v>
      </c>
      <c r="AT61" s="548" t="s">
        <v>317</v>
      </c>
      <c r="AU61" s="543"/>
      <c r="AV61" s="542"/>
      <c r="AW61" s="537"/>
      <c r="AX61" s="536" t="str">
        <f>IF(OR(TabB2[[#This Row],[eingereichter
Betrag (€)]]=0,TabB2[[#This Row],[eingereichter
Betrag (€)]]=""),"",COUNTA($L$6:$L61)-COUNTIF(($L$6:$L61),0))</f>
        <v/>
      </c>
      <c r="AY61" s="544">
        <f t="shared" ca="1" si="0"/>
        <v>0.86366801735691423</v>
      </c>
      <c r="AZ61" s="545">
        <f>IF(TabB2[[#This Row],[Lfd.
Nr. f.
Stich-
probe]]&lt;&gt;"",TabB2[[#This Row],[Zufalls-
zahl]],0)</f>
        <v>0</v>
      </c>
      <c r="BA61" s="546">
        <f>IF(TabB2[[#This Row],[Stich-
probe]]&gt;0,IF(TabB2[[#This Row],[Differenz
förderfähig/
eingereicht nach Prüfung ÖIF (€)]]&lt;&gt;0,1,0),0)</f>
        <v>0</v>
      </c>
      <c r="BB61" s="547">
        <f>IF(TabB2[[#This Row],[Stich-
probe]]=0,0,TabB2[[#This Row],[Stich-
probe]]*TabB2[[#This Row],[Differenz
förderfähig/
eingereicht nach Prüfung ÖIF (€)]]/TabB2[[#This Row],[eingereichter
Betrag (€)]]*-1)</f>
        <v>0</v>
      </c>
      <c r="BC61" s="61"/>
    </row>
    <row r="62" spans="2:55" s="60" customFormat="1">
      <c r="B62" s="61"/>
      <c r="C62" s="536">
        <f>IF(TabB2[[#This Row],[Zufalls-
zahl wenn
lfd. Nr.]]=0,0,IF(RANK(TabB2[[#This Row],[Zufalls-
zahl wenn
lfd. Nr.]],TabB2[Zufalls-
zahl wenn
lfd. Nr.])&lt;=TabB2[[#Totals],[Zufalls-
zahl]],1,0))</f>
        <v>0</v>
      </c>
      <c r="D62" s="531" t="s">
        <v>33</v>
      </c>
      <c r="E62" s="532">
        <v>56</v>
      </c>
      <c r="F62" s="13"/>
      <c r="G62" s="29"/>
      <c r="H62" s="8"/>
      <c r="I62" s="8"/>
      <c r="J62" s="8"/>
      <c r="K62" s="8"/>
      <c r="L62" s="152"/>
      <c r="M62" s="567"/>
      <c r="N62" s="568">
        <f>(TabB2[[#This Row],[förderfähiger 
Betrag nach Prüfung ÖIF (€)]]-TabB2[[#This Row],[eingereichter
Betrag (€)]])*IF(TabB2[[#This Row],[Stich-
probe]]&gt;0,1,0)</f>
        <v>0</v>
      </c>
      <c r="O62" s="8"/>
      <c r="P62" s="8"/>
      <c r="Q62" s="8"/>
      <c r="R62" s="537"/>
      <c r="S62" s="538"/>
      <c r="T62" s="538" t="str">
        <f>IF(ISERROR(VLOOKUP(TabB2[[#This Row],[Grund für Differenz]],Datenquelle!$I$3:$J$20,2,FALSE)),"",VLOOKUP(TabB2[[#This Row],[Grund für Differenz]],Datenquelle!$I$3:$J$20,2,FALSE))</f>
        <v/>
      </c>
      <c r="U62" s="537"/>
      <c r="V62" s="540"/>
      <c r="W62" s="540"/>
      <c r="X62" s="541"/>
      <c r="Y62" s="541"/>
      <c r="Z62" s="541"/>
      <c r="AA62" s="541"/>
      <c r="AB62" s="541"/>
      <c r="AC62" s="541"/>
      <c r="AD62" s="537"/>
      <c r="AE62" s="548"/>
      <c r="AF62" s="548"/>
      <c r="AG62" s="548"/>
      <c r="AH62" s="548"/>
      <c r="AI62" s="548"/>
      <c r="AJ62" s="548"/>
      <c r="AK62" s="548"/>
      <c r="AL62" s="548"/>
      <c r="AM62" s="548"/>
      <c r="AN62" s="548"/>
      <c r="AO62" s="543"/>
      <c r="AP62" s="548" t="s">
        <v>317</v>
      </c>
      <c r="AQ62" s="548" t="s">
        <v>317</v>
      </c>
      <c r="AR62" s="548" t="s">
        <v>317</v>
      </c>
      <c r="AS62" s="548" t="s">
        <v>317</v>
      </c>
      <c r="AT62" s="548" t="s">
        <v>317</v>
      </c>
      <c r="AU62" s="543"/>
      <c r="AV62" s="542"/>
      <c r="AW62" s="537"/>
      <c r="AX62" s="536" t="str">
        <f>IF(OR(TabB2[[#This Row],[eingereichter
Betrag (€)]]=0,TabB2[[#This Row],[eingereichter
Betrag (€)]]=""),"",COUNTA($L$6:$L62)-COUNTIF(($L$6:$L62),0))</f>
        <v/>
      </c>
      <c r="AY62" s="544">
        <f t="shared" ca="1" si="0"/>
        <v>0.74997716210594223</v>
      </c>
      <c r="AZ62" s="545">
        <f>IF(TabB2[[#This Row],[Lfd.
Nr. f.
Stich-
probe]]&lt;&gt;"",TabB2[[#This Row],[Zufalls-
zahl]],0)</f>
        <v>0</v>
      </c>
      <c r="BA62" s="546">
        <f>IF(TabB2[[#This Row],[Stich-
probe]]&gt;0,IF(TabB2[[#This Row],[Differenz
förderfähig/
eingereicht nach Prüfung ÖIF (€)]]&lt;&gt;0,1,0),0)</f>
        <v>0</v>
      </c>
      <c r="BB62" s="547">
        <f>IF(TabB2[[#This Row],[Stich-
probe]]=0,0,TabB2[[#This Row],[Stich-
probe]]*TabB2[[#This Row],[Differenz
förderfähig/
eingereicht nach Prüfung ÖIF (€)]]/TabB2[[#This Row],[eingereichter
Betrag (€)]]*-1)</f>
        <v>0</v>
      </c>
      <c r="BC62" s="61"/>
    </row>
    <row r="63" spans="2:55" s="60" customFormat="1">
      <c r="B63" s="61"/>
      <c r="C63" s="536">
        <f>IF(TabB2[[#This Row],[Zufalls-
zahl wenn
lfd. Nr.]]=0,0,IF(RANK(TabB2[[#This Row],[Zufalls-
zahl wenn
lfd. Nr.]],TabB2[Zufalls-
zahl wenn
lfd. Nr.])&lt;=TabB2[[#Totals],[Zufalls-
zahl]],1,0))</f>
        <v>0</v>
      </c>
      <c r="D63" s="531" t="s">
        <v>33</v>
      </c>
      <c r="E63" s="532">
        <v>57</v>
      </c>
      <c r="F63" s="13"/>
      <c r="G63" s="29"/>
      <c r="H63" s="8"/>
      <c r="I63" s="8"/>
      <c r="J63" s="8"/>
      <c r="K63" s="8"/>
      <c r="L63" s="152"/>
      <c r="M63" s="567"/>
      <c r="N63" s="568">
        <f>(TabB2[[#This Row],[förderfähiger 
Betrag nach Prüfung ÖIF (€)]]-TabB2[[#This Row],[eingereichter
Betrag (€)]])*IF(TabB2[[#This Row],[Stich-
probe]]&gt;0,1,0)</f>
        <v>0</v>
      </c>
      <c r="O63" s="8"/>
      <c r="P63" s="8"/>
      <c r="Q63" s="8"/>
      <c r="R63" s="537"/>
      <c r="S63" s="538"/>
      <c r="T63" s="538" t="str">
        <f>IF(ISERROR(VLOOKUP(TabB2[[#This Row],[Grund für Differenz]],Datenquelle!$I$3:$J$20,2,FALSE)),"",VLOOKUP(TabB2[[#This Row],[Grund für Differenz]],Datenquelle!$I$3:$J$20,2,FALSE))</f>
        <v/>
      </c>
      <c r="U63" s="537"/>
      <c r="V63" s="540"/>
      <c r="W63" s="540"/>
      <c r="X63" s="541"/>
      <c r="Y63" s="541"/>
      <c r="Z63" s="541"/>
      <c r="AA63" s="541"/>
      <c r="AB63" s="541"/>
      <c r="AC63" s="541"/>
      <c r="AD63" s="537"/>
      <c r="AE63" s="548"/>
      <c r="AF63" s="548"/>
      <c r="AG63" s="548"/>
      <c r="AH63" s="548"/>
      <c r="AI63" s="548"/>
      <c r="AJ63" s="548"/>
      <c r="AK63" s="548"/>
      <c r="AL63" s="548"/>
      <c r="AM63" s="548"/>
      <c r="AN63" s="548"/>
      <c r="AO63" s="543"/>
      <c r="AP63" s="548" t="s">
        <v>317</v>
      </c>
      <c r="AQ63" s="548" t="s">
        <v>317</v>
      </c>
      <c r="AR63" s="548" t="s">
        <v>317</v>
      </c>
      <c r="AS63" s="548" t="s">
        <v>317</v>
      </c>
      <c r="AT63" s="548" t="s">
        <v>317</v>
      </c>
      <c r="AU63" s="543"/>
      <c r="AV63" s="542"/>
      <c r="AW63" s="537"/>
      <c r="AX63" s="536" t="str">
        <f>IF(OR(TabB2[[#This Row],[eingereichter
Betrag (€)]]=0,TabB2[[#This Row],[eingereichter
Betrag (€)]]=""),"",COUNTA($L$6:$L63)-COUNTIF(($L$6:$L63),0))</f>
        <v/>
      </c>
      <c r="AY63" s="544">
        <f t="shared" ca="1" si="0"/>
        <v>0.9660490026057087</v>
      </c>
      <c r="AZ63" s="545">
        <f>IF(TabB2[[#This Row],[Lfd.
Nr. f.
Stich-
probe]]&lt;&gt;"",TabB2[[#This Row],[Zufalls-
zahl]],0)</f>
        <v>0</v>
      </c>
      <c r="BA63" s="546">
        <f>IF(TabB2[[#This Row],[Stich-
probe]]&gt;0,IF(TabB2[[#This Row],[Differenz
förderfähig/
eingereicht nach Prüfung ÖIF (€)]]&lt;&gt;0,1,0),0)</f>
        <v>0</v>
      </c>
      <c r="BB63" s="547">
        <f>IF(TabB2[[#This Row],[Stich-
probe]]=0,0,TabB2[[#This Row],[Stich-
probe]]*TabB2[[#This Row],[Differenz
förderfähig/
eingereicht nach Prüfung ÖIF (€)]]/TabB2[[#This Row],[eingereichter
Betrag (€)]]*-1)</f>
        <v>0</v>
      </c>
      <c r="BC63" s="61"/>
    </row>
    <row r="64" spans="2:55" s="60" customFormat="1">
      <c r="B64" s="61"/>
      <c r="C64" s="536">
        <f>IF(TabB2[[#This Row],[Zufalls-
zahl wenn
lfd. Nr.]]=0,0,IF(RANK(TabB2[[#This Row],[Zufalls-
zahl wenn
lfd. Nr.]],TabB2[Zufalls-
zahl wenn
lfd. Nr.])&lt;=TabB2[[#Totals],[Zufalls-
zahl]],1,0))</f>
        <v>0</v>
      </c>
      <c r="D64" s="531" t="s">
        <v>33</v>
      </c>
      <c r="E64" s="532">
        <v>58</v>
      </c>
      <c r="F64" s="13"/>
      <c r="G64" s="29"/>
      <c r="H64" s="8"/>
      <c r="I64" s="8"/>
      <c r="J64" s="8"/>
      <c r="K64" s="8"/>
      <c r="L64" s="152"/>
      <c r="M64" s="567"/>
      <c r="N64" s="568">
        <f>(TabB2[[#This Row],[förderfähiger 
Betrag nach Prüfung ÖIF (€)]]-TabB2[[#This Row],[eingereichter
Betrag (€)]])*IF(TabB2[[#This Row],[Stich-
probe]]&gt;0,1,0)</f>
        <v>0</v>
      </c>
      <c r="O64" s="8"/>
      <c r="P64" s="8"/>
      <c r="Q64" s="8"/>
      <c r="R64" s="537"/>
      <c r="S64" s="538"/>
      <c r="T64" s="538" t="str">
        <f>IF(ISERROR(VLOOKUP(TabB2[[#This Row],[Grund für Differenz]],Datenquelle!$I$3:$J$20,2,FALSE)),"",VLOOKUP(TabB2[[#This Row],[Grund für Differenz]],Datenquelle!$I$3:$J$20,2,FALSE))</f>
        <v/>
      </c>
      <c r="U64" s="537"/>
      <c r="V64" s="540"/>
      <c r="W64" s="540"/>
      <c r="X64" s="541"/>
      <c r="Y64" s="541"/>
      <c r="Z64" s="541"/>
      <c r="AA64" s="541"/>
      <c r="AB64" s="541"/>
      <c r="AC64" s="541"/>
      <c r="AD64" s="539"/>
      <c r="AE64" s="548"/>
      <c r="AF64" s="548"/>
      <c r="AG64" s="548"/>
      <c r="AH64" s="548"/>
      <c r="AI64" s="548"/>
      <c r="AJ64" s="548"/>
      <c r="AK64" s="548"/>
      <c r="AL64" s="548"/>
      <c r="AM64" s="548"/>
      <c r="AN64" s="548"/>
      <c r="AO64" s="543"/>
      <c r="AP64" s="548" t="s">
        <v>317</v>
      </c>
      <c r="AQ64" s="548" t="s">
        <v>317</v>
      </c>
      <c r="AR64" s="548" t="s">
        <v>317</v>
      </c>
      <c r="AS64" s="548" t="s">
        <v>317</v>
      </c>
      <c r="AT64" s="548" t="s">
        <v>317</v>
      </c>
      <c r="AU64" s="543"/>
      <c r="AV64" s="542"/>
      <c r="AW64" s="537"/>
      <c r="AX64" s="536" t="str">
        <f>IF(OR(TabB2[[#This Row],[eingereichter
Betrag (€)]]=0,TabB2[[#This Row],[eingereichter
Betrag (€)]]=""),"",COUNTA($L$6:$L64)-COUNTIF(($L$6:$L64),0))</f>
        <v/>
      </c>
      <c r="AY64" s="544">
        <f t="shared" ca="1" si="0"/>
        <v>0.2035123089945412</v>
      </c>
      <c r="AZ64" s="545">
        <f>IF(TabB2[[#This Row],[Lfd.
Nr. f.
Stich-
probe]]&lt;&gt;"",TabB2[[#This Row],[Zufalls-
zahl]],0)</f>
        <v>0</v>
      </c>
      <c r="BA64" s="546">
        <f>IF(TabB2[[#This Row],[Stich-
probe]]&gt;0,IF(TabB2[[#This Row],[Differenz
förderfähig/
eingereicht nach Prüfung ÖIF (€)]]&lt;&gt;0,1,0),0)</f>
        <v>0</v>
      </c>
      <c r="BB64" s="547">
        <f>IF(TabB2[[#This Row],[Stich-
probe]]=0,0,TabB2[[#This Row],[Stich-
probe]]*TabB2[[#This Row],[Differenz
förderfähig/
eingereicht nach Prüfung ÖIF (€)]]/TabB2[[#This Row],[eingereichter
Betrag (€)]]*-1)</f>
        <v>0</v>
      </c>
      <c r="BC64" s="61"/>
    </row>
    <row r="65" spans="1:76" s="60" customFormat="1">
      <c r="B65" s="61"/>
      <c r="C65" s="536">
        <f>IF(TabB2[[#This Row],[Zufalls-
zahl wenn
lfd. Nr.]]=0,0,IF(RANK(TabB2[[#This Row],[Zufalls-
zahl wenn
lfd. Nr.]],TabB2[Zufalls-
zahl wenn
lfd. Nr.])&lt;=TabB2[[#Totals],[Zufalls-
zahl]],1,0))</f>
        <v>0</v>
      </c>
      <c r="D65" s="531" t="s">
        <v>33</v>
      </c>
      <c r="E65" s="532">
        <v>59</v>
      </c>
      <c r="F65" s="13"/>
      <c r="G65" s="29"/>
      <c r="H65" s="8"/>
      <c r="I65" s="8"/>
      <c r="J65" s="8"/>
      <c r="K65" s="8"/>
      <c r="L65" s="152"/>
      <c r="M65" s="567"/>
      <c r="N65" s="568">
        <f>(TabB2[[#This Row],[förderfähiger 
Betrag nach Prüfung ÖIF (€)]]-TabB2[[#This Row],[eingereichter
Betrag (€)]])*IF(TabB2[[#This Row],[Stich-
probe]]&gt;0,1,0)</f>
        <v>0</v>
      </c>
      <c r="O65" s="8"/>
      <c r="P65" s="8"/>
      <c r="Q65" s="8"/>
      <c r="R65" s="537"/>
      <c r="S65" s="538"/>
      <c r="T65" s="538" t="str">
        <f>IF(ISERROR(VLOOKUP(TabB2[[#This Row],[Grund für Differenz]],Datenquelle!$I$3:$J$20,2,FALSE)),"",VLOOKUP(TabB2[[#This Row],[Grund für Differenz]],Datenquelle!$I$3:$J$20,2,FALSE))</f>
        <v/>
      </c>
      <c r="U65" s="537"/>
      <c r="V65" s="540"/>
      <c r="W65" s="540"/>
      <c r="X65" s="541"/>
      <c r="Y65" s="541"/>
      <c r="Z65" s="541"/>
      <c r="AA65" s="541"/>
      <c r="AB65" s="541"/>
      <c r="AC65" s="541"/>
      <c r="AD65" s="569"/>
      <c r="AE65" s="548"/>
      <c r="AF65" s="548"/>
      <c r="AG65" s="548"/>
      <c r="AH65" s="548"/>
      <c r="AI65" s="548"/>
      <c r="AJ65" s="548"/>
      <c r="AK65" s="548"/>
      <c r="AL65" s="548"/>
      <c r="AM65" s="548"/>
      <c r="AN65" s="548"/>
      <c r="AO65" s="543"/>
      <c r="AP65" s="548" t="s">
        <v>317</v>
      </c>
      <c r="AQ65" s="548" t="s">
        <v>317</v>
      </c>
      <c r="AR65" s="548" t="s">
        <v>317</v>
      </c>
      <c r="AS65" s="548" t="s">
        <v>317</v>
      </c>
      <c r="AT65" s="548" t="s">
        <v>317</v>
      </c>
      <c r="AU65" s="543"/>
      <c r="AV65" s="542"/>
      <c r="AW65" s="537"/>
      <c r="AX65" s="536" t="str">
        <f>IF(OR(TabB2[[#This Row],[eingereichter
Betrag (€)]]=0,TabB2[[#This Row],[eingereichter
Betrag (€)]]=""),"",COUNTA($L$6:$L65)-COUNTIF(($L$6:$L65),0))</f>
        <v/>
      </c>
      <c r="AY65" s="544">
        <f t="shared" ca="1" si="0"/>
        <v>0.56184349835289837</v>
      </c>
      <c r="AZ65" s="545">
        <f>IF(TabB2[[#This Row],[Lfd.
Nr. f.
Stich-
probe]]&lt;&gt;"",TabB2[[#This Row],[Zufalls-
zahl]],0)</f>
        <v>0</v>
      </c>
      <c r="BA65" s="546">
        <f>IF(TabB2[[#This Row],[Stich-
probe]]&gt;0,IF(TabB2[[#This Row],[Differenz
förderfähig/
eingereicht nach Prüfung ÖIF (€)]]&lt;&gt;0,1,0),0)</f>
        <v>0</v>
      </c>
      <c r="BB65" s="547">
        <f>IF(TabB2[[#This Row],[Stich-
probe]]=0,0,TabB2[[#This Row],[Stich-
probe]]*TabB2[[#This Row],[Differenz
förderfähig/
eingereicht nach Prüfung ÖIF (€)]]/TabB2[[#This Row],[eingereichter
Betrag (€)]]*-1)</f>
        <v>0</v>
      </c>
      <c r="BC65" s="61"/>
    </row>
    <row r="66" spans="1:76" s="60" customFormat="1">
      <c r="B66" s="61"/>
      <c r="C66" s="536">
        <f>IF(TabB2[[#This Row],[Zufalls-
zahl wenn
lfd. Nr.]]=0,0,IF(RANK(TabB2[[#This Row],[Zufalls-
zahl wenn
lfd. Nr.]],TabB2[Zufalls-
zahl wenn
lfd. Nr.])&lt;=TabB2[[#Totals],[Zufalls-
zahl]],1,0))</f>
        <v>0</v>
      </c>
      <c r="D66" s="531" t="s">
        <v>33</v>
      </c>
      <c r="E66" s="532">
        <v>60</v>
      </c>
      <c r="F66" s="13"/>
      <c r="G66" s="29"/>
      <c r="H66" s="8"/>
      <c r="I66" s="8"/>
      <c r="J66" s="8"/>
      <c r="K66" s="8"/>
      <c r="L66" s="152"/>
      <c r="M66" s="567"/>
      <c r="N66" s="568">
        <f>(TabB2[[#This Row],[förderfähiger 
Betrag nach Prüfung ÖIF (€)]]-TabB2[[#This Row],[eingereichter
Betrag (€)]])*IF(TabB2[[#This Row],[Stich-
probe]]&gt;0,1,0)</f>
        <v>0</v>
      </c>
      <c r="O66" s="8"/>
      <c r="P66" s="8"/>
      <c r="Q66" s="8"/>
      <c r="R66" s="537"/>
      <c r="S66" s="538"/>
      <c r="T66" s="538" t="str">
        <f>IF(ISERROR(VLOOKUP(TabB2[[#This Row],[Grund für Differenz]],Datenquelle!$I$3:$J$20,2,FALSE)),"",VLOOKUP(TabB2[[#This Row],[Grund für Differenz]],Datenquelle!$I$3:$J$20,2,FALSE))</f>
        <v/>
      </c>
      <c r="U66" s="537"/>
      <c r="V66" s="540"/>
      <c r="W66" s="540"/>
      <c r="X66" s="541"/>
      <c r="Y66" s="541"/>
      <c r="Z66" s="541"/>
      <c r="AA66" s="541"/>
      <c r="AB66" s="541"/>
      <c r="AC66" s="541"/>
      <c r="AD66" s="537"/>
      <c r="AE66" s="548"/>
      <c r="AF66" s="548"/>
      <c r="AG66" s="548"/>
      <c r="AH66" s="548"/>
      <c r="AI66" s="548"/>
      <c r="AJ66" s="548"/>
      <c r="AK66" s="548"/>
      <c r="AL66" s="548"/>
      <c r="AM66" s="548"/>
      <c r="AN66" s="548"/>
      <c r="AO66" s="543"/>
      <c r="AP66" s="548" t="s">
        <v>317</v>
      </c>
      <c r="AQ66" s="548" t="s">
        <v>317</v>
      </c>
      <c r="AR66" s="548" t="s">
        <v>317</v>
      </c>
      <c r="AS66" s="548" t="s">
        <v>317</v>
      </c>
      <c r="AT66" s="548" t="s">
        <v>317</v>
      </c>
      <c r="AU66" s="543"/>
      <c r="AV66" s="542"/>
      <c r="AW66" s="537"/>
      <c r="AX66" s="536" t="str">
        <f>IF(OR(TabB2[[#This Row],[eingereichter
Betrag (€)]]=0,TabB2[[#This Row],[eingereichter
Betrag (€)]]=""),"",COUNTA($L$6:$L66)-COUNTIF(($L$6:$L66),0))</f>
        <v/>
      </c>
      <c r="AY66" s="544">
        <f t="shared" ca="1" si="0"/>
        <v>0.8899598262787487</v>
      </c>
      <c r="AZ66" s="545">
        <f>IF(TabB2[[#This Row],[Lfd.
Nr. f.
Stich-
probe]]&lt;&gt;"",TabB2[[#This Row],[Zufalls-
zahl]],0)</f>
        <v>0</v>
      </c>
      <c r="BA66" s="546">
        <f>IF(TabB2[[#This Row],[Stich-
probe]]&gt;0,IF(TabB2[[#This Row],[Differenz
förderfähig/
eingereicht nach Prüfung ÖIF (€)]]&lt;&gt;0,1,0),0)</f>
        <v>0</v>
      </c>
      <c r="BB66" s="547">
        <f>IF(TabB2[[#This Row],[Stich-
probe]]=0,0,TabB2[[#This Row],[Stich-
probe]]*TabB2[[#This Row],[Differenz
förderfähig/
eingereicht nach Prüfung ÖIF (€)]]/TabB2[[#This Row],[eingereichter
Betrag (€)]]*-1)</f>
        <v>0</v>
      </c>
      <c r="BC66" s="61"/>
    </row>
    <row r="67" spans="1:76" s="60" customFormat="1">
      <c r="B67" s="61"/>
      <c r="C67" s="536">
        <f>IF(TabB2[[#This Row],[Zufalls-
zahl wenn
lfd. Nr.]]=0,0,IF(RANK(TabB2[[#This Row],[Zufalls-
zahl wenn
lfd. Nr.]],TabB2[Zufalls-
zahl wenn
lfd. Nr.])&lt;=TabB2[[#Totals],[Zufalls-
zahl]],1,0))</f>
        <v>0</v>
      </c>
      <c r="D67" s="531" t="s">
        <v>33</v>
      </c>
      <c r="E67" s="532">
        <v>61</v>
      </c>
      <c r="F67" s="13"/>
      <c r="G67" s="29"/>
      <c r="H67" s="8"/>
      <c r="I67" s="8"/>
      <c r="J67" s="8"/>
      <c r="K67" s="8"/>
      <c r="L67" s="152"/>
      <c r="M67" s="567"/>
      <c r="N67" s="568">
        <f>(TabB2[[#This Row],[förderfähiger 
Betrag nach Prüfung ÖIF (€)]]-TabB2[[#This Row],[eingereichter
Betrag (€)]])*IF(TabB2[[#This Row],[Stich-
probe]]&gt;0,1,0)</f>
        <v>0</v>
      </c>
      <c r="O67" s="8"/>
      <c r="P67" s="8"/>
      <c r="Q67" s="8"/>
      <c r="R67" s="537"/>
      <c r="S67" s="538"/>
      <c r="T67" s="538" t="str">
        <f>IF(ISERROR(VLOOKUP(TabB2[[#This Row],[Grund für Differenz]],Datenquelle!$I$3:$J$20,2,FALSE)),"",VLOOKUP(TabB2[[#This Row],[Grund für Differenz]],Datenquelle!$I$3:$J$20,2,FALSE))</f>
        <v/>
      </c>
      <c r="U67" s="537"/>
      <c r="V67" s="540"/>
      <c r="W67" s="540"/>
      <c r="X67" s="541"/>
      <c r="Y67" s="541"/>
      <c r="Z67" s="541"/>
      <c r="AA67" s="541"/>
      <c r="AB67" s="541"/>
      <c r="AC67" s="541"/>
      <c r="AD67" s="537"/>
      <c r="AE67" s="548"/>
      <c r="AF67" s="548"/>
      <c r="AG67" s="548"/>
      <c r="AH67" s="548"/>
      <c r="AI67" s="548"/>
      <c r="AJ67" s="548"/>
      <c r="AK67" s="548"/>
      <c r="AL67" s="548"/>
      <c r="AM67" s="548"/>
      <c r="AN67" s="548"/>
      <c r="AO67" s="543"/>
      <c r="AP67" s="548" t="s">
        <v>317</v>
      </c>
      <c r="AQ67" s="548" t="s">
        <v>317</v>
      </c>
      <c r="AR67" s="548" t="s">
        <v>317</v>
      </c>
      <c r="AS67" s="548" t="s">
        <v>317</v>
      </c>
      <c r="AT67" s="548" t="s">
        <v>317</v>
      </c>
      <c r="AU67" s="543"/>
      <c r="AV67" s="542"/>
      <c r="AW67" s="537"/>
      <c r="AX67" s="536" t="str">
        <f>IF(OR(TabB2[[#This Row],[eingereichter
Betrag (€)]]=0,TabB2[[#This Row],[eingereichter
Betrag (€)]]=""),"",COUNTA($L$6:$L67)-COUNTIF(($L$6:$L67),0))</f>
        <v/>
      </c>
      <c r="AY67" s="544">
        <f t="shared" ca="1" si="0"/>
        <v>0.14611895559174326</v>
      </c>
      <c r="AZ67" s="545">
        <f>IF(TabB2[[#This Row],[Lfd.
Nr. f.
Stich-
probe]]&lt;&gt;"",TabB2[[#This Row],[Zufalls-
zahl]],0)</f>
        <v>0</v>
      </c>
      <c r="BA67" s="546">
        <f>IF(TabB2[[#This Row],[Stich-
probe]]&gt;0,IF(TabB2[[#This Row],[Differenz
förderfähig/
eingereicht nach Prüfung ÖIF (€)]]&lt;&gt;0,1,0),0)</f>
        <v>0</v>
      </c>
      <c r="BB67" s="547">
        <f>IF(TabB2[[#This Row],[Stich-
probe]]=0,0,TabB2[[#This Row],[Stich-
probe]]*TabB2[[#This Row],[Differenz
förderfähig/
eingereicht nach Prüfung ÖIF (€)]]/TabB2[[#This Row],[eingereichter
Betrag (€)]]*-1)</f>
        <v>0</v>
      </c>
      <c r="BC67" s="61"/>
    </row>
    <row r="68" spans="1:76" s="60" customFormat="1">
      <c r="B68" s="61"/>
      <c r="C68" s="536">
        <f>IF(TabB2[[#This Row],[Zufalls-
zahl wenn
lfd. Nr.]]=0,0,IF(RANK(TabB2[[#This Row],[Zufalls-
zahl wenn
lfd. Nr.]],TabB2[Zufalls-
zahl wenn
lfd. Nr.])&lt;=TabB2[[#Totals],[Zufalls-
zahl]],1,0))</f>
        <v>0</v>
      </c>
      <c r="D68" s="531" t="s">
        <v>33</v>
      </c>
      <c r="E68" s="532">
        <v>62</v>
      </c>
      <c r="F68" s="13"/>
      <c r="G68" s="29"/>
      <c r="H68" s="8"/>
      <c r="I68" s="8"/>
      <c r="J68" s="8"/>
      <c r="K68" s="8"/>
      <c r="L68" s="152"/>
      <c r="M68" s="567"/>
      <c r="N68" s="568">
        <f>(TabB2[[#This Row],[förderfähiger 
Betrag nach Prüfung ÖIF (€)]]-TabB2[[#This Row],[eingereichter
Betrag (€)]])*IF(TabB2[[#This Row],[Stich-
probe]]&gt;0,1,0)</f>
        <v>0</v>
      </c>
      <c r="O68" s="8"/>
      <c r="P68" s="8"/>
      <c r="Q68" s="8"/>
      <c r="R68" s="537"/>
      <c r="S68" s="538"/>
      <c r="T68" s="538" t="str">
        <f>IF(ISERROR(VLOOKUP(TabB2[[#This Row],[Grund für Differenz]],Datenquelle!$I$3:$J$20,2,FALSE)),"",VLOOKUP(TabB2[[#This Row],[Grund für Differenz]],Datenquelle!$I$3:$J$20,2,FALSE))</f>
        <v/>
      </c>
      <c r="U68" s="537"/>
      <c r="V68" s="540"/>
      <c r="W68" s="540"/>
      <c r="X68" s="541"/>
      <c r="Y68" s="541"/>
      <c r="Z68" s="541"/>
      <c r="AA68" s="541"/>
      <c r="AB68" s="541"/>
      <c r="AC68" s="541"/>
      <c r="AD68" s="537"/>
      <c r="AE68" s="548"/>
      <c r="AF68" s="548"/>
      <c r="AG68" s="548"/>
      <c r="AH68" s="548"/>
      <c r="AI68" s="548"/>
      <c r="AJ68" s="548"/>
      <c r="AK68" s="548"/>
      <c r="AL68" s="548"/>
      <c r="AM68" s="548"/>
      <c r="AN68" s="548"/>
      <c r="AO68" s="543"/>
      <c r="AP68" s="548" t="s">
        <v>317</v>
      </c>
      <c r="AQ68" s="548" t="s">
        <v>317</v>
      </c>
      <c r="AR68" s="548" t="s">
        <v>317</v>
      </c>
      <c r="AS68" s="548" t="s">
        <v>317</v>
      </c>
      <c r="AT68" s="548" t="s">
        <v>317</v>
      </c>
      <c r="AU68" s="543"/>
      <c r="AV68" s="542"/>
      <c r="AW68" s="537"/>
      <c r="AX68" s="536" t="str">
        <f>IF(OR(TabB2[[#This Row],[eingereichter
Betrag (€)]]=0,TabB2[[#This Row],[eingereichter
Betrag (€)]]=""),"",COUNTA($L$6:$L68)-COUNTIF(($L$6:$L68),0))</f>
        <v/>
      </c>
      <c r="AY68" s="544">
        <f t="shared" ca="1" si="0"/>
        <v>0.52271688579449238</v>
      </c>
      <c r="AZ68" s="545">
        <f>IF(TabB2[[#This Row],[Lfd.
Nr. f.
Stich-
probe]]&lt;&gt;"",TabB2[[#This Row],[Zufalls-
zahl]],0)</f>
        <v>0</v>
      </c>
      <c r="BA68" s="546">
        <f>IF(TabB2[[#This Row],[Stich-
probe]]&gt;0,IF(TabB2[[#This Row],[Differenz
förderfähig/
eingereicht nach Prüfung ÖIF (€)]]&lt;&gt;0,1,0),0)</f>
        <v>0</v>
      </c>
      <c r="BB68" s="547">
        <f>IF(TabB2[[#This Row],[Stich-
probe]]=0,0,TabB2[[#This Row],[Stich-
probe]]*TabB2[[#This Row],[Differenz
förderfähig/
eingereicht nach Prüfung ÖIF (€)]]/TabB2[[#This Row],[eingereichter
Betrag (€)]]*-1)</f>
        <v>0</v>
      </c>
      <c r="BC68" s="61"/>
    </row>
    <row r="69" spans="1:76" s="60" customFormat="1">
      <c r="B69" s="61"/>
      <c r="C69" s="536">
        <f>IF(TabB2[[#This Row],[Zufalls-
zahl wenn
lfd. Nr.]]=0,0,IF(RANK(TabB2[[#This Row],[Zufalls-
zahl wenn
lfd. Nr.]],TabB2[Zufalls-
zahl wenn
lfd. Nr.])&lt;=TabB2[[#Totals],[Zufalls-
zahl]],1,0))</f>
        <v>0</v>
      </c>
      <c r="D69" s="531" t="s">
        <v>33</v>
      </c>
      <c r="E69" s="532">
        <v>63</v>
      </c>
      <c r="F69" s="13"/>
      <c r="G69" s="29"/>
      <c r="H69" s="8"/>
      <c r="I69" s="8"/>
      <c r="J69" s="8"/>
      <c r="K69" s="8"/>
      <c r="L69" s="152"/>
      <c r="M69" s="567"/>
      <c r="N69" s="568">
        <f>(TabB2[[#This Row],[förderfähiger 
Betrag nach Prüfung ÖIF (€)]]-TabB2[[#This Row],[eingereichter
Betrag (€)]])*IF(TabB2[[#This Row],[Stich-
probe]]&gt;0,1,0)</f>
        <v>0</v>
      </c>
      <c r="O69" s="8"/>
      <c r="P69" s="8"/>
      <c r="Q69" s="8"/>
      <c r="R69" s="537"/>
      <c r="S69" s="538"/>
      <c r="T69" s="538" t="str">
        <f>IF(ISERROR(VLOOKUP(TabB2[[#This Row],[Grund für Differenz]],Datenquelle!$I$3:$J$20,2,FALSE)),"",VLOOKUP(TabB2[[#This Row],[Grund für Differenz]],Datenquelle!$I$3:$J$20,2,FALSE))</f>
        <v/>
      </c>
      <c r="U69" s="537"/>
      <c r="V69" s="540"/>
      <c r="W69" s="540"/>
      <c r="X69" s="541"/>
      <c r="Y69" s="541"/>
      <c r="Z69" s="541"/>
      <c r="AA69" s="541"/>
      <c r="AB69" s="541"/>
      <c r="AC69" s="541"/>
      <c r="AD69" s="539"/>
      <c r="AE69" s="548"/>
      <c r="AF69" s="548"/>
      <c r="AG69" s="548"/>
      <c r="AH69" s="548"/>
      <c r="AI69" s="548"/>
      <c r="AJ69" s="548"/>
      <c r="AK69" s="548"/>
      <c r="AL69" s="548"/>
      <c r="AM69" s="548"/>
      <c r="AN69" s="548"/>
      <c r="AO69" s="543"/>
      <c r="AP69" s="548" t="s">
        <v>317</v>
      </c>
      <c r="AQ69" s="548" t="s">
        <v>317</v>
      </c>
      <c r="AR69" s="548" t="s">
        <v>317</v>
      </c>
      <c r="AS69" s="548" t="s">
        <v>317</v>
      </c>
      <c r="AT69" s="548" t="s">
        <v>317</v>
      </c>
      <c r="AU69" s="543"/>
      <c r="AV69" s="542"/>
      <c r="AW69" s="537"/>
      <c r="AX69" s="536" t="str">
        <f>IF(OR(TabB2[[#This Row],[eingereichter
Betrag (€)]]=0,TabB2[[#This Row],[eingereichter
Betrag (€)]]=""),"",COUNTA($L$6:$L69)-COUNTIF(($L$6:$L69),0))</f>
        <v/>
      </c>
      <c r="AY69" s="544">
        <f t="shared" ca="1" si="0"/>
        <v>0.47970205312505254</v>
      </c>
      <c r="AZ69" s="545">
        <f>IF(TabB2[[#This Row],[Lfd.
Nr. f.
Stich-
probe]]&lt;&gt;"",TabB2[[#This Row],[Zufalls-
zahl]],0)</f>
        <v>0</v>
      </c>
      <c r="BA69" s="546">
        <f>IF(TabB2[[#This Row],[Stich-
probe]]&gt;0,IF(TabB2[[#This Row],[Differenz
förderfähig/
eingereicht nach Prüfung ÖIF (€)]]&lt;&gt;0,1,0),0)</f>
        <v>0</v>
      </c>
      <c r="BB69" s="547">
        <f>IF(TabB2[[#This Row],[Stich-
probe]]=0,0,TabB2[[#This Row],[Stich-
probe]]*TabB2[[#This Row],[Differenz
förderfähig/
eingereicht nach Prüfung ÖIF (€)]]/TabB2[[#This Row],[eingereichter
Betrag (€)]]*-1)</f>
        <v>0</v>
      </c>
      <c r="BC69" s="61"/>
    </row>
    <row r="70" spans="1:76" s="60" customFormat="1">
      <c r="B70" s="61"/>
      <c r="C70" s="536">
        <f>IF(TabB2[[#This Row],[Zufalls-
zahl wenn
lfd. Nr.]]=0,0,IF(RANK(TabB2[[#This Row],[Zufalls-
zahl wenn
lfd. Nr.]],TabB2[Zufalls-
zahl wenn
lfd. Nr.])&lt;=TabB2[[#Totals],[Zufalls-
zahl]],1,0))</f>
        <v>0</v>
      </c>
      <c r="D70" s="531" t="s">
        <v>33</v>
      </c>
      <c r="E70" s="532">
        <v>64</v>
      </c>
      <c r="F70" s="13"/>
      <c r="G70" s="29"/>
      <c r="H70" s="8"/>
      <c r="I70" s="8"/>
      <c r="J70" s="8"/>
      <c r="K70" s="8"/>
      <c r="L70" s="152"/>
      <c r="M70" s="567"/>
      <c r="N70" s="568">
        <f>(TabB2[[#This Row],[förderfähiger 
Betrag nach Prüfung ÖIF (€)]]-TabB2[[#This Row],[eingereichter
Betrag (€)]])*IF(TabB2[[#This Row],[Stich-
probe]]&gt;0,1,0)</f>
        <v>0</v>
      </c>
      <c r="O70" s="8"/>
      <c r="P70" s="8"/>
      <c r="Q70" s="8"/>
      <c r="R70" s="537"/>
      <c r="S70" s="538"/>
      <c r="T70" s="538" t="str">
        <f>IF(ISERROR(VLOOKUP(TabB2[[#This Row],[Grund für Differenz]],Datenquelle!$I$3:$J$20,2,FALSE)),"",VLOOKUP(TabB2[[#This Row],[Grund für Differenz]],Datenquelle!$I$3:$J$20,2,FALSE))</f>
        <v/>
      </c>
      <c r="U70" s="537"/>
      <c r="V70" s="540"/>
      <c r="W70" s="540"/>
      <c r="X70" s="541"/>
      <c r="Y70" s="541"/>
      <c r="Z70" s="541"/>
      <c r="AA70" s="541"/>
      <c r="AB70" s="541"/>
      <c r="AC70" s="541"/>
      <c r="AD70" s="569"/>
      <c r="AE70" s="548"/>
      <c r="AF70" s="548"/>
      <c r="AG70" s="548"/>
      <c r="AH70" s="548"/>
      <c r="AI70" s="548"/>
      <c r="AJ70" s="548"/>
      <c r="AK70" s="548"/>
      <c r="AL70" s="548"/>
      <c r="AM70" s="548"/>
      <c r="AN70" s="548"/>
      <c r="AO70" s="543"/>
      <c r="AP70" s="548" t="s">
        <v>317</v>
      </c>
      <c r="AQ70" s="548" t="s">
        <v>317</v>
      </c>
      <c r="AR70" s="548" t="s">
        <v>317</v>
      </c>
      <c r="AS70" s="548" t="s">
        <v>317</v>
      </c>
      <c r="AT70" s="548" t="s">
        <v>317</v>
      </c>
      <c r="AU70" s="543"/>
      <c r="AV70" s="542"/>
      <c r="AW70" s="537"/>
      <c r="AX70" s="536" t="str">
        <f>IF(OR(TabB2[[#This Row],[eingereichter
Betrag (€)]]=0,TabB2[[#This Row],[eingereichter
Betrag (€)]]=""),"",COUNTA($L$6:$L70)-COUNTIF(($L$6:$L70),0))</f>
        <v/>
      </c>
      <c r="AY70" s="544">
        <f t="shared" ref="AY70:AY106" ca="1" si="1">RAND()</f>
        <v>0.66830062881331831</v>
      </c>
      <c r="AZ70" s="545">
        <f>IF(TabB2[[#This Row],[Lfd.
Nr. f.
Stich-
probe]]&lt;&gt;"",TabB2[[#This Row],[Zufalls-
zahl]],0)</f>
        <v>0</v>
      </c>
      <c r="BA70" s="546">
        <f>IF(TabB2[[#This Row],[Stich-
probe]]&gt;0,IF(TabB2[[#This Row],[Differenz
förderfähig/
eingereicht nach Prüfung ÖIF (€)]]&lt;&gt;0,1,0),0)</f>
        <v>0</v>
      </c>
      <c r="BB70" s="547">
        <f>IF(TabB2[[#This Row],[Stich-
probe]]=0,0,TabB2[[#This Row],[Stich-
probe]]*TabB2[[#This Row],[Differenz
förderfähig/
eingereicht nach Prüfung ÖIF (€)]]/TabB2[[#This Row],[eingereichter
Betrag (€)]]*-1)</f>
        <v>0</v>
      </c>
      <c r="BC70" s="61"/>
    </row>
    <row r="71" spans="1:76" s="60" customFormat="1">
      <c r="B71" s="61"/>
      <c r="C71" s="536">
        <f>IF(TabB2[[#This Row],[Zufalls-
zahl wenn
lfd. Nr.]]=0,0,IF(RANK(TabB2[[#This Row],[Zufalls-
zahl wenn
lfd. Nr.]],TabB2[Zufalls-
zahl wenn
lfd. Nr.])&lt;=TabB2[[#Totals],[Zufalls-
zahl]],1,0))</f>
        <v>0</v>
      </c>
      <c r="D71" s="531" t="s">
        <v>33</v>
      </c>
      <c r="E71" s="532">
        <v>65</v>
      </c>
      <c r="F71" s="13"/>
      <c r="G71" s="29"/>
      <c r="H71" s="8"/>
      <c r="I71" s="8"/>
      <c r="J71" s="8"/>
      <c r="K71" s="8"/>
      <c r="L71" s="152"/>
      <c r="M71" s="567"/>
      <c r="N71" s="568">
        <f>(TabB2[[#This Row],[förderfähiger 
Betrag nach Prüfung ÖIF (€)]]-TabB2[[#This Row],[eingereichter
Betrag (€)]])*IF(TabB2[[#This Row],[Stich-
probe]]&gt;0,1,0)</f>
        <v>0</v>
      </c>
      <c r="O71" s="8"/>
      <c r="P71" s="8"/>
      <c r="Q71" s="8"/>
      <c r="R71" s="537"/>
      <c r="S71" s="538"/>
      <c r="T71" s="538" t="str">
        <f>IF(ISERROR(VLOOKUP(TabB2[[#This Row],[Grund für Differenz]],Datenquelle!$I$3:$J$20,2,FALSE)),"",VLOOKUP(TabB2[[#This Row],[Grund für Differenz]],Datenquelle!$I$3:$J$20,2,FALSE))</f>
        <v/>
      </c>
      <c r="U71" s="537"/>
      <c r="V71" s="540"/>
      <c r="W71" s="540"/>
      <c r="X71" s="541"/>
      <c r="Y71" s="541"/>
      <c r="Z71" s="541"/>
      <c r="AA71" s="541"/>
      <c r="AB71" s="541"/>
      <c r="AC71" s="541"/>
      <c r="AD71" s="537"/>
      <c r="AE71" s="548"/>
      <c r="AF71" s="548"/>
      <c r="AG71" s="548"/>
      <c r="AH71" s="548"/>
      <c r="AI71" s="548"/>
      <c r="AJ71" s="548"/>
      <c r="AK71" s="548"/>
      <c r="AL71" s="548"/>
      <c r="AM71" s="548"/>
      <c r="AN71" s="548"/>
      <c r="AO71" s="543"/>
      <c r="AP71" s="548" t="s">
        <v>317</v>
      </c>
      <c r="AQ71" s="548" t="s">
        <v>317</v>
      </c>
      <c r="AR71" s="548" t="s">
        <v>317</v>
      </c>
      <c r="AS71" s="548" t="s">
        <v>317</v>
      </c>
      <c r="AT71" s="548" t="s">
        <v>317</v>
      </c>
      <c r="AU71" s="543"/>
      <c r="AV71" s="542"/>
      <c r="AW71" s="537"/>
      <c r="AX71" s="536" t="str">
        <f>IF(OR(TabB2[[#This Row],[eingereichter
Betrag (€)]]=0,TabB2[[#This Row],[eingereichter
Betrag (€)]]=""),"",COUNTA($L$6:$L71)-COUNTIF(($L$6:$L71),0))</f>
        <v/>
      </c>
      <c r="AY71" s="544">
        <f t="shared" ca="1" si="1"/>
        <v>0.89481829720778627</v>
      </c>
      <c r="AZ71" s="545">
        <f>IF(TabB2[[#This Row],[Lfd.
Nr. f.
Stich-
probe]]&lt;&gt;"",TabB2[[#This Row],[Zufalls-
zahl]],0)</f>
        <v>0</v>
      </c>
      <c r="BA71" s="546">
        <f>IF(TabB2[[#This Row],[Stich-
probe]]&gt;0,IF(TabB2[[#This Row],[Differenz
förderfähig/
eingereicht nach Prüfung ÖIF (€)]]&lt;&gt;0,1,0),0)</f>
        <v>0</v>
      </c>
      <c r="BB71" s="547">
        <f>IF(TabB2[[#This Row],[Stich-
probe]]=0,0,TabB2[[#This Row],[Stich-
probe]]*TabB2[[#This Row],[Differenz
förderfähig/
eingereicht nach Prüfung ÖIF (€)]]/TabB2[[#This Row],[eingereichter
Betrag (€)]]*-1)</f>
        <v>0</v>
      </c>
      <c r="BC71" s="61"/>
    </row>
    <row r="72" spans="1:76" s="535" customFormat="1">
      <c r="A72" s="60"/>
      <c r="B72" s="60"/>
      <c r="C72" s="549">
        <f>IF(TabB2[[#This Row],[Zufalls-
zahl wenn
lfd. Nr.]]=0,0,IF(RANK(TabB2[[#This Row],[Zufalls-
zahl wenn
lfd. Nr.]],TabB2[Zufalls-
zahl wenn
lfd. Nr.])&lt;=TabB2[[#Totals],[Zufalls-
zahl]],1,0))</f>
        <v>0</v>
      </c>
      <c r="D72" s="531" t="s">
        <v>33</v>
      </c>
      <c r="E72" s="532">
        <v>66</v>
      </c>
      <c r="F72" s="16"/>
      <c r="G72" s="30"/>
      <c r="H72" s="60"/>
      <c r="I72" s="60"/>
      <c r="J72" s="60"/>
      <c r="K72" s="60"/>
      <c r="L72" s="153"/>
      <c r="M72" s="153"/>
      <c r="N72" s="74">
        <f>(TabB2[[#This Row],[förderfähiger 
Betrag nach Prüfung ÖIF (€)]]-TabB2[[#This Row],[eingereichter
Betrag (€)]])*IF(TabB2[[#This Row],[Stich-
probe]]&gt;0,1,0)</f>
        <v>0</v>
      </c>
      <c r="O72" s="60"/>
      <c r="P72" s="60"/>
      <c r="Q72" s="60"/>
      <c r="R72" s="537"/>
      <c r="S72" s="549"/>
      <c r="T72" s="549" t="str">
        <f>IF(ISERROR(VLOOKUP(TabB2[[#This Row],[Grund für Differenz]],Datenquelle!$I$3:$J$20,2,FALSE)),"",VLOOKUP(TabB2[[#This Row],[Grund für Differenz]],Datenquelle!$I$3:$J$20,2,FALSE))</f>
        <v/>
      </c>
      <c r="U72" s="537"/>
      <c r="V72" s="540"/>
      <c r="W72" s="540"/>
      <c r="X72" s="541"/>
      <c r="Y72" s="541"/>
      <c r="Z72" s="541"/>
      <c r="AA72" s="541"/>
      <c r="AB72" s="541"/>
      <c r="AC72" s="541"/>
      <c r="AD72" s="537"/>
      <c r="AE72" s="550"/>
      <c r="AF72" s="550"/>
      <c r="AG72" s="550"/>
      <c r="AH72" s="550"/>
      <c r="AI72" s="550"/>
      <c r="AJ72" s="550"/>
      <c r="AK72" s="550"/>
      <c r="AL72" s="550"/>
      <c r="AM72" s="550"/>
      <c r="AN72" s="550"/>
      <c r="AO72" s="551"/>
      <c r="AP72" s="550" t="s">
        <v>317</v>
      </c>
      <c r="AQ72" s="550" t="s">
        <v>317</v>
      </c>
      <c r="AR72" s="550" t="s">
        <v>317</v>
      </c>
      <c r="AS72" s="550" t="s">
        <v>317</v>
      </c>
      <c r="AT72" s="550" t="s">
        <v>317</v>
      </c>
      <c r="AU72" s="551"/>
      <c r="AV72" s="542"/>
      <c r="AW72" s="537"/>
      <c r="AX72" s="549" t="str">
        <f>IF(OR(TabB2[[#This Row],[eingereichter
Betrag (€)]]=0,TabB2[[#This Row],[eingereichter
Betrag (€)]]=""),"",COUNTA($L$6:$L72)-COUNTIF(($L$6:$L72),0))</f>
        <v/>
      </c>
      <c r="AY72" s="552">
        <f t="shared" ca="1" si="1"/>
        <v>0.1727155385980037</v>
      </c>
      <c r="AZ72" s="552">
        <f>IF(TabB2[[#This Row],[Lfd.
Nr. f.
Stich-
probe]]&lt;&gt;"",TabB2[[#This Row],[Zufalls-
zahl]],0)</f>
        <v>0</v>
      </c>
      <c r="BA72" s="553">
        <f>IF(TabB2[[#This Row],[Stich-
probe]]&gt;0,IF(TabB2[[#This Row],[Differenz
förderfähig/
eingereicht nach Prüfung ÖIF (€)]]&lt;&gt;0,1,0),0)</f>
        <v>0</v>
      </c>
      <c r="BB72" s="554">
        <f>IF(TabB2[[#This Row],[Stich-
probe]]=0,0,TabB2[[#This Row],[Stich-
probe]]*TabB2[[#This Row],[Differenz
förderfähig/
eingereicht nach Prüfung ÖIF (€)]]/TabB2[[#This Row],[eingereichter
Betrag (€)]]*-1)</f>
        <v>0</v>
      </c>
      <c r="BC72" s="534"/>
      <c r="BD72" s="534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</row>
    <row r="73" spans="1:76" s="535" customFormat="1">
      <c r="A73" s="60"/>
      <c r="B73" s="60"/>
      <c r="C73" s="549">
        <f>IF(TabB2[[#This Row],[Zufalls-
zahl wenn
lfd. Nr.]]=0,0,IF(RANK(TabB2[[#This Row],[Zufalls-
zahl wenn
lfd. Nr.]],TabB2[Zufalls-
zahl wenn
lfd. Nr.])&lt;=TabB2[[#Totals],[Zufalls-
zahl]],1,0))</f>
        <v>0</v>
      </c>
      <c r="D73" s="531" t="s">
        <v>33</v>
      </c>
      <c r="E73" s="532">
        <v>67</v>
      </c>
      <c r="F73" s="16"/>
      <c r="G73" s="30"/>
      <c r="H73" s="60"/>
      <c r="I73" s="60"/>
      <c r="J73" s="60"/>
      <c r="K73" s="60"/>
      <c r="L73" s="153"/>
      <c r="M73" s="153"/>
      <c r="N73" s="74">
        <f>(TabB2[[#This Row],[förderfähiger 
Betrag nach Prüfung ÖIF (€)]]-TabB2[[#This Row],[eingereichter
Betrag (€)]])*IF(TabB2[[#This Row],[Stich-
probe]]&gt;0,1,0)</f>
        <v>0</v>
      </c>
      <c r="O73" s="60"/>
      <c r="P73" s="60"/>
      <c r="Q73" s="60"/>
      <c r="R73" s="537"/>
      <c r="S73" s="549"/>
      <c r="T73" s="549" t="str">
        <f>IF(ISERROR(VLOOKUP(TabB2[[#This Row],[Grund für Differenz]],Datenquelle!$I$3:$J$20,2,FALSE)),"",VLOOKUP(TabB2[[#This Row],[Grund für Differenz]],Datenquelle!$I$3:$J$20,2,FALSE))</f>
        <v/>
      </c>
      <c r="U73" s="537"/>
      <c r="V73" s="540"/>
      <c r="W73" s="540"/>
      <c r="X73" s="541"/>
      <c r="Y73" s="541"/>
      <c r="Z73" s="541"/>
      <c r="AA73" s="541"/>
      <c r="AB73" s="541"/>
      <c r="AC73" s="541"/>
      <c r="AD73" s="537"/>
      <c r="AE73" s="550"/>
      <c r="AF73" s="550"/>
      <c r="AG73" s="550"/>
      <c r="AH73" s="550"/>
      <c r="AI73" s="550"/>
      <c r="AJ73" s="550"/>
      <c r="AK73" s="550"/>
      <c r="AL73" s="550"/>
      <c r="AM73" s="550"/>
      <c r="AN73" s="550"/>
      <c r="AO73" s="551"/>
      <c r="AP73" s="550" t="s">
        <v>317</v>
      </c>
      <c r="AQ73" s="550" t="s">
        <v>317</v>
      </c>
      <c r="AR73" s="550" t="s">
        <v>317</v>
      </c>
      <c r="AS73" s="550" t="s">
        <v>317</v>
      </c>
      <c r="AT73" s="550" t="s">
        <v>317</v>
      </c>
      <c r="AU73" s="551"/>
      <c r="AV73" s="542"/>
      <c r="AW73" s="537"/>
      <c r="AX73" s="549" t="str">
        <f>IF(OR(TabB2[[#This Row],[eingereichter
Betrag (€)]]=0,TabB2[[#This Row],[eingereichter
Betrag (€)]]=""),"",COUNTA($L$6:$L73)-COUNTIF(($L$6:$L73),0))</f>
        <v/>
      </c>
      <c r="AY73" s="552">
        <f t="shared" ca="1" si="1"/>
        <v>0.98168341418442262</v>
      </c>
      <c r="AZ73" s="552">
        <f>IF(TabB2[[#This Row],[Lfd.
Nr. f.
Stich-
probe]]&lt;&gt;"",TabB2[[#This Row],[Zufalls-
zahl]],0)</f>
        <v>0</v>
      </c>
      <c r="BA73" s="553">
        <f>IF(TabB2[[#This Row],[Stich-
probe]]&gt;0,IF(TabB2[[#This Row],[Differenz
förderfähig/
eingereicht nach Prüfung ÖIF (€)]]&lt;&gt;0,1,0),0)</f>
        <v>0</v>
      </c>
      <c r="BB73" s="554">
        <f>IF(TabB2[[#This Row],[Stich-
probe]]=0,0,TabB2[[#This Row],[Stich-
probe]]*TabB2[[#This Row],[Differenz
förderfähig/
eingereicht nach Prüfung ÖIF (€)]]/TabB2[[#This Row],[eingereichter
Betrag (€)]]*-1)</f>
        <v>0</v>
      </c>
      <c r="BC73" s="534"/>
      <c r="BD73" s="534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</row>
    <row r="74" spans="1:76" s="535" customFormat="1">
      <c r="A74" s="60"/>
      <c r="B74" s="60"/>
      <c r="C74" s="549">
        <f>IF(TabB2[[#This Row],[Zufalls-
zahl wenn
lfd. Nr.]]=0,0,IF(RANK(TabB2[[#This Row],[Zufalls-
zahl wenn
lfd. Nr.]],TabB2[Zufalls-
zahl wenn
lfd. Nr.])&lt;=TabB2[[#Totals],[Zufalls-
zahl]],1,0))</f>
        <v>0</v>
      </c>
      <c r="D74" s="531" t="s">
        <v>33</v>
      </c>
      <c r="E74" s="532">
        <v>68</v>
      </c>
      <c r="F74" s="16"/>
      <c r="G74" s="30"/>
      <c r="H74" s="60"/>
      <c r="I74" s="60"/>
      <c r="J74" s="60"/>
      <c r="K74" s="60"/>
      <c r="L74" s="153"/>
      <c r="M74" s="153"/>
      <c r="N74" s="74">
        <f>(TabB2[[#This Row],[förderfähiger 
Betrag nach Prüfung ÖIF (€)]]-TabB2[[#This Row],[eingereichter
Betrag (€)]])*IF(TabB2[[#This Row],[Stich-
probe]]&gt;0,1,0)</f>
        <v>0</v>
      </c>
      <c r="O74" s="60"/>
      <c r="P74" s="60"/>
      <c r="Q74" s="60"/>
      <c r="R74" s="537"/>
      <c r="S74" s="549"/>
      <c r="T74" s="549" t="str">
        <f>IF(ISERROR(VLOOKUP(TabB2[[#This Row],[Grund für Differenz]],Datenquelle!$I$3:$J$20,2,FALSE)),"",VLOOKUP(TabB2[[#This Row],[Grund für Differenz]],Datenquelle!$I$3:$J$20,2,FALSE))</f>
        <v/>
      </c>
      <c r="U74" s="537"/>
      <c r="V74" s="540"/>
      <c r="W74" s="540"/>
      <c r="X74" s="541"/>
      <c r="Y74" s="541"/>
      <c r="Z74" s="541"/>
      <c r="AA74" s="541"/>
      <c r="AB74" s="541"/>
      <c r="AC74" s="541"/>
      <c r="AD74" s="539"/>
      <c r="AE74" s="550"/>
      <c r="AF74" s="550"/>
      <c r="AG74" s="550"/>
      <c r="AH74" s="550"/>
      <c r="AI74" s="550"/>
      <c r="AJ74" s="550"/>
      <c r="AK74" s="550"/>
      <c r="AL74" s="550"/>
      <c r="AM74" s="550"/>
      <c r="AN74" s="550"/>
      <c r="AO74" s="551"/>
      <c r="AP74" s="550" t="s">
        <v>317</v>
      </c>
      <c r="AQ74" s="550" t="s">
        <v>317</v>
      </c>
      <c r="AR74" s="550" t="s">
        <v>317</v>
      </c>
      <c r="AS74" s="550" t="s">
        <v>317</v>
      </c>
      <c r="AT74" s="550" t="s">
        <v>317</v>
      </c>
      <c r="AU74" s="551"/>
      <c r="AV74" s="542"/>
      <c r="AW74" s="537"/>
      <c r="AX74" s="549" t="str">
        <f>IF(OR(TabB2[[#This Row],[eingereichter
Betrag (€)]]=0,TabB2[[#This Row],[eingereichter
Betrag (€)]]=""),"",COUNTA($L$6:$L74)-COUNTIF(($L$6:$L74),0))</f>
        <v/>
      </c>
      <c r="AY74" s="552">
        <f t="shared" ca="1" si="1"/>
        <v>0.52661512723554971</v>
      </c>
      <c r="AZ74" s="552">
        <f>IF(TabB2[[#This Row],[Lfd.
Nr. f.
Stich-
probe]]&lt;&gt;"",TabB2[[#This Row],[Zufalls-
zahl]],0)</f>
        <v>0</v>
      </c>
      <c r="BA74" s="553">
        <f>IF(TabB2[[#This Row],[Stich-
probe]]&gt;0,IF(TabB2[[#This Row],[Differenz
förderfähig/
eingereicht nach Prüfung ÖIF (€)]]&lt;&gt;0,1,0),0)</f>
        <v>0</v>
      </c>
      <c r="BB74" s="554">
        <f>IF(TabB2[[#This Row],[Stich-
probe]]=0,0,TabB2[[#This Row],[Stich-
probe]]*TabB2[[#This Row],[Differenz
förderfähig/
eingereicht nach Prüfung ÖIF (€)]]/TabB2[[#This Row],[eingereichter
Betrag (€)]]*-1)</f>
        <v>0</v>
      </c>
      <c r="BC74" s="534"/>
      <c r="BD74" s="534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</row>
    <row r="75" spans="1:76" s="535" customFormat="1">
      <c r="A75" s="60"/>
      <c r="B75" s="60"/>
      <c r="C75" s="549">
        <f>IF(TabB2[[#This Row],[Zufalls-
zahl wenn
lfd. Nr.]]=0,0,IF(RANK(TabB2[[#This Row],[Zufalls-
zahl wenn
lfd. Nr.]],TabB2[Zufalls-
zahl wenn
lfd. Nr.])&lt;=TabB2[[#Totals],[Zufalls-
zahl]],1,0))</f>
        <v>0</v>
      </c>
      <c r="D75" s="531" t="s">
        <v>33</v>
      </c>
      <c r="E75" s="532">
        <v>69</v>
      </c>
      <c r="F75" s="16"/>
      <c r="G75" s="30"/>
      <c r="H75" s="60"/>
      <c r="I75" s="60"/>
      <c r="J75" s="60"/>
      <c r="K75" s="60"/>
      <c r="L75" s="153"/>
      <c r="M75" s="153"/>
      <c r="N75" s="74">
        <f>(TabB2[[#This Row],[förderfähiger 
Betrag nach Prüfung ÖIF (€)]]-TabB2[[#This Row],[eingereichter
Betrag (€)]])*IF(TabB2[[#This Row],[Stich-
probe]]&gt;0,1,0)</f>
        <v>0</v>
      </c>
      <c r="O75" s="60"/>
      <c r="P75" s="60"/>
      <c r="Q75" s="60"/>
      <c r="R75" s="537"/>
      <c r="S75" s="549"/>
      <c r="T75" s="549" t="str">
        <f>IF(ISERROR(VLOOKUP(TabB2[[#This Row],[Grund für Differenz]],Datenquelle!$I$3:$J$20,2,FALSE)),"",VLOOKUP(TabB2[[#This Row],[Grund für Differenz]],Datenquelle!$I$3:$J$20,2,FALSE))</f>
        <v/>
      </c>
      <c r="U75" s="537"/>
      <c r="V75" s="540"/>
      <c r="W75" s="540"/>
      <c r="X75" s="541"/>
      <c r="Y75" s="541"/>
      <c r="Z75" s="541"/>
      <c r="AA75" s="541"/>
      <c r="AB75" s="541"/>
      <c r="AC75" s="541"/>
      <c r="AD75" s="569"/>
      <c r="AE75" s="550"/>
      <c r="AF75" s="550"/>
      <c r="AG75" s="550"/>
      <c r="AH75" s="550"/>
      <c r="AI75" s="550"/>
      <c r="AJ75" s="550"/>
      <c r="AK75" s="550"/>
      <c r="AL75" s="550"/>
      <c r="AM75" s="550"/>
      <c r="AN75" s="550"/>
      <c r="AO75" s="551"/>
      <c r="AP75" s="550" t="s">
        <v>317</v>
      </c>
      <c r="AQ75" s="550" t="s">
        <v>317</v>
      </c>
      <c r="AR75" s="550" t="s">
        <v>317</v>
      </c>
      <c r="AS75" s="550" t="s">
        <v>317</v>
      </c>
      <c r="AT75" s="550" t="s">
        <v>317</v>
      </c>
      <c r="AU75" s="551"/>
      <c r="AV75" s="542"/>
      <c r="AW75" s="537"/>
      <c r="AX75" s="549" t="str">
        <f>IF(OR(TabB2[[#This Row],[eingereichter
Betrag (€)]]=0,TabB2[[#This Row],[eingereichter
Betrag (€)]]=""),"",COUNTA($L$6:$L75)-COUNTIF(($L$6:$L75),0))</f>
        <v/>
      </c>
      <c r="AY75" s="552">
        <f t="shared" ca="1" si="1"/>
        <v>0.52790291515659737</v>
      </c>
      <c r="AZ75" s="552">
        <f>IF(TabB2[[#This Row],[Lfd.
Nr. f.
Stich-
probe]]&lt;&gt;"",TabB2[[#This Row],[Zufalls-
zahl]],0)</f>
        <v>0</v>
      </c>
      <c r="BA75" s="553">
        <f>IF(TabB2[[#This Row],[Stich-
probe]]&gt;0,IF(TabB2[[#This Row],[Differenz
förderfähig/
eingereicht nach Prüfung ÖIF (€)]]&lt;&gt;0,1,0),0)</f>
        <v>0</v>
      </c>
      <c r="BB75" s="554">
        <f>IF(TabB2[[#This Row],[Stich-
probe]]=0,0,TabB2[[#This Row],[Stich-
probe]]*TabB2[[#This Row],[Differenz
förderfähig/
eingereicht nach Prüfung ÖIF (€)]]/TabB2[[#This Row],[eingereichter
Betrag (€)]]*-1)</f>
        <v>0</v>
      </c>
      <c r="BC75" s="534"/>
      <c r="BD75" s="534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</row>
    <row r="76" spans="1:76" s="535" customFormat="1">
      <c r="A76" s="60"/>
      <c r="B76" s="60"/>
      <c r="C76" s="549">
        <f>IF(TabB2[[#This Row],[Zufalls-
zahl wenn
lfd. Nr.]]=0,0,IF(RANK(TabB2[[#This Row],[Zufalls-
zahl wenn
lfd. Nr.]],TabB2[Zufalls-
zahl wenn
lfd. Nr.])&lt;=TabB2[[#Totals],[Zufalls-
zahl]],1,0))</f>
        <v>0</v>
      </c>
      <c r="D76" s="531" t="s">
        <v>33</v>
      </c>
      <c r="E76" s="532">
        <v>70</v>
      </c>
      <c r="F76" s="16"/>
      <c r="G76" s="30"/>
      <c r="H76" s="60"/>
      <c r="I76" s="60"/>
      <c r="J76" s="60"/>
      <c r="K76" s="60"/>
      <c r="L76" s="153"/>
      <c r="M76" s="153"/>
      <c r="N76" s="74">
        <f>(TabB2[[#This Row],[förderfähiger 
Betrag nach Prüfung ÖIF (€)]]-TabB2[[#This Row],[eingereichter
Betrag (€)]])*IF(TabB2[[#This Row],[Stich-
probe]]&gt;0,1,0)</f>
        <v>0</v>
      </c>
      <c r="O76" s="60"/>
      <c r="P76" s="60"/>
      <c r="Q76" s="60"/>
      <c r="R76" s="537"/>
      <c r="S76" s="549"/>
      <c r="T76" s="549" t="str">
        <f>IF(ISERROR(VLOOKUP(TabB2[[#This Row],[Grund für Differenz]],Datenquelle!$I$3:$J$20,2,FALSE)),"",VLOOKUP(TabB2[[#This Row],[Grund für Differenz]],Datenquelle!$I$3:$J$20,2,FALSE))</f>
        <v/>
      </c>
      <c r="U76" s="537"/>
      <c r="V76" s="540"/>
      <c r="W76" s="540"/>
      <c r="X76" s="541"/>
      <c r="Y76" s="541"/>
      <c r="Z76" s="541"/>
      <c r="AA76" s="541"/>
      <c r="AB76" s="541"/>
      <c r="AC76" s="541"/>
      <c r="AD76" s="537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1"/>
      <c r="AP76" s="550" t="s">
        <v>317</v>
      </c>
      <c r="AQ76" s="550" t="s">
        <v>317</v>
      </c>
      <c r="AR76" s="550" t="s">
        <v>317</v>
      </c>
      <c r="AS76" s="550" t="s">
        <v>317</v>
      </c>
      <c r="AT76" s="550" t="s">
        <v>317</v>
      </c>
      <c r="AU76" s="551"/>
      <c r="AV76" s="542"/>
      <c r="AW76" s="537"/>
      <c r="AX76" s="549" t="str">
        <f>IF(OR(TabB2[[#This Row],[eingereichter
Betrag (€)]]=0,TabB2[[#This Row],[eingereichter
Betrag (€)]]=""),"",COUNTA($L$6:$L76)-COUNTIF(($L$6:$L76),0))</f>
        <v/>
      </c>
      <c r="AY76" s="552">
        <f t="shared" ca="1" si="1"/>
        <v>8.7459182744141883E-2</v>
      </c>
      <c r="AZ76" s="552">
        <f>IF(TabB2[[#This Row],[Lfd.
Nr. f.
Stich-
probe]]&lt;&gt;"",TabB2[[#This Row],[Zufalls-
zahl]],0)</f>
        <v>0</v>
      </c>
      <c r="BA76" s="553">
        <f>IF(TabB2[[#This Row],[Stich-
probe]]&gt;0,IF(TabB2[[#This Row],[Differenz
förderfähig/
eingereicht nach Prüfung ÖIF (€)]]&lt;&gt;0,1,0),0)</f>
        <v>0</v>
      </c>
      <c r="BB76" s="554">
        <f>IF(TabB2[[#This Row],[Stich-
probe]]=0,0,TabB2[[#This Row],[Stich-
probe]]*TabB2[[#This Row],[Differenz
förderfähig/
eingereicht nach Prüfung ÖIF (€)]]/TabB2[[#This Row],[eingereichter
Betrag (€)]]*-1)</f>
        <v>0</v>
      </c>
      <c r="BC76" s="534"/>
      <c r="BD76" s="534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</row>
    <row r="77" spans="1:76" s="535" customFormat="1">
      <c r="A77" s="60"/>
      <c r="B77" s="60"/>
      <c r="C77" s="549">
        <f>IF(TabB2[[#This Row],[Zufalls-
zahl wenn
lfd. Nr.]]=0,0,IF(RANK(TabB2[[#This Row],[Zufalls-
zahl wenn
lfd. Nr.]],TabB2[Zufalls-
zahl wenn
lfd. Nr.])&lt;=TabB2[[#Totals],[Zufalls-
zahl]],1,0))</f>
        <v>0</v>
      </c>
      <c r="D77" s="531" t="s">
        <v>33</v>
      </c>
      <c r="E77" s="532">
        <v>71</v>
      </c>
      <c r="F77" s="17"/>
      <c r="G77" s="29"/>
      <c r="H77" s="61"/>
      <c r="I77" s="61"/>
      <c r="J77" s="61"/>
      <c r="K77" s="61"/>
      <c r="L77" s="152"/>
      <c r="M77" s="153"/>
      <c r="N77" s="74">
        <f>(TabB2[[#This Row],[förderfähiger 
Betrag nach Prüfung ÖIF (€)]]-TabB2[[#This Row],[eingereichter
Betrag (€)]])*IF(TabB2[[#This Row],[Stich-
probe]]&gt;0,1,0)</f>
        <v>0</v>
      </c>
      <c r="O77" s="61"/>
      <c r="P77" s="61"/>
      <c r="Q77" s="61"/>
      <c r="R77" s="556"/>
      <c r="S77" s="555"/>
      <c r="T77" s="555" t="str">
        <f>IF(ISERROR(VLOOKUP(TabB2[[#This Row],[Grund für Differenz]],Datenquelle!$I$3:$J$20,2,FALSE)),"",VLOOKUP(TabB2[[#This Row],[Grund für Differenz]],Datenquelle!$I$3:$J$20,2,FALSE))</f>
        <v/>
      </c>
      <c r="U77" s="556"/>
      <c r="V77" s="540"/>
      <c r="W77" s="540"/>
      <c r="X77" s="541"/>
      <c r="Y77" s="541"/>
      <c r="Z77" s="541"/>
      <c r="AA77" s="541"/>
      <c r="AB77" s="541"/>
      <c r="AC77" s="541"/>
      <c r="AD77" s="537"/>
      <c r="AE77" s="532"/>
      <c r="AF77" s="532"/>
      <c r="AG77" s="532"/>
      <c r="AH77" s="532"/>
      <c r="AI77" s="532"/>
      <c r="AJ77" s="532"/>
      <c r="AK77" s="532"/>
      <c r="AL77" s="532"/>
      <c r="AM77" s="532"/>
      <c r="AN77" s="532"/>
      <c r="AO77" s="557"/>
      <c r="AP77" s="532" t="s">
        <v>317</v>
      </c>
      <c r="AQ77" s="532" t="s">
        <v>317</v>
      </c>
      <c r="AR77" s="532" t="s">
        <v>317</v>
      </c>
      <c r="AS77" s="532" t="s">
        <v>317</v>
      </c>
      <c r="AT77" s="532" t="s">
        <v>317</v>
      </c>
      <c r="AU77" s="557"/>
      <c r="AV77" s="542"/>
      <c r="AW77" s="556"/>
      <c r="AX77" s="558" t="str">
        <f>IF(OR(TabB2[[#This Row],[eingereichter
Betrag (€)]]=0,TabB2[[#This Row],[eingereichter
Betrag (€)]]=""),"",COUNTA($L$6:$L106)-COUNTIF(($L$6:$L106),0))</f>
        <v/>
      </c>
      <c r="AY77" s="544">
        <f t="shared" ca="1" si="1"/>
        <v>0.5719561966535478</v>
      </c>
      <c r="AZ77" s="544">
        <f>IF(TabB2[[#This Row],[Lfd.
Nr. f.
Stich-
probe]]&lt;&gt;"",TabB2[[#This Row],[Zufalls-
zahl]],0)</f>
        <v>0</v>
      </c>
      <c r="BA77" s="559">
        <f>IF(TabB2[[#This Row],[Stich-
probe]]&gt;0,IF(TabB2[[#This Row],[Differenz
förderfähig/
eingereicht nach Prüfung ÖIF (€)]]&lt;&gt;0,1,0),0)</f>
        <v>0</v>
      </c>
      <c r="BB77" s="560">
        <f>IF(TabB2[[#This Row],[Stich-
probe]]=0,0,TabB2[[#This Row],[Stich-
probe]]*TabB2[[#This Row],[Differenz
förderfähig/
eingereicht nach Prüfung ÖIF (€)]]/TabB2[[#This Row],[eingereichter
Betrag (€)]]*-1)</f>
        <v>0</v>
      </c>
      <c r="BC77" s="534"/>
      <c r="BD77" s="534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</row>
    <row r="78" spans="1:76" s="535" customFormat="1">
      <c r="A78" s="60"/>
      <c r="B78" s="60"/>
      <c r="C78" s="549">
        <f>IF(TabB2[[#This Row],[Zufalls-
zahl wenn
lfd. Nr.]]=0,0,IF(RANK(TabB2[[#This Row],[Zufalls-
zahl wenn
lfd. Nr.]],TabB2[Zufalls-
zahl wenn
lfd. Nr.])&lt;=TabB2[[#Totals],[Zufalls-
zahl]],1,0))</f>
        <v>0</v>
      </c>
      <c r="D78" s="531" t="s">
        <v>33</v>
      </c>
      <c r="E78" s="532">
        <v>72</v>
      </c>
      <c r="F78" s="16"/>
      <c r="G78" s="77"/>
      <c r="H78" s="60"/>
      <c r="I78" s="60"/>
      <c r="J78" s="60"/>
      <c r="K78" s="60"/>
      <c r="L78" s="153"/>
      <c r="M78" s="153"/>
      <c r="N78" s="561">
        <f>(TabB2[[#This Row],[förderfähiger 
Betrag nach Prüfung ÖIF (€)]]-TabB2[[#This Row],[eingereichter
Betrag (€)]])*IF(TabB2[[#This Row],[Stich-
probe]]&gt;0,1,0)</f>
        <v>0</v>
      </c>
      <c r="O78" s="60"/>
      <c r="P78" s="60"/>
      <c r="Q78" s="60"/>
      <c r="R78" s="562"/>
      <c r="S78" s="566"/>
      <c r="T78" s="566" t="str">
        <f>IF(ISERROR(VLOOKUP(TabB2[[#This Row],[Grund für Differenz]],Datenquelle!$I$3:$J$20,2,FALSE)),"",VLOOKUP(TabB2[[#This Row],[Grund für Differenz]],Datenquelle!$I$3:$J$20,2,FALSE))</f>
        <v/>
      </c>
      <c r="U78" s="562"/>
      <c r="V78" s="540"/>
      <c r="W78" s="540"/>
      <c r="X78" s="541"/>
      <c r="Y78" s="541"/>
      <c r="Z78" s="541"/>
      <c r="AA78" s="541"/>
      <c r="AB78" s="541"/>
      <c r="AC78" s="541"/>
      <c r="AD78" s="537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1"/>
      <c r="AP78" s="550" t="s">
        <v>317</v>
      </c>
      <c r="AQ78" s="550" t="s">
        <v>317</v>
      </c>
      <c r="AR78" s="550" t="s">
        <v>317</v>
      </c>
      <c r="AS78" s="550" t="s">
        <v>317</v>
      </c>
      <c r="AT78" s="550" t="s">
        <v>317</v>
      </c>
      <c r="AU78" s="551"/>
      <c r="AV78" s="542"/>
      <c r="AW78" s="537"/>
      <c r="AX78" s="549" t="str">
        <f>IF(OR(TabB2[[#This Row],[eingereichter
Betrag (€)]]=0,TabB2[[#This Row],[eingereichter
Betrag (€)]]=""),"",COUNTA($L$6:$L78)-COUNTIF(($L$6:$L78),0))</f>
        <v/>
      </c>
      <c r="AY78" s="552">
        <f t="shared" ca="1" si="1"/>
        <v>0.72040768207844541</v>
      </c>
      <c r="AZ78" s="552">
        <f>IF(TabB2[[#This Row],[Lfd.
Nr. f.
Stich-
probe]]&lt;&gt;"",TabB2[[#This Row],[Zufalls-
zahl]],0)</f>
        <v>0</v>
      </c>
      <c r="BA78" s="563">
        <f>IF(TabB2[[#This Row],[Stich-
probe]]&gt;0,IF(TabB2[[#This Row],[Differenz
förderfähig/
eingereicht nach Prüfung ÖIF (€)]]&lt;&gt;0,1,0),0)</f>
        <v>0</v>
      </c>
      <c r="BB78" s="564">
        <f>IF(TabB2[[#This Row],[Stich-
probe]]=0,0,TabB2[[#This Row],[Stich-
probe]]*TabB2[[#This Row],[Differenz
förderfähig/
eingereicht nach Prüfung ÖIF (€)]]/TabB2[[#This Row],[eingereichter
Betrag (€)]]*-1)</f>
        <v>0</v>
      </c>
      <c r="BC78" s="534"/>
      <c r="BD78" s="534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</row>
    <row r="79" spans="1:76" s="535" customFormat="1">
      <c r="A79" s="60"/>
      <c r="B79" s="60"/>
      <c r="C79" s="549">
        <f>IF(TabB2[[#This Row],[Zufalls-
zahl wenn
lfd. Nr.]]=0,0,IF(RANK(TabB2[[#This Row],[Zufalls-
zahl wenn
lfd. Nr.]],TabB2[Zufalls-
zahl wenn
lfd. Nr.])&lt;=TabB2[[#Totals],[Zufalls-
zahl]],1,0))</f>
        <v>0</v>
      </c>
      <c r="D79" s="531" t="s">
        <v>33</v>
      </c>
      <c r="E79" s="532">
        <v>73</v>
      </c>
      <c r="F79" s="16"/>
      <c r="G79" s="77"/>
      <c r="H79" s="60"/>
      <c r="I79" s="60"/>
      <c r="J79" s="60"/>
      <c r="K79" s="60"/>
      <c r="L79" s="153"/>
      <c r="M79" s="153"/>
      <c r="N79" s="561">
        <f>(TabB2[[#This Row],[förderfähiger 
Betrag nach Prüfung ÖIF (€)]]-TabB2[[#This Row],[eingereichter
Betrag (€)]])*IF(TabB2[[#This Row],[Stich-
probe]]&gt;0,1,0)</f>
        <v>0</v>
      </c>
      <c r="O79" s="60"/>
      <c r="P79" s="60"/>
      <c r="Q79" s="60"/>
      <c r="R79" s="562"/>
      <c r="S79" s="566"/>
      <c r="T79" s="566" t="str">
        <f>IF(ISERROR(VLOOKUP(TabB2[[#This Row],[Grund für Differenz]],Datenquelle!$I$3:$J$20,2,FALSE)),"",VLOOKUP(TabB2[[#This Row],[Grund für Differenz]],Datenquelle!$I$3:$J$20,2,FALSE))</f>
        <v/>
      </c>
      <c r="U79" s="562"/>
      <c r="V79" s="540"/>
      <c r="W79" s="540"/>
      <c r="X79" s="541"/>
      <c r="Y79" s="541"/>
      <c r="Z79" s="541"/>
      <c r="AA79" s="541"/>
      <c r="AB79" s="541"/>
      <c r="AC79" s="541"/>
      <c r="AD79" s="539"/>
      <c r="AE79" s="550"/>
      <c r="AF79" s="550"/>
      <c r="AG79" s="550"/>
      <c r="AH79" s="550"/>
      <c r="AI79" s="550"/>
      <c r="AJ79" s="550"/>
      <c r="AK79" s="550"/>
      <c r="AL79" s="550"/>
      <c r="AM79" s="550"/>
      <c r="AN79" s="550"/>
      <c r="AO79" s="551"/>
      <c r="AP79" s="550" t="s">
        <v>317</v>
      </c>
      <c r="AQ79" s="550" t="s">
        <v>317</v>
      </c>
      <c r="AR79" s="550" t="s">
        <v>317</v>
      </c>
      <c r="AS79" s="550" t="s">
        <v>317</v>
      </c>
      <c r="AT79" s="550" t="s">
        <v>317</v>
      </c>
      <c r="AU79" s="551"/>
      <c r="AV79" s="542"/>
      <c r="AW79" s="537"/>
      <c r="AX79" s="549" t="str">
        <f>IF(OR(TabB2[[#This Row],[eingereichter
Betrag (€)]]=0,TabB2[[#This Row],[eingereichter
Betrag (€)]]=""),"",COUNTA($L$6:$L79)-COUNTIF(($L$6:$L79),0))</f>
        <v/>
      </c>
      <c r="AY79" s="552">
        <f t="shared" ca="1" si="1"/>
        <v>0.82754679597708936</v>
      </c>
      <c r="AZ79" s="552">
        <f>IF(TabB2[[#This Row],[Lfd.
Nr. f.
Stich-
probe]]&lt;&gt;"",TabB2[[#This Row],[Zufalls-
zahl]],0)</f>
        <v>0</v>
      </c>
      <c r="BA79" s="563">
        <f>IF(TabB2[[#This Row],[Stich-
probe]]&gt;0,IF(TabB2[[#This Row],[Differenz
förderfähig/
eingereicht nach Prüfung ÖIF (€)]]&lt;&gt;0,1,0),0)</f>
        <v>0</v>
      </c>
      <c r="BB79" s="564">
        <f>IF(TabB2[[#This Row],[Stich-
probe]]=0,0,TabB2[[#This Row],[Stich-
probe]]*TabB2[[#This Row],[Differenz
förderfähig/
eingereicht nach Prüfung ÖIF (€)]]/TabB2[[#This Row],[eingereichter
Betrag (€)]]*-1)</f>
        <v>0</v>
      </c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</row>
    <row r="80" spans="1:76" s="535" customFormat="1">
      <c r="A80" s="60"/>
      <c r="B80" s="60"/>
      <c r="C80" s="549">
        <f>IF(TabB2[[#This Row],[Zufalls-
zahl wenn
lfd. Nr.]]=0,0,IF(RANK(TabB2[[#This Row],[Zufalls-
zahl wenn
lfd. Nr.]],TabB2[Zufalls-
zahl wenn
lfd. Nr.])&lt;=TabB2[[#Totals],[Zufalls-
zahl]],1,0))</f>
        <v>0</v>
      </c>
      <c r="D80" s="531" t="s">
        <v>33</v>
      </c>
      <c r="E80" s="532">
        <v>74</v>
      </c>
      <c r="F80" s="16"/>
      <c r="G80" s="77"/>
      <c r="H80" s="60"/>
      <c r="I80" s="60"/>
      <c r="J80" s="60"/>
      <c r="K80" s="60"/>
      <c r="L80" s="153"/>
      <c r="M80" s="153"/>
      <c r="N80" s="561">
        <f>(TabB2[[#This Row],[förderfähiger 
Betrag nach Prüfung ÖIF (€)]]-TabB2[[#This Row],[eingereichter
Betrag (€)]])*IF(TabB2[[#This Row],[Stich-
probe]]&gt;0,1,0)</f>
        <v>0</v>
      </c>
      <c r="O80" s="60"/>
      <c r="P80" s="60"/>
      <c r="Q80" s="60"/>
      <c r="R80" s="562"/>
      <c r="S80" s="566"/>
      <c r="T80" s="566" t="str">
        <f>IF(ISERROR(VLOOKUP(TabB2[[#This Row],[Grund für Differenz]],Datenquelle!$I$3:$J$20,2,FALSE)),"",VLOOKUP(TabB2[[#This Row],[Grund für Differenz]],Datenquelle!$I$3:$J$20,2,FALSE))</f>
        <v/>
      </c>
      <c r="U80" s="562"/>
      <c r="V80" s="540"/>
      <c r="W80" s="540"/>
      <c r="X80" s="541"/>
      <c r="Y80" s="541"/>
      <c r="Z80" s="541"/>
      <c r="AA80" s="541"/>
      <c r="AB80" s="541"/>
      <c r="AC80" s="541"/>
      <c r="AD80" s="569"/>
      <c r="AE80" s="550"/>
      <c r="AF80" s="550"/>
      <c r="AG80" s="550"/>
      <c r="AH80" s="550"/>
      <c r="AI80" s="550"/>
      <c r="AJ80" s="550"/>
      <c r="AK80" s="550"/>
      <c r="AL80" s="550"/>
      <c r="AM80" s="550"/>
      <c r="AN80" s="550"/>
      <c r="AO80" s="551"/>
      <c r="AP80" s="550" t="s">
        <v>317</v>
      </c>
      <c r="AQ80" s="550" t="s">
        <v>317</v>
      </c>
      <c r="AR80" s="550" t="s">
        <v>317</v>
      </c>
      <c r="AS80" s="550" t="s">
        <v>317</v>
      </c>
      <c r="AT80" s="550" t="s">
        <v>317</v>
      </c>
      <c r="AU80" s="551"/>
      <c r="AV80" s="542"/>
      <c r="AW80" s="537"/>
      <c r="AX80" s="549" t="str">
        <f>IF(OR(TabB2[[#This Row],[eingereichter
Betrag (€)]]=0,TabB2[[#This Row],[eingereichter
Betrag (€)]]=""),"",COUNTA($L$6:$L80)-COUNTIF(($L$6:$L80),0))</f>
        <v/>
      </c>
      <c r="AY80" s="552">
        <f t="shared" ca="1" si="1"/>
        <v>3.6445531039576928E-2</v>
      </c>
      <c r="AZ80" s="552">
        <f>IF(TabB2[[#This Row],[Lfd.
Nr. f.
Stich-
probe]]&lt;&gt;"",TabB2[[#This Row],[Zufalls-
zahl]],0)</f>
        <v>0</v>
      </c>
      <c r="BA80" s="563">
        <f>IF(TabB2[[#This Row],[Stich-
probe]]&gt;0,IF(TabB2[[#This Row],[Differenz
förderfähig/
eingereicht nach Prüfung ÖIF (€)]]&lt;&gt;0,1,0),0)</f>
        <v>0</v>
      </c>
      <c r="BB80" s="564">
        <f>IF(TabB2[[#This Row],[Stich-
probe]]=0,0,TabB2[[#This Row],[Stich-
probe]]*TabB2[[#This Row],[Differenz
förderfähig/
eingereicht nach Prüfung ÖIF (€)]]/TabB2[[#This Row],[eingereichter
Betrag (€)]]*-1)</f>
        <v>0</v>
      </c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</row>
    <row r="81" spans="1:74" s="73" customFormat="1">
      <c r="A81" s="60"/>
      <c r="B81" s="60"/>
      <c r="C81" s="549">
        <f>IF(TabB2[[#This Row],[Zufalls-
zahl wenn
lfd. Nr.]]=0,0,IF(RANK(TabB2[[#This Row],[Zufalls-
zahl wenn
lfd. Nr.]],TabB2[Zufalls-
zahl wenn
lfd. Nr.])&lt;=TabB2[[#Totals],[Zufalls-
zahl]],1,0))</f>
        <v>0</v>
      </c>
      <c r="D81" s="531" t="s">
        <v>33</v>
      </c>
      <c r="E81" s="532">
        <v>75</v>
      </c>
      <c r="F81" s="16"/>
      <c r="G81" s="77"/>
      <c r="H81" s="60"/>
      <c r="I81" s="60"/>
      <c r="J81" s="60"/>
      <c r="K81" s="60"/>
      <c r="L81" s="153"/>
      <c r="M81" s="153"/>
      <c r="N81" s="561">
        <f>(TabB2[[#This Row],[förderfähiger 
Betrag nach Prüfung ÖIF (€)]]-TabB2[[#This Row],[eingereichter
Betrag (€)]])*IF(TabB2[[#This Row],[Stich-
probe]]&gt;0,1,0)</f>
        <v>0</v>
      </c>
      <c r="O81" s="60"/>
      <c r="P81" s="60"/>
      <c r="Q81" s="60"/>
      <c r="R81" s="562"/>
      <c r="S81" s="566"/>
      <c r="T81" s="566" t="str">
        <f>IF(ISERROR(VLOOKUP(TabB2[[#This Row],[Grund für Differenz]],Datenquelle!$I$3:$J$20,2,FALSE)),"",VLOOKUP(TabB2[[#This Row],[Grund für Differenz]],Datenquelle!$I$3:$J$20,2,FALSE))</f>
        <v/>
      </c>
      <c r="U81" s="562"/>
      <c r="V81" s="540"/>
      <c r="W81" s="540"/>
      <c r="X81" s="541"/>
      <c r="Y81" s="541"/>
      <c r="Z81" s="541"/>
      <c r="AA81" s="541"/>
      <c r="AB81" s="541"/>
      <c r="AC81" s="541"/>
      <c r="AD81" s="537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1"/>
      <c r="AP81" s="550" t="s">
        <v>317</v>
      </c>
      <c r="AQ81" s="550" t="s">
        <v>317</v>
      </c>
      <c r="AR81" s="550" t="s">
        <v>317</v>
      </c>
      <c r="AS81" s="550" t="s">
        <v>317</v>
      </c>
      <c r="AT81" s="550" t="s">
        <v>317</v>
      </c>
      <c r="AU81" s="551"/>
      <c r="AV81" s="542"/>
      <c r="AW81" s="537"/>
      <c r="AX81" s="549" t="str">
        <f>IF(OR(TabB2[[#This Row],[eingereichter
Betrag (€)]]=0,TabB2[[#This Row],[eingereichter
Betrag (€)]]=""),"",COUNTA($L$6:$L81)-COUNTIF(($L$6:$L81),0))</f>
        <v/>
      </c>
      <c r="AY81" s="552">
        <f t="shared" ca="1" si="1"/>
        <v>0.58117869325820382</v>
      </c>
      <c r="AZ81" s="552">
        <f>IF(TabB2[[#This Row],[Lfd.
Nr. f.
Stich-
probe]]&lt;&gt;"",TabB2[[#This Row],[Zufalls-
zahl]],0)</f>
        <v>0</v>
      </c>
      <c r="BA81" s="563">
        <f>IF(TabB2[[#This Row],[Stich-
probe]]&gt;0,IF(TabB2[[#This Row],[Differenz
förderfähig/
eingereicht nach Prüfung ÖIF (€)]]&lt;&gt;0,1,0),0)</f>
        <v>0</v>
      </c>
      <c r="BB81" s="564">
        <f>IF(TabB2[[#This Row],[Stich-
probe]]=0,0,TabB2[[#This Row],[Stich-
probe]]*TabB2[[#This Row],[Differenz
förderfähig/
eingereicht nach Prüfung ÖIF (€)]]/TabB2[[#This Row],[eingereichter
Betrag (€)]]*-1)</f>
        <v>0</v>
      </c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</row>
    <row r="82" spans="1:74" s="73" customFormat="1">
      <c r="A82" s="60"/>
      <c r="B82" s="60"/>
      <c r="C82" s="549">
        <f>IF(TabB2[[#This Row],[Zufalls-
zahl wenn
lfd. Nr.]]=0,0,IF(RANK(TabB2[[#This Row],[Zufalls-
zahl wenn
lfd. Nr.]],TabB2[Zufalls-
zahl wenn
lfd. Nr.])&lt;=TabB2[[#Totals],[Zufalls-
zahl]],1,0))</f>
        <v>0</v>
      </c>
      <c r="D82" s="531" t="s">
        <v>33</v>
      </c>
      <c r="E82" s="532">
        <v>76</v>
      </c>
      <c r="F82" s="16"/>
      <c r="G82" s="77"/>
      <c r="H82" s="60"/>
      <c r="I82" s="60"/>
      <c r="J82" s="60"/>
      <c r="K82" s="60"/>
      <c r="L82" s="153"/>
      <c r="M82" s="153"/>
      <c r="N82" s="561">
        <f>(TabB2[[#This Row],[förderfähiger 
Betrag nach Prüfung ÖIF (€)]]-TabB2[[#This Row],[eingereichter
Betrag (€)]])*IF(TabB2[[#This Row],[Stich-
probe]]&gt;0,1,0)</f>
        <v>0</v>
      </c>
      <c r="O82" s="60"/>
      <c r="P82" s="60"/>
      <c r="Q82" s="60"/>
      <c r="R82" s="562"/>
      <c r="S82" s="566"/>
      <c r="T82" s="566" t="str">
        <f>IF(ISERROR(VLOOKUP(TabB2[[#This Row],[Grund für Differenz]],Datenquelle!$I$3:$J$20,2,FALSE)),"",VLOOKUP(TabB2[[#This Row],[Grund für Differenz]],Datenquelle!$I$3:$J$20,2,FALSE))</f>
        <v/>
      </c>
      <c r="U82" s="562"/>
      <c r="V82" s="540"/>
      <c r="W82" s="540"/>
      <c r="X82" s="541"/>
      <c r="Y82" s="541"/>
      <c r="Z82" s="541"/>
      <c r="AA82" s="541"/>
      <c r="AB82" s="541"/>
      <c r="AC82" s="541"/>
      <c r="AD82" s="537"/>
      <c r="AE82" s="550"/>
      <c r="AF82" s="550"/>
      <c r="AG82" s="550"/>
      <c r="AH82" s="550"/>
      <c r="AI82" s="550"/>
      <c r="AJ82" s="550"/>
      <c r="AK82" s="550"/>
      <c r="AL82" s="550"/>
      <c r="AM82" s="550"/>
      <c r="AN82" s="550"/>
      <c r="AO82" s="551"/>
      <c r="AP82" s="550" t="s">
        <v>317</v>
      </c>
      <c r="AQ82" s="550" t="s">
        <v>317</v>
      </c>
      <c r="AR82" s="550" t="s">
        <v>317</v>
      </c>
      <c r="AS82" s="550" t="s">
        <v>317</v>
      </c>
      <c r="AT82" s="550" t="s">
        <v>317</v>
      </c>
      <c r="AU82" s="551"/>
      <c r="AV82" s="542"/>
      <c r="AW82" s="537"/>
      <c r="AX82" s="549" t="str">
        <f>IF(OR(TabB2[[#This Row],[eingereichter
Betrag (€)]]=0,TabB2[[#This Row],[eingereichter
Betrag (€)]]=""),"",COUNTA($L$6:$L82)-COUNTIF(($L$6:$L82),0))</f>
        <v/>
      </c>
      <c r="AY82" s="552">
        <f t="shared" ca="1" si="1"/>
        <v>0.48233785091928338</v>
      </c>
      <c r="AZ82" s="552">
        <f>IF(TabB2[[#This Row],[Lfd.
Nr. f.
Stich-
probe]]&lt;&gt;"",TabB2[[#This Row],[Zufalls-
zahl]],0)</f>
        <v>0</v>
      </c>
      <c r="BA82" s="563">
        <f>IF(TabB2[[#This Row],[Stich-
probe]]&gt;0,IF(TabB2[[#This Row],[Differenz
förderfähig/
eingereicht nach Prüfung ÖIF (€)]]&lt;&gt;0,1,0),0)</f>
        <v>0</v>
      </c>
      <c r="BB82" s="564">
        <f>IF(TabB2[[#This Row],[Stich-
probe]]=0,0,TabB2[[#This Row],[Stich-
probe]]*TabB2[[#This Row],[Differenz
förderfähig/
eingereicht nach Prüfung ÖIF (€)]]/TabB2[[#This Row],[eingereichter
Betrag (€)]]*-1)</f>
        <v>0</v>
      </c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</row>
    <row r="83" spans="1:74" s="73" customFormat="1">
      <c r="A83" s="60"/>
      <c r="B83" s="60"/>
      <c r="C83" s="549">
        <f>IF(TabB2[[#This Row],[Zufalls-
zahl wenn
lfd. Nr.]]=0,0,IF(RANK(TabB2[[#This Row],[Zufalls-
zahl wenn
lfd. Nr.]],TabB2[Zufalls-
zahl wenn
lfd. Nr.])&lt;=TabB2[[#Totals],[Zufalls-
zahl]],1,0))</f>
        <v>0</v>
      </c>
      <c r="D83" s="531" t="s">
        <v>33</v>
      </c>
      <c r="E83" s="532">
        <v>77</v>
      </c>
      <c r="F83" s="16"/>
      <c r="G83" s="77"/>
      <c r="H83" s="60"/>
      <c r="I83" s="60"/>
      <c r="J83" s="60"/>
      <c r="K83" s="60"/>
      <c r="L83" s="153"/>
      <c r="M83" s="567"/>
      <c r="N83" s="570">
        <f>(TabB2[[#This Row],[förderfähiger 
Betrag nach Prüfung ÖIF (€)]]-TabB2[[#This Row],[eingereichter
Betrag (€)]])*IF(TabB2[[#This Row],[Stich-
probe]]&gt;0,1,0)</f>
        <v>0</v>
      </c>
      <c r="O83" s="60"/>
      <c r="P83" s="60"/>
      <c r="Q83" s="60"/>
      <c r="R83" s="562"/>
      <c r="S83" s="566"/>
      <c r="T83" s="566" t="str">
        <f>IF(ISERROR(VLOOKUP(TabB2[[#This Row],[Grund für Differenz]],Datenquelle!$I$3:$J$20,2,FALSE)),"",VLOOKUP(TabB2[[#This Row],[Grund für Differenz]],Datenquelle!$I$3:$J$20,2,FALSE))</f>
        <v/>
      </c>
      <c r="U83" s="562"/>
      <c r="V83" s="540"/>
      <c r="W83" s="540"/>
      <c r="X83" s="541"/>
      <c r="Y83" s="541"/>
      <c r="Z83" s="541"/>
      <c r="AA83" s="541"/>
      <c r="AB83" s="541"/>
      <c r="AC83" s="541"/>
      <c r="AD83" s="537"/>
      <c r="AE83" s="550"/>
      <c r="AF83" s="550"/>
      <c r="AG83" s="550"/>
      <c r="AH83" s="550"/>
      <c r="AI83" s="550"/>
      <c r="AJ83" s="550"/>
      <c r="AK83" s="550"/>
      <c r="AL83" s="550"/>
      <c r="AM83" s="550"/>
      <c r="AN83" s="550"/>
      <c r="AO83" s="551"/>
      <c r="AP83" s="550" t="s">
        <v>317</v>
      </c>
      <c r="AQ83" s="550" t="s">
        <v>317</v>
      </c>
      <c r="AR83" s="550" t="s">
        <v>317</v>
      </c>
      <c r="AS83" s="550" t="s">
        <v>317</v>
      </c>
      <c r="AT83" s="550" t="s">
        <v>317</v>
      </c>
      <c r="AU83" s="551"/>
      <c r="AV83" s="542"/>
      <c r="AW83" s="537"/>
      <c r="AX83" s="549" t="str">
        <f>IF(OR(TabB2[[#This Row],[eingereichter
Betrag (€)]]=0,TabB2[[#This Row],[eingereichter
Betrag (€)]]=""),"",COUNTA($L$6:$L83)-COUNTIF(($L$6:$L83),0))</f>
        <v/>
      </c>
      <c r="AY83" s="552">
        <f t="shared" ca="1" si="1"/>
        <v>0.18333892843160227</v>
      </c>
      <c r="AZ83" s="552">
        <f>IF(TabB2[[#This Row],[Lfd.
Nr. f.
Stich-
probe]]&lt;&gt;"",TabB2[[#This Row],[Zufalls-
zahl]],0)</f>
        <v>0</v>
      </c>
      <c r="BA83" s="563">
        <f>IF(TabB2[[#This Row],[Stich-
probe]]&gt;0,IF(TabB2[[#This Row],[Differenz
förderfähig/
eingereicht nach Prüfung ÖIF (€)]]&lt;&gt;0,1,0),0)</f>
        <v>0</v>
      </c>
      <c r="BB83" s="564">
        <f>IF(TabB2[[#This Row],[Stich-
probe]]=0,0,TabB2[[#This Row],[Stich-
probe]]*TabB2[[#This Row],[Differenz
förderfähig/
eingereicht nach Prüfung ÖIF (€)]]/TabB2[[#This Row],[eingereichter
Betrag (€)]]*-1)</f>
        <v>0</v>
      </c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</row>
    <row r="84" spans="1:74" s="60" customFormat="1">
      <c r="C84" s="549">
        <f>IF(TabB2[[#This Row],[Zufalls-
zahl wenn
lfd. Nr.]]=0,0,IF(RANK(TabB2[[#This Row],[Zufalls-
zahl wenn
lfd. Nr.]],TabB2[Zufalls-
zahl wenn
lfd. Nr.])&lt;=TabB2[[#Totals],[Zufalls-
zahl]],1,0))</f>
        <v>0</v>
      </c>
      <c r="D84" s="531" t="s">
        <v>33</v>
      </c>
      <c r="E84" s="532">
        <v>78</v>
      </c>
      <c r="F84" s="16"/>
      <c r="G84" s="77"/>
      <c r="L84" s="153"/>
      <c r="M84" s="567"/>
      <c r="N84" s="570">
        <f>(TabB2[[#This Row],[förderfähiger 
Betrag nach Prüfung ÖIF (€)]]-TabB2[[#This Row],[eingereichter
Betrag (€)]])*IF(TabB2[[#This Row],[Stich-
probe]]&gt;0,1,0)</f>
        <v>0</v>
      </c>
      <c r="R84" s="562"/>
      <c r="S84" s="566"/>
      <c r="T84" s="566" t="str">
        <f>IF(ISERROR(VLOOKUP(TabB2[[#This Row],[Grund für Differenz]],Datenquelle!$I$3:$J$20,2,FALSE)),"",VLOOKUP(TabB2[[#This Row],[Grund für Differenz]],Datenquelle!$I$3:$J$20,2,FALSE))</f>
        <v/>
      </c>
      <c r="U84" s="562"/>
      <c r="V84" s="540"/>
      <c r="W84" s="540"/>
      <c r="X84" s="541"/>
      <c r="Y84" s="541"/>
      <c r="Z84" s="541"/>
      <c r="AA84" s="541"/>
      <c r="AB84" s="541"/>
      <c r="AC84" s="541"/>
      <c r="AD84" s="539"/>
      <c r="AE84" s="550"/>
      <c r="AF84" s="550"/>
      <c r="AG84" s="550"/>
      <c r="AH84" s="550"/>
      <c r="AI84" s="550"/>
      <c r="AJ84" s="550"/>
      <c r="AK84" s="550"/>
      <c r="AL84" s="550"/>
      <c r="AM84" s="550"/>
      <c r="AN84" s="550"/>
      <c r="AO84" s="551"/>
      <c r="AP84" s="550" t="s">
        <v>317</v>
      </c>
      <c r="AQ84" s="550" t="s">
        <v>317</v>
      </c>
      <c r="AR84" s="550" t="s">
        <v>317</v>
      </c>
      <c r="AS84" s="550" t="s">
        <v>317</v>
      </c>
      <c r="AT84" s="550" t="s">
        <v>317</v>
      </c>
      <c r="AU84" s="551"/>
      <c r="AV84" s="542"/>
      <c r="AW84" s="537"/>
      <c r="AX84" s="549" t="str">
        <f>IF(OR(TabB2[[#This Row],[eingereichter
Betrag (€)]]=0,TabB2[[#This Row],[eingereichter
Betrag (€)]]=""),"",COUNTA($L$6:$L84)-COUNTIF(($L$6:$L84),0))</f>
        <v/>
      </c>
      <c r="AY84" s="552">
        <f t="shared" ca="1" si="1"/>
        <v>0.86869751743474688</v>
      </c>
      <c r="AZ84" s="552">
        <f>IF(TabB2[[#This Row],[Lfd.
Nr. f.
Stich-
probe]]&lt;&gt;"",TabB2[[#This Row],[Zufalls-
zahl]],0)</f>
        <v>0</v>
      </c>
      <c r="BA84" s="563">
        <f>IF(TabB2[[#This Row],[Stich-
probe]]&gt;0,IF(TabB2[[#This Row],[Differenz
förderfähig/
eingereicht nach Prüfung ÖIF (€)]]&lt;&gt;0,1,0),0)</f>
        <v>0</v>
      </c>
      <c r="BB84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5" spans="1:74" s="60" customFormat="1">
      <c r="C85" s="549">
        <f>IF(TabB2[[#This Row],[Zufalls-
zahl wenn
lfd. Nr.]]=0,0,IF(RANK(TabB2[[#This Row],[Zufalls-
zahl wenn
lfd. Nr.]],TabB2[Zufalls-
zahl wenn
lfd. Nr.])&lt;=TabB2[[#Totals],[Zufalls-
zahl]],1,0))</f>
        <v>0</v>
      </c>
      <c r="D85" s="531" t="s">
        <v>33</v>
      </c>
      <c r="E85" s="532">
        <v>79</v>
      </c>
      <c r="F85" s="16"/>
      <c r="G85" s="77"/>
      <c r="L85" s="153"/>
      <c r="M85" s="567"/>
      <c r="N85" s="570">
        <f>(TabB2[[#This Row],[förderfähiger 
Betrag nach Prüfung ÖIF (€)]]-TabB2[[#This Row],[eingereichter
Betrag (€)]])*IF(TabB2[[#This Row],[Stich-
probe]]&gt;0,1,0)</f>
        <v>0</v>
      </c>
      <c r="R85" s="562"/>
      <c r="S85" s="566"/>
      <c r="T85" s="566" t="str">
        <f>IF(ISERROR(VLOOKUP(TabB2[[#This Row],[Grund für Differenz]],Datenquelle!$I$3:$J$20,2,FALSE)),"",VLOOKUP(TabB2[[#This Row],[Grund für Differenz]],Datenquelle!$I$3:$J$20,2,FALSE))</f>
        <v/>
      </c>
      <c r="U85" s="562"/>
      <c r="V85" s="540"/>
      <c r="W85" s="540"/>
      <c r="X85" s="541"/>
      <c r="Y85" s="541"/>
      <c r="Z85" s="541"/>
      <c r="AA85" s="541"/>
      <c r="AB85" s="541"/>
      <c r="AC85" s="541"/>
      <c r="AD85" s="569"/>
      <c r="AE85" s="550"/>
      <c r="AF85" s="550"/>
      <c r="AG85" s="550"/>
      <c r="AH85" s="550"/>
      <c r="AI85" s="550"/>
      <c r="AJ85" s="550"/>
      <c r="AK85" s="550"/>
      <c r="AL85" s="550"/>
      <c r="AM85" s="550"/>
      <c r="AN85" s="550"/>
      <c r="AO85" s="551"/>
      <c r="AP85" s="550" t="s">
        <v>317</v>
      </c>
      <c r="AQ85" s="550" t="s">
        <v>317</v>
      </c>
      <c r="AR85" s="550" t="s">
        <v>317</v>
      </c>
      <c r="AS85" s="550" t="s">
        <v>317</v>
      </c>
      <c r="AT85" s="550" t="s">
        <v>317</v>
      </c>
      <c r="AU85" s="551"/>
      <c r="AV85" s="542"/>
      <c r="AW85" s="537"/>
      <c r="AX85" s="549" t="str">
        <f>IF(OR(TabB2[[#This Row],[eingereichter
Betrag (€)]]=0,TabB2[[#This Row],[eingereichter
Betrag (€)]]=""),"",COUNTA($L$6:$L85)-COUNTIF(($L$6:$L85),0))</f>
        <v/>
      </c>
      <c r="AY85" s="552">
        <f t="shared" ca="1" si="1"/>
        <v>0.96247739106390762</v>
      </c>
      <c r="AZ85" s="552">
        <f>IF(TabB2[[#This Row],[Lfd.
Nr. f.
Stich-
probe]]&lt;&gt;"",TabB2[[#This Row],[Zufalls-
zahl]],0)</f>
        <v>0</v>
      </c>
      <c r="BA85" s="563">
        <f>IF(TabB2[[#This Row],[Stich-
probe]]&gt;0,IF(TabB2[[#This Row],[Differenz
förderfähig/
eingereicht nach Prüfung ÖIF (€)]]&lt;&gt;0,1,0),0)</f>
        <v>0</v>
      </c>
      <c r="BB85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6" spans="1:74" s="60" customFormat="1">
      <c r="C86" s="549">
        <f>IF(TabB2[[#This Row],[Zufalls-
zahl wenn
lfd. Nr.]]=0,0,IF(RANK(TabB2[[#This Row],[Zufalls-
zahl wenn
lfd. Nr.]],TabB2[Zufalls-
zahl wenn
lfd. Nr.])&lt;=TabB2[[#Totals],[Zufalls-
zahl]],1,0))</f>
        <v>0</v>
      </c>
      <c r="D86" s="531" t="s">
        <v>33</v>
      </c>
      <c r="E86" s="532">
        <v>80</v>
      </c>
      <c r="F86" s="16"/>
      <c r="G86" s="77"/>
      <c r="L86" s="153"/>
      <c r="M86" s="567"/>
      <c r="N86" s="570">
        <f>(TabB2[[#This Row],[förderfähiger 
Betrag nach Prüfung ÖIF (€)]]-TabB2[[#This Row],[eingereichter
Betrag (€)]])*IF(TabB2[[#This Row],[Stich-
probe]]&gt;0,1,0)</f>
        <v>0</v>
      </c>
      <c r="R86" s="562"/>
      <c r="S86" s="566"/>
      <c r="T86" s="566" t="str">
        <f>IF(ISERROR(VLOOKUP(TabB2[[#This Row],[Grund für Differenz]],Datenquelle!$I$3:$J$20,2,FALSE)),"",VLOOKUP(TabB2[[#This Row],[Grund für Differenz]],Datenquelle!$I$3:$J$20,2,FALSE))</f>
        <v/>
      </c>
      <c r="U86" s="562"/>
      <c r="V86" s="540"/>
      <c r="W86" s="540"/>
      <c r="X86" s="541"/>
      <c r="Y86" s="541"/>
      <c r="Z86" s="541"/>
      <c r="AA86" s="541"/>
      <c r="AB86" s="541"/>
      <c r="AC86" s="541"/>
      <c r="AD86" s="537"/>
      <c r="AE86" s="550"/>
      <c r="AF86" s="550"/>
      <c r="AG86" s="550"/>
      <c r="AH86" s="550"/>
      <c r="AI86" s="550"/>
      <c r="AJ86" s="550"/>
      <c r="AK86" s="550"/>
      <c r="AL86" s="550"/>
      <c r="AM86" s="550"/>
      <c r="AN86" s="550"/>
      <c r="AO86" s="551"/>
      <c r="AP86" s="550" t="s">
        <v>317</v>
      </c>
      <c r="AQ86" s="550" t="s">
        <v>317</v>
      </c>
      <c r="AR86" s="550" t="s">
        <v>317</v>
      </c>
      <c r="AS86" s="550" t="s">
        <v>317</v>
      </c>
      <c r="AT86" s="550" t="s">
        <v>317</v>
      </c>
      <c r="AU86" s="551"/>
      <c r="AV86" s="542"/>
      <c r="AW86" s="537"/>
      <c r="AX86" s="549" t="str">
        <f>IF(OR(TabB2[[#This Row],[eingereichter
Betrag (€)]]=0,TabB2[[#This Row],[eingereichter
Betrag (€)]]=""),"",COUNTA($L$6:$L86)-COUNTIF(($L$6:$L86),0))</f>
        <v/>
      </c>
      <c r="AY86" s="552">
        <f t="shared" ca="1" si="1"/>
        <v>0.16539310130224805</v>
      </c>
      <c r="AZ86" s="552">
        <f>IF(TabB2[[#This Row],[Lfd.
Nr. f.
Stich-
probe]]&lt;&gt;"",TabB2[[#This Row],[Zufalls-
zahl]],0)</f>
        <v>0</v>
      </c>
      <c r="BA86" s="563">
        <f>IF(TabB2[[#This Row],[Stich-
probe]]&gt;0,IF(TabB2[[#This Row],[Differenz
förderfähig/
eingereicht nach Prüfung ÖIF (€)]]&lt;&gt;0,1,0),0)</f>
        <v>0</v>
      </c>
      <c r="BB86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7" spans="1:74" s="60" customFormat="1">
      <c r="C87" s="549">
        <f>IF(TabB2[[#This Row],[Zufalls-
zahl wenn
lfd. Nr.]]=0,0,IF(RANK(TabB2[[#This Row],[Zufalls-
zahl wenn
lfd. Nr.]],TabB2[Zufalls-
zahl wenn
lfd. Nr.])&lt;=TabB2[[#Totals],[Zufalls-
zahl]],1,0))</f>
        <v>0</v>
      </c>
      <c r="D87" s="531" t="s">
        <v>33</v>
      </c>
      <c r="E87" s="532">
        <v>81</v>
      </c>
      <c r="F87" s="16"/>
      <c r="G87" s="77"/>
      <c r="L87" s="153"/>
      <c r="M87" s="567"/>
      <c r="N87" s="570">
        <f>(TabB2[[#This Row],[förderfähiger 
Betrag nach Prüfung ÖIF (€)]]-TabB2[[#This Row],[eingereichter
Betrag (€)]])*IF(TabB2[[#This Row],[Stich-
probe]]&gt;0,1,0)</f>
        <v>0</v>
      </c>
      <c r="R87" s="562"/>
      <c r="S87" s="566"/>
      <c r="T87" s="566" t="str">
        <f>IF(ISERROR(VLOOKUP(TabB2[[#This Row],[Grund für Differenz]],Datenquelle!$I$3:$J$20,2,FALSE)),"",VLOOKUP(TabB2[[#This Row],[Grund für Differenz]],Datenquelle!$I$3:$J$20,2,FALSE))</f>
        <v/>
      </c>
      <c r="U87" s="562"/>
      <c r="V87" s="540"/>
      <c r="W87" s="540"/>
      <c r="X87" s="541"/>
      <c r="Y87" s="541"/>
      <c r="Z87" s="541"/>
      <c r="AA87" s="541"/>
      <c r="AB87" s="541"/>
      <c r="AC87" s="541"/>
      <c r="AD87" s="537"/>
      <c r="AE87" s="550"/>
      <c r="AF87" s="550"/>
      <c r="AG87" s="550"/>
      <c r="AH87" s="550"/>
      <c r="AI87" s="550"/>
      <c r="AJ87" s="550"/>
      <c r="AK87" s="550"/>
      <c r="AL87" s="550"/>
      <c r="AM87" s="550"/>
      <c r="AN87" s="550"/>
      <c r="AO87" s="551"/>
      <c r="AP87" s="550" t="s">
        <v>317</v>
      </c>
      <c r="AQ87" s="550" t="s">
        <v>317</v>
      </c>
      <c r="AR87" s="550" t="s">
        <v>317</v>
      </c>
      <c r="AS87" s="550" t="s">
        <v>317</v>
      </c>
      <c r="AT87" s="550" t="s">
        <v>317</v>
      </c>
      <c r="AU87" s="551"/>
      <c r="AV87" s="542"/>
      <c r="AW87" s="537"/>
      <c r="AX87" s="549" t="str">
        <f>IF(OR(TabB2[[#This Row],[eingereichter
Betrag (€)]]=0,TabB2[[#This Row],[eingereichter
Betrag (€)]]=""),"",COUNTA($L$6:$L87)-COUNTIF(($L$6:$L87),0))</f>
        <v/>
      </c>
      <c r="AY87" s="552">
        <f t="shared" ca="1" si="1"/>
        <v>0.97948705257639501</v>
      </c>
      <c r="AZ87" s="552">
        <f>IF(TabB2[[#This Row],[Lfd.
Nr. f.
Stich-
probe]]&lt;&gt;"",TabB2[[#This Row],[Zufalls-
zahl]],0)</f>
        <v>0</v>
      </c>
      <c r="BA87" s="563">
        <f>IF(TabB2[[#This Row],[Stich-
probe]]&gt;0,IF(TabB2[[#This Row],[Differenz
förderfähig/
eingereicht nach Prüfung ÖIF (€)]]&lt;&gt;0,1,0),0)</f>
        <v>0</v>
      </c>
      <c r="BB87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8" spans="1:74" s="60" customFormat="1">
      <c r="C88" s="549">
        <f>IF(TabB2[[#This Row],[Zufalls-
zahl wenn
lfd. Nr.]]=0,0,IF(RANK(TabB2[[#This Row],[Zufalls-
zahl wenn
lfd. Nr.]],TabB2[Zufalls-
zahl wenn
lfd. Nr.])&lt;=TabB2[[#Totals],[Zufalls-
zahl]],1,0))</f>
        <v>0</v>
      </c>
      <c r="D88" s="531" t="s">
        <v>33</v>
      </c>
      <c r="E88" s="532">
        <v>82</v>
      </c>
      <c r="F88" s="16"/>
      <c r="G88" s="77"/>
      <c r="L88" s="153"/>
      <c r="M88" s="567"/>
      <c r="N88" s="570">
        <f>(TabB2[[#This Row],[förderfähiger 
Betrag nach Prüfung ÖIF (€)]]-TabB2[[#This Row],[eingereichter
Betrag (€)]])*IF(TabB2[[#This Row],[Stich-
probe]]&gt;0,1,0)</f>
        <v>0</v>
      </c>
      <c r="R88" s="562"/>
      <c r="S88" s="566"/>
      <c r="T88" s="566" t="str">
        <f>IF(ISERROR(VLOOKUP(TabB2[[#This Row],[Grund für Differenz]],Datenquelle!$I$3:$J$20,2,FALSE)),"",VLOOKUP(TabB2[[#This Row],[Grund für Differenz]],Datenquelle!$I$3:$J$20,2,FALSE))</f>
        <v/>
      </c>
      <c r="U88" s="562"/>
      <c r="V88" s="540"/>
      <c r="W88" s="540"/>
      <c r="X88" s="541"/>
      <c r="Y88" s="541"/>
      <c r="Z88" s="541"/>
      <c r="AA88" s="541"/>
      <c r="AB88" s="541"/>
      <c r="AC88" s="541"/>
      <c r="AD88" s="537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1"/>
      <c r="AP88" s="550" t="s">
        <v>317</v>
      </c>
      <c r="AQ88" s="550" t="s">
        <v>317</v>
      </c>
      <c r="AR88" s="550" t="s">
        <v>317</v>
      </c>
      <c r="AS88" s="550" t="s">
        <v>317</v>
      </c>
      <c r="AT88" s="550" t="s">
        <v>317</v>
      </c>
      <c r="AU88" s="551"/>
      <c r="AV88" s="542"/>
      <c r="AW88" s="537"/>
      <c r="AX88" s="549" t="str">
        <f>IF(OR(TabB2[[#This Row],[eingereichter
Betrag (€)]]=0,TabB2[[#This Row],[eingereichter
Betrag (€)]]=""),"",COUNTA($L$6:$L88)-COUNTIF(($L$6:$L88),0))</f>
        <v/>
      </c>
      <c r="AY88" s="552">
        <f t="shared" ca="1" si="1"/>
        <v>1.27253744425051E-2</v>
      </c>
      <c r="AZ88" s="552">
        <f>IF(TabB2[[#This Row],[Lfd.
Nr. f.
Stich-
probe]]&lt;&gt;"",TabB2[[#This Row],[Zufalls-
zahl]],0)</f>
        <v>0</v>
      </c>
      <c r="BA88" s="563">
        <f>IF(TabB2[[#This Row],[Stich-
probe]]&gt;0,IF(TabB2[[#This Row],[Differenz
förderfähig/
eingereicht nach Prüfung ÖIF (€)]]&lt;&gt;0,1,0),0)</f>
        <v>0</v>
      </c>
      <c r="BB88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9" spans="1:74" s="60" customFormat="1">
      <c r="C89" s="549">
        <f>IF(TabB2[[#This Row],[Zufalls-
zahl wenn
lfd. Nr.]]=0,0,IF(RANK(TabB2[[#This Row],[Zufalls-
zahl wenn
lfd. Nr.]],TabB2[Zufalls-
zahl wenn
lfd. Nr.])&lt;=TabB2[[#Totals],[Zufalls-
zahl]],1,0))</f>
        <v>0</v>
      </c>
      <c r="D89" s="531" t="s">
        <v>33</v>
      </c>
      <c r="E89" s="532">
        <v>83</v>
      </c>
      <c r="F89" s="16"/>
      <c r="G89" s="77"/>
      <c r="L89" s="153"/>
      <c r="M89" s="567"/>
      <c r="N89" s="570">
        <f>(TabB2[[#This Row],[förderfähiger 
Betrag nach Prüfung ÖIF (€)]]-TabB2[[#This Row],[eingereichter
Betrag (€)]])*IF(TabB2[[#This Row],[Stich-
probe]]&gt;0,1,0)</f>
        <v>0</v>
      </c>
      <c r="R89" s="562"/>
      <c r="S89" s="566"/>
      <c r="T89" s="566" t="str">
        <f>IF(ISERROR(VLOOKUP(TabB2[[#This Row],[Grund für Differenz]],Datenquelle!$I$3:$J$20,2,FALSE)),"",VLOOKUP(TabB2[[#This Row],[Grund für Differenz]],Datenquelle!$I$3:$J$20,2,FALSE))</f>
        <v/>
      </c>
      <c r="U89" s="562"/>
      <c r="V89" s="540"/>
      <c r="W89" s="540"/>
      <c r="X89" s="541"/>
      <c r="Y89" s="541"/>
      <c r="Z89" s="541"/>
      <c r="AA89" s="541"/>
      <c r="AB89" s="541"/>
      <c r="AC89" s="541"/>
      <c r="AD89" s="539"/>
      <c r="AE89" s="550"/>
      <c r="AF89" s="550"/>
      <c r="AG89" s="550"/>
      <c r="AH89" s="550"/>
      <c r="AI89" s="550"/>
      <c r="AJ89" s="550"/>
      <c r="AK89" s="550"/>
      <c r="AL89" s="550"/>
      <c r="AM89" s="550"/>
      <c r="AN89" s="550"/>
      <c r="AO89" s="551"/>
      <c r="AP89" s="550" t="s">
        <v>317</v>
      </c>
      <c r="AQ89" s="550" t="s">
        <v>317</v>
      </c>
      <c r="AR89" s="550" t="s">
        <v>317</v>
      </c>
      <c r="AS89" s="550" t="s">
        <v>317</v>
      </c>
      <c r="AT89" s="550" t="s">
        <v>317</v>
      </c>
      <c r="AU89" s="551"/>
      <c r="AV89" s="542"/>
      <c r="AW89" s="537"/>
      <c r="AX89" s="549" t="str">
        <f>IF(OR(TabB2[[#This Row],[eingereichter
Betrag (€)]]=0,TabB2[[#This Row],[eingereichter
Betrag (€)]]=""),"",COUNTA($L$6:$L89)-COUNTIF(($L$6:$L89),0))</f>
        <v/>
      </c>
      <c r="AY89" s="552">
        <f t="shared" ca="1" si="1"/>
        <v>5.1139509063071742E-3</v>
      </c>
      <c r="AZ89" s="552">
        <f>IF(TabB2[[#This Row],[Lfd.
Nr. f.
Stich-
probe]]&lt;&gt;"",TabB2[[#This Row],[Zufalls-
zahl]],0)</f>
        <v>0</v>
      </c>
      <c r="BA89" s="563">
        <f>IF(TabB2[[#This Row],[Stich-
probe]]&gt;0,IF(TabB2[[#This Row],[Differenz
förderfähig/
eingereicht nach Prüfung ÖIF (€)]]&lt;&gt;0,1,0),0)</f>
        <v>0</v>
      </c>
      <c r="BB89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0" spans="1:74" s="60" customFormat="1">
      <c r="C90" s="549">
        <f>IF(TabB2[[#This Row],[Zufalls-
zahl wenn
lfd. Nr.]]=0,0,IF(RANK(TabB2[[#This Row],[Zufalls-
zahl wenn
lfd. Nr.]],TabB2[Zufalls-
zahl wenn
lfd. Nr.])&lt;=TabB2[[#Totals],[Zufalls-
zahl]],1,0))</f>
        <v>0</v>
      </c>
      <c r="D90" s="531" t="s">
        <v>33</v>
      </c>
      <c r="E90" s="532">
        <v>84</v>
      </c>
      <c r="F90" s="16"/>
      <c r="G90" s="77"/>
      <c r="L90" s="153"/>
      <c r="M90" s="567"/>
      <c r="N90" s="570">
        <f>(TabB2[[#This Row],[förderfähiger 
Betrag nach Prüfung ÖIF (€)]]-TabB2[[#This Row],[eingereichter
Betrag (€)]])*IF(TabB2[[#This Row],[Stich-
probe]]&gt;0,1,0)</f>
        <v>0</v>
      </c>
      <c r="R90" s="562"/>
      <c r="S90" s="566"/>
      <c r="T90" s="566" t="str">
        <f>IF(ISERROR(VLOOKUP(TabB2[[#This Row],[Grund für Differenz]],Datenquelle!$I$3:$J$20,2,FALSE)),"",VLOOKUP(TabB2[[#This Row],[Grund für Differenz]],Datenquelle!$I$3:$J$20,2,FALSE))</f>
        <v/>
      </c>
      <c r="U90" s="562"/>
      <c r="V90" s="540"/>
      <c r="W90" s="540"/>
      <c r="X90" s="541"/>
      <c r="Y90" s="541"/>
      <c r="Z90" s="541"/>
      <c r="AA90" s="541"/>
      <c r="AB90" s="541"/>
      <c r="AC90" s="541"/>
      <c r="AD90" s="569"/>
      <c r="AE90" s="550"/>
      <c r="AF90" s="550"/>
      <c r="AG90" s="550"/>
      <c r="AH90" s="550"/>
      <c r="AI90" s="550"/>
      <c r="AJ90" s="550"/>
      <c r="AK90" s="550"/>
      <c r="AL90" s="550"/>
      <c r="AM90" s="550"/>
      <c r="AN90" s="550"/>
      <c r="AO90" s="551"/>
      <c r="AP90" s="550" t="s">
        <v>317</v>
      </c>
      <c r="AQ90" s="550" t="s">
        <v>317</v>
      </c>
      <c r="AR90" s="550" t="s">
        <v>317</v>
      </c>
      <c r="AS90" s="550" t="s">
        <v>317</v>
      </c>
      <c r="AT90" s="550" t="s">
        <v>317</v>
      </c>
      <c r="AU90" s="551"/>
      <c r="AV90" s="542"/>
      <c r="AW90" s="537"/>
      <c r="AX90" s="549" t="str">
        <f>IF(OR(TabB2[[#This Row],[eingereichter
Betrag (€)]]=0,TabB2[[#This Row],[eingereichter
Betrag (€)]]=""),"",COUNTA($L$6:$L90)-COUNTIF(($L$6:$L90),0))</f>
        <v/>
      </c>
      <c r="AY90" s="552">
        <f t="shared" ca="1" si="1"/>
        <v>0.51796810831490436</v>
      </c>
      <c r="AZ90" s="552">
        <f>IF(TabB2[[#This Row],[Lfd.
Nr. f.
Stich-
probe]]&lt;&gt;"",TabB2[[#This Row],[Zufalls-
zahl]],0)</f>
        <v>0</v>
      </c>
      <c r="BA90" s="563">
        <f>IF(TabB2[[#This Row],[Stich-
probe]]&gt;0,IF(TabB2[[#This Row],[Differenz
förderfähig/
eingereicht nach Prüfung ÖIF (€)]]&lt;&gt;0,1,0),0)</f>
        <v>0</v>
      </c>
      <c r="BB90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1" spans="1:74" s="60" customFormat="1">
      <c r="C91" s="549">
        <f>IF(TabB2[[#This Row],[Zufalls-
zahl wenn
lfd. Nr.]]=0,0,IF(RANK(TabB2[[#This Row],[Zufalls-
zahl wenn
lfd. Nr.]],TabB2[Zufalls-
zahl wenn
lfd. Nr.])&lt;=TabB2[[#Totals],[Zufalls-
zahl]],1,0))</f>
        <v>0</v>
      </c>
      <c r="D91" s="531" t="s">
        <v>33</v>
      </c>
      <c r="E91" s="532">
        <v>85</v>
      </c>
      <c r="F91" s="16"/>
      <c r="G91" s="77"/>
      <c r="L91" s="153"/>
      <c r="M91" s="567"/>
      <c r="N91" s="570">
        <f>(TabB2[[#This Row],[förderfähiger 
Betrag nach Prüfung ÖIF (€)]]-TabB2[[#This Row],[eingereichter
Betrag (€)]])*IF(TabB2[[#This Row],[Stich-
probe]]&gt;0,1,0)</f>
        <v>0</v>
      </c>
      <c r="R91" s="562"/>
      <c r="S91" s="566"/>
      <c r="T91" s="566" t="str">
        <f>IF(ISERROR(VLOOKUP(TabB2[[#This Row],[Grund für Differenz]],Datenquelle!$I$3:$J$20,2,FALSE)),"",VLOOKUP(TabB2[[#This Row],[Grund für Differenz]],Datenquelle!$I$3:$J$20,2,FALSE))</f>
        <v/>
      </c>
      <c r="U91" s="562"/>
      <c r="V91" s="540"/>
      <c r="W91" s="540"/>
      <c r="X91" s="541"/>
      <c r="Y91" s="541"/>
      <c r="Z91" s="541"/>
      <c r="AA91" s="541"/>
      <c r="AB91" s="541"/>
      <c r="AC91" s="541"/>
      <c r="AD91" s="537"/>
      <c r="AE91" s="550"/>
      <c r="AF91" s="550"/>
      <c r="AG91" s="550"/>
      <c r="AH91" s="550"/>
      <c r="AI91" s="550"/>
      <c r="AJ91" s="550"/>
      <c r="AK91" s="550"/>
      <c r="AL91" s="550"/>
      <c r="AM91" s="550"/>
      <c r="AN91" s="550"/>
      <c r="AO91" s="551"/>
      <c r="AP91" s="550" t="s">
        <v>317</v>
      </c>
      <c r="AQ91" s="550" t="s">
        <v>317</v>
      </c>
      <c r="AR91" s="550" t="s">
        <v>317</v>
      </c>
      <c r="AS91" s="550" t="s">
        <v>317</v>
      </c>
      <c r="AT91" s="550" t="s">
        <v>317</v>
      </c>
      <c r="AU91" s="551"/>
      <c r="AV91" s="542"/>
      <c r="AW91" s="537"/>
      <c r="AX91" s="549" t="str">
        <f>IF(OR(TabB2[[#This Row],[eingereichter
Betrag (€)]]=0,TabB2[[#This Row],[eingereichter
Betrag (€)]]=""),"",COUNTA($L$6:$L91)-COUNTIF(($L$6:$L91),0))</f>
        <v/>
      </c>
      <c r="AY91" s="552">
        <f t="shared" ca="1" si="1"/>
        <v>0.67563961104939008</v>
      </c>
      <c r="AZ91" s="552">
        <f>IF(TabB2[[#This Row],[Lfd.
Nr. f.
Stich-
probe]]&lt;&gt;"",TabB2[[#This Row],[Zufalls-
zahl]],0)</f>
        <v>0</v>
      </c>
      <c r="BA91" s="563">
        <f>IF(TabB2[[#This Row],[Stich-
probe]]&gt;0,IF(TabB2[[#This Row],[Differenz
förderfähig/
eingereicht nach Prüfung ÖIF (€)]]&lt;&gt;0,1,0),0)</f>
        <v>0</v>
      </c>
      <c r="BB91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2" spans="1:74" s="60" customFormat="1">
      <c r="C92" s="549">
        <f>IF(TabB2[[#This Row],[Zufalls-
zahl wenn
lfd. Nr.]]=0,0,IF(RANK(TabB2[[#This Row],[Zufalls-
zahl wenn
lfd. Nr.]],TabB2[Zufalls-
zahl wenn
lfd. Nr.])&lt;=TabB2[[#Totals],[Zufalls-
zahl]],1,0))</f>
        <v>0</v>
      </c>
      <c r="D92" s="531" t="s">
        <v>33</v>
      </c>
      <c r="E92" s="532">
        <v>86</v>
      </c>
      <c r="F92" s="16"/>
      <c r="G92" s="77"/>
      <c r="L92" s="153"/>
      <c r="M92" s="567"/>
      <c r="N92" s="570">
        <f>(TabB2[[#This Row],[förderfähiger 
Betrag nach Prüfung ÖIF (€)]]-TabB2[[#This Row],[eingereichter
Betrag (€)]])*IF(TabB2[[#This Row],[Stich-
probe]]&gt;0,1,0)</f>
        <v>0</v>
      </c>
      <c r="R92" s="562"/>
      <c r="S92" s="566"/>
      <c r="T92" s="566" t="str">
        <f>IF(ISERROR(VLOOKUP(TabB2[[#This Row],[Grund für Differenz]],Datenquelle!$I$3:$J$20,2,FALSE)),"",VLOOKUP(TabB2[[#This Row],[Grund für Differenz]],Datenquelle!$I$3:$J$20,2,FALSE))</f>
        <v/>
      </c>
      <c r="U92" s="562"/>
      <c r="V92" s="540"/>
      <c r="W92" s="540"/>
      <c r="X92" s="541"/>
      <c r="Y92" s="541"/>
      <c r="Z92" s="541"/>
      <c r="AA92" s="541"/>
      <c r="AB92" s="541"/>
      <c r="AC92" s="541"/>
      <c r="AD92" s="537"/>
      <c r="AE92" s="550"/>
      <c r="AF92" s="550"/>
      <c r="AG92" s="550"/>
      <c r="AH92" s="550"/>
      <c r="AI92" s="550"/>
      <c r="AJ92" s="550"/>
      <c r="AK92" s="550"/>
      <c r="AL92" s="550"/>
      <c r="AM92" s="550"/>
      <c r="AN92" s="550"/>
      <c r="AO92" s="551"/>
      <c r="AP92" s="550" t="s">
        <v>317</v>
      </c>
      <c r="AQ92" s="550" t="s">
        <v>317</v>
      </c>
      <c r="AR92" s="550" t="s">
        <v>317</v>
      </c>
      <c r="AS92" s="550" t="s">
        <v>317</v>
      </c>
      <c r="AT92" s="550" t="s">
        <v>317</v>
      </c>
      <c r="AU92" s="551"/>
      <c r="AV92" s="542"/>
      <c r="AW92" s="537"/>
      <c r="AX92" s="549" t="str">
        <f>IF(OR(TabB2[[#This Row],[eingereichter
Betrag (€)]]=0,TabB2[[#This Row],[eingereichter
Betrag (€)]]=""),"",COUNTA($L$6:$L92)-COUNTIF(($L$6:$L92),0))</f>
        <v/>
      </c>
      <c r="AY92" s="552">
        <f t="shared" ca="1" si="1"/>
        <v>0.4200793825482233</v>
      </c>
      <c r="AZ92" s="552">
        <f>IF(TabB2[[#This Row],[Lfd.
Nr. f.
Stich-
probe]]&lt;&gt;"",TabB2[[#This Row],[Zufalls-
zahl]],0)</f>
        <v>0</v>
      </c>
      <c r="BA92" s="563">
        <f>IF(TabB2[[#This Row],[Stich-
probe]]&gt;0,IF(TabB2[[#This Row],[Differenz
förderfähig/
eingereicht nach Prüfung ÖIF (€)]]&lt;&gt;0,1,0),0)</f>
        <v>0</v>
      </c>
      <c r="BB92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3" spans="1:74" s="60" customFormat="1">
      <c r="C93" s="549">
        <f>IF(TabB2[[#This Row],[Zufalls-
zahl wenn
lfd. Nr.]]=0,0,IF(RANK(TabB2[[#This Row],[Zufalls-
zahl wenn
lfd. Nr.]],TabB2[Zufalls-
zahl wenn
lfd. Nr.])&lt;=TabB2[[#Totals],[Zufalls-
zahl]],1,0))</f>
        <v>0</v>
      </c>
      <c r="D93" s="531" t="s">
        <v>33</v>
      </c>
      <c r="E93" s="532">
        <v>87</v>
      </c>
      <c r="F93" s="16"/>
      <c r="G93" s="77"/>
      <c r="L93" s="153"/>
      <c r="M93" s="567"/>
      <c r="N93" s="570">
        <f>(TabB2[[#This Row],[förderfähiger 
Betrag nach Prüfung ÖIF (€)]]-TabB2[[#This Row],[eingereichter
Betrag (€)]])*IF(TabB2[[#This Row],[Stich-
probe]]&gt;0,1,0)</f>
        <v>0</v>
      </c>
      <c r="R93" s="562"/>
      <c r="S93" s="566"/>
      <c r="T93" s="566" t="str">
        <f>IF(ISERROR(VLOOKUP(TabB2[[#This Row],[Grund für Differenz]],Datenquelle!$I$3:$J$20,2,FALSE)),"",VLOOKUP(TabB2[[#This Row],[Grund für Differenz]],Datenquelle!$I$3:$J$20,2,FALSE))</f>
        <v/>
      </c>
      <c r="U93" s="562"/>
      <c r="V93" s="540"/>
      <c r="W93" s="540"/>
      <c r="X93" s="541"/>
      <c r="Y93" s="541"/>
      <c r="Z93" s="541"/>
      <c r="AA93" s="541"/>
      <c r="AB93" s="541"/>
      <c r="AC93" s="541"/>
      <c r="AD93" s="537"/>
      <c r="AE93" s="550"/>
      <c r="AF93" s="550"/>
      <c r="AG93" s="550"/>
      <c r="AH93" s="550"/>
      <c r="AI93" s="550"/>
      <c r="AJ93" s="550"/>
      <c r="AK93" s="550"/>
      <c r="AL93" s="550"/>
      <c r="AM93" s="550"/>
      <c r="AN93" s="550"/>
      <c r="AO93" s="551"/>
      <c r="AP93" s="550" t="s">
        <v>317</v>
      </c>
      <c r="AQ93" s="550" t="s">
        <v>317</v>
      </c>
      <c r="AR93" s="550" t="s">
        <v>317</v>
      </c>
      <c r="AS93" s="550" t="s">
        <v>317</v>
      </c>
      <c r="AT93" s="550" t="s">
        <v>317</v>
      </c>
      <c r="AU93" s="551"/>
      <c r="AV93" s="542"/>
      <c r="AW93" s="537"/>
      <c r="AX93" s="549" t="str">
        <f>IF(OR(TabB2[[#This Row],[eingereichter
Betrag (€)]]=0,TabB2[[#This Row],[eingereichter
Betrag (€)]]=""),"",COUNTA($L$6:$L93)-COUNTIF(($L$6:$L93),0))</f>
        <v/>
      </c>
      <c r="AY93" s="552">
        <f t="shared" ca="1" si="1"/>
        <v>0.39924236019139669</v>
      </c>
      <c r="AZ93" s="552">
        <f>IF(TabB2[[#This Row],[Lfd.
Nr. f.
Stich-
probe]]&lt;&gt;"",TabB2[[#This Row],[Zufalls-
zahl]],0)</f>
        <v>0</v>
      </c>
      <c r="BA93" s="563">
        <f>IF(TabB2[[#This Row],[Stich-
probe]]&gt;0,IF(TabB2[[#This Row],[Differenz
förderfähig/
eingereicht nach Prüfung ÖIF (€)]]&lt;&gt;0,1,0),0)</f>
        <v>0</v>
      </c>
      <c r="BB93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4" spans="1:74" s="60" customFormat="1">
      <c r="C94" s="549">
        <f>IF(TabB2[[#This Row],[Zufalls-
zahl wenn
lfd. Nr.]]=0,0,IF(RANK(TabB2[[#This Row],[Zufalls-
zahl wenn
lfd. Nr.]],TabB2[Zufalls-
zahl wenn
lfd. Nr.])&lt;=TabB2[[#Totals],[Zufalls-
zahl]],1,0))</f>
        <v>0</v>
      </c>
      <c r="D94" s="531" t="s">
        <v>33</v>
      </c>
      <c r="E94" s="532">
        <v>88</v>
      </c>
      <c r="F94" s="16"/>
      <c r="G94" s="77"/>
      <c r="L94" s="153"/>
      <c r="M94" s="567"/>
      <c r="N94" s="570">
        <f>(TabB2[[#This Row],[förderfähiger 
Betrag nach Prüfung ÖIF (€)]]-TabB2[[#This Row],[eingereichter
Betrag (€)]])*IF(TabB2[[#This Row],[Stich-
probe]]&gt;0,1,0)</f>
        <v>0</v>
      </c>
      <c r="R94" s="562"/>
      <c r="S94" s="566"/>
      <c r="T94" s="566" t="str">
        <f>IF(ISERROR(VLOOKUP(TabB2[[#This Row],[Grund für Differenz]],Datenquelle!$I$3:$J$20,2,FALSE)),"",VLOOKUP(TabB2[[#This Row],[Grund für Differenz]],Datenquelle!$I$3:$J$20,2,FALSE))</f>
        <v/>
      </c>
      <c r="U94" s="562"/>
      <c r="V94" s="540"/>
      <c r="W94" s="540"/>
      <c r="X94" s="541"/>
      <c r="Y94" s="541"/>
      <c r="Z94" s="541"/>
      <c r="AA94" s="541"/>
      <c r="AB94" s="541"/>
      <c r="AC94" s="541"/>
      <c r="AD94" s="539"/>
      <c r="AE94" s="550"/>
      <c r="AF94" s="550"/>
      <c r="AG94" s="550"/>
      <c r="AH94" s="550"/>
      <c r="AI94" s="550"/>
      <c r="AJ94" s="550"/>
      <c r="AK94" s="550"/>
      <c r="AL94" s="550"/>
      <c r="AM94" s="550"/>
      <c r="AN94" s="550"/>
      <c r="AO94" s="551"/>
      <c r="AP94" s="550" t="s">
        <v>317</v>
      </c>
      <c r="AQ94" s="550" t="s">
        <v>317</v>
      </c>
      <c r="AR94" s="550" t="s">
        <v>317</v>
      </c>
      <c r="AS94" s="550" t="s">
        <v>317</v>
      </c>
      <c r="AT94" s="550" t="s">
        <v>317</v>
      </c>
      <c r="AU94" s="551"/>
      <c r="AV94" s="542"/>
      <c r="AW94" s="537"/>
      <c r="AX94" s="549" t="str">
        <f>IF(OR(TabB2[[#This Row],[eingereichter
Betrag (€)]]=0,TabB2[[#This Row],[eingereichter
Betrag (€)]]=""),"",COUNTA($L$6:$L94)-COUNTIF(($L$6:$L94),0))</f>
        <v/>
      </c>
      <c r="AY94" s="552">
        <f t="shared" ca="1" si="1"/>
        <v>0.49513469124853371</v>
      </c>
      <c r="AZ94" s="552">
        <f>IF(TabB2[[#This Row],[Lfd.
Nr. f.
Stich-
probe]]&lt;&gt;"",TabB2[[#This Row],[Zufalls-
zahl]],0)</f>
        <v>0</v>
      </c>
      <c r="BA94" s="563">
        <f>IF(TabB2[[#This Row],[Stich-
probe]]&gt;0,IF(TabB2[[#This Row],[Differenz
förderfähig/
eingereicht nach Prüfung ÖIF (€)]]&lt;&gt;0,1,0),0)</f>
        <v>0</v>
      </c>
      <c r="BB94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5" spans="1:74" s="60" customFormat="1">
      <c r="C95" s="549">
        <f>IF(TabB2[[#This Row],[Zufalls-
zahl wenn
lfd. Nr.]]=0,0,IF(RANK(TabB2[[#This Row],[Zufalls-
zahl wenn
lfd. Nr.]],TabB2[Zufalls-
zahl wenn
lfd. Nr.])&lt;=TabB2[[#Totals],[Zufalls-
zahl]],1,0))</f>
        <v>0</v>
      </c>
      <c r="D95" s="531" t="s">
        <v>33</v>
      </c>
      <c r="E95" s="532">
        <v>89</v>
      </c>
      <c r="F95" s="16"/>
      <c r="G95" s="77"/>
      <c r="L95" s="153"/>
      <c r="M95" s="567"/>
      <c r="N95" s="570">
        <f>(TabB2[[#This Row],[förderfähiger 
Betrag nach Prüfung ÖIF (€)]]-TabB2[[#This Row],[eingereichter
Betrag (€)]])*IF(TabB2[[#This Row],[Stich-
probe]]&gt;0,1,0)</f>
        <v>0</v>
      </c>
      <c r="R95" s="562"/>
      <c r="S95" s="566"/>
      <c r="T95" s="566" t="str">
        <f>IF(ISERROR(VLOOKUP(TabB2[[#This Row],[Grund für Differenz]],Datenquelle!$I$3:$J$20,2,FALSE)),"",VLOOKUP(TabB2[[#This Row],[Grund für Differenz]],Datenquelle!$I$3:$J$20,2,FALSE))</f>
        <v/>
      </c>
      <c r="U95" s="562"/>
      <c r="V95" s="540"/>
      <c r="W95" s="540"/>
      <c r="X95" s="541"/>
      <c r="Y95" s="541"/>
      <c r="Z95" s="541"/>
      <c r="AA95" s="541"/>
      <c r="AB95" s="541"/>
      <c r="AC95" s="541"/>
      <c r="AD95" s="569"/>
      <c r="AE95" s="550"/>
      <c r="AF95" s="550"/>
      <c r="AG95" s="550"/>
      <c r="AH95" s="550"/>
      <c r="AI95" s="550"/>
      <c r="AJ95" s="550"/>
      <c r="AK95" s="550"/>
      <c r="AL95" s="550"/>
      <c r="AM95" s="550"/>
      <c r="AN95" s="550"/>
      <c r="AO95" s="551"/>
      <c r="AP95" s="550" t="s">
        <v>317</v>
      </c>
      <c r="AQ95" s="550" t="s">
        <v>317</v>
      </c>
      <c r="AR95" s="550" t="s">
        <v>317</v>
      </c>
      <c r="AS95" s="550" t="s">
        <v>317</v>
      </c>
      <c r="AT95" s="550" t="s">
        <v>317</v>
      </c>
      <c r="AU95" s="551"/>
      <c r="AV95" s="542"/>
      <c r="AW95" s="537"/>
      <c r="AX95" s="549" t="str">
        <f>IF(OR(TabB2[[#This Row],[eingereichter
Betrag (€)]]=0,TabB2[[#This Row],[eingereichter
Betrag (€)]]=""),"",COUNTA($L$6:$L95)-COUNTIF(($L$6:$L95),0))</f>
        <v/>
      </c>
      <c r="AY95" s="552">
        <f t="shared" ca="1" si="1"/>
        <v>1.3194749421038487E-2</v>
      </c>
      <c r="AZ95" s="552">
        <f>IF(TabB2[[#This Row],[Lfd.
Nr. f.
Stich-
probe]]&lt;&gt;"",TabB2[[#This Row],[Zufalls-
zahl]],0)</f>
        <v>0</v>
      </c>
      <c r="BA95" s="563">
        <f>IF(TabB2[[#This Row],[Stich-
probe]]&gt;0,IF(TabB2[[#This Row],[Differenz
förderfähig/
eingereicht nach Prüfung ÖIF (€)]]&lt;&gt;0,1,0),0)</f>
        <v>0</v>
      </c>
      <c r="BB95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6" spans="1:74" s="60" customFormat="1">
      <c r="C96" s="549">
        <f>IF(TabB2[[#This Row],[Zufalls-
zahl wenn
lfd. Nr.]]=0,0,IF(RANK(TabB2[[#This Row],[Zufalls-
zahl wenn
lfd. Nr.]],TabB2[Zufalls-
zahl wenn
lfd. Nr.])&lt;=TabB2[[#Totals],[Zufalls-
zahl]],1,0))</f>
        <v>0</v>
      </c>
      <c r="D96" s="531" t="s">
        <v>33</v>
      </c>
      <c r="E96" s="532">
        <v>90</v>
      </c>
      <c r="F96" s="16"/>
      <c r="G96" s="77"/>
      <c r="L96" s="153"/>
      <c r="M96" s="567"/>
      <c r="N96" s="570">
        <f>(TabB2[[#This Row],[förderfähiger 
Betrag nach Prüfung ÖIF (€)]]-TabB2[[#This Row],[eingereichter
Betrag (€)]])*IF(TabB2[[#This Row],[Stich-
probe]]&gt;0,1,0)</f>
        <v>0</v>
      </c>
      <c r="R96" s="562"/>
      <c r="S96" s="566"/>
      <c r="T96" s="566" t="str">
        <f>IF(ISERROR(VLOOKUP(TabB2[[#This Row],[Grund für Differenz]],Datenquelle!$I$3:$J$20,2,FALSE)),"",VLOOKUP(TabB2[[#This Row],[Grund für Differenz]],Datenquelle!$I$3:$J$20,2,FALSE))</f>
        <v/>
      </c>
      <c r="U96" s="562"/>
      <c r="V96" s="540"/>
      <c r="W96" s="540"/>
      <c r="X96" s="541"/>
      <c r="Y96" s="541"/>
      <c r="Z96" s="541"/>
      <c r="AA96" s="541"/>
      <c r="AB96" s="541"/>
      <c r="AC96" s="541"/>
      <c r="AD96" s="537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1"/>
      <c r="AP96" s="550" t="s">
        <v>317</v>
      </c>
      <c r="AQ96" s="550" t="s">
        <v>317</v>
      </c>
      <c r="AR96" s="550" t="s">
        <v>317</v>
      </c>
      <c r="AS96" s="550" t="s">
        <v>317</v>
      </c>
      <c r="AT96" s="550" t="s">
        <v>317</v>
      </c>
      <c r="AU96" s="551"/>
      <c r="AV96" s="542"/>
      <c r="AW96" s="537"/>
      <c r="AX96" s="549" t="str">
        <f>IF(OR(TabB2[[#This Row],[eingereichter
Betrag (€)]]=0,TabB2[[#This Row],[eingereichter
Betrag (€)]]=""),"",COUNTA($L$6:$L96)-COUNTIF(($L$6:$L96),0))</f>
        <v/>
      </c>
      <c r="AY96" s="552">
        <f t="shared" ca="1" si="1"/>
        <v>0.29567773110328688</v>
      </c>
      <c r="AZ96" s="552">
        <f>IF(TabB2[[#This Row],[Lfd.
Nr. f.
Stich-
probe]]&lt;&gt;"",TabB2[[#This Row],[Zufalls-
zahl]],0)</f>
        <v>0</v>
      </c>
      <c r="BA96" s="563">
        <f>IF(TabB2[[#This Row],[Stich-
probe]]&gt;0,IF(TabB2[[#This Row],[Differenz
förderfähig/
eingereicht nach Prüfung ÖIF (€)]]&lt;&gt;0,1,0),0)</f>
        <v>0</v>
      </c>
      <c r="BB96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7" spans="3:54" s="60" customFormat="1">
      <c r="C97" s="549">
        <f>IF(TabB2[[#This Row],[Zufalls-
zahl wenn
lfd. Nr.]]=0,0,IF(RANK(TabB2[[#This Row],[Zufalls-
zahl wenn
lfd. Nr.]],TabB2[Zufalls-
zahl wenn
lfd. Nr.])&lt;=TabB2[[#Totals],[Zufalls-
zahl]],1,0))</f>
        <v>0</v>
      </c>
      <c r="D97" s="531" t="s">
        <v>33</v>
      </c>
      <c r="E97" s="532">
        <v>91</v>
      </c>
      <c r="F97" s="16"/>
      <c r="G97" s="77"/>
      <c r="L97" s="153"/>
      <c r="M97" s="567"/>
      <c r="N97" s="570">
        <f>(TabB2[[#This Row],[förderfähiger 
Betrag nach Prüfung ÖIF (€)]]-TabB2[[#This Row],[eingereichter
Betrag (€)]])*IF(TabB2[[#This Row],[Stich-
probe]]&gt;0,1,0)</f>
        <v>0</v>
      </c>
      <c r="R97" s="562"/>
      <c r="S97" s="566"/>
      <c r="T97" s="566" t="str">
        <f>IF(ISERROR(VLOOKUP(TabB2[[#This Row],[Grund für Differenz]],Datenquelle!$I$3:$J$20,2,FALSE)),"",VLOOKUP(TabB2[[#This Row],[Grund für Differenz]],Datenquelle!$I$3:$J$20,2,FALSE))</f>
        <v/>
      </c>
      <c r="U97" s="562"/>
      <c r="V97" s="540"/>
      <c r="W97" s="540"/>
      <c r="X97" s="541"/>
      <c r="Y97" s="541"/>
      <c r="Z97" s="541"/>
      <c r="AA97" s="541"/>
      <c r="AB97" s="541"/>
      <c r="AC97" s="541"/>
      <c r="AD97" s="537"/>
      <c r="AE97" s="550"/>
      <c r="AF97" s="550"/>
      <c r="AG97" s="550"/>
      <c r="AH97" s="550"/>
      <c r="AI97" s="550"/>
      <c r="AJ97" s="550"/>
      <c r="AK97" s="550"/>
      <c r="AL97" s="550"/>
      <c r="AM97" s="550"/>
      <c r="AN97" s="550"/>
      <c r="AO97" s="551"/>
      <c r="AP97" s="550" t="s">
        <v>317</v>
      </c>
      <c r="AQ97" s="550" t="s">
        <v>317</v>
      </c>
      <c r="AR97" s="550" t="s">
        <v>317</v>
      </c>
      <c r="AS97" s="550" t="s">
        <v>317</v>
      </c>
      <c r="AT97" s="550" t="s">
        <v>317</v>
      </c>
      <c r="AU97" s="551"/>
      <c r="AV97" s="542"/>
      <c r="AW97" s="537"/>
      <c r="AX97" s="549" t="str">
        <f>IF(OR(TabB2[[#This Row],[eingereichter
Betrag (€)]]=0,TabB2[[#This Row],[eingereichter
Betrag (€)]]=""),"",COUNTA($L$6:$L97)-COUNTIF(($L$6:$L97),0))</f>
        <v/>
      </c>
      <c r="AY97" s="552">
        <f t="shared" ca="1" si="1"/>
        <v>0.80901502469582254</v>
      </c>
      <c r="AZ97" s="552">
        <f>IF(TabB2[[#This Row],[Lfd.
Nr. f.
Stich-
probe]]&lt;&gt;"",TabB2[[#This Row],[Zufalls-
zahl]],0)</f>
        <v>0</v>
      </c>
      <c r="BA97" s="563">
        <f>IF(TabB2[[#This Row],[Stich-
probe]]&gt;0,IF(TabB2[[#This Row],[Differenz
förderfähig/
eingereicht nach Prüfung ÖIF (€)]]&lt;&gt;0,1,0),0)</f>
        <v>0</v>
      </c>
      <c r="BB97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8" spans="3:54" s="60" customFormat="1">
      <c r="C98" s="549">
        <f>IF(TabB2[[#This Row],[Zufalls-
zahl wenn
lfd. Nr.]]=0,0,IF(RANK(TabB2[[#This Row],[Zufalls-
zahl wenn
lfd. Nr.]],TabB2[Zufalls-
zahl wenn
lfd. Nr.])&lt;=TabB2[[#Totals],[Zufalls-
zahl]],1,0))</f>
        <v>0</v>
      </c>
      <c r="D98" s="531" t="s">
        <v>33</v>
      </c>
      <c r="E98" s="532">
        <v>92</v>
      </c>
      <c r="F98" s="16"/>
      <c r="G98" s="77"/>
      <c r="L98" s="153"/>
      <c r="M98" s="567"/>
      <c r="N98" s="570">
        <f>(TabB2[[#This Row],[förderfähiger 
Betrag nach Prüfung ÖIF (€)]]-TabB2[[#This Row],[eingereichter
Betrag (€)]])*IF(TabB2[[#This Row],[Stich-
probe]]&gt;0,1,0)</f>
        <v>0</v>
      </c>
      <c r="R98" s="562"/>
      <c r="S98" s="566"/>
      <c r="T98" s="566" t="str">
        <f>IF(ISERROR(VLOOKUP(TabB2[[#This Row],[Grund für Differenz]],Datenquelle!$I$3:$J$20,2,FALSE)),"",VLOOKUP(TabB2[[#This Row],[Grund für Differenz]],Datenquelle!$I$3:$J$20,2,FALSE))</f>
        <v/>
      </c>
      <c r="U98" s="562"/>
      <c r="V98" s="540"/>
      <c r="W98" s="540"/>
      <c r="X98" s="541"/>
      <c r="Y98" s="541"/>
      <c r="Z98" s="541"/>
      <c r="AA98" s="541"/>
      <c r="AB98" s="541"/>
      <c r="AC98" s="541"/>
      <c r="AD98" s="537"/>
      <c r="AE98" s="550"/>
      <c r="AF98" s="550"/>
      <c r="AG98" s="550"/>
      <c r="AH98" s="550"/>
      <c r="AI98" s="550"/>
      <c r="AJ98" s="550"/>
      <c r="AK98" s="550"/>
      <c r="AL98" s="550"/>
      <c r="AM98" s="550"/>
      <c r="AN98" s="550"/>
      <c r="AO98" s="551"/>
      <c r="AP98" s="550" t="s">
        <v>317</v>
      </c>
      <c r="AQ98" s="550" t="s">
        <v>317</v>
      </c>
      <c r="AR98" s="550" t="s">
        <v>317</v>
      </c>
      <c r="AS98" s="550" t="s">
        <v>317</v>
      </c>
      <c r="AT98" s="550" t="s">
        <v>317</v>
      </c>
      <c r="AU98" s="551"/>
      <c r="AV98" s="542"/>
      <c r="AW98" s="537"/>
      <c r="AX98" s="549" t="str">
        <f>IF(OR(TabB2[[#This Row],[eingereichter
Betrag (€)]]=0,TabB2[[#This Row],[eingereichter
Betrag (€)]]=""),"",COUNTA($L$6:$L98)-COUNTIF(($L$6:$L98),0))</f>
        <v/>
      </c>
      <c r="AY98" s="552">
        <f t="shared" ca="1" si="1"/>
        <v>0.10474454464636018</v>
      </c>
      <c r="AZ98" s="552">
        <f>IF(TabB2[[#This Row],[Lfd.
Nr. f.
Stich-
probe]]&lt;&gt;"",TabB2[[#This Row],[Zufalls-
zahl]],0)</f>
        <v>0</v>
      </c>
      <c r="BA98" s="563">
        <f>IF(TabB2[[#This Row],[Stich-
probe]]&gt;0,IF(TabB2[[#This Row],[Differenz
förderfähig/
eingereicht nach Prüfung ÖIF (€)]]&lt;&gt;0,1,0),0)</f>
        <v>0</v>
      </c>
      <c r="BB98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9" spans="3:54" s="60" customFormat="1">
      <c r="C99" s="549">
        <f>IF(TabB2[[#This Row],[Zufalls-
zahl wenn
lfd. Nr.]]=0,0,IF(RANK(TabB2[[#This Row],[Zufalls-
zahl wenn
lfd. Nr.]],TabB2[Zufalls-
zahl wenn
lfd. Nr.])&lt;=TabB2[[#Totals],[Zufalls-
zahl]],1,0))</f>
        <v>0</v>
      </c>
      <c r="D99" s="531" t="s">
        <v>33</v>
      </c>
      <c r="E99" s="532">
        <v>93</v>
      </c>
      <c r="F99" s="16"/>
      <c r="G99" s="77"/>
      <c r="L99" s="153"/>
      <c r="M99" s="567"/>
      <c r="N99" s="570">
        <f>(TabB2[[#This Row],[förderfähiger 
Betrag nach Prüfung ÖIF (€)]]-TabB2[[#This Row],[eingereichter
Betrag (€)]])*IF(TabB2[[#This Row],[Stich-
probe]]&gt;0,1,0)</f>
        <v>0</v>
      </c>
      <c r="R99" s="562"/>
      <c r="S99" s="566"/>
      <c r="T99" s="566" t="str">
        <f>IF(ISERROR(VLOOKUP(TabB2[[#This Row],[Grund für Differenz]],Datenquelle!$I$3:$J$20,2,FALSE)),"",VLOOKUP(TabB2[[#This Row],[Grund für Differenz]],Datenquelle!$I$3:$J$20,2,FALSE))</f>
        <v/>
      </c>
      <c r="U99" s="562"/>
      <c r="V99" s="540"/>
      <c r="W99" s="540"/>
      <c r="X99" s="541"/>
      <c r="Y99" s="541"/>
      <c r="Z99" s="541"/>
      <c r="AA99" s="541"/>
      <c r="AB99" s="541"/>
      <c r="AC99" s="541"/>
      <c r="AD99" s="539"/>
      <c r="AE99" s="550"/>
      <c r="AF99" s="550"/>
      <c r="AG99" s="550"/>
      <c r="AH99" s="550"/>
      <c r="AI99" s="550"/>
      <c r="AJ99" s="550"/>
      <c r="AK99" s="550"/>
      <c r="AL99" s="550"/>
      <c r="AM99" s="550"/>
      <c r="AN99" s="550"/>
      <c r="AO99" s="551"/>
      <c r="AP99" s="550" t="s">
        <v>317</v>
      </c>
      <c r="AQ99" s="550" t="s">
        <v>317</v>
      </c>
      <c r="AR99" s="550" t="s">
        <v>317</v>
      </c>
      <c r="AS99" s="550" t="s">
        <v>317</v>
      </c>
      <c r="AT99" s="550" t="s">
        <v>317</v>
      </c>
      <c r="AU99" s="551"/>
      <c r="AV99" s="542"/>
      <c r="AW99" s="537"/>
      <c r="AX99" s="549" t="str">
        <f>IF(OR(TabB2[[#This Row],[eingereichter
Betrag (€)]]=0,TabB2[[#This Row],[eingereichter
Betrag (€)]]=""),"",COUNTA($L$6:$L99)-COUNTIF(($L$6:$L99),0))</f>
        <v/>
      </c>
      <c r="AY99" s="552">
        <f t="shared" ca="1" si="1"/>
        <v>0.14757564022411862</v>
      </c>
      <c r="AZ99" s="552">
        <f>IF(TabB2[[#This Row],[Lfd.
Nr. f.
Stich-
probe]]&lt;&gt;"",TabB2[[#This Row],[Zufalls-
zahl]],0)</f>
        <v>0</v>
      </c>
      <c r="BA99" s="563">
        <f>IF(TabB2[[#This Row],[Stich-
probe]]&gt;0,IF(TabB2[[#This Row],[Differenz
förderfähig/
eingereicht nach Prüfung ÖIF (€)]]&lt;&gt;0,1,0),0)</f>
        <v>0</v>
      </c>
      <c r="BB99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0" spans="3:54" s="60" customFormat="1">
      <c r="C100" s="549">
        <f>IF(TabB2[[#This Row],[Zufalls-
zahl wenn
lfd. Nr.]]=0,0,IF(RANK(TabB2[[#This Row],[Zufalls-
zahl wenn
lfd. Nr.]],TabB2[Zufalls-
zahl wenn
lfd. Nr.])&lt;=TabB2[[#Totals],[Zufalls-
zahl]],1,0))</f>
        <v>0</v>
      </c>
      <c r="D100" s="531" t="s">
        <v>33</v>
      </c>
      <c r="E100" s="532">
        <v>94</v>
      </c>
      <c r="F100" s="16"/>
      <c r="G100" s="77"/>
      <c r="L100" s="153"/>
      <c r="M100" s="567"/>
      <c r="N100" s="570">
        <f>(TabB2[[#This Row],[förderfähiger 
Betrag nach Prüfung ÖIF (€)]]-TabB2[[#This Row],[eingereichter
Betrag (€)]])*IF(TabB2[[#This Row],[Stich-
probe]]&gt;0,1,0)</f>
        <v>0</v>
      </c>
      <c r="R100" s="562"/>
      <c r="S100" s="566"/>
      <c r="T100" s="566" t="str">
        <f>IF(ISERROR(VLOOKUP(TabB2[[#This Row],[Grund für Differenz]],Datenquelle!$I$3:$J$20,2,FALSE)),"",VLOOKUP(TabB2[[#This Row],[Grund für Differenz]],Datenquelle!$I$3:$J$20,2,FALSE))</f>
        <v/>
      </c>
      <c r="U100" s="562"/>
      <c r="V100" s="540"/>
      <c r="W100" s="540"/>
      <c r="X100" s="541"/>
      <c r="Y100" s="541"/>
      <c r="Z100" s="541"/>
      <c r="AA100" s="541"/>
      <c r="AB100" s="541"/>
      <c r="AC100" s="541"/>
      <c r="AD100" s="569"/>
      <c r="AE100" s="550"/>
      <c r="AF100" s="550"/>
      <c r="AG100" s="550"/>
      <c r="AH100" s="550"/>
      <c r="AI100" s="550"/>
      <c r="AJ100" s="550"/>
      <c r="AK100" s="550"/>
      <c r="AL100" s="550"/>
      <c r="AM100" s="550"/>
      <c r="AN100" s="550"/>
      <c r="AO100" s="551"/>
      <c r="AP100" s="550" t="s">
        <v>317</v>
      </c>
      <c r="AQ100" s="550" t="s">
        <v>317</v>
      </c>
      <c r="AR100" s="550" t="s">
        <v>317</v>
      </c>
      <c r="AS100" s="550" t="s">
        <v>317</v>
      </c>
      <c r="AT100" s="550" t="s">
        <v>317</v>
      </c>
      <c r="AU100" s="551"/>
      <c r="AV100" s="542"/>
      <c r="AW100" s="537"/>
      <c r="AX100" s="549" t="str">
        <f>IF(OR(TabB2[[#This Row],[eingereichter
Betrag (€)]]=0,TabB2[[#This Row],[eingereichter
Betrag (€)]]=""),"",COUNTA($L$6:$L100)-COUNTIF(($L$6:$L100),0))</f>
        <v/>
      </c>
      <c r="AY100" s="552">
        <f t="shared" ca="1" si="1"/>
        <v>7.3787021534051034E-2</v>
      </c>
      <c r="AZ100" s="552">
        <f>IF(TabB2[[#This Row],[Lfd.
Nr. f.
Stich-
probe]]&lt;&gt;"",TabB2[[#This Row],[Zufalls-
zahl]],0)</f>
        <v>0</v>
      </c>
      <c r="BA100" s="563">
        <f>IF(TabB2[[#This Row],[Stich-
probe]]&gt;0,IF(TabB2[[#This Row],[Differenz
förderfähig/
eingereicht nach Prüfung ÖIF (€)]]&lt;&gt;0,1,0),0)</f>
        <v>0</v>
      </c>
      <c r="BB100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1" spans="3:54" s="60" customFormat="1">
      <c r="C101" s="549">
        <f>IF(TabB2[[#This Row],[Zufalls-
zahl wenn
lfd. Nr.]]=0,0,IF(RANK(TabB2[[#This Row],[Zufalls-
zahl wenn
lfd. Nr.]],TabB2[Zufalls-
zahl wenn
lfd. Nr.])&lt;=TabB2[[#Totals],[Zufalls-
zahl]],1,0))</f>
        <v>0</v>
      </c>
      <c r="D101" s="531" t="s">
        <v>33</v>
      </c>
      <c r="E101" s="532">
        <v>95</v>
      </c>
      <c r="F101" s="16"/>
      <c r="G101" s="77"/>
      <c r="L101" s="153"/>
      <c r="M101" s="567"/>
      <c r="N101" s="570">
        <f>(TabB2[[#This Row],[förderfähiger 
Betrag nach Prüfung ÖIF (€)]]-TabB2[[#This Row],[eingereichter
Betrag (€)]])*IF(TabB2[[#This Row],[Stich-
probe]]&gt;0,1,0)</f>
        <v>0</v>
      </c>
      <c r="R101" s="562"/>
      <c r="S101" s="566"/>
      <c r="T101" s="566" t="str">
        <f>IF(ISERROR(VLOOKUP(TabB2[[#This Row],[Grund für Differenz]],Datenquelle!$I$3:$J$20,2,FALSE)),"",VLOOKUP(TabB2[[#This Row],[Grund für Differenz]],Datenquelle!$I$3:$J$20,2,FALSE))</f>
        <v/>
      </c>
      <c r="U101" s="562"/>
      <c r="V101" s="540"/>
      <c r="W101" s="540"/>
      <c r="X101" s="541"/>
      <c r="Y101" s="541"/>
      <c r="Z101" s="541"/>
      <c r="AA101" s="541"/>
      <c r="AB101" s="541"/>
      <c r="AC101" s="541"/>
      <c r="AD101" s="537"/>
      <c r="AE101" s="550"/>
      <c r="AF101" s="550"/>
      <c r="AG101" s="550"/>
      <c r="AH101" s="550"/>
      <c r="AI101" s="550"/>
      <c r="AJ101" s="550"/>
      <c r="AK101" s="550"/>
      <c r="AL101" s="550"/>
      <c r="AM101" s="550"/>
      <c r="AN101" s="550"/>
      <c r="AO101" s="551"/>
      <c r="AP101" s="550" t="s">
        <v>317</v>
      </c>
      <c r="AQ101" s="550" t="s">
        <v>317</v>
      </c>
      <c r="AR101" s="550" t="s">
        <v>317</v>
      </c>
      <c r="AS101" s="550" t="s">
        <v>317</v>
      </c>
      <c r="AT101" s="550" t="s">
        <v>317</v>
      </c>
      <c r="AU101" s="551"/>
      <c r="AV101" s="542"/>
      <c r="AW101" s="537"/>
      <c r="AX101" s="549" t="str">
        <f>IF(OR(TabB2[[#This Row],[eingereichter
Betrag (€)]]=0,TabB2[[#This Row],[eingereichter
Betrag (€)]]=""),"",COUNTA($L$6:$L101)-COUNTIF(($L$6:$L101),0))</f>
        <v/>
      </c>
      <c r="AY101" s="552">
        <f t="shared" ca="1" si="1"/>
        <v>0.9319522293991388</v>
      </c>
      <c r="AZ101" s="552">
        <f>IF(TabB2[[#This Row],[Lfd.
Nr. f.
Stich-
probe]]&lt;&gt;"",TabB2[[#This Row],[Zufalls-
zahl]],0)</f>
        <v>0</v>
      </c>
      <c r="BA101" s="563">
        <f>IF(TabB2[[#This Row],[Stich-
probe]]&gt;0,IF(TabB2[[#This Row],[Differenz
förderfähig/
eingereicht nach Prüfung ÖIF (€)]]&lt;&gt;0,1,0),0)</f>
        <v>0</v>
      </c>
      <c r="BB101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2" spans="3:54" s="60" customFormat="1">
      <c r="C102" s="549">
        <f>IF(TabB2[[#This Row],[Zufalls-
zahl wenn
lfd. Nr.]]=0,0,IF(RANK(TabB2[[#This Row],[Zufalls-
zahl wenn
lfd. Nr.]],TabB2[Zufalls-
zahl wenn
lfd. Nr.])&lt;=TabB2[[#Totals],[Zufalls-
zahl]],1,0))</f>
        <v>0</v>
      </c>
      <c r="D102" s="531" t="s">
        <v>33</v>
      </c>
      <c r="E102" s="532">
        <v>96</v>
      </c>
      <c r="F102" s="16"/>
      <c r="G102" s="77"/>
      <c r="L102" s="153"/>
      <c r="M102" s="567"/>
      <c r="N102" s="570">
        <f>(TabB2[[#This Row],[förderfähiger 
Betrag nach Prüfung ÖIF (€)]]-TabB2[[#This Row],[eingereichter
Betrag (€)]])*IF(TabB2[[#This Row],[Stich-
probe]]&gt;0,1,0)</f>
        <v>0</v>
      </c>
      <c r="R102" s="562"/>
      <c r="S102" s="566"/>
      <c r="T102" s="566" t="str">
        <f>IF(ISERROR(VLOOKUP(TabB2[[#This Row],[Grund für Differenz]],Datenquelle!$I$3:$J$20,2,FALSE)),"",VLOOKUP(TabB2[[#This Row],[Grund für Differenz]],Datenquelle!$I$3:$J$20,2,FALSE))</f>
        <v/>
      </c>
      <c r="U102" s="562"/>
      <c r="V102" s="540"/>
      <c r="W102" s="540"/>
      <c r="X102" s="541"/>
      <c r="Y102" s="541"/>
      <c r="Z102" s="541"/>
      <c r="AA102" s="541"/>
      <c r="AB102" s="541"/>
      <c r="AC102" s="541"/>
      <c r="AD102" s="537"/>
      <c r="AE102" s="550"/>
      <c r="AF102" s="550"/>
      <c r="AG102" s="550"/>
      <c r="AH102" s="550"/>
      <c r="AI102" s="550"/>
      <c r="AJ102" s="550"/>
      <c r="AK102" s="550"/>
      <c r="AL102" s="550"/>
      <c r="AM102" s="550"/>
      <c r="AN102" s="550"/>
      <c r="AO102" s="551"/>
      <c r="AP102" s="550" t="s">
        <v>317</v>
      </c>
      <c r="AQ102" s="550" t="s">
        <v>317</v>
      </c>
      <c r="AR102" s="550" t="s">
        <v>317</v>
      </c>
      <c r="AS102" s="550" t="s">
        <v>317</v>
      </c>
      <c r="AT102" s="550" t="s">
        <v>317</v>
      </c>
      <c r="AU102" s="551"/>
      <c r="AV102" s="542"/>
      <c r="AW102" s="537"/>
      <c r="AX102" s="549" t="str">
        <f>IF(OR(TabB2[[#This Row],[eingereichter
Betrag (€)]]=0,TabB2[[#This Row],[eingereichter
Betrag (€)]]=""),"",COUNTA($L$6:$L102)-COUNTIF(($L$6:$L102),0))</f>
        <v/>
      </c>
      <c r="AY102" s="552">
        <f t="shared" ca="1" si="1"/>
        <v>0.37074349778554827</v>
      </c>
      <c r="AZ102" s="552">
        <f>IF(TabB2[[#This Row],[Lfd.
Nr. f.
Stich-
probe]]&lt;&gt;"",TabB2[[#This Row],[Zufalls-
zahl]],0)</f>
        <v>0</v>
      </c>
      <c r="BA102" s="563">
        <f>IF(TabB2[[#This Row],[Stich-
probe]]&gt;0,IF(TabB2[[#This Row],[Differenz
förderfähig/
eingereicht nach Prüfung ÖIF (€)]]&lt;&gt;0,1,0),0)</f>
        <v>0</v>
      </c>
      <c r="BB102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3" spans="3:54" s="60" customFormat="1">
      <c r="C103" s="549">
        <f>IF(TabB2[[#This Row],[Zufalls-
zahl wenn
lfd. Nr.]]=0,0,IF(RANK(TabB2[[#This Row],[Zufalls-
zahl wenn
lfd. Nr.]],TabB2[Zufalls-
zahl wenn
lfd. Nr.])&lt;=TabB2[[#Totals],[Zufalls-
zahl]],1,0))</f>
        <v>0</v>
      </c>
      <c r="D103" s="531" t="s">
        <v>33</v>
      </c>
      <c r="E103" s="532">
        <v>97</v>
      </c>
      <c r="F103" s="16"/>
      <c r="G103" s="77"/>
      <c r="L103" s="153"/>
      <c r="M103" s="567"/>
      <c r="N103" s="570">
        <f>(TabB2[[#This Row],[förderfähiger 
Betrag nach Prüfung ÖIF (€)]]-TabB2[[#This Row],[eingereichter
Betrag (€)]])*IF(TabB2[[#This Row],[Stich-
probe]]&gt;0,1,0)</f>
        <v>0</v>
      </c>
      <c r="R103" s="562"/>
      <c r="S103" s="566"/>
      <c r="T103" s="566" t="str">
        <f>IF(ISERROR(VLOOKUP(TabB2[[#This Row],[Grund für Differenz]],Datenquelle!$I$3:$J$20,2,FALSE)),"",VLOOKUP(TabB2[[#This Row],[Grund für Differenz]],Datenquelle!$I$3:$J$20,2,FALSE))</f>
        <v/>
      </c>
      <c r="U103" s="562"/>
      <c r="V103" s="540"/>
      <c r="W103" s="540"/>
      <c r="X103" s="541"/>
      <c r="Y103" s="541"/>
      <c r="Z103" s="541"/>
      <c r="AA103" s="541"/>
      <c r="AB103" s="541"/>
      <c r="AC103" s="541"/>
      <c r="AD103" s="537"/>
      <c r="AE103" s="550"/>
      <c r="AF103" s="550"/>
      <c r="AG103" s="550"/>
      <c r="AH103" s="550"/>
      <c r="AI103" s="550"/>
      <c r="AJ103" s="550"/>
      <c r="AK103" s="550"/>
      <c r="AL103" s="550"/>
      <c r="AM103" s="550"/>
      <c r="AN103" s="550"/>
      <c r="AO103" s="551"/>
      <c r="AP103" s="550" t="s">
        <v>317</v>
      </c>
      <c r="AQ103" s="550" t="s">
        <v>317</v>
      </c>
      <c r="AR103" s="550" t="s">
        <v>317</v>
      </c>
      <c r="AS103" s="550" t="s">
        <v>317</v>
      </c>
      <c r="AT103" s="550" t="s">
        <v>317</v>
      </c>
      <c r="AU103" s="551"/>
      <c r="AV103" s="542"/>
      <c r="AW103" s="537"/>
      <c r="AX103" s="549" t="str">
        <f>IF(OR(TabB2[[#This Row],[eingereichter
Betrag (€)]]=0,TabB2[[#This Row],[eingereichter
Betrag (€)]]=""),"",COUNTA($L$6:$L103)-COUNTIF(($L$6:$L103),0))</f>
        <v/>
      </c>
      <c r="AY103" s="552">
        <f t="shared" ca="1" si="1"/>
        <v>0.71319573961045679</v>
      </c>
      <c r="AZ103" s="552">
        <f>IF(TabB2[[#This Row],[Lfd.
Nr. f.
Stich-
probe]]&lt;&gt;"",TabB2[[#This Row],[Zufalls-
zahl]],0)</f>
        <v>0</v>
      </c>
      <c r="BA103" s="563">
        <f>IF(TabB2[[#This Row],[Stich-
probe]]&gt;0,IF(TabB2[[#This Row],[Differenz
förderfähig/
eingereicht nach Prüfung ÖIF (€)]]&lt;&gt;0,1,0),0)</f>
        <v>0</v>
      </c>
      <c r="BB103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4" spans="3:54" s="60" customFormat="1">
      <c r="C104" s="549">
        <f>IF(TabB2[[#This Row],[Zufalls-
zahl wenn
lfd. Nr.]]=0,0,IF(RANK(TabB2[[#This Row],[Zufalls-
zahl wenn
lfd. Nr.]],TabB2[Zufalls-
zahl wenn
lfd. Nr.])&lt;=TabB2[[#Totals],[Zufalls-
zahl]],1,0))</f>
        <v>0</v>
      </c>
      <c r="D104" s="531" t="s">
        <v>33</v>
      </c>
      <c r="E104" s="532">
        <v>98</v>
      </c>
      <c r="F104" s="16"/>
      <c r="G104" s="77"/>
      <c r="L104" s="153"/>
      <c r="M104" s="567"/>
      <c r="N104" s="570">
        <f>(TabB2[[#This Row],[förderfähiger 
Betrag nach Prüfung ÖIF (€)]]-TabB2[[#This Row],[eingereichter
Betrag (€)]])*IF(TabB2[[#This Row],[Stich-
probe]]&gt;0,1,0)</f>
        <v>0</v>
      </c>
      <c r="R104" s="562"/>
      <c r="S104" s="566"/>
      <c r="T104" s="566" t="str">
        <f>IF(ISERROR(VLOOKUP(TabB2[[#This Row],[Grund für Differenz]],Datenquelle!$I$3:$J$20,2,FALSE)),"",VLOOKUP(TabB2[[#This Row],[Grund für Differenz]],Datenquelle!$I$3:$J$20,2,FALSE))</f>
        <v/>
      </c>
      <c r="U104" s="562"/>
      <c r="V104" s="540"/>
      <c r="W104" s="540"/>
      <c r="X104" s="541"/>
      <c r="Y104" s="541"/>
      <c r="Z104" s="541"/>
      <c r="AA104" s="541"/>
      <c r="AB104" s="541"/>
      <c r="AC104" s="541"/>
      <c r="AD104" s="539"/>
      <c r="AE104" s="550"/>
      <c r="AF104" s="550"/>
      <c r="AG104" s="550"/>
      <c r="AH104" s="550"/>
      <c r="AI104" s="550"/>
      <c r="AJ104" s="550"/>
      <c r="AK104" s="550"/>
      <c r="AL104" s="550"/>
      <c r="AM104" s="550"/>
      <c r="AN104" s="550"/>
      <c r="AO104" s="551"/>
      <c r="AP104" s="550" t="s">
        <v>317</v>
      </c>
      <c r="AQ104" s="550" t="s">
        <v>317</v>
      </c>
      <c r="AR104" s="550" t="s">
        <v>317</v>
      </c>
      <c r="AS104" s="550" t="s">
        <v>317</v>
      </c>
      <c r="AT104" s="550" t="s">
        <v>317</v>
      </c>
      <c r="AU104" s="551"/>
      <c r="AV104" s="542"/>
      <c r="AW104" s="537"/>
      <c r="AX104" s="549" t="str">
        <f>IF(OR(TabB2[[#This Row],[eingereichter
Betrag (€)]]=0,TabB2[[#This Row],[eingereichter
Betrag (€)]]=""),"",COUNTA($L$6:$L104)-COUNTIF(($L$6:$L104),0))</f>
        <v/>
      </c>
      <c r="AY104" s="552">
        <f t="shared" ca="1" si="1"/>
        <v>0.40903702407390585</v>
      </c>
      <c r="AZ104" s="552">
        <f>IF(TabB2[[#This Row],[Lfd.
Nr. f.
Stich-
probe]]&lt;&gt;"",TabB2[[#This Row],[Zufalls-
zahl]],0)</f>
        <v>0</v>
      </c>
      <c r="BA104" s="563">
        <f>IF(TabB2[[#This Row],[Stich-
probe]]&gt;0,IF(TabB2[[#This Row],[Differenz
förderfähig/
eingereicht nach Prüfung ÖIF (€)]]&lt;&gt;0,1,0),0)</f>
        <v>0</v>
      </c>
      <c r="BB104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5" spans="3:54" s="60" customFormat="1">
      <c r="C105" s="549">
        <f>IF(TabB2[[#This Row],[Zufalls-
zahl wenn
lfd. Nr.]]=0,0,IF(RANK(TabB2[[#This Row],[Zufalls-
zahl wenn
lfd. Nr.]],TabB2[Zufalls-
zahl wenn
lfd. Nr.])&lt;=TabB2[[#Totals],[Zufalls-
zahl]],1,0))</f>
        <v>0</v>
      </c>
      <c r="D105" s="531" t="s">
        <v>33</v>
      </c>
      <c r="E105" s="532">
        <v>99</v>
      </c>
      <c r="F105" s="16"/>
      <c r="G105" s="77"/>
      <c r="L105" s="153"/>
      <c r="M105" s="567"/>
      <c r="N105" s="570">
        <f>(TabB2[[#This Row],[förderfähiger 
Betrag nach Prüfung ÖIF (€)]]-TabB2[[#This Row],[eingereichter
Betrag (€)]])*IF(TabB2[[#This Row],[Stich-
probe]]&gt;0,1,0)</f>
        <v>0</v>
      </c>
      <c r="R105" s="562"/>
      <c r="S105" s="566"/>
      <c r="T105" s="566" t="str">
        <f>IF(ISERROR(VLOOKUP(TabB2[[#This Row],[Grund für Differenz]],Datenquelle!$I$3:$J$20,2,FALSE)),"",VLOOKUP(TabB2[[#This Row],[Grund für Differenz]],Datenquelle!$I$3:$J$20,2,FALSE))</f>
        <v/>
      </c>
      <c r="U105" s="562"/>
      <c r="V105" s="540"/>
      <c r="W105" s="540"/>
      <c r="X105" s="541"/>
      <c r="Y105" s="541"/>
      <c r="Z105" s="541"/>
      <c r="AA105" s="541"/>
      <c r="AB105" s="541"/>
      <c r="AC105" s="541"/>
      <c r="AD105" s="569"/>
      <c r="AE105" s="550"/>
      <c r="AF105" s="550"/>
      <c r="AG105" s="550"/>
      <c r="AH105" s="550"/>
      <c r="AI105" s="550"/>
      <c r="AJ105" s="550"/>
      <c r="AK105" s="550"/>
      <c r="AL105" s="550"/>
      <c r="AM105" s="550"/>
      <c r="AN105" s="550"/>
      <c r="AO105" s="551"/>
      <c r="AP105" s="550" t="s">
        <v>317</v>
      </c>
      <c r="AQ105" s="550" t="s">
        <v>317</v>
      </c>
      <c r="AR105" s="550" t="s">
        <v>317</v>
      </c>
      <c r="AS105" s="550" t="s">
        <v>317</v>
      </c>
      <c r="AT105" s="550" t="s">
        <v>317</v>
      </c>
      <c r="AU105" s="551"/>
      <c r="AV105" s="542"/>
      <c r="AW105" s="537"/>
      <c r="AX105" s="549" t="str">
        <f>IF(OR(TabB2[[#This Row],[eingereichter
Betrag (€)]]=0,TabB2[[#This Row],[eingereichter
Betrag (€)]]=""),"",COUNTA($L$6:$L105)-COUNTIF(($L$6:$L105),0))</f>
        <v/>
      </c>
      <c r="AY105" s="552">
        <f t="shared" ca="1" si="1"/>
        <v>0.22215418713790525</v>
      </c>
      <c r="AZ105" s="552">
        <f>IF(TabB2[[#This Row],[Lfd.
Nr. f.
Stich-
probe]]&lt;&gt;"",TabB2[[#This Row],[Zufalls-
zahl]],0)</f>
        <v>0</v>
      </c>
      <c r="BA105" s="563">
        <f>IF(TabB2[[#This Row],[Stich-
probe]]&gt;0,IF(TabB2[[#This Row],[Differenz
förderfähig/
eingereicht nach Prüfung ÖIF (€)]]&lt;&gt;0,1,0),0)</f>
        <v>0</v>
      </c>
      <c r="BB105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6" spans="3:54" s="60" customFormat="1">
      <c r="C106" s="549">
        <f>IF(TabB2[[#This Row],[Zufalls-
zahl wenn
lfd. Nr.]]=0,0,IF(RANK(TabB2[[#This Row],[Zufalls-
zahl wenn
lfd. Nr.]],TabB2[Zufalls-
zahl wenn
lfd. Nr.])&lt;=TabB2[[#Totals],[Zufalls-
zahl]],1,0))</f>
        <v>0</v>
      </c>
      <c r="D106" s="531" t="s">
        <v>33</v>
      </c>
      <c r="E106" s="532">
        <v>100</v>
      </c>
      <c r="F106" s="16"/>
      <c r="G106" s="77"/>
      <c r="L106" s="153"/>
      <c r="M106" s="567"/>
      <c r="N106" s="570">
        <f>(TabB2[[#This Row],[förderfähiger 
Betrag nach Prüfung ÖIF (€)]]-TabB2[[#This Row],[eingereichter
Betrag (€)]])*IF(TabB2[[#This Row],[Stich-
probe]]&gt;0,1,0)</f>
        <v>0</v>
      </c>
      <c r="R106" s="562"/>
      <c r="S106" s="566"/>
      <c r="T106" s="566" t="str">
        <f>IF(ISERROR(VLOOKUP(TabB2[[#This Row],[Grund für Differenz]],Datenquelle!$I$3:$J$20,2,FALSE)),"",VLOOKUP(TabB2[[#This Row],[Grund für Differenz]],Datenquelle!$I$3:$J$20,2,FALSE))</f>
        <v/>
      </c>
      <c r="U106" s="562"/>
      <c r="V106" s="540"/>
      <c r="W106" s="540"/>
      <c r="X106" s="541"/>
      <c r="Y106" s="541"/>
      <c r="Z106" s="541"/>
      <c r="AA106" s="541"/>
      <c r="AB106" s="541"/>
      <c r="AC106" s="541"/>
      <c r="AD106" s="537"/>
      <c r="AE106" s="550"/>
      <c r="AF106" s="550"/>
      <c r="AG106" s="550"/>
      <c r="AH106" s="550"/>
      <c r="AI106" s="550"/>
      <c r="AJ106" s="550"/>
      <c r="AK106" s="550"/>
      <c r="AL106" s="550"/>
      <c r="AM106" s="550"/>
      <c r="AN106" s="550"/>
      <c r="AO106" s="551"/>
      <c r="AP106" s="550" t="s">
        <v>317</v>
      </c>
      <c r="AQ106" s="550" t="s">
        <v>317</v>
      </c>
      <c r="AR106" s="550" t="s">
        <v>317</v>
      </c>
      <c r="AS106" s="550" t="s">
        <v>317</v>
      </c>
      <c r="AT106" s="550" t="s">
        <v>317</v>
      </c>
      <c r="AU106" s="551"/>
      <c r="AV106" s="542"/>
      <c r="AW106" s="537"/>
      <c r="AX106" s="549" t="str">
        <f>IF(OR(TabB2[[#This Row],[eingereichter
Betrag (€)]]=0,TabB2[[#This Row],[eingereichter
Betrag (€)]]=""),"",COUNTA($L$6:$L106)-COUNTIF(($L$6:$L106),0))</f>
        <v/>
      </c>
      <c r="AY106" s="552">
        <f t="shared" ca="1" si="1"/>
        <v>0.31470581007010767</v>
      </c>
      <c r="AZ106" s="552">
        <f>IF(TabB2[[#This Row],[Lfd.
Nr. f.
Stich-
probe]]&lt;&gt;"",TabB2[[#This Row],[Zufalls-
zahl]],0)</f>
        <v>0</v>
      </c>
      <c r="BA106" s="563">
        <f>IF(TabB2[[#This Row],[Stich-
probe]]&gt;0,IF(TabB2[[#This Row],[Differenz
förderfähig/
eingereicht nach Prüfung ÖIF (€)]]&lt;&gt;0,1,0),0)</f>
        <v>0</v>
      </c>
      <c r="BB106" s="564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7" spans="3:54">
      <c r="C107" s="14">
        <f>COUNTIF(TabB2[Stich-
probe],"&gt;0")</f>
        <v>0</v>
      </c>
      <c r="D107" s="361"/>
      <c r="E107" s="361"/>
      <c r="F107" s="362"/>
      <c r="G107" s="367"/>
      <c r="H107" s="363"/>
      <c r="I107" s="363"/>
      <c r="J107" s="363"/>
      <c r="K107" s="363"/>
      <c r="L107" s="364">
        <f>ROUND(SUM(TabB2[eingereichter
Betrag (€)]),2)</f>
        <v>0</v>
      </c>
      <c r="M107" s="390">
        <f>ROUND(SUM(TabB2[förderfähiger 
Betrag nach Prüfung ÖIF (€)]),2)</f>
        <v>0</v>
      </c>
      <c r="N107" s="390">
        <f>ROUND(SUM(TabB2[Differenz
förderfähig/
eingereicht nach Prüfung ÖIF (€)]),2)</f>
        <v>0</v>
      </c>
      <c r="O107" s="366"/>
      <c r="P107" s="366"/>
      <c r="Q107" s="366"/>
      <c r="R107" s="138"/>
      <c r="S107" s="355"/>
      <c r="T107" s="355"/>
      <c r="U107" s="138"/>
      <c r="V107" s="207">
        <f>ROUND(SUM(TabA1[Im Rahmen der Second-Level Kontrolle aberkannter Betrag durch PB]),2)</f>
        <v>0</v>
      </c>
      <c r="W107" s="207">
        <f>ROUND(SUM(TabB2[Förderfähige Kosten nach Second-Level Kontrolle durch PB anerkannt]),2)</f>
        <v>0</v>
      </c>
      <c r="X107" s="207">
        <f>ROUND(SUM(TabA1[Im Rahmen der First-Level Kontrolle aberkannter Betrag]),2)</f>
        <v>0</v>
      </c>
      <c r="Y107" s="207">
        <f>ROUND(SUM(TabA1[Differenz der nicht förderfähigen Kosten zwischen First und Second-Level Kontrolle]),2)</f>
        <v>0</v>
      </c>
      <c r="Z107" s="207">
        <f>SUBTOTAL(109,TabB2[Feststellung Prüfbehörde im Rahmen der Second-Level-Kontrolle])</f>
        <v>0</v>
      </c>
      <c r="AA107" s="388">
        <f>SUBTOTAL(109,TabB2[Nach Second-Level-Kontrolle von ZB aberkannt])</f>
        <v>0</v>
      </c>
      <c r="AB107" s="388">
        <f>SUBTOTAL(109,TabB2[Förderfähige Kosten von ZB nach Second-Level-Kontrolle anerkannt])</f>
        <v>0</v>
      </c>
      <c r="AC107" s="388">
        <f>SUBTOTAL(109,TabB2[Feststellung ZB nach Second-Level-Kontrolle])</f>
        <v>0</v>
      </c>
      <c r="AD107" s="138"/>
      <c r="AE107" s="360"/>
      <c r="AF107" s="360"/>
      <c r="AG107" s="360"/>
      <c r="AH107" s="360"/>
      <c r="AI107" s="360"/>
      <c r="AJ107" s="360"/>
      <c r="AK107" s="360"/>
      <c r="AL107" s="360"/>
      <c r="AM107" s="360"/>
      <c r="AN107" s="360"/>
      <c r="AO107" s="139"/>
      <c r="AP107" s="391"/>
      <c r="AQ107" s="391"/>
      <c r="AR107" s="391"/>
      <c r="AS107" s="391"/>
      <c r="AT107" s="391"/>
      <c r="AU107" s="139"/>
      <c r="AV107" s="391"/>
      <c r="AW107" s="139"/>
      <c r="AX107" s="355">
        <f>COUNTIF(TabB2[Lfd.
Nr. f.
Stich-
probe],"&gt;0")</f>
        <v>0</v>
      </c>
      <c r="AY107" s="356">
        <f>Stichprobe!E15</f>
        <v>0</v>
      </c>
      <c r="AZ107" s="357">
        <f>COUNTIF(TabB2[Zufalls-
zahl wenn
lfd. Nr.],"&gt;0")</f>
        <v>0</v>
      </c>
      <c r="BA107" s="358">
        <f>SUM(TabB2[Fehler
(wenn
geprüft)])</f>
        <v>0</v>
      </c>
      <c r="BB107" s="359">
        <f>IF(TabB2[[#Totals],[Fehler
(wenn
geprüft)]]=0,0,SUM(TabB2[Fehler-
quote (wenn geprüft)])/TabB2[[#Totals],[Fehler
(wenn
geprüft)]])</f>
        <v>0</v>
      </c>
    </row>
    <row r="108" spans="3:54">
      <c r="AD108" s="202"/>
    </row>
  </sheetData>
  <sheetProtection algorithmName="SHA-512" hashValue="UmWrN3Z+JKRtldl35FmNfRPad9yrW8UINTAPNcmZfWF/fgJcVccPbx0ar/S+u3bnawZSVOmFi0HRoe6r9I1Dow==" saltValue="y/BlrFIV19wR0TGjPAVPBA==" spinCount="100000" sheet="1" formatRows="0" insertRows="0" deleteRows="0" selectLockedCells="1" autoFilter="0"/>
  <conditionalFormatting sqref="C7:C10000">
    <cfRule type="expression" dxfId="49" priority="8">
      <formula>$C7=0</formula>
    </cfRule>
  </conditionalFormatting>
  <conditionalFormatting sqref="AE6:AV10000">
    <cfRule type="cellIs" dxfId="48" priority="6" operator="equal">
      <formula>"nein"</formula>
    </cfRule>
  </conditionalFormatting>
  <conditionalFormatting sqref="T1:T1048576">
    <cfRule type="cellIs" dxfId="47" priority="5" operator="equal">
      <formula>0</formula>
    </cfRule>
  </conditionalFormatting>
  <conditionalFormatting sqref="V5:AC107">
    <cfRule type="cellIs" dxfId="46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Datenquelle!$I$3:$I$20</xm:f>
          </x14:formula1>
          <xm:sqref>S6:S106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D9ECFF"/>
    <pageSetUpPr fitToPage="1"/>
  </sheetPr>
  <dimension ref="B1:I4405"/>
  <sheetViews>
    <sheetView showGridLines="0" zoomScaleNormal="100" workbookViewId="0">
      <selection activeCell="C21" sqref="C21"/>
    </sheetView>
  </sheetViews>
  <sheetFormatPr baseColWidth="10" defaultColWidth="11.42578125" defaultRowHeight="12.75"/>
  <cols>
    <col min="1" max="2" width="2.7109375" style="125" customWidth="1"/>
    <col min="3" max="3" width="20.5703125" style="125" customWidth="1"/>
    <col min="4" max="4" width="18" style="125" customWidth="1"/>
    <col min="5" max="8" width="13" style="125" customWidth="1"/>
    <col min="9" max="9" width="3.7109375" style="125" customWidth="1"/>
    <col min="10" max="16384" width="11.42578125" style="125"/>
  </cols>
  <sheetData>
    <row r="1" spans="2:9" ht="18.75" customHeight="1"/>
    <row r="2" spans="2:9" ht="18.75" customHeight="1">
      <c r="B2" s="95"/>
      <c r="C2" s="95"/>
      <c r="D2" s="95"/>
      <c r="E2" s="95"/>
      <c r="F2" s="95"/>
      <c r="G2" s="95"/>
      <c r="H2" s="95"/>
      <c r="I2" s="95"/>
    </row>
    <row r="3" spans="2:9" ht="18.75" customHeight="1">
      <c r="B3" s="95"/>
      <c r="C3" s="512" t="s">
        <v>225</v>
      </c>
      <c r="D3" s="512"/>
      <c r="E3" s="512"/>
      <c r="F3" s="512"/>
      <c r="G3" s="512"/>
      <c r="H3" s="512"/>
      <c r="I3" s="95"/>
    </row>
    <row r="4" spans="2:9" ht="18.75" customHeight="1">
      <c r="B4" s="95"/>
      <c r="C4" s="95"/>
      <c r="D4" s="95"/>
      <c r="E4" s="95"/>
      <c r="F4" s="95"/>
      <c r="G4" s="95"/>
      <c r="H4" s="95"/>
      <c r="I4" s="95"/>
    </row>
    <row r="5" spans="2:9" ht="18.75" customHeight="1">
      <c r="B5" s="95"/>
      <c r="C5" s="510" t="s">
        <v>358</v>
      </c>
      <c r="D5" s="510"/>
      <c r="E5" s="507"/>
      <c r="F5" s="507"/>
      <c r="G5" s="507"/>
      <c r="H5" s="507"/>
      <c r="I5" s="95"/>
    </row>
    <row r="6" spans="2:9" ht="18.75" customHeight="1">
      <c r="B6" s="95"/>
      <c r="C6" s="511" t="s">
        <v>184</v>
      </c>
      <c r="D6" s="511"/>
      <c r="E6" s="507"/>
      <c r="F6" s="507"/>
      <c r="G6" s="507"/>
      <c r="H6" s="507"/>
      <c r="I6" s="95"/>
    </row>
    <row r="7" spans="2:9" ht="18.75" customHeight="1">
      <c r="B7" s="95"/>
      <c r="C7" s="503" t="s">
        <v>359</v>
      </c>
      <c r="D7" s="503"/>
      <c r="E7" s="507"/>
      <c r="F7" s="507"/>
      <c r="G7" s="507"/>
      <c r="H7" s="507"/>
      <c r="I7" s="95"/>
    </row>
    <row r="8" spans="2:9" ht="18.75" customHeight="1">
      <c r="B8" s="95"/>
      <c r="C8" s="503" t="s">
        <v>226</v>
      </c>
      <c r="D8" s="503"/>
      <c r="E8" s="507"/>
      <c r="F8" s="507"/>
      <c r="G8" s="507"/>
      <c r="H8" s="507"/>
      <c r="I8" s="95"/>
    </row>
    <row r="9" spans="2:9" ht="32.25" customHeight="1">
      <c r="B9" s="95"/>
      <c r="C9" s="503" t="s">
        <v>227</v>
      </c>
      <c r="D9" s="503"/>
      <c r="E9" s="507"/>
      <c r="F9" s="507"/>
      <c r="G9" s="507"/>
      <c r="H9" s="507"/>
      <c r="I9" s="95"/>
    </row>
    <row r="10" spans="2:9" ht="30" customHeight="1">
      <c r="B10" s="95"/>
      <c r="C10" s="265" t="s">
        <v>228</v>
      </c>
      <c r="D10" s="265" t="s">
        <v>229</v>
      </c>
      <c r="E10" s="265" t="s">
        <v>230</v>
      </c>
      <c r="F10" s="508" t="s">
        <v>194</v>
      </c>
      <c r="G10" s="508"/>
      <c r="H10" s="508"/>
      <c r="I10" s="95"/>
    </row>
    <row r="11" spans="2:9" ht="18.75" customHeight="1">
      <c r="B11" s="95"/>
      <c r="C11" s="106"/>
      <c r="D11" s="238"/>
      <c r="E11" s="266">
        <f>D11-C11</f>
        <v>0</v>
      </c>
      <c r="F11" s="509"/>
      <c r="G11" s="509"/>
      <c r="H11" s="509"/>
      <c r="I11" s="121"/>
    </row>
    <row r="12" spans="2:9" ht="6" customHeight="1">
      <c r="B12" s="95"/>
      <c r="C12" s="96"/>
      <c r="D12" s="97"/>
      <c r="E12" s="97"/>
      <c r="F12" s="97"/>
      <c r="G12" s="97"/>
      <c r="H12" s="97"/>
      <c r="I12" s="95"/>
    </row>
    <row r="13" spans="2:9" ht="18.75" customHeight="1">
      <c r="B13" s="95"/>
      <c r="C13" s="501" t="s">
        <v>231</v>
      </c>
      <c r="D13" s="501"/>
      <c r="E13" s="501"/>
      <c r="F13" s="501"/>
      <c r="G13" s="501"/>
      <c r="H13" s="501"/>
      <c r="I13" s="95"/>
    </row>
    <row r="14" spans="2:9" ht="25.5">
      <c r="B14" s="95"/>
      <c r="C14" s="267" t="s">
        <v>232</v>
      </c>
      <c r="D14" s="267" t="s">
        <v>233</v>
      </c>
      <c r="E14" s="267" t="s">
        <v>230</v>
      </c>
      <c r="F14" s="267" t="s">
        <v>234</v>
      </c>
      <c r="G14" s="268" t="s">
        <v>235</v>
      </c>
      <c r="H14" s="269" t="s">
        <v>236</v>
      </c>
      <c r="I14" s="95"/>
    </row>
    <row r="15" spans="2:9" ht="18.75" customHeight="1">
      <c r="B15" s="95"/>
      <c r="C15" s="106"/>
      <c r="D15" s="386"/>
      <c r="E15" s="266">
        <f t="shared" ref="E15:E16" si="0">D15-C15</f>
        <v>0</v>
      </c>
      <c r="F15" s="273">
        <f t="shared" ref="F15:F16" si="1">IF(E15-FLOOR(E15,1)&lt;=5/24,FLOOR(E15,1),IF(E15-FLOOR(E15,1)&lt;=8/24,FLOOR(E15,1)+1/3,IF(E15-FLOOR(E15,1)&lt;=12/24,FLOOR(E15,1)+2/3,CEILING(E15,1))))</f>
        <v>0</v>
      </c>
      <c r="G15" s="108"/>
      <c r="H15" s="270">
        <f t="shared" ref="H15:H16" si="2">G15*F15</f>
        <v>0</v>
      </c>
      <c r="I15" s="95"/>
    </row>
    <row r="16" spans="2:9" ht="18.75" customHeight="1">
      <c r="B16" s="95"/>
      <c r="C16" s="106"/>
      <c r="D16" s="386"/>
      <c r="E16" s="274">
        <f t="shared" si="0"/>
        <v>0</v>
      </c>
      <c r="F16" s="275">
        <f t="shared" si="1"/>
        <v>0</v>
      </c>
      <c r="G16" s="108"/>
      <c r="H16" s="271">
        <f t="shared" si="2"/>
        <v>0</v>
      </c>
      <c r="I16" s="95"/>
    </row>
    <row r="17" spans="2:9" s="126" customFormat="1" ht="18.75" customHeight="1">
      <c r="B17" s="122"/>
      <c r="C17" s="500" t="s">
        <v>237</v>
      </c>
      <c r="D17" s="500"/>
      <c r="E17" s="500"/>
      <c r="F17" s="500"/>
      <c r="G17" s="502"/>
      <c r="H17" s="272">
        <f>SUBTOTAL(9,H15:H16)</f>
        <v>0</v>
      </c>
      <c r="I17" s="122"/>
    </row>
    <row r="18" spans="2:9" ht="6" customHeight="1">
      <c r="B18" s="95"/>
      <c r="C18" s="96"/>
      <c r="D18" s="97"/>
      <c r="E18" s="97"/>
      <c r="F18" s="97"/>
      <c r="G18" s="97"/>
      <c r="H18" s="97"/>
      <c r="I18" s="95"/>
    </row>
    <row r="19" spans="2:9" ht="18.75" customHeight="1">
      <c r="B19" s="95"/>
      <c r="C19" s="501" t="s">
        <v>238</v>
      </c>
      <c r="D19" s="501"/>
      <c r="E19" s="501"/>
      <c r="F19" s="501"/>
      <c r="G19" s="501"/>
      <c r="H19" s="501"/>
      <c r="I19" s="95"/>
    </row>
    <row r="20" spans="2:9" ht="25.5">
      <c r="B20" s="95"/>
      <c r="C20" s="267" t="s">
        <v>239</v>
      </c>
      <c r="D20" s="504" t="s">
        <v>16</v>
      </c>
      <c r="E20" s="504"/>
      <c r="F20" s="504"/>
      <c r="G20" s="504"/>
      <c r="H20" s="267" t="s">
        <v>64</v>
      </c>
      <c r="I20" s="95"/>
    </row>
    <row r="21" spans="2:9" ht="18.75" customHeight="1">
      <c r="B21" s="95"/>
      <c r="C21" s="110"/>
      <c r="D21" s="505"/>
      <c r="E21" s="505"/>
      <c r="F21" s="505"/>
      <c r="G21" s="505"/>
      <c r="H21" s="111">
        <v>0</v>
      </c>
      <c r="I21" s="121"/>
    </row>
    <row r="22" spans="2:9" ht="18.75" customHeight="1">
      <c r="B22" s="95"/>
      <c r="C22" s="112"/>
      <c r="D22" s="506"/>
      <c r="E22" s="506"/>
      <c r="F22" s="506"/>
      <c r="G22" s="506"/>
      <c r="H22" s="113">
        <v>0</v>
      </c>
      <c r="I22" s="95"/>
    </row>
    <row r="23" spans="2:9" s="126" customFormat="1" ht="18.75" customHeight="1">
      <c r="B23" s="122"/>
      <c r="C23" s="500" t="s">
        <v>237</v>
      </c>
      <c r="D23" s="500"/>
      <c r="E23" s="500"/>
      <c r="F23" s="500"/>
      <c r="G23" s="500"/>
      <c r="H23" s="272">
        <f>SUBTOTAL(9,H21:H22)</f>
        <v>0</v>
      </c>
      <c r="I23" s="122"/>
    </row>
    <row r="24" spans="2:9" ht="6" customHeight="1">
      <c r="B24" s="95"/>
      <c r="C24" s="96"/>
      <c r="D24" s="97"/>
      <c r="E24" s="97"/>
      <c r="F24" s="97"/>
      <c r="G24" s="97"/>
      <c r="H24" s="97"/>
      <c r="I24" s="95"/>
    </row>
    <row r="25" spans="2:9" ht="18.75" customHeight="1">
      <c r="B25" s="95"/>
      <c r="C25" s="501" t="s">
        <v>240</v>
      </c>
      <c r="D25" s="501"/>
      <c r="E25" s="501"/>
      <c r="F25" s="501"/>
      <c r="G25" s="501"/>
      <c r="H25" s="501"/>
      <c r="I25" s="95"/>
    </row>
    <row r="26" spans="2:9" ht="38.25">
      <c r="B26" s="95"/>
      <c r="C26" s="277" t="s">
        <v>361</v>
      </c>
      <c r="D26" s="277" t="s">
        <v>362</v>
      </c>
      <c r="E26" s="267" t="s">
        <v>243</v>
      </c>
      <c r="F26" s="267" t="s">
        <v>244</v>
      </c>
      <c r="G26" s="268" t="s">
        <v>245</v>
      </c>
      <c r="H26" s="269" t="s">
        <v>246</v>
      </c>
      <c r="I26" s="95"/>
    </row>
    <row r="27" spans="2:9" ht="18.75" customHeight="1">
      <c r="B27" s="95"/>
      <c r="C27" s="236"/>
      <c r="D27" s="114"/>
      <c r="E27" s="236"/>
      <c r="F27" s="236"/>
      <c r="G27" s="278">
        <f>IF(E27="",0,IF(F27="",0.42,F27*0.05+0.42))</f>
        <v>0</v>
      </c>
      <c r="H27" s="279">
        <f>G27*E27</f>
        <v>0</v>
      </c>
      <c r="I27" s="95"/>
    </row>
    <row r="28" spans="2:9" ht="18.75" customHeight="1">
      <c r="B28" s="95"/>
      <c r="C28" s="236"/>
      <c r="D28" s="114"/>
      <c r="E28" s="236"/>
      <c r="F28" s="236"/>
      <c r="G28" s="278">
        <f t="shared" ref="G28:G30" si="3">IF(E28="",0,IF(F28="",0.42,F28*0.05+0.42))</f>
        <v>0</v>
      </c>
      <c r="H28" s="279">
        <f t="shared" ref="H28:H30" si="4">G28*E28</f>
        <v>0</v>
      </c>
      <c r="I28" s="95"/>
    </row>
    <row r="29" spans="2:9" ht="18.75" customHeight="1">
      <c r="B29" s="95"/>
      <c r="C29" s="236"/>
      <c r="D29" s="114"/>
      <c r="E29" s="236"/>
      <c r="F29" s="236"/>
      <c r="G29" s="278">
        <f t="shared" si="3"/>
        <v>0</v>
      </c>
      <c r="H29" s="279">
        <f t="shared" si="4"/>
        <v>0</v>
      </c>
      <c r="I29" s="95"/>
    </row>
    <row r="30" spans="2:9" ht="18.75" customHeight="1">
      <c r="B30" s="95"/>
      <c r="C30" s="237"/>
      <c r="D30" s="115"/>
      <c r="E30" s="237"/>
      <c r="F30" s="237"/>
      <c r="G30" s="280">
        <f t="shared" si="3"/>
        <v>0</v>
      </c>
      <c r="H30" s="281">
        <f t="shared" si="4"/>
        <v>0</v>
      </c>
      <c r="I30" s="95"/>
    </row>
    <row r="31" spans="2:9" s="126" customFormat="1" ht="18.75" customHeight="1">
      <c r="B31" s="122"/>
      <c r="C31" s="500" t="s">
        <v>237</v>
      </c>
      <c r="D31" s="500"/>
      <c r="E31" s="500"/>
      <c r="F31" s="500"/>
      <c r="G31" s="502"/>
      <c r="H31" s="272">
        <f>SUBTOTAL(9,H27:H30)</f>
        <v>0</v>
      </c>
      <c r="I31" s="122"/>
    </row>
    <row r="32" spans="2:9" ht="6" customHeight="1">
      <c r="B32" s="95"/>
      <c r="C32" s="97"/>
      <c r="D32" s="97"/>
      <c r="E32" s="97"/>
      <c r="F32" s="97"/>
      <c r="G32" s="97"/>
      <c r="H32" s="97"/>
      <c r="I32" s="95"/>
    </row>
    <row r="33" spans="2:9" ht="18.75" customHeight="1">
      <c r="B33" s="95"/>
      <c r="C33" s="501" t="s">
        <v>247</v>
      </c>
      <c r="D33" s="501"/>
      <c r="E33" s="501"/>
      <c r="F33" s="501"/>
      <c r="G33" s="501"/>
      <c r="H33" s="501"/>
      <c r="I33" s="95"/>
    </row>
    <row r="34" spans="2:9" ht="18.75" customHeight="1">
      <c r="B34" s="95"/>
      <c r="C34" s="277" t="s">
        <v>241</v>
      </c>
      <c r="D34" s="277" t="s">
        <v>242</v>
      </c>
      <c r="E34" s="503" t="s">
        <v>248</v>
      </c>
      <c r="F34" s="503"/>
      <c r="G34" s="503"/>
      <c r="H34" s="267" t="s">
        <v>249</v>
      </c>
      <c r="I34" s="95"/>
    </row>
    <row r="35" spans="2:9" ht="18.75" customHeight="1">
      <c r="B35" s="95"/>
      <c r="C35" s="236"/>
      <c r="D35" s="236"/>
      <c r="E35" s="498"/>
      <c r="F35" s="498"/>
      <c r="G35" s="498"/>
      <c r="H35" s="111">
        <v>0</v>
      </c>
      <c r="I35" s="95"/>
    </row>
    <row r="36" spans="2:9" ht="18.75" customHeight="1">
      <c r="B36" s="95"/>
      <c r="C36" s="236"/>
      <c r="D36" s="236"/>
      <c r="E36" s="498"/>
      <c r="F36" s="498"/>
      <c r="G36" s="498"/>
      <c r="H36" s="111">
        <v>0</v>
      </c>
      <c r="I36" s="95"/>
    </row>
    <row r="37" spans="2:9" ht="18.75" customHeight="1">
      <c r="B37" s="95"/>
      <c r="C37" s="236"/>
      <c r="D37" s="236"/>
      <c r="E37" s="498"/>
      <c r="F37" s="498"/>
      <c r="G37" s="498"/>
      <c r="H37" s="111">
        <v>0</v>
      </c>
      <c r="I37" s="95"/>
    </row>
    <row r="38" spans="2:9" ht="18.75" customHeight="1">
      <c r="B38" s="95"/>
      <c r="C38" s="237"/>
      <c r="D38" s="237"/>
      <c r="E38" s="499"/>
      <c r="F38" s="499"/>
      <c r="G38" s="499"/>
      <c r="H38" s="113">
        <v>0</v>
      </c>
      <c r="I38" s="95"/>
    </row>
    <row r="39" spans="2:9" s="126" customFormat="1" ht="18.75" customHeight="1">
      <c r="B39" s="122"/>
      <c r="C39" s="500" t="s">
        <v>237</v>
      </c>
      <c r="D39" s="500"/>
      <c r="E39" s="500"/>
      <c r="F39" s="500"/>
      <c r="G39" s="500"/>
      <c r="H39" s="276">
        <f>SUBTOTAL(9,H35:H38)</f>
        <v>0</v>
      </c>
      <c r="I39" s="122"/>
    </row>
    <row r="40" spans="2:9" ht="6" customHeight="1">
      <c r="B40" s="95"/>
      <c r="C40" s="97"/>
      <c r="D40" s="97"/>
      <c r="E40" s="97"/>
      <c r="F40" s="97"/>
      <c r="G40" s="97"/>
      <c r="H40" s="97"/>
      <c r="I40" s="95"/>
    </row>
    <row r="41" spans="2:9" ht="18.75" customHeight="1">
      <c r="B41" s="95"/>
      <c r="C41" s="501" t="s">
        <v>250</v>
      </c>
      <c r="D41" s="501"/>
      <c r="E41" s="501"/>
      <c r="F41" s="501"/>
      <c r="G41" s="501"/>
      <c r="H41" s="501"/>
      <c r="I41" s="95"/>
    </row>
    <row r="42" spans="2:9" ht="25.5">
      <c r="B42" s="95"/>
      <c r="C42" s="282" t="s">
        <v>251</v>
      </c>
      <c r="D42" s="267" t="s">
        <v>252</v>
      </c>
      <c r="E42" s="267" t="s">
        <v>253</v>
      </c>
      <c r="F42" s="277" t="s">
        <v>254</v>
      </c>
      <c r="G42" s="267" t="s">
        <v>255</v>
      </c>
      <c r="H42" s="267" t="s">
        <v>249</v>
      </c>
      <c r="I42" s="95"/>
    </row>
    <row r="43" spans="2:9" ht="18.75" customHeight="1">
      <c r="B43" s="95"/>
      <c r="C43" s="116"/>
      <c r="D43" s="117"/>
      <c r="E43" s="117"/>
      <c r="F43" s="117"/>
      <c r="G43" s="283">
        <f>E43-D43</f>
        <v>0</v>
      </c>
      <c r="H43" s="111">
        <v>0</v>
      </c>
      <c r="I43" s="123" t="s">
        <v>256</v>
      </c>
    </row>
    <row r="44" spans="2:9" ht="18.75" customHeight="1">
      <c r="B44" s="95"/>
      <c r="C44" s="118"/>
      <c r="D44" s="119"/>
      <c r="E44" s="119"/>
      <c r="F44" s="119"/>
      <c r="G44" s="284">
        <f t="shared" ref="G44" si="5">E44-D44</f>
        <v>0</v>
      </c>
      <c r="H44" s="113">
        <v>0</v>
      </c>
      <c r="I44" s="123" t="s">
        <v>257</v>
      </c>
    </row>
    <row r="45" spans="2:9" s="126" customFormat="1" ht="18.75" customHeight="1">
      <c r="B45" s="122"/>
      <c r="C45" s="500" t="s">
        <v>237</v>
      </c>
      <c r="D45" s="500"/>
      <c r="E45" s="500"/>
      <c r="F45" s="500"/>
      <c r="G45" s="500"/>
      <c r="H45" s="276">
        <f>SUBTOTAL(9,H43:H44)</f>
        <v>0</v>
      </c>
      <c r="I45" s="122"/>
    </row>
    <row r="46" spans="2:9" ht="6" customHeight="1">
      <c r="B46" s="95"/>
      <c r="C46" s="97"/>
      <c r="D46" s="97"/>
      <c r="E46" s="97"/>
      <c r="F46" s="97"/>
      <c r="G46" s="97"/>
      <c r="H46" s="97"/>
      <c r="I46" s="95"/>
    </row>
    <row r="47" spans="2:9" s="127" customFormat="1" ht="18.75" customHeight="1">
      <c r="B47" s="124"/>
      <c r="C47" s="497" t="s">
        <v>258</v>
      </c>
      <c r="D47" s="497"/>
      <c r="E47" s="497"/>
      <c r="F47" s="497"/>
      <c r="G47" s="497"/>
      <c r="H47" s="285">
        <f>SUBTOTAL(9,H15:H45)</f>
        <v>0</v>
      </c>
      <c r="I47" s="124"/>
    </row>
    <row r="48" spans="2:9" ht="50.1" customHeight="1">
      <c r="B48" s="95"/>
      <c r="C48" s="120"/>
      <c r="D48" s="120"/>
      <c r="E48" s="120"/>
      <c r="F48" s="120"/>
      <c r="G48" s="120"/>
      <c r="H48" s="120"/>
      <c r="I48" s="95"/>
    </row>
    <row r="49" spans="2:9" ht="18.75" customHeight="1">
      <c r="B49" s="95"/>
      <c r="C49" s="510" t="s">
        <v>358</v>
      </c>
      <c r="D49" s="510"/>
      <c r="E49" s="507"/>
      <c r="F49" s="507"/>
      <c r="G49" s="507"/>
      <c r="H49" s="507"/>
      <c r="I49" s="95"/>
    </row>
    <row r="50" spans="2:9" ht="18.75" customHeight="1">
      <c r="B50" s="95"/>
      <c r="C50" s="511" t="s">
        <v>184</v>
      </c>
      <c r="D50" s="511"/>
      <c r="E50" s="507"/>
      <c r="F50" s="507"/>
      <c r="G50" s="507"/>
      <c r="H50" s="507"/>
      <c r="I50" s="95"/>
    </row>
    <row r="51" spans="2:9" ht="18.75" customHeight="1">
      <c r="B51" s="95"/>
      <c r="C51" s="503" t="s">
        <v>359</v>
      </c>
      <c r="D51" s="503"/>
      <c r="E51" s="507"/>
      <c r="F51" s="507"/>
      <c r="G51" s="507"/>
      <c r="H51" s="507"/>
      <c r="I51" s="95"/>
    </row>
    <row r="52" spans="2:9" ht="18.75" customHeight="1">
      <c r="B52" s="95"/>
      <c r="C52" s="503" t="s">
        <v>226</v>
      </c>
      <c r="D52" s="503"/>
      <c r="E52" s="507"/>
      <c r="F52" s="507"/>
      <c r="G52" s="507"/>
      <c r="H52" s="507"/>
      <c r="I52" s="95"/>
    </row>
    <row r="53" spans="2:9" ht="32.25" customHeight="1">
      <c r="B53" s="95"/>
      <c r="C53" s="503" t="s">
        <v>227</v>
      </c>
      <c r="D53" s="503"/>
      <c r="E53" s="507"/>
      <c r="F53" s="507"/>
      <c r="G53" s="507"/>
      <c r="H53" s="507"/>
      <c r="I53" s="95"/>
    </row>
    <row r="54" spans="2:9" ht="30" customHeight="1">
      <c r="B54" s="95"/>
      <c r="C54" s="265" t="s">
        <v>228</v>
      </c>
      <c r="D54" s="265" t="s">
        <v>229</v>
      </c>
      <c r="E54" s="265" t="s">
        <v>230</v>
      </c>
      <c r="F54" s="508" t="s">
        <v>194</v>
      </c>
      <c r="G54" s="508"/>
      <c r="H54" s="508"/>
      <c r="I54" s="95"/>
    </row>
    <row r="55" spans="2:9" ht="18.75" customHeight="1">
      <c r="B55" s="95"/>
      <c r="C55" s="106"/>
      <c r="D55" s="238"/>
      <c r="E55" s="266">
        <f>D55-C55</f>
        <v>0</v>
      </c>
      <c r="F55" s="509"/>
      <c r="G55" s="509"/>
      <c r="H55" s="509"/>
      <c r="I55" s="121"/>
    </row>
    <row r="56" spans="2:9" ht="6" customHeight="1">
      <c r="B56" s="95"/>
      <c r="C56" s="96"/>
      <c r="D56" s="97"/>
      <c r="E56" s="97"/>
      <c r="F56" s="97"/>
      <c r="G56" s="97"/>
      <c r="H56" s="97"/>
      <c r="I56" s="95"/>
    </row>
    <row r="57" spans="2:9" ht="18.75" customHeight="1">
      <c r="B57" s="95"/>
      <c r="C57" s="501" t="s">
        <v>231</v>
      </c>
      <c r="D57" s="501"/>
      <c r="E57" s="501"/>
      <c r="F57" s="501"/>
      <c r="G57" s="501"/>
      <c r="H57" s="501"/>
      <c r="I57" s="95"/>
    </row>
    <row r="58" spans="2:9" ht="25.5">
      <c r="B58" s="95"/>
      <c r="C58" s="267" t="s">
        <v>232</v>
      </c>
      <c r="D58" s="267" t="s">
        <v>233</v>
      </c>
      <c r="E58" s="267" t="s">
        <v>230</v>
      </c>
      <c r="F58" s="267" t="s">
        <v>234</v>
      </c>
      <c r="G58" s="268" t="s">
        <v>235</v>
      </c>
      <c r="H58" s="269" t="s">
        <v>236</v>
      </c>
      <c r="I58" s="95"/>
    </row>
    <row r="59" spans="2:9" ht="18.75" customHeight="1">
      <c r="B59" s="95"/>
      <c r="C59" s="106"/>
      <c r="D59" s="238"/>
      <c r="E59" s="266">
        <f t="shared" ref="E59:E60" si="6">D59-C59</f>
        <v>0</v>
      </c>
      <c r="F59" s="273">
        <f t="shared" ref="F59:F60" si="7">IF(E59-FLOOR(E59,1)&lt;=5/24,FLOOR(E59,1),IF(E59-FLOOR(E59,1)&lt;=8/24,FLOOR(E59,1)+1/3,IF(E59-FLOOR(E59,1)&lt;=12/24,FLOOR(E59,1)+2/3,CEILING(E59,1))))</f>
        <v>0</v>
      </c>
      <c r="G59" s="108"/>
      <c r="H59" s="270">
        <f t="shared" ref="H59:H60" si="8">G59*F59</f>
        <v>0</v>
      </c>
      <c r="I59" s="95"/>
    </row>
    <row r="60" spans="2:9" ht="18.75" customHeight="1">
      <c r="B60" s="95"/>
      <c r="C60" s="107"/>
      <c r="D60" s="107"/>
      <c r="E60" s="274">
        <f t="shared" si="6"/>
        <v>0</v>
      </c>
      <c r="F60" s="275">
        <f t="shared" si="7"/>
        <v>0</v>
      </c>
      <c r="G60" s="109"/>
      <c r="H60" s="271">
        <f t="shared" si="8"/>
        <v>0</v>
      </c>
      <c r="I60" s="95"/>
    </row>
    <row r="61" spans="2:9" s="126" customFormat="1" ht="18.75" customHeight="1">
      <c r="B61" s="122"/>
      <c r="C61" s="500" t="s">
        <v>237</v>
      </c>
      <c r="D61" s="500"/>
      <c r="E61" s="500"/>
      <c r="F61" s="500"/>
      <c r="G61" s="502"/>
      <c r="H61" s="272">
        <f>SUBTOTAL(9,H59:H60)</f>
        <v>0</v>
      </c>
      <c r="I61" s="122"/>
    </row>
    <row r="62" spans="2:9" ht="6" customHeight="1">
      <c r="B62" s="95"/>
      <c r="C62" s="96"/>
      <c r="D62" s="97"/>
      <c r="E62" s="97"/>
      <c r="F62" s="97"/>
      <c r="G62" s="97"/>
      <c r="H62" s="97"/>
      <c r="I62" s="95"/>
    </row>
    <row r="63" spans="2:9" ht="18.75" customHeight="1">
      <c r="B63" s="95"/>
      <c r="C63" s="501" t="s">
        <v>238</v>
      </c>
      <c r="D63" s="501"/>
      <c r="E63" s="501"/>
      <c r="F63" s="501"/>
      <c r="G63" s="501"/>
      <c r="H63" s="501"/>
      <c r="I63" s="95"/>
    </row>
    <row r="64" spans="2:9" ht="25.5">
      <c r="B64" s="95"/>
      <c r="C64" s="267" t="s">
        <v>239</v>
      </c>
      <c r="D64" s="504" t="s">
        <v>16</v>
      </c>
      <c r="E64" s="504"/>
      <c r="F64" s="504"/>
      <c r="G64" s="504"/>
      <c r="H64" s="267" t="s">
        <v>64</v>
      </c>
      <c r="I64" s="95"/>
    </row>
    <row r="65" spans="2:9" ht="18.75" customHeight="1">
      <c r="B65" s="95"/>
      <c r="C65" s="110"/>
      <c r="D65" s="505"/>
      <c r="E65" s="505"/>
      <c r="F65" s="505"/>
      <c r="G65" s="505"/>
      <c r="H65" s="111">
        <v>0</v>
      </c>
      <c r="I65" s="121"/>
    </row>
    <row r="66" spans="2:9" ht="18.75" customHeight="1">
      <c r="B66" s="95"/>
      <c r="C66" s="112"/>
      <c r="D66" s="506"/>
      <c r="E66" s="506"/>
      <c r="F66" s="506"/>
      <c r="G66" s="506"/>
      <c r="H66" s="113">
        <v>0</v>
      </c>
      <c r="I66" s="95"/>
    </row>
    <row r="67" spans="2:9" s="126" customFormat="1" ht="18.75" customHeight="1">
      <c r="B67" s="122"/>
      <c r="C67" s="500" t="s">
        <v>237</v>
      </c>
      <c r="D67" s="500"/>
      <c r="E67" s="500"/>
      <c r="F67" s="500"/>
      <c r="G67" s="500"/>
      <c r="H67" s="272">
        <f>SUBTOTAL(9,H65:H66)</f>
        <v>0</v>
      </c>
      <c r="I67" s="122"/>
    </row>
    <row r="68" spans="2:9" ht="6" customHeight="1">
      <c r="B68" s="95"/>
      <c r="C68" s="96"/>
      <c r="D68" s="97"/>
      <c r="E68" s="97"/>
      <c r="F68" s="97"/>
      <c r="G68" s="97"/>
      <c r="H68" s="97"/>
      <c r="I68" s="95"/>
    </row>
    <row r="69" spans="2:9" ht="18.75" customHeight="1">
      <c r="B69" s="95"/>
      <c r="C69" s="501" t="s">
        <v>240</v>
      </c>
      <c r="D69" s="501"/>
      <c r="E69" s="501"/>
      <c r="F69" s="501"/>
      <c r="G69" s="501"/>
      <c r="H69" s="501"/>
      <c r="I69" s="95"/>
    </row>
    <row r="70" spans="2:9" ht="38.25">
      <c r="B70" s="95"/>
      <c r="C70" s="277" t="s">
        <v>361</v>
      </c>
      <c r="D70" s="277" t="s">
        <v>362</v>
      </c>
      <c r="E70" s="267" t="s">
        <v>243</v>
      </c>
      <c r="F70" s="267" t="s">
        <v>244</v>
      </c>
      <c r="G70" s="268" t="s">
        <v>245</v>
      </c>
      <c r="H70" s="269" t="s">
        <v>246</v>
      </c>
      <c r="I70" s="95"/>
    </row>
    <row r="71" spans="2:9" ht="18.75" customHeight="1">
      <c r="B71" s="95"/>
      <c r="C71" s="236"/>
      <c r="D71" s="114"/>
      <c r="E71" s="236"/>
      <c r="F71" s="236"/>
      <c r="G71" s="278">
        <f>IF(E71="",0,IF(F71="",0.42,F71*0.05+0.42))</f>
        <v>0</v>
      </c>
      <c r="H71" s="279">
        <f>G71*E71</f>
        <v>0</v>
      </c>
      <c r="I71" s="95"/>
    </row>
    <row r="72" spans="2:9" ht="18.75" customHeight="1">
      <c r="B72" s="95"/>
      <c r="C72" s="236"/>
      <c r="D72" s="114"/>
      <c r="E72" s="236"/>
      <c r="F72" s="236"/>
      <c r="G72" s="278">
        <f t="shared" ref="G72:G74" si="9">IF(E72="",0,IF(F72="",0.42,F72*0.05+0.42))</f>
        <v>0</v>
      </c>
      <c r="H72" s="279">
        <f t="shared" ref="H72:H74" si="10">G72*E72</f>
        <v>0</v>
      </c>
      <c r="I72" s="95"/>
    </row>
    <row r="73" spans="2:9" ht="18.75" customHeight="1">
      <c r="B73" s="95"/>
      <c r="C73" s="236"/>
      <c r="D73" s="114"/>
      <c r="E73" s="236"/>
      <c r="F73" s="236"/>
      <c r="G73" s="278">
        <f t="shared" si="9"/>
        <v>0</v>
      </c>
      <c r="H73" s="279">
        <f t="shared" si="10"/>
        <v>0</v>
      </c>
      <c r="I73" s="95"/>
    </row>
    <row r="74" spans="2:9" ht="18.75" customHeight="1">
      <c r="B74" s="95"/>
      <c r="C74" s="237"/>
      <c r="D74" s="115"/>
      <c r="E74" s="237"/>
      <c r="F74" s="237"/>
      <c r="G74" s="280">
        <f t="shared" si="9"/>
        <v>0</v>
      </c>
      <c r="H74" s="281">
        <f t="shared" si="10"/>
        <v>0</v>
      </c>
      <c r="I74" s="95"/>
    </row>
    <row r="75" spans="2:9" s="126" customFormat="1" ht="18.75" customHeight="1">
      <c r="B75" s="122"/>
      <c r="C75" s="500" t="s">
        <v>237</v>
      </c>
      <c r="D75" s="500"/>
      <c r="E75" s="500"/>
      <c r="F75" s="500"/>
      <c r="G75" s="502"/>
      <c r="H75" s="272">
        <f>SUBTOTAL(9,H71:H74)</f>
        <v>0</v>
      </c>
      <c r="I75" s="122"/>
    </row>
    <row r="76" spans="2:9" ht="6" customHeight="1">
      <c r="B76" s="95"/>
      <c r="C76" s="97"/>
      <c r="D76" s="97"/>
      <c r="E76" s="97"/>
      <c r="F76" s="97"/>
      <c r="G76" s="97"/>
      <c r="H76" s="97"/>
      <c r="I76" s="95"/>
    </row>
    <row r="77" spans="2:9" ht="18.75" customHeight="1">
      <c r="B77" s="95"/>
      <c r="C77" s="501" t="s">
        <v>247</v>
      </c>
      <c r="D77" s="501"/>
      <c r="E77" s="501"/>
      <c r="F77" s="501"/>
      <c r="G77" s="501"/>
      <c r="H77" s="501"/>
      <c r="I77" s="95"/>
    </row>
    <row r="78" spans="2:9" ht="18.75" customHeight="1">
      <c r="B78" s="95"/>
      <c r="C78" s="277" t="s">
        <v>241</v>
      </c>
      <c r="D78" s="277" t="s">
        <v>242</v>
      </c>
      <c r="E78" s="503" t="s">
        <v>248</v>
      </c>
      <c r="F78" s="503"/>
      <c r="G78" s="503"/>
      <c r="H78" s="267" t="s">
        <v>249</v>
      </c>
      <c r="I78" s="95"/>
    </row>
    <row r="79" spans="2:9" ht="18.75" customHeight="1">
      <c r="B79" s="95"/>
      <c r="C79" s="236"/>
      <c r="D79" s="236"/>
      <c r="E79" s="498"/>
      <c r="F79" s="498"/>
      <c r="G79" s="498"/>
      <c r="H79" s="111">
        <v>0</v>
      </c>
      <c r="I79" s="95"/>
    </row>
    <row r="80" spans="2:9" ht="18.75" customHeight="1">
      <c r="B80" s="95"/>
      <c r="C80" s="236"/>
      <c r="D80" s="236"/>
      <c r="E80" s="498"/>
      <c r="F80" s="498"/>
      <c r="G80" s="498"/>
      <c r="H80" s="111">
        <v>0</v>
      </c>
      <c r="I80" s="95"/>
    </row>
    <row r="81" spans="2:9" ht="18.75" customHeight="1">
      <c r="B81" s="95"/>
      <c r="C81" s="236"/>
      <c r="D81" s="236"/>
      <c r="E81" s="498"/>
      <c r="F81" s="498"/>
      <c r="G81" s="498"/>
      <c r="H81" s="111">
        <v>0</v>
      </c>
      <c r="I81" s="95"/>
    </row>
    <row r="82" spans="2:9" ht="18.75" customHeight="1">
      <c r="B82" s="95"/>
      <c r="C82" s="237"/>
      <c r="D82" s="237"/>
      <c r="E82" s="499"/>
      <c r="F82" s="499"/>
      <c r="G82" s="499"/>
      <c r="H82" s="113">
        <v>0</v>
      </c>
      <c r="I82" s="95"/>
    </row>
    <row r="83" spans="2:9" s="126" customFormat="1" ht="18.75" customHeight="1">
      <c r="B83" s="122"/>
      <c r="C83" s="500" t="s">
        <v>237</v>
      </c>
      <c r="D83" s="500"/>
      <c r="E83" s="500"/>
      <c r="F83" s="500"/>
      <c r="G83" s="500"/>
      <c r="H83" s="276">
        <f>SUBTOTAL(9,H79:H82)</f>
        <v>0</v>
      </c>
      <c r="I83" s="122"/>
    </row>
    <row r="84" spans="2:9" ht="6" customHeight="1">
      <c r="B84" s="95"/>
      <c r="C84" s="97"/>
      <c r="D84" s="97"/>
      <c r="E84" s="97"/>
      <c r="F84" s="97"/>
      <c r="G84" s="97"/>
      <c r="H84" s="97"/>
      <c r="I84" s="95"/>
    </row>
    <row r="85" spans="2:9" ht="18.75" customHeight="1">
      <c r="B85" s="95"/>
      <c r="C85" s="501" t="s">
        <v>250</v>
      </c>
      <c r="D85" s="501"/>
      <c r="E85" s="501"/>
      <c r="F85" s="501"/>
      <c r="G85" s="501"/>
      <c r="H85" s="501"/>
      <c r="I85" s="95"/>
    </row>
    <row r="86" spans="2:9" ht="25.5">
      <c r="B86" s="95"/>
      <c r="C86" s="282" t="s">
        <v>251</v>
      </c>
      <c r="D86" s="267" t="s">
        <v>252</v>
      </c>
      <c r="E86" s="267" t="s">
        <v>253</v>
      </c>
      <c r="F86" s="277" t="s">
        <v>254</v>
      </c>
      <c r="G86" s="267" t="s">
        <v>255</v>
      </c>
      <c r="H86" s="267" t="s">
        <v>249</v>
      </c>
      <c r="I86" s="95"/>
    </row>
    <row r="87" spans="2:9" ht="18.75" customHeight="1">
      <c r="B87" s="95"/>
      <c r="C87" s="116"/>
      <c r="D87" s="117"/>
      <c r="E87" s="117"/>
      <c r="F87" s="117"/>
      <c r="G87" s="283">
        <f>E87-D87</f>
        <v>0</v>
      </c>
      <c r="H87" s="111">
        <v>0</v>
      </c>
      <c r="I87" s="123" t="s">
        <v>256</v>
      </c>
    </row>
    <row r="88" spans="2:9" ht="18.75" customHeight="1">
      <c r="B88" s="95"/>
      <c r="C88" s="118"/>
      <c r="D88" s="119"/>
      <c r="E88" s="119"/>
      <c r="F88" s="119"/>
      <c r="G88" s="284">
        <f t="shared" ref="G88" si="11">E88-D88</f>
        <v>0</v>
      </c>
      <c r="H88" s="113">
        <v>0</v>
      </c>
      <c r="I88" s="123" t="s">
        <v>257</v>
      </c>
    </row>
    <row r="89" spans="2:9" s="126" customFormat="1" ht="18.75" customHeight="1">
      <c r="B89" s="122"/>
      <c r="C89" s="500" t="s">
        <v>237</v>
      </c>
      <c r="D89" s="500"/>
      <c r="E89" s="500"/>
      <c r="F89" s="500"/>
      <c r="G89" s="500"/>
      <c r="H89" s="276">
        <f>SUBTOTAL(9,H87:H88)</f>
        <v>0</v>
      </c>
      <c r="I89" s="122"/>
    </row>
    <row r="90" spans="2:9" ht="6" customHeight="1">
      <c r="B90" s="95"/>
      <c r="C90" s="97"/>
      <c r="D90" s="97"/>
      <c r="E90" s="97"/>
      <c r="F90" s="97"/>
      <c r="G90" s="97"/>
      <c r="H90" s="97"/>
      <c r="I90" s="95"/>
    </row>
    <row r="91" spans="2:9" s="127" customFormat="1" ht="18.75" customHeight="1">
      <c r="B91" s="124"/>
      <c r="C91" s="497" t="s">
        <v>258</v>
      </c>
      <c r="D91" s="497"/>
      <c r="E91" s="497"/>
      <c r="F91" s="497"/>
      <c r="G91" s="497"/>
      <c r="H91" s="285">
        <f>SUBTOTAL(9,H59:H89)</f>
        <v>0</v>
      </c>
      <c r="I91" s="124"/>
    </row>
    <row r="92" spans="2:9" ht="50.1" customHeight="1">
      <c r="B92" s="95"/>
      <c r="C92" s="120"/>
      <c r="D92" s="120"/>
      <c r="E92" s="120"/>
      <c r="F92" s="120"/>
      <c r="G92" s="120"/>
      <c r="H92" s="120"/>
      <c r="I92" s="95"/>
    </row>
    <row r="93" spans="2:9" ht="18.75" customHeight="1">
      <c r="B93" s="95"/>
      <c r="C93" s="510" t="s">
        <v>358</v>
      </c>
      <c r="D93" s="510"/>
      <c r="E93" s="507"/>
      <c r="F93" s="507"/>
      <c r="G93" s="507"/>
      <c r="H93" s="507"/>
      <c r="I93" s="95"/>
    </row>
    <row r="94" spans="2:9" ht="18.75" customHeight="1">
      <c r="B94" s="95"/>
      <c r="C94" s="511" t="s">
        <v>184</v>
      </c>
      <c r="D94" s="511"/>
      <c r="E94" s="507"/>
      <c r="F94" s="507"/>
      <c r="G94" s="507"/>
      <c r="H94" s="507"/>
      <c r="I94" s="95"/>
    </row>
    <row r="95" spans="2:9" ht="18.75" customHeight="1">
      <c r="B95" s="95"/>
      <c r="C95" s="503" t="s">
        <v>359</v>
      </c>
      <c r="D95" s="503"/>
      <c r="E95" s="507"/>
      <c r="F95" s="507"/>
      <c r="G95" s="507"/>
      <c r="H95" s="507"/>
      <c r="I95" s="95"/>
    </row>
    <row r="96" spans="2:9" ht="18.75" customHeight="1">
      <c r="B96" s="95"/>
      <c r="C96" s="503" t="s">
        <v>226</v>
      </c>
      <c r="D96" s="503"/>
      <c r="E96" s="507"/>
      <c r="F96" s="507"/>
      <c r="G96" s="507"/>
      <c r="H96" s="507"/>
      <c r="I96" s="95"/>
    </row>
    <row r="97" spans="2:9" ht="32.25" customHeight="1">
      <c r="B97" s="95"/>
      <c r="C97" s="503" t="s">
        <v>227</v>
      </c>
      <c r="D97" s="503"/>
      <c r="E97" s="507"/>
      <c r="F97" s="507"/>
      <c r="G97" s="507"/>
      <c r="H97" s="507"/>
      <c r="I97" s="95"/>
    </row>
    <row r="98" spans="2:9" ht="30" customHeight="1">
      <c r="B98" s="95"/>
      <c r="C98" s="265" t="s">
        <v>228</v>
      </c>
      <c r="D98" s="265" t="s">
        <v>229</v>
      </c>
      <c r="E98" s="265" t="s">
        <v>230</v>
      </c>
      <c r="F98" s="508" t="s">
        <v>194</v>
      </c>
      <c r="G98" s="508"/>
      <c r="H98" s="508"/>
      <c r="I98" s="95"/>
    </row>
    <row r="99" spans="2:9" ht="18.75" customHeight="1">
      <c r="B99" s="95"/>
      <c r="C99" s="106"/>
      <c r="D99" s="238"/>
      <c r="E99" s="266">
        <f>D99-C99</f>
        <v>0</v>
      </c>
      <c r="F99" s="509"/>
      <c r="G99" s="509"/>
      <c r="H99" s="509"/>
      <c r="I99" s="121"/>
    </row>
    <row r="100" spans="2:9" ht="6" customHeight="1">
      <c r="B100" s="95"/>
      <c r="C100" s="96"/>
      <c r="D100" s="97"/>
      <c r="E100" s="97"/>
      <c r="F100" s="97"/>
      <c r="G100" s="97"/>
      <c r="H100" s="97"/>
      <c r="I100" s="95"/>
    </row>
    <row r="101" spans="2:9" ht="18.75" customHeight="1">
      <c r="B101" s="95"/>
      <c r="C101" s="501" t="s">
        <v>231</v>
      </c>
      <c r="D101" s="501"/>
      <c r="E101" s="501"/>
      <c r="F101" s="501"/>
      <c r="G101" s="501"/>
      <c r="H101" s="501"/>
      <c r="I101" s="95"/>
    </row>
    <row r="102" spans="2:9" ht="25.5">
      <c r="B102" s="95"/>
      <c r="C102" s="267" t="s">
        <v>232</v>
      </c>
      <c r="D102" s="267" t="s">
        <v>233</v>
      </c>
      <c r="E102" s="267" t="s">
        <v>230</v>
      </c>
      <c r="F102" s="267" t="s">
        <v>234</v>
      </c>
      <c r="G102" s="268" t="s">
        <v>235</v>
      </c>
      <c r="H102" s="269" t="s">
        <v>236</v>
      </c>
      <c r="I102" s="95"/>
    </row>
    <row r="103" spans="2:9" ht="18.75" customHeight="1">
      <c r="B103" s="95"/>
      <c r="C103" s="106"/>
      <c r="D103" s="238"/>
      <c r="E103" s="266">
        <f t="shared" ref="E103:E104" si="12">D103-C103</f>
        <v>0</v>
      </c>
      <c r="F103" s="273">
        <f t="shared" ref="F103:F104" si="13">IF(E103-FLOOR(E103,1)&lt;=5/24,FLOOR(E103,1),IF(E103-FLOOR(E103,1)&lt;=8/24,FLOOR(E103,1)+1/3,IF(E103-FLOOR(E103,1)&lt;=12/24,FLOOR(E103,1)+2/3,CEILING(E103,1))))</f>
        <v>0</v>
      </c>
      <c r="G103" s="108"/>
      <c r="H103" s="270">
        <f t="shared" ref="H103:H104" si="14">G103*F103</f>
        <v>0</v>
      </c>
      <c r="I103" s="95"/>
    </row>
    <row r="104" spans="2:9" ht="18.75" customHeight="1">
      <c r="B104" s="95"/>
      <c r="C104" s="107"/>
      <c r="D104" s="107"/>
      <c r="E104" s="274">
        <f t="shared" si="12"/>
        <v>0</v>
      </c>
      <c r="F104" s="275">
        <f t="shared" si="13"/>
        <v>0</v>
      </c>
      <c r="G104" s="109"/>
      <c r="H104" s="271">
        <f t="shared" si="14"/>
        <v>0</v>
      </c>
      <c r="I104" s="95"/>
    </row>
    <row r="105" spans="2:9" s="126" customFormat="1" ht="18.75" customHeight="1">
      <c r="B105" s="122"/>
      <c r="C105" s="500" t="s">
        <v>237</v>
      </c>
      <c r="D105" s="500"/>
      <c r="E105" s="500"/>
      <c r="F105" s="500"/>
      <c r="G105" s="502"/>
      <c r="H105" s="272">
        <f>SUBTOTAL(9,H103:H104)</f>
        <v>0</v>
      </c>
      <c r="I105" s="122"/>
    </row>
    <row r="106" spans="2:9" ht="6" customHeight="1">
      <c r="B106" s="95"/>
      <c r="C106" s="96"/>
      <c r="D106" s="97"/>
      <c r="E106" s="97"/>
      <c r="F106" s="97"/>
      <c r="G106" s="97"/>
      <c r="H106" s="97"/>
      <c r="I106" s="95"/>
    </row>
    <row r="107" spans="2:9" ht="18.75" customHeight="1">
      <c r="B107" s="95"/>
      <c r="C107" s="501" t="s">
        <v>238</v>
      </c>
      <c r="D107" s="501"/>
      <c r="E107" s="501"/>
      <c r="F107" s="501"/>
      <c r="G107" s="501"/>
      <c r="H107" s="501"/>
      <c r="I107" s="95"/>
    </row>
    <row r="108" spans="2:9" ht="25.5">
      <c r="B108" s="95"/>
      <c r="C108" s="267" t="s">
        <v>239</v>
      </c>
      <c r="D108" s="504" t="s">
        <v>16</v>
      </c>
      <c r="E108" s="504"/>
      <c r="F108" s="504"/>
      <c r="G108" s="504"/>
      <c r="H108" s="267" t="s">
        <v>64</v>
      </c>
      <c r="I108" s="95"/>
    </row>
    <row r="109" spans="2:9" ht="18.75" customHeight="1">
      <c r="B109" s="95"/>
      <c r="C109" s="110"/>
      <c r="D109" s="505"/>
      <c r="E109" s="505"/>
      <c r="F109" s="505"/>
      <c r="G109" s="505"/>
      <c r="H109" s="111">
        <v>0</v>
      </c>
      <c r="I109" s="121"/>
    </row>
    <row r="110" spans="2:9" ht="18.75" customHeight="1">
      <c r="B110" s="95"/>
      <c r="C110" s="112"/>
      <c r="D110" s="506"/>
      <c r="E110" s="506"/>
      <c r="F110" s="506"/>
      <c r="G110" s="506"/>
      <c r="H110" s="113">
        <v>0</v>
      </c>
      <c r="I110" s="95"/>
    </row>
    <row r="111" spans="2:9" s="126" customFormat="1" ht="18.75" customHeight="1">
      <c r="B111" s="122"/>
      <c r="C111" s="500" t="s">
        <v>237</v>
      </c>
      <c r="D111" s="500"/>
      <c r="E111" s="500"/>
      <c r="F111" s="500"/>
      <c r="G111" s="500"/>
      <c r="H111" s="272">
        <f>SUBTOTAL(9,H109:H110)</f>
        <v>0</v>
      </c>
      <c r="I111" s="122"/>
    </row>
    <row r="112" spans="2:9" ht="6" customHeight="1">
      <c r="B112" s="95"/>
      <c r="C112" s="96"/>
      <c r="D112" s="97"/>
      <c r="E112" s="97"/>
      <c r="F112" s="97"/>
      <c r="G112" s="97"/>
      <c r="H112" s="97"/>
      <c r="I112" s="95"/>
    </row>
    <row r="113" spans="2:9" ht="18.75" customHeight="1">
      <c r="B113" s="95"/>
      <c r="C113" s="501" t="s">
        <v>240</v>
      </c>
      <c r="D113" s="501"/>
      <c r="E113" s="501"/>
      <c r="F113" s="501"/>
      <c r="G113" s="501"/>
      <c r="H113" s="501"/>
      <c r="I113" s="95"/>
    </row>
    <row r="114" spans="2:9" ht="38.25">
      <c r="B114" s="95"/>
      <c r="C114" s="277" t="s">
        <v>361</v>
      </c>
      <c r="D114" s="277" t="s">
        <v>362</v>
      </c>
      <c r="E114" s="267" t="s">
        <v>243</v>
      </c>
      <c r="F114" s="267" t="s">
        <v>244</v>
      </c>
      <c r="G114" s="268" t="s">
        <v>245</v>
      </c>
      <c r="H114" s="269" t="s">
        <v>246</v>
      </c>
      <c r="I114" s="95"/>
    </row>
    <row r="115" spans="2:9" ht="18.75" customHeight="1">
      <c r="B115" s="95"/>
      <c r="C115" s="236"/>
      <c r="D115" s="114"/>
      <c r="E115" s="236"/>
      <c r="F115" s="236"/>
      <c r="G115" s="278">
        <f>IF(E115="",0,IF(F115="",0.42,F115*0.05+0.42))</f>
        <v>0</v>
      </c>
      <c r="H115" s="279">
        <f>G115*E115</f>
        <v>0</v>
      </c>
      <c r="I115" s="95"/>
    </row>
    <row r="116" spans="2:9" ht="18.75" customHeight="1">
      <c r="B116" s="95"/>
      <c r="C116" s="236"/>
      <c r="D116" s="114"/>
      <c r="E116" s="236"/>
      <c r="F116" s="236"/>
      <c r="G116" s="278">
        <f t="shared" ref="G116:G118" si="15">IF(E116="",0,IF(F116="",0.42,F116*0.05+0.42))</f>
        <v>0</v>
      </c>
      <c r="H116" s="279">
        <f t="shared" ref="H116:H118" si="16">G116*E116</f>
        <v>0</v>
      </c>
      <c r="I116" s="95"/>
    </row>
    <row r="117" spans="2:9" ht="18.75" customHeight="1">
      <c r="B117" s="95"/>
      <c r="C117" s="236"/>
      <c r="D117" s="114"/>
      <c r="E117" s="236"/>
      <c r="F117" s="236"/>
      <c r="G117" s="278">
        <f t="shared" si="15"/>
        <v>0</v>
      </c>
      <c r="H117" s="279">
        <f t="shared" si="16"/>
        <v>0</v>
      </c>
      <c r="I117" s="95"/>
    </row>
    <row r="118" spans="2:9" ht="18.75" customHeight="1">
      <c r="B118" s="95"/>
      <c r="C118" s="237"/>
      <c r="D118" s="115"/>
      <c r="E118" s="237"/>
      <c r="F118" s="237"/>
      <c r="G118" s="280">
        <f t="shared" si="15"/>
        <v>0</v>
      </c>
      <c r="H118" s="281">
        <f t="shared" si="16"/>
        <v>0</v>
      </c>
      <c r="I118" s="95"/>
    </row>
    <row r="119" spans="2:9" s="126" customFormat="1" ht="18.75" customHeight="1">
      <c r="B119" s="122"/>
      <c r="C119" s="500" t="s">
        <v>237</v>
      </c>
      <c r="D119" s="500"/>
      <c r="E119" s="500"/>
      <c r="F119" s="500"/>
      <c r="G119" s="502"/>
      <c r="H119" s="272">
        <f>SUBTOTAL(9,H115:H118)</f>
        <v>0</v>
      </c>
      <c r="I119" s="122"/>
    </row>
    <row r="120" spans="2:9" ht="6" customHeight="1">
      <c r="B120" s="95"/>
      <c r="C120" s="97"/>
      <c r="D120" s="97"/>
      <c r="E120" s="97"/>
      <c r="F120" s="97"/>
      <c r="G120" s="97"/>
      <c r="H120" s="97"/>
      <c r="I120" s="95"/>
    </row>
    <row r="121" spans="2:9" ht="18.75" customHeight="1">
      <c r="B121" s="95"/>
      <c r="C121" s="501" t="s">
        <v>247</v>
      </c>
      <c r="D121" s="501"/>
      <c r="E121" s="501"/>
      <c r="F121" s="501"/>
      <c r="G121" s="501"/>
      <c r="H121" s="501"/>
      <c r="I121" s="95"/>
    </row>
    <row r="122" spans="2:9" ht="18.75" customHeight="1">
      <c r="B122" s="95"/>
      <c r="C122" s="277" t="s">
        <v>241</v>
      </c>
      <c r="D122" s="277" t="s">
        <v>242</v>
      </c>
      <c r="E122" s="503" t="s">
        <v>248</v>
      </c>
      <c r="F122" s="503"/>
      <c r="G122" s="503"/>
      <c r="H122" s="267" t="s">
        <v>249</v>
      </c>
      <c r="I122" s="95"/>
    </row>
    <row r="123" spans="2:9" ht="18.75" customHeight="1">
      <c r="B123" s="95"/>
      <c r="C123" s="236"/>
      <c r="D123" s="236"/>
      <c r="E123" s="498"/>
      <c r="F123" s="498"/>
      <c r="G123" s="498"/>
      <c r="H123" s="111">
        <v>0</v>
      </c>
      <c r="I123" s="95"/>
    </row>
    <row r="124" spans="2:9" ht="18.75" customHeight="1">
      <c r="B124" s="95"/>
      <c r="C124" s="236"/>
      <c r="D124" s="236"/>
      <c r="E124" s="498"/>
      <c r="F124" s="498"/>
      <c r="G124" s="498"/>
      <c r="H124" s="111">
        <v>0</v>
      </c>
      <c r="I124" s="95"/>
    </row>
    <row r="125" spans="2:9" ht="18.75" customHeight="1">
      <c r="B125" s="95"/>
      <c r="C125" s="236"/>
      <c r="D125" s="236"/>
      <c r="E125" s="498"/>
      <c r="F125" s="498"/>
      <c r="G125" s="498"/>
      <c r="H125" s="111">
        <v>0</v>
      </c>
      <c r="I125" s="95"/>
    </row>
    <row r="126" spans="2:9" ht="18.75" customHeight="1">
      <c r="B126" s="95"/>
      <c r="C126" s="237"/>
      <c r="D126" s="237"/>
      <c r="E126" s="499"/>
      <c r="F126" s="499"/>
      <c r="G126" s="499"/>
      <c r="H126" s="113">
        <v>0</v>
      </c>
      <c r="I126" s="95"/>
    </row>
    <row r="127" spans="2:9" s="126" customFormat="1" ht="18.75" customHeight="1">
      <c r="B127" s="122"/>
      <c r="C127" s="500" t="s">
        <v>237</v>
      </c>
      <c r="D127" s="500"/>
      <c r="E127" s="500"/>
      <c r="F127" s="500"/>
      <c r="G127" s="500"/>
      <c r="H127" s="276">
        <f>SUBTOTAL(9,H123:H126)</f>
        <v>0</v>
      </c>
      <c r="I127" s="122"/>
    </row>
    <row r="128" spans="2:9" ht="6" customHeight="1">
      <c r="B128" s="95"/>
      <c r="C128" s="97"/>
      <c r="D128" s="97"/>
      <c r="E128" s="97"/>
      <c r="F128" s="97"/>
      <c r="G128" s="97"/>
      <c r="H128" s="97"/>
      <c r="I128" s="95"/>
    </row>
    <row r="129" spans="2:9" ht="18.75" customHeight="1">
      <c r="B129" s="95"/>
      <c r="C129" s="501" t="s">
        <v>250</v>
      </c>
      <c r="D129" s="501"/>
      <c r="E129" s="501"/>
      <c r="F129" s="501"/>
      <c r="G129" s="501"/>
      <c r="H129" s="501"/>
      <c r="I129" s="95"/>
    </row>
    <row r="130" spans="2:9" ht="25.5">
      <c r="B130" s="95"/>
      <c r="C130" s="282" t="s">
        <v>251</v>
      </c>
      <c r="D130" s="267" t="s">
        <v>252</v>
      </c>
      <c r="E130" s="267" t="s">
        <v>253</v>
      </c>
      <c r="F130" s="277" t="s">
        <v>254</v>
      </c>
      <c r="G130" s="267" t="s">
        <v>255</v>
      </c>
      <c r="H130" s="267" t="s">
        <v>249</v>
      </c>
      <c r="I130" s="95"/>
    </row>
    <row r="131" spans="2:9" ht="18.75" customHeight="1">
      <c r="B131" s="95"/>
      <c r="C131" s="116"/>
      <c r="D131" s="117"/>
      <c r="E131" s="117"/>
      <c r="F131" s="117"/>
      <c r="G131" s="283">
        <f>E131-D131</f>
        <v>0</v>
      </c>
      <c r="H131" s="111">
        <v>0</v>
      </c>
      <c r="I131" s="123" t="s">
        <v>256</v>
      </c>
    </row>
    <row r="132" spans="2:9" ht="18.75" customHeight="1">
      <c r="B132" s="95"/>
      <c r="C132" s="118"/>
      <c r="D132" s="119"/>
      <c r="E132" s="119"/>
      <c r="F132" s="119"/>
      <c r="G132" s="284">
        <f t="shared" ref="G132" si="17">E132-D132</f>
        <v>0</v>
      </c>
      <c r="H132" s="113">
        <v>0</v>
      </c>
      <c r="I132" s="123" t="s">
        <v>257</v>
      </c>
    </row>
    <row r="133" spans="2:9" s="126" customFormat="1" ht="18.75" customHeight="1">
      <c r="B133" s="122"/>
      <c r="C133" s="500" t="s">
        <v>237</v>
      </c>
      <c r="D133" s="500"/>
      <c r="E133" s="500"/>
      <c r="F133" s="500"/>
      <c r="G133" s="500"/>
      <c r="H133" s="276">
        <f>SUBTOTAL(9,H131:H132)</f>
        <v>0</v>
      </c>
      <c r="I133" s="122"/>
    </row>
    <row r="134" spans="2:9" ht="6" customHeight="1">
      <c r="B134" s="95"/>
      <c r="C134" s="97"/>
      <c r="D134" s="97"/>
      <c r="E134" s="97"/>
      <c r="F134" s="97"/>
      <c r="G134" s="97"/>
      <c r="H134" s="97"/>
      <c r="I134" s="95"/>
    </row>
    <row r="135" spans="2:9" s="127" customFormat="1" ht="18.75" customHeight="1">
      <c r="B135" s="124"/>
      <c r="C135" s="497" t="s">
        <v>258</v>
      </c>
      <c r="D135" s="497"/>
      <c r="E135" s="497"/>
      <c r="F135" s="497"/>
      <c r="G135" s="497"/>
      <c r="H135" s="285">
        <f>SUBTOTAL(9,H103:H133)</f>
        <v>0</v>
      </c>
      <c r="I135" s="124"/>
    </row>
    <row r="136" spans="2:9" ht="50.1" customHeight="1">
      <c r="B136" s="95"/>
      <c r="C136" s="120"/>
      <c r="D136" s="120"/>
      <c r="E136" s="120"/>
      <c r="F136" s="120"/>
      <c r="G136" s="120"/>
      <c r="H136" s="120"/>
      <c r="I136" s="95"/>
    </row>
    <row r="137" spans="2:9" ht="18.75" customHeight="1">
      <c r="B137" s="95"/>
      <c r="C137" s="510" t="s">
        <v>358</v>
      </c>
      <c r="D137" s="510"/>
      <c r="E137" s="507"/>
      <c r="F137" s="507"/>
      <c r="G137" s="507"/>
      <c r="H137" s="507"/>
      <c r="I137" s="95"/>
    </row>
    <row r="138" spans="2:9" ht="18.75" customHeight="1">
      <c r="B138" s="95"/>
      <c r="C138" s="511" t="s">
        <v>184</v>
      </c>
      <c r="D138" s="511"/>
      <c r="E138" s="507"/>
      <c r="F138" s="507"/>
      <c r="G138" s="507"/>
      <c r="H138" s="507"/>
      <c r="I138" s="95"/>
    </row>
    <row r="139" spans="2:9" ht="18.75" customHeight="1">
      <c r="B139" s="95"/>
      <c r="C139" s="503" t="s">
        <v>359</v>
      </c>
      <c r="D139" s="503"/>
      <c r="E139" s="507"/>
      <c r="F139" s="507"/>
      <c r="G139" s="507"/>
      <c r="H139" s="507"/>
      <c r="I139" s="95"/>
    </row>
    <row r="140" spans="2:9" ht="18.75" customHeight="1">
      <c r="B140" s="95"/>
      <c r="C140" s="503" t="s">
        <v>226</v>
      </c>
      <c r="D140" s="503"/>
      <c r="E140" s="507"/>
      <c r="F140" s="507"/>
      <c r="G140" s="507"/>
      <c r="H140" s="507"/>
      <c r="I140" s="95"/>
    </row>
    <row r="141" spans="2:9" ht="32.25" customHeight="1">
      <c r="B141" s="95"/>
      <c r="C141" s="503" t="s">
        <v>227</v>
      </c>
      <c r="D141" s="503"/>
      <c r="E141" s="507"/>
      <c r="F141" s="507"/>
      <c r="G141" s="507"/>
      <c r="H141" s="507"/>
      <c r="I141" s="95"/>
    </row>
    <row r="142" spans="2:9" ht="30" customHeight="1">
      <c r="B142" s="95"/>
      <c r="C142" s="265" t="s">
        <v>228</v>
      </c>
      <c r="D142" s="265" t="s">
        <v>229</v>
      </c>
      <c r="E142" s="265" t="s">
        <v>230</v>
      </c>
      <c r="F142" s="508" t="s">
        <v>194</v>
      </c>
      <c r="G142" s="508"/>
      <c r="H142" s="508"/>
      <c r="I142" s="95"/>
    </row>
    <row r="143" spans="2:9" ht="18.75" customHeight="1">
      <c r="B143" s="95"/>
      <c r="C143" s="106"/>
      <c r="D143" s="238"/>
      <c r="E143" s="266">
        <f>D143-C143</f>
        <v>0</v>
      </c>
      <c r="F143" s="509"/>
      <c r="G143" s="509"/>
      <c r="H143" s="509"/>
      <c r="I143" s="121"/>
    </row>
    <row r="144" spans="2:9" ht="6" customHeight="1">
      <c r="B144" s="95"/>
      <c r="C144" s="96"/>
      <c r="D144" s="97"/>
      <c r="E144" s="97"/>
      <c r="F144" s="97"/>
      <c r="G144" s="97"/>
      <c r="H144" s="97"/>
      <c r="I144" s="95"/>
    </row>
    <row r="145" spans="2:9" ht="18.75" customHeight="1">
      <c r="B145" s="95"/>
      <c r="C145" s="501" t="s">
        <v>231</v>
      </c>
      <c r="D145" s="501"/>
      <c r="E145" s="501"/>
      <c r="F145" s="501"/>
      <c r="G145" s="501"/>
      <c r="H145" s="501"/>
      <c r="I145" s="95"/>
    </row>
    <row r="146" spans="2:9" ht="25.5">
      <c r="B146" s="95"/>
      <c r="C146" s="267" t="s">
        <v>232</v>
      </c>
      <c r="D146" s="267" t="s">
        <v>233</v>
      </c>
      <c r="E146" s="267" t="s">
        <v>230</v>
      </c>
      <c r="F146" s="267" t="s">
        <v>234</v>
      </c>
      <c r="G146" s="268" t="s">
        <v>235</v>
      </c>
      <c r="H146" s="269" t="s">
        <v>236</v>
      </c>
      <c r="I146" s="95"/>
    </row>
    <row r="147" spans="2:9" ht="18.75" customHeight="1">
      <c r="B147" s="95"/>
      <c r="C147" s="106"/>
      <c r="D147" s="238"/>
      <c r="E147" s="266">
        <f t="shared" ref="E147:E148" si="18">D147-C147</f>
        <v>0</v>
      </c>
      <c r="F147" s="273">
        <f t="shared" ref="F147:F148" si="19">IF(E147-FLOOR(E147,1)&lt;=5/24,FLOOR(E147,1),IF(E147-FLOOR(E147,1)&lt;=8/24,FLOOR(E147,1)+1/3,IF(E147-FLOOR(E147,1)&lt;=12/24,FLOOR(E147,1)+2/3,CEILING(E147,1))))</f>
        <v>0</v>
      </c>
      <c r="G147" s="108"/>
      <c r="H147" s="270">
        <f t="shared" ref="H147:H148" si="20">G147*F147</f>
        <v>0</v>
      </c>
      <c r="I147" s="95"/>
    </row>
    <row r="148" spans="2:9" ht="18.75" customHeight="1">
      <c r="B148" s="95"/>
      <c r="C148" s="107"/>
      <c r="D148" s="107"/>
      <c r="E148" s="274">
        <f t="shared" si="18"/>
        <v>0</v>
      </c>
      <c r="F148" s="275">
        <f t="shared" si="19"/>
        <v>0</v>
      </c>
      <c r="G148" s="109"/>
      <c r="H148" s="271">
        <f t="shared" si="20"/>
        <v>0</v>
      </c>
      <c r="I148" s="95"/>
    </row>
    <row r="149" spans="2:9" s="126" customFormat="1" ht="18.75" customHeight="1">
      <c r="B149" s="122"/>
      <c r="C149" s="500" t="s">
        <v>237</v>
      </c>
      <c r="D149" s="500"/>
      <c r="E149" s="500"/>
      <c r="F149" s="500"/>
      <c r="G149" s="502"/>
      <c r="H149" s="272">
        <f>SUBTOTAL(9,H147:H148)</f>
        <v>0</v>
      </c>
      <c r="I149" s="122"/>
    </row>
    <row r="150" spans="2:9" ht="6" customHeight="1">
      <c r="B150" s="95"/>
      <c r="C150" s="96"/>
      <c r="D150" s="97"/>
      <c r="E150" s="97"/>
      <c r="F150" s="97"/>
      <c r="G150" s="97"/>
      <c r="H150" s="97"/>
      <c r="I150" s="95"/>
    </row>
    <row r="151" spans="2:9" ht="18.75" customHeight="1">
      <c r="B151" s="95"/>
      <c r="C151" s="501" t="s">
        <v>238</v>
      </c>
      <c r="D151" s="501"/>
      <c r="E151" s="501"/>
      <c r="F151" s="501"/>
      <c r="G151" s="501"/>
      <c r="H151" s="501"/>
      <c r="I151" s="95"/>
    </row>
    <row r="152" spans="2:9" ht="25.5">
      <c r="B152" s="95"/>
      <c r="C152" s="267" t="s">
        <v>239</v>
      </c>
      <c r="D152" s="504" t="s">
        <v>16</v>
      </c>
      <c r="E152" s="504"/>
      <c r="F152" s="504"/>
      <c r="G152" s="504"/>
      <c r="H152" s="267" t="s">
        <v>64</v>
      </c>
      <c r="I152" s="95"/>
    </row>
    <row r="153" spans="2:9" ht="18.75" customHeight="1">
      <c r="B153" s="95"/>
      <c r="C153" s="110"/>
      <c r="D153" s="505"/>
      <c r="E153" s="505"/>
      <c r="F153" s="505"/>
      <c r="G153" s="505"/>
      <c r="H153" s="111">
        <v>0</v>
      </c>
      <c r="I153" s="121"/>
    </row>
    <row r="154" spans="2:9" ht="18.75" customHeight="1">
      <c r="B154" s="95"/>
      <c r="C154" s="112"/>
      <c r="D154" s="506"/>
      <c r="E154" s="506"/>
      <c r="F154" s="506"/>
      <c r="G154" s="506"/>
      <c r="H154" s="113">
        <v>0</v>
      </c>
      <c r="I154" s="95"/>
    </row>
    <row r="155" spans="2:9" s="126" customFormat="1" ht="18.75" customHeight="1">
      <c r="B155" s="122"/>
      <c r="C155" s="500" t="s">
        <v>237</v>
      </c>
      <c r="D155" s="500"/>
      <c r="E155" s="500"/>
      <c r="F155" s="500"/>
      <c r="G155" s="500"/>
      <c r="H155" s="272">
        <f>SUBTOTAL(9,H153:H154)</f>
        <v>0</v>
      </c>
      <c r="I155" s="122"/>
    </row>
    <row r="156" spans="2:9" ht="6" customHeight="1">
      <c r="B156" s="95"/>
      <c r="C156" s="96"/>
      <c r="D156" s="97"/>
      <c r="E156" s="97"/>
      <c r="F156" s="97"/>
      <c r="G156" s="97"/>
      <c r="H156" s="97"/>
      <c r="I156" s="95"/>
    </row>
    <row r="157" spans="2:9" ht="18.75" customHeight="1">
      <c r="B157" s="95"/>
      <c r="C157" s="501" t="s">
        <v>240</v>
      </c>
      <c r="D157" s="501"/>
      <c r="E157" s="501"/>
      <c r="F157" s="501"/>
      <c r="G157" s="501"/>
      <c r="H157" s="501"/>
      <c r="I157" s="95"/>
    </row>
    <row r="158" spans="2:9" ht="38.25">
      <c r="B158" s="95"/>
      <c r="C158" s="277" t="s">
        <v>361</v>
      </c>
      <c r="D158" s="277" t="s">
        <v>362</v>
      </c>
      <c r="E158" s="267" t="s">
        <v>243</v>
      </c>
      <c r="F158" s="267" t="s">
        <v>244</v>
      </c>
      <c r="G158" s="268" t="s">
        <v>245</v>
      </c>
      <c r="H158" s="269" t="s">
        <v>246</v>
      </c>
      <c r="I158" s="95"/>
    </row>
    <row r="159" spans="2:9" ht="18.75" customHeight="1">
      <c r="B159" s="95"/>
      <c r="C159" s="236"/>
      <c r="D159" s="114"/>
      <c r="E159" s="236"/>
      <c r="F159" s="236"/>
      <c r="G159" s="278">
        <f>IF(E159="",0,IF(F159="",0.42,F159*0.05+0.42))</f>
        <v>0</v>
      </c>
      <c r="H159" s="279">
        <f>G159*E159</f>
        <v>0</v>
      </c>
      <c r="I159" s="95"/>
    </row>
    <row r="160" spans="2:9" ht="18.75" customHeight="1">
      <c r="B160" s="95"/>
      <c r="C160" s="236"/>
      <c r="D160" s="114"/>
      <c r="E160" s="236"/>
      <c r="F160" s="236"/>
      <c r="G160" s="278">
        <f t="shared" ref="G160:G162" si="21">IF(E160="",0,IF(F160="",0.42,F160*0.05+0.42))</f>
        <v>0</v>
      </c>
      <c r="H160" s="279">
        <f t="shared" ref="H160:H162" si="22">G160*E160</f>
        <v>0</v>
      </c>
      <c r="I160" s="95"/>
    </row>
    <row r="161" spans="2:9" ht="18.75" customHeight="1">
      <c r="B161" s="95"/>
      <c r="C161" s="236"/>
      <c r="D161" s="114"/>
      <c r="E161" s="236"/>
      <c r="F161" s="236"/>
      <c r="G161" s="278">
        <f t="shared" si="21"/>
        <v>0</v>
      </c>
      <c r="H161" s="279">
        <f t="shared" si="22"/>
        <v>0</v>
      </c>
      <c r="I161" s="95"/>
    </row>
    <row r="162" spans="2:9" ht="18.75" customHeight="1">
      <c r="B162" s="95"/>
      <c r="C162" s="237"/>
      <c r="D162" s="115"/>
      <c r="E162" s="237"/>
      <c r="F162" s="237"/>
      <c r="G162" s="280">
        <f t="shared" si="21"/>
        <v>0</v>
      </c>
      <c r="H162" s="281">
        <f t="shared" si="22"/>
        <v>0</v>
      </c>
      <c r="I162" s="95"/>
    </row>
    <row r="163" spans="2:9" s="126" customFormat="1" ht="18.75" customHeight="1">
      <c r="B163" s="122"/>
      <c r="C163" s="500" t="s">
        <v>237</v>
      </c>
      <c r="D163" s="500"/>
      <c r="E163" s="500"/>
      <c r="F163" s="500"/>
      <c r="G163" s="502"/>
      <c r="H163" s="272">
        <f>SUBTOTAL(9,H159:H162)</f>
        <v>0</v>
      </c>
      <c r="I163" s="122"/>
    </row>
    <row r="164" spans="2:9" ht="6" customHeight="1">
      <c r="B164" s="95"/>
      <c r="C164" s="97"/>
      <c r="D164" s="97"/>
      <c r="E164" s="97"/>
      <c r="F164" s="97"/>
      <c r="G164" s="97"/>
      <c r="H164" s="97"/>
      <c r="I164" s="95"/>
    </row>
    <row r="165" spans="2:9" ht="18.75" customHeight="1">
      <c r="B165" s="95"/>
      <c r="C165" s="501" t="s">
        <v>247</v>
      </c>
      <c r="D165" s="501"/>
      <c r="E165" s="501"/>
      <c r="F165" s="501"/>
      <c r="G165" s="501"/>
      <c r="H165" s="501"/>
      <c r="I165" s="95"/>
    </row>
    <row r="166" spans="2:9" ht="18.75" customHeight="1">
      <c r="B166" s="95"/>
      <c r="C166" s="277" t="s">
        <v>241</v>
      </c>
      <c r="D166" s="277" t="s">
        <v>242</v>
      </c>
      <c r="E166" s="503" t="s">
        <v>248</v>
      </c>
      <c r="F166" s="503"/>
      <c r="G166" s="503"/>
      <c r="H166" s="267" t="s">
        <v>249</v>
      </c>
      <c r="I166" s="95"/>
    </row>
    <row r="167" spans="2:9" ht="18.75" customHeight="1">
      <c r="B167" s="95"/>
      <c r="C167" s="236"/>
      <c r="D167" s="236"/>
      <c r="E167" s="498"/>
      <c r="F167" s="498"/>
      <c r="G167" s="498"/>
      <c r="H167" s="111">
        <v>0</v>
      </c>
      <c r="I167" s="95"/>
    </row>
    <row r="168" spans="2:9" ht="18.75" customHeight="1">
      <c r="B168" s="95"/>
      <c r="C168" s="236"/>
      <c r="D168" s="236"/>
      <c r="E168" s="498"/>
      <c r="F168" s="498"/>
      <c r="G168" s="498"/>
      <c r="H168" s="111">
        <v>0</v>
      </c>
      <c r="I168" s="95"/>
    </row>
    <row r="169" spans="2:9" ht="18.75" customHeight="1">
      <c r="B169" s="95"/>
      <c r="C169" s="236"/>
      <c r="D169" s="236"/>
      <c r="E169" s="498"/>
      <c r="F169" s="498"/>
      <c r="G169" s="498"/>
      <c r="H169" s="111">
        <v>0</v>
      </c>
      <c r="I169" s="95"/>
    </row>
    <row r="170" spans="2:9" ht="18.75" customHeight="1">
      <c r="B170" s="95"/>
      <c r="C170" s="237"/>
      <c r="D170" s="237"/>
      <c r="E170" s="499"/>
      <c r="F170" s="499"/>
      <c r="G170" s="499"/>
      <c r="H170" s="113">
        <v>0</v>
      </c>
      <c r="I170" s="95"/>
    </row>
    <row r="171" spans="2:9" s="126" customFormat="1" ht="18.75" customHeight="1">
      <c r="B171" s="122"/>
      <c r="C171" s="500" t="s">
        <v>237</v>
      </c>
      <c r="D171" s="500"/>
      <c r="E171" s="500"/>
      <c r="F171" s="500"/>
      <c r="G171" s="500"/>
      <c r="H171" s="276">
        <f>SUBTOTAL(9,H167:H170)</f>
        <v>0</v>
      </c>
      <c r="I171" s="122"/>
    </row>
    <row r="172" spans="2:9" ht="6" customHeight="1">
      <c r="B172" s="95"/>
      <c r="C172" s="97"/>
      <c r="D172" s="97"/>
      <c r="E172" s="97"/>
      <c r="F172" s="97"/>
      <c r="G172" s="97"/>
      <c r="H172" s="97"/>
      <c r="I172" s="95"/>
    </row>
    <row r="173" spans="2:9" ht="18.75" customHeight="1">
      <c r="B173" s="95"/>
      <c r="C173" s="501" t="s">
        <v>250</v>
      </c>
      <c r="D173" s="501"/>
      <c r="E173" s="501"/>
      <c r="F173" s="501"/>
      <c r="G173" s="501"/>
      <c r="H173" s="501"/>
      <c r="I173" s="95"/>
    </row>
    <row r="174" spans="2:9" ht="25.5">
      <c r="B174" s="95"/>
      <c r="C174" s="282" t="s">
        <v>251</v>
      </c>
      <c r="D174" s="267" t="s">
        <v>252</v>
      </c>
      <c r="E174" s="267" t="s">
        <v>253</v>
      </c>
      <c r="F174" s="277" t="s">
        <v>254</v>
      </c>
      <c r="G174" s="267" t="s">
        <v>255</v>
      </c>
      <c r="H174" s="267" t="s">
        <v>249</v>
      </c>
      <c r="I174" s="95"/>
    </row>
    <row r="175" spans="2:9" ht="18.75" customHeight="1">
      <c r="B175" s="95"/>
      <c r="C175" s="116"/>
      <c r="D175" s="117"/>
      <c r="E175" s="117"/>
      <c r="F175" s="117"/>
      <c r="G175" s="283">
        <f>E175-D175</f>
        <v>0</v>
      </c>
      <c r="H175" s="111">
        <v>0</v>
      </c>
      <c r="I175" s="123" t="s">
        <v>256</v>
      </c>
    </row>
    <row r="176" spans="2:9" ht="18.75" customHeight="1">
      <c r="B176" s="95"/>
      <c r="C176" s="118"/>
      <c r="D176" s="119"/>
      <c r="E176" s="119"/>
      <c r="F176" s="119"/>
      <c r="G176" s="284">
        <f t="shared" ref="G176" si="23">E176-D176</f>
        <v>0</v>
      </c>
      <c r="H176" s="113">
        <v>0</v>
      </c>
      <c r="I176" s="123" t="s">
        <v>257</v>
      </c>
    </row>
    <row r="177" spans="2:9" s="126" customFormat="1" ht="18.75" customHeight="1">
      <c r="B177" s="122"/>
      <c r="C177" s="500" t="s">
        <v>237</v>
      </c>
      <c r="D177" s="500"/>
      <c r="E177" s="500"/>
      <c r="F177" s="500"/>
      <c r="G177" s="500"/>
      <c r="H177" s="276">
        <f>SUBTOTAL(9,H175:H176)</f>
        <v>0</v>
      </c>
      <c r="I177" s="122"/>
    </row>
    <row r="178" spans="2:9" ht="6" customHeight="1">
      <c r="B178" s="95"/>
      <c r="C178" s="97"/>
      <c r="D178" s="97"/>
      <c r="E178" s="97"/>
      <c r="F178" s="97"/>
      <c r="G178" s="97"/>
      <c r="H178" s="97"/>
      <c r="I178" s="95"/>
    </row>
    <row r="179" spans="2:9" s="127" customFormat="1" ht="18.75" customHeight="1">
      <c r="B179" s="124"/>
      <c r="C179" s="497" t="s">
        <v>258</v>
      </c>
      <c r="D179" s="497"/>
      <c r="E179" s="497"/>
      <c r="F179" s="497"/>
      <c r="G179" s="497"/>
      <c r="H179" s="285">
        <f>SUBTOTAL(9,H147:H177)</f>
        <v>0</v>
      </c>
      <c r="I179" s="124"/>
    </row>
    <row r="180" spans="2:9" ht="50.1" customHeight="1">
      <c r="B180" s="95"/>
      <c r="C180" s="120"/>
      <c r="D180" s="120"/>
      <c r="E180" s="120"/>
      <c r="F180" s="120"/>
      <c r="G180" s="120"/>
      <c r="H180" s="120"/>
      <c r="I180" s="95"/>
    </row>
    <row r="181" spans="2:9" ht="18.75" customHeight="1">
      <c r="B181" s="95"/>
      <c r="C181" s="510" t="s">
        <v>358</v>
      </c>
      <c r="D181" s="510"/>
      <c r="E181" s="507"/>
      <c r="F181" s="507"/>
      <c r="G181" s="507"/>
      <c r="H181" s="507"/>
      <c r="I181" s="95"/>
    </row>
    <row r="182" spans="2:9" ht="18.75" customHeight="1">
      <c r="B182" s="95"/>
      <c r="C182" s="511" t="s">
        <v>184</v>
      </c>
      <c r="D182" s="511"/>
      <c r="E182" s="507"/>
      <c r="F182" s="507"/>
      <c r="G182" s="507"/>
      <c r="H182" s="507"/>
      <c r="I182" s="95"/>
    </row>
    <row r="183" spans="2:9" ht="18.75" customHeight="1">
      <c r="B183" s="95"/>
      <c r="C183" s="503" t="s">
        <v>359</v>
      </c>
      <c r="D183" s="503"/>
      <c r="E183" s="507"/>
      <c r="F183" s="507"/>
      <c r="G183" s="507"/>
      <c r="H183" s="507"/>
      <c r="I183" s="95"/>
    </row>
    <row r="184" spans="2:9" ht="18.75" customHeight="1">
      <c r="B184" s="95"/>
      <c r="C184" s="503" t="s">
        <v>226</v>
      </c>
      <c r="D184" s="503"/>
      <c r="E184" s="507"/>
      <c r="F184" s="507"/>
      <c r="G184" s="507"/>
      <c r="H184" s="507"/>
      <c r="I184" s="95"/>
    </row>
    <row r="185" spans="2:9" ht="32.25" customHeight="1">
      <c r="B185" s="95"/>
      <c r="C185" s="503" t="s">
        <v>227</v>
      </c>
      <c r="D185" s="503"/>
      <c r="E185" s="507"/>
      <c r="F185" s="507"/>
      <c r="G185" s="507"/>
      <c r="H185" s="507"/>
      <c r="I185" s="95"/>
    </row>
    <row r="186" spans="2:9" ht="30" customHeight="1">
      <c r="B186" s="95"/>
      <c r="C186" s="265" t="s">
        <v>228</v>
      </c>
      <c r="D186" s="265" t="s">
        <v>229</v>
      </c>
      <c r="E186" s="265" t="s">
        <v>230</v>
      </c>
      <c r="F186" s="508" t="s">
        <v>194</v>
      </c>
      <c r="G186" s="508"/>
      <c r="H186" s="508"/>
      <c r="I186" s="95"/>
    </row>
    <row r="187" spans="2:9" ht="18.75" customHeight="1">
      <c r="B187" s="95"/>
      <c r="C187" s="106"/>
      <c r="D187" s="238"/>
      <c r="E187" s="266">
        <f>D187-C187</f>
        <v>0</v>
      </c>
      <c r="F187" s="509"/>
      <c r="G187" s="509"/>
      <c r="H187" s="509"/>
      <c r="I187" s="121"/>
    </row>
    <row r="188" spans="2:9" ht="6" customHeight="1">
      <c r="B188" s="95"/>
      <c r="C188" s="96"/>
      <c r="D188" s="97"/>
      <c r="E188" s="97"/>
      <c r="F188" s="97"/>
      <c r="G188" s="97"/>
      <c r="H188" s="97"/>
      <c r="I188" s="95"/>
    </row>
    <row r="189" spans="2:9" ht="18.75" customHeight="1">
      <c r="B189" s="95"/>
      <c r="C189" s="501" t="s">
        <v>231</v>
      </c>
      <c r="D189" s="501"/>
      <c r="E189" s="501"/>
      <c r="F189" s="501"/>
      <c r="G189" s="501"/>
      <c r="H189" s="501"/>
      <c r="I189" s="95"/>
    </row>
    <row r="190" spans="2:9" ht="25.5">
      <c r="B190" s="95"/>
      <c r="C190" s="267" t="s">
        <v>232</v>
      </c>
      <c r="D190" s="267" t="s">
        <v>233</v>
      </c>
      <c r="E190" s="267" t="s">
        <v>230</v>
      </c>
      <c r="F190" s="267" t="s">
        <v>234</v>
      </c>
      <c r="G190" s="268" t="s">
        <v>235</v>
      </c>
      <c r="H190" s="269" t="s">
        <v>236</v>
      </c>
      <c r="I190" s="95"/>
    </row>
    <row r="191" spans="2:9" ht="18.75" customHeight="1">
      <c r="B191" s="95"/>
      <c r="C191" s="106"/>
      <c r="D191" s="238"/>
      <c r="E191" s="266">
        <f t="shared" ref="E191:E192" si="24">D191-C191</f>
        <v>0</v>
      </c>
      <c r="F191" s="273">
        <f t="shared" ref="F191:F192" si="25">IF(E191-FLOOR(E191,1)&lt;=5/24,FLOOR(E191,1),IF(E191-FLOOR(E191,1)&lt;=8/24,FLOOR(E191,1)+1/3,IF(E191-FLOOR(E191,1)&lt;=12/24,FLOOR(E191,1)+2/3,CEILING(E191,1))))</f>
        <v>0</v>
      </c>
      <c r="G191" s="108"/>
      <c r="H191" s="270">
        <f t="shared" ref="H191:H192" si="26">G191*F191</f>
        <v>0</v>
      </c>
      <c r="I191" s="95"/>
    </row>
    <row r="192" spans="2:9" ht="18.75" customHeight="1">
      <c r="B192" s="95"/>
      <c r="C192" s="107"/>
      <c r="D192" s="107"/>
      <c r="E192" s="274">
        <f t="shared" si="24"/>
        <v>0</v>
      </c>
      <c r="F192" s="275">
        <f t="shared" si="25"/>
        <v>0</v>
      </c>
      <c r="G192" s="109"/>
      <c r="H192" s="271">
        <f t="shared" si="26"/>
        <v>0</v>
      </c>
      <c r="I192" s="95"/>
    </row>
    <row r="193" spans="2:9" s="126" customFormat="1" ht="18.75" customHeight="1">
      <c r="B193" s="122"/>
      <c r="C193" s="500" t="s">
        <v>237</v>
      </c>
      <c r="D193" s="500"/>
      <c r="E193" s="500"/>
      <c r="F193" s="500"/>
      <c r="G193" s="502"/>
      <c r="H193" s="272">
        <f>SUBTOTAL(9,H191:H192)</f>
        <v>0</v>
      </c>
      <c r="I193" s="122"/>
    </row>
    <row r="194" spans="2:9" ht="6" customHeight="1">
      <c r="B194" s="95"/>
      <c r="C194" s="96"/>
      <c r="D194" s="97"/>
      <c r="E194" s="97"/>
      <c r="F194" s="97"/>
      <c r="G194" s="97"/>
      <c r="H194" s="97"/>
      <c r="I194" s="95"/>
    </row>
    <row r="195" spans="2:9" ht="18.75" customHeight="1">
      <c r="B195" s="95"/>
      <c r="C195" s="501" t="s">
        <v>238</v>
      </c>
      <c r="D195" s="501"/>
      <c r="E195" s="501"/>
      <c r="F195" s="501"/>
      <c r="G195" s="501"/>
      <c r="H195" s="501"/>
      <c r="I195" s="95"/>
    </row>
    <row r="196" spans="2:9" ht="25.5">
      <c r="B196" s="95"/>
      <c r="C196" s="267" t="s">
        <v>239</v>
      </c>
      <c r="D196" s="504" t="s">
        <v>16</v>
      </c>
      <c r="E196" s="504"/>
      <c r="F196" s="504"/>
      <c r="G196" s="504"/>
      <c r="H196" s="267" t="s">
        <v>64</v>
      </c>
      <c r="I196" s="95"/>
    </row>
    <row r="197" spans="2:9" ht="18.75" customHeight="1">
      <c r="B197" s="95"/>
      <c r="C197" s="110"/>
      <c r="D197" s="505"/>
      <c r="E197" s="505"/>
      <c r="F197" s="505"/>
      <c r="G197" s="505"/>
      <c r="H197" s="111">
        <v>0</v>
      </c>
      <c r="I197" s="121"/>
    </row>
    <row r="198" spans="2:9" ht="18.75" customHeight="1">
      <c r="B198" s="95"/>
      <c r="C198" s="112"/>
      <c r="D198" s="506"/>
      <c r="E198" s="506"/>
      <c r="F198" s="506"/>
      <c r="G198" s="506"/>
      <c r="H198" s="113">
        <v>0</v>
      </c>
      <c r="I198" s="95"/>
    </row>
    <row r="199" spans="2:9" s="126" customFormat="1" ht="18.75" customHeight="1">
      <c r="B199" s="122"/>
      <c r="C199" s="500" t="s">
        <v>237</v>
      </c>
      <c r="D199" s="500"/>
      <c r="E199" s="500"/>
      <c r="F199" s="500"/>
      <c r="G199" s="500"/>
      <c r="H199" s="272">
        <f>SUBTOTAL(9,H197:H198)</f>
        <v>0</v>
      </c>
      <c r="I199" s="122"/>
    </row>
    <row r="200" spans="2:9" ht="6" customHeight="1">
      <c r="B200" s="95"/>
      <c r="C200" s="96"/>
      <c r="D200" s="97"/>
      <c r="E200" s="97"/>
      <c r="F200" s="97"/>
      <c r="G200" s="97"/>
      <c r="H200" s="97"/>
      <c r="I200" s="95"/>
    </row>
    <row r="201" spans="2:9" ht="18.75" customHeight="1">
      <c r="B201" s="95"/>
      <c r="C201" s="501" t="s">
        <v>240</v>
      </c>
      <c r="D201" s="501"/>
      <c r="E201" s="501"/>
      <c r="F201" s="501"/>
      <c r="G201" s="501"/>
      <c r="H201" s="501"/>
      <c r="I201" s="95"/>
    </row>
    <row r="202" spans="2:9" ht="38.25">
      <c r="B202" s="95"/>
      <c r="C202" s="277" t="s">
        <v>361</v>
      </c>
      <c r="D202" s="277" t="s">
        <v>362</v>
      </c>
      <c r="E202" s="267" t="s">
        <v>243</v>
      </c>
      <c r="F202" s="267" t="s">
        <v>244</v>
      </c>
      <c r="G202" s="268" t="s">
        <v>245</v>
      </c>
      <c r="H202" s="269" t="s">
        <v>246</v>
      </c>
      <c r="I202" s="95"/>
    </row>
    <row r="203" spans="2:9" ht="18.75" customHeight="1">
      <c r="B203" s="95"/>
      <c r="C203" s="236"/>
      <c r="D203" s="114"/>
      <c r="E203" s="236"/>
      <c r="F203" s="236"/>
      <c r="G203" s="278">
        <f>IF(E203="",0,IF(F203="",0.42,F203*0.05+0.42))</f>
        <v>0</v>
      </c>
      <c r="H203" s="279">
        <f>G203*E203</f>
        <v>0</v>
      </c>
      <c r="I203" s="95"/>
    </row>
    <row r="204" spans="2:9" ht="18.75" customHeight="1">
      <c r="B204" s="95"/>
      <c r="C204" s="236"/>
      <c r="D204" s="114"/>
      <c r="E204" s="236"/>
      <c r="F204" s="236"/>
      <c r="G204" s="278">
        <f t="shared" ref="G204:G206" si="27">IF(E204="",0,IF(F204="",0.42,F204*0.05+0.42))</f>
        <v>0</v>
      </c>
      <c r="H204" s="279">
        <f t="shared" ref="H204:H206" si="28">G204*E204</f>
        <v>0</v>
      </c>
      <c r="I204" s="95"/>
    </row>
    <row r="205" spans="2:9" ht="18.75" customHeight="1">
      <c r="B205" s="95"/>
      <c r="C205" s="236"/>
      <c r="D205" s="114"/>
      <c r="E205" s="236"/>
      <c r="F205" s="236"/>
      <c r="G205" s="278">
        <f t="shared" si="27"/>
        <v>0</v>
      </c>
      <c r="H205" s="279">
        <f t="shared" si="28"/>
        <v>0</v>
      </c>
      <c r="I205" s="95"/>
    </row>
    <row r="206" spans="2:9" ht="18.75" customHeight="1">
      <c r="B206" s="95"/>
      <c r="C206" s="237"/>
      <c r="D206" s="115"/>
      <c r="E206" s="237"/>
      <c r="F206" s="237"/>
      <c r="G206" s="280">
        <f t="shared" si="27"/>
        <v>0</v>
      </c>
      <c r="H206" s="281">
        <f t="shared" si="28"/>
        <v>0</v>
      </c>
      <c r="I206" s="95"/>
    </row>
    <row r="207" spans="2:9" s="126" customFormat="1" ht="18.75" customHeight="1">
      <c r="B207" s="122"/>
      <c r="C207" s="500" t="s">
        <v>237</v>
      </c>
      <c r="D207" s="500"/>
      <c r="E207" s="500"/>
      <c r="F207" s="500"/>
      <c r="G207" s="502"/>
      <c r="H207" s="272">
        <f>SUBTOTAL(9,H203:H206)</f>
        <v>0</v>
      </c>
      <c r="I207" s="122"/>
    </row>
    <row r="208" spans="2:9" ht="6" customHeight="1">
      <c r="B208" s="95"/>
      <c r="C208" s="97"/>
      <c r="D208" s="97"/>
      <c r="E208" s="97"/>
      <c r="F208" s="97"/>
      <c r="G208" s="97"/>
      <c r="H208" s="97"/>
      <c r="I208" s="95"/>
    </row>
    <row r="209" spans="2:9" ht="18.75" customHeight="1">
      <c r="B209" s="95"/>
      <c r="C209" s="501" t="s">
        <v>247</v>
      </c>
      <c r="D209" s="501"/>
      <c r="E209" s="501"/>
      <c r="F209" s="501"/>
      <c r="G209" s="501"/>
      <c r="H209" s="501"/>
      <c r="I209" s="95"/>
    </row>
    <row r="210" spans="2:9" ht="18.75" customHeight="1">
      <c r="B210" s="95"/>
      <c r="C210" s="277" t="s">
        <v>241</v>
      </c>
      <c r="D210" s="277" t="s">
        <v>242</v>
      </c>
      <c r="E210" s="503" t="s">
        <v>248</v>
      </c>
      <c r="F210" s="503"/>
      <c r="G210" s="503"/>
      <c r="H210" s="267" t="s">
        <v>249</v>
      </c>
      <c r="I210" s="95"/>
    </row>
    <row r="211" spans="2:9" ht="18.75" customHeight="1">
      <c r="B211" s="95"/>
      <c r="C211" s="236"/>
      <c r="D211" s="236"/>
      <c r="E211" s="498"/>
      <c r="F211" s="498"/>
      <c r="G211" s="498"/>
      <c r="H211" s="111">
        <v>0</v>
      </c>
      <c r="I211" s="95"/>
    </row>
    <row r="212" spans="2:9" ht="18.75" customHeight="1">
      <c r="B212" s="95"/>
      <c r="C212" s="236"/>
      <c r="D212" s="236"/>
      <c r="E212" s="498"/>
      <c r="F212" s="498"/>
      <c r="G212" s="498"/>
      <c r="H212" s="111">
        <v>0</v>
      </c>
      <c r="I212" s="95"/>
    </row>
    <row r="213" spans="2:9" ht="18.75" customHeight="1">
      <c r="B213" s="95"/>
      <c r="C213" s="236"/>
      <c r="D213" s="236"/>
      <c r="E213" s="498"/>
      <c r="F213" s="498"/>
      <c r="G213" s="498"/>
      <c r="H213" s="111">
        <v>0</v>
      </c>
      <c r="I213" s="95"/>
    </row>
    <row r="214" spans="2:9" ht="18.75" customHeight="1">
      <c r="B214" s="95"/>
      <c r="C214" s="237"/>
      <c r="D214" s="237"/>
      <c r="E214" s="499"/>
      <c r="F214" s="499"/>
      <c r="G214" s="499"/>
      <c r="H214" s="113">
        <v>0</v>
      </c>
      <c r="I214" s="95"/>
    </row>
    <row r="215" spans="2:9" s="126" customFormat="1" ht="18.75" customHeight="1">
      <c r="B215" s="122"/>
      <c r="C215" s="500" t="s">
        <v>237</v>
      </c>
      <c r="D215" s="500"/>
      <c r="E215" s="500"/>
      <c r="F215" s="500"/>
      <c r="G215" s="500"/>
      <c r="H215" s="276">
        <f>SUBTOTAL(9,H211:H214)</f>
        <v>0</v>
      </c>
      <c r="I215" s="122"/>
    </row>
    <row r="216" spans="2:9" ht="6" customHeight="1">
      <c r="B216" s="95"/>
      <c r="C216" s="97"/>
      <c r="D216" s="97"/>
      <c r="E216" s="97"/>
      <c r="F216" s="97"/>
      <c r="G216" s="97"/>
      <c r="H216" s="97"/>
      <c r="I216" s="95"/>
    </row>
    <row r="217" spans="2:9" ht="18.75" customHeight="1">
      <c r="B217" s="95"/>
      <c r="C217" s="501" t="s">
        <v>250</v>
      </c>
      <c r="D217" s="501"/>
      <c r="E217" s="501"/>
      <c r="F217" s="501"/>
      <c r="G217" s="501"/>
      <c r="H217" s="501"/>
      <c r="I217" s="95"/>
    </row>
    <row r="218" spans="2:9" ht="25.5">
      <c r="B218" s="95"/>
      <c r="C218" s="282" t="s">
        <v>251</v>
      </c>
      <c r="D218" s="267" t="s">
        <v>252</v>
      </c>
      <c r="E218" s="267" t="s">
        <v>253</v>
      </c>
      <c r="F218" s="277" t="s">
        <v>254</v>
      </c>
      <c r="G218" s="267" t="s">
        <v>255</v>
      </c>
      <c r="H218" s="267" t="s">
        <v>249</v>
      </c>
      <c r="I218" s="95"/>
    </row>
    <row r="219" spans="2:9" ht="18.75" customHeight="1">
      <c r="B219" s="95"/>
      <c r="C219" s="116"/>
      <c r="D219" s="117"/>
      <c r="E219" s="117"/>
      <c r="F219" s="117"/>
      <c r="G219" s="283">
        <f>E219-D219</f>
        <v>0</v>
      </c>
      <c r="H219" s="111">
        <v>0</v>
      </c>
      <c r="I219" s="123" t="s">
        <v>256</v>
      </c>
    </row>
    <row r="220" spans="2:9" ht="18.75" customHeight="1">
      <c r="B220" s="95"/>
      <c r="C220" s="118"/>
      <c r="D220" s="119"/>
      <c r="E220" s="119"/>
      <c r="F220" s="119"/>
      <c r="G220" s="284">
        <f t="shared" ref="G220" si="29">E220-D220</f>
        <v>0</v>
      </c>
      <c r="H220" s="113">
        <v>0</v>
      </c>
      <c r="I220" s="123" t="s">
        <v>257</v>
      </c>
    </row>
    <row r="221" spans="2:9" s="126" customFormat="1" ht="18.75" customHeight="1">
      <c r="B221" s="122"/>
      <c r="C221" s="500" t="s">
        <v>237</v>
      </c>
      <c r="D221" s="500"/>
      <c r="E221" s="500"/>
      <c r="F221" s="500"/>
      <c r="G221" s="500"/>
      <c r="H221" s="276">
        <f>SUBTOTAL(9,H219:H220)</f>
        <v>0</v>
      </c>
      <c r="I221" s="122"/>
    </row>
    <row r="222" spans="2:9" ht="6" customHeight="1">
      <c r="B222" s="95"/>
      <c r="C222" s="97"/>
      <c r="D222" s="97"/>
      <c r="E222" s="97"/>
      <c r="F222" s="97"/>
      <c r="G222" s="97"/>
      <c r="H222" s="97"/>
      <c r="I222" s="95"/>
    </row>
    <row r="223" spans="2:9" s="127" customFormat="1" ht="18.75" customHeight="1">
      <c r="B223" s="124"/>
      <c r="C223" s="497" t="s">
        <v>258</v>
      </c>
      <c r="D223" s="497"/>
      <c r="E223" s="497"/>
      <c r="F223" s="497"/>
      <c r="G223" s="497"/>
      <c r="H223" s="285">
        <f>SUBTOTAL(9,H191:H221)</f>
        <v>0</v>
      </c>
      <c r="I223" s="124"/>
    </row>
    <row r="224" spans="2:9" ht="50.1" customHeight="1">
      <c r="B224" s="95"/>
      <c r="C224" s="120"/>
      <c r="D224" s="120"/>
      <c r="E224" s="120"/>
      <c r="F224" s="120"/>
      <c r="G224" s="120"/>
      <c r="H224" s="120"/>
      <c r="I224" s="95"/>
    </row>
    <row r="225" spans="2:9" ht="18.75" customHeight="1">
      <c r="B225" s="95"/>
      <c r="C225" s="510" t="s">
        <v>358</v>
      </c>
      <c r="D225" s="510"/>
      <c r="E225" s="507"/>
      <c r="F225" s="507"/>
      <c r="G225" s="507"/>
      <c r="H225" s="507"/>
      <c r="I225" s="95"/>
    </row>
    <row r="226" spans="2:9" ht="18.75" customHeight="1">
      <c r="B226" s="95"/>
      <c r="C226" s="511" t="s">
        <v>184</v>
      </c>
      <c r="D226" s="511"/>
      <c r="E226" s="507"/>
      <c r="F226" s="507"/>
      <c r="G226" s="507"/>
      <c r="H226" s="507"/>
      <c r="I226" s="95"/>
    </row>
    <row r="227" spans="2:9" ht="18.75" customHeight="1">
      <c r="B227" s="95"/>
      <c r="C227" s="503" t="s">
        <v>359</v>
      </c>
      <c r="D227" s="503"/>
      <c r="E227" s="507"/>
      <c r="F227" s="507"/>
      <c r="G227" s="507"/>
      <c r="H227" s="507"/>
      <c r="I227" s="95"/>
    </row>
    <row r="228" spans="2:9" ht="18.75" customHeight="1">
      <c r="B228" s="95"/>
      <c r="C228" s="503" t="s">
        <v>226</v>
      </c>
      <c r="D228" s="503"/>
      <c r="E228" s="507"/>
      <c r="F228" s="507"/>
      <c r="G228" s="507"/>
      <c r="H228" s="507"/>
      <c r="I228" s="95"/>
    </row>
    <row r="229" spans="2:9" ht="32.25" customHeight="1">
      <c r="B229" s="95"/>
      <c r="C229" s="503" t="s">
        <v>227</v>
      </c>
      <c r="D229" s="503"/>
      <c r="E229" s="507"/>
      <c r="F229" s="507"/>
      <c r="G229" s="507"/>
      <c r="H229" s="507"/>
      <c r="I229" s="95"/>
    </row>
    <row r="230" spans="2:9" ht="30" customHeight="1">
      <c r="B230" s="95"/>
      <c r="C230" s="265" t="s">
        <v>228</v>
      </c>
      <c r="D230" s="265" t="s">
        <v>229</v>
      </c>
      <c r="E230" s="265" t="s">
        <v>230</v>
      </c>
      <c r="F230" s="508" t="s">
        <v>194</v>
      </c>
      <c r="G230" s="508"/>
      <c r="H230" s="508"/>
      <c r="I230" s="95"/>
    </row>
    <row r="231" spans="2:9" ht="18.75" customHeight="1">
      <c r="B231" s="95"/>
      <c r="C231" s="106"/>
      <c r="D231" s="238"/>
      <c r="E231" s="266">
        <f>D231-C231</f>
        <v>0</v>
      </c>
      <c r="F231" s="509"/>
      <c r="G231" s="509"/>
      <c r="H231" s="509"/>
      <c r="I231" s="121"/>
    </row>
    <row r="232" spans="2:9" ht="6" customHeight="1">
      <c r="B232" s="95"/>
      <c r="C232" s="96"/>
      <c r="D232" s="97"/>
      <c r="E232" s="97"/>
      <c r="F232" s="97"/>
      <c r="G232" s="97"/>
      <c r="H232" s="97"/>
      <c r="I232" s="95"/>
    </row>
    <row r="233" spans="2:9" ht="18.75" customHeight="1">
      <c r="B233" s="95"/>
      <c r="C233" s="501" t="s">
        <v>231</v>
      </c>
      <c r="D233" s="501"/>
      <c r="E233" s="501"/>
      <c r="F233" s="501"/>
      <c r="G233" s="501"/>
      <c r="H233" s="501"/>
      <c r="I233" s="95"/>
    </row>
    <row r="234" spans="2:9" ht="25.5">
      <c r="B234" s="95"/>
      <c r="C234" s="267" t="s">
        <v>232</v>
      </c>
      <c r="D234" s="267" t="s">
        <v>233</v>
      </c>
      <c r="E234" s="267" t="s">
        <v>230</v>
      </c>
      <c r="F234" s="267" t="s">
        <v>234</v>
      </c>
      <c r="G234" s="268" t="s">
        <v>235</v>
      </c>
      <c r="H234" s="269" t="s">
        <v>236</v>
      </c>
      <c r="I234" s="95"/>
    </row>
    <row r="235" spans="2:9" ht="18.75" customHeight="1">
      <c r="B235" s="95"/>
      <c r="C235" s="106"/>
      <c r="D235" s="238"/>
      <c r="E235" s="266">
        <f t="shared" ref="E235:E236" si="30">D235-C235</f>
        <v>0</v>
      </c>
      <c r="F235" s="273">
        <f t="shared" ref="F235:F236" si="31">IF(E235-FLOOR(E235,1)&lt;=5/24,FLOOR(E235,1),IF(E235-FLOOR(E235,1)&lt;=8/24,FLOOR(E235,1)+1/3,IF(E235-FLOOR(E235,1)&lt;=12/24,FLOOR(E235,1)+2/3,CEILING(E235,1))))</f>
        <v>0</v>
      </c>
      <c r="G235" s="108"/>
      <c r="H235" s="270">
        <f t="shared" ref="H235:H236" si="32">G235*F235</f>
        <v>0</v>
      </c>
      <c r="I235" s="95"/>
    </row>
    <row r="236" spans="2:9" ht="18.75" customHeight="1">
      <c r="B236" s="95"/>
      <c r="C236" s="107"/>
      <c r="D236" s="107"/>
      <c r="E236" s="274">
        <f t="shared" si="30"/>
        <v>0</v>
      </c>
      <c r="F236" s="275">
        <f t="shared" si="31"/>
        <v>0</v>
      </c>
      <c r="G236" s="109"/>
      <c r="H236" s="271">
        <f t="shared" si="32"/>
        <v>0</v>
      </c>
      <c r="I236" s="95"/>
    </row>
    <row r="237" spans="2:9" s="126" customFormat="1" ht="18.75" customHeight="1">
      <c r="B237" s="122"/>
      <c r="C237" s="500" t="s">
        <v>237</v>
      </c>
      <c r="D237" s="500"/>
      <c r="E237" s="500"/>
      <c r="F237" s="500"/>
      <c r="G237" s="502"/>
      <c r="H237" s="272">
        <f>SUBTOTAL(9,H235:H236)</f>
        <v>0</v>
      </c>
      <c r="I237" s="122"/>
    </row>
    <row r="238" spans="2:9" ht="6" customHeight="1">
      <c r="B238" s="95"/>
      <c r="C238" s="96"/>
      <c r="D238" s="97"/>
      <c r="E238" s="97"/>
      <c r="F238" s="97"/>
      <c r="G238" s="97"/>
      <c r="H238" s="97"/>
      <c r="I238" s="95"/>
    </row>
    <row r="239" spans="2:9" ht="18.75" customHeight="1">
      <c r="B239" s="95"/>
      <c r="C239" s="501" t="s">
        <v>238</v>
      </c>
      <c r="D239" s="501"/>
      <c r="E239" s="501"/>
      <c r="F239" s="501"/>
      <c r="G239" s="501"/>
      <c r="H239" s="501"/>
      <c r="I239" s="95"/>
    </row>
    <row r="240" spans="2:9" ht="25.5">
      <c r="B240" s="95"/>
      <c r="C240" s="267" t="s">
        <v>239</v>
      </c>
      <c r="D240" s="504" t="s">
        <v>16</v>
      </c>
      <c r="E240" s="504"/>
      <c r="F240" s="504"/>
      <c r="G240" s="504"/>
      <c r="H240" s="267" t="s">
        <v>64</v>
      </c>
      <c r="I240" s="95"/>
    </row>
    <row r="241" spans="2:9" ht="18.75" customHeight="1">
      <c r="B241" s="95"/>
      <c r="C241" s="110"/>
      <c r="D241" s="505"/>
      <c r="E241" s="505"/>
      <c r="F241" s="505"/>
      <c r="G241" s="505"/>
      <c r="H241" s="111">
        <v>0</v>
      </c>
      <c r="I241" s="121"/>
    </row>
    <row r="242" spans="2:9" ht="18.75" customHeight="1">
      <c r="B242" s="95"/>
      <c r="C242" s="112"/>
      <c r="D242" s="506"/>
      <c r="E242" s="506"/>
      <c r="F242" s="506"/>
      <c r="G242" s="506"/>
      <c r="H242" s="113">
        <v>0</v>
      </c>
      <c r="I242" s="95"/>
    </row>
    <row r="243" spans="2:9" s="126" customFormat="1" ht="18.75" customHeight="1">
      <c r="B243" s="122"/>
      <c r="C243" s="500" t="s">
        <v>237</v>
      </c>
      <c r="D243" s="500"/>
      <c r="E243" s="500"/>
      <c r="F243" s="500"/>
      <c r="G243" s="500"/>
      <c r="H243" s="272">
        <f>SUBTOTAL(9,H241:H242)</f>
        <v>0</v>
      </c>
      <c r="I243" s="122"/>
    </row>
    <row r="244" spans="2:9" ht="6" customHeight="1">
      <c r="B244" s="95"/>
      <c r="C244" s="96"/>
      <c r="D244" s="97"/>
      <c r="E244" s="97"/>
      <c r="F244" s="97"/>
      <c r="G244" s="97"/>
      <c r="H244" s="97"/>
      <c r="I244" s="95"/>
    </row>
    <row r="245" spans="2:9" ht="18.75" customHeight="1">
      <c r="B245" s="95"/>
      <c r="C245" s="501" t="s">
        <v>240</v>
      </c>
      <c r="D245" s="501"/>
      <c r="E245" s="501"/>
      <c r="F245" s="501"/>
      <c r="G245" s="501"/>
      <c r="H245" s="501"/>
      <c r="I245" s="95"/>
    </row>
    <row r="246" spans="2:9" ht="38.25">
      <c r="B246" s="95"/>
      <c r="C246" s="277" t="s">
        <v>361</v>
      </c>
      <c r="D246" s="277" t="s">
        <v>362</v>
      </c>
      <c r="E246" s="267" t="s">
        <v>243</v>
      </c>
      <c r="F246" s="267" t="s">
        <v>244</v>
      </c>
      <c r="G246" s="268" t="s">
        <v>245</v>
      </c>
      <c r="H246" s="269" t="s">
        <v>246</v>
      </c>
      <c r="I246" s="95"/>
    </row>
    <row r="247" spans="2:9" ht="18.75" customHeight="1">
      <c r="B247" s="95"/>
      <c r="C247" s="236"/>
      <c r="D247" s="114"/>
      <c r="E247" s="236"/>
      <c r="F247" s="236"/>
      <c r="G247" s="278">
        <f>IF(E247="",0,IF(F247="",0.42,F247*0.05+0.42))</f>
        <v>0</v>
      </c>
      <c r="H247" s="279">
        <f>G247*E247</f>
        <v>0</v>
      </c>
      <c r="I247" s="95"/>
    </row>
    <row r="248" spans="2:9" ht="18.75" customHeight="1">
      <c r="B248" s="95"/>
      <c r="C248" s="236"/>
      <c r="D248" s="114"/>
      <c r="E248" s="236"/>
      <c r="F248" s="236"/>
      <c r="G248" s="278">
        <f t="shared" ref="G248:G250" si="33">IF(E248="",0,IF(F248="",0.42,F248*0.05+0.42))</f>
        <v>0</v>
      </c>
      <c r="H248" s="279">
        <f t="shared" ref="H248:H250" si="34">G248*E248</f>
        <v>0</v>
      </c>
      <c r="I248" s="95"/>
    </row>
    <row r="249" spans="2:9" ht="18.75" customHeight="1">
      <c r="B249" s="95"/>
      <c r="C249" s="236"/>
      <c r="D249" s="114"/>
      <c r="E249" s="236"/>
      <c r="F249" s="236"/>
      <c r="G249" s="278">
        <f t="shared" si="33"/>
        <v>0</v>
      </c>
      <c r="H249" s="279">
        <f t="shared" si="34"/>
        <v>0</v>
      </c>
      <c r="I249" s="95"/>
    </row>
    <row r="250" spans="2:9" ht="18.75" customHeight="1">
      <c r="B250" s="95"/>
      <c r="C250" s="237"/>
      <c r="D250" s="115"/>
      <c r="E250" s="237"/>
      <c r="F250" s="237"/>
      <c r="G250" s="280">
        <f t="shared" si="33"/>
        <v>0</v>
      </c>
      <c r="H250" s="281">
        <f t="shared" si="34"/>
        <v>0</v>
      </c>
      <c r="I250" s="95"/>
    </row>
    <row r="251" spans="2:9" s="126" customFormat="1" ht="18.75" customHeight="1">
      <c r="B251" s="122"/>
      <c r="C251" s="500" t="s">
        <v>237</v>
      </c>
      <c r="D251" s="500"/>
      <c r="E251" s="500"/>
      <c r="F251" s="500"/>
      <c r="G251" s="502"/>
      <c r="H251" s="272">
        <f>SUBTOTAL(9,H247:H250)</f>
        <v>0</v>
      </c>
      <c r="I251" s="122"/>
    </row>
    <row r="252" spans="2:9" ht="6" customHeight="1">
      <c r="B252" s="95"/>
      <c r="C252" s="97"/>
      <c r="D252" s="97"/>
      <c r="E252" s="97"/>
      <c r="F252" s="97"/>
      <c r="G252" s="97"/>
      <c r="H252" s="97"/>
      <c r="I252" s="95"/>
    </row>
    <row r="253" spans="2:9" ht="18.75" customHeight="1">
      <c r="B253" s="95"/>
      <c r="C253" s="501" t="s">
        <v>247</v>
      </c>
      <c r="D253" s="501"/>
      <c r="E253" s="501"/>
      <c r="F253" s="501"/>
      <c r="G253" s="501"/>
      <c r="H253" s="501"/>
      <c r="I253" s="95"/>
    </row>
    <row r="254" spans="2:9" ht="18.75" customHeight="1">
      <c r="B254" s="95"/>
      <c r="C254" s="277" t="s">
        <v>241</v>
      </c>
      <c r="D254" s="277" t="s">
        <v>242</v>
      </c>
      <c r="E254" s="503" t="s">
        <v>248</v>
      </c>
      <c r="F254" s="503"/>
      <c r="G254" s="503"/>
      <c r="H254" s="267" t="s">
        <v>249</v>
      </c>
      <c r="I254" s="95"/>
    </row>
    <row r="255" spans="2:9" ht="18.75" customHeight="1">
      <c r="B255" s="95"/>
      <c r="C255" s="236"/>
      <c r="D255" s="236"/>
      <c r="E255" s="498"/>
      <c r="F255" s="498"/>
      <c r="G255" s="498"/>
      <c r="H255" s="111">
        <v>0</v>
      </c>
      <c r="I255" s="95"/>
    </row>
    <row r="256" spans="2:9" ht="18.75" customHeight="1">
      <c r="B256" s="95"/>
      <c r="C256" s="236"/>
      <c r="D256" s="236"/>
      <c r="E256" s="498"/>
      <c r="F256" s="498"/>
      <c r="G256" s="498"/>
      <c r="H256" s="111">
        <v>0</v>
      </c>
      <c r="I256" s="95"/>
    </row>
    <row r="257" spans="2:9" ht="18.75" customHeight="1">
      <c r="B257" s="95"/>
      <c r="C257" s="236"/>
      <c r="D257" s="236"/>
      <c r="E257" s="498"/>
      <c r="F257" s="498"/>
      <c r="G257" s="498"/>
      <c r="H257" s="111">
        <v>0</v>
      </c>
      <c r="I257" s="95"/>
    </row>
    <row r="258" spans="2:9" ht="18.75" customHeight="1">
      <c r="B258" s="95"/>
      <c r="C258" s="237"/>
      <c r="D258" s="237"/>
      <c r="E258" s="499"/>
      <c r="F258" s="499"/>
      <c r="G258" s="499"/>
      <c r="H258" s="113">
        <v>0</v>
      </c>
      <c r="I258" s="95"/>
    </row>
    <row r="259" spans="2:9" s="126" customFormat="1" ht="18.75" customHeight="1">
      <c r="B259" s="122"/>
      <c r="C259" s="500" t="s">
        <v>237</v>
      </c>
      <c r="D259" s="500"/>
      <c r="E259" s="500"/>
      <c r="F259" s="500"/>
      <c r="G259" s="500"/>
      <c r="H259" s="276">
        <f>SUBTOTAL(9,H255:H258)</f>
        <v>0</v>
      </c>
      <c r="I259" s="122"/>
    </row>
    <row r="260" spans="2:9" ht="6" customHeight="1">
      <c r="B260" s="95"/>
      <c r="C260" s="97"/>
      <c r="D260" s="97"/>
      <c r="E260" s="97"/>
      <c r="F260" s="97"/>
      <c r="G260" s="97"/>
      <c r="H260" s="97"/>
      <c r="I260" s="95"/>
    </row>
    <row r="261" spans="2:9" ht="18.75" customHeight="1">
      <c r="B261" s="95"/>
      <c r="C261" s="501" t="s">
        <v>250</v>
      </c>
      <c r="D261" s="501"/>
      <c r="E261" s="501"/>
      <c r="F261" s="501"/>
      <c r="G261" s="501"/>
      <c r="H261" s="501"/>
      <c r="I261" s="95"/>
    </row>
    <row r="262" spans="2:9" ht="25.5">
      <c r="B262" s="95"/>
      <c r="C262" s="282" t="s">
        <v>251</v>
      </c>
      <c r="D262" s="267" t="s">
        <v>252</v>
      </c>
      <c r="E262" s="267" t="s">
        <v>253</v>
      </c>
      <c r="F262" s="277" t="s">
        <v>254</v>
      </c>
      <c r="G262" s="267" t="s">
        <v>255</v>
      </c>
      <c r="H262" s="267" t="s">
        <v>249</v>
      </c>
      <c r="I262" s="95"/>
    </row>
    <row r="263" spans="2:9" ht="18.75" customHeight="1">
      <c r="B263" s="95"/>
      <c r="C263" s="116"/>
      <c r="D263" s="117"/>
      <c r="E263" s="117"/>
      <c r="F263" s="117"/>
      <c r="G263" s="283">
        <f>E263-D263</f>
        <v>0</v>
      </c>
      <c r="H263" s="111">
        <v>0</v>
      </c>
      <c r="I263" s="123" t="s">
        <v>256</v>
      </c>
    </row>
    <row r="264" spans="2:9" ht="18.75" customHeight="1">
      <c r="B264" s="95"/>
      <c r="C264" s="118"/>
      <c r="D264" s="119"/>
      <c r="E264" s="119"/>
      <c r="F264" s="119"/>
      <c r="G264" s="284">
        <f t="shared" ref="G264" si="35">E264-D264</f>
        <v>0</v>
      </c>
      <c r="H264" s="113">
        <v>0</v>
      </c>
      <c r="I264" s="123" t="s">
        <v>257</v>
      </c>
    </row>
    <row r="265" spans="2:9" s="126" customFormat="1" ht="18.75" customHeight="1">
      <c r="B265" s="122"/>
      <c r="C265" s="500" t="s">
        <v>237</v>
      </c>
      <c r="D265" s="500"/>
      <c r="E265" s="500"/>
      <c r="F265" s="500"/>
      <c r="G265" s="500"/>
      <c r="H265" s="276">
        <f>SUBTOTAL(9,H263:H264)</f>
        <v>0</v>
      </c>
      <c r="I265" s="122"/>
    </row>
    <row r="266" spans="2:9" ht="6" customHeight="1">
      <c r="B266" s="95"/>
      <c r="C266" s="97"/>
      <c r="D266" s="97"/>
      <c r="E266" s="97"/>
      <c r="F266" s="97"/>
      <c r="G266" s="97"/>
      <c r="H266" s="97"/>
      <c r="I266" s="95"/>
    </row>
    <row r="267" spans="2:9" s="127" customFormat="1" ht="18.75" customHeight="1">
      <c r="B267" s="124"/>
      <c r="C267" s="497" t="s">
        <v>258</v>
      </c>
      <c r="D267" s="497"/>
      <c r="E267" s="497"/>
      <c r="F267" s="497"/>
      <c r="G267" s="497"/>
      <c r="H267" s="285">
        <f>SUBTOTAL(9,H235:H265)</f>
        <v>0</v>
      </c>
      <c r="I267" s="124"/>
    </row>
    <row r="268" spans="2:9" ht="50.1" customHeight="1">
      <c r="B268" s="95"/>
      <c r="C268" s="120"/>
      <c r="D268" s="120"/>
      <c r="E268" s="120"/>
      <c r="F268" s="120"/>
      <c r="G268" s="120"/>
      <c r="H268" s="120"/>
      <c r="I268" s="95"/>
    </row>
    <row r="269" spans="2:9" ht="18.75" customHeight="1">
      <c r="B269" s="95"/>
      <c r="C269" s="510" t="s">
        <v>358</v>
      </c>
      <c r="D269" s="510"/>
      <c r="E269" s="507"/>
      <c r="F269" s="507"/>
      <c r="G269" s="507"/>
      <c r="H269" s="507"/>
      <c r="I269" s="95"/>
    </row>
    <row r="270" spans="2:9" ht="18.75" customHeight="1">
      <c r="B270" s="95"/>
      <c r="C270" s="511" t="s">
        <v>184</v>
      </c>
      <c r="D270" s="511"/>
      <c r="E270" s="507"/>
      <c r="F270" s="507"/>
      <c r="G270" s="507"/>
      <c r="H270" s="507"/>
      <c r="I270" s="95"/>
    </row>
    <row r="271" spans="2:9" ht="18.75" customHeight="1">
      <c r="B271" s="95"/>
      <c r="C271" s="503" t="s">
        <v>359</v>
      </c>
      <c r="D271" s="503"/>
      <c r="E271" s="507"/>
      <c r="F271" s="507"/>
      <c r="G271" s="507"/>
      <c r="H271" s="507"/>
      <c r="I271" s="95"/>
    </row>
    <row r="272" spans="2:9" ht="18.75" customHeight="1">
      <c r="B272" s="95"/>
      <c r="C272" s="503" t="s">
        <v>226</v>
      </c>
      <c r="D272" s="503"/>
      <c r="E272" s="507"/>
      <c r="F272" s="507"/>
      <c r="G272" s="507"/>
      <c r="H272" s="507"/>
      <c r="I272" s="95"/>
    </row>
    <row r="273" spans="2:9" ht="32.25" customHeight="1">
      <c r="B273" s="95"/>
      <c r="C273" s="503" t="s">
        <v>227</v>
      </c>
      <c r="D273" s="503"/>
      <c r="E273" s="507"/>
      <c r="F273" s="507"/>
      <c r="G273" s="507"/>
      <c r="H273" s="507"/>
      <c r="I273" s="95"/>
    </row>
    <row r="274" spans="2:9" ht="30" customHeight="1">
      <c r="B274" s="95"/>
      <c r="C274" s="265" t="s">
        <v>228</v>
      </c>
      <c r="D274" s="265" t="s">
        <v>229</v>
      </c>
      <c r="E274" s="265" t="s">
        <v>230</v>
      </c>
      <c r="F274" s="508" t="s">
        <v>194</v>
      </c>
      <c r="G274" s="508"/>
      <c r="H274" s="508"/>
      <c r="I274" s="95"/>
    </row>
    <row r="275" spans="2:9" ht="18.75" customHeight="1">
      <c r="B275" s="95"/>
      <c r="C275" s="106"/>
      <c r="D275" s="238"/>
      <c r="E275" s="266">
        <f>D275-C275</f>
        <v>0</v>
      </c>
      <c r="F275" s="509"/>
      <c r="G275" s="509"/>
      <c r="H275" s="509"/>
      <c r="I275" s="121"/>
    </row>
    <row r="276" spans="2:9" ht="6" customHeight="1">
      <c r="B276" s="95"/>
      <c r="C276" s="96"/>
      <c r="D276" s="97"/>
      <c r="E276" s="97"/>
      <c r="F276" s="97"/>
      <c r="G276" s="97"/>
      <c r="H276" s="97"/>
      <c r="I276" s="95"/>
    </row>
    <row r="277" spans="2:9" ht="18.75" customHeight="1">
      <c r="B277" s="95"/>
      <c r="C277" s="501" t="s">
        <v>231</v>
      </c>
      <c r="D277" s="501"/>
      <c r="E277" s="501"/>
      <c r="F277" s="501"/>
      <c r="G277" s="501"/>
      <c r="H277" s="501"/>
      <c r="I277" s="95"/>
    </row>
    <row r="278" spans="2:9" ht="25.5">
      <c r="B278" s="95"/>
      <c r="C278" s="267" t="s">
        <v>232</v>
      </c>
      <c r="D278" s="267" t="s">
        <v>233</v>
      </c>
      <c r="E278" s="267" t="s">
        <v>230</v>
      </c>
      <c r="F278" s="267" t="s">
        <v>234</v>
      </c>
      <c r="G278" s="268" t="s">
        <v>235</v>
      </c>
      <c r="H278" s="269" t="s">
        <v>236</v>
      </c>
      <c r="I278" s="95"/>
    </row>
    <row r="279" spans="2:9" ht="18.75" customHeight="1">
      <c r="B279" s="95"/>
      <c r="C279" s="106"/>
      <c r="D279" s="238"/>
      <c r="E279" s="266">
        <f t="shared" ref="E279:E280" si="36">D279-C279</f>
        <v>0</v>
      </c>
      <c r="F279" s="273">
        <f t="shared" ref="F279:F280" si="37">IF(E279-FLOOR(E279,1)&lt;=5/24,FLOOR(E279,1),IF(E279-FLOOR(E279,1)&lt;=8/24,FLOOR(E279,1)+1/3,IF(E279-FLOOR(E279,1)&lt;=12/24,FLOOR(E279,1)+2/3,CEILING(E279,1))))</f>
        <v>0</v>
      </c>
      <c r="G279" s="108"/>
      <c r="H279" s="270">
        <f t="shared" ref="H279:H280" si="38">G279*F279</f>
        <v>0</v>
      </c>
      <c r="I279" s="95"/>
    </row>
    <row r="280" spans="2:9" ht="18.75" customHeight="1">
      <c r="B280" s="95"/>
      <c r="C280" s="107"/>
      <c r="D280" s="107"/>
      <c r="E280" s="274">
        <f t="shared" si="36"/>
        <v>0</v>
      </c>
      <c r="F280" s="275">
        <f t="shared" si="37"/>
        <v>0</v>
      </c>
      <c r="G280" s="109"/>
      <c r="H280" s="271">
        <f t="shared" si="38"/>
        <v>0</v>
      </c>
      <c r="I280" s="95"/>
    </row>
    <row r="281" spans="2:9" s="126" customFormat="1" ht="18.75" customHeight="1">
      <c r="B281" s="122"/>
      <c r="C281" s="500" t="s">
        <v>237</v>
      </c>
      <c r="D281" s="500"/>
      <c r="E281" s="500"/>
      <c r="F281" s="500"/>
      <c r="G281" s="502"/>
      <c r="H281" s="272">
        <f>SUBTOTAL(9,H279:H280)</f>
        <v>0</v>
      </c>
      <c r="I281" s="122"/>
    </row>
    <row r="282" spans="2:9" ht="6" customHeight="1">
      <c r="B282" s="95"/>
      <c r="C282" s="96"/>
      <c r="D282" s="97"/>
      <c r="E282" s="97"/>
      <c r="F282" s="97"/>
      <c r="G282" s="97"/>
      <c r="H282" s="97"/>
      <c r="I282" s="95"/>
    </row>
    <row r="283" spans="2:9" ht="18.75" customHeight="1">
      <c r="B283" s="95"/>
      <c r="C283" s="501" t="s">
        <v>238</v>
      </c>
      <c r="D283" s="501"/>
      <c r="E283" s="501"/>
      <c r="F283" s="501"/>
      <c r="G283" s="501"/>
      <c r="H283" s="501"/>
      <c r="I283" s="95"/>
    </row>
    <row r="284" spans="2:9" ht="25.5">
      <c r="B284" s="95"/>
      <c r="C284" s="267" t="s">
        <v>239</v>
      </c>
      <c r="D284" s="504" t="s">
        <v>16</v>
      </c>
      <c r="E284" s="504"/>
      <c r="F284" s="504"/>
      <c r="G284" s="504"/>
      <c r="H284" s="267" t="s">
        <v>64</v>
      </c>
      <c r="I284" s="95"/>
    </row>
    <row r="285" spans="2:9" ht="18.75" customHeight="1">
      <c r="B285" s="95"/>
      <c r="C285" s="110"/>
      <c r="D285" s="505"/>
      <c r="E285" s="505"/>
      <c r="F285" s="505"/>
      <c r="G285" s="505"/>
      <c r="H285" s="111">
        <v>0</v>
      </c>
      <c r="I285" s="121"/>
    </row>
    <row r="286" spans="2:9" ht="18.75" customHeight="1">
      <c r="B286" s="95"/>
      <c r="C286" s="112"/>
      <c r="D286" s="506"/>
      <c r="E286" s="506"/>
      <c r="F286" s="506"/>
      <c r="G286" s="506"/>
      <c r="H286" s="113">
        <v>0</v>
      </c>
      <c r="I286" s="95"/>
    </row>
    <row r="287" spans="2:9" s="126" customFormat="1" ht="18.75" customHeight="1">
      <c r="B287" s="122"/>
      <c r="C287" s="500" t="s">
        <v>237</v>
      </c>
      <c r="D287" s="500"/>
      <c r="E287" s="500"/>
      <c r="F287" s="500"/>
      <c r="G287" s="500"/>
      <c r="H287" s="272">
        <f>SUBTOTAL(9,H285:H286)</f>
        <v>0</v>
      </c>
      <c r="I287" s="122"/>
    </row>
    <row r="288" spans="2:9" ht="6" customHeight="1">
      <c r="B288" s="95"/>
      <c r="C288" s="96"/>
      <c r="D288" s="97"/>
      <c r="E288" s="97"/>
      <c r="F288" s="97"/>
      <c r="G288" s="97"/>
      <c r="H288" s="97"/>
      <c r="I288" s="95"/>
    </row>
    <row r="289" spans="2:9" ht="18.75" customHeight="1">
      <c r="B289" s="95"/>
      <c r="C289" s="501" t="s">
        <v>240</v>
      </c>
      <c r="D289" s="501"/>
      <c r="E289" s="501"/>
      <c r="F289" s="501"/>
      <c r="G289" s="501"/>
      <c r="H289" s="501"/>
      <c r="I289" s="95"/>
    </row>
    <row r="290" spans="2:9" ht="38.25">
      <c r="B290" s="95"/>
      <c r="C290" s="277" t="s">
        <v>361</v>
      </c>
      <c r="D290" s="277" t="s">
        <v>362</v>
      </c>
      <c r="E290" s="267" t="s">
        <v>243</v>
      </c>
      <c r="F290" s="267" t="s">
        <v>244</v>
      </c>
      <c r="G290" s="268" t="s">
        <v>245</v>
      </c>
      <c r="H290" s="269" t="s">
        <v>246</v>
      </c>
      <c r="I290" s="95"/>
    </row>
    <row r="291" spans="2:9" ht="18.75" customHeight="1">
      <c r="B291" s="95"/>
      <c r="C291" s="236"/>
      <c r="D291" s="114"/>
      <c r="E291" s="236"/>
      <c r="F291" s="236"/>
      <c r="G291" s="278">
        <f>IF(E291="",0,IF(F291="",0.42,F291*0.05+0.42))</f>
        <v>0</v>
      </c>
      <c r="H291" s="279">
        <f>G291*E291</f>
        <v>0</v>
      </c>
      <c r="I291" s="95"/>
    </row>
    <row r="292" spans="2:9" ht="18.75" customHeight="1">
      <c r="B292" s="95"/>
      <c r="C292" s="236"/>
      <c r="D292" s="114"/>
      <c r="E292" s="236"/>
      <c r="F292" s="236"/>
      <c r="G292" s="278">
        <f t="shared" ref="G292:G294" si="39">IF(E292="",0,IF(F292="",0.42,F292*0.05+0.42))</f>
        <v>0</v>
      </c>
      <c r="H292" s="279">
        <f t="shared" ref="H292:H294" si="40">G292*E292</f>
        <v>0</v>
      </c>
      <c r="I292" s="95"/>
    </row>
    <row r="293" spans="2:9" ht="18.75" customHeight="1">
      <c r="B293" s="95"/>
      <c r="C293" s="236"/>
      <c r="D293" s="114"/>
      <c r="E293" s="236"/>
      <c r="F293" s="236"/>
      <c r="G293" s="278">
        <f t="shared" si="39"/>
        <v>0</v>
      </c>
      <c r="H293" s="279">
        <f t="shared" si="40"/>
        <v>0</v>
      </c>
      <c r="I293" s="95"/>
    </row>
    <row r="294" spans="2:9" ht="18.75" customHeight="1">
      <c r="B294" s="95"/>
      <c r="C294" s="237"/>
      <c r="D294" s="115"/>
      <c r="E294" s="237"/>
      <c r="F294" s="237"/>
      <c r="G294" s="280">
        <f t="shared" si="39"/>
        <v>0</v>
      </c>
      <c r="H294" s="281">
        <f t="shared" si="40"/>
        <v>0</v>
      </c>
      <c r="I294" s="95"/>
    </row>
    <row r="295" spans="2:9" s="126" customFormat="1" ht="18.75" customHeight="1">
      <c r="B295" s="122"/>
      <c r="C295" s="500" t="s">
        <v>237</v>
      </c>
      <c r="D295" s="500"/>
      <c r="E295" s="500"/>
      <c r="F295" s="500"/>
      <c r="G295" s="502"/>
      <c r="H295" s="272">
        <f>SUBTOTAL(9,H291:H294)</f>
        <v>0</v>
      </c>
      <c r="I295" s="122"/>
    </row>
    <row r="296" spans="2:9" ht="6" customHeight="1">
      <c r="B296" s="95"/>
      <c r="C296" s="97"/>
      <c r="D296" s="97"/>
      <c r="E296" s="97"/>
      <c r="F296" s="97"/>
      <c r="G296" s="97"/>
      <c r="H296" s="97"/>
      <c r="I296" s="95"/>
    </row>
    <row r="297" spans="2:9" ht="18.75" customHeight="1">
      <c r="B297" s="95"/>
      <c r="C297" s="501" t="s">
        <v>247</v>
      </c>
      <c r="D297" s="501"/>
      <c r="E297" s="501"/>
      <c r="F297" s="501"/>
      <c r="G297" s="501"/>
      <c r="H297" s="501"/>
      <c r="I297" s="95"/>
    </row>
    <row r="298" spans="2:9" ht="18.75" customHeight="1">
      <c r="B298" s="95"/>
      <c r="C298" s="277" t="s">
        <v>241</v>
      </c>
      <c r="D298" s="277" t="s">
        <v>242</v>
      </c>
      <c r="E298" s="503" t="s">
        <v>248</v>
      </c>
      <c r="F298" s="503"/>
      <c r="G298" s="503"/>
      <c r="H298" s="267" t="s">
        <v>249</v>
      </c>
      <c r="I298" s="95"/>
    </row>
    <row r="299" spans="2:9" ht="18.75" customHeight="1">
      <c r="B299" s="95"/>
      <c r="C299" s="236"/>
      <c r="D299" s="236"/>
      <c r="E299" s="498"/>
      <c r="F299" s="498"/>
      <c r="G299" s="498"/>
      <c r="H299" s="111">
        <v>0</v>
      </c>
      <c r="I299" s="95"/>
    </row>
    <row r="300" spans="2:9" ht="18.75" customHeight="1">
      <c r="B300" s="95"/>
      <c r="C300" s="236"/>
      <c r="D300" s="236"/>
      <c r="E300" s="498"/>
      <c r="F300" s="498"/>
      <c r="G300" s="498"/>
      <c r="H300" s="111">
        <v>0</v>
      </c>
      <c r="I300" s="95"/>
    </row>
    <row r="301" spans="2:9" ht="18.75" customHeight="1">
      <c r="B301" s="95"/>
      <c r="C301" s="236"/>
      <c r="D301" s="236"/>
      <c r="E301" s="498"/>
      <c r="F301" s="498"/>
      <c r="G301" s="498"/>
      <c r="H301" s="111">
        <v>0</v>
      </c>
      <c r="I301" s="95"/>
    </row>
    <row r="302" spans="2:9" ht="18.75" customHeight="1">
      <c r="B302" s="95"/>
      <c r="C302" s="237"/>
      <c r="D302" s="237"/>
      <c r="E302" s="499"/>
      <c r="F302" s="499"/>
      <c r="G302" s="499"/>
      <c r="H302" s="113">
        <v>0</v>
      </c>
      <c r="I302" s="95"/>
    </row>
    <row r="303" spans="2:9" s="126" customFormat="1" ht="18.75" customHeight="1">
      <c r="B303" s="122"/>
      <c r="C303" s="500" t="s">
        <v>237</v>
      </c>
      <c r="D303" s="500"/>
      <c r="E303" s="500"/>
      <c r="F303" s="500"/>
      <c r="G303" s="500"/>
      <c r="H303" s="276">
        <f>SUBTOTAL(9,H299:H302)</f>
        <v>0</v>
      </c>
      <c r="I303" s="122"/>
    </row>
    <row r="304" spans="2:9" ht="6" customHeight="1">
      <c r="B304" s="95"/>
      <c r="C304" s="97"/>
      <c r="D304" s="97"/>
      <c r="E304" s="97"/>
      <c r="F304" s="97"/>
      <c r="G304" s="97"/>
      <c r="H304" s="97"/>
      <c r="I304" s="95"/>
    </row>
    <row r="305" spans="2:9" ht="18.75" customHeight="1">
      <c r="B305" s="95"/>
      <c r="C305" s="501" t="s">
        <v>250</v>
      </c>
      <c r="D305" s="501"/>
      <c r="E305" s="501"/>
      <c r="F305" s="501"/>
      <c r="G305" s="501"/>
      <c r="H305" s="501"/>
      <c r="I305" s="95"/>
    </row>
    <row r="306" spans="2:9" ht="25.5">
      <c r="B306" s="95"/>
      <c r="C306" s="282" t="s">
        <v>251</v>
      </c>
      <c r="D306" s="267" t="s">
        <v>252</v>
      </c>
      <c r="E306" s="267" t="s">
        <v>253</v>
      </c>
      <c r="F306" s="277" t="s">
        <v>254</v>
      </c>
      <c r="G306" s="267" t="s">
        <v>255</v>
      </c>
      <c r="H306" s="267" t="s">
        <v>249</v>
      </c>
      <c r="I306" s="95"/>
    </row>
    <row r="307" spans="2:9" ht="18.75" customHeight="1">
      <c r="B307" s="95"/>
      <c r="C307" s="116"/>
      <c r="D307" s="117"/>
      <c r="E307" s="117"/>
      <c r="F307" s="117"/>
      <c r="G307" s="283">
        <f>E307-D307</f>
        <v>0</v>
      </c>
      <c r="H307" s="111">
        <v>0</v>
      </c>
      <c r="I307" s="123" t="s">
        <v>256</v>
      </c>
    </row>
    <row r="308" spans="2:9" ht="18.75" customHeight="1">
      <c r="B308" s="95"/>
      <c r="C308" s="118"/>
      <c r="D308" s="119"/>
      <c r="E308" s="119"/>
      <c r="F308" s="119"/>
      <c r="G308" s="284">
        <f t="shared" ref="G308" si="41">E308-D308</f>
        <v>0</v>
      </c>
      <c r="H308" s="113">
        <v>0</v>
      </c>
      <c r="I308" s="123" t="s">
        <v>257</v>
      </c>
    </row>
    <row r="309" spans="2:9" s="126" customFormat="1" ht="18.75" customHeight="1">
      <c r="B309" s="122"/>
      <c r="C309" s="500" t="s">
        <v>237</v>
      </c>
      <c r="D309" s="500"/>
      <c r="E309" s="500"/>
      <c r="F309" s="500"/>
      <c r="G309" s="500"/>
      <c r="H309" s="276">
        <f>SUBTOTAL(9,H307:H308)</f>
        <v>0</v>
      </c>
      <c r="I309" s="122"/>
    </row>
    <row r="310" spans="2:9" ht="6" customHeight="1">
      <c r="B310" s="95"/>
      <c r="C310" s="97"/>
      <c r="D310" s="97"/>
      <c r="E310" s="97"/>
      <c r="F310" s="97"/>
      <c r="G310" s="97"/>
      <c r="H310" s="97"/>
      <c r="I310" s="95"/>
    </row>
    <row r="311" spans="2:9" s="127" customFormat="1" ht="18.75" customHeight="1">
      <c r="B311" s="124"/>
      <c r="C311" s="497" t="s">
        <v>258</v>
      </c>
      <c r="D311" s="497"/>
      <c r="E311" s="497"/>
      <c r="F311" s="497"/>
      <c r="G311" s="497"/>
      <c r="H311" s="285">
        <f>SUBTOTAL(9,H279:H309)</f>
        <v>0</v>
      </c>
      <c r="I311" s="124"/>
    </row>
    <row r="312" spans="2:9" ht="50.1" customHeight="1">
      <c r="B312" s="95"/>
      <c r="C312" s="120"/>
      <c r="D312" s="120"/>
      <c r="E312" s="120"/>
      <c r="F312" s="120"/>
      <c r="G312" s="120"/>
      <c r="H312" s="120"/>
      <c r="I312" s="95"/>
    </row>
    <row r="313" spans="2:9" ht="18.75" customHeight="1">
      <c r="B313" s="95"/>
      <c r="C313" s="510" t="s">
        <v>358</v>
      </c>
      <c r="D313" s="510"/>
      <c r="E313" s="507"/>
      <c r="F313" s="507"/>
      <c r="G313" s="507"/>
      <c r="H313" s="507"/>
      <c r="I313" s="95"/>
    </row>
    <row r="314" spans="2:9" ht="18.75" customHeight="1">
      <c r="B314" s="95"/>
      <c r="C314" s="511" t="s">
        <v>184</v>
      </c>
      <c r="D314" s="511"/>
      <c r="E314" s="507"/>
      <c r="F314" s="507"/>
      <c r="G314" s="507"/>
      <c r="H314" s="507"/>
      <c r="I314" s="95"/>
    </row>
    <row r="315" spans="2:9" ht="18.75" customHeight="1">
      <c r="B315" s="95"/>
      <c r="C315" s="503" t="s">
        <v>359</v>
      </c>
      <c r="D315" s="503"/>
      <c r="E315" s="507"/>
      <c r="F315" s="507"/>
      <c r="G315" s="507"/>
      <c r="H315" s="507"/>
      <c r="I315" s="95"/>
    </row>
    <row r="316" spans="2:9" ht="18.75" customHeight="1">
      <c r="B316" s="95"/>
      <c r="C316" s="503" t="s">
        <v>226</v>
      </c>
      <c r="D316" s="503"/>
      <c r="E316" s="507"/>
      <c r="F316" s="507"/>
      <c r="G316" s="507"/>
      <c r="H316" s="507"/>
      <c r="I316" s="95"/>
    </row>
    <row r="317" spans="2:9" ht="32.25" customHeight="1">
      <c r="B317" s="95"/>
      <c r="C317" s="503" t="s">
        <v>227</v>
      </c>
      <c r="D317" s="503"/>
      <c r="E317" s="507"/>
      <c r="F317" s="507"/>
      <c r="G317" s="507"/>
      <c r="H317" s="507"/>
      <c r="I317" s="95"/>
    </row>
    <row r="318" spans="2:9" ht="30" customHeight="1">
      <c r="B318" s="95"/>
      <c r="C318" s="265" t="s">
        <v>228</v>
      </c>
      <c r="D318" s="265" t="s">
        <v>229</v>
      </c>
      <c r="E318" s="265" t="s">
        <v>230</v>
      </c>
      <c r="F318" s="508" t="s">
        <v>194</v>
      </c>
      <c r="G318" s="508"/>
      <c r="H318" s="508"/>
      <c r="I318" s="95"/>
    </row>
    <row r="319" spans="2:9" ht="18.75" customHeight="1">
      <c r="B319" s="95"/>
      <c r="C319" s="106"/>
      <c r="D319" s="238"/>
      <c r="E319" s="266">
        <f>D319-C319</f>
        <v>0</v>
      </c>
      <c r="F319" s="509"/>
      <c r="G319" s="509"/>
      <c r="H319" s="509"/>
      <c r="I319" s="121"/>
    </row>
    <row r="320" spans="2:9" ht="6" customHeight="1">
      <c r="B320" s="95"/>
      <c r="C320" s="96"/>
      <c r="D320" s="97"/>
      <c r="E320" s="97"/>
      <c r="F320" s="97"/>
      <c r="G320" s="97"/>
      <c r="H320" s="97"/>
      <c r="I320" s="95"/>
    </row>
    <row r="321" spans="2:9" ht="18.75" customHeight="1">
      <c r="B321" s="95"/>
      <c r="C321" s="501" t="s">
        <v>231</v>
      </c>
      <c r="D321" s="501"/>
      <c r="E321" s="501"/>
      <c r="F321" s="501"/>
      <c r="G321" s="501"/>
      <c r="H321" s="501"/>
      <c r="I321" s="95"/>
    </row>
    <row r="322" spans="2:9" ht="25.5">
      <c r="B322" s="95"/>
      <c r="C322" s="267" t="s">
        <v>232</v>
      </c>
      <c r="D322" s="267" t="s">
        <v>233</v>
      </c>
      <c r="E322" s="267" t="s">
        <v>230</v>
      </c>
      <c r="F322" s="267" t="s">
        <v>234</v>
      </c>
      <c r="G322" s="268" t="s">
        <v>235</v>
      </c>
      <c r="H322" s="269" t="s">
        <v>236</v>
      </c>
      <c r="I322" s="95"/>
    </row>
    <row r="323" spans="2:9" ht="18.75" customHeight="1">
      <c r="B323" s="95"/>
      <c r="C323" s="106"/>
      <c r="D323" s="238"/>
      <c r="E323" s="266">
        <f t="shared" ref="E323:E324" si="42">D323-C323</f>
        <v>0</v>
      </c>
      <c r="F323" s="273">
        <f t="shared" ref="F323:F324" si="43">IF(E323-FLOOR(E323,1)&lt;=5/24,FLOOR(E323,1),IF(E323-FLOOR(E323,1)&lt;=8/24,FLOOR(E323,1)+1/3,IF(E323-FLOOR(E323,1)&lt;=12/24,FLOOR(E323,1)+2/3,CEILING(E323,1))))</f>
        <v>0</v>
      </c>
      <c r="G323" s="108"/>
      <c r="H323" s="270">
        <f t="shared" ref="H323:H324" si="44">G323*F323</f>
        <v>0</v>
      </c>
      <c r="I323" s="95"/>
    </row>
    <row r="324" spans="2:9" ht="18.75" customHeight="1">
      <c r="B324" s="95"/>
      <c r="C324" s="107"/>
      <c r="D324" s="107"/>
      <c r="E324" s="274">
        <f t="shared" si="42"/>
        <v>0</v>
      </c>
      <c r="F324" s="275">
        <f t="shared" si="43"/>
        <v>0</v>
      </c>
      <c r="G324" s="109"/>
      <c r="H324" s="271">
        <f t="shared" si="44"/>
        <v>0</v>
      </c>
      <c r="I324" s="95"/>
    </row>
    <row r="325" spans="2:9" s="126" customFormat="1" ht="18.75" customHeight="1">
      <c r="B325" s="122"/>
      <c r="C325" s="500" t="s">
        <v>237</v>
      </c>
      <c r="D325" s="500"/>
      <c r="E325" s="500"/>
      <c r="F325" s="500"/>
      <c r="G325" s="502"/>
      <c r="H325" s="272">
        <f>SUBTOTAL(9,H323:H324)</f>
        <v>0</v>
      </c>
      <c r="I325" s="122"/>
    </row>
    <row r="326" spans="2:9" ht="6" customHeight="1">
      <c r="B326" s="95"/>
      <c r="C326" s="96"/>
      <c r="D326" s="97"/>
      <c r="E326" s="97"/>
      <c r="F326" s="97"/>
      <c r="G326" s="97"/>
      <c r="H326" s="97"/>
      <c r="I326" s="95"/>
    </row>
    <row r="327" spans="2:9" ht="18.75" customHeight="1">
      <c r="B327" s="95"/>
      <c r="C327" s="501" t="s">
        <v>238</v>
      </c>
      <c r="D327" s="501"/>
      <c r="E327" s="501"/>
      <c r="F327" s="501"/>
      <c r="G327" s="501"/>
      <c r="H327" s="501"/>
      <c r="I327" s="95"/>
    </row>
    <row r="328" spans="2:9" ht="25.5">
      <c r="B328" s="95"/>
      <c r="C328" s="267" t="s">
        <v>239</v>
      </c>
      <c r="D328" s="504" t="s">
        <v>16</v>
      </c>
      <c r="E328" s="504"/>
      <c r="F328" s="504"/>
      <c r="G328" s="504"/>
      <c r="H328" s="267" t="s">
        <v>64</v>
      </c>
      <c r="I328" s="95"/>
    </row>
    <row r="329" spans="2:9" ht="18.75" customHeight="1">
      <c r="B329" s="95"/>
      <c r="C329" s="110"/>
      <c r="D329" s="505"/>
      <c r="E329" s="505"/>
      <c r="F329" s="505"/>
      <c r="G329" s="505"/>
      <c r="H329" s="111">
        <v>0</v>
      </c>
      <c r="I329" s="121"/>
    </row>
    <row r="330" spans="2:9" ht="18.75" customHeight="1">
      <c r="B330" s="95"/>
      <c r="C330" s="112"/>
      <c r="D330" s="506"/>
      <c r="E330" s="506"/>
      <c r="F330" s="506"/>
      <c r="G330" s="506"/>
      <c r="H330" s="113">
        <v>0</v>
      </c>
      <c r="I330" s="95"/>
    </row>
    <row r="331" spans="2:9" s="126" customFormat="1" ht="18.75" customHeight="1">
      <c r="B331" s="122"/>
      <c r="C331" s="500" t="s">
        <v>237</v>
      </c>
      <c r="D331" s="500"/>
      <c r="E331" s="500"/>
      <c r="F331" s="500"/>
      <c r="G331" s="500"/>
      <c r="H331" s="272">
        <f>SUBTOTAL(9,H329:H330)</f>
        <v>0</v>
      </c>
      <c r="I331" s="122"/>
    </row>
    <row r="332" spans="2:9" ht="6" customHeight="1">
      <c r="B332" s="95"/>
      <c r="C332" s="96"/>
      <c r="D332" s="97"/>
      <c r="E332" s="97"/>
      <c r="F332" s="97"/>
      <c r="G332" s="97"/>
      <c r="H332" s="97"/>
      <c r="I332" s="95"/>
    </row>
    <row r="333" spans="2:9" ht="18.75" customHeight="1">
      <c r="B333" s="95"/>
      <c r="C333" s="501" t="s">
        <v>240</v>
      </c>
      <c r="D333" s="501"/>
      <c r="E333" s="501"/>
      <c r="F333" s="501"/>
      <c r="G333" s="501"/>
      <c r="H333" s="501"/>
      <c r="I333" s="95"/>
    </row>
    <row r="334" spans="2:9" ht="38.25">
      <c r="B334" s="95"/>
      <c r="C334" s="277" t="s">
        <v>361</v>
      </c>
      <c r="D334" s="277" t="s">
        <v>362</v>
      </c>
      <c r="E334" s="267" t="s">
        <v>243</v>
      </c>
      <c r="F334" s="267" t="s">
        <v>244</v>
      </c>
      <c r="G334" s="268" t="s">
        <v>245</v>
      </c>
      <c r="H334" s="269" t="s">
        <v>246</v>
      </c>
      <c r="I334" s="95"/>
    </row>
    <row r="335" spans="2:9" ht="18.75" customHeight="1">
      <c r="B335" s="95"/>
      <c r="C335" s="236"/>
      <c r="D335" s="114"/>
      <c r="E335" s="236"/>
      <c r="F335" s="236"/>
      <c r="G335" s="278">
        <f>IF(E335="",0,IF(F335="",0.42,F335*0.05+0.42))</f>
        <v>0</v>
      </c>
      <c r="H335" s="279">
        <f>G335*E335</f>
        <v>0</v>
      </c>
      <c r="I335" s="95"/>
    </row>
    <row r="336" spans="2:9" ht="18.75" customHeight="1">
      <c r="B336" s="95"/>
      <c r="C336" s="236"/>
      <c r="D336" s="114"/>
      <c r="E336" s="236"/>
      <c r="F336" s="236"/>
      <c r="G336" s="278">
        <f t="shared" ref="G336:G338" si="45">IF(E336="",0,IF(F336="",0.42,F336*0.05+0.42))</f>
        <v>0</v>
      </c>
      <c r="H336" s="279">
        <f t="shared" ref="H336:H338" si="46">G336*E336</f>
        <v>0</v>
      </c>
      <c r="I336" s="95"/>
    </row>
    <row r="337" spans="2:9" ht="18.75" customHeight="1">
      <c r="B337" s="95"/>
      <c r="C337" s="236"/>
      <c r="D337" s="114"/>
      <c r="E337" s="236"/>
      <c r="F337" s="236"/>
      <c r="G337" s="278">
        <f t="shared" si="45"/>
        <v>0</v>
      </c>
      <c r="H337" s="279">
        <f t="shared" si="46"/>
        <v>0</v>
      </c>
      <c r="I337" s="95"/>
    </row>
    <row r="338" spans="2:9" ht="18.75" customHeight="1">
      <c r="B338" s="95"/>
      <c r="C338" s="237"/>
      <c r="D338" s="115"/>
      <c r="E338" s="237"/>
      <c r="F338" s="237"/>
      <c r="G338" s="280">
        <f t="shared" si="45"/>
        <v>0</v>
      </c>
      <c r="H338" s="281">
        <f t="shared" si="46"/>
        <v>0</v>
      </c>
      <c r="I338" s="95"/>
    </row>
    <row r="339" spans="2:9" s="126" customFormat="1" ht="18.75" customHeight="1">
      <c r="B339" s="122"/>
      <c r="C339" s="500" t="s">
        <v>237</v>
      </c>
      <c r="D339" s="500"/>
      <c r="E339" s="500"/>
      <c r="F339" s="500"/>
      <c r="G339" s="502"/>
      <c r="H339" s="272">
        <f>SUBTOTAL(9,H335:H338)</f>
        <v>0</v>
      </c>
      <c r="I339" s="122"/>
    </row>
    <row r="340" spans="2:9" ht="6" customHeight="1">
      <c r="B340" s="95"/>
      <c r="C340" s="97"/>
      <c r="D340" s="97"/>
      <c r="E340" s="97"/>
      <c r="F340" s="97"/>
      <c r="G340" s="97"/>
      <c r="H340" s="97"/>
      <c r="I340" s="95"/>
    </row>
    <row r="341" spans="2:9" ht="18.75" customHeight="1">
      <c r="B341" s="95"/>
      <c r="C341" s="501" t="s">
        <v>247</v>
      </c>
      <c r="D341" s="501"/>
      <c r="E341" s="501"/>
      <c r="F341" s="501"/>
      <c r="G341" s="501"/>
      <c r="H341" s="501"/>
      <c r="I341" s="95"/>
    </row>
    <row r="342" spans="2:9" ht="18.75" customHeight="1">
      <c r="B342" s="95"/>
      <c r="C342" s="277" t="s">
        <v>241</v>
      </c>
      <c r="D342" s="277" t="s">
        <v>242</v>
      </c>
      <c r="E342" s="503" t="s">
        <v>248</v>
      </c>
      <c r="F342" s="503"/>
      <c r="G342" s="503"/>
      <c r="H342" s="267" t="s">
        <v>249</v>
      </c>
      <c r="I342" s="95"/>
    </row>
    <row r="343" spans="2:9" ht="18.75" customHeight="1">
      <c r="B343" s="95"/>
      <c r="C343" s="236"/>
      <c r="D343" s="236"/>
      <c r="E343" s="498"/>
      <c r="F343" s="498"/>
      <c r="G343" s="498"/>
      <c r="H343" s="111">
        <v>0</v>
      </c>
      <c r="I343" s="95"/>
    </row>
    <row r="344" spans="2:9" ht="18.75" customHeight="1">
      <c r="B344" s="95"/>
      <c r="C344" s="236"/>
      <c r="D344" s="236"/>
      <c r="E344" s="498"/>
      <c r="F344" s="498"/>
      <c r="G344" s="498"/>
      <c r="H344" s="111">
        <v>0</v>
      </c>
      <c r="I344" s="95"/>
    </row>
    <row r="345" spans="2:9" ht="18.75" customHeight="1">
      <c r="B345" s="95"/>
      <c r="C345" s="236"/>
      <c r="D345" s="236"/>
      <c r="E345" s="498"/>
      <c r="F345" s="498"/>
      <c r="G345" s="498"/>
      <c r="H345" s="111">
        <v>0</v>
      </c>
      <c r="I345" s="95"/>
    </row>
    <row r="346" spans="2:9" ht="18.75" customHeight="1">
      <c r="B346" s="95"/>
      <c r="C346" s="237"/>
      <c r="D346" s="237"/>
      <c r="E346" s="499"/>
      <c r="F346" s="499"/>
      <c r="G346" s="499"/>
      <c r="H346" s="113">
        <v>0</v>
      </c>
      <c r="I346" s="95"/>
    </row>
    <row r="347" spans="2:9" s="126" customFormat="1" ht="18.75" customHeight="1">
      <c r="B347" s="122"/>
      <c r="C347" s="500" t="s">
        <v>237</v>
      </c>
      <c r="D347" s="500"/>
      <c r="E347" s="500"/>
      <c r="F347" s="500"/>
      <c r="G347" s="500"/>
      <c r="H347" s="276">
        <f>SUBTOTAL(9,H343:H346)</f>
        <v>0</v>
      </c>
      <c r="I347" s="122"/>
    </row>
    <row r="348" spans="2:9" ht="6" customHeight="1">
      <c r="B348" s="95"/>
      <c r="C348" s="97"/>
      <c r="D348" s="97"/>
      <c r="E348" s="97"/>
      <c r="F348" s="97"/>
      <c r="G348" s="97"/>
      <c r="H348" s="97"/>
      <c r="I348" s="95"/>
    </row>
    <row r="349" spans="2:9" ht="18.75" customHeight="1">
      <c r="B349" s="95"/>
      <c r="C349" s="501" t="s">
        <v>250</v>
      </c>
      <c r="D349" s="501"/>
      <c r="E349" s="501"/>
      <c r="F349" s="501"/>
      <c r="G349" s="501"/>
      <c r="H349" s="501"/>
      <c r="I349" s="95"/>
    </row>
    <row r="350" spans="2:9" ht="25.5">
      <c r="B350" s="95"/>
      <c r="C350" s="282" t="s">
        <v>251</v>
      </c>
      <c r="D350" s="267" t="s">
        <v>252</v>
      </c>
      <c r="E350" s="267" t="s">
        <v>253</v>
      </c>
      <c r="F350" s="277" t="s">
        <v>254</v>
      </c>
      <c r="G350" s="267" t="s">
        <v>255</v>
      </c>
      <c r="H350" s="267" t="s">
        <v>249</v>
      </c>
      <c r="I350" s="95"/>
    </row>
    <row r="351" spans="2:9" ht="18.75" customHeight="1">
      <c r="B351" s="95"/>
      <c r="C351" s="116"/>
      <c r="D351" s="117"/>
      <c r="E351" s="117"/>
      <c r="F351" s="117"/>
      <c r="G351" s="283">
        <f>E351-D351</f>
        <v>0</v>
      </c>
      <c r="H351" s="111">
        <v>0</v>
      </c>
      <c r="I351" s="123" t="s">
        <v>256</v>
      </c>
    </row>
    <row r="352" spans="2:9" ht="18.75" customHeight="1">
      <c r="B352" s="95"/>
      <c r="C352" s="118"/>
      <c r="D352" s="119"/>
      <c r="E352" s="119"/>
      <c r="F352" s="119"/>
      <c r="G352" s="284">
        <f t="shared" ref="G352" si="47">E352-D352</f>
        <v>0</v>
      </c>
      <c r="H352" s="113">
        <v>0</v>
      </c>
      <c r="I352" s="123" t="s">
        <v>257</v>
      </c>
    </row>
    <row r="353" spans="2:9" s="126" customFormat="1" ht="18.75" customHeight="1">
      <c r="B353" s="122"/>
      <c r="C353" s="500" t="s">
        <v>237</v>
      </c>
      <c r="D353" s="500"/>
      <c r="E353" s="500"/>
      <c r="F353" s="500"/>
      <c r="G353" s="500"/>
      <c r="H353" s="276">
        <f>SUBTOTAL(9,H351:H352)</f>
        <v>0</v>
      </c>
      <c r="I353" s="122"/>
    </row>
    <row r="354" spans="2:9" ht="6" customHeight="1">
      <c r="B354" s="95"/>
      <c r="C354" s="97"/>
      <c r="D354" s="97"/>
      <c r="E354" s="97"/>
      <c r="F354" s="97"/>
      <c r="G354" s="97"/>
      <c r="H354" s="97"/>
      <c r="I354" s="95"/>
    </row>
    <row r="355" spans="2:9" s="127" customFormat="1" ht="18.75" customHeight="1">
      <c r="B355" s="124"/>
      <c r="C355" s="497" t="s">
        <v>258</v>
      </c>
      <c r="D355" s="497"/>
      <c r="E355" s="497"/>
      <c r="F355" s="497"/>
      <c r="G355" s="497"/>
      <c r="H355" s="285">
        <f>SUBTOTAL(9,H323:H353)</f>
        <v>0</v>
      </c>
      <c r="I355" s="124"/>
    </row>
    <row r="356" spans="2:9" ht="50.1" customHeight="1">
      <c r="B356" s="95"/>
      <c r="C356" s="120"/>
      <c r="D356" s="120"/>
      <c r="E356" s="120"/>
      <c r="F356" s="120"/>
      <c r="G356" s="120"/>
      <c r="H356" s="120"/>
      <c r="I356" s="95"/>
    </row>
    <row r="357" spans="2:9" ht="18.75" customHeight="1">
      <c r="B357" s="95"/>
      <c r="C357" s="510" t="s">
        <v>358</v>
      </c>
      <c r="D357" s="510"/>
      <c r="E357" s="507"/>
      <c r="F357" s="507"/>
      <c r="G357" s="507"/>
      <c r="H357" s="507"/>
      <c r="I357" s="95"/>
    </row>
    <row r="358" spans="2:9" ht="18.75" customHeight="1">
      <c r="B358" s="95"/>
      <c r="C358" s="511" t="s">
        <v>184</v>
      </c>
      <c r="D358" s="511"/>
      <c r="E358" s="507"/>
      <c r="F358" s="507"/>
      <c r="G358" s="507"/>
      <c r="H358" s="507"/>
      <c r="I358" s="95"/>
    </row>
    <row r="359" spans="2:9" ht="18.75" customHeight="1">
      <c r="B359" s="95"/>
      <c r="C359" s="503" t="s">
        <v>359</v>
      </c>
      <c r="D359" s="503"/>
      <c r="E359" s="507"/>
      <c r="F359" s="507"/>
      <c r="G359" s="507"/>
      <c r="H359" s="507"/>
      <c r="I359" s="95"/>
    </row>
    <row r="360" spans="2:9" ht="18.75" customHeight="1">
      <c r="B360" s="95"/>
      <c r="C360" s="503" t="s">
        <v>226</v>
      </c>
      <c r="D360" s="503"/>
      <c r="E360" s="507"/>
      <c r="F360" s="507"/>
      <c r="G360" s="507"/>
      <c r="H360" s="507"/>
      <c r="I360" s="95"/>
    </row>
    <row r="361" spans="2:9" ht="32.25" customHeight="1">
      <c r="B361" s="95"/>
      <c r="C361" s="503" t="s">
        <v>227</v>
      </c>
      <c r="D361" s="503"/>
      <c r="E361" s="507"/>
      <c r="F361" s="507"/>
      <c r="G361" s="507"/>
      <c r="H361" s="507"/>
      <c r="I361" s="95"/>
    </row>
    <row r="362" spans="2:9" ht="30" customHeight="1">
      <c r="B362" s="95"/>
      <c r="C362" s="265" t="s">
        <v>228</v>
      </c>
      <c r="D362" s="265" t="s">
        <v>229</v>
      </c>
      <c r="E362" s="265" t="s">
        <v>230</v>
      </c>
      <c r="F362" s="508" t="s">
        <v>194</v>
      </c>
      <c r="G362" s="508"/>
      <c r="H362" s="508"/>
      <c r="I362" s="95"/>
    </row>
    <row r="363" spans="2:9" ht="18.75" customHeight="1">
      <c r="B363" s="95"/>
      <c r="C363" s="106"/>
      <c r="D363" s="238"/>
      <c r="E363" s="266">
        <f>D363-C363</f>
        <v>0</v>
      </c>
      <c r="F363" s="509"/>
      <c r="G363" s="509"/>
      <c r="H363" s="509"/>
      <c r="I363" s="121"/>
    </row>
    <row r="364" spans="2:9" ht="6" customHeight="1">
      <c r="B364" s="95"/>
      <c r="C364" s="96"/>
      <c r="D364" s="97"/>
      <c r="E364" s="97"/>
      <c r="F364" s="97"/>
      <c r="G364" s="97"/>
      <c r="H364" s="97"/>
      <c r="I364" s="95"/>
    </row>
    <row r="365" spans="2:9" ht="18.75" customHeight="1">
      <c r="B365" s="95"/>
      <c r="C365" s="501" t="s">
        <v>231</v>
      </c>
      <c r="D365" s="501"/>
      <c r="E365" s="501"/>
      <c r="F365" s="501"/>
      <c r="G365" s="501"/>
      <c r="H365" s="501"/>
      <c r="I365" s="95"/>
    </row>
    <row r="366" spans="2:9" ht="25.5">
      <c r="B366" s="95"/>
      <c r="C366" s="267" t="s">
        <v>232</v>
      </c>
      <c r="D366" s="267" t="s">
        <v>233</v>
      </c>
      <c r="E366" s="267" t="s">
        <v>230</v>
      </c>
      <c r="F366" s="267" t="s">
        <v>234</v>
      </c>
      <c r="G366" s="268" t="s">
        <v>235</v>
      </c>
      <c r="H366" s="269" t="s">
        <v>236</v>
      </c>
      <c r="I366" s="95"/>
    </row>
    <row r="367" spans="2:9" ht="18.75" customHeight="1">
      <c r="B367" s="95"/>
      <c r="C367" s="106"/>
      <c r="D367" s="238"/>
      <c r="E367" s="266">
        <f t="shared" ref="E367:E368" si="48">D367-C367</f>
        <v>0</v>
      </c>
      <c r="F367" s="273">
        <f t="shared" ref="F367:F368" si="49">IF(E367-FLOOR(E367,1)&lt;=5/24,FLOOR(E367,1),IF(E367-FLOOR(E367,1)&lt;=8/24,FLOOR(E367,1)+1/3,IF(E367-FLOOR(E367,1)&lt;=12/24,FLOOR(E367,1)+2/3,CEILING(E367,1))))</f>
        <v>0</v>
      </c>
      <c r="G367" s="108"/>
      <c r="H367" s="270">
        <f t="shared" ref="H367:H368" si="50">G367*F367</f>
        <v>0</v>
      </c>
      <c r="I367" s="95"/>
    </row>
    <row r="368" spans="2:9" ht="18.75" customHeight="1">
      <c r="B368" s="95"/>
      <c r="C368" s="107"/>
      <c r="D368" s="107"/>
      <c r="E368" s="274">
        <f t="shared" si="48"/>
        <v>0</v>
      </c>
      <c r="F368" s="275">
        <f t="shared" si="49"/>
        <v>0</v>
      </c>
      <c r="G368" s="109"/>
      <c r="H368" s="271">
        <f t="shared" si="50"/>
        <v>0</v>
      </c>
      <c r="I368" s="95"/>
    </row>
    <row r="369" spans="2:9" s="126" customFormat="1" ht="18.75" customHeight="1">
      <c r="B369" s="122"/>
      <c r="C369" s="500" t="s">
        <v>237</v>
      </c>
      <c r="D369" s="500"/>
      <c r="E369" s="500"/>
      <c r="F369" s="500"/>
      <c r="G369" s="502"/>
      <c r="H369" s="272">
        <f>SUBTOTAL(9,H367:H368)</f>
        <v>0</v>
      </c>
      <c r="I369" s="122"/>
    </row>
    <row r="370" spans="2:9" ht="6" customHeight="1">
      <c r="B370" s="95"/>
      <c r="C370" s="96"/>
      <c r="D370" s="97"/>
      <c r="E370" s="97"/>
      <c r="F370" s="97"/>
      <c r="G370" s="97"/>
      <c r="H370" s="97"/>
      <c r="I370" s="95"/>
    </row>
    <row r="371" spans="2:9" ht="18.75" customHeight="1">
      <c r="B371" s="95"/>
      <c r="C371" s="501" t="s">
        <v>238</v>
      </c>
      <c r="D371" s="501"/>
      <c r="E371" s="501"/>
      <c r="F371" s="501"/>
      <c r="G371" s="501"/>
      <c r="H371" s="501"/>
      <c r="I371" s="95"/>
    </row>
    <row r="372" spans="2:9" ht="25.5">
      <c r="B372" s="95"/>
      <c r="C372" s="267" t="s">
        <v>239</v>
      </c>
      <c r="D372" s="504" t="s">
        <v>16</v>
      </c>
      <c r="E372" s="504"/>
      <c r="F372" s="504"/>
      <c r="G372" s="504"/>
      <c r="H372" s="267" t="s">
        <v>64</v>
      </c>
      <c r="I372" s="95"/>
    </row>
    <row r="373" spans="2:9" ht="18.75" customHeight="1">
      <c r="B373" s="95"/>
      <c r="C373" s="110"/>
      <c r="D373" s="505"/>
      <c r="E373" s="505"/>
      <c r="F373" s="505"/>
      <c r="G373" s="505"/>
      <c r="H373" s="111">
        <v>0</v>
      </c>
      <c r="I373" s="121"/>
    </row>
    <row r="374" spans="2:9" ht="18.75" customHeight="1">
      <c r="B374" s="95"/>
      <c r="C374" s="112"/>
      <c r="D374" s="506"/>
      <c r="E374" s="506"/>
      <c r="F374" s="506"/>
      <c r="G374" s="506"/>
      <c r="H374" s="113">
        <v>0</v>
      </c>
      <c r="I374" s="95"/>
    </row>
    <row r="375" spans="2:9" s="126" customFormat="1" ht="18.75" customHeight="1">
      <c r="B375" s="122"/>
      <c r="C375" s="500" t="s">
        <v>237</v>
      </c>
      <c r="D375" s="500"/>
      <c r="E375" s="500"/>
      <c r="F375" s="500"/>
      <c r="G375" s="500"/>
      <c r="H375" s="272">
        <f>SUBTOTAL(9,H373:H374)</f>
        <v>0</v>
      </c>
      <c r="I375" s="122"/>
    </row>
    <row r="376" spans="2:9" ht="6" customHeight="1">
      <c r="B376" s="95"/>
      <c r="C376" s="96"/>
      <c r="D376" s="97"/>
      <c r="E376" s="97"/>
      <c r="F376" s="97"/>
      <c r="G376" s="97"/>
      <c r="H376" s="97"/>
      <c r="I376" s="95"/>
    </row>
    <row r="377" spans="2:9" ht="18.75" customHeight="1">
      <c r="B377" s="95"/>
      <c r="C377" s="501" t="s">
        <v>240</v>
      </c>
      <c r="D377" s="501"/>
      <c r="E377" s="501"/>
      <c r="F377" s="501"/>
      <c r="G377" s="501"/>
      <c r="H377" s="501"/>
      <c r="I377" s="95"/>
    </row>
    <row r="378" spans="2:9" ht="38.25">
      <c r="B378" s="95"/>
      <c r="C378" s="277" t="s">
        <v>361</v>
      </c>
      <c r="D378" s="277" t="s">
        <v>362</v>
      </c>
      <c r="E378" s="267" t="s">
        <v>243</v>
      </c>
      <c r="F378" s="267" t="s">
        <v>244</v>
      </c>
      <c r="G378" s="268" t="s">
        <v>245</v>
      </c>
      <c r="H378" s="269" t="s">
        <v>246</v>
      </c>
      <c r="I378" s="95"/>
    </row>
    <row r="379" spans="2:9" ht="18.75" customHeight="1">
      <c r="B379" s="95"/>
      <c r="C379" s="236"/>
      <c r="D379" s="114"/>
      <c r="E379" s="236"/>
      <c r="F379" s="236"/>
      <c r="G379" s="278">
        <f>IF(E379="",0,IF(F379="",0.42,F379*0.05+0.42))</f>
        <v>0</v>
      </c>
      <c r="H379" s="279">
        <f>G379*E379</f>
        <v>0</v>
      </c>
      <c r="I379" s="95"/>
    </row>
    <row r="380" spans="2:9" ht="18.75" customHeight="1">
      <c r="B380" s="95"/>
      <c r="C380" s="236"/>
      <c r="D380" s="114"/>
      <c r="E380" s="236"/>
      <c r="F380" s="236"/>
      <c r="G380" s="278">
        <f t="shared" ref="G380:G382" si="51">IF(E380="",0,IF(F380="",0.42,F380*0.05+0.42))</f>
        <v>0</v>
      </c>
      <c r="H380" s="279">
        <f t="shared" ref="H380:H382" si="52">G380*E380</f>
        <v>0</v>
      </c>
      <c r="I380" s="95"/>
    </row>
    <row r="381" spans="2:9" ht="18.75" customHeight="1">
      <c r="B381" s="95"/>
      <c r="C381" s="236"/>
      <c r="D381" s="114"/>
      <c r="E381" s="236"/>
      <c r="F381" s="236"/>
      <c r="G381" s="278">
        <f t="shared" si="51"/>
        <v>0</v>
      </c>
      <c r="H381" s="279">
        <f t="shared" si="52"/>
        <v>0</v>
      </c>
      <c r="I381" s="95"/>
    </row>
    <row r="382" spans="2:9" ht="18.75" customHeight="1">
      <c r="B382" s="95"/>
      <c r="C382" s="237"/>
      <c r="D382" s="115"/>
      <c r="E382" s="237"/>
      <c r="F382" s="237"/>
      <c r="G382" s="280">
        <f t="shared" si="51"/>
        <v>0</v>
      </c>
      <c r="H382" s="281">
        <f t="shared" si="52"/>
        <v>0</v>
      </c>
      <c r="I382" s="95"/>
    </row>
    <row r="383" spans="2:9" s="126" customFormat="1" ht="18.75" customHeight="1">
      <c r="B383" s="122"/>
      <c r="C383" s="500" t="s">
        <v>237</v>
      </c>
      <c r="D383" s="500"/>
      <c r="E383" s="500"/>
      <c r="F383" s="500"/>
      <c r="G383" s="502"/>
      <c r="H383" s="272">
        <f>SUBTOTAL(9,H379:H382)</f>
        <v>0</v>
      </c>
      <c r="I383" s="122"/>
    </row>
    <row r="384" spans="2:9" ht="6" customHeight="1">
      <c r="B384" s="95"/>
      <c r="C384" s="97"/>
      <c r="D384" s="97"/>
      <c r="E384" s="97"/>
      <c r="F384" s="97"/>
      <c r="G384" s="97"/>
      <c r="H384" s="97"/>
      <c r="I384" s="95"/>
    </row>
    <row r="385" spans="2:9" ht="18.75" customHeight="1">
      <c r="B385" s="95"/>
      <c r="C385" s="501" t="s">
        <v>247</v>
      </c>
      <c r="D385" s="501"/>
      <c r="E385" s="501"/>
      <c r="F385" s="501"/>
      <c r="G385" s="501"/>
      <c r="H385" s="501"/>
      <c r="I385" s="95"/>
    </row>
    <row r="386" spans="2:9" ht="18.75" customHeight="1">
      <c r="B386" s="95"/>
      <c r="C386" s="277" t="s">
        <v>241</v>
      </c>
      <c r="D386" s="277" t="s">
        <v>242</v>
      </c>
      <c r="E386" s="503" t="s">
        <v>248</v>
      </c>
      <c r="F386" s="503"/>
      <c r="G386" s="503"/>
      <c r="H386" s="267" t="s">
        <v>249</v>
      </c>
      <c r="I386" s="95"/>
    </row>
    <row r="387" spans="2:9" ht="18.75" customHeight="1">
      <c r="B387" s="95"/>
      <c r="C387" s="236"/>
      <c r="D387" s="236"/>
      <c r="E387" s="498"/>
      <c r="F387" s="498"/>
      <c r="G387" s="498"/>
      <c r="H387" s="111">
        <v>0</v>
      </c>
      <c r="I387" s="95"/>
    </row>
    <row r="388" spans="2:9" ht="18.75" customHeight="1">
      <c r="B388" s="95"/>
      <c r="C388" s="236"/>
      <c r="D388" s="236"/>
      <c r="E388" s="498"/>
      <c r="F388" s="498"/>
      <c r="G388" s="498"/>
      <c r="H388" s="111">
        <v>0</v>
      </c>
      <c r="I388" s="95"/>
    </row>
    <row r="389" spans="2:9" ht="18.75" customHeight="1">
      <c r="B389" s="95"/>
      <c r="C389" s="236"/>
      <c r="D389" s="236"/>
      <c r="E389" s="498"/>
      <c r="F389" s="498"/>
      <c r="G389" s="498"/>
      <c r="H389" s="111">
        <v>0</v>
      </c>
      <c r="I389" s="95"/>
    </row>
    <row r="390" spans="2:9" ht="18.75" customHeight="1">
      <c r="B390" s="95"/>
      <c r="C390" s="237"/>
      <c r="D390" s="237"/>
      <c r="E390" s="499"/>
      <c r="F390" s="499"/>
      <c r="G390" s="499"/>
      <c r="H390" s="113">
        <v>0</v>
      </c>
      <c r="I390" s="95"/>
    </row>
    <row r="391" spans="2:9" s="126" customFormat="1" ht="18.75" customHeight="1">
      <c r="B391" s="122"/>
      <c r="C391" s="500" t="s">
        <v>237</v>
      </c>
      <c r="D391" s="500"/>
      <c r="E391" s="500"/>
      <c r="F391" s="500"/>
      <c r="G391" s="500"/>
      <c r="H391" s="276">
        <f>SUBTOTAL(9,H387:H390)</f>
        <v>0</v>
      </c>
      <c r="I391" s="122"/>
    </row>
    <row r="392" spans="2:9" ht="6" customHeight="1">
      <c r="B392" s="95"/>
      <c r="C392" s="97"/>
      <c r="D392" s="97"/>
      <c r="E392" s="97"/>
      <c r="F392" s="97"/>
      <c r="G392" s="97"/>
      <c r="H392" s="97"/>
      <c r="I392" s="95"/>
    </row>
    <row r="393" spans="2:9" ht="18.75" customHeight="1">
      <c r="B393" s="95"/>
      <c r="C393" s="501" t="s">
        <v>250</v>
      </c>
      <c r="D393" s="501"/>
      <c r="E393" s="501"/>
      <c r="F393" s="501"/>
      <c r="G393" s="501"/>
      <c r="H393" s="501"/>
      <c r="I393" s="95"/>
    </row>
    <row r="394" spans="2:9" ht="25.5">
      <c r="B394" s="95"/>
      <c r="C394" s="282" t="s">
        <v>251</v>
      </c>
      <c r="D394" s="267" t="s">
        <v>252</v>
      </c>
      <c r="E394" s="267" t="s">
        <v>253</v>
      </c>
      <c r="F394" s="277" t="s">
        <v>254</v>
      </c>
      <c r="G394" s="267" t="s">
        <v>255</v>
      </c>
      <c r="H394" s="267" t="s">
        <v>249</v>
      </c>
      <c r="I394" s="95"/>
    </row>
    <row r="395" spans="2:9" ht="18.75" customHeight="1">
      <c r="B395" s="95"/>
      <c r="C395" s="116"/>
      <c r="D395" s="117"/>
      <c r="E395" s="117"/>
      <c r="F395" s="117"/>
      <c r="G395" s="283">
        <f>E395-D395</f>
        <v>0</v>
      </c>
      <c r="H395" s="111">
        <v>0</v>
      </c>
      <c r="I395" s="123" t="s">
        <v>256</v>
      </c>
    </row>
    <row r="396" spans="2:9" ht="18.75" customHeight="1">
      <c r="B396" s="95"/>
      <c r="C396" s="118"/>
      <c r="D396" s="119"/>
      <c r="E396" s="119"/>
      <c r="F396" s="119"/>
      <c r="G396" s="284">
        <f t="shared" ref="G396" si="53">E396-D396</f>
        <v>0</v>
      </c>
      <c r="H396" s="113">
        <v>0</v>
      </c>
      <c r="I396" s="123" t="s">
        <v>257</v>
      </c>
    </row>
    <row r="397" spans="2:9" s="126" customFormat="1" ht="18.75" customHeight="1">
      <c r="B397" s="122"/>
      <c r="C397" s="500" t="s">
        <v>237</v>
      </c>
      <c r="D397" s="500"/>
      <c r="E397" s="500"/>
      <c r="F397" s="500"/>
      <c r="G397" s="500"/>
      <c r="H397" s="276">
        <f>SUBTOTAL(9,H395:H396)</f>
        <v>0</v>
      </c>
      <c r="I397" s="122"/>
    </row>
    <row r="398" spans="2:9" ht="6" customHeight="1">
      <c r="B398" s="95"/>
      <c r="C398" s="97"/>
      <c r="D398" s="97"/>
      <c r="E398" s="97"/>
      <c r="F398" s="97"/>
      <c r="G398" s="97"/>
      <c r="H398" s="97"/>
      <c r="I398" s="95"/>
    </row>
    <row r="399" spans="2:9" s="127" customFormat="1" ht="18.75" customHeight="1">
      <c r="B399" s="124"/>
      <c r="C399" s="497" t="s">
        <v>258</v>
      </c>
      <c r="D399" s="497"/>
      <c r="E399" s="497"/>
      <c r="F399" s="497"/>
      <c r="G399" s="497"/>
      <c r="H399" s="285">
        <f>SUBTOTAL(9,H367:H397)</f>
        <v>0</v>
      </c>
      <c r="I399" s="124"/>
    </row>
    <row r="400" spans="2:9" ht="50.1" customHeight="1">
      <c r="B400" s="95"/>
      <c r="C400" s="120"/>
      <c r="D400" s="120"/>
      <c r="E400" s="120"/>
      <c r="F400" s="120"/>
      <c r="G400" s="120"/>
      <c r="H400" s="120"/>
      <c r="I400" s="95"/>
    </row>
    <row r="401" spans="2:9" ht="18.75" customHeight="1">
      <c r="B401" s="95"/>
      <c r="C401" s="510" t="s">
        <v>358</v>
      </c>
      <c r="D401" s="510"/>
      <c r="E401" s="507"/>
      <c r="F401" s="507"/>
      <c r="G401" s="507"/>
      <c r="H401" s="507"/>
      <c r="I401" s="95"/>
    </row>
    <row r="402" spans="2:9" ht="18.75" customHeight="1">
      <c r="B402" s="95"/>
      <c r="C402" s="511" t="s">
        <v>184</v>
      </c>
      <c r="D402" s="511"/>
      <c r="E402" s="507"/>
      <c r="F402" s="507"/>
      <c r="G402" s="507"/>
      <c r="H402" s="507"/>
      <c r="I402" s="95"/>
    </row>
    <row r="403" spans="2:9" ht="18.75" customHeight="1">
      <c r="B403" s="95"/>
      <c r="C403" s="503" t="s">
        <v>359</v>
      </c>
      <c r="D403" s="503"/>
      <c r="E403" s="507"/>
      <c r="F403" s="507"/>
      <c r="G403" s="507"/>
      <c r="H403" s="507"/>
      <c r="I403" s="95"/>
    </row>
    <row r="404" spans="2:9" ht="18.75" customHeight="1">
      <c r="B404" s="95"/>
      <c r="C404" s="503" t="s">
        <v>226</v>
      </c>
      <c r="D404" s="503"/>
      <c r="E404" s="507"/>
      <c r="F404" s="507"/>
      <c r="G404" s="507"/>
      <c r="H404" s="507"/>
      <c r="I404" s="95"/>
    </row>
    <row r="405" spans="2:9" ht="32.25" customHeight="1">
      <c r="B405" s="95"/>
      <c r="C405" s="503" t="s">
        <v>227</v>
      </c>
      <c r="D405" s="503"/>
      <c r="E405" s="507"/>
      <c r="F405" s="507"/>
      <c r="G405" s="507"/>
      <c r="H405" s="507"/>
      <c r="I405" s="95"/>
    </row>
    <row r="406" spans="2:9" ht="30" customHeight="1">
      <c r="B406" s="95"/>
      <c r="C406" s="265" t="s">
        <v>228</v>
      </c>
      <c r="D406" s="265" t="s">
        <v>229</v>
      </c>
      <c r="E406" s="265" t="s">
        <v>230</v>
      </c>
      <c r="F406" s="508" t="s">
        <v>194</v>
      </c>
      <c r="G406" s="508"/>
      <c r="H406" s="508"/>
      <c r="I406" s="95"/>
    </row>
    <row r="407" spans="2:9" ht="18.75" customHeight="1">
      <c r="B407" s="95"/>
      <c r="C407" s="106"/>
      <c r="D407" s="238"/>
      <c r="E407" s="266">
        <f>D407-C407</f>
        <v>0</v>
      </c>
      <c r="F407" s="509"/>
      <c r="G407" s="509"/>
      <c r="H407" s="509"/>
      <c r="I407" s="121"/>
    </row>
    <row r="408" spans="2:9" ht="6" customHeight="1">
      <c r="B408" s="95"/>
      <c r="C408" s="96"/>
      <c r="D408" s="97"/>
      <c r="E408" s="97"/>
      <c r="F408" s="97"/>
      <c r="G408" s="97"/>
      <c r="H408" s="97"/>
      <c r="I408" s="95"/>
    </row>
    <row r="409" spans="2:9" ht="18.75" customHeight="1">
      <c r="B409" s="95"/>
      <c r="C409" s="501" t="s">
        <v>231</v>
      </c>
      <c r="D409" s="501"/>
      <c r="E409" s="501"/>
      <c r="F409" s="501"/>
      <c r="G409" s="501"/>
      <c r="H409" s="501"/>
      <c r="I409" s="95"/>
    </row>
    <row r="410" spans="2:9" ht="25.5">
      <c r="B410" s="95"/>
      <c r="C410" s="267" t="s">
        <v>232</v>
      </c>
      <c r="D410" s="267" t="s">
        <v>233</v>
      </c>
      <c r="E410" s="267" t="s">
        <v>230</v>
      </c>
      <c r="F410" s="267" t="s">
        <v>234</v>
      </c>
      <c r="G410" s="268" t="s">
        <v>235</v>
      </c>
      <c r="H410" s="269" t="s">
        <v>236</v>
      </c>
      <c r="I410" s="95"/>
    </row>
    <row r="411" spans="2:9" ht="18.75" customHeight="1">
      <c r="B411" s="95"/>
      <c r="C411" s="106"/>
      <c r="D411" s="238"/>
      <c r="E411" s="266">
        <f t="shared" ref="E411:E412" si="54">D411-C411</f>
        <v>0</v>
      </c>
      <c r="F411" s="273">
        <f t="shared" ref="F411:F412" si="55">IF(E411-FLOOR(E411,1)&lt;=5/24,FLOOR(E411,1),IF(E411-FLOOR(E411,1)&lt;=8/24,FLOOR(E411,1)+1/3,IF(E411-FLOOR(E411,1)&lt;=12/24,FLOOR(E411,1)+2/3,CEILING(E411,1))))</f>
        <v>0</v>
      </c>
      <c r="G411" s="108"/>
      <c r="H411" s="270">
        <f t="shared" ref="H411:H412" si="56">G411*F411</f>
        <v>0</v>
      </c>
      <c r="I411" s="95"/>
    </row>
    <row r="412" spans="2:9" ht="18.75" customHeight="1">
      <c r="B412" s="95"/>
      <c r="C412" s="107"/>
      <c r="D412" s="107"/>
      <c r="E412" s="274">
        <f t="shared" si="54"/>
        <v>0</v>
      </c>
      <c r="F412" s="275">
        <f t="shared" si="55"/>
        <v>0</v>
      </c>
      <c r="G412" s="109"/>
      <c r="H412" s="271">
        <f t="shared" si="56"/>
        <v>0</v>
      </c>
      <c r="I412" s="95"/>
    </row>
    <row r="413" spans="2:9" s="126" customFormat="1" ht="18.75" customHeight="1">
      <c r="B413" s="122"/>
      <c r="C413" s="500" t="s">
        <v>237</v>
      </c>
      <c r="D413" s="500"/>
      <c r="E413" s="500"/>
      <c r="F413" s="500"/>
      <c r="G413" s="502"/>
      <c r="H413" s="272">
        <f>SUBTOTAL(9,H411:H412)</f>
        <v>0</v>
      </c>
      <c r="I413" s="122"/>
    </row>
    <row r="414" spans="2:9" ht="6" customHeight="1">
      <c r="B414" s="95"/>
      <c r="C414" s="96"/>
      <c r="D414" s="97"/>
      <c r="E414" s="97"/>
      <c r="F414" s="97"/>
      <c r="G414" s="97"/>
      <c r="H414" s="97"/>
      <c r="I414" s="95"/>
    </row>
    <row r="415" spans="2:9" ht="18.75" customHeight="1">
      <c r="B415" s="95"/>
      <c r="C415" s="501" t="s">
        <v>238</v>
      </c>
      <c r="D415" s="501"/>
      <c r="E415" s="501"/>
      <c r="F415" s="501"/>
      <c r="G415" s="501"/>
      <c r="H415" s="501"/>
      <c r="I415" s="95"/>
    </row>
    <row r="416" spans="2:9" ht="25.5">
      <c r="B416" s="95"/>
      <c r="C416" s="267" t="s">
        <v>239</v>
      </c>
      <c r="D416" s="504" t="s">
        <v>16</v>
      </c>
      <c r="E416" s="504"/>
      <c r="F416" s="504"/>
      <c r="G416" s="504"/>
      <c r="H416" s="267" t="s">
        <v>64</v>
      </c>
      <c r="I416" s="95"/>
    </row>
    <row r="417" spans="2:9" ht="18.75" customHeight="1">
      <c r="B417" s="95"/>
      <c r="C417" s="110"/>
      <c r="D417" s="505"/>
      <c r="E417" s="505"/>
      <c r="F417" s="505"/>
      <c r="G417" s="505"/>
      <c r="H417" s="111">
        <v>0</v>
      </c>
      <c r="I417" s="121"/>
    </row>
    <row r="418" spans="2:9" ht="18.75" customHeight="1">
      <c r="B418" s="95"/>
      <c r="C418" s="112"/>
      <c r="D418" s="506"/>
      <c r="E418" s="506"/>
      <c r="F418" s="506"/>
      <c r="G418" s="506"/>
      <c r="H418" s="113">
        <v>0</v>
      </c>
      <c r="I418" s="95"/>
    </row>
    <row r="419" spans="2:9" s="126" customFormat="1" ht="18.75" customHeight="1">
      <c r="B419" s="122"/>
      <c r="C419" s="500" t="s">
        <v>237</v>
      </c>
      <c r="D419" s="500"/>
      <c r="E419" s="500"/>
      <c r="F419" s="500"/>
      <c r="G419" s="500"/>
      <c r="H419" s="272">
        <f>SUBTOTAL(9,H417:H418)</f>
        <v>0</v>
      </c>
      <c r="I419" s="122"/>
    </row>
    <row r="420" spans="2:9" ht="6" customHeight="1">
      <c r="B420" s="95"/>
      <c r="C420" s="96"/>
      <c r="D420" s="97"/>
      <c r="E420" s="97"/>
      <c r="F420" s="97"/>
      <c r="G420" s="97"/>
      <c r="H420" s="97"/>
      <c r="I420" s="95"/>
    </row>
    <row r="421" spans="2:9" ht="18.75" customHeight="1">
      <c r="B421" s="95"/>
      <c r="C421" s="501" t="s">
        <v>240</v>
      </c>
      <c r="D421" s="501"/>
      <c r="E421" s="501"/>
      <c r="F421" s="501"/>
      <c r="G421" s="501"/>
      <c r="H421" s="501"/>
      <c r="I421" s="95"/>
    </row>
    <row r="422" spans="2:9" ht="38.25">
      <c r="B422" s="95"/>
      <c r="C422" s="277" t="s">
        <v>361</v>
      </c>
      <c r="D422" s="277" t="s">
        <v>362</v>
      </c>
      <c r="E422" s="267" t="s">
        <v>243</v>
      </c>
      <c r="F422" s="267" t="s">
        <v>244</v>
      </c>
      <c r="G422" s="268" t="s">
        <v>245</v>
      </c>
      <c r="H422" s="269" t="s">
        <v>246</v>
      </c>
      <c r="I422" s="95"/>
    </row>
    <row r="423" spans="2:9" ht="18.75" customHeight="1">
      <c r="B423" s="95"/>
      <c r="C423" s="236"/>
      <c r="D423" s="114"/>
      <c r="E423" s="236"/>
      <c r="F423" s="236"/>
      <c r="G423" s="278">
        <f>IF(E423="",0,IF(F423="",0.42,F423*0.05+0.42))</f>
        <v>0</v>
      </c>
      <c r="H423" s="279">
        <f>G423*E423</f>
        <v>0</v>
      </c>
      <c r="I423" s="95"/>
    </row>
    <row r="424" spans="2:9" ht="18.75" customHeight="1">
      <c r="B424" s="95"/>
      <c r="C424" s="236"/>
      <c r="D424" s="114"/>
      <c r="E424" s="236"/>
      <c r="F424" s="236"/>
      <c r="G424" s="278">
        <f t="shared" ref="G424:G426" si="57">IF(E424="",0,IF(F424="",0.42,F424*0.05+0.42))</f>
        <v>0</v>
      </c>
      <c r="H424" s="279">
        <f t="shared" ref="H424:H426" si="58">G424*E424</f>
        <v>0</v>
      </c>
      <c r="I424" s="95"/>
    </row>
    <row r="425" spans="2:9" ht="18.75" customHeight="1">
      <c r="B425" s="95"/>
      <c r="C425" s="236"/>
      <c r="D425" s="114"/>
      <c r="E425" s="236"/>
      <c r="F425" s="236"/>
      <c r="G425" s="278">
        <f t="shared" si="57"/>
        <v>0</v>
      </c>
      <c r="H425" s="279">
        <f t="shared" si="58"/>
        <v>0</v>
      </c>
      <c r="I425" s="95"/>
    </row>
    <row r="426" spans="2:9" ht="18.75" customHeight="1">
      <c r="B426" s="95"/>
      <c r="C426" s="237"/>
      <c r="D426" s="115"/>
      <c r="E426" s="237"/>
      <c r="F426" s="237"/>
      <c r="G426" s="280">
        <f t="shared" si="57"/>
        <v>0</v>
      </c>
      <c r="H426" s="281">
        <f t="shared" si="58"/>
        <v>0</v>
      </c>
      <c r="I426" s="95"/>
    </row>
    <row r="427" spans="2:9" s="126" customFormat="1" ht="18.75" customHeight="1">
      <c r="B427" s="122"/>
      <c r="C427" s="500" t="s">
        <v>237</v>
      </c>
      <c r="D427" s="500"/>
      <c r="E427" s="500"/>
      <c r="F427" s="500"/>
      <c r="G427" s="502"/>
      <c r="H427" s="272">
        <f>SUBTOTAL(9,H423:H426)</f>
        <v>0</v>
      </c>
      <c r="I427" s="122"/>
    </row>
    <row r="428" spans="2:9" ht="6" customHeight="1">
      <c r="B428" s="95"/>
      <c r="C428" s="97"/>
      <c r="D428" s="97"/>
      <c r="E428" s="97"/>
      <c r="F428" s="97"/>
      <c r="G428" s="97"/>
      <c r="H428" s="97"/>
      <c r="I428" s="95"/>
    </row>
    <row r="429" spans="2:9" ht="18.75" customHeight="1">
      <c r="B429" s="95"/>
      <c r="C429" s="501" t="s">
        <v>247</v>
      </c>
      <c r="D429" s="501"/>
      <c r="E429" s="501"/>
      <c r="F429" s="501"/>
      <c r="G429" s="501"/>
      <c r="H429" s="501"/>
      <c r="I429" s="95"/>
    </row>
    <row r="430" spans="2:9" ht="18.75" customHeight="1">
      <c r="B430" s="95"/>
      <c r="C430" s="277" t="s">
        <v>241</v>
      </c>
      <c r="D430" s="277" t="s">
        <v>242</v>
      </c>
      <c r="E430" s="503" t="s">
        <v>248</v>
      </c>
      <c r="F430" s="503"/>
      <c r="G430" s="503"/>
      <c r="H430" s="267" t="s">
        <v>249</v>
      </c>
      <c r="I430" s="95"/>
    </row>
    <row r="431" spans="2:9" ht="18.75" customHeight="1">
      <c r="B431" s="95"/>
      <c r="C431" s="236"/>
      <c r="D431" s="236"/>
      <c r="E431" s="498"/>
      <c r="F431" s="498"/>
      <c r="G431" s="498"/>
      <c r="H431" s="111">
        <v>0</v>
      </c>
      <c r="I431" s="95"/>
    </row>
    <row r="432" spans="2:9" ht="18.75" customHeight="1">
      <c r="B432" s="95"/>
      <c r="C432" s="236"/>
      <c r="D432" s="236"/>
      <c r="E432" s="498"/>
      <c r="F432" s="498"/>
      <c r="G432" s="498"/>
      <c r="H432" s="111">
        <v>0</v>
      </c>
      <c r="I432" s="95"/>
    </row>
    <row r="433" spans="2:9" ht="18.75" customHeight="1">
      <c r="B433" s="95"/>
      <c r="C433" s="236"/>
      <c r="D433" s="236"/>
      <c r="E433" s="498"/>
      <c r="F433" s="498"/>
      <c r="G433" s="498"/>
      <c r="H433" s="111">
        <v>0</v>
      </c>
      <c r="I433" s="95"/>
    </row>
    <row r="434" spans="2:9" ht="18.75" customHeight="1">
      <c r="B434" s="95"/>
      <c r="C434" s="237"/>
      <c r="D434" s="237"/>
      <c r="E434" s="499"/>
      <c r="F434" s="499"/>
      <c r="G434" s="499"/>
      <c r="H434" s="113">
        <v>0</v>
      </c>
      <c r="I434" s="95"/>
    </row>
    <row r="435" spans="2:9" s="126" customFormat="1" ht="18.75" customHeight="1">
      <c r="B435" s="122"/>
      <c r="C435" s="500" t="s">
        <v>237</v>
      </c>
      <c r="D435" s="500"/>
      <c r="E435" s="500"/>
      <c r="F435" s="500"/>
      <c r="G435" s="500"/>
      <c r="H435" s="276">
        <f>SUBTOTAL(9,H431:H434)</f>
        <v>0</v>
      </c>
      <c r="I435" s="122"/>
    </row>
    <row r="436" spans="2:9" ht="6" customHeight="1">
      <c r="B436" s="95"/>
      <c r="C436" s="97"/>
      <c r="D436" s="97"/>
      <c r="E436" s="97"/>
      <c r="F436" s="97"/>
      <c r="G436" s="97"/>
      <c r="H436" s="97"/>
      <c r="I436" s="95"/>
    </row>
    <row r="437" spans="2:9" ht="18.75" customHeight="1">
      <c r="B437" s="95"/>
      <c r="C437" s="501" t="s">
        <v>250</v>
      </c>
      <c r="D437" s="501"/>
      <c r="E437" s="501"/>
      <c r="F437" s="501"/>
      <c r="G437" s="501"/>
      <c r="H437" s="501"/>
      <c r="I437" s="95"/>
    </row>
    <row r="438" spans="2:9" ht="25.5">
      <c r="B438" s="95"/>
      <c r="C438" s="282" t="s">
        <v>251</v>
      </c>
      <c r="D438" s="267" t="s">
        <v>252</v>
      </c>
      <c r="E438" s="267" t="s">
        <v>253</v>
      </c>
      <c r="F438" s="277" t="s">
        <v>254</v>
      </c>
      <c r="G438" s="267" t="s">
        <v>255</v>
      </c>
      <c r="H438" s="267" t="s">
        <v>249</v>
      </c>
      <c r="I438" s="95"/>
    </row>
    <row r="439" spans="2:9" ht="18.75" customHeight="1">
      <c r="B439" s="95"/>
      <c r="C439" s="116"/>
      <c r="D439" s="117"/>
      <c r="E439" s="117"/>
      <c r="F439" s="117"/>
      <c r="G439" s="283">
        <f>E439-D439</f>
        <v>0</v>
      </c>
      <c r="H439" s="111">
        <v>0</v>
      </c>
      <c r="I439" s="123" t="s">
        <v>256</v>
      </c>
    </row>
    <row r="440" spans="2:9" ht="18.75" customHeight="1">
      <c r="B440" s="95"/>
      <c r="C440" s="118"/>
      <c r="D440" s="119"/>
      <c r="E440" s="119"/>
      <c r="F440" s="119"/>
      <c r="G440" s="284">
        <f t="shared" ref="G440" si="59">E440-D440</f>
        <v>0</v>
      </c>
      <c r="H440" s="113">
        <v>0</v>
      </c>
      <c r="I440" s="123" t="s">
        <v>257</v>
      </c>
    </row>
    <row r="441" spans="2:9" s="126" customFormat="1" ht="18.75" customHeight="1">
      <c r="B441" s="122"/>
      <c r="C441" s="500" t="s">
        <v>237</v>
      </c>
      <c r="D441" s="500"/>
      <c r="E441" s="500"/>
      <c r="F441" s="500"/>
      <c r="G441" s="500"/>
      <c r="H441" s="276">
        <f>SUBTOTAL(9,H439:H440)</f>
        <v>0</v>
      </c>
      <c r="I441" s="122"/>
    </row>
    <row r="442" spans="2:9" ht="6" customHeight="1">
      <c r="B442" s="95"/>
      <c r="C442" s="97"/>
      <c r="D442" s="97"/>
      <c r="E442" s="97"/>
      <c r="F442" s="97"/>
      <c r="G442" s="97"/>
      <c r="H442" s="97"/>
      <c r="I442" s="95"/>
    </row>
    <row r="443" spans="2:9" s="127" customFormat="1" ht="18.75" customHeight="1">
      <c r="B443" s="124"/>
      <c r="C443" s="497" t="s">
        <v>258</v>
      </c>
      <c r="D443" s="497"/>
      <c r="E443" s="497"/>
      <c r="F443" s="497"/>
      <c r="G443" s="497"/>
      <c r="H443" s="285">
        <f>SUBTOTAL(9,H411:H441)</f>
        <v>0</v>
      </c>
      <c r="I443" s="124"/>
    </row>
    <row r="444" spans="2:9" ht="50.1" customHeight="1">
      <c r="B444" s="95"/>
      <c r="C444" s="120"/>
      <c r="D444" s="120"/>
      <c r="E444" s="120"/>
      <c r="F444" s="120"/>
      <c r="G444" s="120"/>
      <c r="H444" s="120"/>
      <c r="I444" s="95"/>
    </row>
    <row r="445" spans="2:9" ht="18.75" customHeight="1">
      <c r="B445" s="95"/>
      <c r="C445" s="510" t="s">
        <v>358</v>
      </c>
      <c r="D445" s="510"/>
      <c r="E445" s="507"/>
      <c r="F445" s="507"/>
      <c r="G445" s="507"/>
      <c r="H445" s="507"/>
      <c r="I445" s="95"/>
    </row>
    <row r="446" spans="2:9" ht="18.75" customHeight="1">
      <c r="B446" s="95"/>
      <c r="C446" s="511" t="s">
        <v>184</v>
      </c>
      <c r="D446" s="511"/>
      <c r="E446" s="507"/>
      <c r="F446" s="507"/>
      <c r="G446" s="507"/>
      <c r="H446" s="507"/>
      <c r="I446" s="95"/>
    </row>
    <row r="447" spans="2:9" ht="18.75" customHeight="1">
      <c r="B447" s="95"/>
      <c r="C447" s="503" t="s">
        <v>359</v>
      </c>
      <c r="D447" s="503"/>
      <c r="E447" s="507"/>
      <c r="F447" s="507"/>
      <c r="G447" s="507"/>
      <c r="H447" s="507"/>
      <c r="I447" s="95"/>
    </row>
    <row r="448" spans="2:9" ht="18.75" customHeight="1">
      <c r="B448" s="95"/>
      <c r="C448" s="503" t="s">
        <v>226</v>
      </c>
      <c r="D448" s="503"/>
      <c r="E448" s="507"/>
      <c r="F448" s="507"/>
      <c r="G448" s="507"/>
      <c r="H448" s="507"/>
      <c r="I448" s="95"/>
    </row>
    <row r="449" spans="2:9" ht="32.25" customHeight="1">
      <c r="B449" s="95"/>
      <c r="C449" s="503" t="s">
        <v>227</v>
      </c>
      <c r="D449" s="503"/>
      <c r="E449" s="507"/>
      <c r="F449" s="507"/>
      <c r="G449" s="507"/>
      <c r="H449" s="507"/>
      <c r="I449" s="95"/>
    </row>
    <row r="450" spans="2:9" ht="30" customHeight="1">
      <c r="B450" s="95"/>
      <c r="C450" s="265" t="s">
        <v>228</v>
      </c>
      <c r="D450" s="265" t="s">
        <v>229</v>
      </c>
      <c r="E450" s="265" t="s">
        <v>230</v>
      </c>
      <c r="F450" s="508" t="s">
        <v>194</v>
      </c>
      <c r="G450" s="508"/>
      <c r="H450" s="508"/>
      <c r="I450" s="95"/>
    </row>
    <row r="451" spans="2:9" ht="18.75" customHeight="1">
      <c r="B451" s="95"/>
      <c r="C451" s="106"/>
      <c r="D451" s="238"/>
      <c r="E451" s="266">
        <f>D451-C451</f>
        <v>0</v>
      </c>
      <c r="F451" s="509"/>
      <c r="G451" s="509"/>
      <c r="H451" s="509"/>
      <c r="I451" s="121"/>
    </row>
    <row r="452" spans="2:9" ht="6" customHeight="1">
      <c r="B452" s="95"/>
      <c r="C452" s="96"/>
      <c r="D452" s="97"/>
      <c r="E452" s="97"/>
      <c r="F452" s="97"/>
      <c r="G452" s="97"/>
      <c r="H452" s="97"/>
      <c r="I452" s="95"/>
    </row>
    <row r="453" spans="2:9" ht="18.75" customHeight="1">
      <c r="B453" s="95"/>
      <c r="C453" s="501" t="s">
        <v>231</v>
      </c>
      <c r="D453" s="501"/>
      <c r="E453" s="501"/>
      <c r="F453" s="501"/>
      <c r="G453" s="501"/>
      <c r="H453" s="501"/>
      <c r="I453" s="95"/>
    </row>
    <row r="454" spans="2:9" ht="25.5">
      <c r="B454" s="95"/>
      <c r="C454" s="267" t="s">
        <v>232</v>
      </c>
      <c r="D454" s="267" t="s">
        <v>233</v>
      </c>
      <c r="E454" s="267" t="s">
        <v>230</v>
      </c>
      <c r="F454" s="267" t="s">
        <v>234</v>
      </c>
      <c r="G454" s="268" t="s">
        <v>235</v>
      </c>
      <c r="H454" s="269" t="s">
        <v>236</v>
      </c>
      <c r="I454" s="95"/>
    </row>
    <row r="455" spans="2:9" ht="18.75" customHeight="1">
      <c r="B455" s="95"/>
      <c r="C455" s="106"/>
      <c r="D455" s="238"/>
      <c r="E455" s="266">
        <f t="shared" ref="E455:E456" si="60">D455-C455</f>
        <v>0</v>
      </c>
      <c r="F455" s="273">
        <f t="shared" ref="F455:F456" si="61">IF(E455-FLOOR(E455,1)&lt;=5/24,FLOOR(E455,1),IF(E455-FLOOR(E455,1)&lt;=8/24,FLOOR(E455,1)+1/3,IF(E455-FLOOR(E455,1)&lt;=12/24,FLOOR(E455,1)+2/3,CEILING(E455,1))))</f>
        <v>0</v>
      </c>
      <c r="G455" s="108"/>
      <c r="H455" s="270">
        <f t="shared" ref="H455:H456" si="62">G455*F455</f>
        <v>0</v>
      </c>
      <c r="I455" s="95"/>
    </row>
    <row r="456" spans="2:9" ht="18.75" customHeight="1">
      <c r="B456" s="95"/>
      <c r="C456" s="107"/>
      <c r="D456" s="107"/>
      <c r="E456" s="274">
        <f t="shared" si="60"/>
        <v>0</v>
      </c>
      <c r="F456" s="275">
        <f t="shared" si="61"/>
        <v>0</v>
      </c>
      <c r="G456" s="109"/>
      <c r="H456" s="271">
        <f t="shared" si="62"/>
        <v>0</v>
      </c>
      <c r="I456" s="95"/>
    </row>
    <row r="457" spans="2:9" s="126" customFormat="1" ht="18.75" customHeight="1">
      <c r="B457" s="122"/>
      <c r="C457" s="500" t="s">
        <v>237</v>
      </c>
      <c r="D457" s="500"/>
      <c r="E457" s="500"/>
      <c r="F457" s="500"/>
      <c r="G457" s="502"/>
      <c r="H457" s="272">
        <f>SUBTOTAL(9,H455:H456)</f>
        <v>0</v>
      </c>
      <c r="I457" s="122"/>
    </row>
    <row r="458" spans="2:9" ht="6" customHeight="1">
      <c r="B458" s="95"/>
      <c r="C458" s="96"/>
      <c r="D458" s="97"/>
      <c r="E458" s="97"/>
      <c r="F458" s="97"/>
      <c r="G458" s="97"/>
      <c r="H458" s="97"/>
      <c r="I458" s="95"/>
    </row>
    <row r="459" spans="2:9" ht="18.75" customHeight="1">
      <c r="B459" s="95"/>
      <c r="C459" s="501" t="s">
        <v>238</v>
      </c>
      <c r="D459" s="501"/>
      <c r="E459" s="501"/>
      <c r="F459" s="501"/>
      <c r="G459" s="501"/>
      <c r="H459" s="501"/>
      <c r="I459" s="95"/>
    </row>
    <row r="460" spans="2:9" ht="25.5">
      <c r="B460" s="95"/>
      <c r="C460" s="267" t="s">
        <v>239</v>
      </c>
      <c r="D460" s="504" t="s">
        <v>16</v>
      </c>
      <c r="E460" s="504"/>
      <c r="F460" s="504"/>
      <c r="G460" s="504"/>
      <c r="H460" s="267" t="s">
        <v>64</v>
      </c>
      <c r="I460" s="95"/>
    </row>
    <row r="461" spans="2:9" ht="18.75" customHeight="1">
      <c r="B461" s="95"/>
      <c r="C461" s="110"/>
      <c r="D461" s="505"/>
      <c r="E461" s="505"/>
      <c r="F461" s="505"/>
      <c r="G461" s="505"/>
      <c r="H461" s="111">
        <v>0</v>
      </c>
      <c r="I461" s="121"/>
    </row>
    <row r="462" spans="2:9" ht="18.75" customHeight="1">
      <c r="B462" s="95"/>
      <c r="C462" s="112"/>
      <c r="D462" s="506"/>
      <c r="E462" s="506"/>
      <c r="F462" s="506"/>
      <c r="G462" s="506"/>
      <c r="H462" s="113">
        <v>0</v>
      </c>
      <c r="I462" s="95"/>
    </row>
    <row r="463" spans="2:9" s="126" customFormat="1" ht="18.75" customHeight="1">
      <c r="B463" s="122"/>
      <c r="C463" s="500" t="s">
        <v>237</v>
      </c>
      <c r="D463" s="500"/>
      <c r="E463" s="500"/>
      <c r="F463" s="500"/>
      <c r="G463" s="500"/>
      <c r="H463" s="158">
        <f>SUBTOTAL(9,H461:H462)</f>
        <v>0</v>
      </c>
      <c r="I463" s="122"/>
    </row>
    <row r="464" spans="2:9" ht="6" customHeight="1">
      <c r="B464" s="95"/>
      <c r="C464" s="96"/>
      <c r="D464" s="97"/>
      <c r="E464" s="97"/>
      <c r="F464" s="97"/>
      <c r="G464" s="97"/>
      <c r="H464" s="97"/>
      <c r="I464" s="95"/>
    </row>
    <row r="465" spans="2:9" ht="18.75" customHeight="1">
      <c r="B465" s="95"/>
      <c r="C465" s="501" t="s">
        <v>240</v>
      </c>
      <c r="D465" s="501"/>
      <c r="E465" s="501"/>
      <c r="F465" s="501"/>
      <c r="G465" s="501"/>
      <c r="H465" s="501"/>
      <c r="I465" s="95"/>
    </row>
    <row r="466" spans="2:9" ht="38.25">
      <c r="B466" s="95"/>
      <c r="C466" s="277" t="s">
        <v>361</v>
      </c>
      <c r="D466" s="277" t="s">
        <v>362</v>
      </c>
      <c r="E466" s="267" t="s">
        <v>243</v>
      </c>
      <c r="F466" s="267" t="s">
        <v>244</v>
      </c>
      <c r="G466" s="268" t="s">
        <v>245</v>
      </c>
      <c r="H466" s="269" t="s">
        <v>246</v>
      </c>
      <c r="I466" s="95"/>
    </row>
    <row r="467" spans="2:9" ht="18.75" customHeight="1">
      <c r="B467" s="95"/>
      <c r="C467" s="236"/>
      <c r="D467" s="114"/>
      <c r="E467" s="236"/>
      <c r="F467" s="236"/>
      <c r="G467" s="278">
        <f>IF(E467="",0,IF(F467="",0.42,F467*0.05+0.42))</f>
        <v>0</v>
      </c>
      <c r="H467" s="279">
        <f>G467*E467</f>
        <v>0</v>
      </c>
      <c r="I467" s="95"/>
    </row>
    <row r="468" spans="2:9" ht="18.75" customHeight="1">
      <c r="B468" s="95"/>
      <c r="C468" s="236"/>
      <c r="D468" s="114"/>
      <c r="E468" s="236"/>
      <c r="F468" s="236"/>
      <c r="G468" s="278">
        <f t="shared" ref="G468:G470" si="63">IF(E468="",0,IF(F468="",0.42,F468*0.05+0.42))</f>
        <v>0</v>
      </c>
      <c r="H468" s="279">
        <f t="shared" ref="H468:H470" si="64">G468*E468</f>
        <v>0</v>
      </c>
      <c r="I468" s="95"/>
    </row>
    <row r="469" spans="2:9" ht="18.75" customHeight="1">
      <c r="B469" s="95"/>
      <c r="C469" s="236"/>
      <c r="D469" s="114"/>
      <c r="E469" s="236"/>
      <c r="F469" s="236"/>
      <c r="G469" s="278">
        <f t="shared" si="63"/>
        <v>0</v>
      </c>
      <c r="H469" s="279">
        <f t="shared" si="64"/>
        <v>0</v>
      </c>
      <c r="I469" s="95"/>
    </row>
    <row r="470" spans="2:9" ht="18.75" customHeight="1">
      <c r="B470" s="95"/>
      <c r="C470" s="237"/>
      <c r="D470" s="115"/>
      <c r="E470" s="237"/>
      <c r="F470" s="237"/>
      <c r="G470" s="280">
        <f t="shared" si="63"/>
        <v>0</v>
      </c>
      <c r="H470" s="281">
        <f t="shared" si="64"/>
        <v>0</v>
      </c>
      <c r="I470" s="95"/>
    </row>
    <row r="471" spans="2:9" s="126" customFormat="1" ht="18.75" customHeight="1">
      <c r="B471" s="122"/>
      <c r="C471" s="500" t="s">
        <v>237</v>
      </c>
      <c r="D471" s="500"/>
      <c r="E471" s="500"/>
      <c r="F471" s="500"/>
      <c r="G471" s="502"/>
      <c r="H471" s="272">
        <f>SUBTOTAL(9,H467:H470)</f>
        <v>0</v>
      </c>
      <c r="I471" s="122"/>
    </row>
    <row r="472" spans="2:9" ht="6" customHeight="1">
      <c r="B472" s="95"/>
      <c r="C472" s="97"/>
      <c r="D472" s="97"/>
      <c r="E472" s="97"/>
      <c r="F472" s="97"/>
      <c r="G472" s="97"/>
      <c r="H472" s="97"/>
      <c r="I472" s="95"/>
    </row>
    <row r="473" spans="2:9" ht="18.75" customHeight="1">
      <c r="B473" s="95"/>
      <c r="C473" s="501" t="s">
        <v>247</v>
      </c>
      <c r="D473" s="501"/>
      <c r="E473" s="501"/>
      <c r="F473" s="501"/>
      <c r="G473" s="501"/>
      <c r="H473" s="501"/>
      <c r="I473" s="95"/>
    </row>
    <row r="474" spans="2:9" ht="18.75" customHeight="1">
      <c r="B474" s="95"/>
      <c r="C474" s="277" t="s">
        <v>241</v>
      </c>
      <c r="D474" s="277" t="s">
        <v>242</v>
      </c>
      <c r="E474" s="503" t="s">
        <v>248</v>
      </c>
      <c r="F474" s="503"/>
      <c r="G474" s="503"/>
      <c r="H474" s="267" t="s">
        <v>249</v>
      </c>
      <c r="I474" s="95"/>
    </row>
    <row r="475" spans="2:9" ht="18.75" customHeight="1">
      <c r="B475" s="95"/>
      <c r="C475" s="236"/>
      <c r="D475" s="236"/>
      <c r="E475" s="498"/>
      <c r="F475" s="498"/>
      <c r="G475" s="498"/>
      <c r="H475" s="111">
        <v>0</v>
      </c>
      <c r="I475" s="95"/>
    </row>
    <row r="476" spans="2:9" ht="18.75" customHeight="1">
      <c r="B476" s="95"/>
      <c r="C476" s="236"/>
      <c r="D476" s="236"/>
      <c r="E476" s="498"/>
      <c r="F476" s="498"/>
      <c r="G476" s="498"/>
      <c r="H476" s="111">
        <v>0</v>
      </c>
      <c r="I476" s="95"/>
    </row>
    <row r="477" spans="2:9" ht="18.75" customHeight="1">
      <c r="B477" s="95"/>
      <c r="C477" s="236"/>
      <c r="D477" s="236"/>
      <c r="E477" s="498"/>
      <c r="F477" s="498"/>
      <c r="G477" s="498"/>
      <c r="H477" s="111">
        <v>0</v>
      </c>
      <c r="I477" s="95"/>
    </row>
    <row r="478" spans="2:9" ht="18.75" customHeight="1">
      <c r="B478" s="95"/>
      <c r="C478" s="237"/>
      <c r="D478" s="237"/>
      <c r="E478" s="499"/>
      <c r="F478" s="499"/>
      <c r="G478" s="499"/>
      <c r="H478" s="113">
        <v>0</v>
      </c>
      <c r="I478" s="95"/>
    </row>
    <row r="479" spans="2:9" s="126" customFormat="1" ht="18.75" customHeight="1">
      <c r="B479" s="122"/>
      <c r="C479" s="500" t="s">
        <v>237</v>
      </c>
      <c r="D479" s="500"/>
      <c r="E479" s="500"/>
      <c r="F479" s="500"/>
      <c r="G479" s="500"/>
      <c r="H479" s="276">
        <f>SUBTOTAL(9,H475:H478)</f>
        <v>0</v>
      </c>
      <c r="I479" s="122"/>
    </row>
    <row r="480" spans="2:9" ht="6" customHeight="1">
      <c r="B480" s="95"/>
      <c r="C480" s="97"/>
      <c r="D480" s="97"/>
      <c r="E480" s="97"/>
      <c r="F480" s="97"/>
      <c r="G480" s="97"/>
      <c r="H480" s="97"/>
      <c r="I480" s="95"/>
    </row>
    <row r="481" spans="2:9" ht="18.75" customHeight="1">
      <c r="B481" s="95"/>
      <c r="C481" s="501" t="s">
        <v>250</v>
      </c>
      <c r="D481" s="501"/>
      <c r="E481" s="501"/>
      <c r="F481" s="501"/>
      <c r="G481" s="501"/>
      <c r="H481" s="501"/>
      <c r="I481" s="95"/>
    </row>
    <row r="482" spans="2:9" ht="25.5">
      <c r="B482" s="95"/>
      <c r="C482" s="282" t="s">
        <v>251</v>
      </c>
      <c r="D482" s="267" t="s">
        <v>252</v>
      </c>
      <c r="E482" s="267" t="s">
        <v>253</v>
      </c>
      <c r="F482" s="277" t="s">
        <v>254</v>
      </c>
      <c r="G482" s="267" t="s">
        <v>255</v>
      </c>
      <c r="H482" s="267" t="s">
        <v>249</v>
      </c>
      <c r="I482" s="95"/>
    </row>
    <row r="483" spans="2:9" ht="18.75" customHeight="1">
      <c r="B483" s="95"/>
      <c r="C483" s="116"/>
      <c r="D483" s="117"/>
      <c r="E483" s="117"/>
      <c r="F483" s="117"/>
      <c r="G483" s="283">
        <f>E483-D483</f>
        <v>0</v>
      </c>
      <c r="H483" s="111">
        <v>0</v>
      </c>
      <c r="I483" s="123" t="s">
        <v>256</v>
      </c>
    </row>
    <row r="484" spans="2:9" ht="18.75" customHeight="1">
      <c r="B484" s="95"/>
      <c r="C484" s="118"/>
      <c r="D484" s="119"/>
      <c r="E484" s="119"/>
      <c r="F484" s="119"/>
      <c r="G484" s="284">
        <f t="shared" ref="G484" si="65">E484-D484</f>
        <v>0</v>
      </c>
      <c r="H484" s="113">
        <v>0</v>
      </c>
      <c r="I484" s="123" t="s">
        <v>257</v>
      </c>
    </row>
    <row r="485" spans="2:9" s="126" customFormat="1" ht="18.75" customHeight="1">
      <c r="B485" s="122"/>
      <c r="C485" s="500" t="s">
        <v>237</v>
      </c>
      <c r="D485" s="500"/>
      <c r="E485" s="500"/>
      <c r="F485" s="500"/>
      <c r="G485" s="500"/>
      <c r="H485" s="276">
        <f>SUBTOTAL(9,H483:H484)</f>
        <v>0</v>
      </c>
      <c r="I485" s="122"/>
    </row>
    <row r="486" spans="2:9" ht="6" customHeight="1">
      <c r="B486" s="95"/>
      <c r="C486" s="97"/>
      <c r="D486" s="97"/>
      <c r="E486" s="97"/>
      <c r="F486" s="97"/>
      <c r="G486" s="97"/>
      <c r="H486" s="97"/>
      <c r="I486" s="95"/>
    </row>
    <row r="487" spans="2:9" s="127" customFormat="1" ht="18.75" customHeight="1">
      <c r="B487" s="124"/>
      <c r="C487" s="497" t="s">
        <v>258</v>
      </c>
      <c r="D487" s="497"/>
      <c r="E487" s="497"/>
      <c r="F487" s="497"/>
      <c r="G487" s="497"/>
      <c r="H487" s="285">
        <f>SUBTOTAL(9,H455:H485)</f>
        <v>0</v>
      </c>
      <c r="I487" s="124"/>
    </row>
    <row r="488" spans="2:9" ht="50.1" customHeight="1">
      <c r="B488" s="95"/>
      <c r="C488" s="120"/>
      <c r="D488" s="120"/>
      <c r="E488" s="120"/>
      <c r="F488" s="120"/>
      <c r="G488" s="120"/>
      <c r="H488" s="120"/>
      <c r="I488" s="95"/>
    </row>
    <row r="489" spans="2:9" ht="18.75" customHeight="1">
      <c r="B489" s="95"/>
      <c r="C489" s="510" t="s">
        <v>358</v>
      </c>
      <c r="D489" s="510"/>
      <c r="E489" s="507"/>
      <c r="F489" s="507"/>
      <c r="G489" s="507"/>
      <c r="H489" s="507"/>
      <c r="I489" s="95"/>
    </row>
    <row r="490" spans="2:9" ht="18.75" customHeight="1">
      <c r="B490" s="95"/>
      <c r="C490" s="511" t="s">
        <v>184</v>
      </c>
      <c r="D490" s="511"/>
      <c r="E490" s="507"/>
      <c r="F490" s="507"/>
      <c r="G490" s="507"/>
      <c r="H490" s="507"/>
      <c r="I490" s="95"/>
    </row>
    <row r="491" spans="2:9" ht="18.75" customHeight="1">
      <c r="B491" s="95"/>
      <c r="C491" s="503" t="s">
        <v>359</v>
      </c>
      <c r="D491" s="503"/>
      <c r="E491" s="507"/>
      <c r="F491" s="507"/>
      <c r="G491" s="507"/>
      <c r="H491" s="507"/>
      <c r="I491" s="95"/>
    </row>
    <row r="492" spans="2:9" ht="18.75" customHeight="1">
      <c r="B492" s="95"/>
      <c r="C492" s="503" t="s">
        <v>226</v>
      </c>
      <c r="D492" s="503"/>
      <c r="E492" s="507"/>
      <c r="F492" s="507"/>
      <c r="G492" s="507"/>
      <c r="H492" s="507"/>
      <c r="I492" s="95"/>
    </row>
    <row r="493" spans="2:9" ht="32.25" customHeight="1">
      <c r="B493" s="95"/>
      <c r="C493" s="503" t="s">
        <v>227</v>
      </c>
      <c r="D493" s="503"/>
      <c r="E493" s="507"/>
      <c r="F493" s="507"/>
      <c r="G493" s="507"/>
      <c r="H493" s="507"/>
      <c r="I493" s="95"/>
    </row>
    <row r="494" spans="2:9" ht="30" customHeight="1">
      <c r="B494" s="95"/>
      <c r="C494" s="265" t="s">
        <v>228</v>
      </c>
      <c r="D494" s="265" t="s">
        <v>229</v>
      </c>
      <c r="E494" s="265" t="s">
        <v>230</v>
      </c>
      <c r="F494" s="508" t="s">
        <v>194</v>
      </c>
      <c r="G494" s="508"/>
      <c r="H494" s="508"/>
      <c r="I494" s="95"/>
    </row>
    <row r="495" spans="2:9" ht="18.75" customHeight="1">
      <c r="B495" s="95"/>
      <c r="C495" s="106"/>
      <c r="D495" s="238"/>
      <c r="E495" s="266">
        <f>D495-C495</f>
        <v>0</v>
      </c>
      <c r="F495" s="509"/>
      <c r="G495" s="509"/>
      <c r="H495" s="509"/>
      <c r="I495" s="121"/>
    </row>
    <row r="496" spans="2:9" ht="6" customHeight="1">
      <c r="B496" s="95"/>
      <c r="C496" s="96"/>
      <c r="D496" s="97"/>
      <c r="E496" s="97"/>
      <c r="F496" s="97"/>
      <c r="G496" s="97"/>
      <c r="H496" s="97"/>
      <c r="I496" s="95"/>
    </row>
    <row r="497" spans="2:9" ht="18.75" customHeight="1">
      <c r="B497" s="95"/>
      <c r="C497" s="501" t="s">
        <v>231</v>
      </c>
      <c r="D497" s="501"/>
      <c r="E497" s="501"/>
      <c r="F497" s="501"/>
      <c r="G497" s="501"/>
      <c r="H497" s="501"/>
      <c r="I497" s="95"/>
    </row>
    <row r="498" spans="2:9" ht="25.5">
      <c r="B498" s="95"/>
      <c r="C498" s="267" t="s">
        <v>232</v>
      </c>
      <c r="D498" s="267" t="s">
        <v>233</v>
      </c>
      <c r="E498" s="267" t="s">
        <v>230</v>
      </c>
      <c r="F498" s="267" t="s">
        <v>234</v>
      </c>
      <c r="G498" s="268" t="s">
        <v>235</v>
      </c>
      <c r="H498" s="269" t="s">
        <v>236</v>
      </c>
      <c r="I498" s="95"/>
    </row>
    <row r="499" spans="2:9" ht="18.75" customHeight="1">
      <c r="B499" s="95"/>
      <c r="C499" s="106"/>
      <c r="D499" s="238"/>
      <c r="E499" s="266">
        <f t="shared" ref="E499:E500" si="66">D499-C499</f>
        <v>0</v>
      </c>
      <c r="F499" s="273">
        <f t="shared" ref="F499:F500" si="67">IF(E499-FLOOR(E499,1)&lt;=5/24,FLOOR(E499,1),IF(E499-FLOOR(E499,1)&lt;=8/24,FLOOR(E499,1)+1/3,IF(E499-FLOOR(E499,1)&lt;=12/24,FLOOR(E499,1)+2/3,CEILING(E499,1))))</f>
        <v>0</v>
      </c>
      <c r="G499" s="108"/>
      <c r="H499" s="270">
        <f t="shared" ref="H499:H500" si="68">G499*F499</f>
        <v>0</v>
      </c>
      <c r="I499" s="95"/>
    </row>
    <row r="500" spans="2:9" ht="18.75" customHeight="1">
      <c r="B500" s="95"/>
      <c r="C500" s="107"/>
      <c r="D500" s="107"/>
      <c r="E500" s="274">
        <f t="shared" si="66"/>
        <v>0</v>
      </c>
      <c r="F500" s="275">
        <f t="shared" si="67"/>
        <v>0</v>
      </c>
      <c r="G500" s="109"/>
      <c r="H500" s="271">
        <f t="shared" si="68"/>
        <v>0</v>
      </c>
      <c r="I500" s="95"/>
    </row>
    <row r="501" spans="2:9" s="126" customFormat="1" ht="18.75" customHeight="1">
      <c r="B501" s="122"/>
      <c r="C501" s="500" t="s">
        <v>237</v>
      </c>
      <c r="D501" s="500"/>
      <c r="E501" s="500"/>
      <c r="F501" s="500"/>
      <c r="G501" s="502"/>
      <c r="H501" s="272">
        <f>SUBTOTAL(9,H499:H500)</f>
        <v>0</v>
      </c>
      <c r="I501" s="122"/>
    </row>
    <row r="502" spans="2:9" ht="6" customHeight="1">
      <c r="B502" s="95"/>
      <c r="C502" s="96"/>
      <c r="D502" s="97"/>
      <c r="E502" s="97"/>
      <c r="F502" s="97"/>
      <c r="G502" s="97"/>
      <c r="H502" s="97"/>
      <c r="I502" s="95"/>
    </row>
    <row r="503" spans="2:9" ht="18.75" customHeight="1">
      <c r="B503" s="95"/>
      <c r="C503" s="501" t="s">
        <v>238</v>
      </c>
      <c r="D503" s="501"/>
      <c r="E503" s="501"/>
      <c r="F503" s="501"/>
      <c r="G503" s="501"/>
      <c r="H503" s="501"/>
      <c r="I503" s="95"/>
    </row>
    <row r="504" spans="2:9" ht="25.5">
      <c r="B504" s="95"/>
      <c r="C504" s="267" t="s">
        <v>239</v>
      </c>
      <c r="D504" s="504" t="s">
        <v>16</v>
      </c>
      <c r="E504" s="504"/>
      <c r="F504" s="504"/>
      <c r="G504" s="504"/>
      <c r="H504" s="267" t="s">
        <v>64</v>
      </c>
      <c r="I504" s="95"/>
    </row>
    <row r="505" spans="2:9" ht="18.75" customHeight="1">
      <c r="B505" s="95"/>
      <c r="C505" s="110"/>
      <c r="D505" s="505"/>
      <c r="E505" s="505"/>
      <c r="F505" s="505"/>
      <c r="G505" s="505"/>
      <c r="H505" s="111">
        <v>0</v>
      </c>
      <c r="I505" s="121"/>
    </row>
    <row r="506" spans="2:9" ht="18.75" customHeight="1">
      <c r="B506" s="95"/>
      <c r="C506" s="112"/>
      <c r="D506" s="506"/>
      <c r="E506" s="506"/>
      <c r="F506" s="506"/>
      <c r="G506" s="506"/>
      <c r="H506" s="113">
        <v>0</v>
      </c>
      <c r="I506" s="95"/>
    </row>
    <row r="507" spans="2:9" s="126" customFormat="1" ht="18.75" customHeight="1">
      <c r="B507" s="122"/>
      <c r="C507" s="500" t="s">
        <v>237</v>
      </c>
      <c r="D507" s="500"/>
      <c r="E507" s="500"/>
      <c r="F507" s="500"/>
      <c r="G507" s="500"/>
      <c r="H507" s="272">
        <f>SUBTOTAL(9,H505:H506)</f>
        <v>0</v>
      </c>
      <c r="I507" s="122"/>
    </row>
    <row r="508" spans="2:9" ht="6" customHeight="1">
      <c r="B508" s="95"/>
      <c r="C508" s="96"/>
      <c r="D508" s="97"/>
      <c r="E508" s="97"/>
      <c r="F508" s="97"/>
      <c r="G508" s="97"/>
      <c r="H508" s="97"/>
      <c r="I508" s="95"/>
    </row>
    <row r="509" spans="2:9" ht="18.75" customHeight="1">
      <c r="B509" s="95"/>
      <c r="C509" s="501" t="s">
        <v>240</v>
      </c>
      <c r="D509" s="501"/>
      <c r="E509" s="501"/>
      <c r="F509" s="501"/>
      <c r="G509" s="501"/>
      <c r="H509" s="501"/>
      <c r="I509" s="95"/>
    </row>
    <row r="510" spans="2:9" ht="38.25">
      <c r="B510" s="95"/>
      <c r="C510" s="277" t="s">
        <v>361</v>
      </c>
      <c r="D510" s="277" t="s">
        <v>362</v>
      </c>
      <c r="E510" s="267" t="s">
        <v>243</v>
      </c>
      <c r="F510" s="267" t="s">
        <v>244</v>
      </c>
      <c r="G510" s="268" t="s">
        <v>245</v>
      </c>
      <c r="H510" s="269" t="s">
        <v>246</v>
      </c>
      <c r="I510" s="95"/>
    </row>
    <row r="511" spans="2:9" ht="18.75" customHeight="1">
      <c r="B511" s="95"/>
      <c r="C511" s="236"/>
      <c r="D511" s="114"/>
      <c r="E511" s="236"/>
      <c r="F511" s="236"/>
      <c r="G511" s="278">
        <f>IF(E511="",0,IF(F511="",0.42,F511*0.05+0.42))</f>
        <v>0</v>
      </c>
      <c r="H511" s="279">
        <f>G511*E511</f>
        <v>0</v>
      </c>
      <c r="I511" s="95"/>
    </row>
    <row r="512" spans="2:9" ht="18.75" customHeight="1">
      <c r="B512" s="95"/>
      <c r="C512" s="236"/>
      <c r="D512" s="114"/>
      <c r="E512" s="236"/>
      <c r="F512" s="236"/>
      <c r="G512" s="278">
        <f t="shared" ref="G512:G514" si="69">IF(E512="",0,IF(F512="",0.42,F512*0.05+0.42))</f>
        <v>0</v>
      </c>
      <c r="H512" s="279">
        <f t="shared" ref="H512:H514" si="70">G512*E512</f>
        <v>0</v>
      </c>
      <c r="I512" s="95"/>
    </row>
    <row r="513" spans="2:9" ht="18.75" customHeight="1">
      <c r="B513" s="95"/>
      <c r="C513" s="236"/>
      <c r="D513" s="114"/>
      <c r="E513" s="236"/>
      <c r="F513" s="236"/>
      <c r="G513" s="278">
        <f t="shared" si="69"/>
        <v>0</v>
      </c>
      <c r="H513" s="279">
        <f t="shared" si="70"/>
        <v>0</v>
      </c>
      <c r="I513" s="95"/>
    </row>
    <row r="514" spans="2:9" ht="18.75" customHeight="1">
      <c r="B514" s="95"/>
      <c r="C514" s="237"/>
      <c r="D514" s="115"/>
      <c r="E514" s="237"/>
      <c r="F514" s="237"/>
      <c r="G514" s="280">
        <f t="shared" si="69"/>
        <v>0</v>
      </c>
      <c r="H514" s="281">
        <f t="shared" si="70"/>
        <v>0</v>
      </c>
      <c r="I514" s="95"/>
    </row>
    <row r="515" spans="2:9" s="126" customFormat="1" ht="18.75" customHeight="1">
      <c r="B515" s="122"/>
      <c r="C515" s="500" t="s">
        <v>237</v>
      </c>
      <c r="D515" s="500"/>
      <c r="E515" s="500"/>
      <c r="F515" s="500"/>
      <c r="G515" s="502"/>
      <c r="H515" s="272">
        <f>SUBTOTAL(9,H511:H514)</f>
        <v>0</v>
      </c>
      <c r="I515" s="122"/>
    </row>
    <row r="516" spans="2:9" ht="6" customHeight="1">
      <c r="B516" s="95"/>
      <c r="C516" s="97"/>
      <c r="D516" s="97"/>
      <c r="E516" s="97"/>
      <c r="F516" s="97"/>
      <c r="G516" s="97"/>
      <c r="H516" s="97"/>
      <c r="I516" s="95"/>
    </row>
    <row r="517" spans="2:9" ht="18.75" customHeight="1">
      <c r="B517" s="95"/>
      <c r="C517" s="501" t="s">
        <v>247</v>
      </c>
      <c r="D517" s="501"/>
      <c r="E517" s="501"/>
      <c r="F517" s="501"/>
      <c r="G517" s="501"/>
      <c r="H517" s="501"/>
      <c r="I517" s="95"/>
    </row>
    <row r="518" spans="2:9" ht="18.75" customHeight="1">
      <c r="B518" s="95"/>
      <c r="C518" s="277" t="s">
        <v>241</v>
      </c>
      <c r="D518" s="277" t="s">
        <v>242</v>
      </c>
      <c r="E518" s="503" t="s">
        <v>248</v>
      </c>
      <c r="F518" s="503"/>
      <c r="G518" s="503"/>
      <c r="H518" s="267" t="s">
        <v>249</v>
      </c>
      <c r="I518" s="95"/>
    </row>
    <row r="519" spans="2:9" ht="18.75" customHeight="1">
      <c r="B519" s="95"/>
      <c r="C519" s="236"/>
      <c r="D519" s="236"/>
      <c r="E519" s="498"/>
      <c r="F519" s="498"/>
      <c r="G519" s="498"/>
      <c r="H519" s="111">
        <v>0</v>
      </c>
      <c r="I519" s="95"/>
    </row>
    <row r="520" spans="2:9" ht="18.75" customHeight="1">
      <c r="B520" s="95"/>
      <c r="C520" s="236"/>
      <c r="D520" s="236"/>
      <c r="E520" s="498"/>
      <c r="F520" s="498"/>
      <c r="G520" s="498"/>
      <c r="H520" s="111">
        <v>0</v>
      </c>
      <c r="I520" s="95"/>
    </row>
    <row r="521" spans="2:9" ht="18.75" customHeight="1">
      <c r="B521" s="95"/>
      <c r="C521" s="236"/>
      <c r="D521" s="236"/>
      <c r="E521" s="498"/>
      <c r="F521" s="498"/>
      <c r="G521" s="498"/>
      <c r="H521" s="111">
        <v>0</v>
      </c>
      <c r="I521" s="95"/>
    </row>
    <row r="522" spans="2:9" ht="18.75" customHeight="1">
      <c r="B522" s="95"/>
      <c r="C522" s="237"/>
      <c r="D522" s="237"/>
      <c r="E522" s="499"/>
      <c r="F522" s="499"/>
      <c r="G522" s="499"/>
      <c r="H522" s="113">
        <v>0</v>
      </c>
      <c r="I522" s="95"/>
    </row>
    <row r="523" spans="2:9" s="126" customFormat="1" ht="18.75" customHeight="1">
      <c r="B523" s="122"/>
      <c r="C523" s="500" t="s">
        <v>237</v>
      </c>
      <c r="D523" s="500"/>
      <c r="E523" s="500"/>
      <c r="F523" s="500"/>
      <c r="G523" s="500"/>
      <c r="H523" s="276">
        <f>SUBTOTAL(9,H519:H522)</f>
        <v>0</v>
      </c>
      <c r="I523" s="122"/>
    </row>
    <row r="524" spans="2:9" ht="6" customHeight="1">
      <c r="B524" s="95"/>
      <c r="C524" s="97"/>
      <c r="D524" s="97"/>
      <c r="E524" s="97"/>
      <c r="F524" s="97"/>
      <c r="G524" s="97"/>
      <c r="H524" s="97"/>
      <c r="I524" s="95"/>
    </row>
    <row r="525" spans="2:9" ht="18.75" customHeight="1">
      <c r="B525" s="95"/>
      <c r="C525" s="501" t="s">
        <v>250</v>
      </c>
      <c r="D525" s="501"/>
      <c r="E525" s="501"/>
      <c r="F525" s="501"/>
      <c r="G525" s="501"/>
      <c r="H525" s="501"/>
      <c r="I525" s="95"/>
    </row>
    <row r="526" spans="2:9" ht="25.5">
      <c r="B526" s="95"/>
      <c r="C526" s="282" t="s">
        <v>251</v>
      </c>
      <c r="D526" s="267" t="s">
        <v>252</v>
      </c>
      <c r="E526" s="267" t="s">
        <v>253</v>
      </c>
      <c r="F526" s="277" t="s">
        <v>254</v>
      </c>
      <c r="G526" s="267" t="s">
        <v>255</v>
      </c>
      <c r="H526" s="267" t="s">
        <v>249</v>
      </c>
      <c r="I526" s="95"/>
    </row>
    <row r="527" spans="2:9" ht="18.75" customHeight="1">
      <c r="B527" s="95"/>
      <c r="C527" s="116"/>
      <c r="D527" s="117"/>
      <c r="E527" s="117"/>
      <c r="F527" s="117"/>
      <c r="G527" s="283">
        <f>E527-D527</f>
        <v>0</v>
      </c>
      <c r="H527" s="111">
        <v>0</v>
      </c>
      <c r="I527" s="123" t="s">
        <v>256</v>
      </c>
    </row>
    <row r="528" spans="2:9" ht="18.75" customHeight="1">
      <c r="B528" s="95"/>
      <c r="C528" s="118"/>
      <c r="D528" s="119"/>
      <c r="E528" s="119"/>
      <c r="F528" s="119"/>
      <c r="G528" s="284">
        <f t="shared" ref="G528" si="71">E528-D528</f>
        <v>0</v>
      </c>
      <c r="H528" s="113">
        <v>0</v>
      </c>
      <c r="I528" s="123" t="s">
        <v>257</v>
      </c>
    </row>
    <row r="529" spans="2:9" s="126" customFormat="1" ht="18.75" customHeight="1">
      <c r="B529" s="122"/>
      <c r="C529" s="500" t="s">
        <v>237</v>
      </c>
      <c r="D529" s="500"/>
      <c r="E529" s="500"/>
      <c r="F529" s="500"/>
      <c r="G529" s="500"/>
      <c r="H529" s="276">
        <f>SUBTOTAL(9,H527:H528)</f>
        <v>0</v>
      </c>
      <c r="I529" s="122"/>
    </row>
    <row r="530" spans="2:9" ht="6" customHeight="1">
      <c r="B530" s="95"/>
      <c r="C530" s="97"/>
      <c r="D530" s="97"/>
      <c r="E530" s="97"/>
      <c r="F530" s="97"/>
      <c r="G530" s="97"/>
      <c r="H530" s="97"/>
      <c r="I530" s="95"/>
    </row>
    <row r="531" spans="2:9" s="127" customFormat="1" ht="18.75" customHeight="1">
      <c r="B531" s="124"/>
      <c r="C531" s="497" t="s">
        <v>258</v>
      </c>
      <c r="D531" s="497"/>
      <c r="E531" s="497"/>
      <c r="F531" s="497"/>
      <c r="G531" s="497"/>
      <c r="H531" s="285">
        <f>SUBTOTAL(9,H499:H529)</f>
        <v>0</v>
      </c>
      <c r="I531" s="124"/>
    </row>
    <row r="532" spans="2:9" ht="50.1" customHeight="1">
      <c r="B532" s="95"/>
      <c r="C532" s="120"/>
      <c r="D532" s="120"/>
      <c r="E532" s="120"/>
      <c r="F532" s="120"/>
      <c r="G532" s="120"/>
      <c r="H532" s="120"/>
      <c r="I532" s="95"/>
    </row>
    <row r="533" spans="2:9" ht="18.75" customHeight="1">
      <c r="B533" s="95"/>
      <c r="C533" s="510" t="s">
        <v>358</v>
      </c>
      <c r="D533" s="510"/>
      <c r="E533" s="507"/>
      <c r="F533" s="507"/>
      <c r="G533" s="507"/>
      <c r="H533" s="507"/>
      <c r="I533" s="95"/>
    </row>
    <row r="534" spans="2:9" ht="18.75" customHeight="1">
      <c r="B534" s="95"/>
      <c r="C534" s="511" t="s">
        <v>184</v>
      </c>
      <c r="D534" s="511"/>
      <c r="E534" s="507"/>
      <c r="F534" s="507"/>
      <c r="G534" s="507"/>
      <c r="H534" s="507"/>
      <c r="I534" s="95"/>
    </row>
    <row r="535" spans="2:9" ht="18.75" customHeight="1">
      <c r="B535" s="95"/>
      <c r="C535" s="503" t="s">
        <v>359</v>
      </c>
      <c r="D535" s="503"/>
      <c r="E535" s="507"/>
      <c r="F535" s="507"/>
      <c r="G535" s="507"/>
      <c r="H535" s="507"/>
      <c r="I535" s="95"/>
    </row>
    <row r="536" spans="2:9" ht="18.75" customHeight="1">
      <c r="B536" s="95"/>
      <c r="C536" s="503" t="s">
        <v>226</v>
      </c>
      <c r="D536" s="503"/>
      <c r="E536" s="507"/>
      <c r="F536" s="507"/>
      <c r="G536" s="507"/>
      <c r="H536" s="507"/>
      <c r="I536" s="95"/>
    </row>
    <row r="537" spans="2:9" ht="32.25" customHeight="1">
      <c r="B537" s="95"/>
      <c r="C537" s="503" t="s">
        <v>227</v>
      </c>
      <c r="D537" s="503"/>
      <c r="E537" s="507"/>
      <c r="F537" s="507"/>
      <c r="G537" s="507"/>
      <c r="H537" s="507"/>
      <c r="I537" s="95"/>
    </row>
    <row r="538" spans="2:9" ht="30" customHeight="1">
      <c r="B538" s="95"/>
      <c r="C538" s="265" t="s">
        <v>228</v>
      </c>
      <c r="D538" s="265" t="s">
        <v>229</v>
      </c>
      <c r="E538" s="265" t="s">
        <v>230</v>
      </c>
      <c r="F538" s="508" t="s">
        <v>194</v>
      </c>
      <c r="G538" s="508"/>
      <c r="H538" s="508"/>
      <c r="I538" s="95"/>
    </row>
    <row r="539" spans="2:9" ht="18.75" customHeight="1">
      <c r="B539" s="95"/>
      <c r="C539" s="106"/>
      <c r="D539" s="238"/>
      <c r="E539" s="266">
        <f>D539-C539</f>
        <v>0</v>
      </c>
      <c r="F539" s="509"/>
      <c r="G539" s="509"/>
      <c r="H539" s="509"/>
      <c r="I539" s="121"/>
    </row>
    <row r="540" spans="2:9" ht="6" customHeight="1">
      <c r="B540" s="95"/>
      <c r="C540" s="96"/>
      <c r="D540" s="97"/>
      <c r="E540" s="97"/>
      <c r="F540" s="97"/>
      <c r="G540" s="97"/>
      <c r="H540" s="97"/>
      <c r="I540" s="95"/>
    </row>
    <row r="541" spans="2:9" ht="18.75" customHeight="1">
      <c r="B541" s="95"/>
      <c r="C541" s="501" t="s">
        <v>231</v>
      </c>
      <c r="D541" s="501"/>
      <c r="E541" s="501"/>
      <c r="F541" s="501"/>
      <c r="G541" s="501"/>
      <c r="H541" s="501"/>
      <c r="I541" s="95"/>
    </row>
    <row r="542" spans="2:9" ht="25.5">
      <c r="B542" s="95"/>
      <c r="C542" s="267" t="s">
        <v>232</v>
      </c>
      <c r="D542" s="267" t="s">
        <v>233</v>
      </c>
      <c r="E542" s="267" t="s">
        <v>230</v>
      </c>
      <c r="F542" s="267" t="s">
        <v>234</v>
      </c>
      <c r="G542" s="268" t="s">
        <v>235</v>
      </c>
      <c r="H542" s="269" t="s">
        <v>236</v>
      </c>
      <c r="I542" s="95"/>
    </row>
    <row r="543" spans="2:9" ht="18.75" customHeight="1">
      <c r="B543" s="95"/>
      <c r="C543" s="106"/>
      <c r="D543" s="238"/>
      <c r="E543" s="266">
        <f t="shared" ref="E543:E544" si="72">D543-C543</f>
        <v>0</v>
      </c>
      <c r="F543" s="273">
        <f t="shared" ref="F543:F544" si="73">IF(E543-FLOOR(E543,1)&lt;=5/24,FLOOR(E543,1),IF(E543-FLOOR(E543,1)&lt;=8/24,FLOOR(E543,1)+1/3,IF(E543-FLOOR(E543,1)&lt;=12/24,FLOOR(E543,1)+2/3,CEILING(E543,1))))</f>
        <v>0</v>
      </c>
      <c r="G543" s="108"/>
      <c r="H543" s="270">
        <f t="shared" ref="H543:H544" si="74">G543*F543</f>
        <v>0</v>
      </c>
      <c r="I543" s="95"/>
    </row>
    <row r="544" spans="2:9" ht="18.75" customHeight="1">
      <c r="B544" s="95"/>
      <c r="C544" s="107"/>
      <c r="D544" s="107"/>
      <c r="E544" s="274">
        <f t="shared" si="72"/>
        <v>0</v>
      </c>
      <c r="F544" s="275">
        <f t="shared" si="73"/>
        <v>0</v>
      </c>
      <c r="G544" s="109"/>
      <c r="H544" s="271">
        <f t="shared" si="74"/>
        <v>0</v>
      </c>
      <c r="I544" s="95"/>
    </row>
    <row r="545" spans="2:9" s="126" customFormat="1" ht="18.75" customHeight="1">
      <c r="B545" s="122"/>
      <c r="C545" s="500" t="s">
        <v>237</v>
      </c>
      <c r="D545" s="500"/>
      <c r="E545" s="500"/>
      <c r="F545" s="500"/>
      <c r="G545" s="502"/>
      <c r="H545" s="272">
        <f>SUBTOTAL(9,H543:H544)</f>
        <v>0</v>
      </c>
      <c r="I545" s="122"/>
    </row>
    <row r="546" spans="2:9" ht="6" customHeight="1">
      <c r="B546" s="95"/>
      <c r="C546" s="96"/>
      <c r="D546" s="97"/>
      <c r="E546" s="97"/>
      <c r="F546" s="97"/>
      <c r="G546" s="97"/>
      <c r="H546" s="97"/>
      <c r="I546" s="95"/>
    </row>
    <row r="547" spans="2:9" ht="18.75" customHeight="1">
      <c r="B547" s="95"/>
      <c r="C547" s="501" t="s">
        <v>238</v>
      </c>
      <c r="D547" s="501"/>
      <c r="E547" s="501"/>
      <c r="F547" s="501"/>
      <c r="G547" s="501"/>
      <c r="H547" s="501"/>
      <c r="I547" s="95"/>
    </row>
    <row r="548" spans="2:9" ht="25.5">
      <c r="B548" s="95"/>
      <c r="C548" s="267" t="s">
        <v>239</v>
      </c>
      <c r="D548" s="504" t="s">
        <v>16</v>
      </c>
      <c r="E548" s="504"/>
      <c r="F548" s="504"/>
      <c r="G548" s="504"/>
      <c r="H548" s="267" t="s">
        <v>64</v>
      </c>
      <c r="I548" s="95"/>
    </row>
    <row r="549" spans="2:9" ht="18.75" customHeight="1">
      <c r="B549" s="95"/>
      <c r="C549" s="110"/>
      <c r="D549" s="505"/>
      <c r="E549" s="505"/>
      <c r="F549" s="505"/>
      <c r="G549" s="505"/>
      <c r="H549" s="111">
        <v>0</v>
      </c>
      <c r="I549" s="121"/>
    </row>
    <row r="550" spans="2:9" ht="18.75" customHeight="1">
      <c r="B550" s="95"/>
      <c r="C550" s="112"/>
      <c r="D550" s="506"/>
      <c r="E550" s="506"/>
      <c r="F550" s="506"/>
      <c r="G550" s="506"/>
      <c r="H550" s="113">
        <v>0</v>
      </c>
      <c r="I550" s="95"/>
    </row>
    <row r="551" spans="2:9" s="126" customFormat="1" ht="18.75" customHeight="1">
      <c r="B551" s="122"/>
      <c r="C551" s="500" t="s">
        <v>237</v>
      </c>
      <c r="D551" s="500"/>
      <c r="E551" s="500"/>
      <c r="F551" s="500"/>
      <c r="G551" s="500"/>
      <c r="H551" s="272">
        <f>SUBTOTAL(9,H549:H550)</f>
        <v>0</v>
      </c>
      <c r="I551" s="122"/>
    </row>
    <row r="552" spans="2:9" ht="6" customHeight="1">
      <c r="B552" s="95"/>
      <c r="C552" s="96"/>
      <c r="D552" s="97"/>
      <c r="E552" s="97"/>
      <c r="F552" s="97"/>
      <c r="G552" s="97"/>
      <c r="H552" s="97"/>
      <c r="I552" s="95"/>
    </row>
    <row r="553" spans="2:9" ht="18.75" customHeight="1">
      <c r="B553" s="95"/>
      <c r="C553" s="501" t="s">
        <v>240</v>
      </c>
      <c r="D553" s="501"/>
      <c r="E553" s="501"/>
      <c r="F553" s="501"/>
      <c r="G553" s="501"/>
      <c r="H553" s="501"/>
      <c r="I553" s="95"/>
    </row>
    <row r="554" spans="2:9" ht="38.25">
      <c r="B554" s="95"/>
      <c r="C554" s="277" t="s">
        <v>361</v>
      </c>
      <c r="D554" s="277" t="s">
        <v>362</v>
      </c>
      <c r="E554" s="267" t="s">
        <v>243</v>
      </c>
      <c r="F554" s="267" t="s">
        <v>244</v>
      </c>
      <c r="G554" s="268" t="s">
        <v>245</v>
      </c>
      <c r="H554" s="269" t="s">
        <v>246</v>
      </c>
      <c r="I554" s="95"/>
    </row>
    <row r="555" spans="2:9" ht="18.75" customHeight="1">
      <c r="B555" s="95"/>
      <c r="C555" s="236"/>
      <c r="D555" s="114"/>
      <c r="E555" s="236"/>
      <c r="F555" s="236"/>
      <c r="G555" s="278">
        <f>IF(E555="",0,IF(F555="",0.42,F555*0.05+0.42))</f>
        <v>0</v>
      </c>
      <c r="H555" s="279">
        <f>G555*E555</f>
        <v>0</v>
      </c>
      <c r="I555" s="95"/>
    </row>
    <row r="556" spans="2:9" ht="18.75" customHeight="1">
      <c r="B556" s="95"/>
      <c r="C556" s="236"/>
      <c r="D556" s="114"/>
      <c r="E556" s="236"/>
      <c r="F556" s="236"/>
      <c r="G556" s="278">
        <f t="shared" ref="G556:G558" si="75">IF(E556="",0,IF(F556="",0.42,F556*0.05+0.42))</f>
        <v>0</v>
      </c>
      <c r="H556" s="279">
        <f t="shared" ref="H556:H558" si="76">G556*E556</f>
        <v>0</v>
      </c>
      <c r="I556" s="95"/>
    </row>
    <row r="557" spans="2:9" ht="18.75" customHeight="1">
      <c r="B557" s="95"/>
      <c r="C557" s="236"/>
      <c r="D557" s="114"/>
      <c r="E557" s="236"/>
      <c r="F557" s="236"/>
      <c r="G557" s="278">
        <f t="shared" si="75"/>
        <v>0</v>
      </c>
      <c r="H557" s="279">
        <f t="shared" si="76"/>
        <v>0</v>
      </c>
      <c r="I557" s="95"/>
    </row>
    <row r="558" spans="2:9" ht="18.75" customHeight="1">
      <c r="B558" s="95"/>
      <c r="C558" s="237"/>
      <c r="D558" s="115"/>
      <c r="E558" s="237"/>
      <c r="F558" s="237"/>
      <c r="G558" s="280">
        <f t="shared" si="75"/>
        <v>0</v>
      </c>
      <c r="H558" s="281">
        <f t="shared" si="76"/>
        <v>0</v>
      </c>
      <c r="I558" s="95"/>
    </row>
    <row r="559" spans="2:9" s="126" customFormat="1" ht="18.75" customHeight="1">
      <c r="B559" s="122"/>
      <c r="C559" s="500" t="s">
        <v>237</v>
      </c>
      <c r="D559" s="500"/>
      <c r="E559" s="500"/>
      <c r="F559" s="500"/>
      <c r="G559" s="502"/>
      <c r="H559" s="272">
        <f>SUBTOTAL(9,H555:H558)</f>
        <v>0</v>
      </c>
      <c r="I559" s="122"/>
    </row>
    <row r="560" spans="2:9" ht="6" customHeight="1">
      <c r="B560" s="95"/>
      <c r="C560" s="97"/>
      <c r="D560" s="97"/>
      <c r="E560" s="97"/>
      <c r="F560" s="97"/>
      <c r="G560" s="97"/>
      <c r="H560" s="97"/>
      <c r="I560" s="95"/>
    </row>
    <row r="561" spans="2:9" ht="18.75" customHeight="1">
      <c r="B561" s="95"/>
      <c r="C561" s="501" t="s">
        <v>247</v>
      </c>
      <c r="D561" s="501"/>
      <c r="E561" s="501"/>
      <c r="F561" s="501"/>
      <c r="G561" s="501"/>
      <c r="H561" s="501"/>
      <c r="I561" s="95"/>
    </row>
    <row r="562" spans="2:9" ht="18.75" customHeight="1">
      <c r="B562" s="95"/>
      <c r="C562" s="277" t="s">
        <v>241</v>
      </c>
      <c r="D562" s="277" t="s">
        <v>242</v>
      </c>
      <c r="E562" s="503" t="s">
        <v>248</v>
      </c>
      <c r="F562" s="503"/>
      <c r="G562" s="503"/>
      <c r="H562" s="267" t="s">
        <v>249</v>
      </c>
      <c r="I562" s="95"/>
    </row>
    <row r="563" spans="2:9" ht="18.75" customHeight="1">
      <c r="B563" s="95"/>
      <c r="C563" s="236"/>
      <c r="D563" s="236"/>
      <c r="E563" s="498"/>
      <c r="F563" s="498"/>
      <c r="G563" s="498"/>
      <c r="H563" s="111">
        <v>0</v>
      </c>
      <c r="I563" s="95"/>
    </row>
    <row r="564" spans="2:9" ht="18.75" customHeight="1">
      <c r="B564" s="95"/>
      <c r="C564" s="236"/>
      <c r="D564" s="236"/>
      <c r="E564" s="498"/>
      <c r="F564" s="498"/>
      <c r="G564" s="498"/>
      <c r="H564" s="111">
        <v>0</v>
      </c>
      <c r="I564" s="95"/>
    </row>
    <row r="565" spans="2:9" ht="18.75" customHeight="1">
      <c r="B565" s="95"/>
      <c r="C565" s="236"/>
      <c r="D565" s="236"/>
      <c r="E565" s="498"/>
      <c r="F565" s="498"/>
      <c r="G565" s="498"/>
      <c r="H565" s="111">
        <v>0</v>
      </c>
      <c r="I565" s="95"/>
    </row>
    <row r="566" spans="2:9" ht="18.75" customHeight="1">
      <c r="B566" s="95"/>
      <c r="C566" s="237"/>
      <c r="D566" s="237"/>
      <c r="E566" s="499"/>
      <c r="F566" s="499"/>
      <c r="G566" s="499"/>
      <c r="H566" s="113">
        <v>0</v>
      </c>
      <c r="I566" s="95"/>
    </row>
    <row r="567" spans="2:9" s="126" customFormat="1" ht="18.75" customHeight="1">
      <c r="B567" s="122"/>
      <c r="C567" s="500" t="s">
        <v>237</v>
      </c>
      <c r="D567" s="500"/>
      <c r="E567" s="500"/>
      <c r="F567" s="500"/>
      <c r="G567" s="500"/>
      <c r="H567" s="276">
        <f>SUBTOTAL(9,H563:H566)</f>
        <v>0</v>
      </c>
      <c r="I567" s="122"/>
    </row>
    <row r="568" spans="2:9" ht="6" customHeight="1">
      <c r="B568" s="95"/>
      <c r="C568" s="97"/>
      <c r="D568" s="97"/>
      <c r="E568" s="97"/>
      <c r="F568" s="97"/>
      <c r="G568" s="97"/>
      <c r="H568" s="97"/>
      <c r="I568" s="95"/>
    </row>
    <row r="569" spans="2:9" ht="18.75" customHeight="1">
      <c r="B569" s="95"/>
      <c r="C569" s="501" t="s">
        <v>250</v>
      </c>
      <c r="D569" s="501"/>
      <c r="E569" s="501"/>
      <c r="F569" s="501"/>
      <c r="G569" s="501"/>
      <c r="H569" s="501"/>
      <c r="I569" s="95"/>
    </row>
    <row r="570" spans="2:9" ht="25.5">
      <c r="B570" s="95"/>
      <c r="C570" s="282" t="s">
        <v>251</v>
      </c>
      <c r="D570" s="267" t="s">
        <v>252</v>
      </c>
      <c r="E570" s="267" t="s">
        <v>253</v>
      </c>
      <c r="F570" s="277" t="s">
        <v>254</v>
      </c>
      <c r="G570" s="267" t="s">
        <v>255</v>
      </c>
      <c r="H570" s="267" t="s">
        <v>249</v>
      </c>
      <c r="I570" s="95"/>
    </row>
    <row r="571" spans="2:9" ht="18.75" customHeight="1">
      <c r="B571" s="95"/>
      <c r="C571" s="116"/>
      <c r="D571" s="117"/>
      <c r="E571" s="117"/>
      <c r="F571" s="117"/>
      <c r="G571" s="283">
        <f>E571-D571</f>
        <v>0</v>
      </c>
      <c r="H571" s="111">
        <v>0</v>
      </c>
      <c r="I571" s="123" t="s">
        <v>256</v>
      </c>
    </row>
    <row r="572" spans="2:9" ht="18.75" customHeight="1">
      <c r="B572" s="95"/>
      <c r="C572" s="118"/>
      <c r="D572" s="119"/>
      <c r="E572" s="119"/>
      <c r="F572" s="119"/>
      <c r="G572" s="284">
        <f t="shared" ref="G572" si="77">E572-D572</f>
        <v>0</v>
      </c>
      <c r="H572" s="113">
        <v>0</v>
      </c>
      <c r="I572" s="123" t="s">
        <v>257</v>
      </c>
    </row>
    <row r="573" spans="2:9" s="126" customFormat="1" ht="18.75" customHeight="1">
      <c r="B573" s="122"/>
      <c r="C573" s="500" t="s">
        <v>237</v>
      </c>
      <c r="D573" s="500"/>
      <c r="E573" s="500"/>
      <c r="F573" s="500"/>
      <c r="G573" s="500"/>
      <c r="H573" s="276">
        <f>SUBTOTAL(9,H571:H572)</f>
        <v>0</v>
      </c>
      <c r="I573" s="122"/>
    </row>
    <row r="574" spans="2:9" ht="6" customHeight="1">
      <c r="B574" s="95"/>
      <c r="C574" s="97"/>
      <c r="D574" s="97"/>
      <c r="E574" s="97"/>
      <c r="F574" s="97"/>
      <c r="G574" s="97"/>
      <c r="H574" s="97"/>
      <c r="I574" s="95"/>
    </row>
    <row r="575" spans="2:9" s="127" customFormat="1" ht="18.75" customHeight="1">
      <c r="B575" s="124"/>
      <c r="C575" s="497" t="s">
        <v>258</v>
      </c>
      <c r="D575" s="497"/>
      <c r="E575" s="497"/>
      <c r="F575" s="497"/>
      <c r="G575" s="497"/>
      <c r="H575" s="285">
        <f>SUBTOTAL(9,H543:H573)</f>
        <v>0</v>
      </c>
      <c r="I575" s="124"/>
    </row>
    <row r="576" spans="2:9" ht="50.1" customHeight="1">
      <c r="B576" s="95"/>
      <c r="C576" s="120"/>
      <c r="D576" s="120"/>
      <c r="E576" s="120"/>
      <c r="F576" s="120"/>
      <c r="G576" s="120"/>
      <c r="H576" s="120"/>
      <c r="I576" s="95"/>
    </row>
    <row r="577" spans="2:9" ht="18.75" customHeight="1">
      <c r="B577" s="95"/>
      <c r="C577" s="510" t="s">
        <v>358</v>
      </c>
      <c r="D577" s="510"/>
      <c r="E577" s="507"/>
      <c r="F577" s="507"/>
      <c r="G577" s="507"/>
      <c r="H577" s="507"/>
      <c r="I577" s="95"/>
    </row>
    <row r="578" spans="2:9" ht="18.75" customHeight="1">
      <c r="B578" s="95"/>
      <c r="C578" s="511" t="s">
        <v>184</v>
      </c>
      <c r="D578" s="511"/>
      <c r="E578" s="507"/>
      <c r="F578" s="507"/>
      <c r="G578" s="507"/>
      <c r="H578" s="507"/>
      <c r="I578" s="95"/>
    </row>
    <row r="579" spans="2:9" ht="18.75" customHeight="1">
      <c r="B579" s="95"/>
      <c r="C579" s="503" t="s">
        <v>359</v>
      </c>
      <c r="D579" s="503"/>
      <c r="E579" s="507"/>
      <c r="F579" s="507"/>
      <c r="G579" s="507"/>
      <c r="H579" s="507"/>
      <c r="I579" s="95"/>
    </row>
    <row r="580" spans="2:9" ht="18.75" customHeight="1">
      <c r="B580" s="95"/>
      <c r="C580" s="503" t="s">
        <v>226</v>
      </c>
      <c r="D580" s="503"/>
      <c r="E580" s="507"/>
      <c r="F580" s="507"/>
      <c r="G580" s="507"/>
      <c r="H580" s="507"/>
      <c r="I580" s="95"/>
    </row>
    <row r="581" spans="2:9" ht="32.25" customHeight="1">
      <c r="B581" s="95"/>
      <c r="C581" s="503" t="s">
        <v>227</v>
      </c>
      <c r="D581" s="503"/>
      <c r="E581" s="507"/>
      <c r="F581" s="507"/>
      <c r="G581" s="507"/>
      <c r="H581" s="507"/>
      <c r="I581" s="95"/>
    </row>
    <row r="582" spans="2:9" ht="30" customHeight="1">
      <c r="B582" s="95"/>
      <c r="C582" s="265" t="s">
        <v>228</v>
      </c>
      <c r="D582" s="265" t="s">
        <v>229</v>
      </c>
      <c r="E582" s="265" t="s">
        <v>230</v>
      </c>
      <c r="F582" s="508" t="s">
        <v>194</v>
      </c>
      <c r="G582" s="508"/>
      <c r="H582" s="508"/>
      <c r="I582" s="95"/>
    </row>
    <row r="583" spans="2:9" ht="18.75" customHeight="1">
      <c r="B583" s="95"/>
      <c r="C583" s="106"/>
      <c r="D583" s="238"/>
      <c r="E583" s="266">
        <f>D583-C583</f>
        <v>0</v>
      </c>
      <c r="F583" s="509"/>
      <c r="G583" s="509"/>
      <c r="H583" s="509"/>
      <c r="I583" s="121"/>
    </row>
    <row r="584" spans="2:9" ht="6" customHeight="1">
      <c r="B584" s="95"/>
      <c r="C584" s="96"/>
      <c r="D584" s="97"/>
      <c r="E584" s="97"/>
      <c r="F584" s="97"/>
      <c r="G584" s="97"/>
      <c r="H584" s="97"/>
      <c r="I584" s="95"/>
    </row>
    <row r="585" spans="2:9" ht="18.75" customHeight="1">
      <c r="B585" s="95"/>
      <c r="C585" s="501" t="s">
        <v>231</v>
      </c>
      <c r="D585" s="501"/>
      <c r="E585" s="501"/>
      <c r="F585" s="501"/>
      <c r="G585" s="501"/>
      <c r="H585" s="501"/>
      <c r="I585" s="95"/>
    </row>
    <row r="586" spans="2:9" ht="25.5">
      <c r="B586" s="95"/>
      <c r="C586" s="267" t="s">
        <v>232</v>
      </c>
      <c r="D586" s="267" t="s">
        <v>233</v>
      </c>
      <c r="E586" s="267" t="s">
        <v>230</v>
      </c>
      <c r="F586" s="267" t="s">
        <v>234</v>
      </c>
      <c r="G586" s="268" t="s">
        <v>235</v>
      </c>
      <c r="H586" s="269" t="s">
        <v>236</v>
      </c>
      <c r="I586" s="95"/>
    </row>
    <row r="587" spans="2:9" ht="18.75" customHeight="1">
      <c r="B587" s="95"/>
      <c r="C587" s="106"/>
      <c r="D587" s="238"/>
      <c r="E587" s="266">
        <f t="shared" ref="E587:E588" si="78">D587-C587</f>
        <v>0</v>
      </c>
      <c r="F587" s="273">
        <f t="shared" ref="F587:F588" si="79">IF(E587-FLOOR(E587,1)&lt;=5/24,FLOOR(E587,1),IF(E587-FLOOR(E587,1)&lt;=8/24,FLOOR(E587,1)+1/3,IF(E587-FLOOR(E587,1)&lt;=12/24,FLOOR(E587,1)+2/3,CEILING(E587,1))))</f>
        <v>0</v>
      </c>
      <c r="G587" s="108"/>
      <c r="H587" s="270">
        <f t="shared" ref="H587:H588" si="80">G587*F587</f>
        <v>0</v>
      </c>
      <c r="I587" s="95"/>
    </row>
    <row r="588" spans="2:9" ht="18.75" customHeight="1">
      <c r="B588" s="95"/>
      <c r="C588" s="107"/>
      <c r="D588" s="107"/>
      <c r="E588" s="274">
        <f t="shared" si="78"/>
        <v>0</v>
      </c>
      <c r="F588" s="275">
        <f t="shared" si="79"/>
        <v>0</v>
      </c>
      <c r="G588" s="109"/>
      <c r="H588" s="271">
        <f t="shared" si="80"/>
        <v>0</v>
      </c>
      <c r="I588" s="95"/>
    </row>
    <row r="589" spans="2:9" s="126" customFormat="1" ht="18.75" customHeight="1">
      <c r="B589" s="122"/>
      <c r="C589" s="500" t="s">
        <v>237</v>
      </c>
      <c r="D589" s="500"/>
      <c r="E589" s="500"/>
      <c r="F589" s="500"/>
      <c r="G589" s="502"/>
      <c r="H589" s="272">
        <f>SUBTOTAL(9,H587:H588)</f>
        <v>0</v>
      </c>
      <c r="I589" s="122"/>
    </row>
    <row r="590" spans="2:9" ht="6" customHeight="1">
      <c r="B590" s="95"/>
      <c r="C590" s="96"/>
      <c r="D590" s="97"/>
      <c r="E590" s="97"/>
      <c r="F590" s="97"/>
      <c r="G590" s="97"/>
      <c r="H590" s="97"/>
      <c r="I590" s="95"/>
    </row>
    <row r="591" spans="2:9" ht="18.75" customHeight="1">
      <c r="B591" s="95"/>
      <c r="C591" s="501" t="s">
        <v>238</v>
      </c>
      <c r="D591" s="501"/>
      <c r="E591" s="501"/>
      <c r="F591" s="501"/>
      <c r="G591" s="501"/>
      <c r="H591" s="501"/>
      <c r="I591" s="95"/>
    </row>
    <row r="592" spans="2:9" ht="25.5">
      <c r="B592" s="95"/>
      <c r="C592" s="267" t="s">
        <v>239</v>
      </c>
      <c r="D592" s="504" t="s">
        <v>16</v>
      </c>
      <c r="E592" s="504"/>
      <c r="F592" s="504"/>
      <c r="G592" s="504"/>
      <c r="H592" s="267" t="s">
        <v>64</v>
      </c>
      <c r="I592" s="95"/>
    </row>
    <row r="593" spans="2:9" ht="18.75" customHeight="1">
      <c r="B593" s="95"/>
      <c r="C593" s="110"/>
      <c r="D593" s="505"/>
      <c r="E593" s="505"/>
      <c r="F593" s="505"/>
      <c r="G593" s="505"/>
      <c r="H593" s="111">
        <v>0</v>
      </c>
      <c r="I593" s="121"/>
    </row>
    <row r="594" spans="2:9" ht="18.75" customHeight="1">
      <c r="B594" s="95"/>
      <c r="C594" s="112"/>
      <c r="D594" s="506"/>
      <c r="E594" s="506"/>
      <c r="F594" s="506"/>
      <c r="G594" s="506"/>
      <c r="H594" s="113">
        <v>0</v>
      </c>
      <c r="I594" s="95"/>
    </row>
    <row r="595" spans="2:9" s="126" customFormat="1" ht="18.75" customHeight="1">
      <c r="B595" s="122"/>
      <c r="C595" s="500" t="s">
        <v>237</v>
      </c>
      <c r="D595" s="500"/>
      <c r="E595" s="500"/>
      <c r="F595" s="500"/>
      <c r="G595" s="500"/>
      <c r="H595" s="272">
        <f>SUBTOTAL(9,H593:H594)</f>
        <v>0</v>
      </c>
      <c r="I595" s="122"/>
    </row>
    <row r="596" spans="2:9" ht="6" customHeight="1">
      <c r="B596" s="95"/>
      <c r="C596" s="96"/>
      <c r="D596" s="97"/>
      <c r="E596" s="97"/>
      <c r="F596" s="97"/>
      <c r="G596" s="97"/>
      <c r="H596" s="97"/>
      <c r="I596" s="95"/>
    </row>
    <row r="597" spans="2:9" ht="18.75" customHeight="1">
      <c r="B597" s="95"/>
      <c r="C597" s="501" t="s">
        <v>240</v>
      </c>
      <c r="D597" s="501"/>
      <c r="E597" s="501"/>
      <c r="F597" s="501"/>
      <c r="G597" s="501"/>
      <c r="H597" s="501"/>
      <c r="I597" s="95"/>
    </row>
    <row r="598" spans="2:9" ht="38.25">
      <c r="B598" s="95"/>
      <c r="C598" s="277" t="s">
        <v>361</v>
      </c>
      <c r="D598" s="277" t="s">
        <v>362</v>
      </c>
      <c r="E598" s="267" t="s">
        <v>243</v>
      </c>
      <c r="F598" s="267" t="s">
        <v>244</v>
      </c>
      <c r="G598" s="268" t="s">
        <v>245</v>
      </c>
      <c r="H598" s="269" t="s">
        <v>246</v>
      </c>
      <c r="I598" s="95"/>
    </row>
    <row r="599" spans="2:9" ht="18.75" customHeight="1">
      <c r="B599" s="95"/>
      <c r="C599" s="236"/>
      <c r="D599" s="114"/>
      <c r="E599" s="236"/>
      <c r="F599" s="236"/>
      <c r="G599" s="278">
        <f>IF(E599="",0,IF(F599="",0.42,F599*0.05+0.42))</f>
        <v>0</v>
      </c>
      <c r="H599" s="279">
        <f>G599*E599</f>
        <v>0</v>
      </c>
      <c r="I599" s="95"/>
    </row>
    <row r="600" spans="2:9" ht="18.75" customHeight="1">
      <c r="B600" s="95"/>
      <c r="C600" s="236"/>
      <c r="D600" s="114"/>
      <c r="E600" s="236"/>
      <c r="F600" s="236"/>
      <c r="G600" s="278">
        <f t="shared" ref="G600:G602" si="81">IF(E600="",0,IF(F600="",0.42,F600*0.05+0.42))</f>
        <v>0</v>
      </c>
      <c r="H600" s="279">
        <f t="shared" ref="H600:H602" si="82">G600*E600</f>
        <v>0</v>
      </c>
      <c r="I600" s="95"/>
    </row>
    <row r="601" spans="2:9" ht="18.75" customHeight="1">
      <c r="B601" s="95"/>
      <c r="C601" s="236"/>
      <c r="D601" s="114"/>
      <c r="E601" s="236"/>
      <c r="F601" s="236"/>
      <c r="G601" s="278">
        <f t="shared" si="81"/>
        <v>0</v>
      </c>
      <c r="H601" s="279">
        <f t="shared" si="82"/>
        <v>0</v>
      </c>
      <c r="I601" s="95"/>
    </row>
    <row r="602" spans="2:9" ht="18.75" customHeight="1">
      <c r="B602" s="95"/>
      <c r="C602" s="237"/>
      <c r="D602" s="115"/>
      <c r="E602" s="237"/>
      <c r="F602" s="237"/>
      <c r="G602" s="280">
        <f t="shared" si="81"/>
        <v>0</v>
      </c>
      <c r="H602" s="281">
        <f t="shared" si="82"/>
        <v>0</v>
      </c>
      <c r="I602" s="95"/>
    </row>
    <row r="603" spans="2:9" s="126" customFormat="1" ht="18.75" customHeight="1">
      <c r="B603" s="122"/>
      <c r="C603" s="500" t="s">
        <v>237</v>
      </c>
      <c r="D603" s="500"/>
      <c r="E603" s="500"/>
      <c r="F603" s="500"/>
      <c r="G603" s="502"/>
      <c r="H603" s="272">
        <f>SUBTOTAL(9,H599:H602)</f>
        <v>0</v>
      </c>
      <c r="I603" s="122"/>
    </row>
    <row r="604" spans="2:9" ht="6" customHeight="1">
      <c r="B604" s="95"/>
      <c r="C604" s="97"/>
      <c r="D604" s="97"/>
      <c r="E604" s="97"/>
      <c r="F604" s="97"/>
      <c r="G604" s="97"/>
      <c r="H604" s="97"/>
      <c r="I604" s="95"/>
    </row>
    <row r="605" spans="2:9" ht="18.75" customHeight="1">
      <c r="B605" s="95"/>
      <c r="C605" s="501" t="s">
        <v>247</v>
      </c>
      <c r="D605" s="501"/>
      <c r="E605" s="501"/>
      <c r="F605" s="501"/>
      <c r="G605" s="501"/>
      <c r="H605" s="501"/>
      <c r="I605" s="95"/>
    </row>
    <row r="606" spans="2:9" ht="18.75" customHeight="1">
      <c r="B606" s="95"/>
      <c r="C606" s="277" t="s">
        <v>241</v>
      </c>
      <c r="D606" s="277" t="s">
        <v>242</v>
      </c>
      <c r="E606" s="503" t="s">
        <v>248</v>
      </c>
      <c r="F606" s="503"/>
      <c r="G606" s="503"/>
      <c r="H606" s="267" t="s">
        <v>249</v>
      </c>
      <c r="I606" s="95"/>
    </row>
    <row r="607" spans="2:9" ht="18.75" customHeight="1">
      <c r="B607" s="95"/>
      <c r="C607" s="236"/>
      <c r="D607" s="236"/>
      <c r="E607" s="498"/>
      <c r="F607" s="498"/>
      <c r="G607" s="498"/>
      <c r="H607" s="111">
        <v>0</v>
      </c>
      <c r="I607" s="95"/>
    </row>
    <row r="608" spans="2:9" ht="18.75" customHeight="1">
      <c r="B608" s="95"/>
      <c r="C608" s="236"/>
      <c r="D608" s="236"/>
      <c r="E608" s="498"/>
      <c r="F608" s="498"/>
      <c r="G608" s="498"/>
      <c r="H608" s="111">
        <v>0</v>
      </c>
      <c r="I608" s="95"/>
    </row>
    <row r="609" spans="2:9" ht="18.75" customHeight="1">
      <c r="B609" s="95"/>
      <c r="C609" s="236"/>
      <c r="D609" s="236"/>
      <c r="E609" s="498"/>
      <c r="F609" s="498"/>
      <c r="G609" s="498"/>
      <c r="H609" s="111">
        <v>0</v>
      </c>
      <c r="I609" s="95"/>
    </row>
    <row r="610" spans="2:9" ht="18.75" customHeight="1">
      <c r="B610" s="95"/>
      <c r="C610" s="237"/>
      <c r="D610" s="237"/>
      <c r="E610" s="499"/>
      <c r="F610" s="499"/>
      <c r="G610" s="499"/>
      <c r="H610" s="113">
        <v>0</v>
      </c>
      <c r="I610" s="95"/>
    </row>
    <row r="611" spans="2:9" s="126" customFormat="1" ht="18.75" customHeight="1">
      <c r="B611" s="122"/>
      <c r="C611" s="500" t="s">
        <v>237</v>
      </c>
      <c r="D611" s="500"/>
      <c r="E611" s="500"/>
      <c r="F611" s="500"/>
      <c r="G611" s="500"/>
      <c r="H611" s="276">
        <f>SUBTOTAL(9,H607:H610)</f>
        <v>0</v>
      </c>
      <c r="I611" s="122"/>
    </row>
    <row r="612" spans="2:9" ht="6" customHeight="1">
      <c r="B612" s="95"/>
      <c r="C612" s="97"/>
      <c r="D612" s="97"/>
      <c r="E612" s="97"/>
      <c r="F612" s="97"/>
      <c r="G612" s="97"/>
      <c r="H612" s="97"/>
      <c r="I612" s="95"/>
    </row>
    <row r="613" spans="2:9" ht="18.75" customHeight="1">
      <c r="B613" s="95"/>
      <c r="C613" s="501" t="s">
        <v>250</v>
      </c>
      <c r="D613" s="501"/>
      <c r="E613" s="501"/>
      <c r="F613" s="501"/>
      <c r="G613" s="501"/>
      <c r="H613" s="501"/>
      <c r="I613" s="95"/>
    </row>
    <row r="614" spans="2:9" ht="25.5">
      <c r="B614" s="95"/>
      <c r="C614" s="282" t="s">
        <v>251</v>
      </c>
      <c r="D614" s="267" t="s">
        <v>252</v>
      </c>
      <c r="E614" s="267" t="s">
        <v>253</v>
      </c>
      <c r="F614" s="277" t="s">
        <v>254</v>
      </c>
      <c r="G614" s="267" t="s">
        <v>255</v>
      </c>
      <c r="H614" s="267" t="s">
        <v>249</v>
      </c>
      <c r="I614" s="95"/>
    </row>
    <row r="615" spans="2:9" ht="18.75" customHeight="1">
      <c r="B615" s="95"/>
      <c r="C615" s="116"/>
      <c r="D615" s="117"/>
      <c r="E615" s="117"/>
      <c r="F615" s="117"/>
      <c r="G615" s="283">
        <f>E615-D615</f>
        <v>0</v>
      </c>
      <c r="H615" s="111">
        <v>0</v>
      </c>
      <c r="I615" s="123" t="s">
        <v>256</v>
      </c>
    </row>
    <row r="616" spans="2:9" ht="18.75" customHeight="1">
      <c r="B616" s="95"/>
      <c r="C616" s="118"/>
      <c r="D616" s="119"/>
      <c r="E616" s="119"/>
      <c r="F616" s="119"/>
      <c r="G616" s="284">
        <f t="shared" ref="G616" si="83">E616-D616</f>
        <v>0</v>
      </c>
      <c r="H616" s="113">
        <v>0</v>
      </c>
      <c r="I616" s="123" t="s">
        <v>257</v>
      </c>
    </row>
    <row r="617" spans="2:9" s="126" customFormat="1" ht="18.75" customHeight="1">
      <c r="B617" s="122"/>
      <c r="C617" s="500" t="s">
        <v>237</v>
      </c>
      <c r="D617" s="500"/>
      <c r="E617" s="500"/>
      <c r="F617" s="500"/>
      <c r="G617" s="500"/>
      <c r="H617" s="276">
        <f>SUBTOTAL(9,H615:H616)</f>
        <v>0</v>
      </c>
      <c r="I617" s="122"/>
    </row>
    <row r="618" spans="2:9" ht="6" customHeight="1">
      <c r="B618" s="95"/>
      <c r="C618" s="97"/>
      <c r="D618" s="97"/>
      <c r="E618" s="97"/>
      <c r="F618" s="97"/>
      <c r="G618" s="97"/>
      <c r="H618" s="97"/>
      <c r="I618" s="95"/>
    </row>
    <row r="619" spans="2:9" s="127" customFormat="1" ht="18.75" customHeight="1">
      <c r="B619" s="124"/>
      <c r="C619" s="497" t="s">
        <v>258</v>
      </c>
      <c r="D619" s="497"/>
      <c r="E619" s="497"/>
      <c r="F619" s="497"/>
      <c r="G619" s="497"/>
      <c r="H619" s="285">
        <f>SUBTOTAL(9,H587:H617)</f>
        <v>0</v>
      </c>
      <c r="I619" s="124"/>
    </row>
    <row r="620" spans="2:9" ht="50.1" customHeight="1">
      <c r="B620" s="95"/>
      <c r="C620" s="120"/>
      <c r="D620" s="120"/>
      <c r="E620" s="120"/>
      <c r="F620" s="120"/>
      <c r="G620" s="120"/>
      <c r="H620" s="120"/>
      <c r="I620" s="95"/>
    </row>
    <row r="621" spans="2:9" ht="18.75" customHeight="1">
      <c r="B621" s="95"/>
      <c r="C621" s="510" t="s">
        <v>358</v>
      </c>
      <c r="D621" s="510"/>
      <c r="E621" s="507"/>
      <c r="F621" s="507"/>
      <c r="G621" s="507"/>
      <c r="H621" s="507"/>
      <c r="I621" s="95"/>
    </row>
    <row r="622" spans="2:9" ht="18.75" customHeight="1">
      <c r="B622" s="95"/>
      <c r="C622" s="511" t="s">
        <v>184</v>
      </c>
      <c r="D622" s="511"/>
      <c r="E622" s="507"/>
      <c r="F622" s="507"/>
      <c r="G622" s="507"/>
      <c r="H622" s="507"/>
      <c r="I622" s="95"/>
    </row>
    <row r="623" spans="2:9" ht="18.75" customHeight="1">
      <c r="B623" s="95"/>
      <c r="C623" s="503" t="s">
        <v>359</v>
      </c>
      <c r="D623" s="503"/>
      <c r="E623" s="507"/>
      <c r="F623" s="507"/>
      <c r="G623" s="507"/>
      <c r="H623" s="507"/>
      <c r="I623" s="95"/>
    </row>
    <row r="624" spans="2:9" ht="18.75" customHeight="1">
      <c r="B624" s="95"/>
      <c r="C624" s="503" t="s">
        <v>226</v>
      </c>
      <c r="D624" s="503"/>
      <c r="E624" s="507"/>
      <c r="F624" s="507"/>
      <c r="G624" s="507"/>
      <c r="H624" s="507"/>
      <c r="I624" s="95"/>
    </row>
    <row r="625" spans="2:9" ht="32.25" customHeight="1">
      <c r="B625" s="95"/>
      <c r="C625" s="503" t="s">
        <v>227</v>
      </c>
      <c r="D625" s="503"/>
      <c r="E625" s="507"/>
      <c r="F625" s="507"/>
      <c r="G625" s="507"/>
      <c r="H625" s="507"/>
      <c r="I625" s="95"/>
    </row>
    <row r="626" spans="2:9" ht="30" customHeight="1">
      <c r="B626" s="95"/>
      <c r="C626" s="265" t="s">
        <v>228</v>
      </c>
      <c r="D626" s="265" t="s">
        <v>229</v>
      </c>
      <c r="E626" s="265" t="s">
        <v>230</v>
      </c>
      <c r="F626" s="508" t="s">
        <v>194</v>
      </c>
      <c r="G626" s="508"/>
      <c r="H626" s="508"/>
      <c r="I626" s="95"/>
    </row>
    <row r="627" spans="2:9" ht="18.75" customHeight="1">
      <c r="B627" s="95"/>
      <c r="C627" s="106"/>
      <c r="D627" s="238"/>
      <c r="E627" s="266">
        <f>D627-C627</f>
        <v>0</v>
      </c>
      <c r="F627" s="509"/>
      <c r="G627" s="509"/>
      <c r="H627" s="509"/>
      <c r="I627" s="121"/>
    </row>
    <row r="628" spans="2:9" ht="6" customHeight="1">
      <c r="B628" s="95"/>
      <c r="C628" s="96"/>
      <c r="D628" s="97"/>
      <c r="E628" s="97"/>
      <c r="F628" s="97"/>
      <c r="G628" s="97"/>
      <c r="H628" s="97"/>
      <c r="I628" s="95"/>
    </row>
    <row r="629" spans="2:9" ht="18.75" customHeight="1">
      <c r="B629" s="95"/>
      <c r="C629" s="501" t="s">
        <v>231</v>
      </c>
      <c r="D629" s="501"/>
      <c r="E629" s="501"/>
      <c r="F629" s="501"/>
      <c r="G629" s="501"/>
      <c r="H629" s="501"/>
      <c r="I629" s="95"/>
    </row>
    <row r="630" spans="2:9" ht="25.5">
      <c r="B630" s="95"/>
      <c r="C630" s="267" t="s">
        <v>232</v>
      </c>
      <c r="D630" s="267" t="s">
        <v>233</v>
      </c>
      <c r="E630" s="267" t="s">
        <v>230</v>
      </c>
      <c r="F630" s="267" t="s">
        <v>234</v>
      </c>
      <c r="G630" s="268" t="s">
        <v>235</v>
      </c>
      <c r="H630" s="269" t="s">
        <v>236</v>
      </c>
      <c r="I630" s="95"/>
    </row>
    <row r="631" spans="2:9" ht="18.75" customHeight="1">
      <c r="B631" s="95"/>
      <c r="C631" s="106"/>
      <c r="D631" s="238"/>
      <c r="E631" s="266">
        <f t="shared" ref="E631:E632" si="84">D631-C631</f>
        <v>0</v>
      </c>
      <c r="F631" s="273">
        <f t="shared" ref="F631:F632" si="85">IF(E631-FLOOR(E631,1)&lt;=5/24,FLOOR(E631,1),IF(E631-FLOOR(E631,1)&lt;=8/24,FLOOR(E631,1)+1/3,IF(E631-FLOOR(E631,1)&lt;=12/24,FLOOR(E631,1)+2/3,CEILING(E631,1))))</f>
        <v>0</v>
      </c>
      <c r="G631" s="108"/>
      <c r="H631" s="270">
        <f t="shared" ref="H631:H632" si="86">G631*F631</f>
        <v>0</v>
      </c>
      <c r="I631" s="95"/>
    </row>
    <row r="632" spans="2:9" ht="18.75" customHeight="1">
      <c r="B632" s="95"/>
      <c r="C632" s="107"/>
      <c r="D632" s="107"/>
      <c r="E632" s="274">
        <f t="shared" si="84"/>
        <v>0</v>
      </c>
      <c r="F632" s="275">
        <f t="shared" si="85"/>
        <v>0</v>
      </c>
      <c r="G632" s="109"/>
      <c r="H632" s="271">
        <f t="shared" si="86"/>
        <v>0</v>
      </c>
      <c r="I632" s="95"/>
    </row>
    <row r="633" spans="2:9" s="126" customFormat="1" ht="18.75" customHeight="1">
      <c r="B633" s="122"/>
      <c r="C633" s="500" t="s">
        <v>237</v>
      </c>
      <c r="D633" s="500"/>
      <c r="E633" s="500"/>
      <c r="F633" s="500"/>
      <c r="G633" s="502"/>
      <c r="H633" s="272">
        <f>SUBTOTAL(9,H631:H632)</f>
        <v>0</v>
      </c>
      <c r="I633" s="122"/>
    </row>
    <row r="634" spans="2:9" ht="6" customHeight="1">
      <c r="B634" s="95"/>
      <c r="C634" s="96"/>
      <c r="D634" s="97"/>
      <c r="E634" s="97"/>
      <c r="F634" s="97"/>
      <c r="G634" s="97"/>
      <c r="H634" s="97"/>
      <c r="I634" s="95"/>
    </row>
    <row r="635" spans="2:9" ht="18.75" customHeight="1">
      <c r="B635" s="95"/>
      <c r="C635" s="501" t="s">
        <v>238</v>
      </c>
      <c r="D635" s="501"/>
      <c r="E635" s="501"/>
      <c r="F635" s="501"/>
      <c r="G635" s="501"/>
      <c r="H635" s="501"/>
      <c r="I635" s="95"/>
    </row>
    <row r="636" spans="2:9" ht="25.5">
      <c r="B636" s="95"/>
      <c r="C636" s="267" t="s">
        <v>239</v>
      </c>
      <c r="D636" s="504" t="s">
        <v>16</v>
      </c>
      <c r="E636" s="504"/>
      <c r="F636" s="504"/>
      <c r="G636" s="504"/>
      <c r="H636" s="267" t="s">
        <v>64</v>
      </c>
      <c r="I636" s="95"/>
    </row>
    <row r="637" spans="2:9" ht="18.75" customHeight="1">
      <c r="B637" s="95"/>
      <c r="C637" s="110"/>
      <c r="D637" s="505"/>
      <c r="E637" s="505"/>
      <c r="F637" s="505"/>
      <c r="G637" s="505"/>
      <c r="H637" s="111">
        <v>0</v>
      </c>
      <c r="I637" s="121"/>
    </row>
    <row r="638" spans="2:9" ht="18.75" customHeight="1">
      <c r="B638" s="95"/>
      <c r="C638" s="112"/>
      <c r="D638" s="506"/>
      <c r="E638" s="506"/>
      <c r="F638" s="506"/>
      <c r="G638" s="506"/>
      <c r="H638" s="113">
        <v>0</v>
      </c>
      <c r="I638" s="95"/>
    </row>
    <row r="639" spans="2:9" s="126" customFormat="1" ht="18.75" customHeight="1">
      <c r="B639" s="122"/>
      <c r="C639" s="500" t="s">
        <v>237</v>
      </c>
      <c r="D639" s="500"/>
      <c r="E639" s="500"/>
      <c r="F639" s="500"/>
      <c r="G639" s="500"/>
      <c r="H639" s="272">
        <f>SUBTOTAL(9,H637:H638)</f>
        <v>0</v>
      </c>
      <c r="I639" s="122"/>
    </row>
    <row r="640" spans="2:9" ht="6" customHeight="1">
      <c r="B640" s="95"/>
      <c r="C640" s="96"/>
      <c r="D640" s="97"/>
      <c r="E640" s="97"/>
      <c r="F640" s="97"/>
      <c r="G640" s="97"/>
      <c r="H640" s="97"/>
      <c r="I640" s="95"/>
    </row>
    <row r="641" spans="2:9" ht="18.75" customHeight="1">
      <c r="B641" s="95"/>
      <c r="C641" s="501" t="s">
        <v>240</v>
      </c>
      <c r="D641" s="501"/>
      <c r="E641" s="501"/>
      <c r="F641" s="501"/>
      <c r="G641" s="501"/>
      <c r="H641" s="501"/>
      <c r="I641" s="95"/>
    </row>
    <row r="642" spans="2:9" ht="38.25">
      <c r="B642" s="95"/>
      <c r="C642" s="277" t="s">
        <v>361</v>
      </c>
      <c r="D642" s="277" t="s">
        <v>362</v>
      </c>
      <c r="E642" s="267" t="s">
        <v>243</v>
      </c>
      <c r="F642" s="267" t="s">
        <v>244</v>
      </c>
      <c r="G642" s="268" t="s">
        <v>245</v>
      </c>
      <c r="H642" s="269" t="s">
        <v>246</v>
      </c>
      <c r="I642" s="95"/>
    </row>
    <row r="643" spans="2:9" ht="18.75" customHeight="1">
      <c r="B643" s="95"/>
      <c r="C643" s="236"/>
      <c r="D643" s="114"/>
      <c r="E643" s="236"/>
      <c r="F643" s="236"/>
      <c r="G643" s="278">
        <f>IF(E643="",0,IF(F643="",0.42,F643*0.05+0.42))</f>
        <v>0</v>
      </c>
      <c r="H643" s="279">
        <f>G643*E643</f>
        <v>0</v>
      </c>
      <c r="I643" s="95"/>
    </row>
    <row r="644" spans="2:9" ht="18.75" customHeight="1">
      <c r="B644" s="95"/>
      <c r="C644" s="236"/>
      <c r="D644" s="114"/>
      <c r="E644" s="236"/>
      <c r="F644" s="236"/>
      <c r="G644" s="278">
        <f t="shared" ref="G644:G646" si="87">IF(E644="",0,IF(F644="",0.42,F644*0.05+0.42))</f>
        <v>0</v>
      </c>
      <c r="H644" s="279">
        <f t="shared" ref="H644:H646" si="88">G644*E644</f>
        <v>0</v>
      </c>
      <c r="I644" s="95"/>
    </row>
    <row r="645" spans="2:9" ht="18.75" customHeight="1">
      <c r="B645" s="95"/>
      <c r="C645" s="236"/>
      <c r="D645" s="114"/>
      <c r="E645" s="236"/>
      <c r="F645" s="236"/>
      <c r="G645" s="278">
        <f t="shared" si="87"/>
        <v>0</v>
      </c>
      <c r="H645" s="279">
        <f t="shared" si="88"/>
        <v>0</v>
      </c>
      <c r="I645" s="95"/>
    </row>
    <row r="646" spans="2:9" ht="18.75" customHeight="1">
      <c r="B646" s="95"/>
      <c r="C646" s="237"/>
      <c r="D646" s="115"/>
      <c r="E646" s="237"/>
      <c r="F646" s="237"/>
      <c r="G646" s="280">
        <f t="shared" si="87"/>
        <v>0</v>
      </c>
      <c r="H646" s="281">
        <f t="shared" si="88"/>
        <v>0</v>
      </c>
      <c r="I646" s="95"/>
    </row>
    <row r="647" spans="2:9" s="126" customFormat="1" ht="18.75" customHeight="1">
      <c r="B647" s="122"/>
      <c r="C647" s="500" t="s">
        <v>237</v>
      </c>
      <c r="D647" s="500"/>
      <c r="E647" s="500"/>
      <c r="F647" s="500"/>
      <c r="G647" s="502"/>
      <c r="H647" s="272">
        <f>SUBTOTAL(9,H643:H646)</f>
        <v>0</v>
      </c>
      <c r="I647" s="122"/>
    </row>
    <row r="648" spans="2:9" ht="6" customHeight="1">
      <c r="B648" s="95"/>
      <c r="C648" s="97"/>
      <c r="D648" s="97"/>
      <c r="E648" s="97"/>
      <c r="F648" s="97"/>
      <c r="G648" s="97"/>
      <c r="H648" s="97"/>
      <c r="I648" s="95"/>
    </row>
    <row r="649" spans="2:9" ht="18.75" customHeight="1">
      <c r="B649" s="95"/>
      <c r="C649" s="501" t="s">
        <v>247</v>
      </c>
      <c r="D649" s="501"/>
      <c r="E649" s="501"/>
      <c r="F649" s="501"/>
      <c r="G649" s="501"/>
      <c r="H649" s="501"/>
      <c r="I649" s="95"/>
    </row>
    <row r="650" spans="2:9" ht="18.75" customHeight="1">
      <c r="B650" s="95"/>
      <c r="C650" s="277" t="s">
        <v>241</v>
      </c>
      <c r="D650" s="277" t="s">
        <v>242</v>
      </c>
      <c r="E650" s="503" t="s">
        <v>248</v>
      </c>
      <c r="F650" s="503"/>
      <c r="G650" s="503"/>
      <c r="H650" s="267" t="s">
        <v>249</v>
      </c>
      <c r="I650" s="95"/>
    </row>
    <row r="651" spans="2:9" ht="18.75" customHeight="1">
      <c r="B651" s="95"/>
      <c r="C651" s="236"/>
      <c r="D651" s="236"/>
      <c r="E651" s="498"/>
      <c r="F651" s="498"/>
      <c r="G651" s="498"/>
      <c r="H651" s="111">
        <v>0</v>
      </c>
      <c r="I651" s="95"/>
    </row>
    <row r="652" spans="2:9" ht="18.75" customHeight="1">
      <c r="B652" s="95"/>
      <c r="C652" s="236"/>
      <c r="D652" s="236"/>
      <c r="E652" s="498"/>
      <c r="F652" s="498"/>
      <c r="G652" s="498"/>
      <c r="H652" s="111">
        <v>0</v>
      </c>
      <c r="I652" s="95"/>
    </row>
    <row r="653" spans="2:9" ht="18.75" customHeight="1">
      <c r="B653" s="95"/>
      <c r="C653" s="236"/>
      <c r="D653" s="236"/>
      <c r="E653" s="498"/>
      <c r="F653" s="498"/>
      <c r="G653" s="498"/>
      <c r="H653" s="111">
        <v>0</v>
      </c>
      <c r="I653" s="95"/>
    </row>
    <row r="654" spans="2:9" ht="18.75" customHeight="1">
      <c r="B654" s="95"/>
      <c r="C654" s="237"/>
      <c r="D654" s="237"/>
      <c r="E654" s="499"/>
      <c r="F654" s="499"/>
      <c r="G654" s="499"/>
      <c r="H654" s="113">
        <v>0</v>
      </c>
      <c r="I654" s="95"/>
    </row>
    <row r="655" spans="2:9" s="126" customFormat="1" ht="18.75" customHeight="1">
      <c r="B655" s="122"/>
      <c r="C655" s="500" t="s">
        <v>237</v>
      </c>
      <c r="D655" s="500"/>
      <c r="E655" s="500"/>
      <c r="F655" s="500"/>
      <c r="G655" s="500"/>
      <c r="H655" s="276">
        <f>SUBTOTAL(9,H651:H654)</f>
        <v>0</v>
      </c>
      <c r="I655" s="122"/>
    </row>
    <row r="656" spans="2:9" ht="6" customHeight="1">
      <c r="B656" s="95"/>
      <c r="C656" s="97"/>
      <c r="D656" s="97"/>
      <c r="E656" s="97"/>
      <c r="F656" s="97"/>
      <c r="G656" s="97"/>
      <c r="H656" s="97"/>
      <c r="I656" s="95"/>
    </row>
    <row r="657" spans="2:9" ht="18.75" customHeight="1">
      <c r="B657" s="95"/>
      <c r="C657" s="501" t="s">
        <v>250</v>
      </c>
      <c r="D657" s="501"/>
      <c r="E657" s="501"/>
      <c r="F657" s="501"/>
      <c r="G657" s="501"/>
      <c r="H657" s="501"/>
      <c r="I657" s="95"/>
    </row>
    <row r="658" spans="2:9" ht="25.5">
      <c r="B658" s="95"/>
      <c r="C658" s="282" t="s">
        <v>251</v>
      </c>
      <c r="D658" s="267" t="s">
        <v>252</v>
      </c>
      <c r="E658" s="267" t="s">
        <v>253</v>
      </c>
      <c r="F658" s="277" t="s">
        <v>254</v>
      </c>
      <c r="G658" s="267" t="s">
        <v>255</v>
      </c>
      <c r="H658" s="267" t="s">
        <v>249</v>
      </c>
      <c r="I658" s="95"/>
    </row>
    <row r="659" spans="2:9" ht="18.75" customHeight="1">
      <c r="B659" s="95"/>
      <c r="C659" s="116"/>
      <c r="D659" s="117"/>
      <c r="E659" s="117"/>
      <c r="F659" s="117"/>
      <c r="G659" s="283">
        <f>E659-D659</f>
        <v>0</v>
      </c>
      <c r="H659" s="111">
        <v>0</v>
      </c>
      <c r="I659" s="123" t="s">
        <v>256</v>
      </c>
    </row>
    <row r="660" spans="2:9" ht="18.75" customHeight="1">
      <c r="B660" s="95"/>
      <c r="C660" s="118"/>
      <c r="D660" s="119"/>
      <c r="E660" s="119"/>
      <c r="F660" s="119"/>
      <c r="G660" s="284">
        <f t="shared" ref="G660" si="89">E660-D660</f>
        <v>0</v>
      </c>
      <c r="H660" s="113">
        <v>0</v>
      </c>
      <c r="I660" s="123" t="s">
        <v>257</v>
      </c>
    </row>
    <row r="661" spans="2:9" s="126" customFormat="1" ht="18.75" customHeight="1">
      <c r="B661" s="122"/>
      <c r="C661" s="500" t="s">
        <v>237</v>
      </c>
      <c r="D661" s="500"/>
      <c r="E661" s="500"/>
      <c r="F661" s="500"/>
      <c r="G661" s="500"/>
      <c r="H661" s="276">
        <f>SUBTOTAL(9,H659:H660)</f>
        <v>0</v>
      </c>
      <c r="I661" s="122"/>
    </row>
    <row r="662" spans="2:9" ht="6" customHeight="1">
      <c r="B662" s="95"/>
      <c r="C662" s="97"/>
      <c r="D662" s="97"/>
      <c r="E662" s="97"/>
      <c r="F662" s="97"/>
      <c r="G662" s="97"/>
      <c r="H662" s="97"/>
      <c r="I662" s="95"/>
    </row>
    <row r="663" spans="2:9" s="127" customFormat="1" ht="18.75" customHeight="1">
      <c r="B663" s="124"/>
      <c r="C663" s="497" t="s">
        <v>258</v>
      </c>
      <c r="D663" s="497"/>
      <c r="E663" s="497"/>
      <c r="F663" s="497"/>
      <c r="G663" s="497"/>
      <c r="H663" s="285">
        <f>SUBTOTAL(9,H631:H661)</f>
        <v>0</v>
      </c>
      <c r="I663" s="124"/>
    </row>
    <row r="664" spans="2:9" ht="50.1" customHeight="1">
      <c r="B664" s="95"/>
      <c r="C664" s="120"/>
      <c r="D664" s="120"/>
      <c r="E664" s="120"/>
      <c r="F664" s="120"/>
      <c r="G664" s="120"/>
      <c r="H664" s="120"/>
      <c r="I664" s="95"/>
    </row>
    <row r="665" spans="2:9" ht="18.75" customHeight="1">
      <c r="B665" s="95"/>
      <c r="C665" s="510" t="s">
        <v>358</v>
      </c>
      <c r="D665" s="510"/>
      <c r="E665" s="507"/>
      <c r="F665" s="507"/>
      <c r="G665" s="507"/>
      <c r="H665" s="507"/>
      <c r="I665" s="95"/>
    </row>
    <row r="666" spans="2:9" ht="18.75" customHeight="1">
      <c r="B666" s="95"/>
      <c r="C666" s="511" t="s">
        <v>184</v>
      </c>
      <c r="D666" s="511"/>
      <c r="E666" s="507"/>
      <c r="F666" s="507"/>
      <c r="G666" s="507"/>
      <c r="H666" s="507"/>
      <c r="I666" s="95"/>
    </row>
    <row r="667" spans="2:9" ht="18.75" customHeight="1">
      <c r="B667" s="95"/>
      <c r="C667" s="503" t="s">
        <v>359</v>
      </c>
      <c r="D667" s="503"/>
      <c r="E667" s="507"/>
      <c r="F667" s="507"/>
      <c r="G667" s="507"/>
      <c r="H667" s="507"/>
      <c r="I667" s="95"/>
    </row>
    <row r="668" spans="2:9" ht="18.75" customHeight="1">
      <c r="B668" s="95"/>
      <c r="C668" s="503" t="s">
        <v>226</v>
      </c>
      <c r="D668" s="503"/>
      <c r="E668" s="507"/>
      <c r="F668" s="507"/>
      <c r="G668" s="507"/>
      <c r="H668" s="507"/>
      <c r="I668" s="95"/>
    </row>
    <row r="669" spans="2:9" ht="32.25" customHeight="1">
      <c r="B669" s="95"/>
      <c r="C669" s="503" t="s">
        <v>227</v>
      </c>
      <c r="D669" s="503"/>
      <c r="E669" s="507"/>
      <c r="F669" s="507"/>
      <c r="G669" s="507"/>
      <c r="H669" s="507"/>
      <c r="I669" s="95"/>
    </row>
    <row r="670" spans="2:9" ht="30" customHeight="1">
      <c r="B670" s="95"/>
      <c r="C670" s="265" t="s">
        <v>228</v>
      </c>
      <c r="D670" s="265" t="s">
        <v>229</v>
      </c>
      <c r="E670" s="265" t="s">
        <v>230</v>
      </c>
      <c r="F670" s="508" t="s">
        <v>194</v>
      </c>
      <c r="G670" s="508"/>
      <c r="H670" s="508"/>
      <c r="I670" s="95"/>
    </row>
    <row r="671" spans="2:9" ht="18.75" customHeight="1">
      <c r="B671" s="95"/>
      <c r="C671" s="106"/>
      <c r="D671" s="238"/>
      <c r="E671" s="266">
        <f>D671-C671</f>
        <v>0</v>
      </c>
      <c r="F671" s="509"/>
      <c r="G671" s="509"/>
      <c r="H671" s="509"/>
      <c r="I671" s="121"/>
    </row>
    <row r="672" spans="2:9" ht="6" customHeight="1">
      <c r="B672" s="95"/>
      <c r="C672" s="96"/>
      <c r="D672" s="97"/>
      <c r="E672" s="97"/>
      <c r="F672" s="97"/>
      <c r="G672" s="97"/>
      <c r="H672" s="97"/>
      <c r="I672" s="95"/>
    </row>
    <row r="673" spans="2:9" ht="18.75" customHeight="1">
      <c r="B673" s="95"/>
      <c r="C673" s="501" t="s">
        <v>231</v>
      </c>
      <c r="D673" s="501"/>
      <c r="E673" s="501"/>
      <c r="F673" s="501"/>
      <c r="G673" s="501"/>
      <c r="H673" s="501"/>
      <c r="I673" s="95"/>
    </row>
    <row r="674" spans="2:9" ht="25.5">
      <c r="B674" s="95"/>
      <c r="C674" s="267" t="s">
        <v>232</v>
      </c>
      <c r="D674" s="267" t="s">
        <v>233</v>
      </c>
      <c r="E674" s="267" t="s">
        <v>230</v>
      </c>
      <c r="F674" s="267" t="s">
        <v>234</v>
      </c>
      <c r="G674" s="268" t="s">
        <v>235</v>
      </c>
      <c r="H674" s="269" t="s">
        <v>236</v>
      </c>
      <c r="I674" s="95"/>
    </row>
    <row r="675" spans="2:9" ht="18.75" customHeight="1">
      <c r="B675" s="95"/>
      <c r="C675" s="106"/>
      <c r="D675" s="238"/>
      <c r="E675" s="266">
        <f t="shared" ref="E675:E676" si="90">D675-C675</f>
        <v>0</v>
      </c>
      <c r="F675" s="273">
        <f t="shared" ref="F675:F676" si="91">IF(E675-FLOOR(E675,1)&lt;=5/24,FLOOR(E675,1),IF(E675-FLOOR(E675,1)&lt;=8/24,FLOOR(E675,1)+1/3,IF(E675-FLOOR(E675,1)&lt;=12/24,FLOOR(E675,1)+2/3,CEILING(E675,1))))</f>
        <v>0</v>
      </c>
      <c r="G675" s="108"/>
      <c r="H675" s="270">
        <f t="shared" ref="H675:H676" si="92">G675*F675</f>
        <v>0</v>
      </c>
      <c r="I675" s="95"/>
    </row>
    <row r="676" spans="2:9" ht="18.75" customHeight="1">
      <c r="B676" s="95"/>
      <c r="C676" s="107"/>
      <c r="D676" s="107"/>
      <c r="E676" s="274">
        <f t="shared" si="90"/>
        <v>0</v>
      </c>
      <c r="F676" s="275">
        <f t="shared" si="91"/>
        <v>0</v>
      </c>
      <c r="G676" s="109"/>
      <c r="H676" s="271">
        <f t="shared" si="92"/>
        <v>0</v>
      </c>
      <c r="I676" s="95"/>
    </row>
    <row r="677" spans="2:9" s="126" customFormat="1" ht="18.75" customHeight="1">
      <c r="B677" s="122"/>
      <c r="C677" s="500" t="s">
        <v>237</v>
      </c>
      <c r="D677" s="500"/>
      <c r="E677" s="500"/>
      <c r="F677" s="500"/>
      <c r="G677" s="502"/>
      <c r="H677" s="272">
        <f>SUBTOTAL(9,H675:H676)</f>
        <v>0</v>
      </c>
      <c r="I677" s="122"/>
    </row>
    <row r="678" spans="2:9" ht="6" customHeight="1">
      <c r="B678" s="95"/>
      <c r="C678" s="96"/>
      <c r="D678" s="97"/>
      <c r="E678" s="97"/>
      <c r="F678" s="97"/>
      <c r="G678" s="97"/>
      <c r="H678" s="97"/>
      <c r="I678" s="95"/>
    </row>
    <row r="679" spans="2:9" ht="18.75" customHeight="1">
      <c r="B679" s="95"/>
      <c r="C679" s="501" t="s">
        <v>238</v>
      </c>
      <c r="D679" s="501"/>
      <c r="E679" s="501"/>
      <c r="F679" s="501"/>
      <c r="G679" s="501"/>
      <c r="H679" s="501"/>
      <c r="I679" s="95"/>
    </row>
    <row r="680" spans="2:9" ht="25.5">
      <c r="B680" s="95"/>
      <c r="C680" s="267" t="s">
        <v>239</v>
      </c>
      <c r="D680" s="504" t="s">
        <v>16</v>
      </c>
      <c r="E680" s="504"/>
      <c r="F680" s="504"/>
      <c r="G680" s="504"/>
      <c r="H680" s="267" t="s">
        <v>64</v>
      </c>
      <c r="I680" s="95"/>
    </row>
    <row r="681" spans="2:9" ht="18.75" customHeight="1">
      <c r="B681" s="95"/>
      <c r="C681" s="110"/>
      <c r="D681" s="505"/>
      <c r="E681" s="505"/>
      <c r="F681" s="505"/>
      <c r="G681" s="505"/>
      <c r="H681" s="111">
        <v>0</v>
      </c>
      <c r="I681" s="121"/>
    </row>
    <row r="682" spans="2:9" ht="18.75" customHeight="1">
      <c r="B682" s="95"/>
      <c r="C682" s="112"/>
      <c r="D682" s="506"/>
      <c r="E682" s="506"/>
      <c r="F682" s="506"/>
      <c r="G682" s="506"/>
      <c r="H682" s="113">
        <v>0</v>
      </c>
      <c r="I682" s="95"/>
    </row>
    <row r="683" spans="2:9" s="126" customFormat="1" ht="18.75" customHeight="1">
      <c r="B683" s="122"/>
      <c r="C683" s="500" t="s">
        <v>237</v>
      </c>
      <c r="D683" s="500"/>
      <c r="E683" s="500"/>
      <c r="F683" s="500"/>
      <c r="G683" s="500"/>
      <c r="H683" s="272">
        <f>SUBTOTAL(9,H681:H682)</f>
        <v>0</v>
      </c>
      <c r="I683" s="122"/>
    </row>
    <row r="684" spans="2:9" ht="6" customHeight="1">
      <c r="B684" s="95"/>
      <c r="C684" s="96"/>
      <c r="D684" s="97"/>
      <c r="E684" s="97"/>
      <c r="F684" s="97"/>
      <c r="G684" s="97"/>
      <c r="H684" s="97"/>
      <c r="I684" s="95"/>
    </row>
    <row r="685" spans="2:9" ht="18.75" customHeight="1">
      <c r="B685" s="95"/>
      <c r="C685" s="501" t="s">
        <v>240</v>
      </c>
      <c r="D685" s="501"/>
      <c r="E685" s="501"/>
      <c r="F685" s="501"/>
      <c r="G685" s="501"/>
      <c r="H685" s="501"/>
      <c r="I685" s="95"/>
    </row>
    <row r="686" spans="2:9" ht="38.25">
      <c r="B686" s="95"/>
      <c r="C686" s="277" t="s">
        <v>361</v>
      </c>
      <c r="D686" s="277" t="s">
        <v>362</v>
      </c>
      <c r="E686" s="267" t="s">
        <v>243</v>
      </c>
      <c r="F686" s="267" t="s">
        <v>244</v>
      </c>
      <c r="G686" s="268" t="s">
        <v>245</v>
      </c>
      <c r="H686" s="269" t="s">
        <v>246</v>
      </c>
      <c r="I686" s="95"/>
    </row>
    <row r="687" spans="2:9" ht="18.75" customHeight="1">
      <c r="B687" s="95"/>
      <c r="C687" s="236"/>
      <c r="D687" s="114"/>
      <c r="E687" s="236"/>
      <c r="F687" s="236"/>
      <c r="G687" s="278">
        <f>IF(E687="",0,IF(F687="",0.42,F687*0.05+0.42))</f>
        <v>0</v>
      </c>
      <c r="H687" s="279">
        <f>G687*E687</f>
        <v>0</v>
      </c>
      <c r="I687" s="95"/>
    </row>
    <row r="688" spans="2:9" ht="18.75" customHeight="1">
      <c r="B688" s="95"/>
      <c r="C688" s="236"/>
      <c r="D688" s="114"/>
      <c r="E688" s="236"/>
      <c r="F688" s="236"/>
      <c r="G688" s="278">
        <f t="shared" ref="G688:G690" si="93">IF(E688="",0,IF(F688="",0.42,F688*0.05+0.42))</f>
        <v>0</v>
      </c>
      <c r="H688" s="279">
        <f t="shared" ref="H688:H690" si="94">G688*E688</f>
        <v>0</v>
      </c>
      <c r="I688" s="95"/>
    </row>
    <row r="689" spans="2:9" ht="18.75" customHeight="1">
      <c r="B689" s="95"/>
      <c r="C689" s="236"/>
      <c r="D689" s="114"/>
      <c r="E689" s="236"/>
      <c r="F689" s="236"/>
      <c r="G689" s="278">
        <f t="shared" si="93"/>
        <v>0</v>
      </c>
      <c r="H689" s="279">
        <f t="shared" si="94"/>
        <v>0</v>
      </c>
      <c r="I689" s="95"/>
    </row>
    <row r="690" spans="2:9" ht="18.75" customHeight="1">
      <c r="B690" s="95"/>
      <c r="C690" s="237"/>
      <c r="D690" s="115"/>
      <c r="E690" s="237"/>
      <c r="F690" s="237"/>
      <c r="G690" s="280">
        <f t="shared" si="93"/>
        <v>0</v>
      </c>
      <c r="H690" s="281">
        <f t="shared" si="94"/>
        <v>0</v>
      </c>
      <c r="I690" s="95"/>
    </row>
    <row r="691" spans="2:9" s="126" customFormat="1" ht="18.75" customHeight="1">
      <c r="B691" s="122"/>
      <c r="C691" s="500" t="s">
        <v>237</v>
      </c>
      <c r="D691" s="500"/>
      <c r="E691" s="500"/>
      <c r="F691" s="500"/>
      <c r="G691" s="502"/>
      <c r="H691" s="272">
        <f>SUBTOTAL(9,H687:H690)</f>
        <v>0</v>
      </c>
      <c r="I691" s="122"/>
    </row>
    <row r="692" spans="2:9" ht="6" customHeight="1">
      <c r="B692" s="95"/>
      <c r="C692" s="97"/>
      <c r="D692" s="97"/>
      <c r="E692" s="97"/>
      <c r="F692" s="97"/>
      <c r="G692" s="97"/>
      <c r="H692" s="97"/>
      <c r="I692" s="95"/>
    </row>
    <row r="693" spans="2:9" ht="18.75" customHeight="1">
      <c r="B693" s="95"/>
      <c r="C693" s="501" t="s">
        <v>247</v>
      </c>
      <c r="D693" s="501"/>
      <c r="E693" s="501"/>
      <c r="F693" s="501"/>
      <c r="G693" s="501"/>
      <c r="H693" s="501"/>
      <c r="I693" s="95"/>
    </row>
    <row r="694" spans="2:9" ht="18.75" customHeight="1">
      <c r="B694" s="95"/>
      <c r="C694" s="277" t="s">
        <v>241</v>
      </c>
      <c r="D694" s="277" t="s">
        <v>242</v>
      </c>
      <c r="E694" s="503" t="s">
        <v>248</v>
      </c>
      <c r="F694" s="503"/>
      <c r="G694" s="503"/>
      <c r="H694" s="267" t="s">
        <v>249</v>
      </c>
      <c r="I694" s="95"/>
    </row>
    <row r="695" spans="2:9" ht="18.75" customHeight="1">
      <c r="B695" s="95"/>
      <c r="C695" s="236"/>
      <c r="D695" s="236"/>
      <c r="E695" s="498"/>
      <c r="F695" s="498"/>
      <c r="G695" s="498"/>
      <c r="H695" s="111">
        <v>0</v>
      </c>
      <c r="I695" s="95"/>
    </row>
    <row r="696" spans="2:9" ht="18.75" customHeight="1">
      <c r="B696" s="95"/>
      <c r="C696" s="236"/>
      <c r="D696" s="236"/>
      <c r="E696" s="498"/>
      <c r="F696" s="498"/>
      <c r="G696" s="498"/>
      <c r="H696" s="111">
        <v>0</v>
      </c>
      <c r="I696" s="95"/>
    </row>
    <row r="697" spans="2:9" ht="18.75" customHeight="1">
      <c r="B697" s="95"/>
      <c r="C697" s="236"/>
      <c r="D697" s="236"/>
      <c r="E697" s="498"/>
      <c r="F697" s="498"/>
      <c r="G697" s="498"/>
      <c r="H697" s="111">
        <v>0</v>
      </c>
      <c r="I697" s="95"/>
    </row>
    <row r="698" spans="2:9" ht="18.75" customHeight="1">
      <c r="B698" s="95"/>
      <c r="C698" s="237"/>
      <c r="D698" s="237"/>
      <c r="E698" s="499"/>
      <c r="F698" s="499"/>
      <c r="G698" s="499"/>
      <c r="H698" s="113">
        <v>0</v>
      </c>
      <c r="I698" s="95"/>
    </row>
    <row r="699" spans="2:9" s="126" customFormat="1" ht="18.75" customHeight="1">
      <c r="B699" s="122"/>
      <c r="C699" s="500" t="s">
        <v>237</v>
      </c>
      <c r="D699" s="500"/>
      <c r="E699" s="500"/>
      <c r="F699" s="500"/>
      <c r="G699" s="500"/>
      <c r="H699" s="276">
        <f>SUBTOTAL(9,H695:H698)</f>
        <v>0</v>
      </c>
      <c r="I699" s="122"/>
    </row>
    <row r="700" spans="2:9" ht="6" customHeight="1">
      <c r="B700" s="95"/>
      <c r="C700" s="97"/>
      <c r="D700" s="97"/>
      <c r="E700" s="97"/>
      <c r="F700" s="97"/>
      <c r="G700" s="97"/>
      <c r="H700" s="97"/>
      <c r="I700" s="95"/>
    </row>
    <row r="701" spans="2:9" ht="18.75" customHeight="1">
      <c r="B701" s="95"/>
      <c r="C701" s="501" t="s">
        <v>250</v>
      </c>
      <c r="D701" s="501"/>
      <c r="E701" s="501"/>
      <c r="F701" s="501"/>
      <c r="G701" s="501"/>
      <c r="H701" s="501"/>
      <c r="I701" s="95"/>
    </row>
    <row r="702" spans="2:9" ht="25.5">
      <c r="B702" s="95"/>
      <c r="C702" s="282" t="s">
        <v>251</v>
      </c>
      <c r="D702" s="267" t="s">
        <v>252</v>
      </c>
      <c r="E702" s="267" t="s">
        <v>253</v>
      </c>
      <c r="F702" s="277" t="s">
        <v>254</v>
      </c>
      <c r="G702" s="267" t="s">
        <v>255</v>
      </c>
      <c r="H702" s="267" t="s">
        <v>249</v>
      </c>
      <c r="I702" s="95"/>
    </row>
    <row r="703" spans="2:9" ht="18.75" customHeight="1">
      <c r="B703" s="95"/>
      <c r="C703" s="116"/>
      <c r="D703" s="117"/>
      <c r="E703" s="117"/>
      <c r="F703" s="117"/>
      <c r="G703" s="283">
        <f>E703-D703</f>
        <v>0</v>
      </c>
      <c r="H703" s="111">
        <v>0</v>
      </c>
      <c r="I703" s="123" t="s">
        <v>256</v>
      </c>
    </row>
    <row r="704" spans="2:9" ht="18.75" customHeight="1">
      <c r="B704" s="95"/>
      <c r="C704" s="118"/>
      <c r="D704" s="119"/>
      <c r="E704" s="119"/>
      <c r="F704" s="119"/>
      <c r="G704" s="284">
        <f t="shared" ref="G704" si="95">E704-D704</f>
        <v>0</v>
      </c>
      <c r="H704" s="113">
        <v>0</v>
      </c>
      <c r="I704" s="123" t="s">
        <v>257</v>
      </c>
    </row>
    <row r="705" spans="2:9" s="126" customFormat="1" ht="18.75" customHeight="1">
      <c r="B705" s="122"/>
      <c r="C705" s="500" t="s">
        <v>237</v>
      </c>
      <c r="D705" s="500"/>
      <c r="E705" s="500"/>
      <c r="F705" s="500"/>
      <c r="G705" s="500"/>
      <c r="H705" s="276">
        <f>SUBTOTAL(9,H703:H704)</f>
        <v>0</v>
      </c>
      <c r="I705" s="122"/>
    </row>
    <row r="706" spans="2:9" ht="6" customHeight="1">
      <c r="B706" s="95"/>
      <c r="C706" s="97"/>
      <c r="D706" s="97"/>
      <c r="E706" s="97"/>
      <c r="F706" s="97"/>
      <c r="G706" s="97"/>
      <c r="H706" s="97"/>
      <c r="I706" s="95"/>
    </row>
    <row r="707" spans="2:9" s="127" customFormat="1" ht="18.75" customHeight="1">
      <c r="B707" s="124"/>
      <c r="C707" s="497" t="s">
        <v>258</v>
      </c>
      <c r="D707" s="497"/>
      <c r="E707" s="497"/>
      <c r="F707" s="497"/>
      <c r="G707" s="497"/>
      <c r="H707" s="285">
        <f>SUBTOTAL(9,H675:H705)</f>
        <v>0</v>
      </c>
      <c r="I707" s="124"/>
    </row>
    <row r="708" spans="2:9" ht="50.1" customHeight="1">
      <c r="B708" s="95"/>
      <c r="C708" s="120"/>
      <c r="D708" s="120"/>
      <c r="E708" s="120"/>
      <c r="F708" s="120"/>
      <c r="G708" s="120"/>
      <c r="H708" s="120"/>
      <c r="I708" s="95"/>
    </row>
    <row r="709" spans="2:9" ht="18.75" customHeight="1">
      <c r="B709" s="95"/>
      <c r="C709" s="510" t="s">
        <v>358</v>
      </c>
      <c r="D709" s="510"/>
      <c r="E709" s="507"/>
      <c r="F709" s="507"/>
      <c r="G709" s="507"/>
      <c r="H709" s="507"/>
      <c r="I709" s="95"/>
    </row>
    <row r="710" spans="2:9" ht="18.75" customHeight="1">
      <c r="B710" s="95"/>
      <c r="C710" s="511" t="s">
        <v>184</v>
      </c>
      <c r="D710" s="511"/>
      <c r="E710" s="507"/>
      <c r="F710" s="507"/>
      <c r="G710" s="507"/>
      <c r="H710" s="507"/>
      <c r="I710" s="95"/>
    </row>
    <row r="711" spans="2:9" ht="18.75" customHeight="1">
      <c r="B711" s="95"/>
      <c r="C711" s="503" t="s">
        <v>359</v>
      </c>
      <c r="D711" s="503"/>
      <c r="E711" s="507"/>
      <c r="F711" s="507"/>
      <c r="G711" s="507"/>
      <c r="H711" s="507"/>
      <c r="I711" s="95"/>
    </row>
    <row r="712" spans="2:9" ht="18.75" customHeight="1">
      <c r="B712" s="95"/>
      <c r="C712" s="503" t="s">
        <v>226</v>
      </c>
      <c r="D712" s="503"/>
      <c r="E712" s="507"/>
      <c r="F712" s="507"/>
      <c r="G712" s="507"/>
      <c r="H712" s="507"/>
      <c r="I712" s="95"/>
    </row>
    <row r="713" spans="2:9" ht="32.25" customHeight="1">
      <c r="B713" s="95"/>
      <c r="C713" s="503" t="s">
        <v>227</v>
      </c>
      <c r="D713" s="503"/>
      <c r="E713" s="507"/>
      <c r="F713" s="507"/>
      <c r="G713" s="507"/>
      <c r="H713" s="507"/>
      <c r="I713" s="95"/>
    </row>
    <row r="714" spans="2:9" ht="30" customHeight="1">
      <c r="B714" s="95"/>
      <c r="C714" s="265" t="s">
        <v>228</v>
      </c>
      <c r="D714" s="265" t="s">
        <v>229</v>
      </c>
      <c r="E714" s="265" t="s">
        <v>230</v>
      </c>
      <c r="F714" s="508" t="s">
        <v>194</v>
      </c>
      <c r="G714" s="508"/>
      <c r="H714" s="508"/>
      <c r="I714" s="95"/>
    </row>
    <row r="715" spans="2:9" ht="18.75" customHeight="1">
      <c r="B715" s="95"/>
      <c r="C715" s="106"/>
      <c r="D715" s="238"/>
      <c r="E715" s="266">
        <f>D715-C715</f>
        <v>0</v>
      </c>
      <c r="F715" s="509"/>
      <c r="G715" s="509"/>
      <c r="H715" s="509"/>
      <c r="I715" s="121"/>
    </row>
    <row r="716" spans="2:9" ht="6" customHeight="1">
      <c r="B716" s="95"/>
      <c r="C716" s="96"/>
      <c r="D716" s="97"/>
      <c r="E716" s="97"/>
      <c r="F716" s="97"/>
      <c r="G716" s="97"/>
      <c r="H716" s="97"/>
      <c r="I716" s="95"/>
    </row>
    <row r="717" spans="2:9" ht="18.75" customHeight="1">
      <c r="B717" s="95"/>
      <c r="C717" s="501" t="s">
        <v>231</v>
      </c>
      <c r="D717" s="501"/>
      <c r="E717" s="501"/>
      <c r="F717" s="501"/>
      <c r="G717" s="501"/>
      <c r="H717" s="501"/>
      <c r="I717" s="95"/>
    </row>
    <row r="718" spans="2:9" ht="25.5">
      <c r="B718" s="95"/>
      <c r="C718" s="267" t="s">
        <v>232</v>
      </c>
      <c r="D718" s="267" t="s">
        <v>233</v>
      </c>
      <c r="E718" s="267" t="s">
        <v>230</v>
      </c>
      <c r="F718" s="267" t="s">
        <v>234</v>
      </c>
      <c r="G718" s="268" t="s">
        <v>235</v>
      </c>
      <c r="H718" s="269" t="s">
        <v>236</v>
      </c>
      <c r="I718" s="95"/>
    </row>
    <row r="719" spans="2:9" ht="18.75" customHeight="1">
      <c r="B719" s="95"/>
      <c r="C719" s="106"/>
      <c r="D719" s="238"/>
      <c r="E719" s="266">
        <f t="shared" ref="E719:E720" si="96">D719-C719</f>
        <v>0</v>
      </c>
      <c r="F719" s="273">
        <f t="shared" ref="F719:F720" si="97">IF(E719-FLOOR(E719,1)&lt;=5/24,FLOOR(E719,1),IF(E719-FLOOR(E719,1)&lt;=8/24,FLOOR(E719,1)+1/3,IF(E719-FLOOR(E719,1)&lt;=12/24,FLOOR(E719,1)+2/3,CEILING(E719,1))))</f>
        <v>0</v>
      </c>
      <c r="G719" s="108"/>
      <c r="H719" s="270">
        <f t="shared" ref="H719:H720" si="98">G719*F719</f>
        <v>0</v>
      </c>
      <c r="I719" s="95"/>
    </row>
    <row r="720" spans="2:9" ht="18.75" customHeight="1">
      <c r="B720" s="95"/>
      <c r="C720" s="107"/>
      <c r="D720" s="107"/>
      <c r="E720" s="274">
        <f t="shared" si="96"/>
        <v>0</v>
      </c>
      <c r="F720" s="275">
        <f t="shared" si="97"/>
        <v>0</v>
      </c>
      <c r="G720" s="109"/>
      <c r="H720" s="271">
        <f t="shared" si="98"/>
        <v>0</v>
      </c>
      <c r="I720" s="95"/>
    </row>
    <row r="721" spans="2:9" s="126" customFormat="1" ht="18.75" customHeight="1">
      <c r="B721" s="122"/>
      <c r="C721" s="500" t="s">
        <v>237</v>
      </c>
      <c r="D721" s="500"/>
      <c r="E721" s="500"/>
      <c r="F721" s="500"/>
      <c r="G721" s="502"/>
      <c r="H721" s="272">
        <f>SUBTOTAL(9,H719:H720)</f>
        <v>0</v>
      </c>
      <c r="I721" s="122"/>
    </row>
    <row r="722" spans="2:9" ht="6" customHeight="1">
      <c r="B722" s="95"/>
      <c r="C722" s="96"/>
      <c r="D722" s="97"/>
      <c r="E722" s="97"/>
      <c r="F722" s="97"/>
      <c r="G722" s="97"/>
      <c r="H722" s="97"/>
      <c r="I722" s="95"/>
    </row>
    <row r="723" spans="2:9" ht="18.75" customHeight="1">
      <c r="B723" s="95"/>
      <c r="C723" s="501" t="s">
        <v>238</v>
      </c>
      <c r="D723" s="501"/>
      <c r="E723" s="501"/>
      <c r="F723" s="501"/>
      <c r="G723" s="501"/>
      <c r="H723" s="501"/>
      <c r="I723" s="95"/>
    </row>
    <row r="724" spans="2:9" ht="25.5">
      <c r="B724" s="95"/>
      <c r="C724" s="267" t="s">
        <v>239</v>
      </c>
      <c r="D724" s="504" t="s">
        <v>16</v>
      </c>
      <c r="E724" s="504"/>
      <c r="F724" s="504"/>
      <c r="G724" s="504"/>
      <c r="H724" s="267" t="s">
        <v>64</v>
      </c>
      <c r="I724" s="95"/>
    </row>
    <row r="725" spans="2:9" ht="18.75" customHeight="1">
      <c r="B725" s="95"/>
      <c r="C725" s="110"/>
      <c r="D725" s="505"/>
      <c r="E725" s="505"/>
      <c r="F725" s="505"/>
      <c r="G725" s="505"/>
      <c r="H725" s="111">
        <v>0</v>
      </c>
      <c r="I725" s="121"/>
    </row>
    <row r="726" spans="2:9" ht="18.75" customHeight="1">
      <c r="B726" s="95"/>
      <c r="C726" s="112"/>
      <c r="D726" s="506"/>
      <c r="E726" s="506"/>
      <c r="F726" s="506"/>
      <c r="G726" s="506"/>
      <c r="H726" s="113">
        <v>0</v>
      </c>
      <c r="I726" s="95"/>
    </row>
    <row r="727" spans="2:9" s="126" customFormat="1" ht="18.75" customHeight="1">
      <c r="B727" s="122"/>
      <c r="C727" s="500" t="s">
        <v>237</v>
      </c>
      <c r="D727" s="500"/>
      <c r="E727" s="500"/>
      <c r="F727" s="500"/>
      <c r="G727" s="500"/>
      <c r="H727" s="272">
        <f>SUBTOTAL(9,H725:H726)</f>
        <v>0</v>
      </c>
      <c r="I727" s="122"/>
    </row>
    <row r="728" spans="2:9" ht="6" customHeight="1">
      <c r="B728" s="95"/>
      <c r="C728" s="96"/>
      <c r="D728" s="97"/>
      <c r="E728" s="97"/>
      <c r="F728" s="97"/>
      <c r="G728" s="97"/>
      <c r="H728" s="97"/>
      <c r="I728" s="95"/>
    </row>
    <row r="729" spans="2:9" ht="18.75" customHeight="1">
      <c r="B729" s="95"/>
      <c r="C729" s="501" t="s">
        <v>240</v>
      </c>
      <c r="D729" s="501"/>
      <c r="E729" s="501"/>
      <c r="F729" s="501"/>
      <c r="G729" s="501"/>
      <c r="H729" s="501"/>
      <c r="I729" s="95"/>
    </row>
    <row r="730" spans="2:9" ht="38.25">
      <c r="B730" s="95"/>
      <c r="C730" s="277" t="s">
        <v>361</v>
      </c>
      <c r="D730" s="277" t="s">
        <v>362</v>
      </c>
      <c r="E730" s="267" t="s">
        <v>243</v>
      </c>
      <c r="F730" s="267" t="s">
        <v>244</v>
      </c>
      <c r="G730" s="268" t="s">
        <v>245</v>
      </c>
      <c r="H730" s="269" t="s">
        <v>246</v>
      </c>
      <c r="I730" s="95"/>
    </row>
    <row r="731" spans="2:9" ht="18.75" customHeight="1">
      <c r="B731" s="95"/>
      <c r="C731" s="236"/>
      <c r="D731" s="114"/>
      <c r="E731" s="236"/>
      <c r="F731" s="236"/>
      <c r="G731" s="278">
        <f>IF(E731="",0,IF(F731="",0.42,F731*0.05+0.42))</f>
        <v>0</v>
      </c>
      <c r="H731" s="279">
        <f>G731*E731</f>
        <v>0</v>
      </c>
      <c r="I731" s="95"/>
    </row>
    <row r="732" spans="2:9" ht="18.75" customHeight="1">
      <c r="B732" s="95"/>
      <c r="C732" s="236"/>
      <c r="D732" s="114"/>
      <c r="E732" s="236"/>
      <c r="F732" s="236"/>
      <c r="G732" s="278">
        <f t="shared" ref="G732:G734" si="99">IF(E732="",0,IF(F732="",0.42,F732*0.05+0.42))</f>
        <v>0</v>
      </c>
      <c r="H732" s="279">
        <f t="shared" ref="H732:H734" si="100">G732*E732</f>
        <v>0</v>
      </c>
      <c r="I732" s="95"/>
    </row>
    <row r="733" spans="2:9" ht="18.75" customHeight="1">
      <c r="B733" s="95"/>
      <c r="C733" s="236"/>
      <c r="D733" s="114"/>
      <c r="E733" s="236"/>
      <c r="F733" s="236"/>
      <c r="G733" s="278">
        <f t="shared" si="99"/>
        <v>0</v>
      </c>
      <c r="H733" s="279">
        <f t="shared" si="100"/>
        <v>0</v>
      </c>
      <c r="I733" s="95"/>
    </row>
    <row r="734" spans="2:9" ht="18.75" customHeight="1">
      <c r="B734" s="95"/>
      <c r="C734" s="237"/>
      <c r="D734" s="115"/>
      <c r="E734" s="237"/>
      <c r="F734" s="237"/>
      <c r="G734" s="280">
        <f t="shared" si="99"/>
        <v>0</v>
      </c>
      <c r="H734" s="281">
        <f t="shared" si="100"/>
        <v>0</v>
      </c>
      <c r="I734" s="95"/>
    </row>
    <row r="735" spans="2:9" s="126" customFormat="1" ht="18.75" customHeight="1">
      <c r="B735" s="122"/>
      <c r="C735" s="500" t="s">
        <v>237</v>
      </c>
      <c r="D735" s="500"/>
      <c r="E735" s="500"/>
      <c r="F735" s="500"/>
      <c r="G735" s="502"/>
      <c r="H735" s="272">
        <f>SUBTOTAL(9,H731:H734)</f>
        <v>0</v>
      </c>
      <c r="I735" s="122"/>
    </row>
    <row r="736" spans="2:9" ht="6" customHeight="1">
      <c r="B736" s="95"/>
      <c r="C736" s="97"/>
      <c r="D736" s="97"/>
      <c r="E736" s="97"/>
      <c r="F736" s="97"/>
      <c r="G736" s="97"/>
      <c r="H736" s="97"/>
      <c r="I736" s="95"/>
    </row>
    <row r="737" spans="2:9" ht="18.75" customHeight="1">
      <c r="B737" s="95"/>
      <c r="C737" s="501" t="s">
        <v>247</v>
      </c>
      <c r="D737" s="501"/>
      <c r="E737" s="501"/>
      <c r="F737" s="501"/>
      <c r="G737" s="501"/>
      <c r="H737" s="501"/>
      <c r="I737" s="95"/>
    </row>
    <row r="738" spans="2:9" ht="18.75" customHeight="1">
      <c r="B738" s="95"/>
      <c r="C738" s="277" t="s">
        <v>241</v>
      </c>
      <c r="D738" s="277" t="s">
        <v>242</v>
      </c>
      <c r="E738" s="503" t="s">
        <v>248</v>
      </c>
      <c r="F738" s="503"/>
      <c r="G738" s="503"/>
      <c r="H738" s="267" t="s">
        <v>249</v>
      </c>
      <c r="I738" s="95"/>
    </row>
    <row r="739" spans="2:9" ht="18.75" customHeight="1">
      <c r="B739" s="95"/>
      <c r="C739" s="236"/>
      <c r="D739" s="236"/>
      <c r="E739" s="498"/>
      <c r="F739" s="498"/>
      <c r="G739" s="498"/>
      <c r="H739" s="111">
        <v>0</v>
      </c>
      <c r="I739" s="95"/>
    </row>
    <row r="740" spans="2:9" ht="18.75" customHeight="1">
      <c r="B740" s="95"/>
      <c r="C740" s="236"/>
      <c r="D740" s="236"/>
      <c r="E740" s="498"/>
      <c r="F740" s="498"/>
      <c r="G740" s="498"/>
      <c r="H740" s="111">
        <v>0</v>
      </c>
      <c r="I740" s="95"/>
    </row>
    <row r="741" spans="2:9" ht="18.75" customHeight="1">
      <c r="B741" s="95"/>
      <c r="C741" s="236"/>
      <c r="D741" s="236"/>
      <c r="E741" s="498"/>
      <c r="F741" s="498"/>
      <c r="G741" s="498"/>
      <c r="H741" s="111">
        <v>0</v>
      </c>
      <c r="I741" s="95"/>
    </row>
    <row r="742" spans="2:9" ht="18.75" customHeight="1">
      <c r="B742" s="95"/>
      <c r="C742" s="237"/>
      <c r="D742" s="237"/>
      <c r="E742" s="499"/>
      <c r="F742" s="499"/>
      <c r="G742" s="499"/>
      <c r="H742" s="113">
        <v>0</v>
      </c>
      <c r="I742" s="95"/>
    </row>
    <row r="743" spans="2:9" s="126" customFormat="1" ht="18.75" customHeight="1">
      <c r="B743" s="122"/>
      <c r="C743" s="500" t="s">
        <v>237</v>
      </c>
      <c r="D743" s="500"/>
      <c r="E743" s="500"/>
      <c r="F743" s="500"/>
      <c r="G743" s="500"/>
      <c r="H743" s="276">
        <f>SUBTOTAL(9,H739:H742)</f>
        <v>0</v>
      </c>
      <c r="I743" s="122"/>
    </row>
    <row r="744" spans="2:9" ht="6" customHeight="1">
      <c r="B744" s="95"/>
      <c r="C744" s="97"/>
      <c r="D744" s="97"/>
      <c r="E744" s="97"/>
      <c r="F744" s="97"/>
      <c r="G744" s="97"/>
      <c r="H744" s="97"/>
      <c r="I744" s="95"/>
    </row>
    <row r="745" spans="2:9" ht="18.75" customHeight="1">
      <c r="B745" s="95"/>
      <c r="C745" s="501" t="s">
        <v>250</v>
      </c>
      <c r="D745" s="501"/>
      <c r="E745" s="501"/>
      <c r="F745" s="501"/>
      <c r="G745" s="501"/>
      <c r="H745" s="501"/>
      <c r="I745" s="95"/>
    </row>
    <row r="746" spans="2:9" ht="25.5">
      <c r="B746" s="95"/>
      <c r="C746" s="282" t="s">
        <v>251</v>
      </c>
      <c r="D746" s="267" t="s">
        <v>252</v>
      </c>
      <c r="E746" s="267" t="s">
        <v>253</v>
      </c>
      <c r="F746" s="277" t="s">
        <v>254</v>
      </c>
      <c r="G746" s="267" t="s">
        <v>255</v>
      </c>
      <c r="H746" s="267" t="s">
        <v>249</v>
      </c>
      <c r="I746" s="95"/>
    </row>
    <row r="747" spans="2:9" ht="18.75" customHeight="1">
      <c r="B747" s="95"/>
      <c r="C747" s="116"/>
      <c r="D747" s="117"/>
      <c r="E747" s="117"/>
      <c r="F747" s="117"/>
      <c r="G747" s="283">
        <f>E747-D747</f>
        <v>0</v>
      </c>
      <c r="H747" s="111">
        <v>0</v>
      </c>
      <c r="I747" s="123" t="s">
        <v>256</v>
      </c>
    </row>
    <row r="748" spans="2:9" ht="18.75" customHeight="1">
      <c r="B748" s="95"/>
      <c r="C748" s="118"/>
      <c r="D748" s="119"/>
      <c r="E748" s="119"/>
      <c r="F748" s="119"/>
      <c r="G748" s="284">
        <f t="shared" ref="G748" si="101">E748-D748</f>
        <v>0</v>
      </c>
      <c r="H748" s="113">
        <v>0</v>
      </c>
      <c r="I748" s="123" t="s">
        <v>257</v>
      </c>
    </row>
    <row r="749" spans="2:9" s="126" customFormat="1" ht="18.75" customHeight="1">
      <c r="B749" s="122"/>
      <c r="C749" s="500" t="s">
        <v>237</v>
      </c>
      <c r="D749" s="500"/>
      <c r="E749" s="500"/>
      <c r="F749" s="500"/>
      <c r="G749" s="500"/>
      <c r="H749" s="276">
        <f>SUBTOTAL(9,H747:H748)</f>
        <v>0</v>
      </c>
      <c r="I749" s="122"/>
    </row>
    <row r="750" spans="2:9" ht="6" customHeight="1">
      <c r="B750" s="95"/>
      <c r="C750" s="97"/>
      <c r="D750" s="97"/>
      <c r="E750" s="97"/>
      <c r="F750" s="97"/>
      <c r="G750" s="97"/>
      <c r="H750" s="97"/>
      <c r="I750" s="95"/>
    </row>
    <row r="751" spans="2:9" s="127" customFormat="1" ht="18.75" customHeight="1">
      <c r="B751" s="124"/>
      <c r="C751" s="497" t="s">
        <v>258</v>
      </c>
      <c r="D751" s="497"/>
      <c r="E751" s="497"/>
      <c r="F751" s="497"/>
      <c r="G751" s="497"/>
      <c r="H751" s="285">
        <f>SUBTOTAL(9,H719:H749)</f>
        <v>0</v>
      </c>
      <c r="I751" s="124"/>
    </row>
    <row r="752" spans="2:9" ht="50.1" customHeight="1">
      <c r="B752" s="95"/>
      <c r="C752" s="120"/>
      <c r="D752" s="120"/>
      <c r="E752" s="120"/>
      <c r="F752" s="120"/>
      <c r="G752" s="120"/>
      <c r="H752" s="120"/>
      <c r="I752" s="95"/>
    </row>
    <row r="753" spans="2:9" ht="18.75" customHeight="1">
      <c r="B753" s="95"/>
      <c r="C753" s="510" t="s">
        <v>358</v>
      </c>
      <c r="D753" s="510"/>
      <c r="E753" s="507"/>
      <c r="F753" s="507"/>
      <c r="G753" s="507"/>
      <c r="H753" s="507"/>
      <c r="I753" s="95"/>
    </row>
    <row r="754" spans="2:9" ht="18.75" customHeight="1">
      <c r="B754" s="95"/>
      <c r="C754" s="511" t="s">
        <v>184</v>
      </c>
      <c r="D754" s="511"/>
      <c r="E754" s="507"/>
      <c r="F754" s="507"/>
      <c r="G754" s="507"/>
      <c r="H754" s="507"/>
      <c r="I754" s="95"/>
    </row>
    <row r="755" spans="2:9" ht="18.75" customHeight="1">
      <c r="B755" s="95"/>
      <c r="C755" s="503" t="s">
        <v>359</v>
      </c>
      <c r="D755" s="503"/>
      <c r="E755" s="507"/>
      <c r="F755" s="507"/>
      <c r="G755" s="507"/>
      <c r="H755" s="507"/>
      <c r="I755" s="95"/>
    </row>
    <row r="756" spans="2:9" ht="18.75" customHeight="1">
      <c r="B756" s="95"/>
      <c r="C756" s="503" t="s">
        <v>226</v>
      </c>
      <c r="D756" s="503"/>
      <c r="E756" s="507"/>
      <c r="F756" s="507"/>
      <c r="G756" s="507"/>
      <c r="H756" s="507"/>
      <c r="I756" s="95"/>
    </row>
    <row r="757" spans="2:9" ht="32.25" customHeight="1">
      <c r="B757" s="95"/>
      <c r="C757" s="503" t="s">
        <v>227</v>
      </c>
      <c r="D757" s="503"/>
      <c r="E757" s="507"/>
      <c r="F757" s="507"/>
      <c r="G757" s="507"/>
      <c r="H757" s="507"/>
      <c r="I757" s="95"/>
    </row>
    <row r="758" spans="2:9" ht="30" customHeight="1">
      <c r="B758" s="95"/>
      <c r="C758" s="265" t="s">
        <v>228</v>
      </c>
      <c r="D758" s="265" t="s">
        <v>229</v>
      </c>
      <c r="E758" s="265" t="s">
        <v>230</v>
      </c>
      <c r="F758" s="508" t="s">
        <v>194</v>
      </c>
      <c r="G758" s="508"/>
      <c r="H758" s="508"/>
      <c r="I758" s="95"/>
    </row>
    <row r="759" spans="2:9" ht="18.75" customHeight="1">
      <c r="B759" s="95"/>
      <c r="C759" s="106"/>
      <c r="D759" s="238"/>
      <c r="E759" s="266">
        <f>D759-C759</f>
        <v>0</v>
      </c>
      <c r="F759" s="509"/>
      <c r="G759" s="509"/>
      <c r="H759" s="509"/>
      <c r="I759" s="121"/>
    </row>
    <row r="760" spans="2:9" ht="6" customHeight="1">
      <c r="B760" s="95"/>
      <c r="C760" s="96"/>
      <c r="D760" s="97"/>
      <c r="E760" s="97"/>
      <c r="F760" s="97"/>
      <c r="G760" s="97"/>
      <c r="H760" s="97"/>
      <c r="I760" s="95"/>
    </row>
    <row r="761" spans="2:9" ht="18.75" customHeight="1">
      <c r="B761" s="95"/>
      <c r="C761" s="501" t="s">
        <v>231</v>
      </c>
      <c r="D761" s="501"/>
      <c r="E761" s="501"/>
      <c r="F761" s="501"/>
      <c r="G761" s="501"/>
      <c r="H761" s="501"/>
      <c r="I761" s="95"/>
    </row>
    <row r="762" spans="2:9" ht="25.5">
      <c r="B762" s="95"/>
      <c r="C762" s="267" t="s">
        <v>232</v>
      </c>
      <c r="D762" s="267" t="s">
        <v>233</v>
      </c>
      <c r="E762" s="267" t="s">
        <v>230</v>
      </c>
      <c r="F762" s="267" t="s">
        <v>234</v>
      </c>
      <c r="G762" s="268" t="s">
        <v>235</v>
      </c>
      <c r="H762" s="269" t="s">
        <v>236</v>
      </c>
      <c r="I762" s="95"/>
    </row>
    <row r="763" spans="2:9" ht="18.75" customHeight="1">
      <c r="B763" s="95"/>
      <c r="C763" s="106"/>
      <c r="D763" s="238"/>
      <c r="E763" s="266">
        <f t="shared" ref="E763:E764" si="102">D763-C763</f>
        <v>0</v>
      </c>
      <c r="F763" s="273">
        <f t="shared" ref="F763:F764" si="103">IF(E763-FLOOR(E763,1)&lt;=5/24,FLOOR(E763,1),IF(E763-FLOOR(E763,1)&lt;=8/24,FLOOR(E763,1)+1/3,IF(E763-FLOOR(E763,1)&lt;=12/24,FLOOR(E763,1)+2/3,CEILING(E763,1))))</f>
        <v>0</v>
      </c>
      <c r="G763" s="108"/>
      <c r="H763" s="270">
        <f t="shared" ref="H763:H764" si="104">G763*F763</f>
        <v>0</v>
      </c>
      <c r="I763" s="95"/>
    </row>
    <row r="764" spans="2:9" ht="18.75" customHeight="1">
      <c r="B764" s="95"/>
      <c r="C764" s="107"/>
      <c r="D764" s="107"/>
      <c r="E764" s="274">
        <f t="shared" si="102"/>
        <v>0</v>
      </c>
      <c r="F764" s="275">
        <f t="shared" si="103"/>
        <v>0</v>
      </c>
      <c r="G764" s="109"/>
      <c r="H764" s="271">
        <f t="shared" si="104"/>
        <v>0</v>
      </c>
      <c r="I764" s="95"/>
    </row>
    <row r="765" spans="2:9" s="126" customFormat="1" ht="18.75" customHeight="1">
      <c r="B765" s="122"/>
      <c r="C765" s="500" t="s">
        <v>237</v>
      </c>
      <c r="D765" s="500"/>
      <c r="E765" s="500"/>
      <c r="F765" s="500"/>
      <c r="G765" s="502"/>
      <c r="H765" s="272">
        <f>SUBTOTAL(9,H763:H764)</f>
        <v>0</v>
      </c>
      <c r="I765" s="122"/>
    </row>
    <row r="766" spans="2:9" ht="6" customHeight="1">
      <c r="B766" s="95"/>
      <c r="C766" s="96"/>
      <c r="D766" s="97"/>
      <c r="E766" s="97"/>
      <c r="F766" s="97"/>
      <c r="G766" s="97"/>
      <c r="H766" s="97"/>
      <c r="I766" s="95"/>
    </row>
    <row r="767" spans="2:9" ht="18.75" customHeight="1">
      <c r="B767" s="95"/>
      <c r="C767" s="501" t="s">
        <v>238</v>
      </c>
      <c r="D767" s="501"/>
      <c r="E767" s="501"/>
      <c r="F767" s="501"/>
      <c r="G767" s="501"/>
      <c r="H767" s="501"/>
      <c r="I767" s="95"/>
    </row>
    <row r="768" spans="2:9" ht="25.5">
      <c r="B768" s="95"/>
      <c r="C768" s="267" t="s">
        <v>239</v>
      </c>
      <c r="D768" s="504" t="s">
        <v>16</v>
      </c>
      <c r="E768" s="504"/>
      <c r="F768" s="504"/>
      <c r="G768" s="504"/>
      <c r="H768" s="267" t="s">
        <v>64</v>
      </c>
      <c r="I768" s="95"/>
    </row>
    <row r="769" spans="2:9" ht="18.75" customHeight="1">
      <c r="B769" s="95"/>
      <c r="C769" s="110"/>
      <c r="D769" s="505"/>
      <c r="E769" s="505"/>
      <c r="F769" s="505"/>
      <c r="G769" s="505"/>
      <c r="H769" s="111">
        <v>0</v>
      </c>
      <c r="I769" s="121"/>
    </row>
    <row r="770" spans="2:9" ht="18.75" customHeight="1">
      <c r="B770" s="95"/>
      <c r="C770" s="112"/>
      <c r="D770" s="506"/>
      <c r="E770" s="506"/>
      <c r="F770" s="506"/>
      <c r="G770" s="506"/>
      <c r="H770" s="113">
        <v>0</v>
      </c>
      <c r="I770" s="95"/>
    </row>
    <row r="771" spans="2:9" s="126" customFormat="1" ht="18.75" customHeight="1">
      <c r="B771" s="122"/>
      <c r="C771" s="500" t="s">
        <v>237</v>
      </c>
      <c r="D771" s="500"/>
      <c r="E771" s="500"/>
      <c r="F771" s="500"/>
      <c r="G771" s="500"/>
      <c r="H771" s="272">
        <f>SUBTOTAL(9,H769:H770)</f>
        <v>0</v>
      </c>
      <c r="I771" s="122"/>
    </row>
    <row r="772" spans="2:9" ht="6" customHeight="1">
      <c r="B772" s="95"/>
      <c r="C772" s="96"/>
      <c r="D772" s="97"/>
      <c r="E772" s="97"/>
      <c r="F772" s="97"/>
      <c r="G772" s="97"/>
      <c r="H772" s="97"/>
      <c r="I772" s="95"/>
    </row>
    <row r="773" spans="2:9" ht="18.75" customHeight="1">
      <c r="B773" s="95"/>
      <c r="C773" s="501" t="s">
        <v>240</v>
      </c>
      <c r="D773" s="501"/>
      <c r="E773" s="501"/>
      <c r="F773" s="501"/>
      <c r="G773" s="501"/>
      <c r="H773" s="501"/>
      <c r="I773" s="95"/>
    </row>
    <row r="774" spans="2:9" ht="38.25">
      <c r="B774" s="95"/>
      <c r="C774" s="277" t="s">
        <v>361</v>
      </c>
      <c r="D774" s="277" t="s">
        <v>362</v>
      </c>
      <c r="E774" s="267" t="s">
        <v>243</v>
      </c>
      <c r="F774" s="267" t="s">
        <v>244</v>
      </c>
      <c r="G774" s="268" t="s">
        <v>245</v>
      </c>
      <c r="H774" s="269" t="s">
        <v>246</v>
      </c>
      <c r="I774" s="95"/>
    </row>
    <row r="775" spans="2:9" ht="18.75" customHeight="1">
      <c r="B775" s="95"/>
      <c r="C775" s="236"/>
      <c r="D775" s="114"/>
      <c r="E775" s="236"/>
      <c r="F775" s="236"/>
      <c r="G775" s="278">
        <f>IF(E775="",0,IF(F775="",0.42,F775*0.05+0.42))</f>
        <v>0</v>
      </c>
      <c r="H775" s="279">
        <f>G775*E775</f>
        <v>0</v>
      </c>
      <c r="I775" s="95"/>
    </row>
    <row r="776" spans="2:9" ht="18.75" customHeight="1">
      <c r="B776" s="95"/>
      <c r="C776" s="236"/>
      <c r="D776" s="114"/>
      <c r="E776" s="236"/>
      <c r="F776" s="236"/>
      <c r="G776" s="278">
        <f t="shared" ref="G776:G778" si="105">IF(E776="",0,IF(F776="",0.42,F776*0.05+0.42))</f>
        <v>0</v>
      </c>
      <c r="H776" s="279">
        <f t="shared" ref="H776:H778" si="106">G776*E776</f>
        <v>0</v>
      </c>
      <c r="I776" s="95"/>
    </row>
    <row r="777" spans="2:9" ht="18.75" customHeight="1">
      <c r="B777" s="95"/>
      <c r="C777" s="236"/>
      <c r="D777" s="114"/>
      <c r="E777" s="236"/>
      <c r="F777" s="236"/>
      <c r="G777" s="278">
        <f t="shared" si="105"/>
        <v>0</v>
      </c>
      <c r="H777" s="279">
        <f t="shared" si="106"/>
        <v>0</v>
      </c>
      <c r="I777" s="95"/>
    </row>
    <row r="778" spans="2:9" ht="18.75" customHeight="1">
      <c r="B778" s="95"/>
      <c r="C778" s="237"/>
      <c r="D778" s="115"/>
      <c r="E778" s="237"/>
      <c r="F778" s="237"/>
      <c r="G778" s="280">
        <f t="shared" si="105"/>
        <v>0</v>
      </c>
      <c r="H778" s="281">
        <f t="shared" si="106"/>
        <v>0</v>
      </c>
      <c r="I778" s="95"/>
    </row>
    <row r="779" spans="2:9" s="126" customFormat="1" ht="18.75" customHeight="1">
      <c r="B779" s="122"/>
      <c r="C779" s="500" t="s">
        <v>237</v>
      </c>
      <c r="D779" s="500"/>
      <c r="E779" s="500"/>
      <c r="F779" s="500"/>
      <c r="G779" s="502"/>
      <c r="H779" s="272">
        <f>SUBTOTAL(9,H775:H778)</f>
        <v>0</v>
      </c>
      <c r="I779" s="122"/>
    </row>
    <row r="780" spans="2:9" ht="6" customHeight="1">
      <c r="B780" s="95"/>
      <c r="C780" s="97"/>
      <c r="D780" s="97"/>
      <c r="E780" s="97"/>
      <c r="F780" s="97"/>
      <c r="G780" s="97"/>
      <c r="H780" s="97"/>
      <c r="I780" s="95"/>
    </row>
    <row r="781" spans="2:9" ht="18.75" customHeight="1">
      <c r="B781" s="95"/>
      <c r="C781" s="501" t="s">
        <v>247</v>
      </c>
      <c r="D781" s="501"/>
      <c r="E781" s="501"/>
      <c r="F781" s="501"/>
      <c r="G781" s="501"/>
      <c r="H781" s="501"/>
      <c r="I781" s="95"/>
    </row>
    <row r="782" spans="2:9" ht="18.75" customHeight="1">
      <c r="B782" s="95"/>
      <c r="C782" s="277" t="s">
        <v>241</v>
      </c>
      <c r="D782" s="277" t="s">
        <v>242</v>
      </c>
      <c r="E782" s="503" t="s">
        <v>248</v>
      </c>
      <c r="F782" s="503"/>
      <c r="G782" s="503"/>
      <c r="H782" s="267" t="s">
        <v>249</v>
      </c>
      <c r="I782" s="95"/>
    </row>
    <row r="783" spans="2:9" ht="18.75" customHeight="1">
      <c r="B783" s="95"/>
      <c r="C783" s="236"/>
      <c r="D783" s="236"/>
      <c r="E783" s="498"/>
      <c r="F783" s="498"/>
      <c r="G783" s="498"/>
      <c r="H783" s="111">
        <v>0</v>
      </c>
      <c r="I783" s="95"/>
    </row>
    <row r="784" spans="2:9" ht="18.75" customHeight="1">
      <c r="B784" s="95"/>
      <c r="C784" s="236"/>
      <c r="D784" s="236"/>
      <c r="E784" s="498"/>
      <c r="F784" s="498"/>
      <c r="G784" s="498"/>
      <c r="H784" s="111">
        <v>0</v>
      </c>
      <c r="I784" s="95"/>
    </row>
    <row r="785" spans="2:9" ht="18.75" customHeight="1">
      <c r="B785" s="95"/>
      <c r="C785" s="236"/>
      <c r="D785" s="236"/>
      <c r="E785" s="498"/>
      <c r="F785" s="498"/>
      <c r="G785" s="498"/>
      <c r="H785" s="111">
        <v>0</v>
      </c>
      <c r="I785" s="95"/>
    </row>
    <row r="786" spans="2:9" ht="18.75" customHeight="1">
      <c r="B786" s="95"/>
      <c r="C786" s="237"/>
      <c r="D786" s="237"/>
      <c r="E786" s="499"/>
      <c r="F786" s="499"/>
      <c r="G786" s="499"/>
      <c r="H786" s="113">
        <v>0</v>
      </c>
      <c r="I786" s="95"/>
    </row>
    <row r="787" spans="2:9" s="126" customFormat="1" ht="18.75" customHeight="1">
      <c r="B787" s="122"/>
      <c r="C787" s="500" t="s">
        <v>237</v>
      </c>
      <c r="D787" s="500"/>
      <c r="E787" s="500"/>
      <c r="F787" s="500"/>
      <c r="G787" s="500"/>
      <c r="H787" s="276">
        <f>SUBTOTAL(9,H783:H786)</f>
        <v>0</v>
      </c>
      <c r="I787" s="122"/>
    </row>
    <row r="788" spans="2:9" ht="6" customHeight="1">
      <c r="B788" s="95"/>
      <c r="C788" s="97"/>
      <c r="D788" s="97"/>
      <c r="E788" s="97"/>
      <c r="F788" s="97"/>
      <c r="G788" s="97"/>
      <c r="H788" s="97"/>
      <c r="I788" s="95"/>
    </row>
    <row r="789" spans="2:9" ht="18.75" customHeight="1">
      <c r="B789" s="95"/>
      <c r="C789" s="501" t="s">
        <v>250</v>
      </c>
      <c r="D789" s="501"/>
      <c r="E789" s="501"/>
      <c r="F789" s="501"/>
      <c r="G789" s="501"/>
      <c r="H789" s="501"/>
      <c r="I789" s="95"/>
    </row>
    <row r="790" spans="2:9" ht="25.5">
      <c r="B790" s="95"/>
      <c r="C790" s="282" t="s">
        <v>251</v>
      </c>
      <c r="D790" s="267" t="s">
        <v>252</v>
      </c>
      <c r="E790" s="267" t="s">
        <v>253</v>
      </c>
      <c r="F790" s="277" t="s">
        <v>254</v>
      </c>
      <c r="G790" s="267" t="s">
        <v>255</v>
      </c>
      <c r="H790" s="267" t="s">
        <v>249</v>
      </c>
      <c r="I790" s="95"/>
    </row>
    <row r="791" spans="2:9" ht="18.75" customHeight="1">
      <c r="B791" s="95"/>
      <c r="C791" s="116"/>
      <c r="D791" s="117"/>
      <c r="E791" s="117"/>
      <c r="F791" s="117"/>
      <c r="G791" s="283">
        <f>E791-D791</f>
        <v>0</v>
      </c>
      <c r="H791" s="111">
        <v>0</v>
      </c>
      <c r="I791" s="123" t="s">
        <v>256</v>
      </c>
    </row>
    <row r="792" spans="2:9" ht="18.75" customHeight="1">
      <c r="B792" s="95"/>
      <c r="C792" s="118"/>
      <c r="D792" s="119"/>
      <c r="E792" s="119"/>
      <c r="F792" s="119"/>
      <c r="G792" s="284">
        <f t="shared" ref="G792" si="107">E792-D792</f>
        <v>0</v>
      </c>
      <c r="H792" s="113">
        <v>0</v>
      </c>
      <c r="I792" s="123" t="s">
        <v>257</v>
      </c>
    </row>
    <row r="793" spans="2:9" s="126" customFormat="1" ht="18.75" customHeight="1">
      <c r="B793" s="122"/>
      <c r="C793" s="500" t="s">
        <v>237</v>
      </c>
      <c r="D793" s="500"/>
      <c r="E793" s="500"/>
      <c r="F793" s="500"/>
      <c r="G793" s="500"/>
      <c r="H793" s="276">
        <f>SUBTOTAL(9,H791:H792)</f>
        <v>0</v>
      </c>
      <c r="I793" s="122"/>
    </row>
    <row r="794" spans="2:9" ht="6" customHeight="1">
      <c r="B794" s="95"/>
      <c r="C794" s="97"/>
      <c r="D794" s="97"/>
      <c r="E794" s="97"/>
      <c r="F794" s="97"/>
      <c r="G794" s="97"/>
      <c r="H794" s="97"/>
      <c r="I794" s="95"/>
    </row>
    <row r="795" spans="2:9" s="127" customFormat="1" ht="18.75" customHeight="1">
      <c r="B795" s="124"/>
      <c r="C795" s="497" t="s">
        <v>258</v>
      </c>
      <c r="D795" s="497"/>
      <c r="E795" s="497"/>
      <c r="F795" s="497"/>
      <c r="G795" s="497"/>
      <c r="H795" s="285">
        <f>SUBTOTAL(9,H763:H793)</f>
        <v>0</v>
      </c>
      <c r="I795" s="124"/>
    </row>
    <row r="796" spans="2:9" ht="50.1" customHeight="1">
      <c r="B796" s="95"/>
      <c r="C796" s="120"/>
      <c r="D796" s="120"/>
      <c r="E796" s="120"/>
      <c r="F796" s="120"/>
      <c r="G796" s="120"/>
      <c r="H796" s="120"/>
      <c r="I796" s="95"/>
    </row>
    <row r="797" spans="2:9" ht="18.75" customHeight="1">
      <c r="B797" s="95"/>
      <c r="C797" s="510" t="s">
        <v>358</v>
      </c>
      <c r="D797" s="510"/>
      <c r="E797" s="507"/>
      <c r="F797" s="507"/>
      <c r="G797" s="507"/>
      <c r="H797" s="507"/>
      <c r="I797" s="95"/>
    </row>
    <row r="798" spans="2:9" ht="18.75" customHeight="1">
      <c r="B798" s="95"/>
      <c r="C798" s="511" t="s">
        <v>184</v>
      </c>
      <c r="D798" s="511"/>
      <c r="E798" s="507"/>
      <c r="F798" s="507"/>
      <c r="G798" s="507"/>
      <c r="H798" s="507"/>
      <c r="I798" s="95"/>
    </row>
    <row r="799" spans="2:9" ht="18.75" customHeight="1">
      <c r="B799" s="95"/>
      <c r="C799" s="503" t="s">
        <v>359</v>
      </c>
      <c r="D799" s="503"/>
      <c r="E799" s="507"/>
      <c r="F799" s="507"/>
      <c r="G799" s="507"/>
      <c r="H799" s="507"/>
      <c r="I799" s="95"/>
    </row>
    <row r="800" spans="2:9" ht="18.75" customHeight="1">
      <c r="B800" s="95"/>
      <c r="C800" s="503" t="s">
        <v>226</v>
      </c>
      <c r="D800" s="503"/>
      <c r="E800" s="507"/>
      <c r="F800" s="507"/>
      <c r="G800" s="507"/>
      <c r="H800" s="507"/>
      <c r="I800" s="95"/>
    </row>
    <row r="801" spans="2:9" ht="32.25" customHeight="1">
      <c r="B801" s="95"/>
      <c r="C801" s="503" t="s">
        <v>227</v>
      </c>
      <c r="D801" s="503"/>
      <c r="E801" s="507"/>
      <c r="F801" s="507"/>
      <c r="G801" s="507"/>
      <c r="H801" s="507"/>
      <c r="I801" s="95"/>
    </row>
    <row r="802" spans="2:9" ht="30" customHeight="1">
      <c r="B802" s="95"/>
      <c r="C802" s="265" t="s">
        <v>228</v>
      </c>
      <c r="D802" s="265" t="s">
        <v>229</v>
      </c>
      <c r="E802" s="265" t="s">
        <v>230</v>
      </c>
      <c r="F802" s="508" t="s">
        <v>194</v>
      </c>
      <c r="G802" s="508"/>
      <c r="H802" s="508"/>
      <c r="I802" s="95"/>
    </row>
    <row r="803" spans="2:9" ht="18.75" customHeight="1">
      <c r="B803" s="95"/>
      <c r="C803" s="106"/>
      <c r="D803" s="238"/>
      <c r="E803" s="266">
        <f>D803-C803</f>
        <v>0</v>
      </c>
      <c r="F803" s="509"/>
      <c r="G803" s="509"/>
      <c r="H803" s="509"/>
      <c r="I803" s="121"/>
    </row>
    <row r="804" spans="2:9" ht="6" customHeight="1">
      <c r="B804" s="95"/>
      <c r="C804" s="96"/>
      <c r="D804" s="97"/>
      <c r="E804" s="97"/>
      <c r="F804" s="97"/>
      <c r="G804" s="97"/>
      <c r="H804" s="97"/>
      <c r="I804" s="95"/>
    </row>
    <row r="805" spans="2:9" ht="18.75" customHeight="1">
      <c r="B805" s="95"/>
      <c r="C805" s="501" t="s">
        <v>231</v>
      </c>
      <c r="D805" s="501"/>
      <c r="E805" s="501"/>
      <c r="F805" s="501"/>
      <c r="G805" s="501"/>
      <c r="H805" s="501"/>
      <c r="I805" s="95"/>
    </row>
    <row r="806" spans="2:9" ht="25.5">
      <c r="B806" s="95"/>
      <c r="C806" s="267" t="s">
        <v>232</v>
      </c>
      <c r="D806" s="267" t="s">
        <v>233</v>
      </c>
      <c r="E806" s="267" t="s">
        <v>230</v>
      </c>
      <c r="F806" s="267" t="s">
        <v>234</v>
      </c>
      <c r="G806" s="268" t="s">
        <v>235</v>
      </c>
      <c r="H806" s="269" t="s">
        <v>236</v>
      </c>
      <c r="I806" s="95"/>
    </row>
    <row r="807" spans="2:9" ht="18.75" customHeight="1">
      <c r="B807" s="95"/>
      <c r="C807" s="106"/>
      <c r="D807" s="238"/>
      <c r="E807" s="266">
        <f t="shared" ref="E807:E808" si="108">D807-C807</f>
        <v>0</v>
      </c>
      <c r="F807" s="273">
        <f t="shared" ref="F807:F808" si="109">IF(E807-FLOOR(E807,1)&lt;=5/24,FLOOR(E807,1),IF(E807-FLOOR(E807,1)&lt;=8/24,FLOOR(E807,1)+1/3,IF(E807-FLOOR(E807,1)&lt;=12/24,FLOOR(E807,1)+2/3,CEILING(E807,1))))</f>
        <v>0</v>
      </c>
      <c r="G807" s="108"/>
      <c r="H807" s="270">
        <f t="shared" ref="H807:H808" si="110">G807*F807</f>
        <v>0</v>
      </c>
      <c r="I807" s="95"/>
    </row>
    <row r="808" spans="2:9" ht="18.75" customHeight="1">
      <c r="B808" s="95"/>
      <c r="C808" s="107"/>
      <c r="D808" s="107"/>
      <c r="E808" s="274">
        <f t="shared" si="108"/>
        <v>0</v>
      </c>
      <c r="F808" s="275">
        <f t="shared" si="109"/>
        <v>0</v>
      </c>
      <c r="G808" s="109"/>
      <c r="H808" s="271">
        <f t="shared" si="110"/>
        <v>0</v>
      </c>
      <c r="I808" s="95"/>
    </row>
    <row r="809" spans="2:9" s="126" customFormat="1" ht="18.75" customHeight="1">
      <c r="B809" s="122"/>
      <c r="C809" s="500" t="s">
        <v>237</v>
      </c>
      <c r="D809" s="500"/>
      <c r="E809" s="500"/>
      <c r="F809" s="500"/>
      <c r="G809" s="502"/>
      <c r="H809" s="272">
        <f>SUBTOTAL(9,H807:H808)</f>
        <v>0</v>
      </c>
      <c r="I809" s="122"/>
    </row>
    <row r="810" spans="2:9" ht="6" customHeight="1">
      <c r="B810" s="95"/>
      <c r="C810" s="96"/>
      <c r="D810" s="97"/>
      <c r="E810" s="97"/>
      <c r="F810" s="97"/>
      <c r="G810" s="97"/>
      <c r="H810" s="97"/>
      <c r="I810" s="95"/>
    </row>
    <row r="811" spans="2:9" ht="18.75" customHeight="1">
      <c r="B811" s="95"/>
      <c r="C811" s="501" t="s">
        <v>238</v>
      </c>
      <c r="D811" s="501"/>
      <c r="E811" s="501"/>
      <c r="F811" s="501"/>
      <c r="G811" s="501"/>
      <c r="H811" s="501"/>
      <c r="I811" s="95"/>
    </row>
    <row r="812" spans="2:9" ht="25.5">
      <c r="B812" s="95"/>
      <c r="C812" s="267" t="s">
        <v>239</v>
      </c>
      <c r="D812" s="504" t="s">
        <v>16</v>
      </c>
      <c r="E812" s="504"/>
      <c r="F812" s="504"/>
      <c r="G812" s="504"/>
      <c r="H812" s="267" t="s">
        <v>64</v>
      </c>
      <c r="I812" s="95"/>
    </row>
    <row r="813" spans="2:9" ht="18.75" customHeight="1">
      <c r="B813" s="95"/>
      <c r="C813" s="110"/>
      <c r="D813" s="505"/>
      <c r="E813" s="505"/>
      <c r="F813" s="505"/>
      <c r="G813" s="505"/>
      <c r="H813" s="111">
        <v>0</v>
      </c>
      <c r="I813" s="121"/>
    </row>
    <row r="814" spans="2:9" ht="18.75" customHeight="1">
      <c r="B814" s="95"/>
      <c r="C814" s="112"/>
      <c r="D814" s="506"/>
      <c r="E814" s="506"/>
      <c r="F814" s="506"/>
      <c r="G814" s="506"/>
      <c r="H814" s="113">
        <v>0</v>
      </c>
      <c r="I814" s="95"/>
    </row>
    <row r="815" spans="2:9" s="126" customFormat="1" ht="18.75" customHeight="1">
      <c r="B815" s="122"/>
      <c r="C815" s="500" t="s">
        <v>237</v>
      </c>
      <c r="D815" s="500"/>
      <c r="E815" s="500"/>
      <c r="F815" s="500"/>
      <c r="G815" s="500"/>
      <c r="H815" s="272">
        <f>SUBTOTAL(9,H813:H814)</f>
        <v>0</v>
      </c>
      <c r="I815" s="122"/>
    </row>
    <row r="816" spans="2:9" ht="6" customHeight="1">
      <c r="B816" s="95"/>
      <c r="C816" s="96"/>
      <c r="D816" s="97"/>
      <c r="E816" s="97"/>
      <c r="F816" s="97"/>
      <c r="G816" s="97"/>
      <c r="H816" s="97"/>
      <c r="I816" s="95"/>
    </row>
    <row r="817" spans="2:9" ht="18.75" customHeight="1">
      <c r="B817" s="95"/>
      <c r="C817" s="501" t="s">
        <v>240</v>
      </c>
      <c r="D817" s="501"/>
      <c r="E817" s="501"/>
      <c r="F817" s="501"/>
      <c r="G817" s="501"/>
      <c r="H817" s="501"/>
      <c r="I817" s="95"/>
    </row>
    <row r="818" spans="2:9" ht="38.25">
      <c r="B818" s="95"/>
      <c r="C818" s="277" t="s">
        <v>361</v>
      </c>
      <c r="D818" s="277" t="s">
        <v>362</v>
      </c>
      <c r="E818" s="267" t="s">
        <v>243</v>
      </c>
      <c r="F818" s="267" t="s">
        <v>244</v>
      </c>
      <c r="G818" s="268" t="s">
        <v>245</v>
      </c>
      <c r="H818" s="269" t="s">
        <v>246</v>
      </c>
      <c r="I818" s="95"/>
    </row>
    <row r="819" spans="2:9" ht="18.75" customHeight="1">
      <c r="B819" s="95"/>
      <c r="C819" s="236"/>
      <c r="D819" s="114"/>
      <c r="E819" s="236"/>
      <c r="F819" s="236"/>
      <c r="G819" s="278">
        <f>IF(E819="",0,IF(F819="",0.42,F819*0.05+0.42))</f>
        <v>0</v>
      </c>
      <c r="H819" s="279">
        <f>G819*E819</f>
        <v>0</v>
      </c>
      <c r="I819" s="95"/>
    </row>
    <row r="820" spans="2:9" ht="18.75" customHeight="1">
      <c r="B820" s="95"/>
      <c r="C820" s="236"/>
      <c r="D820" s="114"/>
      <c r="E820" s="236"/>
      <c r="F820" s="236"/>
      <c r="G820" s="278">
        <f t="shared" ref="G820:G822" si="111">IF(E820="",0,IF(F820="",0.42,F820*0.05+0.42))</f>
        <v>0</v>
      </c>
      <c r="H820" s="279">
        <f t="shared" ref="H820:H822" si="112">G820*E820</f>
        <v>0</v>
      </c>
      <c r="I820" s="95"/>
    </row>
    <row r="821" spans="2:9" ht="18.75" customHeight="1">
      <c r="B821" s="95"/>
      <c r="C821" s="236"/>
      <c r="D821" s="114"/>
      <c r="E821" s="236"/>
      <c r="F821" s="236"/>
      <c r="G821" s="278">
        <f t="shared" si="111"/>
        <v>0</v>
      </c>
      <c r="H821" s="279">
        <f t="shared" si="112"/>
        <v>0</v>
      </c>
      <c r="I821" s="95"/>
    </row>
    <row r="822" spans="2:9" ht="18.75" customHeight="1">
      <c r="B822" s="95"/>
      <c r="C822" s="237"/>
      <c r="D822" s="115"/>
      <c r="E822" s="237"/>
      <c r="F822" s="237"/>
      <c r="G822" s="280">
        <f t="shared" si="111"/>
        <v>0</v>
      </c>
      <c r="H822" s="281">
        <f t="shared" si="112"/>
        <v>0</v>
      </c>
      <c r="I822" s="95"/>
    </row>
    <row r="823" spans="2:9" s="126" customFormat="1" ht="18.75" customHeight="1">
      <c r="B823" s="122"/>
      <c r="C823" s="500" t="s">
        <v>237</v>
      </c>
      <c r="D823" s="500"/>
      <c r="E823" s="500"/>
      <c r="F823" s="500"/>
      <c r="G823" s="502"/>
      <c r="H823" s="272">
        <f>SUBTOTAL(9,H819:H822)</f>
        <v>0</v>
      </c>
      <c r="I823" s="122"/>
    </row>
    <row r="824" spans="2:9" ht="6" customHeight="1">
      <c r="B824" s="95"/>
      <c r="C824" s="97"/>
      <c r="D824" s="97"/>
      <c r="E824" s="97"/>
      <c r="F824" s="97"/>
      <c r="G824" s="97"/>
      <c r="H824" s="97"/>
      <c r="I824" s="95"/>
    </row>
    <row r="825" spans="2:9" ht="18.75" customHeight="1">
      <c r="B825" s="95"/>
      <c r="C825" s="501" t="s">
        <v>247</v>
      </c>
      <c r="D825" s="501"/>
      <c r="E825" s="501"/>
      <c r="F825" s="501"/>
      <c r="G825" s="501"/>
      <c r="H825" s="501"/>
      <c r="I825" s="95"/>
    </row>
    <row r="826" spans="2:9" ht="18.75" customHeight="1">
      <c r="B826" s="95"/>
      <c r="C826" s="277" t="s">
        <v>241</v>
      </c>
      <c r="D826" s="277" t="s">
        <v>242</v>
      </c>
      <c r="E826" s="503" t="s">
        <v>248</v>
      </c>
      <c r="F826" s="503"/>
      <c r="G826" s="503"/>
      <c r="H826" s="267" t="s">
        <v>249</v>
      </c>
      <c r="I826" s="95"/>
    </row>
    <row r="827" spans="2:9" ht="18.75" customHeight="1">
      <c r="B827" s="95"/>
      <c r="C827" s="236"/>
      <c r="D827" s="236"/>
      <c r="E827" s="498"/>
      <c r="F827" s="498"/>
      <c r="G827" s="498"/>
      <c r="H827" s="111">
        <v>0</v>
      </c>
      <c r="I827" s="95"/>
    </row>
    <row r="828" spans="2:9" ht="18.75" customHeight="1">
      <c r="B828" s="95"/>
      <c r="C828" s="236"/>
      <c r="D828" s="236"/>
      <c r="E828" s="498"/>
      <c r="F828" s="498"/>
      <c r="G828" s="498"/>
      <c r="H828" s="111">
        <v>0</v>
      </c>
      <c r="I828" s="95"/>
    </row>
    <row r="829" spans="2:9" ht="18.75" customHeight="1">
      <c r="B829" s="95"/>
      <c r="C829" s="236"/>
      <c r="D829" s="236"/>
      <c r="E829" s="498"/>
      <c r="F829" s="498"/>
      <c r="G829" s="498"/>
      <c r="H829" s="111">
        <v>0</v>
      </c>
      <c r="I829" s="95"/>
    </row>
    <row r="830" spans="2:9" ht="18.75" customHeight="1">
      <c r="B830" s="95"/>
      <c r="C830" s="237"/>
      <c r="D830" s="237"/>
      <c r="E830" s="499"/>
      <c r="F830" s="499"/>
      <c r="G830" s="499"/>
      <c r="H830" s="113">
        <v>0</v>
      </c>
      <c r="I830" s="95"/>
    </row>
    <row r="831" spans="2:9" s="126" customFormat="1" ht="18.75" customHeight="1">
      <c r="B831" s="122"/>
      <c r="C831" s="500" t="s">
        <v>237</v>
      </c>
      <c r="D831" s="500"/>
      <c r="E831" s="500"/>
      <c r="F831" s="500"/>
      <c r="G831" s="500"/>
      <c r="H831" s="276">
        <f>SUBTOTAL(9,H827:H830)</f>
        <v>0</v>
      </c>
      <c r="I831" s="122"/>
    </row>
    <row r="832" spans="2:9" ht="6" customHeight="1">
      <c r="B832" s="95"/>
      <c r="C832" s="97"/>
      <c r="D832" s="97"/>
      <c r="E832" s="97"/>
      <c r="F832" s="97"/>
      <c r="G832" s="97"/>
      <c r="H832" s="97"/>
      <c r="I832" s="95"/>
    </row>
    <row r="833" spans="2:9" ht="18.75" customHeight="1">
      <c r="B833" s="95"/>
      <c r="C833" s="501" t="s">
        <v>250</v>
      </c>
      <c r="D833" s="501"/>
      <c r="E833" s="501"/>
      <c r="F833" s="501"/>
      <c r="G833" s="501"/>
      <c r="H833" s="501"/>
      <c r="I833" s="95"/>
    </row>
    <row r="834" spans="2:9" ht="25.5">
      <c r="B834" s="95"/>
      <c r="C834" s="282" t="s">
        <v>251</v>
      </c>
      <c r="D834" s="267" t="s">
        <v>252</v>
      </c>
      <c r="E834" s="267" t="s">
        <v>253</v>
      </c>
      <c r="F834" s="277" t="s">
        <v>254</v>
      </c>
      <c r="G834" s="267" t="s">
        <v>255</v>
      </c>
      <c r="H834" s="267" t="s">
        <v>249</v>
      </c>
      <c r="I834" s="95"/>
    </row>
    <row r="835" spans="2:9" ht="18.75" customHeight="1">
      <c r="B835" s="95"/>
      <c r="C835" s="116"/>
      <c r="D835" s="117"/>
      <c r="E835" s="117"/>
      <c r="F835" s="117"/>
      <c r="G835" s="283">
        <f>E835-D835</f>
        <v>0</v>
      </c>
      <c r="H835" s="111">
        <v>0</v>
      </c>
      <c r="I835" s="123" t="s">
        <v>256</v>
      </c>
    </row>
    <row r="836" spans="2:9" ht="18.75" customHeight="1">
      <c r="B836" s="95"/>
      <c r="C836" s="118"/>
      <c r="D836" s="119"/>
      <c r="E836" s="119"/>
      <c r="F836" s="119"/>
      <c r="G836" s="284">
        <f t="shared" ref="G836" si="113">E836-D836</f>
        <v>0</v>
      </c>
      <c r="H836" s="113">
        <v>0</v>
      </c>
      <c r="I836" s="123" t="s">
        <v>257</v>
      </c>
    </row>
    <row r="837" spans="2:9" s="126" customFormat="1" ht="18.75" customHeight="1">
      <c r="B837" s="122"/>
      <c r="C837" s="500" t="s">
        <v>237</v>
      </c>
      <c r="D837" s="500"/>
      <c r="E837" s="500"/>
      <c r="F837" s="500"/>
      <c r="G837" s="500"/>
      <c r="H837" s="276">
        <f>SUBTOTAL(9,H835:H836)</f>
        <v>0</v>
      </c>
      <c r="I837" s="122"/>
    </row>
    <row r="838" spans="2:9" ht="6" customHeight="1">
      <c r="B838" s="95"/>
      <c r="C838" s="97"/>
      <c r="D838" s="97"/>
      <c r="E838" s="97"/>
      <c r="F838" s="97"/>
      <c r="G838" s="97"/>
      <c r="H838" s="97"/>
      <c r="I838" s="95"/>
    </row>
    <row r="839" spans="2:9" s="127" customFormat="1" ht="18.75" customHeight="1">
      <c r="B839" s="124"/>
      <c r="C839" s="497" t="s">
        <v>258</v>
      </c>
      <c r="D839" s="497"/>
      <c r="E839" s="497"/>
      <c r="F839" s="497"/>
      <c r="G839" s="497"/>
      <c r="H839" s="285">
        <f>SUBTOTAL(9,H807:H837)</f>
        <v>0</v>
      </c>
      <c r="I839" s="124"/>
    </row>
    <row r="840" spans="2:9" ht="50.1" customHeight="1">
      <c r="B840" s="95"/>
      <c r="C840" s="120"/>
      <c r="D840" s="120"/>
      <c r="E840" s="120"/>
      <c r="F840" s="120"/>
      <c r="G840" s="120"/>
      <c r="H840" s="120"/>
      <c r="I840" s="95"/>
    </row>
    <row r="841" spans="2:9" ht="18.75" customHeight="1">
      <c r="B841" s="95"/>
      <c r="C841" s="510" t="s">
        <v>358</v>
      </c>
      <c r="D841" s="510"/>
      <c r="E841" s="507"/>
      <c r="F841" s="507"/>
      <c r="G841" s="507"/>
      <c r="H841" s="507"/>
      <c r="I841" s="95"/>
    </row>
    <row r="842" spans="2:9" ht="18.75" customHeight="1">
      <c r="B842" s="95"/>
      <c r="C842" s="511" t="s">
        <v>184</v>
      </c>
      <c r="D842" s="511"/>
      <c r="E842" s="507"/>
      <c r="F842" s="507"/>
      <c r="G842" s="507"/>
      <c r="H842" s="507"/>
      <c r="I842" s="95"/>
    </row>
    <row r="843" spans="2:9" ht="18.75" customHeight="1">
      <c r="B843" s="95"/>
      <c r="C843" s="503" t="s">
        <v>359</v>
      </c>
      <c r="D843" s="503"/>
      <c r="E843" s="507"/>
      <c r="F843" s="507"/>
      <c r="G843" s="507"/>
      <c r="H843" s="507"/>
      <c r="I843" s="95"/>
    </row>
    <row r="844" spans="2:9" ht="18.75" customHeight="1">
      <c r="B844" s="95"/>
      <c r="C844" s="503" t="s">
        <v>226</v>
      </c>
      <c r="D844" s="503"/>
      <c r="E844" s="507"/>
      <c r="F844" s="507"/>
      <c r="G844" s="507"/>
      <c r="H844" s="507"/>
      <c r="I844" s="95"/>
    </row>
    <row r="845" spans="2:9" ht="32.25" customHeight="1">
      <c r="B845" s="95"/>
      <c r="C845" s="503" t="s">
        <v>227</v>
      </c>
      <c r="D845" s="503"/>
      <c r="E845" s="507"/>
      <c r="F845" s="507"/>
      <c r="G845" s="507"/>
      <c r="H845" s="507"/>
      <c r="I845" s="95"/>
    </row>
    <row r="846" spans="2:9" ht="30" customHeight="1">
      <c r="B846" s="95"/>
      <c r="C846" s="265" t="s">
        <v>228</v>
      </c>
      <c r="D846" s="265" t="s">
        <v>229</v>
      </c>
      <c r="E846" s="265" t="s">
        <v>230</v>
      </c>
      <c r="F846" s="508" t="s">
        <v>194</v>
      </c>
      <c r="G846" s="508"/>
      <c r="H846" s="508"/>
      <c r="I846" s="95"/>
    </row>
    <row r="847" spans="2:9" ht="18.75" customHeight="1">
      <c r="B847" s="95"/>
      <c r="C847" s="106"/>
      <c r="D847" s="238"/>
      <c r="E847" s="266">
        <f>D847-C847</f>
        <v>0</v>
      </c>
      <c r="F847" s="509"/>
      <c r="G847" s="509"/>
      <c r="H847" s="509"/>
      <c r="I847" s="121"/>
    </row>
    <row r="848" spans="2:9" ht="6" customHeight="1">
      <c r="B848" s="95"/>
      <c r="C848" s="96"/>
      <c r="D848" s="97"/>
      <c r="E848" s="97"/>
      <c r="F848" s="97"/>
      <c r="G848" s="97"/>
      <c r="H848" s="97"/>
      <c r="I848" s="95"/>
    </row>
    <row r="849" spans="2:9" ht="18.75" customHeight="1">
      <c r="B849" s="95"/>
      <c r="C849" s="501" t="s">
        <v>231</v>
      </c>
      <c r="D849" s="501"/>
      <c r="E849" s="501"/>
      <c r="F849" s="501"/>
      <c r="G849" s="501"/>
      <c r="H849" s="501"/>
      <c r="I849" s="95"/>
    </row>
    <row r="850" spans="2:9" ht="25.5">
      <c r="B850" s="95"/>
      <c r="C850" s="267" t="s">
        <v>232</v>
      </c>
      <c r="D850" s="267" t="s">
        <v>233</v>
      </c>
      <c r="E850" s="267" t="s">
        <v>230</v>
      </c>
      <c r="F850" s="267" t="s">
        <v>234</v>
      </c>
      <c r="G850" s="268" t="s">
        <v>235</v>
      </c>
      <c r="H850" s="269" t="s">
        <v>236</v>
      </c>
      <c r="I850" s="95"/>
    </row>
    <row r="851" spans="2:9" ht="18.75" customHeight="1">
      <c r="B851" s="95"/>
      <c r="C851" s="106"/>
      <c r="D851" s="238"/>
      <c r="E851" s="266">
        <f t="shared" ref="E851:E852" si="114">D851-C851</f>
        <v>0</v>
      </c>
      <c r="F851" s="273">
        <f t="shared" ref="F851:F852" si="115">IF(E851-FLOOR(E851,1)&lt;=5/24,FLOOR(E851,1),IF(E851-FLOOR(E851,1)&lt;=8/24,FLOOR(E851,1)+1/3,IF(E851-FLOOR(E851,1)&lt;=12/24,FLOOR(E851,1)+2/3,CEILING(E851,1))))</f>
        <v>0</v>
      </c>
      <c r="G851" s="108"/>
      <c r="H851" s="270">
        <f t="shared" ref="H851:H852" si="116">G851*F851</f>
        <v>0</v>
      </c>
      <c r="I851" s="95"/>
    </row>
    <row r="852" spans="2:9" ht="18.75" customHeight="1">
      <c r="B852" s="95"/>
      <c r="C852" s="107"/>
      <c r="D852" s="107"/>
      <c r="E852" s="274">
        <f t="shared" si="114"/>
        <v>0</v>
      </c>
      <c r="F852" s="275">
        <f t="shared" si="115"/>
        <v>0</v>
      </c>
      <c r="G852" s="109"/>
      <c r="H852" s="271">
        <f t="shared" si="116"/>
        <v>0</v>
      </c>
      <c r="I852" s="95"/>
    </row>
    <row r="853" spans="2:9" s="126" customFormat="1" ht="18.75" customHeight="1">
      <c r="B853" s="122"/>
      <c r="C853" s="500" t="s">
        <v>237</v>
      </c>
      <c r="D853" s="500"/>
      <c r="E853" s="500"/>
      <c r="F853" s="500"/>
      <c r="G853" s="502"/>
      <c r="H853" s="272">
        <f>SUBTOTAL(9,H851:H852)</f>
        <v>0</v>
      </c>
      <c r="I853" s="122"/>
    </row>
    <row r="854" spans="2:9" ht="6" customHeight="1">
      <c r="B854" s="95"/>
      <c r="C854" s="96"/>
      <c r="D854" s="97"/>
      <c r="E854" s="97"/>
      <c r="F854" s="97"/>
      <c r="G854" s="97"/>
      <c r="H854" s="97"/>
      <c r="I854" s="95"/>
    </row>
    <row r="855" spans="2:9" ht="18.75" customHeight="1">
      <c r="B855" s="95"/>
      <c r="C855" s="501" t="s">
        <v>238</v>
      </c>
      <c r="D855" s="501"/>
      <c r="E855" s="501"/>
      <c r="F855" s="501"/>
      <c r="G855" s="501"/>
      <c r="H855" s="501"/>
      <c r="I855" s="95"/>
    </row>
    <row r="856" spans="2:9" ht="25.5">
      <c r="B856" s="95"/>
      <c r="C856" s="267" t="s">
        <v>239</v>
      </c>
      <c r="D856" s="504" t="s">
        <v>16</v>
      </c>
      <c r="E856" s="504"/>
      <c r="F856" s="504"/>
      <c r="G856" s="504"/>
      <c r="H856" s="267" t="s">
        <v>64</v>
      </c>
      <c r="I856" s="95"/>
    </row>
    <row r="857" spans="2:9" ht="18.75" customHeight="1">
      <c r="B857" s="95"/>
      <c r="C857" s="110"/>
      <c r="D857" s="505"/>
      <c r="E857" s="505"/>
      <c r="F857" s="505"/>
      <c r="G857" s="505"/>
      <c r="H857" s="111">
        <v>0</v>
      </c>
      <c r="I857" s="121"/>
    </row>
    <row r="858" spans="2:9" ht="18.75" customHeight="1">
      <c r="B858" s="95"/>
      <c r="C858" s="112"/>
      <c r="D858" s="506"/>
      <c r="E858" s="506"/>
      <c r="F858" s="506"/>
      <c r="G858" s="506"/>
      <c r="H858" s="113">
        <v>0</v>
      </c>
      <c r="I858" s="95"/>
    </row>
    <row r="859" spans="2:9" s="126" customFormat="1" ht="18.75" customHeight="1">
      <c r="B859" s="122"/>
      <c r="C859" s="500" t="s">
        <v>237</v>
      </c>
      <c r="D859" s="500"/>
      <c r="E859" s="500"/>
      <c r="F859" s="500"/>
      <c r="G859" s="500"/>
      <c r="H859" s="272">
        <f>SUBTOTAL(9,H857:H858)</f>
        <v>0</v>
      </c>
      <c r="I859" s="122"/>
    </row>
    <row r="860" spans="2:9" ht="6" customHeight="1">
      <c r="B860" s="95"/>
      <c r="C860" s="96"/>
      <c r="D860" s="97"/>
      <c r="E860" s="97"/>
      <c r="F860" s="97"/>
      <c r="G860" s="97"/>
      <c r="H860" s="97"/>
      <c r="I860" s="95"/>
    </row>
    <row r="861" spans="2:9" ht="18.75" customHeight="1">
      <c r="B861" s="95"/>
      <c r="C861" s="501" t="s">
        <v>240</v>
      </c>
      <c r="D861" s="501"/>
      <c r="E861" s="501"/>
      <c r="F861" s="501"/>
      <c r="G861" s="501"/>
      <c r="H861" s="501"/>
      <c r="I861" s="95"/>
    </row>
    <row r="862" spans="2:9" ht="38.25">
      <c r="B862" s="95"/>
      <c r="C862" s="277" t="s">
        <v>361</v>
      </c>
      <c r="D862" s="277" t="s">
        <v>362</v>
      </c>
      <c r="E862" s="267" t="s">
        <v>243</v>
      </c>
      <c r="F862" s="267" t="s">
        <v>244</v>
      </c>
      <c r="G862" s="268" t="s">
        <v>245</v>
      </c>
      <c r="H862" s="269" t="s">
        <v>246</v>
      </c>
      <c r="I862" s="95"/>
    </row>
    <row r="863" spans="2:9" ht="18.75" customHeight="1">
      <c r="B863" s="95"/>
      <c r="C863" s="236"/>
      <c r="D863" s="114"/>
      <c r="E863" s="236"/>
      <c r="F863" s="236"/>
      <c r="G863" s="278">
        <f>IF(E863="",0,IF(F863="",0.42,F863*0.05+0.42))</f>
        <v>0</v>
      </c>
      <c r="H863" s="279">
        <f>G863*E863</f>
        <v>0</v>
      </c>
      <c r="I863" s="95"/>
    </row>
    <row r="864" spans="2:9" ht="18.75" customHeight="1">
      <c r="B864" s="95"/>
      <c r="C864" s="236"/>
      <c r="D864" s="114"/>
      <c r="E864" s="236"/>
      <c r="F864" s="236"/>
      <c r="G864" s="278">
        <f t="shared" ref="G864:G866" si="117">IF(E864="",0,IF(F864="",0.42,F864*0.05+0.42))</f>
        <v>0</v>
      </c>
      <c r="H864" s="279">
        <f t="shared" ref="H864:H866" si="118">G864*E864</f>
        <v>0</v>
      </c>
      <c r="I864" s="95"/>
    </row>
    <row r="865" spans="2:9" ht="18.75" customHeight="1">
      <c r="B865" s="95"/>
      <c r="C865" s="236"/>
      <c r="D865" s="114"/>
      <c r="E865" s="236"/>
      <c r="F865" s="236"/>
      <c r="G865" s="278">
        <f t="shared" si="117"/>
        <v>0</v>
      </c>
      <c r="H865" s="279">
        <f t="shared" si="118"/>
        <v>0</v>
      </c>
      <c r="I865" s="95"/>
    </row>
    <row r="866" spans="2:9" ht="18.75" customHeight="1">
      <c r="B866" s="95"/>
      <c r="C866" s="237"/>
      <c r="D866" s="115"/>
      <c r="E866" s="237"/>
      <c r="F866" s="237"/>
      <c r="G866" s="280">
        <f t="shared" si="117"/>
        <v>0</v>
      </c>
      <c r="H866" s="281">
        <f t="shared" si="118"/>
        <v>0</v>
      </c>
      <c r="I866" s="95"/>
    </row>
    <row r="867" spans="2:9" s="126" customFormat="1" ht="18.75" customHeight="1">
      <c r="B867" s="122"/>
      <c r="C867" s="500" t="s">
        <v>237</v>
      </c>
      <c r="D867" s="500"/>
      <c r="E867" s="500"/>
      <c r="F867" s="500"/>
      <c r="G867" s="502"/>
      <c r="H867" s="272">
        <f>SUBTOTAL(9,H863:H866)</f>
        <v>0</v>
      </c>
      <c r="I867" s="122"/>
    </row>
    <row r="868" spans="2:9" ht="6" customHeight="1">
      <c r="B868" s="95"/>
      <c r="C868" s="97"/>
      <c r="D868" s="97"/>
      <c r="E868" s="97"/>
      <c r="F868" s="97"/>
      <c r="G868" s="97"/>
      <c r="H868" s="97"/>
      <c r="I868" s="95"/>
    </row>
    <row r="869" spans="2:9" ht="18.75" customHeight="1">
      <c r="B869" s="95"/>
      <c r="C869" s="501" t="s">
        <v>247</v>
      </c>
      <c r="D869" s="501"/>
      <c r="E869" s="501"/>
      <c r="F869" s="501"/>
      <c r="G869" s="501"/>
      <c r="H869" s="501"/>
      <c r="I869" s="95"/>
    </row>
    <row r="870" spans="2:9" ht="18.75" customHeight="1">
      <c r="B870" s="95"/>
      <c r="C870" s="277" t="s">
        <v>241</v>
      </c>
      <c r="D870" s="277" t="s">
        <v>242</v>
      </c>
      <c r="E870" s="503" t="s">
        <v>248</v>
      </c>
      <c r="F870" s="503"/>
      <c r="G870" s="503"/>
      <c r="H870" s="267" t="s">
        <v>249</v>
      </c>
      <c r="I870" s="95"/>
    </row>
    <row r="871" spans="2:9" ht="18.75" customHeight="1">
      <c r="B871" s="95"/>
      <c r="C871" s="236"/>
      <c r="D871" s="236"/>
      <c r="E871" s="498"/>
      <c r="F871" s="498"/>
      <c r="G871" s="498"/>
      <c r="H871" s="111">
        <v>0</v>
      </c>
      <c r="I871" s="95"/>
    </row>
    <row r="872" spans="2:9" ht="18.75" customHeight="1">
      <c r="B872" s="95"/>
      <c r="C872" s="236"/>
      <c r="D872" s="236"/>
      <c r="E872" s="498"/>
      <c r="F872" s="498"/>
      <c r="G872" s="498"/>
      <c r="H872" s="111">
        <v>0</v>
      </c>
      <c r="I872" s="95"/>
    </row>
    <row r="873" spans="2:9" ht="18.75" customHeight="1">
      <c r="B873" s="95"/>
      <c r="C873" s="236"/>
      <c r="D873" s="236"/>
      <c r="E873" s="498"/>
      <c r="F873" s="498"/>
      <c r="G873" s="498"/>
      <c r="H873" s="111">
        <v>0</v>
      </c>
      <c r="I873" s="95"/>
    </row>
    <row r="874" spans="2:9" ht="18.75" customHeight="1">
      <c r="B874" s="95"/>
      <c r="C874" s="237"/>
      <c r="D874" s="237"/>
      <c r="E874" s="499"/>
      <c r="F874" s="499"/>
      <c r="G874" s="499"/>
      <c r="H874" s="113">
        <v>0</v>
      </c>
      <c r="I874" s="95"/>
    </row>
    <row r="875" spans="2:9" s="126" customFormat="1" ht="18.75" customHeight="1">
      <c r="B875" s="122"/>
      <c r="C875" s="500" t="s">
        <v>237</v>
      </c>
      <c r="D875" s="500"/>
      <c r="E875" s="500"/>
      <c r="F875" s="500"/>
      <c r="G875" s="500"/>
      <c r="H875" s="276">
        <f>SUBTOTAL(9,H871:H874)</f>
        <v>0</v>
      </c>
      <c r="I875" s="122"/>
    </row>
    <row r="876" spans="2:9" ht="6" customHeight="1">
      <c r="B876" s="95"/>
      <c r="C876" s="97"/>
      <c r="D876" s="97"/>
      <c r="E876" s="97"/>
      <c r="F876" s="97"/>
      <c r="G876" s="97"/>
      <c r="H876" s="97"/>
      <c r="I876" s="95"/>
    </row>
    <row r="877" spans="2:9" ht="18.75" customHeight="1">
      <c r="B877" s="95"/>
      <c r="C877" s="501" t="s">
        <v>250</v>
      </c>
      <c r="D877" s="501"/>
      <c r="E877" s="501"/>
      <c r="F877" s="501"/>
      <c r="G877" s="501"/>
      <c r="H877" s="501"/>
      <c r="I877" s="95"/>
    </row>
    <row r="878" spans="2:9" ht="25.5">
      <c r="B878" s="95"/>
      <c r="C878" s="282" t="s">
        <v>251</v>
      </c>
      <c r="D878" s="267" t="s">
        <v>252</v>
      </c>
      <c r="E878" s="267" t="s">
        <v>253</v>
      </c>
      <c r="F878" s="277" t="s">
        <v>254</v>
      </c>
      <c r="G878" s="267" t="s">
        <v>255</v>
      </c>
      <c r="H878" s="267" t="s">
        <v>249</v>
      </c>
      <c r="I878" s="95"/>
    </row>
    <row r="879" spans="2:9" ht="18.75" customHeight="1">
      <c r="B879" s="95"/>
      <c r="C879" s="116"/>
      <c r="D879" s="117"/>
      <c r="E879" s="117"/>
      <c r="F879" s="117"/>
      <c r="G879" s="283">
        <f>E879-D879</f>
        <v>0</v>
      </c>
      <c r="H879" s="111">
        <v>0</v>
      </c>
      <c r="I879" s="123" t="s">
        <v>256</v>
      </c>
    </row>
    <row r="880" spans="2:9" ht="18.75" customHeight="1">
      <c r="B880" s="95"/>
      <c r="C880" s="118"/>
      <c r="D880" s="119"/>
      <c r="E880" s="119"/>
      <c r="F880" s="119"/>
      <c r="G880" s="284">
        <f t="shared" ref="G880" si="119">E880-D880</f>
        <v>0</v>
      </c>
      <c r="H880" s="113">
        <v>0</v>
      </c>
      <c r="I880" s="123" t="s">
        <v>257</v>
      </c>
    </row>
    <row r="881" spans="2:9" s="126" customFormat="1" ht="18.75" customHeight="1">
      <c r="B881" s="122"/>
      <c r="C881" s="500" t="s">
        <v>237</v>
      </c>
      <c r="D881" s="500"/>
      <c r="E881" s="500"/>
      <c r="F881" s="500"/>
      <c r="G881" s="500"/>
      <c r="H881" s="276">
        <f>SUBTOTAL(9,H879:H880)</f>
        <v>0</v>
      </c>
      <c r="I881" s="122"/>
    </row>
    <row r="882" spans="2:9" ht="6" customHeight="1">
      <c r="B882" s="95"/>
      <c r="C882" s="97"/>
      <c r="D882" s="97"/>
      <c r="E882" s="97"/>
      <c r="F882" s="97"/>
      <c r="G882" s="97"/>
      <c r="H882" s="97"/>
      <c r="I882" s="95"/>
    </row>
    <row r="883" spans="2:9" s="127" customFormat="1" ht="18.75" customHeight="1">
      <c r="B883" s="124"/>
      <c r="C883" s="497" t="s">
        <v>258</v>
      </c>
      <c r="D883" s="497"/>
      <c r="E883" s="497"/>
      <c r="F883" s="497"/>
      <c r="G883" s="497"/>
      <c r="H883" s="285">
        <f>SUBTOTAL(9,H851:H881)</f>
        <v>0</v>
      </c>
      <c r="I883" s="124"/>
    </row>
    <row r="884" spans="2:9" ht="50.1" customHeight="1">
      <c r="B884" s="95"/>
      <c r="C884" s="120"/>
      <c r="D884" s="120"/>
      <c r="E884" s="120"/>
      <c r="F884" s="120"/>
      <c r="G884" s="120"/>
      <c r="H884" s="120"/>
      <c r="I884" s="95"/>
    </row>
    <row r="885" spans="2:9" ht="18.75" customHeight="1">
      <c r="B885" s="95"/>
      <c r="C885" s="510" t="s">
        <v>358</v>
      </c>
      <c r="D885" s="510"/>
      <c r="E885" s="507"/>
      <c r="F885" s="507"/>
      <c r="G885" s="507"/>
      <c r="H885" s="507"/>
      <c r="I885" s="95"/>
    </row>
    <row r="886" spans="2:9" ht="18.75" customHeight="1">
      <c r="B886" s="95"/>
      <c r="C886" s="511" t="s">
        <v>184</v>
      </c>
      <c r="D886" s="511"/>
      <c r="E886" s="507"/>
      <c r="F886" s="507"/>
      <c r="G886" s="507"/>
      <c r="H886" s="507"/>
      <c r="I886" s="95"/>
    </row>
    <row r="887" spans="2:9" ht="18.75" customHeight="1">
      <c r="B887" s="95"/>
      <c r="C887" s="503" t="s">
        <v>359</v>
      </c>
      <c r="D887" s="503"/>
      <c r="E887" s="507"/>
      <c r="F887" s="507"/>
      <c r="G887" s="507"/>
      <c r="H887" s="507"/>
      <c r="I887" s="95"/>
    </row>
    <row r="888" spans="2:9" ht="18.75" customHeight="1">
      <c r="B888" s="95"/>
      <c r="C888" s="503" t="s">
        <v>226</v>
      </c>
      <c r="D888" s="503"/>
      <c r="E888" s="507"/>
      <c r="F888" s="507"/>
      <c r="G888" s="507"/>
      <c r="H888" s="507"/>
      <c r="I888" s="95"/>
    </row>
    <row r="889" spans="2:9" ht="32.25" customHeight="1">
      <c r="B889" s="95"/>
      <c r="C889" s="503" t="s">
        <v>227</v>
      </c>
      <c r="D889" s="503"/>
      <c r="E889" s="507"/>
      <c r="F889" s="507"/>
      <c r="G889" s="507"/>
      <c r="H889" s="507"/>
      <c r="I889" s="95"/>
    </row>
    <row r="890" spans="2:9" ht="30" customHeight="1">
      <c r="B890" s="95"/>
      <c r="C890" s="265" t="s">
        <v>228</v>
      </c>
      <c r="D890" s="265" t="s">
        <v>229</v>
      </c>
      <c r="E890" s="265" t="s">
        <v>230</v>
      </c>
      <c r="F890" s="508" t="s">
        <v>194</v>
      </c>
      <c r="G890" s="508"/>
      <c r="H890" s="508"/>
      <c r="I890" s="95"/>
    </row>
    <row r="891" spans="2:9" ht="18.75" customHeight="1">
      <c r="B891" s="95"/>
      <c r="C891" s="106"/>
      <c r="D891" s="238"/>
      <c r="E891" s="266">
        <f>D891-C891</f>
        <v>0</v>
      </c>
      <c r="F891" s="509"/>
      <c r="G891" s="509"/>
      <c r="H891" s="509"/>
      <c r="I891" s="121"/>
    </row>
    <row r="892" spans="2:9" ht="6" customHeight="1">
      <c r="B892" s="95"/>
      <c r="C892" s="96"/>
      <c r="D892" s="97"/>
      <c r="E892" s="97"/>
      <c r="F892" s="97"/>
      <c r="G892" s="97"/>
      <c r="H892" s="97"/>
      <c r="I892" s="95"/>
    </row>
    <row r="893" spans="2:9" ht="18.75" customHeight="1">
      <c r="B893" s="95"/>
      <c r="C893" s="501" t="s">
        <v>231</v>
      </c>
      <c r="D893" s="501"/>
      <c r="E893" s="501"/>
      <c r="F893" s="501"/>
      <c r="G893" s="501"/>
      <c r="H893" s="501"/>
      <c r="I893" s="95"/>
    </row>
    <row r="894" spans="2:9" ht="25.5">
      <c r="B894" s="95"/>
      <c r="C894" s="267" t="s">
        <v>232</v>
      </c>
      <c r="D894" s="267" t="s">
        <v>233</v>
      </c>
      <c r="E894" s="267" t="s">
        <v>230</v>
      </c>
      <c r="F894" s="267" t="s">
        <v>234</v>
      </c>
      <c r="G894" s="268" t="s">
        <v>235</v>
      </c>
      <c r="H894" s="269" t="s">
        <v>236</v>
      </c>
      <c r="I894" s="95"/>
    </row>
    <row r="895" spans="2:9" ht="18.75" customHeight="1">
      <c r="B895" s="95"/>
      <c r="C895" s="106"/>
      <c r="D895" s="238"/>
      <c r="E895" s="266">
        <f t="shared" ref="E895:E896" si="120">D895-C895</f>
        <v>0</v>
      </c>
      <c r="F895" s="273">
        <f t="shared" ref="F895:F896" si="121">IF(E895-FLOOR(E895,1)&lt;=5/24,FLOOR(E895,1),IF(E895-FLOOR(E895,1)&lt;=8/24,FLOOR(E895,1)+1/3,IF(E895-FLOOR(E895,1)&lt;=12/24,FLOOR(E895,1)+2/3,CEILING(E895,1))))</f>
        <v>0</v>
      </c>
      <c r="G895" s="108"/>
      <c r="H895" s="270">
        <f t="shared" ref="H895:H896" si="122">G895*F895</f>
        <v>0</v>
      </c>
      <c r="I895" s="95"/>
    </row>
    <row r="896" spans="2:9" ht="18.75" customHeight="1">
      <c r="B896" s="95"/>
      <c r="C896" s="107"/>
      <c r="D896" s="107"/>
      <c r="E896" s="274">
        <f t="shared" si="120"/>
        <v>0</v>
      </c>
      <c r="F896" s="275">
        <f t="shared" si="121"/>
        <v>0</v>
      </c>
      <c r="G896" s="109"/>
      <c r="H896" s="271">
        <f t="shared" si="122"/>
        <v>0</v>
      </c>
      <c r="I896" s="95"/>
    </row>
    <row r="897" spans="2:9" s="126" customFormat="1" ht="18.75" customHeight="1">
      <c r="B897" s="122"/>
      <c r="C897" s="500" t="s">
        <v>237</v>
      </c>
      <c r="D897" s="500"/>
      <c r="E897" s="500"/>
      <c r="F897" s="500"/>
      <c r="G897" s="502"/>
      <c r="H897" s="272">
        <f>SUBTOTAL(9,H895:H896)</f>
        <v>0</v>
      </c>
      <c r="I897" s="122"/>
    </row>
    <row r="898" spans="2:9" ht="6" customHeight="1">
      <c r="B898" s="95"/>
      <c r="C898" s="96"/>
      <c r="D898" s="97"/>
      <c r="E898" s="97"/>
      <c r="F898" s="97"/>
      <c r="G898" s="97"/>
      <c r="H898" s="97"/>
      <c r="I898" s="95"/>
    </row>
    <row r="899" spans="2:9" ht="18.75" customHeight="1">
      <c r="B899" s="95"/>
      <c r="C899" s="501" t="s">
        <v>238</v>
      </c>
      <c r="D899" s="501"/>
      <c r="E899" s="501"/>
      <c r="F899" s="501"/>
      <c r="G899" s="501"/>
      <c r="H899" s="501"/>
      <c r="I899" s="95"/>
    </row>
    <row r="900" spans="2:9" ht="25.5">
      <c r="B900" s="95"/>
      <c r="C900" s="267" t="s">
        <v>239</v>
      </c>
      <c r="D900" s="504" t="s">
        <v>16</v>
      </c>
      <c r="E900" s="504"/>
      <c r="F900" s="504"/>
      <c r="G900" s="504"/>
      <c r="H900" s="267" t="s">
        <v>64</v>
      </c>
      <c r="I900" s="95"/>
    </row>
    <row r="901" spans="2:9" ht="18.75" customHeight="1">
      <c r="B901" s="95"/>
      <c r="C901" s="110"/>
      <c r="D901" s="505"/>
      <c r="E901" s="505"/>
      <c r="F901" s="505"/>
      <c r="G901" s="505"/>
      <c r="H901" s="111">
        <v>0</v>
      </c>
      <c r="I901" s="121"/>
    </row>
    <row r="902" spans="2:9" ht="18.75" customHeight="1">
      <c r="B902" s="95"/>
      <c r="C902" s="112"/>
      <c r="D902" s="506"/>
      <c r="E902" s="506"/>
      <c r="F902" s="506"/>
      <c r="G902" s="506"/>
      <c r="H902" s="113">
        <v>0</v>
      </c>
      <c r="I902" s="95"/>
    </row>
    <row r="903" spans="2:9" s="126" customFormat="1" ht="18.75" customHeight="1">
      <c r="B903" s="122"/>
      <c r="C903" s="500" t="s">
        <v>237</v>
      </c>
      <c r="D903" s="500"/>
      <c r="E903" s="500"/>
      <c r="F903" s="500"/>
      <c r="G903" s="500"/>
      <c r="H903" s="272">
        <f>SUBTOTAL(9,H901:H902)</f>
        <v>0</v>
      </c>
      <c r="I903" s="122"/>
    </row>
    <row r="904" spans="2:9" ht="6" customHeight="1">
      <c r="B904" s="95"/>
      <c r="C904" s="96"/>
      <c r="D904" s="97"/>
      <c r="E904" s="97"/>
      <c r="F904" s="97"/>
      <c r="G904" s="97"/>
      <c r="H904" s="97"/>
      <c r="I904" s="95"/>
    </row>
    <row r="905" spans="2:9" ht="18.75" customHeight="1">
      <c r="B905" s="95"/>
      <c r="C905" s="501" t="s">
        <v>240</v>
      </c>
      <c r="D905" s="501"/>
      <c r="E905" s="501"/>
      <c r="F905" s="501"/>
      <c r="G905" s="501"/>
      <c r="H905" s="501"/>
      <c r="I905" s="95"/>
    </row>
    <row r="906" spans="2:9" ht="38.25">
      <c r="B906" s="95"/>
      <c r="C906" s="277" t="s">
        <v>361</v>
      </c>
      <c r="D906" s="277" t="s">
        <v>362</v>
      </c>
      <c r="E906" s="267" t="s">
        <v>243</v>
      </c>
      <c r="F906" s="267" t="s">
        <v>244</v>
      </c>
      <c r="G906" s="268" t="s">
        <v>245</v>
      </c>
      <c r="H906" s="269" t="s">
        <v>246</v>
      </c>
      <c r="I906" s="95"/>
    </row>
    <row r="907" spans="2:9" ht="18.75" customHeight="1">
      <c r="B907" s="95"/>
      <c r="C907" s="236"/>
      <c r="D907" s="114"/>
      <c r="E907" s="236"/>
      <c r="F907" s="236"/>
      <c r="G907" s="278">
        <f>IF(E907="",0,IF(F907="",0.42,F907*0.05+0.42))</f>
        <v>0</v>
      </c>
      <c r="H907" s="279">
        <f>G907*E907</f>
        <v>0</v>
      </c>
      <c r="I907" s="95"/>
    </row>
    <row r="908" spans="2:9" ht="18.75" customHeight="1">
      <c r="B908" s="95"/>
      <c r="C908" s="236"/>
      <c r="D908" s="114"/>
      <c r="E908" s="236"/>
      <c r="F908" s="236"/>
      <c r="G908" s="278">
        <f t="shared" ref="G908:G910" si="123">IF(E908="",0,IF(F908="",0.42,F908*0.05+0.42))</f>
        <v>0</v>
      </c>
      <c r="H908" s="279">
        <f t="shared" ref="H908:H910" si="124">G908*E908</f>
        <v>0</v>
      </c>
      <c r="I908" s="95"/>
    </row>
    <row r="909" spans="2:9" ht="18.75" customHeight="1">
      <c r="B909" s="95"/>
      <c r="C909" s="236"/>
      <c r="D909" s="114"/>
      <c r="E909" s="236"/>
      <c r="F909" s="236"/>
      <c r="G909" s="278">
        <f t="shared" si="123"/>
        <v>0</v>
      </c>
      <c r="H909" s="279">
        <f t="shared" si="124"/>
        <v>0</v>
      </c>
      <c r="I909" s="95"/>
    </row>
    <row r="910" spans="2:9" ht="18.75" customHeight="1">
      <c r="B910" s="95"/>
      <c r="C910" s="237"/>
      <c r="D910" s="115"/>
      <c r="E910" s="237"/>
      <c r="F910" s="237"/>
      <c r="G910" s="280">
        <f t="shared" si="123"/>
        <v>0</v>
      </c>
      <c r="H910" s="281">
        <f t="shared" si="124"/>
        <v>0</v>
      </c>
      <c r="I910" s="95"/>
    </row>
    <row r="911" spans="2:9" s="126" customFormat="1" ht="18.75" customHeight="1">
      <c r="B911" s="122"/>
      <c r="C911" s="500" t="s">
        <v>237</v>
      </c>
      <c r="D911" s="500"/>
      <c r="E911" s="500"/>
      <c r="F911" s="500"/>
      <c r="G911" s="502"/>
      <c r="H911" s="272">
        <f>SUBTOTAL(9,H907:H910)</f>
        <v>0</v>
      </c>
      <c r="I911" s="122"/>
    </row>
    <row r="912" spans="2:9" ht="6" customHeight="1">
      <c r="B912" s="95"/>
      <c r="C912" s="97"/>
      <c r="D912" s="97"/>
      <c r="E912" s="97"/>
      <c r="F912" s="97"/>
      <c r="G912" s="97"/>
      <c r="H912" s="97"/>
      <c r="I912" s="95"/>
    </row>
    <row r="913" spans="2:9" ht="18.75" customHeight="1">
      <c r="B913" s="95"/>
      <c r="C913" s="501" t="s">
        <v>247</v>
      </c>
      <c r="D913" s="501"/>
      <c r="E913" s="501"/>
      <c r="F913" s="501"/>
      <c r="G913" s="501"/>
      <c r="H913" s="501"/>
      <c r="I913" s="95"/>
    </row>
    <row r="914" spans="2:9" ht="18.75" customHeight="1">
      <c r="B914" s="95"/>
      <c r="C914" s="277" t="s">
        <v>241</v>
      </c>
      <c r="D914" s="277" t="s">
        <v>242</v>
      </c>
      <c r="E914" s="503" t="s">
        <v>248</v>
      </c>
      <c r="F914" s="503"/>
      <c r="G914" s="503"/>
      <c r="H914" s="267" t="s">
        <v>249</v>
      </c>
      <c r="I914" s="95"/>
    </row>
    <row r="915" spans="2:9" ht="18.75" customHeight="1">
      <c r="B915" s="95"/>
      <c r="C915" s="236"/>
      <c r="D915" s="236"/>
      <c r="E915" s="498"/>
      <c r="F915" s="498"/>
      <c r="G915" s="498"/>
      <c r="H915" s="111">
        <v>0</v>
      </c>
      <c r="I915" s="95"/>
    </row>
    <row r="916" spans="2:9" ht="18.75" customHeight="1">
      <c r="B916" s="95"/>
      <c r="C916" s="236"/>
      <c r="D916" s="236"/>
      <c r="E916" s="498"/>
      <c r="F916" s="498"/>
      <c r="G916" s="498"/>
      <c r="H916" s="111">
        <v>0</v>
      </c>
      <c r="I916" s="95"/>
    </row>
    <row r="917" spans="2:9" ht="18.75" customHeight="1">
      <c r="B917" s="95"/>
      <c r="C917" s="236"/>
      <c r="D917" s="236"/>
      <c r="E917" s="498"/>
      <c r="F917" s="498"/>
      <c r="G917" s="498"/>
      <c r="H917" s="111">
        <v>0</v>
      </c>
      <c r="I917" s="95"/>
    </row>
    <row r="918" spans="2:9" ht="18.75" customHeight="1">
      <c r="B918" s="95"/>
      <c r="C918" s="237"/>
      <c r="D918" s="237"/>
      <c r="E918" s="499"/>
      <c r="F918" s="499"/>
      <c r="G918" s="499"/>
      <c r="H918" s="113">
        <v>0</v>
      </c>
      <c r="I918" s="95"/>
    </row>
    <row r="919" spans="2:9" s="126" customFormat="1" ht="18.75" customHeight="1">
      <c r="B919" s="122"/>
      <c r="C919" s="500" t="s">
        <v>237</v>
      </c>
      <c r="D919" s="500"/>
      <c r="E919" s="500"/>
      <c r="F919" s="500"/>
      <c r="G919" s="500"/>
      <c r="H919" s="276">
        <f>SUBTOTAL(9,H915:H918)</f>
        <v>0</v>
      </c>
      <c r="I919" s="122"/>
    </row>
    <row r="920" spans="2:9" ht="6" customHeight="1">
      <c r="B920" s="95"/>
      <c r="C920" s="97"/>
      <c r="D920" s="97"/>
      <c r="E920" s="97"/>
      <c r="F920" s="97"/>
      <c r="G920" s="97"/>
      <c r="H920" s="97"/>
      <c r="I920" s="95"/>
    </row>
    <row r="921" spans="2:9" ht="18.75" customHeight="1">
      <c r="B921" s="95"/>
      <c r="C921" s="501" t="s">
        <v>250</v>
      </c>
      <c r="D921" s="501"/>
      <c r="E921" s="501"/>
      <c r="F921" s="501"/>
      <c r="G921" s="501"/>
      <c r="H921" s="501"/>
      <c r="I921" s="95"/>
    </row>
    <row r="922" spans="2:9" ht="25.5">
      <c r="B922" s="95"/>
      <c r="C922" s="282" t="s">
        <v>251</v>
      </c>
      <c r="D922" s="267" t="s">
        <v>252</v>
      </c>
      <c r="E922" s="267" t="s">
        <v>253</v>
      </c>
      <c r="F922" s="277" t="s">
        <v>254</v>
      </c>
      <c r="G922" s="267" t="s">
        <v>255</v>
      </c>
      <c r="H922" s="267" t="s">
        <v>249</v>
      </c>
      <c r="I922" s="95"/>
    </row>
    <row r="923" spans="2:9" ht="18.75" customHeight="1">
      <c r="B923" s="95"/>
      <c r="C923" s="116"/>
      <c r="D923" s="117"/>
      <c r="E923" s="117"/>
      <c r="F923" s="117"/>
      <c r="G923" s="283">
        <f>E923-D923</f>
        <v>0</v>
      </c>
      <c r="H923" s="111">
        <v>0</v>
      </c>
      <c r="I923" s="123" t="s">
        <v>256</v>
      </c>
    </row>
    <row r="924" spans="2:9" ht="18.75" customHeight="1">
      <c r="B924" s="95"/>
      <c r="C924" s="118"/>
      <c r="D924" s="119"/>
      <c r="E924" s="119"/>
      <c r="F924" s="119"/>
      <c r="G924" s="284">
        <f t="shared" ref="G924" si="125">E924-D924</f>
        <v>0</v>
      </c>
      <c r="H924" s="113">
        <v>0</v>
      </c>
      <c r="I924" s="123" t="s">
        <v>257</v>
      </c>
    </row>
    <row r="925" spans="2:9" s="126" customFormat="1" ht="18.75" customHeight="1">
      <c r="B925" s="122"/>
      <c r="C925" s="500" t="s">
        <v>237</v>
      </c>
      <c r="D925" s="500"/>
      <c r="E925" s="500"/>
      <c r="F925" s="500"/>
      <c r="G925" s="500"/>
      <c r="H925" s="276">
        <f>SUBTOTAL(9,H923:H924)</f>
        <v>0</v>
      </c>
      <c r="I925" s="122"/>
    </row>
    <row r="926" spans="2:9" ht="6" customHeight="1">
      <c r="B926" s="95"/>
      <c r="C926" s="97"/>
      <c r="D926" s="97"/>
      <c r="E926" s="97"/>
      <c r="F926" s="97"/>
      <c r="G926" s="97"/>
      <c r="H926" s="97"/>
      <c r="I926" s="95"/>
    </row>
    <row r="927" spans="2:9" s="127" customFormat="1" ht="18.75" customHeight="1">
      <c r="B927" s="124"/>
      <c r="C927" s="497" t="s">
        <v>258</v>
      </c>
      <c r="D927" s="497"/>
      <c r="E927" s="497"/>
      <c r="F927" s="497"/>
      <c r="G927" s="497"/>
      <c r="H927" s="285">
        <f>SUBTOTAL(9,H895:H925)</f>
        <v>0</v>
      </c>
      <c r="I927" s="124"/>
    </row>
    <row r="928" spans="2:9" ht="50.1" customHeight="1">
      <c r="B928" s="95"/>
      <c r="C928" s="120"/>
      <c r="D928" s="120"/>
      <c r="E928" s="120"/>
      <c r="F928" s="120"/>
      <c r="G928" s="120"/>
      <c r="H928" s="120"/>
      <c r="I928" s="95"/>
    </row>
    <row r="929" spans="2:9" ht="18.75" customHeight="1">
      <c r="B929" s="95"/>
      <c r="C929" s="510" t="s">
        <v>358</v>
      </c>
      <c r="D929" s="510"/>
      <c r="E929" s="507"/>
      <c r="F929" s="507"/>
      <c r="G929" s="507"/>
      <c r="H929" s="507"/>
      <c r="I929" s="95"/>
    </row>
    <row r="930" spans="2:9" ht="18.75" customHeight="1">
      <c r="B930" s="95"/>
      <c r="C930" s="511" t="s">
        <v>184</v>
      </c>
      <c r="D930" s="511"/>
      <c r="E930" s="507"/>
      <c r="F930" s="507"/>
      <c r="G930" s="507"/>
      <c r="H930" s="507"/>
      <c r="I930" s="95"/>
    </row>
    <row r="931" spans="2:9" ht="18.75" customHeight="1">
      <c r="B931" s="95"/>
      <c r="C931" s="503" t="s">
        <v>359</v>
      </c>
      <c r="D931" s="503"/>
      <c r="E931" s="507"/>
      <c r="F931" s="507"/>
      <c r="G931" s="507"/>
      <c r="H931" s="507"/>
      <c r="I931" s="95"/>
    </row>
    <row r="932" spans="2:9" ht="18.75" customHeight="1">
      <c r="B932" s="95"/>
      <c r="C932" s="503" t="s">
        <v>226</v>
      </c>
      <c r="D932" s="503"/>
      <c r="E932" s="507"/>
      <c r="F932" s="507"/>
      <c r="G932" s="507"/>
      <c r="H932" s="507"/>
      <c r="I932" s="95"/>
    </row>
    <row r="933" spans="2:9" ht="32.25" customHeight="1">
      <c r="B933" s="95"/>
      <c r="C933" s="503" t="s">
        <v>227</v>
      </c>
      <c r="D933" s="503"/>
      <c r="E933" s="507"/>
      <c r="F933" s="507"/>
      <c r="G933" s="507"/>
      <c r="H933" s="507"/>
      <c r="I933" s="95"/>
    </row>
    <row r="934" spans="2:9" ht="30" customHeight="1">
      <c r="B934" s="95"/>
      <c r="C934" s="265" t="s">
        <v>228</v>
      </c>
      <c r="D934" s="265" t="s">
        <v>229</v>
      </c>
      <c r="E934" s="265" t="s">
        <v>230</v>
      </c>
      <c r="F934" s="508" t="s">
        <v>194</v>
      </c>
      <c r="G934" s="508"/>
      <c r="H934" s="508"/>
      <c r="I934" s="95"/>
    </row>
    <row r="935" spans="2:9" ht="18.75" customHeight="1">
      <c r="B935" s="95"/>
      <c r="C935" s="106"/>
      <c r="D935" s="238"/>
      <c r="E935" s="266">
        <f>D935-C935</f>
        <v>0</v>
      </c>
      <c r="F935" s="509"/>
      <c r="G935" s="509"/>
      <c r="H935" s="509"/>
      <c r="I935" s="121"/>
    </row>
    <row r="936" spans="2:9" ht="6" customHeight="1">
      <c r="B936" s="95"/>
      <c r="C936" s="96"/>
      <c r="D936" s="97"/>
      <c r="E936" s="97"/>
      <c r="F936" s="97"/>
      <c r="G936" s="97"/>
      <c r="H936" s="97"/>
      <c r="I936" s="95"/>
    </row>
    <row r="937" spans="2:9" ht="18.75" customHeight="1">
      <c r="B937" s="95"/>
      <c r="C937" s="501" t="s">
        <v>231</v>
      </c>
      <c r="D937" s="501"/>
      <c r="E937" s="501"/>
      <c r="F937" s="501"/>
      <c r="G937" s="501"/>
      <c r="H937" s="501"/>
      <c r="I937" s="95"/>
    </row>
    <row r="938" spans="2:9" ht="25.5">
      <c r="B938" s="95"/>
      <c r="C938" s="267" t="s">
        <v>232</v>
      </c>
      <c r="D938" s="267" t="s">
        <v>233</v>
      </c>
      <c r="E938" s="267" t="s">
        <v>230</v>
      </c>
      <c r="F938" s="267" t="s">
        <v>234</v>
      </c>
      <c r="G938" s="268" t="s">
        <v>235</v>
      </c>
      <c r="H938" s="269" t="s">
        <v>236</v>
      </c>
      <c r="I938" s="95"/>
    </row>
    <row r="939" spans="2:9" ht="18.75" customHeight="1">
      <c r="B939" s="95"/>
      <c r="C939" s="106"/>
      <c r="D939" s="238"/>
      <c r="E939" s="266">
        <f t="shared" ref="E939:E940" si="126">D939-C939</f>
        <v>0</v>
      </c>
      <c r="F939" s="273">
        <f t="shared" ref="F939:F940" si="127">IF(E939-FLOOR(E939,1)&lt;=5/24,FLOOR(E939,1),IF(E939-FLOOR(E939,1)&lt;=8/24,FLOOR(E939,1)+1/3,IF(E939-FLOOR(E939,1)&lt;=12/24,FLOOR(E939,1)+2/3,CEILING(E939,1))))</f>
        <v>0</v>
      </c>
      <c r="G939" s="108"/>
      <c r="H939" s="270">
        <f t="shared" ref="H939:H940" si="128">G939*F939</f>
        <v>0</v>
      </c>
      <c r="I939" s="95"/>
    </row>
    <row r="940" spans="2:9" ht="18.75" customHeight="1">
      <c r="B940" s="95"/>
      <c r="C940" s="107"/>
      <c r="D940" s="107"/>
      <c r="E940" s="274">
        <f t="shared" si="126"/>
        <v>0</v>
      </c>
      <c r="F940" s="275">
        <f t="shared" si="127"/>
        <v>0</v>
      </c>
      <c r="G940" s="109"/>
      <c r="H940" s="271">
        <f t="shared" si="128"/>
        <v>0</v>
      </c>
      <c r="I940" s="95"/>
    </row>
    <row r="941" spans="2:9" s="126" customFormat="1" ht="18.75" customHeight="1">
      <c r="B941" s="122"/>
      <c r="C941" s="500" t="s">
        <v>237</v>
      </c>
      <c r="D941" s="500"/>
      <c r="E941" s="500"/>
      <c r="F941" s="500"/>
      <c r="G941" s="502"/>
      <c r="H941" s="272">
        <f>SUBTOTAL(9,H939:H940)</f>
        <v>0</v>
      </c>
      <c r="I941" s="122"/>
    </row>
    <row r="942" spans="2:9" ht="6" customHeight="1">
      <c r="B942" s="95"/>
      <c r="C942" s="96"/>
      <c r="D942" s="97"/>
      <c r="E942" s="97"/>
      <c r="F942" s="97"/>
      <c r="G942" s="97"/>
      <c r="H942" s="97"/>
      <c r="I942" s="95"/>
    </row>
    <row r="943" spans="2:9" ht="18.75" customHeight="1">
      <c r="B943" s="95"/>
      <c r="C943" s="501" t="s">
        <v>238</v>
      </c>
      <c r="D943" s="501"/>
      <c r="E943" s="501"/>
      <c r="F943" s="501"/>
      <c r="G943" s="501"/>
      <c r="H943" s="501"/>
      <c r="I943" s="95"/>
    </row>
    <row r="944" spans="2:9" ht="25.5">
      <c r="B944" s="95"/>
      <c r="C944" s="267" t="s">
        <v>239</v>
      </c>
      <c r="D944" s="504" t="s">
        <v>16</v>
      </c>
      <c r="E944" s="504"/>
      <c r="F944" s="504"/>
      <c r="G944" s="504"/>
      <c r="H944" s="267" t="s">
        <v>64</v>
      </c>
      <c r="I944" s="95"/>
    </row>
    <row r="945" spans="2:9" ht="18.75" customHeight="1">
      <c r="B945" s="95"/>
      <c r="C945" s="110"/>
      <c r="D945" s="505"/>
      <c r="E945" s="505"/>
      <c r="F945" s="505"/>
      <c r="G945" s="505"/>
      <c r="H945" s="111">
        <v>0</v>
      </c>
      <c r="I945" s="121"/>
    </row>
    <row r="946" spans="2:9" ht="18.75" customHeight="1">
      <c r="B946" s="95"/>
      <c r="C946" s="112"/>
      <c r="D946" s="506"/>
      <c r="E946" s="506"/>
      <c r="F946" s="506"/>
      <c r="G946" s="506"/>
      <c r="H946" s="113">
        <v>0</v>
      </c>
      <c r="I946" s="95"/>
    </row>
    <row r="947" spans="2:9" s="126" customFormat="1" ht="18.75" customHeight="1">
      <c r="B947" s="122"/>
      <c r="C947" s="500" t="s">
        <v>237</v>
      </c>
      <c r="D947" s="500"/>
      <c r="E947" s="500"/>
      <c r="F947" s="500"/>
      <c r="G947" s="500"/>
      <c r="H947" s="272">
        <f>SUBTOTAL(9,H945:H946)</f>
        <v>0</v>
      </c>
      <c r="I947" s="122"/>
    </row>
    <row r="948" spans="2:9" ht="6" customHeight="1">
      <c r="B948" s="95"/>
      <c r="C948" s="96"/>
      <c r="D948" s="97"/>
      <c r="E948" s="97"/>
      <c r="F948" s="97"/>
      <c r="G948" s="97"/>
      <c r="H948" s="97"/>
      <c r="I948" s="95"/>
    </row>
    <row r="949" spans="2:9" ht="18.75" customHeight="1">
      <c r="B949" s="95"/>
      <c r="C949" s="501" t="s">
        <v>240</v>
      </c>
      <c r="D949" s="501"/>
      <c r="E949" s="501"/>
      <c r="F949" s="501"/>
      <c r="G949" s="501"/>
      <c r="H949" s="501"/>
      <c r="I949" s="95"/>
    </row>
    <row r="950" spans="2:9" ht="38.25">
      <c r="B950" s="95"/>
      <c r="C950" s="277" t="s">
        <v>361</v>
      </c>
      <c r="D950" s="277" t="s">
        <v>362</v>
      </c>
      <c r="E950" s="267" t="s">
        <v>243</v>
      </c>
      <c r="F950" s="267" t="s">
        <v>244</v>
      </c>
      <c r="G950" s="268" t="s">
        <v>245</v>
      </c>
      <c r="H950" s="269" t="s">
        <v>246</v>
      </c>
      <c r="I950" s="95"/>
    </row>
    <row r="951" spans="2:9" ht="18.75" customHeight="1">
      <c r="B951" s="95"/>
      <c r="C951" s="236"/>
      <c r="D951" s="114"/>
      <c r="E951" s="236"/>
      <c r="F951" s="236"/>
      <c r="G951" s="278">
        <f>IF(E951="",0,IF(F951="",0.42,F951*0.05+0.42))</f>
        <v>0</v>
      </c>
      <c r="H951" s="279">
        <f>G951*E951</f>
        <v>0</v>
      </c>
      <c r="I951" s="95"/>
    </row>
    <row r="952" spans="2:9" ht="18.75" customHeight="1">
      <c r="B952" s="95"/>
      <c r="C952" s="236"/>
      <c r="D952" s="114"/>
      <c r="E952" s="236"/>
      <c r="F952" s="236"/>
      <c r="G952" s="278">
        <f t="shared" ref="G952:G954" si="129">IF(E952="",0,IF(F952="",0.42,F952*0.05+0.42))</f>
        <v>0</v>
      </c>
      <c r="H952" s="279">
        <f t="shared" ref="H952:H954" si="130">G952*E952</f>
        <v>0</v>
      </c>
      <c r="I952" s="95"/>
    </row>
    <row r="953" spans="2:9" ht="18.75" customHeight="1">
      <c r="B953" s="95"/>
      <c r="C953" s="236"/>
      <c r="D953" s="114"/>
      <c r="E953" s="236"/>
      <c r="F953" s="236"/>
      <c r="G953" s="278">
        <f t="shared" si="129"/>
        <v>0</v>
      </c>
      <c r="H953" s="279">
        <f t="shared" si="130"/>
        <v>0</v>
      </c>
      <c r="I953" s="95"/>
    </row>
    <row r="954" spans="2:9" ht="18.75" customHeight="1">
      <c r="B954" s="95"/>
      <c r="C954" s="237"/>
      <c r="D954" s="115"/>
      <c r="E954" s="237"/>
      <c r="F954" s="237"/>
      <c r="G954" s="280">
        <f t="shared" si="129"/>
        <v>0</v>
      </c>
      <c r="H954" s="281">
        <f t="shared" si="130"/>
        <v>0</v>
      </c>
      <c r="I954" s="95"/>
    </row>
    <row r="955" spans="2:9" s="126" customFormat="1" ht="18.75" customHeight="1">
      <c r="B955" s="122"/>
      <c r="C955" s="500" t="s">
        <v>237</v>
      </c>
      <c r="D955" s="500"/>
      <c r="E955" s="500"/>
      <c r="F955" s="500"/>
      <c r="G955" s="502"/>
      <c r="H955" s="272">
        <f>SUBTOTAL(9,H951:H954)</f>
        <v>0</v>
      </c>
      <c r="I955" s="122"/>
    </row>
    <row r="956" spans="2:9" ht="6" customHeight="1">
      <c r="B956" s="95"/>
      <c r="C956" s="97"/>
      <c r="D956" s="97"/>
      <c r="E956" s="97"/>
      <c r="F956" s="97"/>
      <c r="G956" s="97"/>
      <c r="H956" s="97"/>
      <c r="I956" s="95"/>
    </row>
    <row r="957" spans="2:9" ht="18.75" customHeight="1">
      <c r="B957" s="95"/>
      <c r="C957" s="501" t="s">
        <v>247</v>
      </c>
      <c r="D957" s="501"/>
      <c r="E957" s="501"/>
      <c r="F957" s="501"/>
      <c r="G957" s="501"/>
      <c r="H957" s="501"/>
      <c r="I957" s="95"/>
    </row>
    <row r="958" spans="2:9" ht="18.75" customHeight="1">
      <c r="B958" s="95"/>
      <c r="C958" s="277" t="s">
        <v>241</v>
      </c>
      <c r="D958" s="277" t="s">
        <v>242</v>
      </c>
      <c r="E958" s="503" t="s">
        <v>248</v>
      </c>
      <c r="F958" s="503"/>
      <c r="G958" s="503"/>
      <c r="H958" s="267" t="s">
        <v>249</v>
      </c>
      <c r="I958" s="95"/>
    </row>
    <row r="959" spans="2:9" ht="18.75" customHeight="1">
      <c r="B959" s="95"/>
      <c r="C959" s="236"/>
      <c r="D959" s="236"/>
      <c r="E959" s="498"/>
      <c r="F959" s="498"/>
      <c r="G959" s="498"/>
      <c r="H959" s="111">
        <v>0</v>
      </c>
      <c r="I959" s="95"/>
    </row>
    <row r="960" spans="2:9" ht="18.75" customHeight="1">
      <c r="B960" s="95"/>
      <c r="C960" s="236"/>
      <c r="D960" s="236"/>
      <c r="E960" s="498"/>
      <c r="F960" s="498"/>
      <c r="G960" s="498"/>
      <c r="H960" s="111">
        <v>0</v>
      </c>
      <c r="I960" s="95"/>
    </row>
    <row r="961" spans="2:9" ht="18.75" customHeight="1">
      <c r="B961" s="95"/>
      <c r="C961" s="236"/>
      <c r="D961" s="236"/>
      <c r="E961" s="498"/>
      <c r="F961" s="498"/>
      <c r="G961" s="498"/>
      <c r="H961" s="111">
        <v>0</v>
      </c>
      <c r="I961" s="95"/>
    </row>
    <row r="962" spans="2:9" ht="18.75" customHeight="1">
      <c r="B962" s="95"/>
      <c r="C962" s="237"/>
      <c r="D962" s="237"/>
      <c r="E962" s="499"/>
      <c r="F962" s="499"/>
      <c r="G962" s="499"/>
      <c r="H962" s="113">
        <v>0</v>
      </c>
      <c r="I962" s="95"/>
    </row>
    <row r="963" spans="2:9" s="126" customFormat="1" ht="18.75" customHeight="1">
      <c r="B963" s="122"/>
      <c r="C963" s="500" t="s">
        <v>237</v>
      </c>
      <c r="D963" s="500"/>
      <c r="E963" s="500"/>
      <c r="F963" s="500"/>
      <c r="G963" s="500"/>
      <c r="H963" s="276">
        <f>SUBTOTAL(9,H959:H962)</f>
        <v>0</v>
      </c>
      <c r="I963" s="122"/>
    </row>
    <row r="964" spans="2:9" ht="6" customHeight="1">
      <c r="B964" s="95"/>
      <c r="C964" s="97"/>
      <c r="D964" s="97"/>
      <c r="E964" s="97"/>
      <c r="F964" s="97"/>
      <c r="G964" s="97"/>
      <c r="H964" s="97"/>
      <c r="I964" s="95"/>
    </row>
    <row r="965" spans="2:9" ht="18.75" customHeight="1">
      <c r="B965" s="95"/>
      <c r="C965" s="501" t="s">
        <v>250</v>
      </c>
      <c r="D965" s="501"/>
      <c r="E965" s="501"/>
      <c r="F965" s="501"/>
      <c r="G965" s="501"/>
      <c r="H965" s="501"/>
      <c r="I965" s="95"/>
    </row>
    <row r="966" spans="2:9" ht="25.5">
      <c r="B966" s="95"/>
      <c r="C966" s="282" t="s">
        <v>251</v>
      </c>
      <c r="D966" s="267" t="s">
        <v>252</v>
      </c>
      <c r="E966" s="267" t="s">
        <v>253</v>
      </c>
      <c r="F966" s="277" t="s">
        <v>254</v>
      </c>
      <c r="G966" s="267" t="s">
        <v>255</v>
      </c>
      <c r="H966" s="267" t="s">
        <v>249</v>
      </c>
      <c r="I966" s="95"/>
    </row>
    <row r="967" spans="2:9" ht="18.75" customHeight="1">
      <c r="B967" s="95"/>
      <c r="C967" s="116"/>
      <c r="D967" s="117"/>
      <c r="E967" s="117"/>
      <c r="F967" s="117"/>
      <c r="G967" s="283">
        <f>E967-D967</f>
        <v>0</v>
      </c>
      <c r="H967" s="111">
        <v>0</v>
      </c>
      <c r="I967" s="123" t="s">
        <v>256</v>
      </c>
    </row>
    <row r="968" spans="2:9" ht="18.75" customHeight="1">
      <c r="B968" s="95"/>
      <c r="C968" s="118"/>
      <c r="D968" s="119"/>
      <c r="E968" s="119"/>
      <c r="F968" s="119"/>
      <c r="G968" s="284">
        <f t="shared" ref="G968" si="131">E968-D968</f>
        <v>0</v>
      </c>
      <c r="H968" s="113">
        <v>0</v>
      </c>
      <c r="I968" s="123" t="s">
        <v>257</v>
      </c>
    </row>
    <row r="969" spans="2:9" s="126" customFormat="1" ht="18.75" customHeight="1">
      <c r="B969" s="122"/>
      <c r="C969" s="500" t="s">
        <v>237</v>
      </c>
      <c r="D969" s="500"/>
      <c r="E969" s="500"/>
      <c r="F969" s="500"/>
      <c r="G969" s="500"/>
      <c r="H969" s="276">
        <f>SUBTOTAL(9,H967:H968)</f>
        <v>0</v>
      </c>
      <c r="I969" s="122"/>
    </row>
    <row r="970" spans="2:9" ht="6" customHeight="1">
      <c r="B970" s="95"/>
      <c r="C970" s="97"/>
      <c r="D970" s="97"/>
      <c r="E970" s="97"/>
      <c r="F970" s="97"/>
      <c r="G970" s="97"/>
      <c r="H970" s="97"/>
      <c r="I970" s="95"/>
    </row>
    <row r="971" spans="2:9" s="127" customFormat="1" ht="18.75" customHeight="1">
      <c r="B971" s="124"/>
      <c r="C971" s="497" t="s">
        <v>258</v>
      </c>
      <c r="D971" s="497"/>
      <c r="E971" s="497"/>
      <c r="F971" s="497"/>
      <c r="G971" s="497"/>
      <c r="H971" s="285">
        <f>SUBTOTAL(9,H939:H969)</f>
        <v>0</v>
      </c>
      <c r="I971" s="124"/>
    </row>
    <row r="972" spans="2:9" ht="50.1" customHeight="1">
      <c r="B972" s="95"/>
      <c r="C972" s="120"/>
      <c r="D972" s="120"/>
      <c r="E972" s="120"/>
      <c r="F972" s="120"/>
      <c r="G972" s="120"/>
      <c r="H972" s="120"/>
      <c r="I972" s="95"/>
    </row>
    <row r="973" spans="2:9" ht="18.75" customHeight="1">
      <c r="B973" s="95"/>
      <c r="C973" s="510" t="s">
        <v>358</v>
      </c>
      <c r="D973" s="510"/>
      <c r="E973" s="507"/>
      <c r="F973" s="507"/>
      <c r="G973" s="507"/>
      <c r="H973" s="507"/>
      <c r="I973" s="95"/>
    </row>
    <row r="974" spans="2:9" ht="18.75" customHeight="1">
      <c r="B974" s="95"/>
      <c r="C974" s="511" t="s">
        <v>184</v>
      </c>
      <c r="D974" s="511"/>
      <c r="E974" s="507"/>
      <c r="F974" s="507"/>
      <c r="G974" s="507"/>
      <c r="H974" s="507"/>
      <c r="I974" s="95"/>
    </row>
    <row r="975" spans="2:9" ht="18.75" customHeight="1">
      <c r="B975" s="95"/>
      <c r="C975" s="503" t="s">
        <v>359</v>
      </c>
      <c r="D975" s="503"/>
      <c r="E975" s="507"/>
      <c r="F975" s="507"/>
      <c r="G975" s="507"/>
      <c r="H975" s="507"/>
      <c r="I975" s="95"/>
    </row>
    <row r="976" spans="2:9" ht="18.75" customHeight="1">
      <c r="B976" s="95"/>
      <c r="C976" s="503" t="s">
        <v>226</v>
      </c>
      <c r="D976" s="503"/>
      <c r="E976" s="507"/>
      <c r="F976" s="507"/>
      <c r="G976" s="507"/>
      <c r="H976" s="507"/>
      <c r="I976" s="95"/>
    </row>
    <row r="977" spans="2:9" ht="32.25" customHeight="1">
      <c r="B977" s="95"/>
      <c r="C977" s="503" t="s">
        <v>227</v>
      </c>
      <c r="D977" s="503"/>
      <c r="E977" s="507"/>
      <c r="F977" s="507"/>
      <c r="G977" s="507"/>
      <c r="H977" s="507"/>
      <c r="I977" s="95"/>
    </row>
    <row r="978" spans="2:9" ht="30" customHeight="1">
      <c r="B978" s="95"/>
      <c r="C978" s="265" t="s">
        <v>228</v>
      </c>
      <c r="D978" s="265" t="s">
        <v>229</v>
      </c>
      <c r="E978" s="265" t="s">
        <v>230</v>
      </c>
      <c r="F978" s="508" t="s">
        <v>194</v>
      </c>
      <c r="G978" s="508"/>
      <c r="H978" s="508"/>
      <c r="I978" s="95"/>
    </row>
    <row r="979" spans="2:9" ht="18.75" customHeight="1">
      <c r="B979" s="95"/>
      <c r="C979" s="106"/>
      <c r="D979" s="238"/>
      <c r="E979" s="266">
        <f>D979-C979</f>
        <v>0</v>
      </c>
      <c r="F979" s="509"/>
      <c r="G979" s="509"/>
      <c r="H979" s="509"/>
      <c r="I979" s="121"/>
    </row>
    <row r="980" spans="2:9" ht="6" customHeight="1">
      <c r="B980" s="95"/>
      <c r="C980" s="96"/>
      <c r="D980" s="97"/>
      <c r="E980" s="97"/>
      <c r="F980" s="97"/>
      <c r="G980" s="97"/>
      <c r="H980" s="97"/>
      <c r="I980" s="95"/>
    </row>
    <row r="981" spans="2:9" ht="18.75" customHeight="1">
      <c r="B981" s="95"/>
      <c r="C981" s="501" t="s">
        <v>231</v>
      </c>
      <c r="D981" s="501"/>
      <c r="E981" s="501"/>
      <c r="F981" s="501"/>
      <c r="G981" s="501"/>
      <c r="H981" s="501"/>
      <c r="I981" s="95"/>
    </row>
    <row r="982" spans="2:9" ht="25.5">
      <c r="B982" s="95"/>
      <c r="C982" s="267" t="s">
        <v>232</v>
      </c>
      <c r="D982" s="267" t="s">
        <v>233</v>
      </c>
      <c r="E982" s="267" t="s">
        <v>230</v>
      </c>
      <c r="F982" s="267" t="s">
        <v>234</v>
      </c>
      <c r="G982" s="268" t="s">
        <v>235</v>
      </c>
      <c r="H982" s="269" t="s">
        <v>236</v>
      </c>
      <c r="I982" s="95"/>
    </row>
    <row r="983" spans="2:9" ht="18.75" customHeight="1">
      <c r="B983" s="95"/>
      <c r="C983" s="106"/>
      <c r="D983" s="238"/>
      <c r="E983" s="266">
        <f t="shared" ref="E983:E984" si="132">D983-C983</f>
        <v>0</v>
      </c>
      <c r="F983" s="273">
        <f t="shared" ref="F983:F984" si="133">IF(E983-FLOOR(E983,1)&lt;=5/24,FLOOR(E983,1),IF(E983-FLOOR(E983,1)&lt;=8/24,FLOOR(E983,1)+1/3,IF(E983-FLOOR(E983,1)&lt;=12/24,FLOOR(E983,1)+2/3,CEILING(E983,1))))</f>
        <v>0</v>
      </c>
      <c r="G983" s="108"/>
      <c r="H983" s="270">
        <f t="shared" ref="H983:H984" si="134">G983*F983</f>
        <v>0</v>
      </c>
      <c r="I983" s="95"/>
    </row>
    <row r="984" spans="2:9" ht="18.75" customHeight="1">
      <c r="B984" s="95"/>
      <c r="C984" s="107"/>
      <c r="D984" s="107"/>
      <c r="E984" s="274">
        <f t="shared" si="132"/>
        <v>0</v>
      </c>
      <c r="F984" s="275">
        <f t="shared" si="133"/>
        <v>0</v>
      </c>
      <c r="G984" s="109"/>
      <c r="H984" s="271">
        <f t="shared" si="134"/>
        <v>0</v>
      </c>
      <c r="I984" s="95"/>
    </row>
    <row r="985" spans="2:9" s="126" customFormat="1" ht="18.75" customHeight="1">
      <c r="B985" s="122"/>
      <c r="C985" s="500" t="s">
        <v>237</v>
      </c>
      <c r="D985" s="500"/>
      <c r="E985" s="500"/>
      <c r="F985" s="500"/>
      <c r="G985" s="502"/>
      <c r="H985" s="272">
        <f>SUBTOTAL(9,H983:H984)</f>
        <v>0</v>
      </c>
      <c r="I985" s="122"/>
    </row>
    <row r="986" spans="2:9" ht="6" customHeight="1">
      <c r="B986" s="95"/>
      <c r="C986" s="96"/>
      <c r="D986" s="97"/>
      <c r="E986" s="97"/>
      <c r="F986" s="97"/>
      <c r="G986" s="97"/>
      <c r="H986" s="97"/>
      <c r="I986" s="95"/>
    </row>
    <row r="987" spans="2:9" ht="18.75" customHeight="1">
      <c r="B987" s="95"/>
      <c r="C987" s="501" t="s">
        <v>238</v>
      </c>
      <c r="D987" s="501"/>
      <c r="E987" s="501"/>
      <c r="F987" s="501"/>
      <c r="G987" s="501"/>
      <c r="H987" s="501"/>
      <c r="I987" s="95"/>
    </row>
    <row r="988" spans="2:9" ht="25.5">
      <c r="B988" s="95"/>
      <c r="C988" s="267" t="s">
        <v>239</v>
      </c>
      <c r="D988" s="504" t="s">
        <v>16</v>
      </c>
      <c r="E988" s="504"/>
      <c r="F988" s="504"/>
      <c r="G988" s="504"/>
      <c r="H988" s="267" t="s">
        <v>64</v>
      </c>
      <c r="I988" s="95"/>
    </row>
    <row r="989" spans="2:9" ht="18.75" customHeight="1">
      <c r="B989" s="95"/>
      <c r="C989" s="110"/>
      <c r="D989" s="505"/>
      <c r="E989" s="505"/>
      <c r="F989" s="505"/>
      <c r="G989" s="505"/>
      <c r="H989" s="111">
        <v>0</v>
      </c>
      <c r="I989" s="121"/>
    </row>
    <row r="990" spans="2:9" ht="18.75" customHeight="1">
      <c r="B990" s="95"/>
      <c r="C990" s="112"/>
      <c r="D990" s="506"/>
      <c r="E990" s="506"/>
      <c r="F990" s="506"/>
      <c r="G990" s="506"/>
      <c r="H990" s="113">
        <v>0</v>
      </c>
      <c r="I990" s="95"/>
    </row>
    <row r="991" spans="2:9" s="126" customFormat="1" ht="18.75" customHeight="1">
      <c r="B991" s="122"/>
      <c r="C991" s="500" t="s">
        <v>237</v>
      </c>
      <c r="D991" s="500"/>
      <c r="E991" s="500"/>
      <c r="F991" s="500"/>
      <c r="G991" s="500"/>
      <c r="H991" s="272">
        <f>SUBTOTAL(9,H989:H990)</f>
        <v>0</v>
      </c>
      <c r="I991" s="122"/>
    </row>
    <row r="992" spans="2:9" ht="6" customHeight="1">
      <c r="B992" s="95"/>
      <c r="C992" s="96"/>
      <c r="D992" s="97"/>
      <c r="E992" s="97"/>
      <c r="F992" s="97"/>
      <c r="G992" s="97"/>
      <c r="H992" s="97"/>
      <c r="I992" s="95"/>
    </row>
    <row r="993" spans="2:9" ht="18.75" customHeight="1">
      <c r="B993" s="95"/>
      <c r="C993" s="501" t="s">
        <v>240</v>
      </c>
      <c r="D993" s="501"/>
      <c r="E993" s="501"/>
      <c r="F993" s="501"/>
      <c r="G993" s="501"/>
      <c r="H993" s="501"/>
      <c r="I993" s="95"/>
    </row>
    <row r="994" spans="2:9" ht="38.25">
      <c r="B994" s="95"/>
      <c r="C994" s="277" t="s">
        <v>361</v>
      </c>
      <c r="D994" s="277" t="s">
        <v>362</v>
      </c>
      <c r="E994" s="267" t="s">
        <v>243</v>
      </c>
      <c r="F994" s="267" t="s">
        <v>244</v>
      </c>
      <c r="G994" s="268" t="s">
        <v>245</v>
      </c>
      <c r="H994" s="269" t="s">
        <v>246</v>
      </c>
      <c r="I994" s="95"/>
    </row>
    <row r="995" spans="2:9" ht="18.75" customHeight="1">
      <c r="B995" s="95"/>
      <c r="C995" s="236"/>
      <c r="D995" s="114"/>
      <c r="E995" s="236"/>
      <c r="F995" s="236"/>
      <c r="G995" s="278">
        <f>IF(E995="",0,IF(F995="",0.42,F995*0.05+0.42))</f>
        <v>0</v>
      </c>
      <c r="H995" s="279">
        <f>G995*E995</f>
        <v>0</v>
      </c>
      <c r="I995" s="95"/>
    </row>
    <row r="996" spans="2:9" ht="18.75" customHeight="1">
      <c r="B996" s="95"/>
      <c r="C996" s="236"/>
      <c r="D996" s="114"/>
      <c r="E996" s="236"/>
      <c r="F996" s="236"/>
      <c r="G996" s="278">
        <f t="shared" ref="G996:G998" si="135">IF(E996="",0,IF(F996="",0.42,F996*0.05+0.42))</f>
        <v>0</v>
      </c>
      <c r="H996" s="279">
        <f t="shared" ref="H996:H998" si="136">G996*E996</f>
        <v>0</v>
      </c>
      <c r="I996" s="95"/>
    </row>
    <row r="997" spans="2:9" ht="18.75" customHeight="1">
      <c r="B997" s="95"/>
      <c r="C997" s="236"/>
      <c r="D997" s="114"/>
      <c r="E997" s="236"/>
      <c r="F997" s="236"/>
      <c r="G997" s="278">
        <f t="shared" si="135"/>
        <v>0</v>
      </c>
      <c r="H997" s="279">
        <f t="shared" si="136"/>
        <v>0</v>
      </c>
      <c r="I997" s="95"/>
    </row>
    <row r="998" spans="2:9" ht="18.75" customHeight="1">
      <c r="B998" s="95"/>
      <c r="C998" s="237"/>
      <c r="D998" s="115"/>
      <c r="E998" s="237"/>
      <c r="F998" s="237"/>
      <c r="G998" s="280">
        <f t="shared" si="135"/>
        <v>0</v>
      </c>
      <c r="H998" s="281">
        <f t="shared" si="136"/>
        <v>0</v>
      </c>
      <c r="I998" s="95"/>
    </row>
    <row r="999" spans="2:9" s="126" customFormat="1" ht="18.75" customHeight="1">
      <c r="B999" s="122"/>
      <c r="C999" s="500" t="s">
        <v>237</v>
      </c>
      <c r="D999" s="500"/>
      <c r="E999" s="500"/>
      <c r="F999" s="500"/>
      <c r="G999" s="502"/>
      <c r="H999" s="272">
        <f>SUBTOTAL(9,H995:H998)</f>
        <v>0</v>
      </c>
      <c r="I999" s="122"/>
    </row>
    <row r="1000" spans="2:9" ht="6" customHeight="1">
      <c r="B1000" s="95"/>
      <c r="C1000" s="97"/>
      <c r="D1000" s="97"/>
      <c r="E1000" s="97"/>
      <c r="F1000" s="97"/>
      <c r="G1000" s="97"/>
      <c r="H1000" s="97"/>
      <c r="I1000" s="95"/>
    </row>
    <row r="1001" spans="2:9" ht="18.75" customHeight="1">
      <c r="B1001" s="95"/>
      <c r="C1001" s="501" t="s">
        <v>247</v>
      </c>
      <c r="D1001" s="501"/>
      <c r="E1001" s="501"/>
      <c r="F1001" s="501"/>
      <c r="G1001" s="501"/>
      <c r="H1001" s="501"/>
      <c r="I1001" s="95"/>
    </row>
    <row r="1002" spans="2:9" ht="18.75" customHeight="1">
      <c r="B1002" s="95"/>
      <c r="C1002" s="277" t="s">
        <v>241</v>
      </c>
      <c r="D1002" s="277" t="s">
        <v>242</v>
      </c>
      <c r="E1002" s="503" t="s">
        <v>248</v>
      </c>
      <c r="F1002" s="503"/>
      <c r="G1002" s="503"/>
      <c r="H1002" s="267" t="s">
        <v>249</v>
      </c>
      <c r="I1002" s="95"/>
    </row>
    <row r="1003" spans="2:9" ht="18.75" customHeight="1">
      <c r="B1003" s="95"/>
      <c r="C1003" s="236"/>
      <c r="D1003" s="236"/>
      <c r="E1003" s="498"/>
      <c r="F1003" s="498"/>
      <c r="G1003" s="498"/>
      <c r="H1003" s="111">
        <v>0</v>
      </c>
      <c r="I1003" s="95"/>
    </row>
    <row r="1004" spans="2:9" ht="18.75" customHeight="1">
      <c r="B1004" s="95"/>
      <c r="C1004" s="236"/>
      <c r="D1004" s="236"/>
      <c r="E1004" s="498"/>
      <c r="F1004" s="498"/>
      <c r="G1004" s="498"/>
      <c r="H1004" s="111">
        <v>0</v>
      </c>
      <c r="I1004" s="95"/>
    </row>
    <row r="1005" spans="2:9" ht="18.75" customHeight="1">
      <c r="B1005" s="95"/>
      <c r="C1005" s="236"/>
      <c r="D1005" s="236"/>
      <c r="E1005" s="498"/>
      <c r="F1005" s="498"/>
      <c r="G1005" s="498"/>
      <c r="H1005" s="111">
        <v>0</v>
      </c>
      <c r="I1005" s="95"/>
    </row>
    <row r="1006" spans="2:9" ht="18.75" customHeight="1">
      <c r="B1006" s="95"/>
      <c r="C1006" s="237"/>
      <c r="D1006" s="237"/>
      <c r="E1006" s="499"/>
      <c r="F1006" s="499"/>
      <c r="G1006" s="499"/>
      <c r="H1006" s="113">
        <v>0</v>
      </c>
      <c r="I1006" s="95"/>
    </row>
    <row r="1007" spans="2:9" s="126" customFormat="1" ht="18.75" customHeight="1">
      <c r="B1007" s="122"/>
      <c r="C1007" s="500" t="s">
        <v>237</v>
      </c>
      <c r="D1007" s="500"/>
      <c r="E1007" s="500"/>
      <c r="F1007" s="500"/>
      <c r="G1007" s="500"/>
      <c r="H1007" s="276">
        <f>SUBTOTAL(9,H1003:H1006)</f>
        <v>0</v>
      </c>
      <c r="I1007" s="122"/>
    </row>
    <row r="1008" spans="2:9" ht="6" customHeight="1">
      <c r="B1008" s="95"/>
      <c r="C1008" s="97"/>
      <c r="D1008" s="97"/>
      <c r="E1008" s="97"/>
      <c r="F1008" s="97"/>
      <c r="G1008" s="97"/>
      <c r="H1008" s="97"/>
      <c r="I1008" s="95"/>
    </row>
    <row r="1009" spans="2:9" ht="18.75" customHeight="1">
      <c r="B1009" s="95"/>
      <c r="C1009" s="501" t="s">
        <v>250</v>
      </c>
      <c r="D1009" s="501"/>
      <c r="E1009" s="501"/>
      <c r="F1009" s="501"/>
      <c r="G1009" s="501"/>
      <c r="H1009" s="501"/>
      <c r="I1009" s="95"/>
    </row>
    <row r="1010" spans="2:9" ht="25.5">
      <c r="B1010" s="95"/>
      <c r="C1010" s="282" t="s">
        <v>251</v>
      </c>
      <c r="D1010" s="267" t="s">
        <v>252</v>
      </c>
      <c r="E1010" s="267" t="s">
        <v>253</v>
      </c>
      <c r="F1010" s="277" t="s">
        <v>254</v>
      </c>
      <c r="G1010" s="267" t="s">
        <v>255</v>
      </c>
      <c r="H1010" s="267" t="s">
        <v>249</v>
      </c>
      <c r="I1010" s="95"/>
    </row>
    <row r="1011" spans="2:9" ht="18.75" customHeight="1">
      <c r="B1011" s="95"/>
      <c r="C1011" s="116"/>
      <c r="D1011" s="117"/>
      <c r="E1011" s="117"/>
      <c r="F1011" s="117"/>
      <c r="G1011" s="283">
        <f>E1011-D1011</f>
        <v>0</v>
      </c>
      <c r="H1011" s="111">
        <v>0</v>
      </c>
      <c r="I1011" s="123" t="s">
        <v>256</v>
      </c>
    </row>
    <row r="1012" spans="2:9" ht="18.75" customHeight="1">
      <c r="B1012" s="95"/>
      <c r="C1012" s="118"/>
      <c r="D1012" s="119"/>
      <c r="E1012" s="119"/>
      <c r="F1012" s="119"/>
      <c r="G1012" s="284">
        <f t="shared" ref="G1012" si="137">E1012-D1012</f>
        <v>0</v>
      </c>
      <c r="H1012" s="113">
        <v>0</v>
      </c>
      <c r="I1012" s="123" t="s">
        <v>257</v>
      </c>
    </row>
    <row r="1013" spans="2:9" s="126" customFormat="1" ht="18.75" customHeight="1">
      <c r="B1013" s="122"/>
      <c r="C1013" s="500" t="s">
        <v>237</v>
      </c>
      <c r="D1013" s="500"/>
      <c r="E1013" s="500"/>
      <c r="F1013" s="500"/>
      <c r="G1013" s="500"/>
      <c r="H1013" s="276">
        <f>SUBTOTAL(9,H1011:H1012)</f>
        <v>0</v>
      </c>
      <c r="I1013" s="122"/>
    </row>
    <row r="1014" spans="2:9" ht="6" customHeight="1">
      <c r="B1014" s="95"/>
      <c r="C1014" s="97"/>
      <c r="D1014" s="97"/>
      <c r="E1014" s="97"/>
      <c r="F1014" s="97"/>
      <c r="G1014" s="97"/>
      <c r="H1014" s="97"/>
      <c r="I1014" s="95"/>
    </row>
    <row r="1015" spans="2:9" s="127" customFormat="1" ht="18.75" customHeight="1">
      <c r="B1015" s="124"/>
      <c r="C1015" s="497" t="s">
        <v>258</v>
      </c>
      <c r="D1015" s="497"/>
      <c r="E1015" s="497"/>
      <c r="F1015" s="497"/>
      <c r="G1015" s="497"/>
      <c r="H1015" s="285">
        <f>SUBTOTAL(9,H983:H1013)</f>
        <v>0</v>
      </c>
      <c r="I1015" s="124"/>
    </row>
    <row r="1016" spans="2:9" ht="50.1" customHeight="1">
      <c r="B1016" s="95"/>
      <c r="C1016" s="120"/>
      <c r="D1016" s="120"/>
      <c r="E1016" s="120"/>
      <c r="F1016" s="120"/>
      <c r="G1016" s="120"/>
      <c r="H1016" s="120"/>
      <c r="I1016" s="95"/>
    </row>
    <row r="1017" spans="2:9" ht="18.75" customHeight="1">
      <c r="B1017" s="95"/>
      <c r="C1017" s="510" t="s">
        <v>358</v>
      </c>
      <c r="D1017" s="510"/>
      <c r="E1017" s="507"/>
      <c r="F1017" s="507"/>
      <c r="G1017" s="507"/>
      <c r="H1017" s="507"/>
      <c r="I1017" s="95"/>
    </row>
    <row r="1018" spans="2:9" ht="18.75" customHeight="1">
      <c r="B1018" s="95"/>
      <c r="C1018" s="511" t="s">
        <v>184</v>
      </c>
      <c r="D1018" s="511"/>
      <c r="E1018" s="507"/>
      <c r="F1018" s="507"/>
      <c r="G1018" s="507"/>
      <c r="H1018" s="507"/>
      <c r="I1018" s="95"/>
    </row>
    <row r="1019" spans="2:9" ht="18.75" customHeight="1">
      <c r="B1019" s="95"/>
      <c r="C1019" s="503" t="s">
        <v>359</v>
      </c>
      <c r="D1019" s="503"/>
      <c r="E1019" s="507"/>
      <c r="F1019" s="507"/>
      <c r="G1019" s="507"/>
      <c r="H1019" s="507"/>
      <c r="I1019" s="95"/>
    </row>
    <row r="1020" spans="2:9" ht="18.75" customHeight="1">
      <c r="B1020" s="95"/>
      <c r="C1020" s="503" t="s">
        <v>226</v>
      </c>
      <c r="D1020" s="503"/>
      <c r="E1020" s="507"/>
      <c r="F1020" s="507"/>
      <c r="G1020" s="507"/>
      <c r="H1020" s="507"/>
      <c r="I1020" s="95"/>
    </row>
    <row r="1021" spans="2:9" ht="32.25" customHeight="1">
      <c r="B1021" s="95"/>
      <c r="C1021" s="503" t="s">
        <v>227</v>
      </c>
      <c r="D1021" s="503"/>
      <c r="E1021" s="507"/>
      <c r="F1021" s="507"/>
      <c r="G1021" s="507"/>
      <c r="H1021" s="507"/>
      <c r="I1021" s="95"/>
    </row>
    <row r="1022" spans="2:9" ht="30" customHeight="1">
      <c r="B1022" s="95"/>
      <c r="C1022" s="265" t="s">
        <v>228</v>
      </c>
      <c r="D1022" s="265" t="s">
        <v>229</v>
      </c>
      <c r="E1022" s="265" t="s">
        <v>230</v>
      </c>
      <c r="F1022" s="508" t="s">
        <v>194</v>
      </c>
      <c r="G1022" s="508"/>
      <c r="H1022" s="508"/>
      <c r="I1022" s="95"/>
    </row>
    <row r="1023" spans="2:9" ht="18.75" customHeight="1">
      <c r="B1023" s="95"/>
      <c r="C1023" s="106"/>
      <c r="D1023" s="238"/>
      <c r="E1023" s="266">
        <f>D1023-C1023</f>
        <v>0</v>
      </c>
      <c r="F1023" s="509"/>
      <c r="G1023" s="509"/>
      <c r="H1023" s="509"/>
      <c r="I1023" s="121"/>
    </row>
    <row r="1024" spans="2:9" ht="6" customHeight="1">
      <c r="B1024" s="95"/>
      <c r="C1024" s="96"/>
      <c r="D1024" s="97"/>
      <c r="E1024" s="97"/>
      <c r="F1024" s="97"/>
      <c r="G1024" s="97"/>
      <c r="H1024" s="97"/>
      <c r="I1024" s="95"/>
    </row>
    <row r="1025" spans="2:9" ht="18.75" customHeight="1">
      <c r="B1025" s="95"/>
      <c r="C1025" s="501" t="s">
        <v>231</v>
      </c>
      <c r="D1025" s="501"/>
      <c r="E1025" s="501"/>
      <c r="F1025" s="501"/>
      <c r="G1025" s="501"/>
      <c r="H1025" s="501"/>
      <c r="I1025" s="95"/>
    </row>
    <row r="1026" spans="2:9" ht="25.5">
      <c r="B1026" s="95"/>
      <c r="C1026" s="267" t="s">
        <v>232</v>
      </c>
      <c r="D1026" s="267" t="s">
        <v>233</v>
      </c>
      <c r="E1026" s="267" t="s">
        <v>230</v>
      </c>
      <c r="F1026" s="267" t="s">
        <v>234</v>
      </c>
      <c r="G1026" s="268" t="s">
        <v>235</v>
      </c>
      <c r="H1026" s="269" t="s">
        <v>236</v>
      </c>
      <c r="I1026" s="95"/>
    </row>
    <row r="1027" spans="2:9" ht="18.75" customHeight="1">
      <c r="B1027" s="95"/>
      <c r="C1027" s="106"/>
      <c r="D1027" s="238"/>
      <c r="E1027" s="266">
        <f t="shared" ref="E1027:E1028" si="138">D1027-C1027</f>
        <v>0</v>
      </c>
      <c r="F1027" s="273">
        <f t="shared" ref="F1027:F1028" si="139">IF(E1027-FLOOR(E1027,1)&lt;=5/24,FLOOR(E1027,1),IF(E1027-FLOOR(E1027,1)&lt;=8/24,FLOOR(E1027,1)+1/3,IF(E1027-FLOOR(E1027,1)&lt;=12/24,FLOOR(E1027,1)+2/3,CEILING(E1027,1))))</f>
        <v>0</v>
      </c>
      <c r="G1027" s="108"/>
      <c r="H1027" s="270">
        <f t="shared" ref="H1027:H1028" si="140">G1027*F1027</f>
        <v>0</v>
      </c>
      <c r="I1027" s="95"/>
    </row>
    <row r="1028" spans="2:9" ht="18.75" customHeight="1">
      <c r="B1028" s="95"/>
      <c r="C1028" s="107"/>
      <c r="D1028" s="107"/>
      <c r="E1028" s="274">
        <f t="shared" si="138"/>
        <v>0</v>
      </c>
      <c r="F1028" s="275">
        <f t="shared" si="139"/>
        <v>0</v>
      </c>
      <c r="G1028" s="109"/>
      <c r="H1028" s="271">
        <f t="shared" si="140"/>
        <v>0</v>
      </c>
      <c r="I1028" s="95"/>
    </row>
    <row r="1029" spans="2:9" s="126" customFormat="1" ht="18.75" customHeight="1">
      <c r="B1029" s="122"/>
      <c r="C1029" s="500" t="s">
        <v>237</v>
      </c>
      <c r="D1029" s="500"/>
      <c r="E1029" s="500"/>
      <c r="F1029" s="500"/>
      <c r="G1029" s="502"/>
      <c r="H1029" s="272">
        <f>SUBTOTAL(9,H1027:H1028)</f>
        <v>0</v>
      </c>
      <c r="I1029" s="122"/>
    </row>
    <row r="1030" spans="2:9" ht="6" customHeight="1">
      <c r="B1030" s="95"/>
      <c r="C1030" s="96"/>
      <c r="D1030" s="97"/>
      <c r="E1030" s="97"/>
      <c r="F1030" s="97"/>
      <c r="G1030" s="97"/>
      <c r="H1030" s="97"/>
      <c r="I1030" s="95"/>
    </row>
    <row r="1031" spans="2:9" ht="18.75" customHeight="1">
      <c r="B1031" s="95"/>
      <c r="C1031" s="501" t="s">
        <v>238</v>
      </c>
      <c r="D1031" s="501"/>
      <c r="E1031" s="501"/>
      <c r="F1031" s="501"/>
      <c r="G1031" s="501"/>
      <c r="H1031" s="501"/>
      <c r="I1031" s="95"/>
    </row>
    <row r="1032" spans="2:9" ht="25.5">
      <c r="B1032" s="95"/>
      <c r="C1032" s="267" t="s">
        <v>239</v>
      </c>
      <c r="D1032" s="504" t="s">
        <v>16</v>
      </c>
      <c r="E1032" s="504"/>
      <c r="F1032" s="504"/>
      <c r="G1032" s="504"/>
      <c r="H1032" s="267" t="s">
        <v>64</v>
      </c>
      <c r="I1032" s="95"/>
    </row>
    <row r="1033" spans="2:9" ht="18.75" customHeight="1">
      <c r="B1033" s="95"/>
      <c r="C1033" s="110"/>
      <c r="D1033" s="505"/>
      <c r="E1033" s="505"/>
      <c r="F1033" s="505"/>
      <c r="G1033" s="505"/>
      <c r="H1033" s="111">
        <v>0</v>
      </c>
      <c r="I1033" s="121"/>
    </row>
    <row r="1034" spans="2:9" ht="18.75" customHeight="1">
      <c r="B1034" s="95"/>
      <c r="C1034" s="112"/>
      <c r="D1034" s="506"/>
      <c r="E1034" s="506"/>
      <c r="F1034" s="506"/>
      <c r="G1034" s="506"/>
      <c r="H1034" s="113">
        <v>0</v>
      </c>
      <c r="I1034" s="95"/>
    </row>
    <row r="1035" spans="2:9" s="126" customFormat="1" ht="18.75" customHeight="1">
      <c r="B1035" s="122"/>
      <c r="C1035" s="500" t="s">
        <v>237</v>
      </c>
      <c r="D1035" s="500"/>
      <c r="E1035" s="500"/>
      <c r="F1035" s="500"/>
      <c r="G1035" s="500"/>
      <c r="H1035" s="272">
        <f>SUBTOTAL(9,H1033:H1034)</f>
        <v>0</v>
      </c>
      <c r="I1035" s="122"/>
    </row>
    <row r="1036" spans="2:9" ht="6" customHeight="1">
      <c r="B1036" s="95"/>
      <c r="C1036" s="96"/>
      <c r="D1036" s="97"/>
      <c r="E1036" s="97"/>
      <c r="F1036" s="97"/>
      <c r="G1036" s="97"/>
      <c r="H1036" s="97"/>
      <c r="I1036" s="95"/>
    </row>
    <row r="1037" spans="2:9" ht="18.75" customHeight="1">
      <c r="B1037" s="95"/>
      <c r="C1037" s="501" t="s">
        <v>240</v>
      </c>
      <c r="D1037" s="501"/>
      <c r="E1037" s="501"/>
      <c r="F1037" s="501"/>
      <c r="G1037" s="501"/>
      <c r="H1037" s="501"/>
      <c r="I1037" s="95"/>
    </row>
    <row r="1038" spans="2:9" ht="38.25">
      <c r="B1038" s="95"/>
      <c r="C1038" s="277" t="s">
        <v>361</v>
      </c>
      <c r="D1038" s="277" t="s">
        <v>362</v>
      </c>
      <c r="E1038" s="267" t="s">
        <v>243</v>
      </c>
      <c r="F1038" s="267" t="s">
        <v>244</v>
      </c>
      <c r="G1038" s="268" t="s">
        <v>245</v>
      </c>
      <c r="H1038" s="269" t="s">
        <v>246</v>
      </c>
      <c r="I1038" s="95"/>
    </row>
    <row r="1039" spans="2:9" ht="18.75" customHeight="1">
      <c r="B1039" s="95"/>
      <c r="C1039" s="236"/>
      <c r="D1039" s="114"/>
      <c r="E1039" s="236"/>
      <c r="F1039" s="236"/>
      <c r="G1039" s="278">
        <f>IF(E1039="",0,IF(F1039="",0.42,F1039*0.05+0.42))</f>
        <v>0</v>
      </c>
      <c r="H1039" s="279">
        <f>G1039*E1039</f>
        <v>0</v>
      </c>
      <c r="I1039" s="95"/>
    </row>
    <row r="1040" spans="2:9" ht="18.75" customHeight="1">
      <c r="B1040" s="95"/>
      <c r="C1040" s="236"/>
      <c r="D1040" s="114"/>
      <c r="E1040" s="236"/>
      <c r="F1040" s="236"/>
      <c r="G1040" s="278">
        <f t="shared" ref="G1040:G1042" si="141">IF(E1040="",0,IF(F1040="",0.42,F1040*0.05+0.42))</f>
        <v>0</v>
      </c>
      <c r="H1040" s="279">
        <f t="shared" ref="H1040:H1042" si="142">G1040*E1040</f>
        <v>0</v>
      </c>
      <c r="I1040" s="95"/>
    </row>
    <row r="1041" spans="2:9" ht="18.75" customHeight="1">
      <c r="B1041" s="95"/>
      <c r="C1041" s="236"/>
      <c r="D1041" s="114"/>
      <c r="E1041" s="236"/>
      <c r="F1041" s="236"/>
      <c r="G1041" s="278">
        <f t="shared" si="141"/>
        <v>0</v>
      </c>
      <c r="H1041" s="279">
        <f t="shared" si="142"/>
        <v>0</v>
      </c>
      <c r="I1041" s="95"/>
    </row>
    <row r="1042" spans="2:9" ht="18.75" customHeight="1">
      <c r="B1042" s="95"/>
      <c r="C1042" s="237"/>
      <c r="D1042" s="115"/>
      <c r="E1042" s="237"/>
      <c r="F1042" s="237"/>
      <c r="G1042" s="280">
        <f t="shared" si="141"/>
        <v>0</v>
      </c>
      <c r="H1042" s="281">
        <f t="shared" si="142"/>
        <v>0</v>
      </c>
      <c r="I1042" s="95"/>
    </row>
    <row r="1043" spans="2:9" s="126" customFormat="1" ht="18.75" customHeight="1">
      <c r="B1043" s="122"/>
      <c r="C1043" s="500" t="s">
        <v>237</v>
      </c>
      <c r="D1043" s="500"/>
      <c r="E1043" s="500"/>
      <c r="F1043" s="500"/>
      <c r="G1043" s="502"/>
      <c r="H1043" s="272">
        <f>SUBTOTAL(9,H1039:H1042)</f>
        <v>0</v>
      </c>
      <c r="I1043" s="122"/>
    </row>
    <row r="1044" spans="2:9" ht="6" customHeight="1">
      <c r="B1044" s="95"/>
      <c r="C1044" s="97"/>
      <c r="D1044" s="97"/>
      <c r="E1044" s="97"/>
      <c r="F1044" s="97"/>
      <c r="G1044" s="97"/>
      <c r="H1044" s="97"/>
      <c r="I1044" s="95"/>
    </row>
    <row r="1045" spans="2:9" ht="18.75" customHeight="1">
      <c r="B1045" s="95"/>
      <c r="C1045" s="501" t="s">
        <v>247</v>
      </c>
      <c r="D1045" s="501"/>
      <c r="E1045" s="501"/>
      <c r="F1045" s="501"/>
      <c r="G1045" s="501"/>
      <c r="H1045" s="501"/>
      <c r="I1045" s="95"/>
    </row>
    <row r="1046" spans="2:9" ht="18.75" customHeight="1">
      <c r="B1046" s="95"/>
      <c r="C1046" s="277" t="s">
        <v>241</v>
      </c>
      <c r="D1046" s="277" t="s">
        <v>242</v>
      </c>
      <c r="E1046" s="503" t="s">
        <v>248</v>
      </c>
      <c r="F1046" s="503"/>
      <c r="G1046" s="503"/>
      <c r="H1046" s="267" t="s">
        <v>249</v>
      </c>
      <c r="I1046" s="95"/>
    </row>
    <row r="1047" spans="2:9" ht="18.75" customHeight="1">
      <c r="B1047" s="95"/>
      <c r="C1047" s="236"/>
      <c r="D1047" s="236"/>
      <c r="E1047" s="498"/>
      <c r="F1047" s="498"/>
      <c r="G1047" s="498"/>
      <c r="H1047" s="111">
        <v>0</v>
      </c>
      <c r="I1047" s="95"/>
    </row>
    <row r="1048" spans="2:9" ht="18.75" customHeight="1">
      <c r="B1048" s="95"/>
      <c r="C1048" s="236"/>
      <c r="D1048" s="236"/>
      <c r="E1048" s="498"/>
      <c r="F1048" s="498"/>
      <c r="G1048" s="498"/>
      <c r="H1048" s="111">
        <v>0</v>
      </c>
      <c r="I1048" s="95"/>
    </row>
    <row r="1049" spans="2:9" ht="18.75" customHeight="1">
      <c r="B1049" s="95"/>
      <c r="C1049" s="236"/>
      <c r="D1049" s="236"/>
      <c r="E1049" s="498"/>
      <c r="F1049" s="498"/>
      <c r="G1049" s="498"/>
      <c r="H1049" s="111">
        <v>0</v>
      </c>
      <c r="I1049" s="95"/>
    </row>
    <row r="1050" spans="2:9" ht="18.75" customHeight="1">
      <c r="B1050" s="95"/>
      <c r="C1050" s="237"/>
      <c r="D1050" s="237"/>
      <c r="E1050" s="499"/>
      <c r="F1050" s="499"/>
      <c r="G1050" s="499"/>
      <c r="H1050" s="113">
        <v>0</v>
      </c>
      <c r="I1050" s="95"/>
    </row>
    <row r="1051" spans="2:9" s="126" customFormat="1" ht="18.75" customHeight="1">
      <c r="B1051" s="122"/>
      <c r="C1051" s="500" t="s">
        <v>237</v>
      </c>
      <c r="D1051" s="500"/>
      <c r="E1051" s="500"/>
      <c r="F1051" s="500"/>
      <c r="G1051" s="500"/>
      <c r="H1051" s="276">
        <f>SUBTOTAL(9,H1047:H1050)</f>
        <v>0</v>
      </c>
      <c r="I1051" s="122"/>
    </row>
    <row r="1052" spans="2:9" ht="6" customHeight="1">
      <c r="B1052" s="95"/>
      <c r="C1052" s="97"/>
      <c r="D1052" s="97"/>
      <c r="E1052" s="97"/>
      <c r="F1052" s="97"/>
      <c r="G1052" s="97"/>
      <c r="H1052" s="97"/>
      <c r="I1052" s="95"/>
    </row>
    <row r="1053" spans="2:9" ht="18.75" customHeight="1">
      <c r="B1053" s="95"/>
      <c r="C1053" s="501" t="s">
        <v>250</v>
      </c>
      <c r="D1053" s="501"/>
      <c r="E1053" s="501"/>
      <c r="F1053" s="501"/>
      <c r="G1053" s="501"/>
      <c r="H1053" s="501"/>
      <c r="I1053" s="95"/>
    </row>
    <row r="1054" spans="2:9" ht="25.5">
      <c r="B1054" s="95"/>
      <c r="C1054" s="282" t="s">
        <v>251</v>
      </c>
      <c r="D1054" s="267" t="s">
        <v>252</v>
      </c>
      <c r="E1054" s="267" t="s">
        <v>253</v>
      </c>
      <c r="F1054" s="277" t="s">
        <v>254</v>
      </c>
      <c r="G1054" s="267" t="s">
        <v>255</v>
      </c>
      <c r="H1054" s="267" t="s">
        <v>249</v>
      </c>
      <c r="I1054" s="95"/>
    </row>
    <row r="1055" spans="2:9" ht="18.75" customHeight="1">
      <c r="B1055" s="95"/>
      <c r="C1055" s="116"/>
      <c r="D1055" s="117"/>
      <c r="E1055" s="117"/>
      <c r="F1055" s="117"/>
      <c r="G1055" s="283">
        <f>E1055-D1055</f>
        <v>0</v>
      </c>
      <c r="H1055" s="111">
        <v>0</v>
      </c>
      <c r="I1055" s="123" t="s">
        <v>256</v>
      </c>
    </row>
    <row r="1056" spans="2:9" ht="18.75" customHeight="1">
      <c r="B1056" s="95"/>
      <c r="C1056" s="118"/>
      <c r="D1056" s="119"/>
      <c r="E1056" s="119"/>
      <c r="F1056" s="119"/>
      <c r="G1056" s="284">
        <f t="shared" ref="G1056" si="143">E1056-D1056</f>
        <v>0</v>
      </c>
      <c r="H1056" s="113">
        <v>0</v>
      </c>
      <c r="I1056" s="123" t="s">
        <v>257</v>
      </c>
    </row>
    <row r="1057" spans="2:9" s="126" customFormat="1" ht="18.75" customHeight="1">
      <c r="B1057" s="122"/>
      <c r="C1057" s="500" t="s">
        <v>237</v>
      </c>
      <c r="D1057" s="500"/>
      <c r="E1057" s="500"/>
      <c r="F1057" s="500"/>
      <c r="G1057" s="500"/>
      <c r="H1057" s="276">
        <f>SUBTOTAL(9,H1055:H1056)</f>
        <v>0</v>
      </c>
      <c r="I1057" s="122"/>
    </row>
    <row r="1058" spans="2:9" ht="6" customHeight="1">
      <c r="B1058" s="95"/>
      <c r="C1058" s="97"/>
      <c r="D1058" s="97"/>
      <c r="E1058" s="97"/>
      <c r="F1058" s="97"/>
      <c r="G1058" s="97"/>
      <c r="H1058" s="97"/>
      <c r="I1058" s="95"/>
    </row>
    <row r="1059" spans="2:9" s="127" customFormat="1" ht="18.75" customHeight="1">
      <c r="B1059" s="124"/>
      <c r="C1059" s="497" t="s">
        <v>258</v>
      </c>
      <c r="D1059" s="497"/>
      <c r="E1059" s="497"/>
      <c r="F1059" s="497"/>
      <c r="G1059" s="497"/>
      <c r="H1059" s="285">
        <f>SUBTOTAL(9,H1027:H1057)</f>
        <v>0</v>
      </c>
      <c r="I1059" s="124"/>
    </row>
    <row r="1060" spans="2:9" ht="50.1" customHeight="1">
      <c r="B1060" s="95"/>
      <c r="C1060" s="120"/>
      <c r="D1060" s="120"/>
      <c r="E1060" s="120"/>
      <c r="F1060" s="120"/>
      <c r="G1060" s="120"/>
      <c r="H1060" s="120"/>
      <c r="I1060" s="95"/>
    </row>
    <row r="1061" spans="2:9" ht="18.75" customHeight="1">
      <c r="B1061" s="95"/>
      <c r="C1061" s="510" t="s">
        <v>358</v>
      </c>
      <c r="D1061" s="510"/>
      <c r="E1061" s="507"/>
      <c r="F1061" s="507"/>
      <c r="G1061" s="507"/>
      <c r="H1061" s="507"/>
      <c r="I1061" s="95"/>
    </row>
    <row r="1062" spans="2:9" ht="18.75" customHeight="1">
      <c r="B1062" s="95"/>
      <c r="C1062" s="511" t="s">
        <v>184</v>
      </c>
      <c r="D1062" s="511"/>
      <c r="E1062" s="507"/>
      <c r="F1062" s="507"/>
      <c r="G1062" s="507"/>
      <c r="H1062" s="507"/>
      <c r="I1062" s="95"/>
    </row>
    <row r="1063" spans="2:9" ht="18.75" customHeight="1">
      <c r="B1063" s="95"/>
      <c r="C1063" s="503" t="s">
        <v>359</v>
      </c>
      <c r="D1063" s="503"/>
      <c r="E1063" s="507"/>
      <c r="F1063" s="507"/>
      <c r="G1063" s="507"/>
      <c r="H1063" s="507"/>
      <c r="I1063" s="95"/>
    </row>
    <row r="1064" spans="2:9" ht="18.75" customHeight="1">
      <c r="B1064" s="95"/>
      <c r="C1064" s="503" t="s">
        <v>226</v>
      </c>
      <c r="D1064" s="503"/>
      <c r="E1064" s="507"/>
      <c r="F1064" s="507"/>
      <c r="G1064" s="507"/>
      <c r="H1064" s="507"/>
      <c r="I1064" s="95"/>
    </row>
    <row r="1065" spans="2:9" ht="32.25" customHeight="1">
      <c r="B1065" s="95"/>
      <c r="C1065" s="503" t="s">
        <v>227</v>
      </c>
      <c r="D1065" s="503"/>
      <c r="E1065" s="507"/>
      <c r="F1065" s="507"/>
      <c r="G1065" s="507"/>
      <c r="H1065" s="507"/>
      <c r="I1065" s="95"/>
    </row>
    <row r="1066" spans="2:9" ht="30" customHeight="1">
      <c r="B1066" s="95"/>
      <c r="C1066" s="265" t="s">
        <v>228</v>
      </c>
      <c r="D1066" s="265" t="s">
        <v>229</v>
      </c>
      <c r="E1066" s="265" t="s">
        <v>230</v>
      </c>
      <c r="F1066" s="508" t="s">
        <v>194</v>
      </c>
      <c r="G1066" s="508"/>
      <c r="H1066" s="508"/>
      <c r="I1066" s="95"/>
    </row>
    <row r="1067" spans="2:9" ht="18.75" customHeight="1">
      <c r="B1067" s="95"/>
      <c r="C1067" s="106"/>
      <c r="D1067" s="238"/>
      <c r="E1067" s="266">
        <f>D1067-C1067</f>
        <v>0</v>
      </c>
      <c r="F1067" s="509"/>
      <c r="G1067" s="509"/>
      <c r="H1067" s="509"/>
      <c r="I1067" s="121"/>
    </row>
    <row r="1068" spans="2:9" ht="6" customHeight="1">
      <c r="B1068" s="95"/>
      <c r="C1068" s="96"/>
      <c r="D1068" s="97"/>
      <c r="E1068" s="97"/>
      <c r="F1068" s="97"/>
      <c r="G1068" s="97"/>
      <c r="H1068" s="97"/>
      <c r="I1068" s="95"/>
    </row>
    <row r="1069" spans="2:9" ht="18.75" customHeight="1">
      <c r="B1069" s="95"/>
      <c r="C1069" s="501" t="s">
        <v>231</v>
      </c>
      <c r="D1069" s="501"/>
      <c r="E1069" s="501"/>
      <c r="F1069" s="501"/>
      <c r="G1069" s="501"/>
      <c r="H1069" s="501"/>
      <c r="I1069" s="95"/>
    </row>
    <row r="1070" spans="2:9" ht="25.5">
      <c r="B1070" s="95"/>
      <c r="C1070" s="267" t="s">
        <v>232</v>
      </c>
      <c r="D1070" s="267" t="s">
        <v>233</v>
      </c>
      <c r="E1070" s="267" t="s">
        <v>230</v>
      </c>
      <c r="F1070" s="267" t="s">
        <v>234</v>
      </c>
      <c r="G1070" s="268" t="s">
        <v>235</v>
      </c>
      <c r="H1070" s="269" t="s">
        <v>236</v>
      </c>
      <c r="I1070" s="95"/>
    </row>
    <row r="1071" spans="2:9" ht="18.75" customHeight="1">
      <c r="B1071" s="95"/>
      <c r="C1071" s="106"/>
      <c r="D1071" s="238"/>
      <c r="E1071" s="266">
        <f t="shared" ref="E1071:E1072" si="144">D1071-C1071</f>
        <v>0</v>
      </c>
      <c r="F1071" s="273">
        <f t="shared" ref="F1071:F1072" si="145">IF(E1071-FLOOR(E1071,1)&lt;=5/24,FLOOR(E1071,1),IF(E1071-FLOOR(E1071,1)&lt;=8/24,FLOOR(E1071,1)+1/3,IF(E1071-FLOOR(E1071,1)&lt;=12/24,FLOOR(E1071,1)+2/3,CEILING(E1071,1))))</f>
        <v>0</v>
      </c>
      <c r="G1071" s="108"/>
      <c r="H1071" s="270">
        <f t="shared" ref="H1071:H1072" si="146">G1071*F1071</f>
        <v>0</v>
      </c>
      <c r="I1071" s="95"/>
    </row>
    <row r="1072" spans="2:9" ht="18.75" customHeight="1">
      <c r="B1072" s="95"/>
      <c r="C1072" s="107"/>
      <c r="D1072" s="107"/>
      <c r="E1072" s="274">
        <f t="shared" si="144"/>
        <v>0</v>
      </c>
      <c r="F1072" s="275">
        <f t="shared" si="145"/>
        <v>0</v>
      </c>
      <c r="G1072" s="109"/>
      <c r="H1072" s="271">
        <f t="shared" si="146"/>
        <v>0</v>
      </c>
      <c r="I1072" s="95"/>
    </row>
    <row r="1073" spans="2:9" s="126" customFormat="1" ht="18.75" customHeight="1">
      <c r="B1073" s="122"/>
      <c r="C1073" s="500" t="s">
        <v>237</v>
      </c>
      <c r="D1073" s="500"/>
      <c r="E1073" s="500"/>
      <c r="F1073" s="500"/>
      <c r="G1073" s="502"/>
      <c r="H1073" s="272">
        <f>SUBTOTAL(9,H1071:H1072)</f>
        <v>0</v>
      </c>
      <c r="I1073" s="122"/>
    </row>
    <row r="1074" spans="2:9" ht="6" customHeight="1">
      <c r="B1074" s="95"/>
      <c r="C1074" s="96"/>
      <c r="D1074" s="97"/>
      <c r="E1074" s="97"/>
      <c r="F1074" s="97"/>
      <c r="G1074" s="97"/>
      <c r="H1074" s="97"/>
      <c r="I1074" s="95"/>
    </row>
    <row r="1075" spans="2:9" ht="18.75" customHeight="1">
      <c r="B1075" s="95"/>
      <c r="C1075" s="501" t="s">
        <v>238</v>
      </c>
      <c r="D1075" s="501"/>
      <c r="E1075" s="501"/>
      <c r="F1075" s="501"/>
      <c r="G1075" s="501"/>
      <c r="H1075" s="501"/>
      <c r="I1075" s="95"/>
    </row>
    <row r="1076" spans="2:9" ht="25.5">
      <c r="B1076" s="95"/>
      <c r="C1076" s="267" t="s">
        <v>239</v>
      </c>
      <c r="D1076" s="504" t="s">
        <v>16</v>
      </c>
      <c r="E1076" s="504"/>
      <c r="F1076" s="504"/>
      <c r="G1076" s="504"/>
      <c r="H1076" s="267" t="s">
        <v>64</v>
      </c>
      <c r="I1076" s="95"/>
    </row>
    <row r="1077" spans="2:9" ht="18.75" customHeight="1">
      <c r="B1077" s="95"/>
      <c r="C1077" s="110"/>
      <c r="D1077" s="505"/>
      <c r="E1077" s="505"/>
      <c r="F1077" s="505"/>
      <c r="G1077" s="505"/>
      <c r="H1077" s="111">
        <v>0</v>
      </c>
      <c r="I1077" s="121"/>
    </row>
    <row r="1078" spans="2:9" ht="18.75" customHeight="1">
      <c r="B1078" s="95"/>
      <c r="C1078" s="112"/>
      <c r="D1078" s="506"/>
      <c r="E1078" s="506"/>
      <c r="F1078" s="506"/>
      <c r="G1078" s="506"/>
      <c r="H1078" s="113">
        <v>0</v>
      </c>
      <c r="I1078" s="95"/>
    </row>
    <row r="1079" spans="2:9" s="126" customFormat="1" ht="18.75" customHeight="1">
      <c r="B1079" s="122"/>
      <c r="C1079" s="500" t="s">
        <v>237</v>
      </c>
      <c r="D1079" s="500"/>
      <c r="E1079" s="500"/>
      <c r="F1079" s="500"/>
      <c r="G1079" s="500"/>
      <c r="H1079" s="272">
        <f>SUBTOTAL(9,H1077:H1078)</f>
        <v>0</v>
      </c>
      <c r="I1079" s="122"/>
    </row>
    <row r="1080" spans="2:9" ht="6" customHeight="1">
      <c r="B1080" s="95"/>
      <c r="C1080" s="96"/>
      <c r="D1080" s="97"/>
      <c r="E1080" s="97"/>
      <c r="F1080" s="97"/>
      <c r="G1080" s="97"/>
      <c r="H1080" s="97"/>
      <c r="I1080" s="95"/>
    </row>
    <row r="1081" spans="2:9" ht="18.75" customHeight="1">
      <c r="B1081" s="95"/>
      <c r="C1081" s="501" t="s">
        <v>240</v>
      </c>
      <c r="D1081" s="501"/>
      <c r="E1081" s="501"/>
      <c r="F1081" s="501"/>
      <c r="G1081" s="501"/>
      <c r="H1081" s="501"/>
      <c r="I1081" s="95"/>
    </row>
    <row r="1082" spans="2:9" ht="38.25">
      <c r="B1082" s="95"/>
      <c r="C1082" s="277" t="s">
        <v>361</v>
      </c>
      <c r="D1082" s="277" t="s">
        <v>362</v>
      </c>
      <c r="E1082" s="267" t="s">
        <v>243</v>
      </c>
      <c r="F1082" s="267" t="s">
        <v>244</v>
      </c>
      <c r="G1082" s="268" t="s">
        <v>245</v>
      </c>
      <c r="H1082" s="269" t="s">
        <v>246</v>
      </c>
      <c r="I1082" s="95"/>
    </row>
    <row r="1083" spans="2:9" ht="18.75" customHeight="1">
      <c r="B1083" s="95"/>
      <c r="C1083" s="236"/>
      <c r="D1083" s="114"/>
      <c r="E1083" s="236"/>
      <c r="F1083" s="236"/>
      <c r="G1083" s="278">
        <f>IF(E1083="",0,IF(F1083="",0.42,F1083*0.05+0.42))</f>
        <v>0</v>
      </c>
      <c r="H1083" s="279">
        <f>G1083*E1083</f>
        <v>0</v>
      </c>
      <c r="I1083" s="95"/>
    </row>
    <row r="1084" spans="2:9" ht="18.75" customHeight="1">
      <c r="B1084" s="95"/>
      <c r="C1084" s="236"/>
      <c r="D1084" s="114"/>
      <c r="E1084" s="236"/>
      <c r="F1084" s="236"/>
      <c r="G1084" s="278">
        <f t="shared" ref="G1084:G1086" si="147">IF(E1084="",0,IF(F1084="",0.42,F1084*0.05+0.42))</f>
        <v>0</v>
      </c>
      <c r="H1084" s="279">
        <f t="shared" ref="H1084:H1086" si="148">G1084*E1084</f>
        <v>0</v>
      </c>
      <c r="I1084" s="95"/>
    </row>
    <row r="1085" spans="2:9" ht="18.75" customHeight="1">
      <c r="B1085" s="95"/>
      <c r="C1085" s="236"/>
      <c r="D1085" s="114"/>
      <c r="E1085" s="236"/>
      <c r="F1085" s="236"/>
      <c r="G1085" s="278">
        <f t="shared" si="147"/>
        <v>0</v>
      </c>
      <c r="H1085" s="279">
        <f t="shared" si="148"/>
        <v>0</v>
      </c>
      <c r="I1085" s="95"/>
    </row>
    <row r="1086" spans="2:9" ht="18.75" customHeight="1">
      <c r="B1086" s="95"/>
      <c r="C1086" s="237"/>
      <c r="D1086" s="115"/>
      <c r="E1086" s="237"/>
      <c r="F1086" s="237"/>
      <c r="G1086" s="280">
        <f t="shared" si="147"/>
        <v>0</v>
      </c>
      <c r="H1086" s="281">
        <f t="shared" si="148"/>
        <v>0</v>
      </c>
      <c r="I1086" s="95"/>
    </row>
    <row r="1087" spans="2:9" s="126" customFormat="1" ht="18.75" customHeight="1">
      <c r="B1087" s="122"/>
      <c r="C1087" s="500" t="s">
        <v>237</v>
      </c>
      <c r="D1087" s="500"/>
      <c r="E1087" s="500"/>
      <c r="F1087" s="500"/>
      <c r="G1087" s="502"/>
      <c r="H1087" s="272">
        <f>SUBTOTAL(9,H1083:H1086)</f>
        <v>0</v>
      </c>
      <c r="I1087" s="122"/>
    </row>
    <row r="1088" spans="2:9" ht="6" customHeight="1">
      <c r="B1088" s="95"/>
      <c r="C1088" s="97"/>
      <c r="D1088" s="97"/>
      <c r="E1088" s="97"/>
      <c r="F1088" s="97"/>
      <c r="G1088" s="97"/>
      <c r="H1088" s="97"/>
      <c r="I1088" s="95"/>
    </row>
    <row r="1089" spans="2:9" ht="18.75" customHeight="1">
      <c r="B1089" s="95"/>
      <c r="C1089" s="501" t="s">
        <v>247</v>
      </c>
      <c r="D1089" s="501"/>
      <c r="E1089" s="501"/>
      <c r="F1089" s="501"/>
      <c r="G1089" s="501"/>
      <c r="H1089" s="501"/>
      <c r="I1089" s="95"/>
    </row>
    <row r="1090" spans="2:9" ht="18.75" customHeight="1">
      <c r="B1090" s="95"/>
      <c r="C1090" s="277" t="s">
        <v>241</v>
      </c>
      <c r="D1090" s="277" t="s">
        <v>242</v>
      </c>
      <c r="E1090" s="503" t="s">
        <v>248</v>
      </c>
      <c r="F1090" s="503"/>
      <c r="G1090" s="503"/>
      <c r="H1090" s="267" t="s">
        <v>249</v>
      </c>
      <c r="I1090" s="95"/>
    </row>
    <row r="1091" spans="2:9" ht="18.75" customHeight="1">
      <c r="B1091" s="95"/>
      <c r="C1091" s="236"/>
      <c r="D1091" s="236"/>
      <c r="E1091" s="498"/>
      <c r="F1091" s="498"/>
      <c r="G1091" s="498"/>
      <c r="H1091" s="111">
        <v>0</v>
      </c>
      <c r="I1091" s="95"/>
    </row>
    <row r="1092" spans="2:9" ht="18.75" customHeight="1">
      <c r="B1092" s="95"/>
      <c r="C1092" s="236"/>
      <c r="D1092" s="236"/>
      <c r="E1092" s="498"/>
      <c r="F1092" s="498"/>
      <c r="G1092" s="498"/>
      <c r="H1092" s="111">
        <v>0</v>
      </c>
      <c r="I1092" s="95"/>
    </row>
    <row r="1093" spans="2:9" ht="18.75" customHeight="1">
      <c r="B1093" s="95"/>
      <c r="C1093" s="236"/>
      <c r="D1093" s="236"/>
      <c r="E1093" s="498"/>
      <c r="F1093" s="498"/>
      <c r="G1093" s="498"/>
      <c r="H1093" s="111">
        <v>0</v>
      </c>
      <c r="I1093" s="95"/>
    </row>
    <row r="1094" spans="2:9" ht="18.75" customHeight="1">
      <c r="B1094" s="95"/>
      <c r="C1094" s="237"/>
      <c r="D1094" s="237"/>
      <c r="E1094" s="499"/>
      <c r="F1094" s="499"/>
      <c r="G1094" s="499"/>
      <c r="H1094" s="113">
        <v>0</v>
      </c>
      <c r="I1094" s="95"/>
    </row>
    <row r="1095" spans="2:9" s="126" customFormat="1" ht="18.75" customHeight="1">
      <c r="B1095" s="122"/>
      <c r="C1095" s="500" t="s">
        <v>237</v>
      </c>
      <c r="D1095" s="500"/>
      <c r="E1095" s="500"/>
      <c r="F1095" s="500"/>
      <c r="G1095" s="500"/>
      <c r="H1095" s="276">
        <f>SUBTOTAL(9,H1091:H1094)</f>
        <v>0</v>
      </c>
      <c r="I1095" s="122"/>
    </row>
    <row r="1096" spans="2:9" ht="6" customHeight="1">
      <c r="B1096" s="95"/>
      <c r="C1096" s="97"/>
      <c r="D1096" s="97"/>
      <c r="E1096" s="97"/>
      <c r="F1096" s="97"/>
      <c r="G1096" s="97"/>
      <c r="H1096" s="97"/>
      <c r="I1096" s="95"/>
    </row>
    <row r="1097" spans="2:9" ht="18.75" customHeight="1">
      <c r="B1097" s="95"/>
      <c r="C1097" s="501" t="s">
        <v>250</v>
      </c>
      <c r="D1097" s="501"/>
      <c r="E1097" s="501"/>
      <c r="F1097" s="501"/>
      <c r="G1097" s="501"/>
      <c r="H1097" s="501"/>
      <c r="I1097" s="95"/>
    </row>
    <row r="1098" spans="2:9" ht="25.5">
      <c r="B1098" s="95"/>
      <c r="C1098" s="282" t="s">
        <v>251</v>
      </c>
      <c r="D1098" s="267" t="s">
        <v>252</v>
      </c>
      <c r="E1098" s="267" t="s">
        <v>253</v>
      </c>
      <c r="F1098" s="277" t="s">
        <v>254</v>
      </c>
      <c r="G1098" s="267" t="s">
        <v>255</v>
      </c>
      <c r="H1098" s="267" t="s">
        <v>249</v>
      </c>
      <c r="I1098" s="95"/>
    </row>
    <row r="1099" spans="2:9" ht="18.75" customHeight="1">
      <c r="B1099" s="95"/>
      <c r="C1099" s="116"/>
      <c r="D1099" s="117"/>
      <c r="E1099" s="117"/>
      <c r="F1099" s="117"/>
      <c r="G1099" s="283">
        <f>E1099-D1099</f>
        <v>0</v>
      </c>
      <c r="H1099" s="111">
        <v>0</v>
      </c>
      <c r="I1099" s="123" t="s">
        <v>256</v>
      </c>
    </row>
    <row r="1100" spans="2:9" ht="18.75" customHeight="1">
      <c r="B1100" s="95"/>
      <c r="C1100" s="118"/>
      <c r="D1100" s="119"/>
      <c r="E1100" s="119"/>
      <c r="F1100" s="119"/>
      <c r="G1100" s="284">
        <f t="shared" ref="G1100" si="149">E1100-D1100</f>
        <v>0</v>
      </c>
      <c r="H1100" s="113">
        <v>0</v>
      </c>
      <c r="I1100" s="123" t="s">
        <v>257</v>
      </c>
    </row>
    <row r="1101" spans="2:9" s="126" customFormat="1" ht="18.75" customHeight="1">
      <c r="B1101" s="122"/>
      <c r="C1101" s="500" t="s">
        <v>237</v>
      </c>
      <c r="D1101" s="500"/>
      <c r="E1101" s="500"/>
      <c r="F1101" s="500"/>
      <c r="G1101" s="500"/>
      <c r="H1101" s="276">
        <f>SUBTOTAL(9,H1099:H1100)</f>
        <v>0</v>
      </c>
      <c r="I1101" s="122"/>
    </row>
    <row r="1102" spans="2:9" ht="6" customHeight="1">
      <c r="B1102" s="95"/>
      <c r="C1102" s="97"/>
      <c r="D1102" s="97"/>
      <c r="E1102" s="97"/>
      <c r="F1102" s="97"/>
      <c r="G1102" s="97"/>
      <c r="H1102" s="97"/>
      <c r="I1102" s="95"/>
    </row>
    <row r="1103" spans="2:9" s="127" customFormat="1" ht="18.75" customHeight="1">
      <c r="B1103" s="124"/>
      <c r="C1103" s="497" t="s">
        <v>258</v>
      </c>
      <c r="D1103" s="497"/>
      <c r="E1103" s="497"/>
      <c r="F1103" s="497"/>
      <c r="G1103" s="497"/>
      <c r="H1103" s="285">
        <f>SUBTOTAL(9,H1071:H1101)</f>
        <v>0</v>
      </c>
      <c r="I1103" s="124"/>
    </row>
    <row r="1104" spans="2:9" ht="50.1" customHeight="1">
      <c r="B1104" s="95"/>
      <c r="C1104" s="120"/>
      <c r="D1104" s="120"/>
      <c r="E1104" s="120"/>
      <c r="F1104" s="120"/>
      <c r="G1104" s="120"/>
      <c r="H1104" s="120"/>
      <c r="I1104" s="95"/>
    </row>
    <row r="1105" spans="2:9" ht="18.75" customHeight="1">
      <c r="B1105" s="95"/>
      <c r="C1105" s="510" t="s">
        <v>358</v>
      </c>
      <c r="D1105" s="510"/>
      <c r="E1105" s="507"/>
      <c r="F1105" s="507"/>
      <c r="G1105" s="507"/>
      <c r="H1105" s="507"/>
      <c r="I1105" s="95"/>
    </row>
    <row r="1106" spans="2:9" ht="18.75" customHeight="1">
      <c r="B1106" s="95"/>
      <c r="C1106" s="511" t="s">
        <v>184</v>
      </c>
      <c r="D1106" s="511"/>
      <c r="E1106" s="507"/>
      <c r="F1106" s="507"/>
      <c r="G1106" s="507"/>
      <c r="H1106" s="507"/>
      <c r="I1106" s="95"/>
    </row>
    <row r="1107" spans="2:9" ht="18.75" customHeight="1">
      <c r="B1107" s="95"/>
      <c r="C1107" s="503" t="s">
        <v>359</v>
      </c>
      <c r="D1107" s="503"/>
      <c r="E1107" s="507"/>
      <c r="F1107" s="507"/>
      <c r="G1107" s="507"/>
      <c r="H1107" s="507"/>
      <c r="I1107" s="95"/>
    </row>
    <row r="1108" spans="2:9" ht="18.75" customHeight="1">
      <c r="B1108" s="95"/>
      <c r="C1108" s="503" t="s">
        <v>226</v>
      </c>
      <c r="D1108" s="503"/>
      <c r="E1108" s="507"/>
      <c r="F1108" s="507"/>
      <c r="G1108" s="507"/>
      <c r="H1108" s="507"/>
      <c r="I1108" s="95"/>
    </row>
    <row r="1109" spans="2:9" ht="32.25" customHeight="1">
      <c r="B1109" s="95"/>
      <c r="C1109" s="503" t="s">
        <v>227</v>
      </c>
      <c r="D1109" s="503"/>
      <c r="E1109" s="507"/>
      <c r="F1109" s="507"/>
      <c r="G1109" s="507"/>
      <c r="H1109" s="507"/>
      <c r="I1109" s="95"/>
    </row>
    <row r="1110" spans="2:9" ht="30" customHeight="1">
      <c r="B1110" s="95"/>
      <c r="C1110" s="265" t="s">
        <v>228</v>
      </c>
      <c r="D1110" s="265" t="s">
        <v>229</v>
      </c>
      <c r="E1110" s="265" t="s">
        <v>230</v>
      </c>
      <c r="F1110" s="508" t="s">
        <v>194</v>
      </c>
      <c r="G1110" s="508"/>
      <c r="H1110" s="508"/>
      <c r="I1110" s="95"/>
    </row>
    <row r="1111" spans="2:9" ht="18.75" customHeight="1">
      <c r="B1111" s="95"/>
      <c r="C1111" s="106"/>
      <c r="D1111" s="238"/>
      <c r="E1111" s="266">
        <f>D1111-C1111</f>
        <v>0</v>
      </c>
      <c r="F1111" s="509"/>
      <c r="G1111" s="509"/>
      <c r="H1111" s="509"/>
      <c r="I1111" s="121"/>
    </row>
    <row r="1112" spans="2:9" ht="6" customHeight="1">
      <c r="B1112" s="95"/>
      <c r="C1112" s="96"/>
      <c r="D1112" s="97"/>
      <c r="E1112" s="97"/>
      <c r="F1112" s="97"/>
      <c r="G1112" s="97"/>
      <c r="H1112" s="97"/>
      <c r="I1112" s="95"/>
    </row>
    <row r="1113" spans="2:9" ht="18.75" customHeight="1">
      <c r="B1113" s="95"/>
      <c r="C1113" s="501" t="s">
        <v>231</v>
      </c>
      <c r="D1113" s="501"/>
      <c r="E1113" s="501"/>
      <c r="F1113" s="501"/>
      <c r="G1113" s="501"/>
      <c r="H1113" s="501"/>
      <c r="I1113" s="95"/>
    </row>
    <row r="1114" spans="2:9" ht="25.5">
      <c r="B1114" s="95"/>
      <c r="C1114" s="267" t="s">
        <v>232</v>
      </c>
      <c r="D1114" s="267" t="s">
        <v>233</v>
      </c>
      <c r="E1114" s="267" t="s">
        <v>230</v>
      </c>
      <c r="F1114" s="267" t="s">
        <v>234</v>
      </c>
      <c r="G1114" s="268" t="s">
        <v>235</v>
      </c>
      <c r="H1114" s="269" t="s">
        <v>236</v>
      </c>
      <c r="I1114" s="95"/>
    </row>
    <row r="1115" spans="2:9" ht="18.75" customHeight="1">
      <c r="B1115" s="95"/>
      <c r="C1115" s="106"/>
      <c r="D1115" s="238"/>
      <c r="E1115" s="266">
        <f t="shared" ref="E1115:E1116" si="150">D1115-C1115</f>
        <v>0</v>
      </c>
      <c r="F1115" s="273">
        <f t="shared" ref="F1115:F1116" si="151">IF(E1115-FLOOR(E1115,1)&lt;=5/24,FLOOR(E1115,1),IF(E1115-FLOOR(E1115,1)&lt;=8/24,FLOOR(E1115,1)+1/3,IF(E1115-FLOOR(E1115,1)&lt;=12/24,FLOOR(E1115,1)+2/3,CEILING(E1115,1))))</f>
        <v>0</v>
      </c>
      <c r="G1115" s="108"/>
      <c r="H1115" s="270">
        <f t="shared" ref="H1115:H1116" si="152">G1115*F1115</f>
        <v>0</v>
      </c>
      <c r="I1115" s="95"/>
    </row>
    <row r="1116" spans="2:9" ht="18.75" customHeight="1">
      <c r="B1116" s="95"/>
      <c r="C1116" s="107"/>
      <c r="D1116" s="107"/>
      <c r="E1116" s="274">
        <f t="shared" si="150"/>
        <v>0</v>
      </c>
      <c r="F1116" s="275">
        <f t="shared" si="151"/>
        <v>0</v>
      </c>
      <c r="G1116" s="109"/>
      <c r="H1116" s="271">
        <f t="shared" si="152"/>
        <v>0</v>
      </c>
      <c r="I1116" s="95"/>
    </row>
    <row r="1117" spans="2:9" s="126" customFormat="1" ht="18.75" customHeight="1">
      <c r="B1117" s="122"/>
      <c r="C1117" s="500" t="s">
        <v>237</v>
      </c>
      <c r="D1117" s="500"/>
      <c r="E1117" s="500"/>
      <c r="F1117" s="500"/>
      <c r="G1117" s="502"/>
      <c r="H1117" s="272">
        <f>SUBTOTAL(9,H1115:H1116)</f>
        <v>0</v>
      </c>
      <c r="I1117" s="122"/>
    </row>
    <row r="1118" spans="2:9" ht="6" customHeight="1">
      <c r="B1118" s="95"/>
      <c r="C1118" s="96"/>
      <c r="D1118" s="97"/>
      <c r="E1118" s="97"/>
      <c r="F1118" s="97"/>
      <c r="G1118" s="97"/>
      <c r="H1118" s="97"/>
      <c r="I1118" s="95"/>
    </row>
    <row r="1119" spans="2:9" ht="18.75" customHeight="1">
      <c r="B1119" s="95"/>
      <c r="C1119" s="501" t="s">
        <v>238</v>
      </c>
      <c r="D1119" s="501"/>
      <c r="E1119" s="501"/>
      <c r="F1119" s="501"/>
      <c r="G1119" s="501"/>
      <c r="H1119" s="501"/>
      <c r="I1119" s="95"/>
    </row>
    <row r="1120" spans="2:9" ht="25.5">
      <c r="B1120" s="95"/>
      <c r="C1120" s="267" t="s">
        <v>239</v>
      </c>
      <c r="D1120" s="504" t="s">
        <v>16</v>
      </c>
      <c r="E1120" s="504"/>
      <c r="F1120" s="504"/>
      <c r="G1120" s="504"/>
      <c r="H1120" s="267" t="s">
        <v>64</v>
      </c>
      <c r="I1120" s="95"/>
    </row>
    <row r="1121" spans="2:9" ht="18.75" customHeight="1">
      <c r="B1121" s="95"/>
      <c r="C1121" s="110"/>
      <c r="D1121" s="505"/>
      <c r="E1121" s="505"/>
      <c r="F1121" s="505"/>
      <c r="G1121" s="505"/>
      <c r="H1121" s="111">
        <v>0</v>
      </c>
      <c r="I1121" s="121"/>
    </row>
    <row r="1122" spans="2:9" ht="18.75" customHeight="1">
      <c r="B1122" s="95"/>
      <c r="C1122" s="112"/>
      <c r="D1122" s="506"/>
      <c r="E1122" s="506"/>
      <c r="F1122" s="506"/>
      <c r="G1122" s="506"/>
      <c r="H1122" s="113">
        <v>0</v>
      </c>
      <c r="I1122" s="95"/>
    </row>
    <row r="1123" spans="2:9" s="126" customFormat="1" ht="18.75" customHeight="1">
      <c r="B1123" s="122"/>
      <c r="C1123" s="500" t="s">
        <v>237</v>
      </c>
      <c r="D1123" s="500"/>
      <c r="E1123" s="500"/>
      <c r="F1123" s="500"/>
      <c r="G1123" s="500"/>
      <c r="H1123" s="272">
        <f>SUBTOTAL(9,H1121:H1122)</f>
        <v>0</v>
      </c>
      <c r="I1123" s="122"/>
    </row>
    <row r="1124" spans="2:9" ht="6" customHeight="1">
      <c r="B1124" s="95"/>
      <c r="C1124" s="96"/>
      <c r="D1124" s="97"/>
      <c r="E1124" s="97"/>
      <c r="F1124" s="97"/>
      <c r="G1124" s="97"/>
      <c r="H1124" s="97"/>
      <c r="I1124" s="95"/>
    </row>
    <row r="1125" spans="2:9" ht="18.75" customHeight="1">
      <c r="B1125" s="95"/>
      <c r="C1125" s="501" t="s">
        <v>240</v>
      </c>
      <c r="D1125" s="501"/>
      <c r="E1125" s="501"/>
      <c r="F1125" s="501"/>
      <c r="G1125" s="501"/>
      <c r="H1125" s="501"/>
      <c r="I1125" s="95"/>
    </row>
    <row r="1126" spans="2:9" ht="38.25">
      <c r="B1126" s="95"/>
      <c r="C1126" s="277" t="s">
        <v>361</v>
      </c>
      <c r="D1126" s="277" t="s">
        <v>362</v>
      </c>
      <c r="E1126" s="267" t="s">
        <v>243</v>
      </c>
      <c r="F1126" s="267" t="s">
        <v>244</v>
      </c>
      <c r="G1126" s="268" t="s">
        <v>245</v>
      </c>
      <c r="H1126" s="269" t="s">
        <v>246</v>
      </c>
      <c r="I1126" s="95"/>
    </row>
    <row r="1127" spans="2:9" ht="18.75" customHeight="1">
      <c r="B1127" s="95"/>
      <c r="C1127" s="236"/>
      <c r="D1127" s="114"/>
      <c r="E1127" s="236"/>
      <c r="F1127" s="236"/>
      <c r="G1127" s="278">
        <f>IF(E1127="",0,IF(F1127="",0.42,F1127*0.05+0.42))</f>
        <v>0</v>
      </c>
      <c r="H1127" s="279">
        <f>G1127*E1127</f>
        <v>0</v>
      </c>
      <c r="I1127" s="95"/>
    </row>
    <row r="1128" spans="2:9" ht="18.75" customHeight="1">
      <c r="B1128" s="95"/>
      <c r="C1128" s="236"/>
      <c r="D1128" s="114"/>
      <c r="E1128" s="236"/>
      <c r="F1128" s="236"/>
      <c r="G1128" s="278">
        <f t="shared" ref="G1128:G1130" si="153">IF(E1128="",0,IF(F1128="",0.42,F1128*0.05+0.42))</f>
        <v>0</v>
      </c>
      <c r="H1128" s="279">
        <f t="shared" ref="H1128:H1130" si="154">G1128*E1128</f>
        <v>0</v>
      </c>
      <c r="I1128" s="95"/>
    </row>
    <row r="1129" spans="2:9" ht="18.75" customHeight="1">
      <c r="B1129" s="95"/>
      <c r="C1129" s="236"/>
      <c r="D1129" s="114"/>
      <c r="E1129" s="236"/>
      <c r="F1129" s="236"/>
      <c r="G1129" s="278">
        <f t="shared" si="153"/>
        <v>0</v>
      </c>
      <c r="H1129" s="279">
        <f t="shared" si="154"/>
        <v>0</v>
      </c>
      <c r="I1129" s="95"/>
    </row>
    <row r="1130" spans="2:9" ht="18.75" customHeight="1">
      <c r="B1130" s="95"/>
      <c r="C1130" s="237"/>
      <c r="D1130" s="115"/>
      <c r="E1130" s="237"/>
      <c r="F1130" s="237"/>
      <c r="G1130" s="280">
        <f t="shared" si="153"/>
        <v>0</v>
      </c>
      <c r="H1130" s="281">
        <f t="shared" si="154"/>
        <v>0</v>
      </c>
      <c r="I1130" s="95"/>
    </row>
    <row r="1131" spans="2:9" s="126" customFormat="1" ht="18.75" customHeight="1">
      <c r="B1131" s="122"/>
      <c r="C1131" s="500" t="s">
        <v>237</v>
      </c>
      <c r="D1131" s="500"/>
      <c r="E1131" s="500"/>
      <c r="F1131" s="500"/>
      <c r="G1131" s="502"/>
      <c r="H1131" s="272">
        <f>SUBTOTAL(9,H1127:H1130)</f>
        <v>0</v>
      </c>
      <c r="I1131" s="122"/>
    </row>
    <row r="1132" spans="2:9" ht="6" customHeight="1">
      <c r="B1132" s="95"/>
      <c r="C1132" s="97"/>
      <c r="D1132" s="97"/>
      <c r="E1132" s="97"/>
      <c r="F1132" s="97"/>
      <c r="G1132" s="97"/>
      <c r="H1132" s="97"/>
      <c r="I1132" s="95"/>
    </row>
    <row r="1133" spans="2:9" ht="18.75" customHeight="1">
      <c r="B1133" s="95"/>
      <c r="C1133" s="501" t="s">
        <v>247</v>
      </c>
      <c r="D1133" s="501"/>
      <c r="E1133" s="501"/>
      <c r="F1133" s="501"/>
      <c r="G1133" s="501"/>
      <c r="H1133" s="501"/>
      <c r="I1133" s="95"/>
    </row>
    <row r="1134" spans="2:9" ht="18.75" customHeight="1">
      <c r="B1134" s="95"/>
      <c r="C1134" s="277" t="s">
        <v>241</v>
      </c>
      <c r="D1134" s="277" t="s">
        <v>242</v>
      </c>
      <c r="E1134" s="503" t="s">
        <v>248</v>
      </c>
      <c r="F1134" s="503"/>
      <c r="G1134" s="503"/>
      <c r="H1134" s="267" t="s">
        <v>249</v>
      </c>
      <c r="I1134" s="95"/>
    </row>
    <row r="1135" spans="2:9" ht="18.75" customHeight="1">
      <c r="B1135" s="95"/>
      <c r="C1135" s="236"/>
      <c r="D1135" s="236"/>
      <c r="E1135" s="498"/>
      <c r="F1135" s="498"/>
      <c r="G1135" s="498"/>
      <c r="H1135" s="111">
        <v>0</v>
      </c>
      <c r="I1135" s="95"/>
    </row>
    <row r="1136" spans="2:9" ht="18.75" customHeight="1">
      <c r="B1136" s="95"/>
      <c r="C1136" s="236"/>
      <c r="D1136" s="236"/>
      <c r="E1136" s="498"/>
      <c r="F1136" s="498"/>
      <c r="G1136" s="498"/>
      <c r="H1136" s="111">
        <v>0</v>
      </c>
      <c r="I1136" s="95"/>
    </row>
    <row r="1137" spans="2:9" ht="18.75" customHeight="1">
      <c r="B1137" s="95"/>
      <c r="C1137" s="236"/>
      <c r="D1137" s="236"/>
      <c r="E1137" s="498"/>
      <c r="F1137" s="498"/>
      <c r="G1137" s="498"/>
      <c r="H1137" s="111">
        <v>0</v>
      </c>
      <c r="I1137" s="95"/>
    </row>
    <row r="1138" spans="2:9" ht="18.75" customHeight="1">
      <c r="B1138" s="95"/>
      <c r="C1138" s="237"/>
      <c r="D1138" s="237"/>
      <c r="E1138" s="499"/>
      <c r="F1138" s="499"/>
      <c r="G1138" s="499"/>
      <c r="H1138" s="113">
        <v>0</v>
      </c>
      <c r="I1138" s="95"/>
    </row>
    <row r="1139" spans="2:9" s="126" customFormat="1" ht="18.75" customHeight="1">
      <c r="B1139" s="122"/>
      <c r="C1139" s="500" t="s">
        <v>237</v>
      </c>
      <c r="D1139" s="500"/>
      <c r="E1139" s="500"/>
      <c r="F1139" s="500"/>
      <c r="G1139" s="500"/>
      <c r="H1139" s="276">
        <f>SUBTOTAL(9,H1135:H1138)</f>
        <v>0</v>
      </c>
      <c r="I1139" s="122"/>
    </row>
    <row r="1140" spans="2:9" ht="6" customHeight="1">
      <c r="B1140" s="95"/>
      <c r="C1140" s="97"/>
      <c r="D1140" s="97"/>
      <c r="E1140" s="97"/>
      <c r="F1140" s="97"/>
      <c r="G1140" s="97"/>
      <c r="H1140" s="97"/>
      <c r="I1140" s="95"/>
    </row>
    <row r="1141" spans="2:9" ht="18.75" customHeight="1">
      <c r="B1141" s="95"/>
      <c r="C1141" s="501" t="s">
        <v>250</v>
      </c>
      <c r="D1141" s="501"/>
      <c r="E1141" s="501"/>
      <c r="F1141" s="501"/>
      <c r="G1141" s="501"/>
      <c r="H1141" s="501"/>
      <c r="I1141" s="95"/>
    </row>
    <row r="1142" spans="2:9" ht="25.5">
      <c r="B1142" s="95"/>
      <c r="C1142" s="282" t="s">
        <v>251</v>
      </c>
      <c r="D1142" s="267" t="s">
        <v>252</v>
      </c>
      <c r="E1142" s="267" t="s">
        <v>253</v>
      </c>
      <c r="F1142" s="277" t="s">
        <v>254</v>
      </c>
      <c r="G1142" s="267" t="s">
        <v>255</v>
      </c>
      <c r="H1142" s="267" t="s">
        <v>249</v>
      </c>
      <c r="I1142" s="95"/>
    </row>
    <row r="1143" spans="2:9" ht="18.75" customHeight="1">
      <c r="B1143" s="95"/>
      <c r="C1143" s="116"/>
      <c r="D1143" s="117"/>
      <c r="E1143" s="117"/>
      <c r="F1143" s="117"/>
      <c r="G1143" s="283">
        <f>E1143-D1143</f>
        <v>0</v>
      </c>
      <c r="H1143" s="111">
        <v>0</v>
      </c>
      <c r="I1143" s="123" t="s">
        <v>256</v>
      </c>
    </row>
    <row r="1144" spans="2:9" ht="18.75" customHeight="1">
      <c r="B1144" s="95"/>
      <c r="C1144" s="118"/>
      <c r="D1144" s="119"/>
      <c r="E1144" s="119"/>
      <c r="F1144" s="119"/>
      <c r="G1144" s="284">
        <f t="shared" ref="G1144" si="155">E1144-D1144</f>
        <v>0</v>
      </c>
      <c r="H1144" s="113">
        <v>0</v>
      </c>
      <c r="I1144" s="123" t="s">
        <v>257</v>
      </c>
    </row>
    <row r="1145" spans="2:9" s="126" customFormat="1" ht="18.75" customHeight="1">
      <c r="B1145" s="122"/>
      <c r="C1145" s="500" t="s">
        <v>237</v>
      </c>
      <c r="D1145" s="500"/>
      <c r="E1145" s="500"/>
      <c r="F1145" s="500"/>
      <c r="G1145" s="500"/>
      <c r="H1145" s="276">
        <f>SUBTOTAL(9,H1143:H1144)</f>
        <v>0</v>
      </c>
      <c r="I1145" s="122"/>
    </row>
    <row r="1146" spans="2:9" ht="6" customHeight="1">
      <c r="B1146" s="95"/>
      <c r="C1146" s="97"/>
      <c r="D1146" s="97"/>
      <c r="E1146" s="97"/>
      <c r="F1146" s="97"/>
      <c r="G1146" s="97"/>
      <c r="H1146" s="97"/>
      <c r="I1146" s="95"/>
    </row>
    <row r="1147" spans="2:9" s="127" customFormat="1" ht="18.75" customHeight="1">
      <c r="B1147" s="124"/>
      <c r="C1147" s="497" t="s">
        <v>258</v>
      </c>
      <c r="D1147" s="497"/>
      <c r="E1147" s="497"/>
      <c r="F1147" s="497"/>
      <c r="G1147" s="497"/>
      <c r="H1147" s="285">
        <f>SUBTOTAL(9,H1115:H1145)</f>
        <v>0</v>
      </c>
      <c r="I1147" s="124"/>
    </row>
    <row r="1148" spans="2:9" ht="50.1" customHeight="1">
      <c r="B1148" s="95"/>
      <c r="C1148" s="120"/>
      <c r="D1148" s="120"/>
      <c r="E1148" s="120"/>
      <c r="F1148" s="120"/>
      <c r="G1148" s="120"/>
      <c r="H1148" s="120"/>
      <c r="I1148" s="95"/>
    </row>
    <row r="1149" spans="2:9" ht="18.75" customHeight="1">
      <c r="B1149" s="95"/>
      <c r="C1149" s="510" t="s">
        <v>358</v>
      </c>
      <c r="D1149" s="510"/>
      <c r="E1149" s="507"/>
      <c r="F1149" s="507"/>
      <c r="G1149" s="507"/>
      <c r="H1149" s="507"/>
      <c r="I1149" s="95"/>
    </row>
    <row r="1150" spans="2:9" ht="18.75" customHeight="1">
      <c r="B1150" s="95"/>
      <c r="C1150" s="511" t="s">
        <v>184</v>
      </c>
      <c r="D1150" s="511"/>
      <c r="E1150" s="507"/>
      <c r="F1150" s="507"/>
      <c r="G1150" s="507"/>
      <c r="H1150" s="507"/>
      <c r="I1150" s="95"/>
    </row>
    <row r="1151" spans="2:9" ht="18.75" customHeight="1">
      <c r="B1151" s="95"/>
      <c r="C1151" s="503" t="s">
        <v>359</v>
      </c>
      <c r="D1151" s="503"/>
      <c r="E1151" s="507"/>
      <c r="F1151" s="507"/>
      <c r="G1151" s="507"/>
      <c r="H1151" s="507"/>
      <c r="I1151" s="95"/>
    </row>
    <row r="1152" spans="2:9" ht="18.75" customHeight="1">
      <c r="B1152" s="95"/>
      <c r="C1152" s="503" t="s">
        <v>226</v>
      </c>
      <c r="D1152" s="503"/>
      <c r="E1152" s="507"/>
      <c r="F1152" s="507"/>
      <c r="G1152" s="507"/>
      <c r="H1152" s="507"/>
      <c r="I1152" s="95"/>
    </row>
    <row r="1153" spans="2:9" ht="32.25" customHeight="1">
      <c r="B1153" s="95"/>
      <c r="C1153" s="503" t="s">
        <v>227</v>
      </c>
      <c r="D1153" s="503"/>
      <c r="E1153" s="507"/>
      <c r="F1153" s="507"/>
      <c r="G1153" s="507"/>
      <c r="H1153" s="507"/>
      <c r="I1153" s="95"/>
    </row>
    <row r="1154" spans="2:9" ht="30" customHeight="1">
      <c r="B1154" s="95"/>
      <c r="C1154" s="265" t="s">
        <v>228</v>
      </c>
      <c r="D1154" s="265" t="s">
        <v>229</v>
      </c>
      <c r="E1154" s="265" t="s">
        <v>230</v>
      </c>
      <c r="F1154" s="508" t="s">
        <v>194</v>
      </c>
      <c r="G1154" s="508"/>
      <c r="H1154" s="508"/>
      <c r="I1154" s="95"/>
    </row>
    <row r="1155" spans="2:9" ht="18.75" customHeight="1">
      <c r="B1155" s="95"/>
      <c r="C1155" s="106"/>
      <c r="D1155" s="238"/>
      <c r="E1155" s="266">
        <f>D1155-C1155</f>
        <v>0</v>
      </c>
      <c r="F1155" s="509"/>
      <c r="G1155" s="509"/>
      <c r="H1155" s="509"/>
      <c r="I1155" s="121"/>
    </row>
    <row r="1156" spans="2:9" ht="6" customHeight="1">
      <c r="B1156" s="95"/>
      <c r="C1156" s="96"/>
      <c r="D1156" s="97"/>
      <c r="E1156" s="97"/>
      <c r="F1156" s="97"/>
      <c r="G1156" s="97"/>
      <c r="H1156" s="97"/>
      <c r="I1156" s="95"/>
    </row>
    <row r="1157" spans="2:9" ht="18.75" customHeight="1">
      <c r="B1157" s="95"/>
      <c r="C1157" s="501" t="s">
        <v>231</v>
      </c>
      <c r="D1157" s="501"/>
      <c r="E1157" s="501"/>
      <c r="F1157" s="501"/>
      <c r="G1157" s="501"/>
      <c r="H1157" s="501"/>
      <c r="I1157" s="95"/>
    </row>
    <row r="1158" spans="2:9" ht="25.5">
      <c r="B1158" s="95"/>
      <c r="C1158" s="267" t="s">
        <v>232</v>
      </c>
      <c r="D1158" s="267" t="s">
        <v>233</v>
      </c>
      <c r="E1158" s="267" t="s">
        <v>230</v>
      </c>
      <c r="F1158" s="267" t="s">
        <v>234</v>
      </c>
      <c r="G1158" s="268" t="s">
        <v>235</v>
      </c>
      <c r="H1158" s="269" t="s">
        <v>236</v>
      </c>
      <c r="I1158" s="95"/>
    </row>
    <row r="1159" spans="2:9" ht="18.75" customHeight="1">
      <c r="B1159" s="95"/>
      <c r="C1159" s="106"/>
      <c r="D1159" s="238"/>
      <c r="E1159" s="266">
        <f t="shared" ref="E1159:E1160" si="156">D1159-C1159</f>
        <v>0</v>
      </c>
      <c r="F1159" s="273">
        <f t="shared" ref="F1159:F1160" si="157">IF(E1159-FLOOR(E1159,1)&lt;=5/24,FLOOR(E1159,1),IF(E1159-FLOOR(E1159,1)&lt;=8/24,FLOOR(E1159,1)+1/3,IF(E1159-FLOOR(E1159,1)&lt;=12/24,FLOOR(E1159,1)+2/3,CEILING(E1159,1))))</f>
        <v>0</v>
      </c>
      <c r="G1159" s="108"/>
      <c r="H1159" s="270">
        <f t="shared" ref="H1159:H1160" si="158">G1159*F1159</f>
        <v>0</v>
      </c>
      <c r="I1159" s="95"/>
    </row>
    <row r="1160" spans="2:9" ht="18.75" customHeight="1">
      <c r="B1160" s="95"/>
      <c r="C1160" s="107"/>
      <c r="D1160" s="107"/>
      <c r="E1160" s="274">
        <f t="shared" si="156"/>
        <v>0</v>
      </c>
      <c r="F1160" s="275">
        <f t="shared" si="157"/>
        <v>0</v>
      </c>
      <c r="G1160" s="109"/>
      <c r="H1160" s="271">
        <f t="shared" si="158"/>
        <v>0</v>
      </c>
      <c r="I1160" s="95"/>
    </row>
    <row r="1161" spans="2:9" s="126" customFormat="1" ht="18.75" customHeight="1">
      <c r="B1161" s="122"/>
      <c r="C1161" s="500" t="s">
        <v>237</v>
      </c>
      <c r="D1161" s="500"/>
      <c r="E1161" s="500"/>
      <c r="F1161" s="500"/>
      <c r="G1161" s="502"/>
      <c r="H1161" s="272">
        <f>SUBTOTAL(9,H1159:H1160)</f>
        <v>0</v>
      </c>
      <c r="I1161" s="122"/>
    </row>
    <row r="1162" spans="2:9" ht="6" customHeight="1">
      <c r="B1162" s="95"/>
      <c r="C1162" s="96"/>
      <c r="D1162" s="97"/>
      <c r="E1162" s="97"/>
      <c r="F1162" s="97"/>
      <c r="G1162" s="97"/>
      <c r="H1162" s="97"/>
      <c r="I1162" s="95"/>
    </row>
    <row r="1163" spans="2:9" ht="18.75" customHeight="1">
      <c r="B1163" s="95"/>
      <c r="C1163" s="501" t="s">
        <v>238</v>
      </c>
      <c r="D1163" s="501"/>
      <c r="E1163" s="501"/>
      <c r="F1163" s="501"/>
      <c r="G1163" s="501"/>
      <c r="H1163" s="501"/>
      <c r="I1163" s="95"/>
    </row>
    <row r="1164" spans="2:9" ht="25.5">
      <c r="B1164" s="95"/>
      <c r="C1164" s="267" t="s">
        <v>239</v>
      </c>
      <c r="D1164" s="504" t="s">
        <v>16</v>
      </c>
      <c r="E1164" s="504"/>
      <c r="F1164" s="504"/>
      <c r="G1164" s="504"/>
      <c r="H1164" s="267" t="s">
        <v>64</v>
      </c>
      <c r="I1164" s="95"/>
    </row>
    <row r="1165" spans="2:9" ht="18.75" customHeight="1">
      <c r="B1165" s="95"/>
      <c r="C1165" s="110"/>
      <c r="D1165" s="505"/>
      <c r="E1165" s="505"/>
      <c r="F1165" s="505"/>
      <c r="G1165" s="505"/>
      <c r="H1165" s="111">
        <v>0</v>
      </c>
      <c r="I1165" s="121"/>
    </row>
    <row r="1166" spans="2:9" ht="18.75" customHeight="1">
      <c r="B1166" s="95"/>
      <c r="C1166" s="112"/>
      <c r="D1166" s="506"/>
      <c r="E1166" s="506"/>
      <c r="F1166" s="506"/>
      <c r="G1166" s="506"/>
      <c r="H1166" s="113">
        <v>0</v>
      </c>
      <c r="I1166" s="95"/>
    </row>
    <row r="1167" spans="2:9" s="126" customFormat="1" ht="18.75" customHeight="1">
      <c r="B1167" s="122"/>
      <c r="C1167" s="500" t="s">
        <v>237</v>
      </c>
      <c r="D1167" s="500"/>
      <c r="E1167" s="500"/>
      <c r="F1167" s="500"/>
      <c r="G1167" s="500"/>
      <c r="H1167" s="272">
        <f>SUBTOTAL(9,H1165:H1166)</f>
        <v>0</v>
      </c>
      <c r="I1167" s="122"/>
    </row>
    <row r="1168" spans="2:9" ht="6" customHeight="1">
      <c r="B1168" s="95"/>
      <c r="C1168" s="96"/>
      <c r="D1168" s="97"/>
      <c r="E1168" s="97"/>
      <c r="F1168" s="97"/>
      <c r="G1168" s="97"/>
      <c r="H1168" s="97"/>
      <c r="I1168" s="95"/>
    </row>
    <row r="1169" spans="2:9" ht="18.75" customHeight="1">
      <c r="B1169" s="95"/>
      <c r="C1169" s="501" t="s">
        <v>240</v>
      </c>
      <c r="D1169" s="501"/>
      <c r="E1169" s="501"/>
      <c r="F1169" s="501"/>
      <c r="G1169" s="501"/>
      <c r="H1169" s="501"/>
      <c r="I1169" s="95"/>
    </row>
    <row r="1170" spans="2:9" ht="38.25">
      <c r="B1170" s="95"/>
      <c r="C1170" s="277" t="s">
        <v>361</v>
      </c>
      <c r="D1170" s="277" t="s">
        <v>362</v>
      </c>
      <c r="E1170" s="267" t="s">
        <v>243</v>
      </c>
      <c r="F1170" s="267" t="s">
        <v>244</v>
      </c>
      <c r="G1170" s="268" t="s">
        <v>245</v>
      </c>
      <c r="H1170" s="269" t="s">
        <v>246</v>
      </c>
      <c r="I1170" s="95"/>
    </row>
    <row r="1171" spans="2:9" ht="18.75" customHeight="1">
      <c r="B1171" s="95"/>
      <c r="C1171" s="236"/>
      <c r="D1171" s="114"/>
      <c r="E1171" s="236"/>
      <c r="F1171" s="236"/>
      <c r="G1171" s="278">
        <f>IF(E1171="",0,IF(F1171="",0.42,F1171*0.05+0.42))</f>
        <v>0</v>
      </c>
      <c r="H1171" s="279">
        <f>G1171*E1171</f>
        <v>0</v>
      </c>
      <c r="I1171" s="95"/>
    </row>
    <row r="1172" spans="2:9" ht="18.75" customHeight="1">
      <c r="B1172" s="95"/>
      <c r="C1172" s="236"/>
      <c r="D1172" s="114"/>
      <c r="E1172" s="236"/>
      <c r="F1172" s="236"/>
      <c r="G1172" s="278">
        <f t="shared" ref="G1172:G1174" si="159">IF(E1172="",0,IF(F1172="",0.42,F1172*0.05+0.42))</f>
        <v>0</v>
      </c>
      <c r="H1172" s="279">
        <f t="shared" ref="H1172:H1174" si="160">G1172*E1172</f>
        <v>0</v>
      </c>
      <c r="I1172" s="95"/>
    </row>
    <row r="1173" spans="2:9" ht="18.75" customHeight="1">
      <c r="B1173" s="95"/>
      <c r="C1173" s="236"/>
      <c r="D1173" s="114"/>
      <c r="E1173" s="236"/>
      <c r="F1173" s="236"/>
      <c r="G1173" s="278">
        <f t="shared" si="159"/>
        <v>0</v>
      </c>
      <c r="H1173" s="279">
        <f t="shared" si="160"/>
        <v>0</v>
      </c>
      <c r="I1173" s="95"/>
    </row>
    <row r="1174" spans="2:9" ht="18.75" customHeight="1">
      <c r="B1174" s="95"/>
      <c r="C1174" s="237"/>
      <c r="D1174" s="115"/>
      <c r="E1174" s="237"/>
      <c r="F1174" s="237"/>
      <c r="G1174" s="280">
        <f t="shared" si="159"/>
        <v>0</v>
      </c>
      <c r="H1174" s="281">
        <f t="shared" si="160"/>
        <v>0</v>
      </c>
      <c r="I1174" s="95"/>
    </row>
    <row r="1175" spans="2:9" s="126" customFormat="1" ht="18.75" customHeight="1">
      <c r="B1175" s="122"/>
      <c r="C1175" s="500" t="s">
        <v>237</v>
      </c>
      <c r="D1175" s="500"/>
      <c r="E1175" s="500"/>
      <c r="F1175" s="500"/>
      <c r="G1175" s="502"/>
      <c r="H1175" s="272">
        <f>SUBTOTAL(9,H1171:H1174)</f>
        <v>0</v>
      </c>
      <c r="I1175" s="122"/>
    </row>
    <row r="1176" spans="2:9" ht="6" customHeight="1">
      <c r="B1176" s="95"/>
      <c r="C1176" s="97"/>
      <c r="D1176" s="97"/>
      <c r="E1176" s="97"/>
      <c r="F1176" s="97"/>
      <c r="G1176" s="97"/>
      <c r="H1176" s="97"/>
      <c r="I1176" s="95"/>
    </row>
    <row r="1177" spans="2:9" ht="18.75" customHeight="1">
      <c r="B1177" s="95"/>
      <c r="C1177" s="501" t="s">
        <v>247</v>
      </c>
      <c r="D1177" s="501"/>
      <c r="E1177" s="501"/>
      <c r="F1177" s="501"/>
      <c r="G1177" s="501"/>
      <c r="H1177" s="501"/>
      <c r="I1177" s="95"/>
    </row>
    <row r="1178" spans="2:9" ht="18.75" customHeight="1">
      <c r="B1178" s="95"/>
      <c r="C1178" s="277" t="s">
        <v>241</v>
      </c>
      <c r="D1178" s="277" t="s">
        <v>242</v>
      </c>
      <c r="E1178" s="503" t="s">
        <v>248</v>
      </c>
      <c r="F1178" s="503"/>
      <c r="G1178" s="503"/>
      <c r="H1178" s="267" t="s">
        <v>249</v>
      </c>
      <c r="I1178" s="95"/>
    </row>
    <row r="1179" spans="2:9" ht="18.75" customHeight="1">
      <c r="B1179" s="95"/>
      <c r="C1179" s="236"/>
      <c r="D1179" s="236"/>
      <c r="E1179" s="498"/>
      <c r="F1179" s="498"/>
      <c r="G1179" s="498"/>
      <c r="H1179" s="111">
        <v>0</v>
      </c>
      <c r="I1179" s="95"/>
    </row>
    <row r="1180" spans="2:9" ht="18.75" customHeight="1">
      <c r="B1180" s="95"/>
      <c r="C1180" s="236"/>
      <c r="D1180" s="236"/>
      <c r="E1180" s="498"/>
      <c r="F1180" s="498"/>
      <c r="G1180" s="498"/>
      <c r="H1180" s="111">
        <v>0</v>
      </c>
      <c r="I1180" s="95"/>
    </row>
    <row r="1181" spans="2:9" ht="18.75" customHeight="1">
      <c r="B1181" s="95"/>
      <c r="C1181" s="236"/>
      <c r="D1181" s="236"/>
      <c r="E1181" s="498"/>
      <c r="F1181" s="498"/>
      <c r="G1181" s="498"/>
      <c r="H1181" s="111">
        <v>0</v>
      </c>
      <c r="I1181" s="95"/>
    </row>
    <row r="1182" spans="2:9" ht="18.75" customHeight="1">
      <c r="B1182" s="95"/>
      <c r="C1182" s="237"/>
      <c r="D1182" s="237"/>
      <c r="E1182" s="499"/>
      <c r="F1182" s="499"/>
      <c r="G1182" s="499"/>
      <c r="H1182" s="113">
        <v>0</v>
      </c>
      <c r="I1182" s="95"/>
    </row>
    <row r="1183" spans="2:9" s="126" customFormat="1" ht="18.75" customHeight="1">
      <c r="B1183" s="122"/>
      <c r="C1183" s="500" t="s">
        <v>237</v>
      </c>
      <c r="D1183" s="500"/>
      <c r="E1183" s="500"/>
      <c r="F1183" s="500"/>
      <c r="G1183" s="500"/>
      <c r="H1183" s="276">
        <f>SUBTOTAL(9,H1179:H1182)</f>
        <v>0</v>
      </c>
      <c r="I1183" s="122"/>
    </row>
    <row r="1184" spans="2:9" ht="6" customHeight="1">
      <c r="B1184" s="95"/>
      <c r="C1184" s="97"/>
      <c r="D1184" s="97"/>
      <c r="E1184" s="97"/>
      <c r="F1184" s="97"/>
      <c r="G1184" s="97"/>
      <c r="H1184" s="97"/>
      <c r="I1184" s="95"/>
    </row>
    <row r="1185" spans="2:9" ht="18.75" customHeight="1">
      <c r="B1185" s="95"/>
      <c r="C1185" s="501" t="s">
        <v>250</v>
      </c>
      <c r="D1185" s="501"/>
      <c r="E1185" s="501"/>
      <c r="F1185" s="501"/>
      <c r="G1185" s="501"/>
      <c r="H1185" s="501"/>
      <c r="I1185" s="95"/>
    </row>
    <row r="1186" spans="2:9" ht="25.5">
      <c r="B1186" s="95"/>
      <c r="C1186" s="282" t="s">
        <v>251</v>
      </c>
      <c r="D1186" s="267" t="s">
        <v>252</v>
      </c>
      <c r="E1186" s="267" t="s">
        <v>253</v>
      </c>
      <c r="F1186" s="277" t="s">
        <v>254</v>
      </c>
      <c r="G1186" s="267" t="s">
        <v>255</v>
      </c>
      <c r="H1186" s="267" t="s">
        <v>249</v>
      </c>
      <c r="I1186" s="95"/>
    </row>
    <row r="1187" spans="2:9" ht="18.75" customHeight="1">
      <c r="B1187" s="95"/>
      <c r="C1187" s="116"/>
      <c r="D1187" s="117"/>
      <c r="E1187" s="117"/>
      <c r="F1187" s="117"/>
      <c r="G1187" s="283">
        <f>E1187-D1187</f>
        <v>0</v>
      </c>
      <c r="H1187" s="111">
        <v>0</v>
      </c>
      <c r="I1187" s="123" t="s">
        <v>256</v>
      </c>
    </row>
    <row r="1188" spans="2:9" ht="18.75" customHeight="1">
      <c r="B1188" s="95"/>
      <c r="C1188" s="118"/>
      <c r="D1188" s="119"/>
      <c r="E1188" s="119"/>
      <c r="F1188" s="119"/>
      <c r="G1188" s="284">
        <f t="shared" ref="G1188" si="161">E1188-D1188</f>
        <v>0</v>
      </c>
      <c r="H1188" s="113">
        <v>0</v>
      </c>
      <c r="I1188" s="123" t="s">
        <v>257</v>
      </c>
    </row>
    <row r="1189" spans="2:9" s="126" customFormat="1" ht="18.75" customHeight="1">
      <c r="B1189" s="122"/>
      <c r="C1189" s="500" t="s">
        <v>237</v>
      </c>
      <c r="D1189" s="500"/>
      <c r="E1189" s="500"/>
      <c r="F1189" s="500"/>
      <c r="G1189" s="500"/>
      <c r="H1189" s="276">
        <f>SUBTOTAL(9,H1187:H1188)</f>
        <v>0</v>
      </c>
      <c r="I1189" s="122"/>
    </row>
    <row r="1190" spans="2:9" ht="6" customHeight="1">
      <c r="B1190" s="95"/>
      <c r="C1190" s="97"/>
      <c r="D1190" s="97"/>
      <c r="E1190" s="97"/>
      <c r="F1190" s="97"/>
      <c r="G1190" s="97"/>
      <c r="H1190" s="97"/>
      <c r="I1190" s="95"/>
    </row>
    <row r="1191" spans="2:9" s="127" customFormat="1" ht="18.75" customHeight="1">
      <c r="B1191" s="124"/>
      <c r="C1191" s="497" t="s">
        <v>258</v>
      </c>
      <c r="D1191" s="497"/>
      <c r="E1191" s="497"/>
      <c r="F1191" s="497"/>
      <c r="G1191" s="497"/>
      <c r="H1191" s="285">
        <f>SUBTOTAL(9,H1159:H1189)</f>
        <v>0</v>
      </c>
      <c r="I1191" s="124"/>
    </row>
    <row r="1192" spans="2:9" ht="50.1" customHeight="1">
      <c r="B1192" s="95"/>
      <c r="C1192" s="120"/>
      <c r="D1192" s="120"/>
      <c r="E1192" s="120"/>
      <c r="F1192" s="120"/>
      <c r="G1192" s="120"/>
      <c r="H1192" s="120"/>
      <c r="I1192" s="95"/>
    </row>
    <row r="1193" spans="2:9" ht="18.75" customHeight="1">
      <c r="B1193" s="95"/>
      <c r="C1193" s="510" t="s">
        <v>358</v>
      </c>
      <c r="D1193" s="510"/>
      <c r="E1193" s="507"/>
      <c r="F1193" s="507"/>
      <c r="G1193" s="507"/>
      <c r="H1193" s="507"/>
      <c r="I1193" s="95"/>
    </row>
    <row r="1194" spans="2:9" ht="18.75" customHeight="1">
      <c r="B1194" s="95"/>
      <c r="C1194" s="511" t="s">
        <v>184</v>
      </c>
      <c r="D1194" s="511"/>
      <c r="E1194" s="507"/>
      <c r="F1194" s="507"/>
      <c r="G1194" s="507"/>
      <c r="H1194" s="507"/>
      <c r="I1194" s="95"/>
    </row>
    <row r="1195" spans="2:9" ht="18.75" customHeight="1">
      <c r="B1195" s="95"/>
      <c r="C1195" s="503" t="s">
        <v>359</v>
      </c>
      <c r="D1195" s="503"/>
      <c r="E1195" s="507"/>
      <c r="F1195" s="507"/>
      <c r="G1195" s="507"/>
      <c r="H1195" s="507"/>
      <c r="I1195" s="95"/>
    </row>
    <row r="1196" spans="2:9" ht="18.75" customHeight="1">
      <c r="B1196" s="95"/>
      <c r="C1196" s="503" t="s">
        <v>226</v>
      </c>
      <c r="D1196" s="503"/>
      <c r="E1196" s="507"/>
      <c r="F1196" s="507"/>
      <c r="G1196" s="507"/>
      <c r="H1196" s="507"/>
      <c r="I1196" s="95"/>
    </row>
    <row r="1197" spans="2:9" ht="32.25" customHeight="1">
      <c r="B1197" s="95"/>
      <c r="C1197" s="503" t="s">
        <v>227</v>
      </c>
      <c r="D1197" s="503"/>
      <c r="E1197" s="507"/>
      <c r="F1197" s="507"/>
      <c r="G1197" s="507"/>
      <c r="H1197" s="507"/>
      <c r="I1197" s="95"/>
    </row>
    <row r="1198" spans="2:9" ht="30" customHeight="1">
      <c r="B1198" s="95"/>
      <c r="C1198" s="265" t="s">
        <v>228</v>
      </c>
      <c r="D1198" s="265" t="s">
        <v>229</v>
      </c>
      <c r="E1198" s="265" t="s">
        <v>230</v>
      </c>
      <c r="F1198" s="508" t="s">
        <v>194</v>
      </c>
      <c r="G1198" s="508"/>
      <c r="H1198" s="508"/>
      <c r="I1198" s="95"/>
    </row>
    <row r="1199" spans="2:9" ht="18.75" customHeight="1">
      <c r="B1199" s="95"/>
      <c r="C1199" s="106"/>
      <c r="D1199" s="238"/>
      <c r="E1199" s="266">
        <f>D1199-C1199</f>
        <v>0</v>
      </c>
      <c r="F1199" s="509"/>
      <c r="G1199" s="509"/>
      <c r="H1199" s="509"/>
      <c r="I1199" s="121"/>
    </row>
    <row r="1200" spans="2:9" ht="6" customHeight="1">
      <c r="B1200" s="95"/>
      <c r="C1200" s="96"/>
      <c r="D1200" s="97"/>
      <c r="E1200" s="97"/>
      <c r="F1200" s="97"/>
      <c r="G1200" s="97"/>
      <c r="H1200" s="97"/>
      <c r="I1200" s="95"/>
    </row>
    <row r="1201" spans="2:9" ht="18.75" customHeight="1">
      <c r="B1201" s="95"/>
      <c r="C1201" s="501" t="s">
        <v>231</v>
      </c>
      <c r="D1201" s="501"/>
      <c r="E1201" s="501"/>
      <c r="F1201" s="501"/>
      <c r="G1201" s="501"/>
      <c r="H1201" s="501"/>
      <c r="I1201" s="95"/>
    </row>
    <row r="1202" spans="2:9" ht="25.5">
      <c r="B1202" s="95"/>
      <c r="C1202" s="267" t="s">
        <v>232</v>
      </c>
      <c r="D1202" s="267" t="s">
        <v>233</v>
      </c>
      <c r="E1202" s="267" t="s">
        <v>230</v>
      </c>
      <c r="F1202" s="267" t="s">
        <v>234</v>
      </c>
      <c r="G1202" s="268" t="s">
        <v>235</v>
      </c>
      <c r="H1202" s="269" t="s">
        <v>236</v>
      </c>
      <c r="I1202" s="95"/>
    </row>
    <row r="1203" spans="2:9" ht="18.75" customHeight="1">
      <c r="B1203" s="95"/>
      <c r="C1203" s="106"/>
      <c r="D1203" s="238"/>
      <c r="E1203" s="266">
        <f t="shared" ref="E1203:E1204" si="162">D1203-C1203</f>
        <v>0</v>
      </c>
      <c r="F1203" s="273">
        <f t="shared" ref="F1203:F1204" si="163">IF(E1203-FLOOR(E1203,1)&lt;=5/24,FLOOR(E1203,1),IF(E1203-FLOOR(E1203,1)&lt;=8/24,FLOOR(E1203,1)+1/3,IF(E1203-FLOOR(E1203,1)&lt;=12/24,FLOOR(E1203,1)+2/3,CEILING(E1203,1))))</f>
        <v>0</v>
      </c>
      <c r="G1203" s="108"/>
      <c r="H1203" s="270">
        <f t="shared" ref="H1203:H1204" si="164">G1203*F1203</f>
        <v>0</v>
      </c>
      <c r="I1203" s="95"/>
    </row>
    <row r="1204" spans="2:9" ht="18.75" customHeight="1">
      <c r="B1204" s="95"/>
      <c r="C1204" s="107"/>
      <c r="D1204" s="107"/>
      <c r="E1204" s="274">
        <f t="shared" si="162"/>
        <v>0</v>
      </c>
      <c r="F1204" s="275">
        <f t="shared" si="163"/>
        <v>0</v>
      </c>
      <c r="G1204" s="109"/>
      <c r="H1204" s="271">
        <f t="shared" si="164"/>
        <v>0</v>
      </c>
      <c r="I1204" s="95"/>
    </row>
    <row r="1205" spans="2:9" s="126" customFormat="1" ht="18.75" customHeight="1">
      <c r="B1205" s="122"/>
      <c r="C1205" s="500" t="s">
        <v>237</v>
      </c>
      <c r="D1205" s="500"/>
      <c r="E1205" s="500"/>
      <c r="F1205" s="500"/>
      <c r="G1205" s="502"/>
      <c r="H1205" s="272">
        <f>SUBTOTAL(9,H1203:H1204)</f>
        <v>0</v>
      </c>
      <c r="I1205" s="122"/>
    </row>
    <row r="1206" spans="2:9" ht="6" customHeight="1">
      <c r="B1206" s="95"/>
      <c r="C1206" s="96"/>
      <c r="D1206" s="97"/>
      <c r="E1206" s="97"/>
      <c r="F1206" s="97"/>
      <c r="G1206" s="97"/>
      <c r="H1206" s="97"/>
      <c r="I1206" s="95"/>
    </row>
    <row r="1207" spans="2:9" ht="18.75" customHeight="1">
      <c r="B1207" s="95"/>
      <c r="C1207" s="501" t="s">
        <v>238</v>
      </c>
      <c r="D1207" s="501"/>
      <c r="E1207" s="501"/>
      <c r="F1207" s="501"/>
      <c r="G1207" s="501"/>
      <c r="H1207" s="501"/>
      <c r="I1207" s="95"/>
    </row>
    <row r="1208" spans="2:9" ht="25.5">
      <c r="B1208" s="95"/>
      <c r="C1208" s="267" t="s">
        <v>239</v>
      </c>
      <c r="D1208" s="504" t="s">
        <v>16</v>
      </c>
      <c r="E1208" s="504"/>
      <c r="F1208" s="504"/>
      <c r="G1208" s="504"/>
      <c r="H1208" s="267" t="s">
        <v>64</v>
      </c>
      <c r="I1208" s="95"/>
    </row>
    <row r="1209" spans="2:9" ht="18.75" customHeight="1">
      <c r="B1209" s="95"/>
      <c r="C1209" s="110"/>
      <c r="D1209" s="505"/>
      <c r="E1209" s="505"/>
      <c r="F1209" s="505"/>
      <c r="G1209" s="505"/>
      <c r="H1209" s="111">
        <v>0</v>
      </c>
      <c r="I1209" s="121"/>
    </row>
    <row r="1210" spans="2:9" ht="18.75" customHeight="1">
      <c r="B1210" s="95"/>
      <c r="C1210" s="112"/>
      <c r="D1210" s="506"/>
      <c r="E1210" s="506"/>
      <c r="F1210" s="506"/>
      <c r="G1210" s="506"/>
      <c r="H1210" s="113">
        <v>0</v>
      </c>
      <c r="I1210" s="95"/>
    </row>
    <row r="1211" spans="2:9" s="126" customFormat="1" ht="18.75" customHeight="1">
      <c r="B1211" s="122"/>
      <c r="C1211" s="500" t="s">
        <v>237</v>
      </c>
      <c r="D1211" s="500"/>
      <c r="E1211" s="500"/>
      <c r="F1211" s="500"/>
      <c r="G1211" s="500"/>
      <c r="H1211" s="158">
        <f>SUBTOTAL(9,H1209:H1210)</f>
        <v>0</v>
      </c>
      <c r="I1211" s="122"/>
    </row>
    <row r="1212" spans="2:9" ht="6" customHeight="1">
      <c r="B1212" s="95"/>
      <c r="C1212" s="96"/>
      <c r="D1212" s="97"/>
      <c r="E1212" s="97"/>
      <c r="F1212" s="97"/>
      <c r="G1212" s="97"/>
      <c r="H1212" s="97"/>
      <c r="I1212" s="95"/>
    </row>
    <row r="1213" spans="2:9" ht="18.75" customHeight="1">
      <c r="B1213" s="95"/>
      <c r="C1213" s="501" t="s">
        <v>240</v>
      </c>
      <c r="D1213" s="501"/>
      <c r="E1213" s="501"/>
      <c r="F1213" s="501"/>
      <c r="G1213" s="501"/>
      <c r="H1213" s="501"/>
      <c r="I1213" s="95"/>
    </row>
    <row r="1214" spans="2:9" ht="38.25">
      <c r="B1214" s="95"/>
      <c r="C1214" s="277" t="s">
        <v>361</v>
      </c>
      <c r="D1214" s="277" t="s">
        <v>362</v>
      </c>
      <c r="E1214" s="267" t="s">
        <v>243</v>
      </c>
      <c r="F1214" s="267" t="s">
        <v>244</v>
      </c>
      <c r="G1214" s="268" t="s">
        <v>245</v>
      </c>
      <c r="H1214" s="269" t="s">
        <v>246</v>
      </c>
      <c r="I1214" s="95"/>
    </row>
    <row r="1215" spans="2:9" ht="18.75" customHeight="1">
      <c r="B1215" s="95"/>
      <c r="C1215" s="236"/>
      <c r="D1215" s="114"/>
      <c r="E1215" s="236"/>
      <c r="F1215" s="236"/>
      <c r="G1215" s="278">
        <f>IF(E1215="",0,IF(F1215="",0.42,F1215*0.05+0.42))</f>
        <v>0</v>
      </c>
      <c r="H1215" s="279">
        <f>G1215*E1215</f>
        <v>0</v>
      </c>
      <c r="I1215" s="95"/>
    </row>
    <row r="1216" spans="2:9" ht="18.75" customHeight="1">
      <c r="B1216" s="95"/>
      <c r="C1216" s="236"/>
      <c r="D1216" s="114"/>
      <c r="E1216" s="236"/>
      <c r="F1216" s="236"/>
      <c r="G1216" s="278">
        <f t="shared" ref="G1216:G1218" si="165">IF(E1216="",0,IF(F1216="",0.42,F1216*0.05+0.42))</f>
        <v>0</v>
      </c>
      <c r="H1216" s="279">
        <f t="shared" ref="H1216:H1218" si="166">G1216*E1216</f>
        <v>0</v>
      </c>
      <c r="I1216" s="95"/>
    </row>
    <row r="1217" spans="2:9" ht="18.75" customHeight="1">
      <c r="B1217" s="95"/>
      <c r="C1217" s="236"/>
      <c r="D1217" s="114"/>
      <c r="E1217" s="236"/>
      <c r="F1217" s="236"/>
      <c r="G1217" s="278">
        <f t="shared" si="165"/>
        <v>0</v>
      </c>
      <c r="H1217" s="279">
        <f t="shared" si="166"/>
        <v>0</v>
      </c>
      <c r="I1217" s="95"/>
    </row>
    <row r="1218" spans="2:9" ht="18.75" customHeight="1">
      <c r="B1218" s="95"/>
      <c r="C1218" s="237"/>
      <c r="D1218" s="115"/>
      <c r="E1218" s="237"/>
      <c r="F1218" s="237"/>
      <c r="G1218" s="280">
        <f t="shared" si="165"/>
        <v>0</v>
      </c>
      <c r="H1218" s="281">
        <f t="shared" si="166"/>
        <v>0</v>
      </c>
      <c r="I1218" s="95"/>
    </row>
    <row r="1219" spans="2:9" s="126" customFormat="1" ht="18.75" customHeight="1">
      <c r="B1219" s="122"/>
      <c r="C1219" s="500" t="s">
        <v>237</v>
      </c>
      <c r="D1219" s="500"/>
      <c r="E1219" s="500"/>
      <c r="F1219" s="500"/>
      <c r="G1219" s="502"/>
      <c r="H1219" s="272">
        <f>SUBTOTAL(9,H1215:H1218)</f>
        <v>0</v>
      </c>
      <c r="I1219" s="122"/>
    </row>
    <row r="1220" spans="2:9" ht="6" customHeight="1">
      <c r="B1220" s="95"/>
      <c r="C1220" s="97"/>
      <c r="D1220" s="97"/>
      <c r="E1220" s="97"/>
      <c r="F1220" s="97"/>
      <c r="G1220" s="97"/>
      <c r="H1220" s="97"/>
      <c r="I1220" s="95"/>
    </row>
    <row r="1221" spans="2:9" ht="18.75" customHeight="1">
      <c r="B1221" s="95"/>
      <c r="C1221" s="501" t="s">
        <v>247</v>
      </c>
      <c r="D1221" s="501"/>
      <c r="E1221" s="501"/>
      <c r="F1221" s="501"/>
      <c r="G1221" s="501"/>
      <c r="H1221" s="501"/>
      <c r="I1221" s="95"/>
    </row>
    <row r="1222" spans="2:9" ht="18.75" customHeight="1">
      <c r="B1222" s="95"/>
      <c r="C1222" s="277" t="s">
        <v>241</v>
      </c>
      <c r="D1222" s="277" t="s">
        <v>242</v>
      </c>
      <c r="E1222" s="503" t="s">
        <v>248</v>
      </c>
      <c r="F1222" s="503"/>
      <c r="G1222" s="503"/>
      <c r="H1222" s="267" t="s">
        <v>249</v>
      </c>
      <c r="I1222" s="95"/>
    </row>
    <row r="1223" spans="2:9" ht="18.75" customHeight="1">
      <c r="B1223" s="95"/>
      <c r="C1223" s="236"/>
      <c r="D1223" s="236"/>
      <c r="E1223" s="498"/>
      <c r="F1223" s="498"/>
      <c r="G1223" s="498"/>
      <c r="H1223" s="111">
        <v>0</v>
      </c>
      <c r="I1223" s="95"/>
    </row>
    <row r="1224" spans="2:9" ht="18.75" customHeight="1">
      <c r="B1224" s="95"/>
      <c r="C1224" s="236"/>
      <c r="D1224" s="236"/>
      <c r="E1224" s="498"/>
      <c r="F1224" s="498"/>
      <c r="G1224" s="498"/>
      <c r="H1224" s="111">
        <v>0</v>
      </c>
      <c r="I1224" s="95"/>
    </row>
    <row r="1225" spans="2:9" ht="18.75" customHeight="1">
      <c r="B1225" s="95"/>
      <c r="C1225" s="236"/>
      <c r="D1225" s="236"/>
      <c r="E1225" s="498"/>
      <c r="F1225" s="498"/>
      <c r="G1225" s="498"/>
      <c r="H1225" s="111">
        <v>0</v>
      </c>
      <c r="I1225" s="95"/>
    </row>
    <row r="1226" spans="2:9" ht="18.75" customHeight="1">
      <c r="B1226" s="95"/>
      <c r="C1226" s="237"/>
      <c r="D1226" s="237"/>
      <c r="E1226" s="499"/>
      <c r="F1226" s="499"/>
      <c r="G1226" s="499"/>
      <c r="H1226" s="113">
        <v>0</v>
      </c>
      <c r="I1226" s="95"/>
    </row>
    <row r="1227" spans="2:9" s="126" customFormat="1" ht="18.75" customHeight="1">
      <c r="B1227" s="122"/>
      <c r="C1227" s="500" t="s">
        <v>237</v>
      </c>
      <c r="D1227" s="500"/>
      <c r="E1227" s="500"/>
      <c r="F1227" s="500"/>
      <c r="G1227" s="500"/>
      <c r="H1227" s="276">
        <f>SUBTOTAL(9,H1223:H1226)</f>
        <v>0</v>
      </c>
      <c r="I1227" s="122"/>
    </row>
    <row r="1228" spans="2:9" ht="6" customHeight="1">
      <c r="B1228" s="95"/>
      <c r="C1228" s="97"/>
      <c r="D1228" s="97"/>
      <c r="E1228" s="97"/>
      <c r="F1228" s="97"/>
      <c r="G1228" s="97"/>
      <c r="H1228" s="97"/>
      <c r="I1228" s="95"/>
    </row>
    <row r="1229" spans="2:9" ht="18.75" customHeight="1">
      <c r="B1229" s="95"/>
      <c r="C1229" s="501" t="s">
        <v>250</v>
      </c>
      <c r="D1229" s="501"/>
      <c r="E1229" s="501"/>
      <c r="F1229" s="501"/>
      <c r="G1229" s="501"/>
      <c r="H1229" s="501"/>
      <c r="I1229" s="95"/>
    </row>
    <row r="1230" spans="2:9" ht="25.5">
      <c r="B1230" s="95"/>
      <c r="C1230" s="282" t="s">
        <v>251</v>
      </c>
      <c r="D1230" s="267" t="s">
        <v>252</v>
      </c>
      <c r="E1230" s="267" t="s">
        <v>253</v>
      </c>
      <c r="F1230" s="277" t="s">
        <v>254</v>
      </c>
      <c r="G1230" s="267" t="s">
        <v>255</v>
      </c>
      <c r="H1230" s="267" t="s">
        <v>249</v>
      </c>
      <c r="I1230" s="95"/>
    </row>
    <row r="1231" spans="2:9" ht="18.75" customHeight="1">
      <c r="B1231" s="95"/>
      <c r="C1231" s="116"/>
      <c r="D1231" s="117"/>
      <c r="E1231" s="117"/>
      <c r="F1231" s="117"/>
      <c r="G1231" s="283">
        <f>E1231-D1231</f>
        <v>0</v>
      </c>
      <c r="H1231" s="111">
        <v>0</v>
      </c>
      <c r="I1231" s="123" t="s">
        <v>256</v>
      </c>
    </row>
    <row r="1232" spans="2:9" ht="18.75" customHeight="1">
      <c r="B1232" s="95"/>
      <c r="C1232" s="118"/>
      <c r="D1232" s="119"/>
      <c r="E1232" s="119"/>
      <c r="F1232" s="119"/>
      <c r="G1232" s="284">
        <f t="shared" ref="G1232" si="167">E1232-D1232</f>
        <v>0</v>
      </c>
      <c r="H1232" s="113">
        <v>0</v>
      </c>
      <c r="I1232" s="123" t="s">
        <v>257</v>
      </c>
    </row>
    <row r="1233" spans="2:9" s="126" customFormat="1" ht="18.75" customHeight="1">
      <c r="B1233" s="122"/>
      <c r="C1233" s="500" t="s">
        <v>237</v>
      </c>
      <c r="D1233" s="500"/>
      <c r="E1233" s="500"/>
      <c r="F1233" s="500"/>
      <c r="G1233" s="500"/>
      <c r="H1233" s="276">
        <f>SUBTOTAL(9,H1231:H1232)</f>
        <v>0</v>
      </c>
      <c r="I1233" s="122"/>
    </row>
    <row r="1234" spans="2:9" ht="6" customHeight="1">
      <c r="B1234" s="95"/>
      <c r="C1234" s="97"/>
      <c r="D1234" s="97"/>
      <c r="E1234" s="97"/>
      <c r="F1234" s="97"/>
      <c r="G1234" s="97"/>
      <c r="H1234" s="97"/>
      <c r="I1234" s="95"/>
    </row>
    <row r="1235" spans="2:9" s="127" customFormat="1" ht="18.75" customHeight="1">
      <c r="B1235" s="124"/>
      <c r="C1235" s="497" t="s">
        <v>258</v>
      </c>
      <c r="D1235" s="497"/>
      <c r="E1235" s="497"/>
      <c r="F1235" s="497"/>
      <c r="G1235" s="497"/>
      <c r="H1235" s="285">
        <f>SUBTOTAL(9,H1203:H1233)</f>
        <v>0</v>
      </c>
      <c r="I1235" s="124"/>
    </row>
    <row r="1236" spans="2:9" ht="50.1" customHeight="1">
      <c r="B1236" s="95"/>
      <c r="C1236" s="120"/>
      <c r="D1236" s="120"/>
      <c r="E1236" s="120"/>
      <c r="F1236" s="120"/>
      <c r="G1236" s="120"/>
      <c r="H1236" s="120"/>
      <c r="I1236" s="95"/>
    </row>
    <row r="1237" spans="2:9" ht="18.75" customHeight="1">
      <c r="B1237" s="95"/>
      <c r="C1237" s="510" t="s">
        <v>358</v>
      </c>
      <c r="D1237" s="510"/>
      <c r="E1237" s="507"/>
      <c r="F1237" s="507"/>
      <c r="G1237" s="507"/>
      <c r="H1237" s="507"/>
      <c r="I1237" s="95"/>
    </row>
    <row r="1238" spans="2:9" ht="18.75" customHeight="1">
      <c r="B1238" s="95"/>
      <c r="C1238" s="511" t="s">
        <v>184</v>
      </c>
      <c r="D1238" s="511"/>
      <c r="E1238" s="507"/>
      <c r="F1238" s="507"/>
      <c r="G1238" s="507"/>
      <c r="H1238" s="507"/>
      <c r="I1238" s="95"/>
    </row>
    <row r="1239" spans="2:9" ht="18.75" customHeight="1">
      <c r="B1239" s="95"/>
      <c r="C1239" s="503" t="s">
        <v>359</v>
      </c>
      <c r="D1239" s="503"/>
      <c r="E1239" s="507"/>
      <c r="F1239" s="507"/>
      <c r="G1239" s="507"/>
      <c r="H1239" s="507"/>
      <c r="I1239" s="95"/>
    </row>
    <row r="1240" spans="2:9" ht="18.75" customHeight="1">
      <c r="B1240" s="95"/>
      <c r="C1240" s="503" t="s">
        <v>226</v>
      </c>
      <c r="D1240" s="503"/>
      <c r="E1240" s="507"/>
      <c r="F1240" s="507"/>
      <c r="G1240" s="507"/>
      <c r="H1240" s="507"/>
      <c r="I1240" s="95"/>
    </row>
    <row r="1241" spans="2:9" ht="32.25" customHeight="1">
      <c r="B1241" s="95"/>
      <c r="C1241" s="503" t="s">
        <v>227</v>
      </c>
      <c r="D1241" s="503"/>
      <c r="E1241" s="507"/>
      <c r="F1241" s="507"/>
      <c r="G1241" s="507"/>
      <c r="H1241" s="507"/>
      <c r="I1241" s="95"/>
    </row>
    <row r="1242" spans="2:9" ht="30" customHeight="1">
      <c r="B1242" s="95"/>
      <c r="C1242" s="265" t="s">
        <v>228</v>
      </c>
      <c r="D1242" s="265" t="s">
        <v>229</v>
      </c>
      <c r="E1242" s="265" t="s">
        <v>230</v>
      </c>
      <c r="F1242" s="508" t="s">
        <v>194</v>
      </c>
      <c r="G1242" s="508"/>
      <c r="H1242" s="508"/>
      <c r="I1242" s="95"/>
    </row>
    <row r="1243" spans="2:9" ht="18.75" customHeight="1">
      <c r="B1243" s="95"/>
      <c r="C1243" s="106"/>
      <c r="D1243" s="238"/>
      <c r="E1243" s="266">
        <f>D1243-C1243</f>
        <v>0</v>
      </c>
      <c r="F1243" s="509"/>
      <c r="G1243" s="509"/>
      <c r="H1243" s="509"/>
      <c r="I1243" s="121"/>
    </row>
    <row r="1244" spans="2:9" ht="6" customHeight="1">
      <c r="B1244" s="95"/>
      <c r="C1244" s="96"/>
      <c r="D1244" s="97"/>
      <c r="E1244" s="97"/>
      <c r="F1244" s="97"/>
      <c r="G1244" s="97"/>
      <c r="H1244" s="97"/>
      <c r="I1244" s="95"/>
    </row>
    <row r="1245" spans="2:9" ht="18.75" customHeight="1">
      <c r="B1245" s="95"/>
      <c r="C1245" s="501" t="s">
        <v>231</v>
      </c>
      <c r="D1245" s="501"/>
      <c r="E1245" s="501"/>
      <c r="F1245" s="501"/>
      <c r="G1245" s="501"/>
      <c r="H1245" s="501"/>
      <c r="I1245" s="95"/>
    </row>
    <row r="1246" spans="2:9" ht="25.5">
      <c r="B1246" s="95"/>
      <c r="C1246" s="267" t="s">
        <v>232</v>
      </c>
      <c r="D1246" s="267" t="s">
        <v>233</v>
      </c>
      <c r="E1246" s="267" t="s">
        <v>230</v>
      </c>
      <c r="F1246" s="267" t="s">
        <v>234</v>
      </c>
      <c r="G1246" s="268" t="s">
        <v>235</v>
      </c>
      <c r="H1246" s="269" t="s">
        <v>236</v>
      </c>
      <c r="I1246" s="95"/>
    </row>
    <row r="1247" spans="2:9" ht="18.75" customHeight="1">
      <c r="B1247" s="95"/>
      <c r="C1247" s="106"/>
      <c r="D1247" s="238"/>
      <c r="E1247" s="266">
        <f t="shared" ref="E1247:E1248" si="168">D1247-C1247</f>
        <v>0</v>
      </c>
      <c r="F1247" s="273">
        <f t="shared" ref="F1247:F1248" si="169">IF(E1247-FLOOR(E1247,1)&lt;=5/24,FLOOR(E1247,1),IF(E1247-FLOOR(E1247,1)&lt;=8/24,FLOOR(E1247,1)+1/3,IF(E1247-FLOOR(E1247,1)&lt;=12/24,FLOOR(E1247,1)+2/3,CEILING(E1247,1))))</f>
        <v>0</v>
      </c>
      <c r="G1247" s="108"/>
      <c r="H1247" s="270">
        <f t="shared" ref="H1247:H1248" si="170">G1247*F1247</f>
        <v>0</v>
      </c>
      <c r="I1247" s="95"/>
    </row>
    <row r="1248" spans="2:9" ht="18.75" customHeight="1">
      <c r="B1248" s="95"/>
      <c r="C1248" s="107"/>
      <c r="D1248" s="107"/>
      <c r="E1248" s="274">
        <f t="shared" si="168"/>
        <v>0</v>
      </c>
      <c r="F1248" s="275">
        <f t="shared" si="169"/>
        <v>0</v>
      </c>
      <c r="G1248" s="109"/>
      <c r="H1248" s="271">
        <f t="shared" si="170"/>
        <v>0</v>
      </c>
      <c r="I1248" s="95"/>
    </row>
    <row r="1249" spans="2:9" s="126" customFormat="1" ht="18.75" customHeight="1">
      <c r="B1249" s="122"/>
      <c r="C1249" s="500" t="s">
        <v>237</v>
      </c>
      <c r="D1249" s="500"/>
      <c r="E1249" s="500"/>
      <c r="F1249" s="500"/>
      <c r="G1249" s="502"/>
      <c r="H1249" s="272">
        <f>SUBTOTAL(9,H1247:H1248)</f>
        <v>0</v>
      </c>
      <c r="I1249" s="122"/>
    </row>
    <row r="1250" spans="2:9" ht="6" customHeight="1">
      <c r="B1250" s="95"/>
      <c r="C1250" s="96"/>
      <c r="D1250" s="97"/>
      <c r="E1250" s="97"/>
      <c r="F1250" s="97"/>
      <c r="G1250" s="97"/>
      <c r="H1250" s="97"/>
      <c r="I1250" s="95"/>
    </row>
    <row r="1251" spans="2:9" ht="18.75" customHeight="1">
      <c r="B1251" s="95"/>
      <c r="C1251" s="501" t="s">
        <v>238</v>
      </c>
      <c r="D1251" s="501"/>
      <c r="E1251" s="501"/>
      <c r="F1251" s="501"/>
      <c r="G1251" s="501"/>
      <c r="H1251" s="501"/>
      <c r="I1251" s="95"/>
    </row>
    <row r="1252" spans="2:9" ht="25.5">
      <c r="B1252" s="95"/>
      <c r="C1252" s="267" t="s">
        <v>239</v>
      </c>
      <c r="D1252" s="504" t="s">
        <v>16</v>
      </c>
      <c r="E1252" s="504"/>
      <c r="F1252" s="504"/>
      <c r="G1252" s="504"/>
      <c r="H1252" s="267" t="s">
        <v>64</v>
      </c>
      <c r="I1252" s="95"/>
    </row>
    <row r="1253" spans="2:9" ht="18.75" customHeight="1">
      <c r="B1253" s="95"/>
      <c r="C1253" s="110"/>
      <c r="D1253" s="505"/>
      <c r="E1253" s="505"/>
      <c r="F1253" s="505"/>
      <c r="G1253" s="505"/>
      <c r="H1253" s="111">
        <v>0</v>
      </c>
      <c r="I1253" s="121"/>
    </row>
    <row r="1254" spans="2:9" ht="18.75" customHeight="1">
      <c r="B1254" s="95"/>
      <c r="C1254" s="112"/>
      <c r="D1254" s="506"/>
      <c r="E1254" s="506"/>
      <c r="F1254" s="506"/>
      <c r="G1254" s="506"/>
      <c r="H1254" s="113">
        <v>0</v>
      </c>
      <c r="I1254" s="95"/>
    </row>
    <row r="1255" spans="2:9" s="126" customFormat="1" ht="18.75" customHeight="1">
      <c r="B1255" s="122"/>
      <c r="C1255" s="500" t="s">
        <v>237</v>
      </c>
      <c r="D1255" s="500"/>
      <c r="E1255" s="500"/>
      <c r="F1255" s="500"/>
      <c r="G1255" s="500"/>
      <c r="H1255" s="158">
        <f>SUBTOTAL(9,H1253:H1254)</f>
        <v>0</v>
      </c>
      <c r="I1255" s="122"/>
    </row>
    <row r="1256" spans="2:9" ht="6" customHeight="1">
      <c r="B1256" s="95"/>
      <c r="C1256" s="96"/>
      <c r="D1256" s="97"/>
      <c r="E1256" s="97"/>
      <c r="F1256" s="97"/>
      <c r="G1256" s="97"/>
      <c r="H1256" s="97"/>
      <c r="I1256" s="95"/>
    </row>
    <row r="1257" spans="2:9" ht="18.75" customHeight="1">
      <c r="B1257" s="95"/>
      <c r="C1257" s="501" t="s">
        <v>240</v>
      </c>
      <c r="D1257" s="501"/>
      <c r="E1257" s="501"/>
      <c r="F1257" s="501"/>
      <c r="G1257" s="501"/>
      <c r="H1257" s="501"/>
      <c r="I1257" s="95"/>
    </row>
    <row r="1258" spans="2:9" ht="38.25">
      <c r="B1258" s="95"/>
      <c r="C1258" s="277" t="s">
        <v>361</v>
      </c>
      <c r="D1258" s="277" t="s">
        <v>362</v>
      </c>
      <c r="E1258" s="267" t="s">
        <v>243</v>
      </c>
      <c r="F1258" s="267" t="s">
        <v>244</v>
      </c>
      <c r="G1258" s="268" t="s">
        <v>245</v>
      </c>
      <c r="H1258" s="269" t="s">
        <v>246</v>
      </c>
      <c r="I1258" s="95"/>
    </row>
    <row r="1259" spans="2:9" ht="18.75" customHeight="1">
      <c r="B1259" s="95"/>
      <c r="C1259" s="236"/>
      <c r="D1259" s="114"/>
      <c r="E1259" s="236"/>
      <c r="F1259" s="236"/>
      <c r="G1259" s="278">
        <f>IF(E1259="",0,IF(F1259="",0.42,F1259*0.05+0.42))</f>
        <v>0</v>
      </c>
      <c r="H1259" s="279">
        <f>G1259*E1259</f>
        <v>0</v>
      </c>
      <c r="I1259" s="95"/>
    </row>
    <row r="1260" spans="2:9" ht="18.75" customHeight="1">
      <c r="B1260" s="95"/>
      <c r="C1260" s="236"/>
      <c r="D1260" s="114"/>
      <c r="E1260" s="236"/>
      <c r="F1260" s="236"/>
      <c r="G1260" s="278">
        <f t="shared" ref="G1260:G1262" si="171">IF(E1260="",0,IF(F1260="",0.42,F1260*0.05+0.42))</f>
        <v>0</v>
      </c>
      <c r="H1260" s="279">
        <f t="shared" ref="H1260:H1262" si="172">G1260*E1260</f>
        <v>0</v>
      </c>
      <c r="I1260" s="95"/>
    </row>
    <row r="1261" spans="2:9" ht="18.75" customHeight="1">
      <c r="B1261" s="95"/>
      <c r="C1261" s="236"/>
      <c r="D1261" s="114"/>
      <c r="E1261" s="236"/>
      <c r="F1261" s="236"/>
      <c r="G1261" s="278">
        <f t="shared" si="171"/>
        <v>0</v>
      </c>
      <c r="H1261" s="279">
        <f t="shared" si="172"/>
        <v>0</v>
      </c>
      <c r="I1261" s="95"/>
    </row>
    <row r="1262" spans="2:9" ht="18.75" customHeight="1">
      <c r="B1262" s="95"/>
      <c r="C1262" s="237"/>
      <c r="D1262" s="115"/>
      <c r="E1262" s="237"/>
      <c r="F1262" s="237"/>
      <c r="G1262" s="280">
        <f t="shared" si="171"/>
        <v>0</v>
      </c>
      <c r="H1262" s="281">
        <f t="shared" si="172"/>
        <v>0</v>
      </c>
      <c r="I1262" s="95"/>
    </row>
    <row r="1263" spans="2:9" s="126" customFormat="1" ht="18.75" customHeight="1">
      <c r="B1263" s="122"/>
      <c r="C1263" s="500" t="s">
        <v>237</v>
      </c>
      <c r="D1263" s="500"/>
      <c r="E1263" s="500"/>
      <c r="F1263" s="500"/>
      <c r="G1263" s="502"/>
      <c r="H1263" s="272">
        <f>SUBTOTAL(9,H1259:H1262)</f>
        <v>0</v>
      </c>
      <c r="I1263" s="122"/>
    </row>
    <row r="1264" spans="2:9" ht="6" customHeight="1">
      <c r="B1264" s="95"/>
      <c r="C1264" s="97"/>
      <c r="D1264" s="97"/>
      <c r="E1264" s="97"/>
      <c r="F1264" s="97"/>
      <c r="G1264" s="97"/>
      <c r="H1264" s="97"/>
      <c r="I1264" s="95"/>
    </row>
    <row r="1265" spans="2:9" ht="18.75" customHeight="1">
      <c r="B1265" s="95"/>
      <c r="C1265" s="501" t="s">
        <v>247</v>
      </c>
      <c r="D1265" s="501"/>
      <c r="E1265" s="501"/>
      <c r="F1265" s="501"/>
      <c r="G1265" s="501"/>
      <c r="H1265" s="501"/>
      <c r="I1265" s="95"/>
    </row>
    <row r="1266" spans="2:9" ht="18.75" customHeight="1">
      <c r="B1266" s="95"/>
      <c r="C1266" s="277" t="s">
        <v>241</v>
      </c>
      <c r="D1266" s="277" t="s">
        <v>242</v>
      </c>
      <c r="E1266" s="503" t="s">
        <v>248</v>
      </c>
      <c r="F1266" s="503"/>
      <c r="G1266" s="503"/>
      <c r="H1266" s="267" t="s">
        <v>249</v>
      </c>
      <c r="I1266" s="95"/>
    </row>
    <row r="1267" spans="2:9" ht="18.75" customHeight="1">
      <c r="B1267" s="95"/>
      <c r="C1267" s="236"/>
      <c r="D1267" s="236"/>
      <c r="E1267" s="498"/>
      <c r="F1267" s="498"/>
      <c r="G1267" s="498"/>
      <c r="H1267" s="111">
        <v>0</v>
      </c>
      <c r="I1267" s="95"/>
    </row>
    <row r="1268" spans="2:9" ht="18.75" customHeight="1">
      <c r="B1268" s="95"/>
      <c r="C1268" s="236"/>
      <c r="D1268" s="236"/>
      <c r="E1268" s="498"/>
      <c r="F1268" s="498"/>
      <c r="G1268" s="498"/>
      <c r="H1268" s="111">
        <v>0</v>
      </c>
      <c r="I1268" s="95"/>
    </row>
    <row r="1269" spans="2:9" ht="18.75" customHeight="1">
      <c r="B1269" s="95"/>
      <c r="C1269" s="236"/>
      <c r="D1269" s="236"/>
      <c r="E1269" s="498"/>
      <c r="F1269" s="498"/>
      <c r="G1269" s="498"/>
      <c r="H1269" s="111">
        <v>0</v>
      </c>
      <c r="I1269" s="95"/>
    </row>
    <row r="1270" spans="2:9" ht="18.75" customHeight="1">
      <c r="B1270" s="95"/>
      <c r="C1270" s="237"/>
      <c r="D1270" s="237"/>
      <c r="E1270" s="499"/>
      <c r="F1270" s="499"/>
      <c r="G1270" s="499"/>
      <c r="H1270" s="113">
        <v>0</v>
      </c>
      <c r="I1270" s="95"/>
    </row>
    <row r="1271" spans="2:9" s="126" customFormat="1" ht="18.75" customHeight="1">
      <c r="B1271" s="122"/>
      <c r="C1271" s="500" t="s">
        <v>237</v>
      </c>
      <c r="D1271" s="500"/>
      <c r="E1271" s="500"/>
      <c r="F1271" s="500"/>
      <c r="G1271" s="500"/>
      <c r="H1271" s="276">
        <f>SUBTOTAL(9,H1267:H1270)</f>
        <v>0</v>
      </c>
      <c r="I1271" s="122"/>
    </row>
    <row r="1272" spans="2:9" ht="6" customHeight="1">
      <c r="B1272" s="95"/>
      <c r="C1272" s="97"/>
      <c r="D1272" s="97"/>
      <c r="E1272" s="97"/>
      <c r="F1272" s="97"/>
      <c r="G1272" s="97"/>
      <c r="H1272" s="97"/>
      <c r="I1272" s="95"/>
    </row>
    <row r="1273" spans="2:9" ht="18.75" customHeight="1">
      <c r="B1273" s="95"/>
      <c r="C1273" s="501" t="s">
        <v>250</v>
      </c>
      <c r="D1273" s="501"/>
      <c r="E1273" s="501"/>
      <c r="F1273" s="501"/>
      <c r="G1273" s="501"/>
      <c r="H1273" s="501"/>
      <c r="I1273" s="95"/>
    </row>
    <row r="1274" spans="2:9" ht="25.5">
      <c r="B1274" s="95"/>
      <c r="C1274" s="282" t="s">
        <v>251</v>
      </c>
      <c r="D1274" s="267" t="s">
        <v>252</v>
      </c>
      <c r="E1274" s="267" t="s">
        <v>253</v>
      </c>
      <c r="F1274" s="277" t="s">
        <v>254</v>
      </c>
      <c r="G1274" s="267" t="s">
        <v>255</v>
      </c>
      <c r="H1274" s="267" t="s">
        <v>249</v>
      </c>
      <c r="I1274" s="95"/>
    </row>
    <row r="1275" spans="2:9" ht="18.75" customHeight="1">
      <c r="B1275" s="95"/>
      <c r="C1275" s="116"/>
      <c r="D1275" s="117"/>
      <c r="E1275" s="117"/>
      <c r="F1275" s="117"/>
      <c r="G1275" s="283">
        <f>E1275-D1275</f>
        <v>0</v>
      </c>
      <c r="H1275" s="111">
        <v>0</v>
      </c>
      <c r="I1275" s="123" t="s">
        <v>256</v>
      </c>
    </row>
    <row r="1276" spans="2:9" ht="18.75" customHeight="1">
      <c r="B1276" s="95"/>
      <c r="C1276" s="118"/>
      <c r="D1276" s="119"/>
      <c r="E1276" s="119"/>
      <c r="F1276" s="119"/>
      <c r="G1276" s="284">
        <f t="shared" ref="G1276" si="173">E1276-D1276</f>
        <v>0</v>
      </c>
      <c r="H1276" s="113">
        <v>0</v>
      </c>
      <c r="I1276" s="123" t="s">
        <v>257</v>
      </c>
    </row>
    <row r="1277" spans="2:9" s="126" customFormat="1" ht="18.75" customHeight="1">
      <c r="B1277" s="122"/>
      <c r="C1277" s="500" t="s">
        <v>237</v>
      </c>
      <c r="D1277" s="500"/>
      <c r="E1277" s="500"/>
      <c r="F1277" s="500"/>
      <c r="G1277" s="500"/>
      <c r="H1277" s="276">
        <f>SUBTOTAL(9,H1275:H1276)</f>
        <v>0</v>
      </c>
      <c r="I1277" s="122"/>
    </row>
    <row r="1278" spans="2:9" ht="6" customHeight="1">
      <c r="B1278" s="95"/>
      <c r="C1278" s="97"/>
      <c r="D1278" s="97"/>
      <c r="E1278" s="97"/>
      <c r="F1278" s="97"/>
      <c r="G1278" s="97"/>
      <c r="H1278" s="97"/>
      <c r="I1278" s="95"/>
    </row>
    <row r="1279" spans="2:9" s="127" customFormat="1" ht="18.75" customHeight="1">
      <c r="B1279" s="124"/>
      <c r="C1279" s="497" t="s">
        <v>258</v>
      </c>
      <c r="D1279" s="497"/>
      <c r="E1279" s="497"/>
      <c r="F1279" s="497"/>
      <c r="G1279" s="497"/>
      <c r="H1279" s="285">
        <f>SUBTOTAL(9,H1247:H1277)</f>
        <v>0</v>
      </c>
      <c r="I1279" s="124"/>
    </row>
    <row r="1280" spans="2:9" ht="50.1" customHeight="1">
      <c r="B1280" s="95"/>
      <c r="C1280" s="120"/>
      <c r="D1280" s="120"/>
      <c r="E1280" s="120"/>
      <c r="F1280" s="120"/>
      <c r="G1280" s="120"/>
      <c r="H1280" s="120"/>
      <c r="I1280" s="95"/>
    </row>
    <row r="1281" spans="2:9" ht="18.75" customHeight="1">
      <c r="B1281" s="95"/>
      <c r="C1281" s="510" t="s">
        <v>358</v>
      </c>
      <c r="D1281" s="510"/>
      <c r="E1281" s="507"/>
      <c r="F1281" s="507"/>
      <c r="G1281" s="507"/>
      <c r="H1281" s="507"/>
      <c r="I1281" s="95"/>
    </row>
    <row r="1282" spans="2:9" ht="18.75" customHeight="1">
      <c r="B1282" s="95"/>
      <c r="C1282" s="511" t="s">
        <v>184</v>
      </c>
      <c r="D1282" s="511"/>
      <c r="E1282" s="507"/>
      <c r="F1282" s="507"/>
      <c r="G1282" s="507"/>
      <c r="H1282" s="507"/>
      <c r="I1282" s="95"/>
    </row>
    <row r="1283" spans="2:9" ht="18.75" customHeight="1">
      <c r="B1283" s="95"/>
      <c r="C1283" s="503" t="s">
        <v>359</v>
      </c>
      <c r="D1283" s="503"/>
      <c r="E1283" s="507"/>
      <c r="F1283" s="507"/>
      <c r="G1283" s="507"/>
      <c r="H1283" s="507"/>
      <c r="I1283" s="95"/>
    </row>
    <row r="1284" spans="2:9" ht="18.75" customHeight="1">
      <c r="B1284" s="95"/>
      <c r="C1284" s="503" t="s">
        <v>226</v>
      </c>
      <c r="D1284" s="503"/>
      <c r="E1284" s="507"/>
      <c r="F1284" s="507"/>
      <c r="G1284" s="507"/>
      <c r="H1284" s="507"/>
      <c r="I1284" s="95"/>
    </row>
    <row r="1285" spans="2:9" ht="32.25" customHeight="1">
      <c r="B1285" s="95"/>
      <c r="C1285" s="503" t="s">
        <v>227</v>
      </c>
      <c r="D1285" s="503"/>
      <c r="E1285" s="507"/>
      <c r="F1285" s="507"/>
      <c r="G1285" s="507"/>
      <c r="H1285" s="507"/>
      <c r="I1285" s="95"/>
    </row>
    <row r="1286" spans="2:9" ht="30" customHeight="1">
      <c r="B1286" s="95"/>
      <c r="C1286" s="265" t="s">
        <v>228</v>
      </c>
      <c r="D1286" s="265" t="s">
        <v>229</v>
      </c>
      <c r="E1286" s="265" t="s">
        <v>230</v>
      </c>
      <c r="F1286" s="508" t="s">
        <v>194</v>
      </c>
      <c r="G1286" s="508"/>
      <c r="H1286" s="508"/>
      <c r="I1286" s="95"/>
    </row>
    <row r="1287" spans="2:9" ht="18.75" customHeight="1">
      <c r="B1287" s="95"/>
      <c r="C1287" s="106"/>
      <c r="D1287" s="238"/>
      <c r="E1287" s="266">
        <f>D1287-C1287</f>
        <v>0</v>
      </c>
      <c r="F1287" s="509"/>
      <c r="G1287" s="509"/>
      <c r="H1287" s="509"/>
      <c r="I1287" s="121"/>
    </row>
    <row r="1288" spans="2:9" ht="6" customHeight="1">
      <c r="B1288" s="95"/>
      <c r="C1288" s="96"/>
      <c r="D1288" s="97"/>
      <c r="E1288" s="97"/>
      <c r="F1288" s="97"/>
      <c r="G1288" s="97"/>
      <c r="H1288" s="97"/>
      <c r="I1288" s="95"/>
    </row>
    <row r="1289" spans="2:9" ht="18.75" customHeight="1">
      <c r="B1289" s="95"/>
      <c r="C1289" s="501" t="s">
        <v>231</v>
      </c>
      <c r="D1289" s="501"/>
      <c r="E1289" s="501"/>
      <c r="F1289" s="501"/>
      <c r="G1289" s="501"/>
      <c r="H1289" s="501"/>
      <c r="I1289" s="95"/>
    </row>
    <row r="1290" spans="2:9" ht="25.5">
      <c r="B1290" s="95"/>
      <c r="C1290" s="267" t="s">
        <v>232</v>
      </c>
      <c r="D1290" s="267" t="s">
        <v>233</v>
      </c>
      <c r="E1290" s="267" t="s">
        <v>230</v>
      </c>
      <c r="F1290" s="267" t="s">
        <v>234</v>
      </c>
      <c r="G1290" s="268" t="s">
        <v>235</v>
      </c>
      <c r="H1290" s="269" t="s">
        <v>236</v>
      </c>
      <c r="I1290" s="95"/>
    </row>
    <row r="1291" spans="2:9" ht="18.75" customHeight="1">
      <c r="B1291" s="95"/>
      <c r="C1291" s="106"/>
      <c r="D1291" s="238"/>
      <c r="E1291" s="266">
        <f t="shared" ref="E1291:E1292" si="174">D1291-C1291</f>
        <v>0</v>
      </c>
      <c r="F1291" s="273">
        <f t="shared" ref="F1291:F1292" si="175">IF(E1291-FLOOR(E1291,1)&lt;=5/24,FLOOR(E1291,1),IF(E1291-FLOOR(E1291,1)&lt;=8/24,FLOOR(E1291,1)+1/3,IF(E1291-FLOOR(E1291,1)&lt;=12/24,FLOOR(E1291,1)+2/3,CEILING(E1291,1))))</f>
        <v>0</v>
      </c>
      <c r="G1291" s="108"/>
      <c r="H1291" s="270">
        <f t="shared" ref="H1291:H1292" si="176">G1291*F1291</f>
        <v>0</v>
      </c>
      <c r="I1291" s="95"/>
    </row>
    <row r="1292" spans="2:9" ht="18.75" customHeight="1">
      <c r="B1292" s="95"/>
      <c r="C1292" s="107"/>
      <c r="D1292" s="107"/>
      <c r="E1292" s="274">
        <f t="shared" si="174"/>
        <v>0</v>
      </c>
      <c r="F1292" s="275">
        <f t="shared" si="175"/>
        <v>0</v>
      </c>
      <c r="G1292" s="109"/>
      <c r="H1292" s="271">
        <f t="shared" si="176"/>
        <v>0</v>
      </c>
      <c r="I1292" s="95"/>
    </row>
    <row r="1293" spans="2:9" s="126" customFormat="1" ht="18.75" customHeight="1">
      <c r="B1293" s="122"/>
      <c r="C1293" s="500" t="s">
        <v>237</v>
      </c>
      <c r="D1293" s="500"/>
      <c r="E1293" s="500"/>
      <c r="F1293" s="500"/>
      <c r="G1293" s="502"/>
      <c r="H1293" s="272">
        <f>SUBTOTAL(9,H1291:H1292)</f>
        <v>0</v>
      </c>
      <c r="I1293" s="122"/>
    </row>
    <row r="1294" spans="2:9" ht="6" customHeight="1">
      <c r="B1294" s="95"/>
      <c r="C1294" s="96"/>
      <c r="D1294" s="97"/>
      <c r="E1294" s="97"/>
      <c r="F1294" s="97"/>
      <c r="G1294" s="97"/>
      <c r="H1294" s="97"/>
      <c r="I1294" s="95"/>
    </row>
    <row r="1295" spans="2:9" ht="18.75" customHeight="1">
      <c r="B1295" s="95"/>
      <c r="C1295" s="501" t="s">
        <v>238</v>
      </c>
      <c r="D1295" s="501"/>
      <c r="E1295" s="501"/>
      <c r="F1295" s="501"/>
      <c r="G1295" s="501"/>
      <c r="H1295" s="501"/>
      <c r="I1295" s="95"/>
    </row>
    <row r="1296" spans="2:9" ht="25.5">
      <c r="B1296" s="95"/>
      <c r="C1296" s="267" t="s">
        <v>239</v>
      </c>
      <c r="D1296" s="504" t="s">
        <v>16</v>
      </c>
      <c r="E1296" s="504"/>
      <c r="F1296" s="504"/>
      <c r="G1296" s="504"/>
      <c r="H1296" s="267" t="s">
        <v>64</v>
      </c>
      <c r="I1296" s="95"/>
    </row>
    <row r="1297" spans="2:9" ht="18.75" customHeight="1">
      <c r="B1297" s="95"/>
      <c r="C1297" s="110"/>
      <c r="D1297" s="505"/>
      <c r="E1297" s="505"/>
      <c r="F1297" s="505"/>
      <c r="G1297" s="505"/>
      <c r="H1297" s="111">
        <v>0</v>
      </c>
      <c r="I1297" s="121"/>
    </row>
    <row r="1298" spans="2:9" ht="18.75" customHeight="1">
      <c r="B1298" s="95"/>
      <c r="C1298" s="112"/>
      <c r="D1298" s="506"/>
      <c r="E1298" s="506"/>
      <c r="F1298" s="506"/>
      <c r="G1298" s="506"/>
      <c r="H1298" s="113">
        <v>0</v>
      </c>
      <c r="I1298" s="95"/>
    </row>
    <row r="1299" spans="2:9" s="126" customFormat="1" ht="18.75" customHeight="1">
      <c r="B1299" s="122"/>
      <c r="C1299" s="500" t="s">
        <v>237</v>
      </c>
      <c r="D1299" s="500"/>
      <c r="E1299" s="500"/>
      <c r="F1299" s="500"/>
      <c r="G1299" s="500"/>
      <c r="H1299" s="158">
        <f>SUBTOTAL(9,H1297:H1298)</f>
        <v>0</v>
      </c>
      <c r="I1299" s="122"/>
    </row>
    <row r="1300" spans="2:9" ht="6" customHeight="1">
      <c r="B1300" s="95"/>
      <c r="C1300" s="96"/>
      <c r="D1300" s="97"/>
      <c r="E1300" s="97"/>
      <c r="F1300" s="97"/>
      <c r="G1300" s="97"/>
      <c r="H1300" s="97"/>
      <c r="I1300" s="95"/>
    </row>
    <row r="1301" spans="2:9" ht="18.75" customHeight="1">
      <c r="B1301" s="95"/>
      <c r="C1301" s="501" t="s">
        <v>240</v>
      </c>
      <c r="D1301" s="501"/>
      <c r="E1301" s="501"/>
      <c r="F1301" s="501"/>
      <c r="G1301" s="501"/>
      <c r="H1301" s="501"/>
      <c r="I1301" s="95"/>
    </row>
    <row r="1302" spans="2:9" ht="38.25">
      <c r="B1302" s="95"/>
      <c r="C1302" s="277" t="s">
        <v>361</v>
      </c>
      <c r="D1302" s="277" t="s">
        <v>362</v>
      </c>
      <c r="E1302" s="267" t="s">
        <v>243</v>
      </c>
      <c r="F1302" s="267" t="s">
        <v>244</v>
      </c>
      <c r="G1302" s="268" t="s">
        <v>245</v>
      </c>
      <c r="H1302" s="269" t="s">
        <v>246</v>
      </c>
      <c r="I1302" s="95"/>
    </row>
    <row r="1303" spans="2:9" ht="18.75" customHeight="1">
      <c r="B1303" s="95"/>
      <c r="C1303" s="236"/>
      <c r="D1303" s="114"/>
      <c r="E1303" s="236"/>
      <c r="F1303" s="236"/>
      <c r="G1303" s="278">
        <f>IF(E1303="",0,IF(F1303="",0.42,F1303*0.05+0.42))</f>
        <v>0</v>
      </c>
      <c r="H1303" s="279">
        <f>G1303*E1303</f>
        <v>0</v>
      </c>
      <c r="I1303" s="95"/>
    </row>
    <row r="1304" spans="2:9" ht="18.75" customHeight="1">
      <c r="B1304" s="95"/>
      <c r="C1304" s="236"/>
      <c r="D1304" s="114"/>
      <c r="E1304" s="236"/>
      <c r="F1304" s="236"/>
      <c r="G1304" s="278">
        <f t="shared" ref="G1304:G1306" si="177">IF(E1304="",0,IF(F1304="",0.42,F1304*0.05+0.42))</f>
        <v>0</v>
      </c>
      <c r="H1304" s="279">
        <f t="shared" ref="H1304:H1306" si="178">G1304*E1304</f>
        <v>0</v>
      </c>
      <c r="I1304" s="95"/>
    </row>
    <row r="1305" spans="2:9" ht="18.75" customHeight="1">
      <c r="B1305" s="95"/>
      <c r="C1305" s="236"/>
      <c r="D1305" s="114"/>
      <c r="E1305" s="236"/>
      <c r="F1305" s="236"/>
      <c r="G1305" s="278">
        <f t="shared" si="177"/>
        <v>0</v>
      </c>
      <c r="H1305" s="279">
        <f t="shared" si="178"/>
        <v>0</v>
      </c>
      <c r="I1305" s="95"/>
    </row>
    <row r="1306" spans="2:9" ht="18.75" customHeight="1">
      <c r="B1306" s="95"/>
      <c r="C1306" s="237"/>
      <c r="D1306" s="115"/>
      <c r="E1306" s="237"/>
      <c r="F1306" s="237"/>
      <c r="G1306" s="280">
        <f t="shared" si="177"/>
        <v>0</v>
      </c>
      <c r="H1306" s="281">
        <f t="shared" si="178"/>
        <v>0</v>
      </c>
      <c r="I1306" s="95"/>
    </row>
    <row r="1307" spans="2:9" s="126" customFormat="1" ht="18.75" customHeight="1">
      <c r="B1307" s="122"/>
      <c r="C1307" s="500" t="s">
        <v>237</v>
      </c>
      <c r="D1307" s="500"/>
      <c r="E1307" s="500"/>
      <c r="F1307" s="500"/>
      <c r="G1307" s="502"/>
      <c r="H1307" s="272">
        <f>SUBTOTAL(9,H1303:H1306)</f>
        <v>0</v>
      </c>
      <c r="I1307" s="122"/>
    </row>
    <row r="1308" spans="2:9" ht="6" customHeight="1">
      <c r="B1308" s="95"/>
      <c r="C1308" s="97"/>
      <c r="D1308" s="97"/>
      <c r="E1308" s="97"/>
      <c r="F1308" s="97"/>
      <c r="G1308" s="97"/>
      <c r="H1308" s="97"/>
      <c r="I1308" s="95"/>
    </row>
    <row r="1309" spans="2:9" ht="18.75" customHeight="1">
      <c r="B1309" s="95"/>
      <c r="C1309" s="501" t="s">
        <v>247</v>
      </c>
      <c r="D1309" s="501"/>
      <c r="E1309" s="501"/>
      <c r="F1309" s="501"/>
      <c r="G1309" s="501"/>
      <c r="H1309" s="501"/>
      <c r="I1309" s="95"/>
    </row>
    <row r="1310" spans="2:9" ht="18.75" customHeight="1">
      <c r="B1310" s="95"/>
      <c r="C1310" s="277" t="s">
        <v>241</v>
      </c>
      <c r="D1310" s="277" t="s">
        <v>242</v>
      </c>
      <c r="E1310" s="503" t="s">
        <v>248</v>
      </c>
      <c r="F1310" s="503"/>
      <c r="G1310" s="503"/>
      <c r="H1310" s="267" t="s">
        <v>249</v>
      </c>
      <c r="I1310" s="95"/>
    </row>
    <row r="1311" spans="2:9" ht="18.75" customHeight="1">
      <c r="B1311" s="95"/>
      <c r="C1311" s="236"/>
      <c r="D1311" s="236"/>
      <c r="E1311" s="498"/>
      <c r="F1311" s="498"/>
      <c r="G1311" s="498"/>
      <c r="H1311" s="111">
        <v>0</v>
      </c>
      <c r="I1311" s="95"/>
    </row>
    <row r="1312" spans="2:9" ht="18.75" customHeight="1">
      <c r="B1312" s="95"/>
      <c r="C1312" s="236"/>
      <c r="D1312" s="236"/>
      <c r="E1312" s="498"/>
      <c r="F1312" s="498"/>
      <c r="G1312" s="498"/>
      <c r="H1312" s="111">
        <v>0</v>
      </c>
      <c r="I1312" s="95"/>
    </row>
    <row r="1313" spans="2:9" ht="18.75" customHeight="1">
      <c r="B1313" s="95"/>
      <c r="C1313" s="236"/>
      <c r="D1313" s="236"/>
      <c r="E1313" s="498"/>
      <c r="F1313" s="498"/>
      <c r="G1313" s="498"/>
      <c r="H1313" s="111">
        <v>0</v>
      </c>
      <c r="I1313" s="95"/>
    </row>
    <row r="1314" spans="2:9" ht="18.75" customHeight="1">
      <c r="B1314" s="95"/>
      <c r="C1314" s="237"/>
      <c r="D1314" s="237"/>
      <c r="E1314" s="499"/>
      <c r="F1314" s="499"/>
      <c r="G1314" s="499"/>
      <c r="H1314" s="113">
        <v>0</v>
      </c>
      <c r="I1314" s="95"/>
    </row>
    <row r="1315" spans="2:9" s="126" customFormat="1" ht="18.75" customHeight="1">
      <c r="B1315" s="122"/>
      <c r="C1315" s="500" t="s">
        <v>237</v>
      </c>
      <c r="D1315" s="500"/>
      <c r="E1315" s="500"/>
      <c r="F1315" s="500"/>
      <c r="G1315" s="500"/>
      <c r="H1315" s="276">
        <f>SUBTOTAL(9,H1311:H1314)</f>
        <v>0</v>
      </c>
      <c r="I1315" s="122"/>
    </row>
    <row r="1316" spans="2:9" ht="6" customHeight="1">
      <c r="B1316" s="95"/>
      <c r="C1316" s="97"/>
      <c r="D1316" s="97"/>
      <c r="E1316" s="97"/>
      <c r="F1316" s="97"/>
      <c r="G1316" s="97"/>
      <c r="H1316" s="97"/>
      <c r="I1316" s="95"/>
    </row>
    <row r="1317" spans="2:9" ht="18.75" customHeight="1">
      <c r="B1317" s="95"/>
      <c r="C1317" s="501" t="s">
        <v>250</v>
      </c>
      <c r="D1317" s="501"/>
      <c r="E1317" s="501"/>
      <c r="F1317" s="501"/>
      <c r="G1317" s="501"/>
      <c r="H1317" s="501"/>
      <c r="I1317" s="95"/>
    </row>
    <row r="1318" spans="2:9" ht="25.5">
      <c r="B1318" s="95"/>
      <c r="C1318" s="282" t="s">
        <v>251</v>
      </c>
      <c r="D1318" s="267" t="s">
        <v>252</v>
      </c>
      <c r="E1318" s="267" t="s">
        <v>253</v>
      </c>
      <c r="F1318" s="277" t="s">
        <v>254</v>
      </c>
      <c r="G1318" s="267" t="s">
        <v>255</v>
      </c>
      <c r="H1318" s="267" t="s">
        <v>249</v>
      </c>
      <c r="I1318" s="95"/>
    </row>
    <row r="1319" spans="2:9" ht="18.75" customHeight="1">
      <c r="B1319" s="95"/>
      <c r="C1319" s="116"/>
      <c r="D1319" s="117"/>
      <c r="E1319" s="117"/>
      <c r="F1319" s="117"/>
      <c r="G1319" s="283">
        <f>E1319-D1319</f>
        <v>0</v>
      </c>
      <c r="H1319" s="111">
        <v>0</v>
      </c>
      <c r="I1319" s="123" t="s">
        <v>256</v>
      </c>
    </row>
    <row r="1320" spans="2:9" ht="18.75" customHeight="1">
      <c r="B1320" s="95"/>
      <c r="C1320" s="118"/>
      <c r="D1320" s="119"/>
      <c r="E1320" s="119"/>
      <c r="F1320" s="119"/>
      <c r="G1320" s="284">
        <f t="shared" ref="G1320" si="179">E1320-D1320</f>
        <v>0</v>
      </c>
      <c r="H1320" s="113">
        <v>0</v>
      </c>
      <c r="I1320" s="123" t="s">
        <v>257</v>
      </c>
    </row>
    <row r="1321" spans="2:9" s="126" customFormat="1" ht="18.75" customHeight="1">
      <c r="B1321" s="122"/>
      <c r="C1321" s="500" t="s">
        <v>237</v>
      </c>
      <c r="D1321" s="500"/>
      <c r="E1321" s="500"/>
      <c r="F1321" s="500"/>
      <c r="G1321" s="500"/>
      <c r="H1321" s="276">
        <f>SUBTOTAL(9,H1319:H1320)</f>
        <v>0</v>
      </c>
      <c r="I1321" s="122"/>
    </row>
    <row r="1322" spans="2:9" ht="6" customHeight="1">
      <c r="B1322" s="95"/>
      <c r="C1322" s="97"/>
      <c r="D1322" s="97"/>
      <c r="E1322" s="97"/>
      <c r="F1322" s="97"/>
      <c r="G1322" s="97"/>
      <c r="H1322" s="97"/>
      <c r="I1322" s="95"/>
    </row>
    <row r="1323" spans="2:9" s="127" customFormat="1" ht="18.75" customHeight="1">
      <c r="B1323" s="124"/>
      <c r="C1323" s="497" t="s">
        <v>258</v>
      </c>
      <c r="D1323" s="497"/>
      <c r="E1323" s="497"/>
      <c r="F1323" s="497"/>
      <c r="G1323" s="497"/>
      <c r="H1323" s="285">
        <f>SUBTOTAL(9,H1291:H1321)</f>
        <v>0</v>
      </c>
      <c r="I1323" s="124"/>
    </row>
    <row r="1324" spans="2:9" ht="50.1" customHeight="1">
      <c r="B1324" s="95"/>
      <c r="C1324" s="120"/>
      <c r="D1324" s="120"/>
      <c r="E1324" s="120"/>
      <c r="F1324" s="120"/>
      <c r="G1324" s="120"/>
      <c r="H1324" s="120"/>
      <c r="I1324" s="95"/>
    </row>
    <row r="1325" spans="2:9" ht="18.75" customHeight="1">
      <c r="B1325" s="95"/>
      <c r="C1325" s="510" t="s">
        <v>358</v>
      </c>
      <c r="D1325" s="510"/>
      <c r="E1325" s="507"/>
      <c r="F1325" s="507"/>
      <c r="G1325" s="507"/>
      <c r="H1325" s="507"/>
      <c r="I1325" s="95"/>
    </row>
    <row r="1326" spans="2:9" ht="18.75" customHeight="1">
      <c r="B1326" s="95"/>
      <c r="C1326" s="511" t="s">
        <v>184</v>
      </c>
      <c r="D1326" s="511"/>
      <c r="E1326" s="507"/>
      <c r="F1326" s="507"/>
      <c r="G1326" s="507"/>
      <c r="H1326" s="507"/>
      <c r="I1326" s="95"/>
    </row>
    <row r="1327" spans="2:9" ht="18.75" customHeight="1">
      <c r="B1327" s="95"/>
      <c r="C1327" s="503" t="s">
        <v>359</v>
      </c>
      <c r="D1327" s="503"/>
      <c r="E1327" s="507"/>
      <c r="F1327" s="507"/>
      <c r="G1327" s="507"/>
      <c r="H1327" s="507"/>
      <c r="I1327" s="95"/>
    </row>
    <row r="1328" spans="2:9" ht="18.75" customHeight="1">
      <c r="B1328" s="95"/>
      <c r="C1328" s="503" t="s">
        <v>226</v>
      </c>
      <c r="D1328" s="503"/>
      <c r="E1328" s="507"/>
      <c r="F1328" s="507"/>
      <c r="G1328" s="507"/>
      <c r="H1328" s="507"/>
      <c r="I1328" s="95"/>
    </row>
    <row r="1329" spans="2:9" ht="32.25" customHeight="1">
      <c r="B1329" s="95"/>
      <c r="C1329" s="503" t="s">
        <v>227</v>
      </c>
      <c r="D1329" s="503"/>
      <c r="E1329" s="507"/>
      <c r="F1329" s="507"/>
      <c r="G1329" s="507"/>
      <c r="H1329" s="507"/>
      <c r="I1329" s="95"/>
    </row>
    <row r="1330" spans="2:9" ht="30" customHeight="1">
      <c r="B1330" s="95"/>
      <c r="C1330" s="265" t="s">
        <v>228</v>
      </c>
      <c r="D1330" s="265" t="s">
        <v>229</v>
      </c>
      <c r="E1330" s="265" t="s">
        <v>230</v>
      </c>
      <c r="F1330" s="508" t="s">
        <v>194</v>
      </c>
      <c r="G1330" s="508"/>
      <c r="H1330" s="508"/>
      <c r="I1330" s="95"/>
    </row>
    <row r="1331" spans="2:9" ht="18.75" customHeight="1">
      <c r="B1331" s="95"/>
      <c r="C1331" s="106"/>
      <c r="D1331" s="238"/>
      <c r="E1331" s="266">
        <f>D1331-C1331</f>
        <v>0</v>
      </c>
      <c r="F1331" s="509"/>
      <c r="G1331" s="509"/>
      <c r="H1331" s="509"/>
      <c r="I1331" s="121"/>
    </row>
    <row r="1332" spans="2:9" ht="6" customHeight="1">
      <c r="B1332" s="95"/>
      <c r="C1332" s="96"/>
      <c r="D1332" s="97"/>
      <c r="E1332" s="97"/>
      <c r="F1332" s="97"/>
      <c r="G1332" s="97"/>
      <c r="H1332" s="97"/>
      <c r="I1332" s="95"/>
    </row>
    <row r="1333" spans="2:9" ht="18.75" customHeight="1">
      <c r="B1333" s="95"/>
      <c r="C1333" s="501" t="s">
        <v>231</v>
      </c>
      <c r="D1333" s="501"/>
      <c r="E1333" s="501"/>
      <c r="F1333" s="501"/>
      <c r="G1333" s="501"/>
      <c r="H1333" s="501"/>
      <c r="I1333" s="95"/>
    </row>
    <row r="1334" spans="2:9" ht="25.5">
      <c r="B1334" s="95"/>
      <c r="C1334" s="267" t="s">
        <v>232</v>
      </c>
      <c r="D1334" s="267" t="s">
        <v>233</v>
      </c>
      <c r="E1334" s="267" t="s">
        <v>230</v>
      </c>
      <c r="F1334" s="267" t="s">
        <v>234</v>
      </c>
      <c r="G1334" s="268" t="s">
        <v>235</v>
      </c>
      <c r="H1334" s="269" t="s">
        <v>236</v>
      </c>
      <c r="I1334" s="95"/>
    </row>
    <row r="1335" spans="2:9" ht="18.75" customHeight="1">
      <c r="B1335" s="95"/>
      <c r="C1335" s="106"/>
      <c r="D1335" s="238"/>
      <c r="E1335" s="266">
        <f t="shared" ref="E1335:E1336" si="180">D1335-C1335</f>
        <v>0</v>
      </c>
      <c r="F1335" s="273">
        <f t="shared" ref="F1335:F1336" si="181">IF(E1335-FLOOR(E1335,1)&lt;=5/24,FLOOR(E1335,1),IF(E1335-FLOOR(E1335,1)&lt;=8/24,FLOOR(E1335,1)+1/3,IF(E1335-FLOOR(E1335,1)&lt;=12/24,FLOOR(E1335,1)+2/3,CEILING(E1335,1))))</f>
        <v>0</v>
      </c>
      <c r="G1335" s="108"/>
      <c r="H1335" s="270">
        <f t="shared" ref="H1335:H1336" si="182">G1335*F1335</f>
        <v>0</v>
      </c>
      <c r="I1335" s="95"/>
    </row>
    <row r="1336" spans="2:9" ht="18.75" customHeight="1">
      <c r="B1336" s="95"/>
      <c r="C1336" s="107"/>
      <c r="D1336" s="107"/>
      <c r="E1336" s="274">
        <f t="shared" si="180"/>
        <v>0</v>
      </c>
      <c r="F1336" s="275">
        <f t="shared" si="181"/>
        <v>0</v>
      </c>
      <c r="G1336" s="109"/>
      <c r="H1336" s="271">
        <f t="shared" si="182"/>
        <v>0</v>
      </c>
      <c r="I1336" s="95"/>
    </row>
    <row r="1337" spans="2:9" s="126" customFormat="1" ht="18.75" customHeight="1">
      <c r="B1337" s="122"/>
      <c r="C1337" s="500" t="s">
        <v>237</v>
      </c>
      <c r="D1337" s="500"/>
      <c r="E1337" s="500"/>
      <c r="F1337" s="500"/>
      <c r="G1337" s="502"/>
      <c r="H1337" s="272">
        <f>SUBTOTAL(9,H1335:H1336)</f>
        <v>0</v>
      </c>
      <c r="I1337" s="122"/>
    </row>
    <row r="1338" spans="2:9" ht="6" customHeight="1">
      <c r="B1338" s="95"/>
      <c r="C1338" s="96"/>
      <c r="D1338" s="97"/>
      <c r="E1338" s="97"/>
      <c r="F1338" s="97"/>
      <c r="G1338" s="97"/>
      <c r="H1338" s="97"/>
      <c r="I1338" s="95"/>
    </row>
    <row r="1339" spans="2:9" ht="18.75" customHeight="1">
      <c r="B1339" s="95"/>
      <c r="C1339" s="501" t="s">
        <v>238</v>
      </c>
      <c r="D1339" s="501"/>
      <c r="E1339" s="501"/>
      <c r="F1339" s="501"/>
      <c r="G1339" s="501"/>
      <c r="H1339" s="501"/>
      <c r="I1339" s="95"/>
    </row>
    <row r="1340" spans="2:9" ht="25.5">
      <c r="B1340" s="95"/>
      <c r="C1340" s="267" t="s">
        <v>239</v>
      </c>
      <c r="D1340" s="504" t="s">
        <v>16</v>
      </c>
      <c r="E1340" s="504"/>
      <c r="F1340" s="504"/>
      <c r="G1340" s="504"/>
      <c r="H1340" s="267" t="s">
        <v>64</v>
      </c>
      <c r="I1340" s="95"/>
    </row>
    <row r="1341" spans="2:9" ht="18.75" customHeight="1">
      <c r="B1341" s="95"/>
      <c r="C1341" s="110"/>
      <c r="D1341" s="505"/>
      <c r="E1341" s="505"/>
      <c r="F1341" s="505"/>
      <c r="G1341" s="505"/>
      <c r="H1341" s="111">
        <v>0</v>
      </c>
      <c r="I1341" s="121"/>
    </row>
    <row r="1342" spans="2:9" ht="18.75" customHeight="1">
      <c r="B1342" s="95"/>
      <c r="C1342" s="112"/>
      <c r="D1342" s="506"/>
      <c r="E1342" s="506"/>
      <c r="F1342" s="506"/>
      <c r="G1342" s="506"/>
      <c r="H1342" s="113">
        <v>0</v>
      </c>
      <c r="I1342" s="95"/>
    </row>
    <row r="1343" spans="2:9" s="126" customFormat="1" ht="18.75" customHeight="1">
      <c r="B1343" s="122"/>
      <c r="C1343" s="500" t="s">
        <v>237</v>
      </c>
      <c r="D1343" s="500"/>
      <c r="E1343" s="500"/>
      <c r="F1343" s="500"/>
      <c r="G1343" s="500"/>
      <c r="H1343" s="158">
        <f>SUBTOTAL(9,H1341:H1342)</f>
        <v>0</v>
      </c>
      <c r="I1343" s="122"/>
    </row>
    <row r="1344" spans="2:9" ht="6" customHeight="1">
      <c r="B1344" s="95"/>
      <c r="C1344" s="96"/>
      <c r="D1344" s="97"/>
      <c r="E1344" s="97"/>
      <c r="F1344" s="97"/>
      <c r="G1344" s="97"/>
      <c r="H1344" s="97"/>
      <c r="I1344" s="95"/>
    </row>
    <row r="1345" spans="2:9" ht="18.75" customHeight="1">
      <c r="B1345" s="95"/>
      <c r="C1345" s="501" t="s">
        <v>240</v>
      </c>
      <c r="D1345" s="501"/>
      <c r="E1345" s="501"/>
      <c r="F1345" s="501"/>
      <c r="G1345" s="501"/>
      <c r="H1345" s="501"/>
      <c r="I1345" s="95"/>
    </row>
    <row r="1346" spans="2:9" ht="38.25">
      <c r="B1346" s="95"/>
      <c r="C1346" s="277" t="s">
        <v>361</v>
      </c>
      <c r="D1346" s="277" t="s">
        <v>362</v>
      </c>
      <c r="E1346" s="267" t="s">
        <v>243</v>
      </c>
      <c r="F1346" s="267" t="s">
        <v>244</v>
      </c>
      <c r="G1346" s="268" t="s">
        <v>245</v>
      </c>
      <c r="H1346" s="269" t="s">
        <v>246</v>
      </c>
      <c r="I1346" s="95"/>
    </row>
    <row r="1347" spans="2:9" ht="18.75" customHeight="1">
      <c r="B1347" s="95"/>
      <c r="C1347" s="236"/>
      <c r="D1347" s="114"/>
      <c r="E1347" s="236"/>
      <c r="F1347" s="236"/>
      <c r="G1347" s="278">
        <f>IF(E1347="",0,IF(F1347="",0.42,F1347*0.05+0.42))</f>
        <v>0</v>
      </c>
      <c r="H1347" s="279">
        <f>G1347*E1347</f>
        <v>0</v>
      </c>
      <c r="I1347" s="95"/>
    </row>
    <row r="1348" spans="2:9" ht="18.75" customHeight="1">
      <c r="B1348" s="95"/>
      <c r="C1348" s="236"/>
      <c r="D1348" s="114"/>
      <c r="E1348" s="236"/>
      <c r="F1348" s="236"/>
      <c r="G1348" s="278">
        <f t="shared" ref="G1348:G1350" si="183">IF(E1348="",0,IF(F1348="",0.42,F1348*0.05+0.42))</f>
        <v>0</v>
      </c>
      <c r="H1348" s="279">
        <f t="shared" ref="H1348:H1350" si="184">G1348*E1348</f>
        <v>0</v>
      </c>
      <c r="I1348" s="95"/>
    </row>
    <row r="1349" spans="2:9" ht="18.75" customHeight="1">
      <c r="B1349" s="95"/>
      <c r="C1349" s="236"/>
      <c r="D1349" s="114"/>
      <c r="E1349" s="236"/>
      <c r="F1349" s="236"/>
      <c r="G1349" s="278">
        <f t="shared" si="183"/>
        <v>0</v>
      </c>
      <c r="H1349" s="279">
        <f t="shared" si="184"/>
        <v>0</v>
      </c>
      <c r="I1349" s="95"/>
    </row>
    <row r="1350" spans="2:9" ht="18.75" customHeight="1">
      <c r="B1350" s="95"/>
      <c r="C1350" s="237"/>
      <c r="D1350" s="115"/>
      <c r="E1350" s="237"/>
      <c r="F1350" s="237"/>
      <c r="G1350" s="280">
        <f t="shared" si="183"/>
        <v>0</v>
      </c>
      <c r="H1350" s="281">
        <f t="shared" si="184"/>
        <v>0</v>
      </c>
      <c r="I1350" s="95"/>
    </row>
    <row r="1351" spans="2:9" s="126" customFormat="1" ht="18.75" customHeight="1">
      <c r="B1351" s="122"/>
      <c r="C1351" s="500" t="s">
        <v>237</v>
      </c>
      <c r="D1351" s="500"/>
      <c r="E1351" s="500"/>
      <c r="F1351" s="500"/>
      <c r="G1351" s="502"/>
      <c r="H1351" s="272">
        <f>SUBTOTAL(9,H1347:H1350)</f>
        <v>0</v>
      </c>
      <c r="I1351" s="122"/>
    </row>
    <row r="1352" spans="2:9" ht="6" customHeight="1">
      <c r="B1352" s="95"/>
      <c r="C1352" s="97"/>
      <c r="D1352" s="97"/>
      <c r="E1352" s="97"/>
      <c r="F1352" s="97"/>
      <c r="G1352" s="97"/>
      <c r="H1352" s="97"/>
      <c r="I1352" s="95"/>
    </row>
    <row r="1353" spans="2:9" ht="18.75" customHeight="1">
      <c r="B1353" s="95"/>
      <c r="C1353" s="501" t="s">
        <v>247</v>
      </c>
      <c r="D1353" s="501"/>
      <c r="E1353" s="501"/>
      <c r="F1353" s="501"/>
      <c r="G1353" s="501"/>
      <c r="H1353" s="501"/>
      <c r="I1353" s="95"/>
    </row>
    <row r="1354" spans="2:9" ht="18.75" customHeight="1">
      <c r="B1354" s="95"/>
      <c r="C1354" s="277" t="s">
        <v>241</v>
      </c>
      <c r="D1354" s="277" t="s">
        <v>242</v>
      </c>
      <c r="E1354" s="503" t="s">
        <v>248</v>
      </c>
      <c r="F1354" s="503"/>
      <c r="G1354" s="503"/>
      <c r="H1354" s="267" t="s">
        <v>249</v>
      </c>
      <c r="I1354" s="95"/>
    </row>
    <row r="1355" spans="2:9" ht="18.75" customHeight="1">
      <c r="B1355" s="95"/>
      <c r="C1355" s="236"/>
      <c r="D1355" s="236"/>
      <c r="E1355" s="498"/>
      <c r="F1355" s="498"/>
      <c r="G1355" s="498"/>
      <c r="H1355" s="111">
        <v>0</v>
      </c>
      <c r="I1355" s="95"/>
    </row>
    <row r="1356" spans="2:9" ht="18.75" customHeight="1">
      <c r="B1356" s="95"/>
      <c r="C1356" s="236"/>
      <c r="D1356" s="236"/>
      <c r="E1356" s="498"/>
      <c r="F1356" s="498"/>
      <c r="G1356" s="498"/>
      <c r="H1356" s="111">
        <v>0</v>
      </c>
      <c r="I1356" s="95"/>
    </row>
    <row r="1357" spans="2:9" ht="18.75" customHeight="1">
      <c r="B1357" s="95"/>
      <c r="C1357" s="236"/>
      <c r="D1357" s="236"/>
      <c r="E1357" s="498"/>
      <c r="F1357" s="498"/>
      <c r="G1357" s="498"/>
      <c r="H1357" s="111">
        <v>0</v>
      </c>
      <c r="I1357" s="95"/>
    </row>
    <row r="1358" spans="2:9" ht="18.75" customHeight="1">
      <c r="B1358" s="95"/>
      <c r="C1358" s="237"/>
      <c r="D1358" s="237"/>
      <c r="E1358" s="499"/>
      <c r="F1358" s="499"/>
      <c r="G1358" s="499"/>
      <c r="H1358" s="113">
        <v>0</v>
      </c>
      <c r="I1358" s="95"/>
    </row>
    <row r="1359" spans="2:9" s="126" customFormat="1" ht="18.75" customHeight="1">
      <c r="B1359" s="122"/>
      <c r="C1359" s="500" t="s">
        <v>237</v>
      </c>
      <c r="D1359" s="500"/>
      <c r="E1359" s="500"/>
      <c r="F1359" s="500"/>
      <c r="G1359" s="500"/>
      <c r="H1359" s="276">
        <f>SUBTOTAL(9,H1355:H1358)</f>
        <v>0</v>
      </c>
      <c r="I1359" s="122"/>
    </row>
    <row r="1360" spans="2:9" ht="6" customHeight="1">
      <c r="B1360" s="95"/>
      <c r="C1360" s="97"/>
      <c r="D1360" s="97"/>
      <c r="E1360" s="97"/>
      <c r="F1360" s="97"/>
      <c r="G1360" s="97"/>
      <c r="H1360" s="97"/>
      <c r="I1360" s="95"/>
    </row>
    <row r="1361" spans="2:9" ht="18.75" customHeight="1">
      <c r="B1361" s="95"/>
      <c r="C1361" s="501" t="s">
        <v>250</v>
      </c>
      <c r="D1361" s="501"/>
      <c r="E1361" s="501"/>
      <c r="F1361" s="501"/>
      <c r="G1361" s="501"/>
      <c r="H1361" s="501"/>
      <c r="I1361" s="95"/>
    </row>
    <row r="1362" spans="2:9" ht="25.5">
      <c r="B1362" s="95"/>
      <c r="C1362" s="282" t="s">
        <v>251</v>
      </c>
      <c r="D1362" s="267" t="s">
        <v>252</v>
      </c>
      <c r="E1362" s="267" t="s">
        <v>253</v>
      </c>
      <c r="F1362" s="277" t="s">
        <v>254</v>
      </c>
      <c r="G1362" s="267" t="s">
        <v>255</v>
      </c>
      <c r="H1362" s="267" t="s">
        <v>249</v>
      </c>
      <c r="I1362" s="95"/>
    </row>
    <row r="1363" spans="2:9" ht="18.75" customHeight="1">
      <c r="B1363" s="95"/>
      <c r="C1363" s="116"/>
      <c r="D1363" s="117"/>
      <c r="E1363" s="117"/>
      <c r="F1363" s="117"/>
      <c r="G1363" s="283">
        <f>E1363-D1363</f>
        <v>0</v>
      </c>
      <c r="H1363" s="111">
        <v>0</v>
      </c>
      <c r="I1363" s="123" t="s">
        <v>256</v>
      </c>
    </row>
    <row r="1364" spans="2:9" ht="18.75" customHeight="1">
      <c r="B1364" s="95"/>
      <c r="C1364" s="118"/>
      <c r="D1364" s="119"/>
      <c r="E1364" s="119"/>
      <c r="F1364" s="119"/>
      <c r="G1364" s="284">
        <f t="shared" ref="G1364" si="185">E1364-D1364</f>
        <v>0</v>
      </c>
      <c r="H1364" s="113">
        <v>0</v>
      </c>
      <c r="I1364" s="123" t="s">
        <v>257</v>
      </c>
    </row>
    <row r="1365" spans="2:9" s="126" customFormat="1" ht="18.75" customHeight="1">
      <c r="B1365" s="122"/>
      <c r="C1365" s="500" t="s">
        <v>237</v>
      </c>
      <c r="D1365" s="500"/>
      <c r="E1365" s="500"/>
      <c r="F1365" s="500"/>
      <c r="G1365" s="500"/>
      <c r="H1365" s="276">
        <f>SUBTOTAL(9,H1363:H1364)</f>
        <v>0</v>
      </c>
      <c r="I1365" s="122"/>
    </row>
    <row r="1366" spans="2:9" ht="6" customHeight="1">
      <c r="B1366" s="95"/>
      <c r="C1366" s="97"/>
      <c r="D1366" s="97"/>
      <c r="E1366" s="97"/>
      <c r="F1366" s="97"/>
      <c r="G1366" s="97"/>
      <c r="H1366" s="97"/>
      <c r="I1366" s="95"/>
    </row>
    <row r="1367" spans="2:9" s="127" customFormat="1" ht="18.75" customHeight="1">
      <c r="B1367" s="124"/>
      <c r="C1367" s="497" t="s">
        <v>258</v>
      </c>
      <c r="D1367" s="497"/>
      <c r="E1367" s="497"/>
      <c r="F1367" s="497"/>
      <c r="G1367" s="497"/>
      <c r="H1367" s="285">
        <f>SUBTOTAL(9,H1335:H1365)</f>
        <v>0</v>
      </c>
      <c r="I1367" s="124"/>
    </row>
    <row r="1368" spans="2:9" ht="50.1" customHeight="1">
      <c r="B1368" s="95"/>
      <c r="C1368" s="120"/>
      <c r="D1368" s="120"/>
      <c r="E1368" s="120"/>
      <c r="F1368" s="120"/>
      <c r="G1368" s="120"/>
      <c r="H1368" s="120"/>
      <c r="I1368" s="95"/>
    </row>
    <row r="1369" spans="2:9" ht="18.75" customHeight="1">
      <c r="B1369" s="95"/>
      <c r="C1369" s="510" t="s">
        <v>358</v>
      </c>
      <c r="D1369" s="510"/>
      <c r="E1369" s="507"/>
      <c r="F1369" s="507"/>
      <c r="G1369" s="507"/>
      <c r="H1369" s="507"/>
      <c r="I1369" s="95"/>
    </row>
    <row r="1370" spans="2:9" ht="18.75" customHeight="1">
      <c r="B1370" s="95"/>
      <c r="C1370" s="511" t="s">
        <v>184</v>
      </c>
      <c r="D1370" s="511"/>
      <c r="E1370" s="507"/>
      <c r="F1370" s="507"/>
      <c r="G1370" s="507"/>
      <c r="H1370" s="507"/>
      <c r="I1370" s="95"/>
    </row>
    <row r="1371" spans="2:9" ht="18.75" customHeight="1">
      <c r="B1371" s="95"/>
      <c r="C1371" s="503" t="s">
        <v>359</v>
      </c>
      <c r="D1371" s="503"/>
      <c r="E1371" s="507"/>
      <c r="F1371" s="507"/>
      <c r="G1371" s="507"/>
      <c r="H1371" s="507"/>
      <c r="I1371" s="95"/>
    </row>
    <row r="1372" spans="2:9" ht="18.75" customHeight="1">
      <c r="B1372" s="95"/>
      <c r="C1372" s="503" t="s">
        <v>226</v>
      </c>
      <c r="D1372" s="503"/>
      <c r="E1372" s="507"/>
      <c r="F1372" s="507"/>
      <c r="G1372" s="507"/>
      <c r="H1372" s="507"/>
      <c r="I1372" s="95"/>
    </row>
    <row r="1373" spans="2:9" ht="32.25" customHeight="1">
      <c r="B1373" s="95"/>
      <c r="C1373" s="503" t="s">
        <v>227</v>
      </c>
      <c r="D1373" s="503"/>
      <c r="E1373" s="507"/>
      <c r="F1373" s="507"/>
      <c r="G1373" s="507"/>
      <c r="H1373" s="507"/>
      <c r="I1373" s="95"/>
    </row>
    <row r="1374" spans="2:9" ht="30" customHeight="1">
      <c r="B1374" s="95"/>
      <c r="C1374" s="265" t="s">
        <v>228</v>
      </c>
      <c r="D1374" s="265" t="s">
        <v>229</v>
      </c>
      <c r="E1374" s="265" t="s">
        <v>230</v>
      </c>
      <c r="F1374" s="508" t="s">
        <v>194</v>
      </c>
      <c r="G1374" s="508"/>
      <c r="H1374" s="508"/>
      <c r="I1374" s="95"/>
    </row>
    <row r="1375" spans="2:9" ht="18.75" customHeight="1">
      <c r="B1375" s="95"/>
      <c r="C1375" s="106"/>
      <c r="D1375" s="238"/>
      <c r="E1375" s="266">
        <f>D1375-C1375</f>
        <v>0</v>
      </c>
      <c r="F1375" s="509"/>
      <c r="G1375" s="509"/>
      <c r="H1375" s="509"/>
      <c r="I1375" s="121"/>
    </row>
    <row r="1376" spans="2:9" ht="6" customHeight="1">
      <c r="B1376" s="95"/>
      <c r="C1376" s="96"/>
      <c r="D1376" s="97"/>
      <c r="E1376" s="97"/>
      <c r="F1376" s="97"/>
      <c r="G1376" s="97"/>
      <c r="H1376" s="97"/>
      <c r="I1376" s="95"/>
    </row>
    <row r="1377" spans="2:9" ht="18.75" customHeight="1">
      <c r="B1377" s="95"/>
      <c r="C1377" s="501" t="s">
        <v>231</v>
      </c>
      <c r="D1377" s="501"/>
      <c r="E1377" s="501"/>
      <c r="F1377" s="501"/>
      <c r="G1377" s="501"/>
      <c r="H1377" s="501"/>
      <c r="I1377" s="95"/>
    </row>
    <row r="1378" spans="2:9" ht="25.5">
      <c r="B1378" s="95"/>
      <c r="C1378" s="267" t="s">
        <v>232</v>
      </c>
      <c r="D1378" s="267" t="s">
        <v>233</v>
      </c>
      <c r="E1378" s="267" t="s">
        <v>230</v>
      </c>
      <c r="F1378" s="267" t="s">
        <v>234</v>
      </c>
      <c r="G1378" s="268" t="s">
        <v>235</v>
      </c>
      <c r="H1378" s="269" t="s">
        <v>236</v>
      </c>
      <c r="I1378" s="95"/>
    </row>
    <row r="1379" spans="2:9" ht="18.75" customHeight="1">
      <c r="B1379" s="95"/>
      <c r="C1379" s="106"/>
      <c r="D1379" s="238"/>
      <c r="E1379" s="266">
        <f t="shared" ref="E1379:E1380" si="186">D1379-C1379</f>
        <v>0</v>
      </c>
      <c r="F1379" s="273">
        <f t="shared" ref="F1379:F1380" si="187">IF(E1379-FLOOR(E1379,1)&lt;=5/24,FLOOR(E1379,1),IF(E1379-FLOOR(E1379,1)&lt;=8/24,FLOOR(E1379,1)+1/3,IF(E1379-FLOOR(E1379,1)&lt;=12/24,FLOOR(E1379,1)+2/3,CEILING(E1379,1))))</f>
        <v>0</v>
      </c>
      <c r="G1379" s="108"/>
      <c r="H1379" s="270">
        <f t="shared" ref="H1379:H1380" si="188">G1379*F1379</f>
        <v>0</v>
      </c>
      <c r="I1379" s="95"/>
    </row>
    <row r="1380" spans="2:9" ht="18.75" customHeight="1">
      <c r="B1380" s="95"/>
      <c r="C1380" s="107"/>
      <c r="D1380" s="107"/>
      <c r="E1380" s="274">
        <f t="shared" si="186"/>
        <v>0</v>
      </c>
      <c r="F1380" s="275">
        <f t="shared" si="187"/>
        <v>0</v>
      </c>
      <c r="G1380" s="109"/>
      <c r="H1380" s="271">
        <f t="shared" si="188"/>
        <v>0</v>
      </c>
      <c r="I1380" s="95"/>
    </row>
    <row r="1381" spans="2:9" s="126" customFormat="1" ht="18.75" customHeight="1">
      <c r="B1381" s="122"/>
      <c r="C1381" s="500" t="s">
        <v>237</v>
      </c>
      <c r="D1381" s="500"/>
      <c r="E1381" s="500"/>
      <c r="F1381" s="500"/>
      <c r="G1381" s="502"/>
      <c r="H1381" s="272">
        <f>SUBTOTAL(9,H1379:H1380)</f>
        <v>0</v>
      </c>
      <c r="I1381" s="122"/>
    </row>
    <row r="1382" spans="2:9" ht="6" customHeight="1">
      <c r="B1382" s="95"/>
      <c r="C1382" s="96"/>
      <c r="D1382" s="97"/>
      <c r="E1382" s="97"/>
      <c r="F1382" s="97"/>
      <c r="G1382" s="97"/>
      <c r="H1382" s="97"/>
      <c r="I1382" s="95"/>
    </row>
    <row r="1383" spans="2:9" ht="18.75" customHeight="1">
      <c r="B1383" s="95"/>
      <c r="C1383" s="501" t="s">
        <v>238</v>
      </c>
      <c r="D1383" s="501"/>
      <c r="E1383" s="501"/>
      <c r="F1383" s="501"/>
      <c r="G1383" s="501"/>
      <c r="H1383" s="501"/>
      <c r="I1383" s="95"/>
    </row>
    <row r="1384" spans="2:9" ht="25.5">
      <c r="B1384" s="95"/>
      <c r="C1384" s="267" t="s">
        <v>239</v>
      </c>
      <c r="D1384" s="504" t="s">
        <v>16</v>
      </c>
      <c r="E1384" s="504"/>
      <c r="F1384" s="504"/>
      <c r="G1384" s="504"/>
      <c r="H1384" s="267" t="s">
        <v>64</v>
      </c>
      <c r="I1384" s="95"/>
    </row>
    <row r="1385" spans="2:9" ht="18.75" customHeight="1">
      <c r="B1385" s="95"/>
      <c r="C1385" s="110"/>
      <c r="D1385" s="505"/>
      <c r="E1385" s="505"/>
      <c r="F1385" s="505"/>
      <c r="G1385" s="505"/>
      <c r="H1385" s="111">
        <v>0</v>
      </c>
      <c r="I1385" s="121"/>
    </row>
    <row r="1386" spans="2:9" ht="18.75" customHeight="1">
      <c r="B1386" s="95"/>
      <c r="C1386" s="112"/>
      <c r="D1386" s="506"/>
      <c r="E1386" s="506"/>
      <c r="F1386" s="506"/>
      <c r="G1386" s="506"/>
      <c r="H1386" s="113">
        <v>0</v>
      </c>
      <c r="I1386" s="95"/>
    </row>
    <row r="1387" spans="2:9" s="126" customFormat="1" ht="18.75" customHeight="1">
      <c r="B1387" s="122"/>
      <c r="C1387" s="500" t="s">
        <v>237</v>
      </c>
      <c r="D1387" s="500"/>
      <c r="E1387" s="500"/>
      <c r="F1387" s="500"/>
      <c r="G1387" s="500"/>
      <c r="H1387" s="158">
        <f>SUBTOTAL(9,H1385:H1386)</f>
        <v>0</v>
      </c>
      <c r="I1387" s="122"/>
    </row>
    <row r="1388" spans="2:9" ht="6" customHeight="1">
      <c r="B1388" s="95"/>
      <c r="C1388" s="96"/>
      <c r="D1388" s="97"/>
      <c r="E1388" s="97"/>
      <c r="F1388" s="97"/>
      <c r="G1388" s="97"/>
      <c r="H1388" s="97"/>
      <c r="I1388" s="95"/>
    </row>
    <row r="1389" spans="2:9" ht="18.75" customHeight="1">
      <c r="B1389" s="95"/>
      <c r="C1389" s="501" t="s">
        <v>240</v>
      </c>
      <c r="D1389" s="501"/>
      <c r="E1389" s="501"/>
      <c r="F1389" s="501"/>
      <c r="G1389" s="501"/>
      <c r="H1389" s="501"/>
      <c r="I1389" s="95"/>
    </row>
    <row r="1390" spans="2:9" ht="38.25">
      <c r="B1390" s="95"/>
      <c r="C1390" s="277" t="s">
        <v>361</v>
      </c>
      <c r="D1390" s="277" t="s">
        <v>362</v>
      </c>
      <c r="E1390" s="267" t="s">
        <v>243</v>
      </c>
      <c r="F1390" s="267" t="s">
        <v>244</v>
      </c>
      <c r="G1390" s="268" t="s">
        <v>245</v>
      </c>
      <c r="H1390" s="269" t="s">
        <v>246</v>
      </c>
      <c r="I1390" s="95"/>
    </row>
    <row r="1391" spans="2:9" ht="18.75" customHeight="1">
      <c r="B1391" s="95"/>
      <c r="C1391" s="236"/>
      <c r="D1391" s="114"/>
      <c r="E1391" s="236"/>
      <c r="F1391" s="236"/>
      <c r="G1391" s="278">
        <f>IF(E1391="",0,IF(F1391="",0.42,F1391*0.05+0.42))</f>
        <v>0</v>
      </c>
      <c r="H1391" s="279">
        <f>G1391*E1391</f>
        <v>0</v>
      </c>
      <c r="I1391" s="95"/>
    </row>
    <row r="1392" spans="2:9" ht="18.75" customHeight="1">
      <c r="B1392" s="95"/>
      <c r="C1392" s="236"/>
      <c r="D1392" s="114"/>
      <c r="E1392" s="236"/>
      <c r="F1392" s="236"/>
      <c r="G1392" s="278">
        <f t="shared" ref="G1392:G1394" si="189">IF(E1392="",0,IF(F1392="",0.42,F1392*0.05+0.42))</f>
        <v>0</v>
      </c>
      <c r="H1392" s="279">
        <f t="shared" ref="H1392:H1394" si="190">G1392*E1392</f>
        <v>0</v>
      </c>
      <c r="I1392" s="95"/>
    </row>
    <row r="1393" spans="2:9" ht="18.75" customHeight="1">
      <c r="B1393" s="95"/>
      <c r="C1393" s="236"/>
      <c r="D1393" s="114"/>
      <c r="E1393" s="236"/>
      <c r="F1393" s="236"/>
      <c r="G1393" s="278">
        <f t="shared" si="189"/>
        <v>0</v>
      </c>
      <c r="H1393" s="279">
        <f t="shared" si="190"/>
        <v>0</v>
      </c>
      <c r="I1393" s="95"/>
    </row>
    <row r="1394" spans="2:9" ht="18.75" customHeight="1">
      <c r="B1394" s="95"/>
      <c r="C1394" s="237"/>
      <c r="D1394" s="115"/>
      <c r="E1394" s="237"/>
      <c r="F1394" s="237"/>
      <c r="G1394" s="280">
        <f t="shared" si="189"/>
        <v>0</v>
      </c>
      <c r="H1394" s="281">
        <f t="shared" si="190"/>
        <v>0</v>
      </c>
      <c r="I1394" s="95"/>
    </row>
    <row r="1395" spans="2:9" s="126" customFormat="1" ht="18.75" customHeight="1">
      <c r="B1395" s="122"/>
      <c r="C1395" s="500" t="s">
        <v>237</v>
      </c>
      <c r="D1395" s="500"/>
      <c r="E1395" s="500"/>
      <c r="F1395" s="500"/>
      <c r="G1395" s="502"/>
      <c r="H1395" s="272">
        <f>SUBTOTAL(9,H1391:H1394)</f>
        <v>0</v>
      </c>
      <c r="I1395" s="122"/>
    </row>
    <row r="1396" spans="2:9" ht="6" customHeight="1">
      <c r="B1396" s="95"/>
      <c r="C1396" s="97"/>
      <c r="D1396" s="97"/>
      <c r="E1396" s="97"/>
      <c r="F1396" s="97"/>
      <c r="G1396" s="97"/>
      <c r="H1396" s="97"/>
      <c r="I1396" s="95"/>
    </row>
    <row r="1397" spans="2:9" ht="18.75" customHeight="1">
      <c r="B1397" s="95"/>
      <c r="C1397" s="501" t="s">
        <v>247</v>
      </c>
      <c r="D1397" s="501"/>
      <c r="E1397" s="501"/>
      <c r="F1397" s="501"/>
      <c r="G1397" s="501"/>
      <c r="H1397" s="501"/>
      <c r="I1397" s="95"/>
    </row>
    <row r="1398" spans="2:9" ht="18.75" customHeight="1">
      <c r="B1398" s="95"/>
      <c r="C1398" s="277" t="s">
        <v>241</v>
      </c>
      <c r="D1398" s="277" t="s">
        <v>242</v>
      </c>
      <c r="E1398" s="503" t="s">
        <v>248</v>
      </c>
      <c r="F1398" s="503"/>
      <c r="G1398" s="503"/>
      <c r="H1398" s="267" t="s">
        <v>249</v>
      </c>
      <c r="I1398" s="95"/>
    </row>
    <row r="1399" spans="2:9" ht="18.75" customHeight="1">
      <c r="B1399" s="95"/>
      <c r="C1399" s="236"/>
      <c r="D1399" s="236"/>
      <c r="E1399" s="498"/>
      <c r="F1399" s="498"/>
      <c r="G1399" s="498"/>
      <c r="H1399" s="111">
        <v>0</v>
      </c>
      <c r="I1399" s="95"/>
    </row>
    <row r="1400" spans="2:9" ht="18.75" customHeight="1">
      <c r="B1400" s="95"/>
      <c r="C1400" s="236"/>
      <c r="D1400" s="236"/>
      <c r="E1400" s="498"/>
      <c r="F1400" s="498"/>
      <c r="G1400" s="498"/>
      <c r="H1400" s="111">
        <v>0</v>
      </c>
      <c r="I1400" s="95"/>
    </row>
    <row r="1401" spans="2:9" ht="18.75" customHeight="1">
      <c r="B1401" s="95"/>
      <c r="C1401" s="236"/>
      <c r="D1401" s="236"/>
      <c r="E1401" s="498"/>
      <c r="F1401" s="498"/>
      <c r="G1401" s="498"/>
      <c r="H1401" s="111">
        <v>0</v>
      </c>
      <c r="I1401" s="95"/>
    </row>
    <row r="1402" spans="2:9" ht="18.75" customHeight="1">
      <c r="B1402" s="95"/>
      <c r="C1402" s="237"/>
      <c r="D1402" s="237"/>
      <c r="E1402" s="499"/>
      <c r="F1402" s="499"/>
      <c r="G1402" s="499"/>
      <c r="H1402" s="113">
        <v>0</v>
      </c>
      <c r="I1402" s="95"/>
    </row>
    <row r="1403" spans="2:9" s="126" customFormat="1" ht="18.75" customHeight="1">
      <c r="B1403" s="122"/>
      <c r="C1403" s="500" t="s">
        <v>237</v>
      </c>
      <c r="D1403" s="500"/>
      <c r="E1403" s="500"/>
      <c r="F1403" s="500"/>
      <c r="G1403" s="500"/>
      <c r="H1403" s="276">
        <f>SUBTOTAL(9,H1399:H1402)</f>
        <v>0</v>
      </c>
      <c r="I1403" s="122"/>
    </row>
    <row r="1404" spans="2:9" ht="6" customHeight="1">
      <c r="B1404" s="95"/>
      <c r="C1404" s="97"/>
      <c r="D1404" s="97"/>
      <c r="E1404" s="97"/>
      <c r="F1404" s="97"/>
      <c r="G1404" s="97"/>
      <c r="H1404" s="97"/>
      <c r="I1404" s="95"/>
    </row>
    <row r="1405" spans="2:9" ht="18.75" customHeight="1">
      <c r="B1405" s="95"/>
      <c r="C1405" s="501" t="s">
        <v>250</v>
      </c>
      <c r="D1405" s="501"/>
      <c r="E1405" s="501"/>
      <c r="F1405" s="501"/>
      <c r="G1405" s="501"/>
      <c r="H1405" s="501"/>
      <c r="I1405" s="95"/>
    </row>
    <row r="1406" spans="2:9" ht="25.5">
      <c r="B1406" s="95"/>
      <c r="C1406" s="282" t="s">
        <v>251</v>
      </c>
      <c r="D1406" s="267" t="s">
        <v>252</v>
      </c>
      <c r="E1406" s="267" t="s">
        <v>253</v>
      </c>
      <c r="F1406" s="277" t="s">
        <v>254</v>
      </c>
      <c r="G1406" s="267" t="s">
        <v>255</v>
      </c>
      <c r="H1406" s="267" t="s">
        <v>249</v>
      </c>
      <c r="I1406" s="95"/>
    </row>
    <row r="1407" spans="2:9" ht="18.75" customHeight="1">
      <c r="B1407" s="95"/>
      <c r="C1407" s="116"/>
      <c r="D1407" s="117"/>
      <c r="E1407" s="117"/>
      <c r="F1407" s="117"/>
      <c r="G1407" s="283">
        <f>E1407-D1407</f>
        <v>0</v>
      </c>
      <c r="H1407" s="111">
        <v>0</v>
      </c>
      <c r="I1407" s="123" t="s">
        <v>256</v>
      </c>
    </row>
    <row r="1408" spans="2:9" ht="18.75" customHeight="1">
      <c r="B1408" s="95"/>
      <c r="C1408" s="118"/>
      <c r="D1408" s="119"/>
      <c r="E1408" s="119"/>
      <c r="F1408" s="119"/>
      <c r="G1408" s="284">
        <f t="shared" ref="G1408" si="191">E1408-D1408</f>
        <v>0</v>
      </c>
      <c r="H1408" s="113">
        <v>0</v>
      </c>
      <c r="I1408" s="123" t="s">
        <v>257</v>
      </c>
    </row>
    <row r="1409" spans="2:9" s="126" customFormat="1" ht="18.75" customHeight="1">
      <c r="B1409" s="122"/>
      <c r="C1409" s="500" t="s">
        <v>237</v>
      </c>
      <c r="D1409" s="500"/>
      <c r="E1409" s="500"/>
      <c r="F1409" s="500"/>
      <c r="G1409" s="500"/>
      <c r="H1409" s="276">
        <f>SUBTOTAL(9,H1407:H1408)</f>
        <v>0</v>
      </c>
      <c r="I1409" s="122"/>
    </row>
    <row r="1410" spans="2:9" ht="6" customHeight="1">
      <c r="B1410" s="95"/>
      <c r="C1410" s="97"/>
      <c r="D1410" s="97"/>
      <c r="E1410" s="97"/>
      <c r="F1410" s="97"/>
      <c r="G1410" s="97"/>
      <c r="H1410" s="97"/>
      <c r="I1410" s="95"/>
    </row>
    <row r="1411" spans="2:9" s="127" customFormat="1" ht="18.75" customHeight="1">
      <c r="B1411" s="124"/>
      <c r="C1411" s="497" t="s">
        <v>258</v>
      </c>
      <c r="D1411" s="497"/>
      <c r="E1411" s="497"/>
      <c r="F1411" s="497"/>
      <c r="G1411" s="497"/>
      <c r="H1411" s="285">
        <f>SUBTOTAL(9,H1379:H1409)</f>
        <v>0</v>
      </c>
      <c r="I1411" s="124"/>
    </row>
    <row r="1412" spans="2:9" ht="50.1" customHeight="1">
      <c r="B1412" s="95"/>
      <c r="C1412" s="120"/>
      <c r="D1412" s="120"/>
      <c r="E1412" s="120"/>
      <c r="F1412" s="120"/>
      <c r="G1412" s="120"/>
      <c r="H1412" s="120"/>
      <c r="I1412" s="95"/>
    </row>
    <row r="1413" spans="2:9" ht="18.75" customHeight="1">
      <c r="B1413" s="95"/>
      <c r="C1413" s="510" t="s">
        <v>358</v>
      </c>
      <c r="D1413" s="510"/>
      <c r="E1413" s="507"/>
      <c r="F1413" s="507"/>
      <c r="G1413" s="507"/>
      <c r="H1413" s="507"/>
      <c r="I1413" s="95"/>
    </row>
    <row r="1414" spans="2:9" ht="18.75" customHeight="1">
      <c r="B1414" s="95"/>
      <c r="C1414" s="511" t="s">
        <v>184</v>
      </c>
      <c r="D1414" s="511"/>
      <c r="E1414" s="507"/>
      <c r="F1414" s="507"/>
      <c r="G1414" s="507"/>
      <c r="H1414" s="507"/>
      <c r="I1414" s="95"/>
    </row>
    <row r="1415" spans="2:9" ht="18.75" customHeight="1">
      <c r="B1415" s="95"/>
      <c r="C1415" s="503" t="s">
        <v>359</v>
      </c>
      <c r="D1415" s="503"/>
      <c r="E1415" s="507"/>
      <c r="F1415" s="507"/>
      <c r="G1415" s="507"/>
      <c r="H1415" s="507"/>
      <c r="I1415" s="95"/>
    </row>
    <row r="1416" spans="2:9" ht="18.75" customHeight="1">
      <c r="B1416" s="95"/>
      <c r="C1416" s="503" t="s">
        <v>226</v>
      </c>
      <c r="D1416" s="503"/>
      <c r="E1416" s="507"/>
      <c r="F1416" s="507"/>
      <c r="G1416" s="507"/>
      <c r="H1416" s="507"/>
      <c r="I1416" s="95"/>
    </row>
    <row r="1417" spans="2:9" ht="32.25" customHeight="1">
      <c r="B1417" s="95"/>
      <c r="C1417" s="503" t="s">
        <v>227</v>
      </c>
      <c r="D1417" s="503"/>
      <c r="E1417" s="507"/>
      <c r="F1417" s="507"/>
      <c r="G1417" s="507"/>
      <c r="H1417" s="507"/>
      <c r="I1417" s="95"/>
    </row>
    <row r="1418" spans="2:9" ht="30" customHeight="1">
      <c r="B1418" s="95"/>
      <c r="C1418" s="265" t="s">
        <v>228</v>
      </c>
      <c r="D1418" s="265" t="s">
        <v>229</v>
      </c>
      <c r="E1418" s="265" t="s">
        <v>230</v>
      </c>
      <c r="F1418" s="508" t="s">
        <v>194</v>
      </c>
      <c r="G1418" s="508"/>
      <c r="H1418" s="508"/>
      <c r="I1418" s="95"/>
    </row>
    <row r="1419" spans="2:9" ht="18.75" customHeight="1">
      <c r="B1419" s="95"/>
      <c r="C1419" s="106"/>
      <c r="D1419" s="238"/>
      <c r="E1419" s="266">
        <f>D1419-C1419</f>
        <v>0</v>
      </c>
      <c r="F1419" s="509"/>
      <c r="G1419" s="509"/>
      <c r="H1419" s="509"/>
      <c r="I1419" s="121"/>
    </row>
    <row r="1420" spans="2:9" ht="6" customHeight="1">
      <c r="B1420" s="95"/>
      <c r="C1420" s="96"/>
      <c r="D1420" s="97"/>
      <c r="E1420" s="97"/>
      <c r="F1420" s="97"/>
      <c r="G1420" s="97"/>
      <c r="H1420" s="97"/>
      <c r="I1420" s="95"/>
    </row>
    <row r="1421" spans="2:9" ht="18.75" customHeight="1">
      <c r="B1421" s="95"/>
      <c r="C1421" s="501" t="s">
        <v>231</v>
      </c>
      <c r="D1421" s="501"/>
      <c r="E1421" s="501"/>
      <c r="F1421" s="501"/>
      <c r="G1421" s="501"/>
      <c r="H1421" s="501"/>
      <c r="I1421" s="95"/>
    </row>
    <row r="1422" spans="2:9" ht="25.5">
      <c r="B1422" s="95"/>
      <c r="C1422" s="267" t="s">
        <v>232</v>
      </c>
      <c r="D1422" s="267" t="s">
        <v>233</v>
      </c>
      <c r="E1422" s="267" t="s">
        <v>230</v>
      </c>
      <c r="F1422" s="267" t="s">
        <v>234</v>
      </c>
      <c r="G1422" s="268" t="s">
        <v>235</v>
      </c>
      <c r="H1422" s="269" t="s">
        <v>236</v>
      </c>
      <c r="I1422" s="95"/>
    </row>
    <row r="1423" spans="2:9" ht="18.75" customHeight="1">
      <c r="B1423" s="95"/>
      <c r="C1423" s="106"/>
      <c r="D1423" s="238"/>
      <c r="E1423" s="266">
        <f t="shared" ref="E1423:E1424" si="192">D1423-C1423</f>
        <v>0</v>
      </c>
      <c r="F1423" s="273">
        <f t="shared" ref="F1423:F1424" si="193">IF(E1423-FLOOR(E1423,1)&lt;=5/24,FLOOR(E1423,1),IF(E1423-FLOOR(E1423,1)&lt;=8/24,FLOOR(E1423,1)+1/3,IF(E1423-FLOOR(E1423,1)&lt;=12/24,FLOOR(E1423,1)+2/3,CEILING(E1423,1))))</f>
        <v>0</v>
      </c>
      <c r="G1423" s="108"/>
      <c r="H1423" s="270">
        <f t="shared" ref="H1423:H1424" si="194">G1423*F1423</f>
        <v>0</v>
      </c>
      <c r="I1423" s="95"/>
    </row>
    <row r="1424" spans="2:9" ht="18.75" customHeight="1">
      <c r="B1424" s="95"/>
      <c r="C1424" s="107"/>
      <c r="D1424" s="107"/>
      <c r="E1424" s="274">
        <f t="shared" si="192"/>
        <v>0</v>
      </c>
      <c r="F1424" s="275">
        <f t="shared" si="193"/>
        <v>0</v>
      </c>
      <c r="G1424" s="109"/>
      <c r="H1424" s="271">
        <f t="shared" si="194"/>
        <v>0</v>
      </c>
      <c r="I1424" s="95"/>
    </row>
    <row r="1425" spans="2:9" s="126" customFormat="1" ht="18.75" customHeight="1">
      <c r="B1425" s="122"/>
      <c r="C1425" s="500" t="s">
        <v>237</v>
      </c>
      <c r="D1425" s="500"/>
      <c r="E1425" s="500"/>
      <c r="F1425" s="500"/>
      <c r="G1425" s="502"/>
      <c r="H1425" s="272">
        <f>SUBTOTAL(9,H1423:H1424)</f>
        <v>0</v>
      </c>
      <c r="I1425" s="122"/>
    </row>
    <row r="1426" spans="2:9" ht="6" customHeight="1">
      <c r="B1426" s="95"/>
      <c r="C1426" s="96"/>
      <c r="D1426" s="97"/>
      <c r="E1426" s="97"/>
      <c r="F1426" s="97"/>
      <c r="G1426" s="97"/>
      <c r="H1426" s="97"/>
      <c r="I1426" s="95"/>
    </row>
    <row r="1427" spans="2:9" ht="18.75" customHeight="1">
      <c r="B1427" s="95"/>
      <c r="C1427" s="501" t="s">
        <v>238</v>
      </c>
      <c r="D1427" s="501"/>
      <c r="E1427" s="501"/>
      <c r="F1427" s="501"/>
      <c r="G1427" s="501"/>
      <c r="H1427" s="501"/>
      <c r="I1427" s="95"/>
    </row>
    <row r="1428" spans="2:9" ht="25.5">
      <c r="B1428" s="95"/>
      <c r="C1428" s="267" t="s">
        <v>239</v>
      </c>
      <c r="D1428" s="504" t="s">
        <v>16</v>
      </c>
      <c r="E1428" s="504"/>
      <c r="F1428" s="504"/>
      <c r="G1428" s="504"/>
      <c r="H1428" s="267" t="s">
        <v>64</v>
      </c>
      <c r="I1428" s="95"/>
    </row>
    <row r="1429" spans="2:9" ht="18.75" customHeight="1">
      <c r="B1429" s="95"/>
      <c r="C1429" s="110"/>
      <c r="D1429" s="505"/>
      <c r="E1429" s="505"/>
      <c r="F1429" s="505"/>
      <c r="G1429" s="505"/>
      <c r="H1429" s="111">
        <v>0</v>
      </c>
      <c r="I1429" s="121"/>
    </row>
    <row r="1430" spans="2:9" ht="18.75" customHeight="1">
      <c r="B1430" s="95"/>
      <c r="C1430" s="112"/>
      <c r="D1430" s="506"/>
      <c r="E1430" s="506"/>
      <c r="F1430" s="506"/>
      <c r="G1430" s="506"/>
      <c r="H1430" s="113">
        <v>0</v>
      </c>
      <c r="I1430" s="95"/>
    </row>
    <row r="1431" spans="2:9" s="126" customFormat="1" ht="18.75" customHeight="1">
      <c r="B1431" s="122"/>
      <c r="C1431" s="500" t="s">
        <v>237</v>
      </c>
      <c r="D1431" s="500"/>
      <c r="E1431" s="500"/>
      <c r="F1431" s="500"/>
      <c r="G1431" s="500"/>
      <c r="H1431" s="158">
        <f>SUBTOTAL(9,H1429:H1430)</f>
        <v>0</v>
      </c>
      <c r="I1431" s="122"/>
    </row>
    <row r="1432" spans="2:9" ht="6" customHeight="1">
      <c r="B1432" s="95"/>
      <c r="C1432" s="96"/>
      <c r="D1432" s="97"/>
      <c r="E1432" s="97"/>
      <c r="F1432" s="97"/>
      <c r="G1432" s="97"/>
      <c r="H1432" s="97"/>
      <c r="I1432" s="95"/>
    </row>
    <row r="1433" spans="2:9" ht="18.75" customHeight="1">
      <c r="B1433" s="95"/>
      <c r="C1433" s="501" t="s">
        <v>240</v>
      </c>
      <c r="D1433" s="501"/>
      <c r="E1433" s="501"/>
      <c r="F1433" s="501"/>
      <c r="G1433" s="501"/>
      <c r="H1433" s="501"/>
      <c r="I1433" s="95"/>
    </row>
    <row r="1434" spans="2:9" ht="38.25">
      <c r="B1434" s="95"/>
      <c r="C1434" s="277" t="s">
        <v>361</v>
      </c>
      <c r="D1434" s="277" t="s">
        <v>362</v>
      </c>
      <c r="E1434" s="267" t="s">
        <v>243</v>
      </c>
      <c r="F1434" s="267" t="s">
        <v>244</v>
      </c>
      <c r="G1434" s="268" t="s">
        <v>245</v>
      </c>
      <c r="H1434" s="269" t="s">
        <v>246</v>
      </c>
      <c r="I1434" s="95"/>
    </row>
    <row r="1435" spans="2:9" ht="18.75" customHeight="1">
      <c r="B1435" s="95"/>
      <c r="C1435" s="236"/>
      <c r="D1435" s="114"/>
      <c r="E1435" s="236"/>
      <c r="F1435" s="236"/>
      <c r="G1435" s="278">
        <f>IF(E1435="",0,IF(F1435="",0.42,F1435*0.05+0.42))</f>
        <v>0</v>
      </c>
      <c r="H1435" s="279">
        <f>G1435*E1435</f>
        <v>0</v>
      </c>
      <c r="I1435" s="95"/>
    </row>
    <row r="1436" spans="2:9" ht="18.75" customHeight="1">
      <c r="B1436" s="95"/>
      <c r="C1436" s="236"/>
      <c r="D1436" s="114"/>
      <c r="E1436" s="236"/>
      <c r="F1436" s="236"/>
      <c r="G1436" s="278">
        <f t="shared" ref="G1436:G1438" si="195">IF(E1436="",0,IF(F1436="",0.42,F1436*0.05+0.42))</f>
        <v>0</v>
      </c>
      <c r="H1436" s="279">
        <f t="shared" ref="H1436:H1438" si="196">G1436*E1436</f>
        <v>0</v>
      </c>
      <c r="I1436" s="95"/>
    </row>
    <row r="1437" spans="2:9" ht="18.75" customHeight="1">
      <c r="B1437" s="95"/>
      <c r="C1437" s="236"/>
      <c r="D1437" s="114"/>
      <c r="E1437" s="236"/>
      <c r="F1437" s="236"/>
      <c r="G1437" s="278">
        <f t="shared" si="195"/>
        <v>0</v>
      </c>
      <c r="H1437" s="279">
        <f t="shared" si="196"/>
        <v>0</v>
      </c>
      <c r="I1437" s="95"/>
    </row>
    <row r="1438" spans="2:9" ht="18.75" customHeight="1">
      <c r="B1438" s="95"/>
      <c r="C1438" s="237"/>
      <c r="D1438" s="115"/>
      <c r="E1438" s="237"/>
      <c r="F1438" s="237"/>
      <c r="G1438" s="280">
        <f t="shared" si="195"/>
        <v>0</v>
      </c>
      <c r="H1438" s="281">
        <f t="shared" si="196"/>
        <v>0</v>
      </c>
      <c r="I1438" s="95"/>
    </row>
    <row r="1439" spans="2:9" s="126" customFormat="1" ht="18.75" customHeight="1">
      <c r="B1439" s="122"/>
      <c r="C1439" s="500" t="s">
        <v>237</v>
      </c>
      <c r="D1439" s="500"/>
      <c r="E1439" s="500"/>
      <c r="F1439" s="500"/>
      <c r="G1439" s="502"/>
      <c r="H1439" s="272">
        <f>SUBTOTAL(9,H1435:H1438)</f>
        <v>0</v>
      </c>
      <c r="I1439" s="122"/>
    </row>
    <row r="1440" spans="2:9" ht="6" customHeight="1">
      <c r="B1440" s="95"/>
      <c r="C1440" s="97"/>
      <c r="D1440" s="97"/>
      <c r="E1440" s="97"/>
      <c r="F1440" s="97"/>
      <c r="G1440" s="97"/>
      <c r="H1440" s="97"/>
      <c r="I1440" s="95"/>
    </row>
    <row r="1441" spans="2:9" ht="18.75" customHeight="1">
      <c r="B1441" s="95"/>
      <c r="C1441" s="501" t="s">
        <v>247</v>
      </c>
      <c r="D1441" s="501"/>
      <c r="E1441" s="501"/>
      <c r="F1441" s="501"/>
      <c r="G1441" s="501"/>
      <c r="H1441" s="501"/>
      <c r="I1441" s="95"/>
    </row>
    <row r="1442" spans="2:9" ht="18.75" customHeight="1">
      <c r="B1442" s="95"/>
      <c r="C1442" s="277" t="s">
        <v>241</v>
      </c>
      <c r="D1442" s="277" t="s">
        <v>242</v>
      </c>
      <c r="E1442" s="503" t="s">
        <v>248</v>
      </c>
      <c r="F1442" s="503"/>
      <c r="G1442" s="503"/>
      <c r="H1442" s="267" t="s">
        <v>249</v>
      </c>
      <c r="I1442" s="95"/>
    </row>
    <row r="1443" spans="2:9" ht="18.75" customHeight="1">
      <c r="B1443" s="95"/>
      <c r="C1443" s="236"/>
      <c r="D1443" s="236"/>
      <c r="E1443" s="498"/>
      <c r="F1443" s="498"/>
      <c r="G1443" s="498"/>
      <c r="H1443" s="111">
        <v>0</v>
      </c>
      <c r="I1443" s="95"/>
    </row>
    <row r="1444" spans="2:9" ht="18.75" customHeight="1">
      <c r="B1444" s="95"/>
      <c r="C1444" s="236"/>
      <c r="D1444" s="236"/>
      <c r="E1444" s="498"/>
      <c r="F1444" s="498"/>
      <c r="G1444" s="498"/>
      <c r="H1444" s="111">
        <v>0</v>
      </c>
      <c r="I1444" s="95"/>
    </row>
    <row r="1445" spans="2:9" ht="18.75" customHeight="1">
      <c r="B1445" s="95"/>
      <c r="C1445" s="236"/>
      <c r="D1445" s="236"/>
      <c r="E1445" s="498"/>
      <c r="F1445" s="498"/>
      <c r="G1445" s="498"/>
      <c r="H1445" s="111">
        <v>0</v>
      </c>
      <c r="I1445" s="95"/>
    </row>
    <row r="1446" spans="2:9" ht="18.75" customHeight="1">
      <c r="B1446" s="95"/>
      <c r="C1446" s="237"/>
      <c r="D1446" s="237"/>
      <c r="E1446" s="499"/>
      <c r="F1446" s="499"/>
      <c r="G1446" s="499"/>
      <c r="H1446" s="113">
        <v>0</v>
      </c>
      <c r="I1446" s="95"/>
    </row>
    <row r="1447" spans="2:9" s="126" customFormat="1" ht="18.75" customHeight="1">
      <c r="B1447" s="122"/>
      <c r="C1447" s="500" t="s">
        <v>237</v>
      </c>
      <c r="D1447" s="500"/>
      <c r="E1447" s="500"/>
      <c r="F1447" s="500"/>
      <c r="G1447" s="500"/>
      <c r="H1447" s="276">
        <f>SUBTOTAL(9,H1443:H1446)</f>
        <v>0</v>
      </c>
      <c r="I1447" s="122"/>
    </row>
    <row r="1448" spans="2:9" ht="6" customHeight="1">
      <c r="B1448" s="95"/>
      <c r="C1448" s="97"/>
      <c r="D1448" s="97"/>
      <c r="E1448" s="97"/>
      <c r="F1448" s="97"/>
      <c r="G1448" s="97"/>
      <c r="H1448" s="97"/>
      <c r="I1448" s="95"/>
    </row>
    <row r="1449" spans="2:9" ht="18.75" customHeight="1">
      <c r="B1449" s="95"/>
      <c r="C1449" s="501" t="s">
        <v>250</v>
      </c>
      <c r="D1449" s="501"/>
      <c r="E1449" s="501"/>
      <c r="F1449" s="501"/>
      <c r="G1449" s="501"/>
      <c r="H1449" s="501"/>
      <c r="I1449" s="95"/>
    </row>
    <row r="1450" spans="2:9" ht="25.5">
      <c r="B1450" s="95"/>
      <c r="C1450" s="282" t="s">
        <v>251</v>
      </c>
      <c r="D1450" s="267" t="s">
        <v>252</v>
      </c>
      <c r="E1450" s="267" t="s">
        <v>253</v>
      </c>
      <c r="F1450" s="277" t="s">
        <v>254</v>
      </c>
      <c r="G1450" s="267" t="s">
        <v>255</v>
      </c>
      <c r="H1450" s="267" t="s">
        <v>249</v>
      </c>
      <c r="I1450" s="95"/>
    </row>
    <row r="1451" spans="2:9" ht="18.75" customHeight="1">
      <c r="B1451" s="95"/>
      <c r="C1451" s="116"/>
      <c r="D1451" s="117"/>
      <c r="E1451" s="117"/>
      <c r="F1451" s="117"/>
      <c r="G1451" s="283">
        <f>E1451-D1451</f>
        <v>0</v>
      </c>
      <c r="H1451" s="111">
        <v>0</v>
      </c>
      <c r="I1451" s="123" t="s">
        <v>256</v>
      </c>
    </row>
    <row r="1452" spans="2:9" ht="18.75" customHeight="1">
      <c r="B1452" s="95"/>
      <c r="C1452" s="118"/>
      <c r="D1452" s="119"/>
      <c r="E1452" s="119"/>
      <c r="F1452" s="119"/>
      <c r="G1452" s="284">
        <f t="shared" ref="G1452" si="197">E1452-D1452</f>
        <v>0</v>
      </c>
      <c r="H1452" s="113">
        <v>0</v>
      </c>
      <c r="I1452" s="123" t="s">
        <v>257</v>
      </c>
    </row>
    <row r="1453" spans="2:9" s="126" customFormat="1" ht="18.75" customHeight="1">
      <c r="B1453" s="122"/>
      <c r="C1453" s="500" t="s">
        <v>237</v>
      </c>
      <c r="D1453" s="500"/>
      <c r="E1453" s="500"/>
      <c r="F1453" s="500"/>
      <c r="G1453" s="500"/>
      <c r="H1453" s="276">
        <f>SUBTOTAL(9,H1451:H1452)</f>
        <v>0</v>
      </c>
      <c r="I1453" s="122"/>
    </row>
    <row r="1454" spans="2:9" ht="6" customHeight="1">
      <c r="B1454" s="95"/>
      <c r="C1454" s="97"/>
      <c r="D1454" s="97"/>
      <c r="E1454" s="97"/>
      <c r="F1454" s="97"/>
      <c r="G1454" s="97"/>
      <c r="H1454" s="97"/>
      <c r="I1454" s="95"/>
    </row>
    <row r="1455" spans="2:9" s="127" customFormat="1" ht="18.75" customHeight="1">
      <c r="B1455" s="124"/>
      <c r="C1455" s="497" t="s">
        <v>258</v>
      </c>
      <c r="D1455" s="497"/>
      <c r="E1455" s="497"/>
      <c r="F1455" s="497"/>
      <c r="G1455" s="497"/>
      <c r="H1455" s="285">
        <f>SUBTOTAL(9,H1423:H1453)</f>
        <v>0</v>
      </c>
      <c r="I1455" s="124"/>
    </row>
    <row r="1456" spans="2:9" ht="50.1" customHeight="1">
      <c r="B1456" s="95"/>
      <c r="C1456" s="120"/>
      <c r="D1456" s="120"/>
      <c r="E1456" s="120"/>
      <c r="F1456" s="120"/>
      <c r="G1456" s="120"/>
      <c r="H1456" s="120"/>
      <c r="I1456" s="95"/>
    </row>
    <row r="1457" spans="2:9" ht="18.75" customHeight="1">
      <c r="B1457" s="95"/>
      <c r="C1457" s="510" t="s">
        <v>358</v>
      </c>
      <c r="D1457" s="510"/>
      <c r="E1457" s="507"/>
      <c r="F1457" s="507"/>
      <c r="G1457" s="507"/>
      <c r="H1457" s="507"/>
      <c r="I1457" s="95"/>
    </row>
    <row r="1458" spans="2:9" ht="18.75" customHeight="1">
      <c r="B1458" s="95"/>
      <c r="C1458" s="511" t="s">
        <v>184</v>
      </c>
      <c r="D1458" s="511"/>
      <c r="E1458" s="507"/>
      <c r="F1458" s="507"/>
      <c r="G1458" s="507"/>
      <c r="H1458" s="507"/>
      <c r="I1458" s="95"/>
    </row>
    <row r="1459" spans="2:9" ht="18.75" customHeight="1">
      <c r="B1459" s="95"/>
      <c r="C1459" s="503" t="s">
        <v>359</v>
      </c>
      <c r="D1459" s="503"/>
      <c r="E1459" s="507"/>
      <c r="F1459" s="507"/>
      <c r="G1459" s="507"/>
      <c r="H1459" s="507"/>
      <c r="I1459" s="95"/>
    </row>
    <row r="1460" spans="2:9" ht="18.75" customHeight="1">
      <c r="B1460" s="95"/>
      <c r="C1460" s="503" t="s">
        <v>226</v>
      </c>
      <c r="D1460" s="503"/>
      <c r="E1460" s="507"/>
      <c r="F1460" s="507"/>
      <c r="G1460" s="507"/>
      <c r="H1460" s="507"/>
      <c r="I1460" s="95"/>
    </row>
    <row r="1461" spans="2:9" ht="32.25" customHeight="1">
      <c r="B1461" s="95"/>
      <c r="C1461" s="503" t="s">
        <v>227</v>
      </c>
      <c r="D1461" s="503"/>
      <c r="E1461" s="507"/>
      <c r="F1461" s="507"/>
      <c r="G1461" s="507"/>
      <c r="H1461" s="507"/>
      <c r="I1461" s="95"/>
    </row>
    <row r="1462" spans="2:9" ht="30" customHeight="1">
      <c r="B1462" s="95"/>
      <c r="C1462" s="265" t="s">
        <v>228</v>
      </c>
      <c r="D1462" s="265" t="s">
        <v>229</v>
      </c>
      <c r="E1462" s="265" t="s">
        <v>230</v>
      </c>
      <c r="F1462" s="508" t="s">
        <v>194</v>
      </c>
      <c r="G1462" s="508"/>
      <c r="H1462" s="508"/>
      <c r="I1462" s="95"/>
    </row>
    <row r="1463" spans="2:9" ht="18.75" customHeight="1">
      <c r="B1463" s="95"/>
      <c r="C1463" s="106"/>
      <c r="D1463" s="238"/>
      <c r="E1463" s="266">
        <f>D1463-C1463</f>
        <v>0</v>
      </c>
      <c r="F1463" s="509"/>
      <c r="G1463" s="509"/>
      <c r="H1463" s="509"/>
      <c r="I1463" s="121"/>
    </row>
    <row r="1464" spans="2:9" ht="6" customHeight="1">
      <c r="B1464" s="95"/>
      <c r="C1464" s="96"/>
      <c r="D1464" s="97"/>
      <c r="E1464" s="97"/>
      <c r="F1464" s="97"/>
      <c r="G1464" s="97"/>
      <c r="H1464" s="97"/>
      <c r="I1464" s="95"/>
    </row>
    <row r="1465" spans="2:9" ht="18.75" customHeight="1">
      <c r="B1465" s="95"/>
      <c r="C1465" s="501" t="s">
        <v>231</v>
      </c>
      <c r="D1465" s="501"/>
      <c r="E1465" s="501"/>
      <c r="F1465" s="501"/>
      <c r="G1465" s="501"/>
      <c r="H1465" s="501"/>
      <c r="I1465" s="95"/>
    </row>
    <row r="1466" spans="2:9" ht="25.5">
      <c r="B1466" s="95"/>
      <c r="C1466" s="267" t="s">
        <v>232</v>
      </c>
      <c r="D1466" s="267" t="s">
        <v>233</v>
      </c>
      <c r="E1466" s="267" t="s">
        <v>230</v>
      </c>
      <c r="F1466" s="267" t="s">
        <v>234</v>
      </c>
      <c r="G1466" s="268" t="s">
        <v>235</v>
      </c>
      <c r="H1466" s="269" t="s">
        <v>236</v>
      </c>
      <c r="I1466" s="95"/>
    </row>
    <row r="1467" spans="2:9" ht="18.75" customHeight="1">
      <c r="B1467" s="95"/>
      <c r="C1467" s="106"/>
      <c r="D1467" s="238"/>
      <c r="E1467" s="266">
        <f t="shared" ref="E1467:E1468" si="198">D1467-C1467</f>
        <v>0</v>
      </c>
      <c r="F1467" s="273">
        <f t="shared" ref="F1467:F1468" si="199">IF(E1467-FLOOR(E1467,1)&lt;=5/24,FLOOR(E1467,1),IF(E1467-FLOOR(E1467,1)&lt;=8/24,FLOOR(E1467,1)+1/3,IF(E1467-FLOOR(E1467,1)&lt;=12/24,FLOOR(E1467,1)+2/3,CEILING(E1467,1))))</f>
        <v>0</v>
      </c>
      <c r="G1467" s="108"/>
      <c r="H1467" s="270">
        <f t="shared" ref="H1467:H1468" si="200">G1467*F1467</f>
        <v>0</v>
      </c>
      <c r="I1467" s="95"/>
    </row>
    <row r="1468" spans="2:9" ht="18.75" customHeight="1">
      <c r="B1468" s="95"/>
      <c r="C1468" s="107"/>
      <c r="D1468" s="107"/>
      <c r="E1468" s="274">
        <f t="shared" si="198"/>
        <v>0</v>
      </c>
      <c r="F1468" s="275">
        <f t="shared" si="199"/>
        <v>0</v>
      </c>
      <c r="G1468" s="109"/>
      <c r="H1468" s="271">
        <f t="shared" si="200"/>
        <v>0</v>
      </c>
      <c r="I1468" s="95"/>
    </row>
    <row r="1469" spans="2:9" s="126" customFormat="1" ht="18.75" customHeight="1">
      <c r="B1469" s="122"/>
      <c r="C1469" s="500" t="s">
        <v>237</v>
      </c>
      <c r="D1469" s="500"/>
      <c r="E1469" s="500"/>
      <c r="F1469" s="500"/>
      <c r="G1469" s="502"/>
      <c r="H1469" s="272">
        <f>SUBTOTAL(9,H1467:H1468)</f>
        <v>0</v>
      </c>
      <c r="I1469" s="122"/>
    </row>
    <row r="1470" spans="2:9" ht="6" customHeight="1">
      <c r="B1470" s="95"/>
      <c r="C1470" s="96"/>
      <c r="D1470" s="97"/>
      <c r="E1470" s="97"/>
      <c r="F1470" s="97"/>
      <c r="G1470" s="97"/>
      <c r="H1470" s="97"/>
      <c r="I1470" s="95"/>
    </row>
    <row r="1471" spans="2:9" ht="18.75" customHeight="1">
      <c r="B1471" s="95"/>
      <c r="C1471" s="501" t="s">
        <v>238</v>
      </c>
      <c r="D1471" s="501"/>
      <c r="E1471" s="501"/>
      <c r="F1471" s="501"/>
      <c r="G1471" s="501"/>
      <c r="H1471" s="501"/>
      <c r="I1471" s="95"/>
    </row>
    <row r="1472" spans="2:9" ht="25.5">
      <c r="B1472" s="95"/>
      <c r="C1472" s="267" t="s">
        <v>239</v>
      </c>
      <c r="D1472" s="504" t="s">
        <v>16</v>
      </c>
      <c r="E1472" s="504"/>
      <c r="F1472" s="504"/>
      <c r="G1472" s="504"/>
      <c r="H1472" s="267" t="s">
        <v>64</v>
      </c>
      <c r="I1472" s="95"/>
    </row>
    <row r="1473" spans="2:9" ht="18.75" customHeight="1">
      <c r="B1473" s="95"/>
      <c r="C1473" s="110"/>
      <c r="D1473" s="505"/>
      <c r="E1473" s="505"/>
      <c r="F1473" s="505"/>
      <c r="G1473" s="505"/>
      <c r="H1473" s="111">
        <v>0</v>
      </c>
      <c r="I1473" s="121"/>
    </row>
    <row r="1474" spans="2:9" ht="18.75" customHeight="1">
      <c r="B1474" s="95"/>
      <c r="C1474" s="112"/>
      <c r="D1474" s="506"/>
      <c r="E1474" s="506"/>
      <c r="F1474" s="506"/>
      <c r="G1474" s="506"/>
      <c r="H1474" s="113">
        <v>0</v>
      </c>
      <c r="I1474" s="95"/>
    </row>
    <row r="1475" spans="2:9" s="126" customFormat="1" ht="18.75" customHeight="1">
      <c r="B1475" s="122"/>
      <c r="C1475" s="500" t="s">
        <v>237</v>
      </c>
      <c r="D1475" s="500"/>
      <c r="E1475" s="500"/>
      <c r="F1475" s="500"/>
      <c r="G1475" s="500"/>
      <c r="H1475" s="158">
        <f>SUBTOTAL(9,H1473:H1474)</f>
        <v>0</v>
      </c>
      <c r="I1475" s="122"/>
    </row>
    <row r="1476" spans="2:9" ht="6" customHeight="1">
      <c r="B1476" s="95"/>
      <c r="C1476" s="96"/>
      <c r="D1476" s="97"/>
      <c r="E1476" s="97"/>
      <c r="F1476" s="97"/>
      <c r="G1476" s="97"/>
      <c r="H1476" s="97"/>
      <c r="I1476" s="95"/>
    </row>
    <row r="1477" spans="2:9" ht="18.75" customHeight="1">
      <c r="B1477" s="95"/>
      <c r="C1477" s="501" t="s">
        <v>240</v>
      </c>
      <c r="D1477" s="501"/>
      <c r="E1477" s="501"/>
      <c r="F1477" s="501"/>
      <c r="G1477" s="501"/>
      <c r="H1477" s="501"/>
      <c r="I1477" s="95"/>
    </row>
    <row r="1478" spans="2:9" ht="38.25">
      <c r="B1478" s="95"/>
      <c r="C1478" s="277" t="s">
        <v>361</v>
      </c>
      <c r="D1478" s="277" t="s">
        <v>362</v>
      </c>
      <c r="E1478" s="267" t="s">
        <v>243</v>
      </c>
      <c r="F1478" s="267" t="s">
        <v>244</v>
      </c>
      <c r="G1478" s="268" t="s">
        <v>245</v>
      </c>
      <c r="H1478" s="269" t="s">
        <v>246</v>
      </c>
      <c r="I1478" s="95"/>
    </row>
    <row r="1479" spans="2:9" ht="18.75" customHeight="1">
      <c r="B1479" s="95"/>
      <c r="C1479" s="236"/>
      <c r="D1479" s="114"/>
      <c r="E1479" s="236"/>
      <c r="F1479" s="236"/>
      <c r="G1479" s="278">
        <f>IF(E1479="",0,IF(F1479="",0.42,F1479*0.05+0.42))</f>
        <v>0</v>
      </c>
      <c r="H1479" s="279">
        <f>G1479*E1479</f>
        <v>0</v>
      </c>
      <c r="I1479" s="95"/>
    </row>
    <row r="1480" spans="2:9" ht="18.75" customHeight="1">
      <c r="B1480" s="95"/>
      <c r="C1480" s="236"/>
      <c r="D1480" s="114"/>
      <c r="E1480" s="236"/>
      <c r="F1480" s="236"/>
      <c r="G1480" s="278">
        <f t="shared" ref="G1480:G1482" si="201">IF(E1480="",0,IF(F1480="",0.42,F1480*0.05+0.42))</f>
        <v>0</v>
      </c>
      <c r="H1480" s="279">
        <f t="shared" ref="H1480:H1482" si="202">G1480*E1480</f>
        <v>0</v>
      </c>
      <c r="I1480" s="95"/>
    </row>
    <row r="1481" spans="2:9" ht="18.75" customHeight="1">
      <c r="B1481" s="95"/>
      <c r="C1481" s="236"/>
      <c r="D1481" s="114"/>
      <c r="E1481" s="236"/>
      <c r="F1481" s="236"/>
      <c r="G1481" s="278">
        <f t="shared" si="201"/>
        <v>0</v>
      </c>
      <c r="H1481" s="279">
        <f t="shared" si="202"/>
        <v>0</v>
      </c>
      <c r="I1481" s="95"/>
    </row>
    <row r="1482" spans="2:9" ht="18.75" customHeight="1">
      <c r="B1482" s="95"/>
      <c r="C1482" s="237"/>
      <c r="D1482" s="115"/>
      <c r="E1482" s="237"/>
      <c r="F1482" s="237"/>
      <c r="G1482" s="280">
        <f t="shared" si="201"/>
        <v>0</v>
      </c>
      <c r="H1482" s="281">
        <f t="shared" si="202"/>
        <v>0</v>
      </c>
      <c r="I1482" s="95"/>
    </row>
    <row r="1483" spans="2:9" s="126" customFormat="1" ht="18.75" customHeight="1">
      <c r="B1483" s="122"/>
      <c r="C1483" s="500" t="s">
        <v>237</v>
      </c>
      <c r="D1483" s="500"/>
      <c r="E1483" s="500"/>
      <c r="F1483" s="500"/>
      <c r="G1483" s="502"/>
      <c r="H1483" s="272">
        <f>SUBTOTAL(9,H1479:H1482)</f>
        <v>0</v>
      </c>
      <c r="I1483" s="122"/>
    </row>
    <row r="1484" spans="2:9" ht="6" customHeight="1">
      <c r="B1484" s="95"/>
      <c r="C1484" s="97"/>
      <c r="D1484" s="97"/>
      <c r="E1484" s="97"/>
      <c r="F1484" s="97"/>
      <c r="G1484" s="97"/>
      <c r="H1484" s="97"/>
      <c r="I1484" s="95"/>
    </row>
    <row r="1485" spans="2:9" ht="18.75" customHeight="1">
      <c r="B1485" s="95"/>
      <c r="C1485" s="501" t="s">
        <v>247</v>
      </c>
      <c r="D1485" s="501"/>
      <c r="E1485" s="501"/>
      <c r="F1485" s="501"/>
      <c r="G1485" s="501"/>
      <c r="H1485" s="501"/>
      <c r="I1485" s="95"/>
    </row>
    <row r="1486" spans="2:9" ht="18.75" customHeight="1">
      <c r="B1486" s="95"/>
      <c r="C1486" s="277" t="s">
        <v>241</v>
      </c>
      <c r="D1486" s="277" t="s">
        <v>242</v>
      </c>
      <c r="E1486" s="503" t="s">
        <v>248</v>
      </c>
      <c r="F1486" s="503"/>
      <c r="G1486" s="503"/>
      <c r="H1486" s="267" t="s">
        <v>249</v>
      </c>
      <c r="I1486" s="95"/>
    </row>
    <row r="1487" spans="2:9" ht="18.75" customHeight="1">
      <c r="B1487" s="95"/>
      <c r="C1487" s="236"/>
      <c r="D1487" s="236"/>
      <c r="E1487" s="498"/>
      <c r="F1487" s="498"/>
      <c r="G1487" s="498"/>
      <c r="H1487" s="111">
        <v>0</v>
      </c>
      <c r="I1487" s="95"/>
    </row>
    <row r="1488" spans="2:9" ht="18.75" customHeight="1">
      <c r="B1488" s="95"/>
      <c r="C1488" s="236"/>
      <c r="D1488" s="236"/>
      <c r="E1488" s="498"/>
      <c r="F1488" s="498"/>
      <c r="G1488" s="498"/>
      <c r="H1488" s="111">
        <v>0</v>
      </c>
      <c r="I1488" s="95"/>
    </row>
    <row r="1489" spans="2:9" ht="18.75" customHeight="1">
      <c r="B1489" s="95"/>
      <c r="C1489" s="236"/>
      <c r="D1489" s="236"/>
      <c r="E1489" s="498"/>
      <c r="F1489" s="498"/>
      <c r="G1489" s="498"/>
      <c r="H1489" s="111">
        <v>0</v>
      </c>
      <c r="I1489" s="95"/>
    </row>
    <row r="1490" spans="2:9" ht="18.75" customHeight="1">
      <c r="B1490" s="95"/>
      <c r="C1490" s="237"/>
      <c r="D1490" s="237"/>
      <c r="E1490" s="499"/>
      <c r="F1490" s="499"/>
      <c r="G1490" s="499"/>
      <c r="H1490" s="113">
        <v>0</v>
      </c>
      <c r="I1490" s="95"/>
    </row>
    <row r="1491" spans="2:9" s="126" customFormat="1" ht="18.75" customHeight="1">
      <c r="B1491" s="122"/>
      <c r="C1491" s="500" t="s">
        <v>237</v>
      </c>
      <c r="D1491" s="500"/>
      <c r="E1491" s="500"/>
      <c r="F1491" s="500"/>
      <c r="G1491" s="500"/>
      <c r="H1491" s="276">
        <f>SUBTOTAL(9,H1487:H1490)</f>
        <v>0</v>
      </c>
      <c r="I1491" s="122"/>
    </row>
    <row r="1492" spans="2:9" ht="6" customHeight="1">
      <c r="B1492" s="95"/>
      <c r="C1492" s="97"/>
      <c r="D1492" s="97"/>
      <c r="E1492" s="97"/>
      <c r="F1492" s="97"/>
      <c r="G1492" s="97"/>
      <c r="H1492" s="97"/>
      <c r="I1492" s="95"/>
    </row>
    <row r="1493" spans="2:9" ht="18.75" customHeight="1">
      <c r="B1493" s="95"/>
      <c r="C1493" s="501" t="s">
        <v>250</v>
      </c>
      <c r="D1493" s="501"/>
      <c r="E1493" s="501"/>
      <c r="F1493" s="501"/>
      <c r="G1493" s="501"/>
      <c r="H1493" s="501"/>
      <c r="I1493" s="95"/>
    </row>
    <row r="1494" spans="2:9" ht="25.5">
      <c r="B1494" s="95"/>
      <c r="C1494" s="282" t="s">
        <v>251</v>
      </c>
      <c r="D1494" s="267" t="s">
        <v>252</v>
      </c>
      <c r="E1494" s="267" t="s">
        <v>253</v>
      </c>
      <c r="F1494" s="277" t="s">
        <v>254</v>
      </c>
      <c r="G1494" s="267" t="s">
        <v>255</v>
      </c>
      <c r="H1494" s="267" t="s">
        <v>249</v>
      </c>
      <c r="I1494" s="95"/>
    </row>
    <row r="1495" spans="2:9" ht="18.75" customHeight="1">
      <c r="B1495" s="95"/>
      <c r="C1495" s="116"/>
      <c r="D1495" s="117"/>
      <c r="E1495" s="117"/>
      <c r="F1495" s="117"/>
      <c r="G1495" s="283">
        <f>E1495-D1495</f>
        <v>0</v>
      </c>
      <c r="H1495" s="111">
        <v>0</v>
      </c>
      <c r="I1495" s="123" t="s">
        <v>256</v>
      </c>
    </row>
    <row r="1496" spans="2:9" ht="18.75" customHeight="1">
      <c r="B1496" s="95"/>
      <c r="C1496" s="118"/>
      <c r="D1496" s="119"/>
      <c r="E1496" s="119"/>
      <c r="F1496" s="119"/>
      <c r="G1496" s="284">
        <f t="shared" ref="G1496" si="203">E1496-D1496</f>
        <v>0</v>
      </c>
      <c r="H1496" s="113">
        <v>0</v>
      </c>
      <c r="I1496" s="123" t="s">
        <v>257</v>
      </c>
    </row>
    <row r="1497" spans="2:9" s="126" customFormat="1" ht="18.75" customHeight="1">
      <c r="B1497" s="122"/>
      <c r="C1497" s="500" t="s">
        <v>237</v>
      </c>
      <c r="D1497" s="500"/>
      <c r="E1497" s="500"/>
      <c r="F1497" s="500"/>
      <c r="G1497" s="500"/>
      <c r="H1497" s="276">
        <f>SUBTOTAL(9,H1495:H1496)</f>
        <v>0</v>
      </c>
      <c r="I1497" s="122"/>
    </row>
    <row r="1498" spans="2:9" ht="6" customHeight="1">
      <c r="B1498" s="95"/>
      <c r="C1498" s="97"/>
      <c r="D1498" s="97"/>
      <c r="E1498" s="97"/>
      <c r="F1498" s="97"/>
      <c r="G1498" s="97"/>
      <c r="H1498" s="97"/>
      <c r="I1498" s="95"/>
    </row>
    <row r="1499" spans="2:9" s="127" customFormat="1" ht="18.75" customHeight="1">
      <c r="B1499" s="124"/>
      <c r="C1499" s="497" t="s">
        <v>258</v>
      </c>
      <c r="D1499" s="497"/>
      <c r="E1499" s="497"/>
      <c r="F1499" s="497"/>
      <c r="G1499" s="497"/>
      <c r="H1499" s="285">
        <f>SUBTOTAL(9,H1467:H1497)</f>
        <v>0</v>
      </c>
      <c r="I1499" s="124"/>
    </row>
    <row r="1500" spans="2:9" ht="50.1" customHeight="1">
      <c r="B1500" s="95"/>
      <c r="C1500" s="120"/>
      <c r="D1500" s="120"/>
      <c r="E1500" s="120"/>
      <c r="F1500" s="120"/>
      <c r="G1500" s="120"/>
      <c r="H1500" s="120"/>
      <c r="I1500" s="95"/>
    </row>
    <row r="1501" spans="2:9" ht="18.75" customHeight="1">
      <c r="B1501" s="95"/>
      <c r="C1501" s="510" t="s">
        <v>358</v>
      </c>
      <c r="D1501" s="510"/>
      <c r="E1501" s="507"/>
      <c r="F1501" s="507"/>
      <c r="G1501" s="507"/>
      <c r="H1501" s="507"/>
      <c r="I1501" s="95"/>
    </row>
    <row r="1502" spans="2:9" ht="18.75" customHeight="1">
      <c r="B1502" s="95"/>
      <c r="C1502" s="511" t="s">
        <v>184</v>
      </c>
      <c r="D1502" s="511"/>
      <c r="E1502" s="507"/>
      <c r="F1502" s="507"/>
      <c r="G1502" s="507"/>
      <c r="H1502" s="507"/>
      <c r="I1502" s="95"/>
    </row>
    <row r="1503" spans="2:9" ht="18.75" customHeight="1">
      <c r="B1503" s="95"/>
      <c r="C1503" s="503" t="s">
        <v>359</v>
      </c>
      <c r="D1503" s="503"/>
      <c r="E1503" s="507"/>
      <c r="F1503" s="507"/>
      <c r="G1503" s="507"/>
      <c r="H1503" s="507"/>
      <c r="I1503" s="95"/>
    </row>
    <row r="1504" spans="2:9" ht="18.75" customHeight="1">
      <c r="B1504" s="95"/>
      <c r="C1504" s="503" t="s">
        <v>226</v>
      </c>
      <c r="D1504" s="503"/>
      <c r="E1504" s="507"/>
      <c r="F1504" s="507"/>
      <c r="G1504" s="507"/>
      <c r="H1504" s="507"/>
      <c r="I1504" s="95"/>
    </row>
    <row r="1505" spans="2:9" ht="32.25" customHeight="1">
      <c r="B1505" s="95"/>
      <c r="C1505" s="503" t="s">
        <v>227</v>
      </c>
      <c r="D1505" s="503"/>
      <c r="E1505" s="507"/>
      <c r="F1505" s="507"/>
      <c r="G1505" s="507"/>
      <c r="H1505" s="507"/>
      <c r="I1505" s="95"/>
    </row>
    <row r="1506" spans="2:9" ht="30" customHeight="1">
      <c r="B1506" s="95"/>
      <c r="C1506" s="265" t="s">
        <v>228</v>
      </c>
      <c r="D1506" s="265" t="s">
        <v>229</v>
      </c>
      <c r="E1506" s="265" t="s">
        <v>230</v>
      </c>
      <c r="F1506" s="508" t="s">
        <v>194</v>
      </c>
      <c r="G1506" s="508"/>
      <c r="H1506" s="508"/>
      <c r="I1506" s="95"/>
    </row>
    <row r="1507" spans="2:9" ht="18.75" customHeight="1">
      <c r="B1507" s="95"/>
      <c r="C1507" s="106"/>
      <c r="D1507" s="238"/>
      <c r="E1507" s="266">
        <f>D1507-C1507</f>
        <v>0</v>
      </c>
      <c r="F1507" s="509"/>
      <c r="G1507" s="509"/>
      <c r="H1507" s="509"/>
      <c r="I1507" s="121"/>
    </row>
    <row r="1508" spans="2:9" ht="6" customHeight="1">
      <c r="B1508" s="95"/>
      <c r="C1508" s="96"/>
      <c r="D1508" s="97"/>
      <c r="E1508" s="97"/>
      <c r="F1508" s="97"/>
      <c r="G1508" s="97"/>
      <c r="H1508" s="97"/>
      <c r="I1508" s="95"/>
    </row>
    <row r="1509" spans="2:9" ht="18.75" customHeight="1">
      <c r="B1509" s="95"/>
      <c r="C1509" s="501" t="s">
        <v>231</v>
      </c>
      <c r="D1509" s="501"/>
      <c r="E1509" s="501"/>
      <c r="F1509" s="501"/>
      <c r="G1509" s="501"/>
      <c r="H1509" s="501"/>
      <c r="I1509" s="95"/>
    </row>
    <row r="1510" spans="2:9" ht="25.5">
      <c r="B1510" s="95"/>
      <c r="C1510" s="267" t="s">
        <v>232</v>
      </c>
      <c r="D1510" s="267" t="s">
        <v>233</v>
      </c>
      <c r="E1510" s="267" t="s">
        <v>230</v>
      </c>
      <c r="F1510" s="267" t="s">
        <v>234</v>
      </c>
      <c r="G1510" s="268" t="s">
        <v>235</v>
      </c>
      <c r="H1510" s="269" t="s">
        <v>236</v>
      </c>
      <c r="I1510" s="95"/>
    </row>
    <row r="1511" spans="2:9" ht="18.75" customHeight="1">
      <c r="B1511" s="95"/>
      <c r="C1511" s="106"/>
      <c r="D1511" s="238"/>
      <c r="E1511" s="266">
        <f t="shared" ref="E1511:E1512" si="204">D1511-C1511</f>
        <v>0</v>
      </c>
      <c r="F1511" s="273">
        <f t="shared" ref="F1511:F1512" si="205">IF(E1511-FLOOR(E1511,1)&lt;=5/24,FLOOR(E1511,1),IF(E1511-FLOOR(E1511,1)&lt;=8/24,FLOOR(E1511,1)+1/3,IF(E1511-FLOOR(E1511,1)&lt;=12/24,FLOOR(E1511,1)+2/3,CEILING(E1511,1))))</f>
        <v>0</v>
      </c>
      <c r="G1511" s="108"/>
      <c r="H1511" s="270">
        <f t="shared" ref="H1511:H1512" si="206">G1511*F1511</f>
        <v>0</v>
      </c>
      <c r="I1511" s="95"/>
    </row>
    <row r="1512" spans="2:9" ht="18.75" customHeight="1">
      <c r="B1512" s="95"/>
      <c r="C1512" s="107"/>
      <c r="D1512" s="107"/>
      <c r="E1512" s="274">
        <f t="shared" si="204"/>
        <v>0</v>
      </c>
      <c r="F1512" s="275">
        <f t="shared" si="205"/>
        <v>0</v>
      </c>
      <c r="G1512" s="109"/>
      <c r="H1512" s="271">
        <f t="shared" si="206"/>
        <v>0</v>
      </c>
      <c r="I1512" s="95"/>
    </row>
    <row r="1513" spans="2:9" s="126" customFormat="1" ht="18.75" customHeight="1">
      <c r="B1513" s="122"/>
      <c r="C1513" s="500" t="s">
        <v>237</v>
      </c>
      <c r="D1513" s="500"/>
      <c r="E1513" s="500"/>
      <c r="F1513" s="500"/>
      <c r="G1513" s="502"/>
      <c r="H1513" s="272">
        <f>SUBTOTAL(9,H1511:H1512)</f>
        <v>0</v>
      </c>
      <c r="I1513" s="122"/>
    </row>
    <row r="1514" spans="2:9" ht="6" customHeight="1">
      <c r="B1514" s="95"/>
      <c r="C1514" s="96"/>
      <c r="D1514" s="97"/>
      <c r="E1514" s="97"/>
      <c r="F1514" s="97"/>
      <c r="G1514" s="97"/>
      <c r="H1514" s="97"/>
      <c r="I1514" s="95"/>
    </row>
    <row r="1515" spans="2:9" ht="18.75" customHeight="1">
      <c r="B1515" s="95"/>
      <c r="C1515" s="501" t="s">
        <v>238</v>
      </c>
      <c r="D1515" s="501"/>
      <c r="E1515" s="501"/>
      <c r="F1515" s="501"/>
      <c r="G1515" s="501"/>
      <c r="H1515" s="501"/>
      <c r="I1515" s="95"/>
    </row>
    <row r="1516" spans="2:9" ht="25.5">
      <c r="B1516" s="95"/>
      <c r="C1516" s="267" t="s">
        <v>239</v>
      </c>
      <c r="D1516" s="504" t="s">
        <v>16</v>
      </c>
      <c r="E1516" s="504"/>
      <c r="F1516" s="504"/>
      <c r="G1516" s="504"/>
      <c r="H1516" s="267" t="s">
        <v>64</v>
      </c>
      <c r="I1516" s="95"/>
    </row>
    <row r="1517" spans="2:9" ht="18.75" customHeight="1">
      <c r="B1517" s="95"/>
      <c r="C1517" s="110"/>
      <c r="D1517" s="505"/>
      <c r="E1517" s="505"/>
      <c r="F1517" s="505"/>
      <c r="G1517" s="505"/>
      <c r="H1517" s="111">
        <v>0</v>
      </c>
      <c r="I1517" s="121"/>
    </row>
    <row r="1518" spans="2:9" ht="18.75" customHeight="1">
      <c r="B1518" s="95"/>
      <c r="C1518" s="112"/>
      <c r="D1518" s="506"/>
      <c r="E1518" s="506"/>
      <c r="F1518" s="506"/>
      <c r="G1518" s="506"/>
      <c r="H1518" s="113">
        <v>0</v>
      </c>
      <c r="I1518" s="95"/>
    </row>
    <row r="1519" spans="2:9" s="126" customFormat="1" ht="18.75" customHeight="1">
      <c r="B1519" s="122"/>
      <c r="C1519" s="500" t="s">
        <v>237</v>
      </c>
      <c r="D1519" s="500"/>
      <c r="E1519" s="500"/>
      <c r="F1519" s="500"/>
      <c r="G1519" s="500"/>
      <c r="H1519" s="158">
        <f>SUBTOTAL(9,H1517:H1518)</f>
        <v>0</v>
      </c>
      <c r="I1519" s="122"/>
    </row>
    <row r="1520" spans="2:9" ht="6" customHeight="1">
      <c r="B1520" s="95"/>
      <c r="C1520" s="96"/>
      <c r="D1520" s="97"/>
      <c r="E1520" s="97"/>
      <c r="F1520" s="97"/>
      <c r="G1520" s="97"/>
      <c r="H1520" s="97"/>
      <c r="I1520" s="95"/>
    </row>
    <row r="1521" spans="2:9" ht="18.75" customHeight="1">
      <c r="B1521" s="95"/>
      <c r="C1521" s="501" t="s">
        <v>240</v>
      </c>
      <c r="D1521" s="501"/>
      <c r="E1521" s="501"/>
      <c r="F1521" s="501"/>
      <c r="G1521" s="501"/>
      <c r="H1521" s="501"/>
      <c r="I1521" s="95"/>
    </row>
    <row r="1522" spans="2:9" ht="38.25">
      <c r="B1522" s="95"/>
      <c r="C1522" s="277" t="s">
        <v>361</v>
      </c>
      <c r="D1522" s="277" t="s">
        <v>362</v>
      </c>
      <c r="E1522" s="267" t="s">
        <v>243</v>
      </c>
      <c r="F1522" s="267" t="s">
        <v>244</v>
      </c>
      <c r="G1522" s="268" t="s">
        <v>245</v>
      </c>
      <c r="H1522" s="269" t="s">
        <v>246</v>
      </c>
      <c r="I1522" s="95"/>
    </row>
    <row r="1523" spans="2:9" ht="18.75" customHeight="1">
      <c r="B1523" s="95"/>
      <c r="C1523" s="236"/>
      <c r="D1523" s="114"/>
      <c r="E1523" s="236"/>
      <c r="F1523" s="236"/>
      <c r="G1523" s="278">
        <f>IF(E1523="",0,IF(F1523="",0.42,F1523*0.05+0.42))</f>
        <v>0</v>
      </c>
      <c r="H1523" s="279">
        <f>G1523*E1523</f>
        <v>0</v>
      </c>
      <c r="I1523" s="95"/>
    </row>
    <row r="1524" spans="2:9" ht="18.75" customHeight="1">
      <c r="B1524" s="95"/>
      <c r="C1524" s="236"/>
      <c r="D1524" s="114"/>
      <c r="E1524" s="236"/>
      <c r="F1524" s="236"/>
      <c r="G1524" s="278">
        <f t="shared" ref="G1524:G1526" si="207">IF(E1524="",0,IF(F1524="",0.42,F1524*0.05+0.42))</f>
        <v>0</v>
      </c>
      <c r="H1524" s="279">
        <f t="shared" ref="H1524:H1526" si="208">G1524*E1524</f>
        <v>0</v>
      </c>
      <c r="I1524" s="95"/>
    </row>
    <row r="1525" spans="2:9" ht="18.75" customHeight="1">
      <c r="B1525" s="95"/>
      <c r="C1525" s="236"/>
      <c r="D1525" s="114"/>
      <c r="E1525" s="236"/>
      <c r="F1525" s="236"/>
      <c r="G1525" s="278">
        <f t="shared" si="207"/>
        <v>0</v>
      </c>
      <c r="H1525" s="279">
        <f t="shared" si="208"/>
        <v>0</v>
      </c>
      <c r="I1525" s="95"/>
    </row>
    <row r="1526" spans="2:9" ht="18.75" customHeight="1">
      <c r="B1526" s="95"/>
      <c r="C1526" s="237"/>
      <c r="D1526" s="115"/>
      <c r="E1526" s="237"/>
      <c r="F1526" s="237"/>
      <c r="G1526" s="280">
        <f t="shared" si="207"/>
        <v>0</v>
      </c>
      <c r="H1526" s="281">
        <f t="shared" si="208"/>
        <v>0</v>
      </c>
      <c r="I1526" s="95"/>
    </row>
    <row r="1527" spans="2:9" s="126" customFormat="1" ht="18.75" customHeight="1">
      <c r="B1527" s="122"/>
      <c r="C1527" s="500" t="s">
        <v>237</v>
      </c>
      <c r="D1527" s="500"/>
      <c r="E1527" s="500"/>
      <c r="F1527" s="500"/>
      <c r="G1527" s="502"/>
      <c r="H1527" s="272">
        <f>SUBTOTAL(9,H1523:H1526)</f>
        <v>0</v>
      </c>
      <c r="I1527" s="122"/>
    </row>
    <row r="1528" spans="2:9" ht="6" customHeight="1">
      <c r="B1528" s="95"/>
      <c r="C1528" s="97"/>
      <c r="D1528" s="97"/>
      <c r="E1528" s="97"/>
      <c r="F1528" s="97"/>
      <c r="G1528" s="97"/>
      <c r="H1528" s="97"/>
      <c r="I1528" s="95"/>
    </row>
    <row r="1529" spans="2:9" ht="18.75" customHeight="1">
      <c r="B1529" s="95"/>
      <c r="C1529" s="501" t="s">
        <v>247</v>
      </c>
      <c r="D1529" s="501"/>
      <c r="E1529" s="501"/>
      <c r="F1529" s="501"/>
      <c r="G1529" s="501"/>
      <c r="H1529" s="501"/>
      <c r="I1529" s="95"/>
    </row>
    <row r="1530" spans="2:9" ht="18.75" customHeight="1">
      <c r="B1530" s="95"/>
      <c r="C1530" s="277" t="s">
        <v>241</v>
      </c>
      <c r="D1530" s="277" t="s">
        <v>242</v>
      </c>
      <c r="E1530" s="503" t="s">
        <v>248</v>
      </c>
      <c r="F1530" s="503"/>
      <c r="G1530" s="503"/>
      <c r="H1530" s="267" t="s">
        <v>249</v>
      </c>
      <c r="I1530" s="95"/>
    </row>
    <row r="1531" spans="2:9" ht="18.75" customHeight="1">
      <c r="B1531" s="95"/>
      <c r="C1531" s="236"/>
      <c r="D1531" s="236"/>
      <c r="E1531" s="498"/>
      <c r="F1531" s="498"/>
      <c r="G1531" s="498"/>
      <c r="H1531" s="111">
        <v>0</v>
      </c>
      <c r="I1531" s="95"/>
    </row>
    <row r="1532" spans="2:9" ht="18.75" customHeight="1">
      <c r="B1532" s="95"/>
      <c r="C1532" s="236"/>
      <c r="D1532" s="236"/>
      <c r="E1532" s="498"/>
      <c r="F1532" s="498"/>
      <c r="G1532" s="498"/>
      <c r="H1532" s="111">
        <v>0</v>
      </c>
      <c r="I1532" s="95"/>
    </row>
    <row r="1533" spans="2:9" ht="18.75" customHeight="1">
      <c r="B1533" s="95"/>
      <c r="C1533" s="236"/>
      <c r="D1533" s="236"/>
      <c r="E1533" s="498"/>
      <c r="F1533" s="498"/>
      <c r="G1533" s="498"/>
      <c r="H1533" s="111">
        <v>0</v>
      </c>
      <c r="I1533" s="95"/>
    </row>
    <row r="1534" spans="2:9" ht="18.75" customHeight="1">
      <c r="B1534" s="95"/>
      <c r="C1534" s="237"/>
      <c r="D1534" s="237"/>
      <c r="E1534" s="499"/>
      <c r="F1534" s="499"/>
      <c r="G1534" s="499"/>
      <c r="H1534" s="113">
        <v>0</v>
      </c>
      <c r="I1534" s="95"/>
    </row>
    <row r="1535" spans="2:9" s="126" customFormat="1" ht="18.75" customHeight="1">
      <c r="B1535" s="122"/>
      <c r="C1535" s="500" t="s">
        <v>237</v>
      </c>
      <c r="D1535" s="500"/>
      <c r="E1535" s="500"/>
      <c r="F1535" s="500"/>
      <c r="G1535" s="500"/>
      <c r="H1535" s="276">
        <f>SUBTOTAL(9,H1531:H1534)</f>
        <v>0</v>
      </c>
      <c r="I1535" s="122"/>
    </row>
    <row r="1536" spans="2:9" ht="6" customHeight="1">
      <c r="B1536" s="95"/>
      <c r="C1536" s="97"/>
      <c r="D1536" s="97"/>
      <c r="E1536" s="97"/>
      <c r="F1536" s="97"/>
      <c r="G1536" s="97"/>
      <c r="H1536" s="97"/>
      <c r="I1536" s="95"/>
    </row>
    <row r="1537" spans="2:9" ht="18.75" customHeight="1">
      <c r="B1537" s="95"/>
      <c r="C1537" s="501" t="s">
        <v>250</v>
      </c>
      <c r="D1537" s="501"/>
      <c r="E1537" s="501"/>
      <c r="F1537" s="501"/>
      <c r="G1537" s="501"/>
      <c r="H1537" s="501"/>
      <c r="I1537" s="95"/>
    </row>
    <row r="1538" spans="2:9" ht="25.5">
      <c r="B1538" s="95"/>
      <c r="C1538" s="282" t="s">
        <v>251</v>
      </c>
      <c r="D1538" s="267" t="s">
        <v>252</v>
      </c>
      <c r="E1538" s="267" t="s">
        <v>253</v>
      </c>
      <c r="F1538" s="277" t="s">
        <v>254</v>
      </c>
      <c r="G1538" s="267" t="s">
        <v>255</v>
      </c>
      <c r="H1538" s="267" t="s">
        <v>249</v>
      </c>
      <c r="I1538" s="95"/>
    </row>
    <row r="1539" spans="2:9" ht="18.75" customHeight="1">
      <c r="B1539" s="95"/>
      <c r="C1539" s="116"/>
      <c r="D1539" s="117"/>
      <c r="E1539" s="117"/>
      <c r="F1539" s="117"/>
      <c r="G1539" s="283">
        <f>E1539-D1539</f>
        <v>0</v>
      </c>
      <c r="H1539" s="111">
        <v>0</v>
      </c>
      <c r="I1539" s="123" t="s">
        <v>256</v>
      </c>
    </row>
    <row r="1540" spans="2:9" ht="18.75" customHeight="1">
      <c r="B1540" s="95"/>
      <c r="C1540" s="118"/>
      <c r="D1540" s="119"/>
      <c r="E1540" s="119"/>
      <c r="F1540" s="119"/>
      <c r="G1540" s="284">
        <f t="shared" ref="G1540" si="209">E1540-D1540</f>
        <v>0</v>
      </c>
      <c r="H1540" s="113">
        <v>0</v>
      </c>
      <c r="I1540" s="123" t="s">
        <v>257</v>
      </c>
    </row>
    <row r="1541" spans="2:9" s="126" customFormat="1" ht="18.75" customHeight="1">
      <c r="B1541" s="122"/>
      <c r="C1541" s="500" t="s">
        <v>237</v>
      </c>
      <c r="D1541" s="500"/>
      <c r="E1541" s="500"/>
      <c r="F1541" s="500"/>
      <c r="G1541" s="500"/>
      <c r="H1541" s="276">
        <f>SUBTOTAL(9,H1539:H1540)</f>
        <v>0</v>
      </c>
      <c r="I1541" s="122"/>
    </row>
    <row r="1542" spans="2:9" ht="6" customHeight="1">
      <c r="B1542" s="95"/>
      <c r="C1542" s="97"/>
      <c r="D1542" s="97"/>
      <c r="E1542" s="97"/>
      <c r="F1542" s="97"/>
      <c r="G1542" s="97"/>
      <c r="H1542" s="97"/>
      <c r="I1542" s="95"/>
    </row>
    <row r="1543" spans="2:9" s="127" customFormat="1" ht="18.75" customHeight="1">
      <c r="B1543" s="124"/>
      <c r="C1543" s="497" t="s">
        <v>258</v>
      </c>
      <c r="D1543" s="497"/>
      <c r="E1543" s="497"/>
      <c r="F1543" s="497"/>
      <c r="G1543" s="497"/>
      <c r="H1543" s="285">
        <f>SUBTOTAL(9,H1511:H1541)</f>
        <v>0</v>
      </c>
      <c r="I1543" s="124"/>
    </row>
    <row r="1544" spans="2:9" ht="50.1" customHeight="1">
      <c r="B1544" s="95"/>
      <c r="C1544" s="120"/>
      <c r="D1544" s="120"/>
      <c r="E1544" s="120"/>
      <c r="F1544" s="120"/>
      <c r="G1544" s="120"/>
      <c r="H1544" s="120"/>
      <c r="I1544" s="95"/>
    </row>
    <row r="1545" spans="2:9" ht="18.75" customHeight="1">
      <c r="B1545" s="95"/>
      <c r="C1545" s="510" t="s">
        <v>358</v>
      </c>
      <c r="D1545" s="510"/>
      <c r="E1545" s="507"/>
      <c r="F1545" s="507"/>
      <c r="G1545" s="507"/>
      <c r="H1545" s="507"/>
      <c r="I1545" s="95"/>
    </row>
    <row r="1546" spans="2:9" ht="18.75" customHeight="1">
      <c r="B1546" s="95"/>
      <c r="C1546" s="511" t="s">
        <v>184</v>
      </c>
      <c r="D1546" s="511"/>
      <c r="E1546" s="507"/>
      <c r="F1546" s="507"/>
      <c r="G1546" s="507"/>
      <c r="H1546" s="507"/>
      <c r="I1546" s="95"/>
    </row>
    <row r="1547" spans="2:9" ht="18.75" customHeight="1">
      <c r="B1547" s="95"/>
      <c r="C1547" s="503" t="s">
        <v>359</v>
      </c>
      <c r="D1547" s="503"/>
      <c r="E1547" s="507"/>
      <c r="F1547" s="507"/>
      <c r="G1547" s="507"/>
      <c r="H1547" s="507"/>
      <c r="I1547" s="95"/>
    </row>
    <row r="1548" spans="2:9" ht="18.75" customHeight="1">
      <c r="B1548" s="95"/>
      <c r="C1548" s="503" t="s">
        <v>226</v>
      </c>
      <c r="D1548" s="503"/>
      <c r="E1548" s="507"/>
      <c r="F1548" s="507"/>
      <c r="G1548" s="507"/>
      <c r="H1548" s="507"/>
      <c r="I1548" s="95"/>
    </row>
    <row r="1549" spans="2:9" ht="32.25" customHeight="1">
      <c r="B1549" s="95"/>
      <c r="C1549" s="503" t="s">
        <v>227</v>
      </c>
      <c r="D1549" s="503"/>
      <c r="E1549" s="507"/>
      <c r="F1549" s="507"/>
      <c r="G1549" s="507"/>
      <c r="H1549" s="507"/>
      <c r="I1549" s="95"/>
    </row>
    <row r="1550" spans="2:9" ht="30" customHeight="1">
      <c r="B1550" s="95"/>
      <c r="C1550" s="265" t="s">
        <v>228</v>
      </c>
      <c r="D1550" s="265" t="s">
        <v>229</v>
      </c>
      <c r="E1550" s="265" t="s">
        <v>230</v>
      </c>
      <c r="F1550" s="508" t="s">
        <v>194</v>
      </c>
      <c r="G1550" s="508"/>
      <c r="H1550" s="508"/>
      <c r="I1550" s="95"/>
    </row>
    <row r="1551" spans="2:9" ht="18.75" customHeight="1">
      <c r="B1551" s="95"/>
      <c r="C1551" s="106"/>
      <c r="D1551" s="238"/>
      <c r="E1551" s="266">
        <f>D1551-C1551</f>
        <v>0</v>
      </c>
      <c r="F1551" s="509"/>
      <c r="G1551" s="509"/>
      <c r="H1551" s="509"/>
      <c r="I1551" s="121"/>
    </row>
    <row r="1552" spans="2:9" ht="6" customHeight="1">
      <c r="B1552" s="95"/>
      <c r="C1552" s="96"/>
      <c r="D1552" s="97"/>
      <c r="E1552" s="97"/>
      <c r="F1552" s="97"/>
      <c r="G1552" s="97"/>
      <c r="H1552" s="97"/>
      <c r="I1552" s="95"/>
    </row>
    <row r="1553" spans="2:9" ht="18.75" customHeight="1">
      <c r="B1553" s="95"/>
      <c r="C1553" s="501" t="s">
        <v>231</v>
      </c>
      <c r="D1553" s="501"/>
      <c r="E1553" s="501"/>
      <c r="F1553" s="501"/>
      <c r="G1553" s="501"/>
      <c r="H1553" s="501"/>
      <c r="I1553" s="95"/>
    </row>
    <row r="1554" spans="2:9" ht="25.5">
      <c r="B1554" s="95"/>
      <c r="C1554" s="267" t="s">
        <v>232</v>
      </c>
      <c r="D1554" s="267" t="s">
        <v>233</v>
      </c>
      <c r="E1554" s="267" t="s">
        <v>230</v>
      </c>
      <c r="F1554" s="267" t="s">
        <v>234</v>
      </c>
      <c r="G1554" s="268" t="s">
        <v>235</v>
      </c>
      <c r="H1554" s="269" t="s">
        <v>236</v>
      </c>
      <c r="I1554" s="95"/>
    </row>
    <row r="1555" spans="2:9" ht="18.75" customHeight="1">
      <c r="B1555" s="95"/>
      <c r="C1555" s="106"/>
      <c r="D1555" s="238"/>
      <c r="E1555" s="266">
        <f t="shared" ref="E1555:E1556" si="210">D1555-C1555</f>
        <v>0</v>
      </c>
      <c r="F1555" s="273">
        <f t="shared" ref="F1555:F1556" si="211">IF(E1555-FLOOR(E1555,1)&lt;=5/24,FLOOR(E1555,1),IF(E1555-FLOOR(E1555,1)&lt;=8/24,FLOOR(E1555,1)+1/3,IF(E1555-FLOOR(E1555,1)&lt;=12/24,FLOOR(E1555,1)+2/3,CEILING(E1555,1))))</f>
        <v>0</v>
      </c>
      <c r="G1555" s="108"/>
      <c r="H1555" s="270">
        <f t="shared" ref="H1555:H1556" si="212">G1555*F1555</f>
        <v>0</v>
      </c>
      <c r="I1555" s="95"/>
    </row>
    <row r="1556" spans="2:9" ht="18.75" customHeight="1">
      <c r="B1556" s="95"/>
      <c r="C1556" s="107"/>
      <c r="D1556" s="107"/>
      <c r="E1556" s="274">
        <f t="shared" si="210"/>
        <v>0</v>
      </c>
      <c r="F1556" s="275">
        <f t="shared" si="211"/>
        <v>0</v>
      </c>
      <c r="G1556" s="109"/>
      <c r="H1556" s="271">
        <f t="shared" si="212"/>
        <v>0</v>
      </c>
      <c r="I1556" s="95"/>
    </row>
    <row r="1557" spans="2:9" s="126" customFormat="1" ht="18.75" customHeight="1">
      <c r="B1557" s="122"/>
      <c r="C1557" s="500" t="s">
        <v>237</v>
      </c>
      <c r="D1557" s="500"/>
      <c r="E1557" s="500"/>
      <c r="F1557" s="500"/>
      <c r="G1557" s="502"/>
      <c r="H1557" s="272">
        <f>SUBTOTAL(9,H1555:H1556)</f>
        <v>0</v>
      </c>
      <c r="I1557" s="122"/>
    </row>
    <row r="1558" spans="2:9" ht="6" customHeight="1">
      <c r="B1558" s="95"/>
      <c r="C1558" s="96"/>
      <c r="D1558" s="97"/>
      <c r="E1558" s="97"/>
      <c r="F1558" s="97"/>
      <c r="G1558" s="97"/>
      <c r="H1558" s="97"/>
      <c r="I1558" s="95"/>
    </row>
    <row r="1559" spans="2:9" ht="18.75" customHeight="1">
      <c r="B1559" s="95"/>
      <c r="C1559" s="501" t="s">
        <v>238</v>
      </c>
      <c r="D1559" s="501"/>
      <c r="E1559" s="501"/>
      <c r="F1559" s="501"/>
      <c r="G1559" s="501"/>
      <c r="H1559" s="501"/>
      <c r="I1559" s="95"/>
    </row>
    <row r="1560" spans="2:9" ht="25.5">
      <c r="B1560" s="95"/>
      <c r="C1560" s="267" t="s">
        <v>239</v>
      </c>
      <c r="D1560" s="504" t="s">
        <v>16</v>
      </c>
      <c r="E1560" s="504"/>
      <c r="F1560" s="504"/>
      <c r="G1560" s="504"/>
      <c r="H1560" s="267" t="s">
        <v>64</v>
      </c>
      <c r="I1560" s="95"/>
    </row>
    <row r="1561" spans="2:9" ht="18.75" customHeight="1">
      <c r="B1561" s="95"/>
      <c r="C1561" s="110"/>
      <c r="D1561" s="505"/>
      <c r="E1561" s="505"/>
      <c r="F1561" s="505"/>
      <c r="G1561" s="505"/>
      <c r="H1561" s="111">
        <v>0</v>
      </c>
      <c r="I1561" s="121"/>
    </row>
    <row r="1562" spans="2:9" ht="18.75" customHeight="1">
      <c r="B1562" s="95"/>
      <c r="C1562" s="112"/>
      <c r="D1562" s="506"/>
      <c r="E1562" s="506"/>
      <c r="F1562" s="506"/>
      <c r="G1562" s="506"/>
      <c r="H1562" s="113">
        <v>0</v>
      </c>
      <c r="I1562" s="95"/>
    </row>
    <row r="1563" spans="2:9" s="126" customFormat="1" ht="18.75" customHeight="1">
      <c r="B1563" s="122"/>
      <c r="C1563" s="500" t="s">
        <v>237</v>
      </c>
      <c r="D1563" s="500"/>
      <c r="E1563" s="500"/>
      <c r="F1563" s="500"/>
      <c r="G1563" s="500"/>
      <c r="H1563" s="158">
        <f>SUBTOTAL(9,H1561:H1562)</f>
        <v>0</v>
      </c>
      <c r="I1563" s="122"/>
    </row>
    <row r="1564" spans="2:9" ht="6" customHeight="1">
      <c r="B1564" s="95"/>
      <c r="C1564" s="96"/>
      <c r="D1564" s="97"/>
      <c r="E1564" s="97"/>
      <c r="F1564" s="97"/>
      <c r="G1564" s="97"/>
      <c r="H1564" s="97"/>
      <c r="I1564" s="95"/>
    </row>
    <row r="1565" spans="2:9" ht="18.75" customHeight="1">
      <c r="B1565" s="95"/>
      <c r="C1565" s="501" t="s">
        <v>240</v>
      </c>
      <c r="D1565" s="501"/>
      <c r="E1565" s="501"/>
      <c r="F1565" s="501"/>
      <c r="G1565" s="501"/>
      <c r="H1565" s="501"/>
      <c r="I1565" s="95"/>
    </row>
    <row r="1566" spans="2:9" ht="38.25">
      <c r="B1566" s="95"/>
      <c r="C1566" s="277" t="s">
        <v>361</v>
      </c>
      <c r="D1566" s="277" t="s">
        <v>362</v>
      </c>
      <c r="E1566" s="267" t="s">
        <v>243</v>
      </c>
      <c r="F1566" s="267" t="s">
        <v>244</v>
      </c>
      <c r="G1566" s="268" t="s">
        <v>245</v>
      </c>
      <c r="H1566" s="269" t="s">
        <v>246</v>
      </c>
      <c r="I1566" s="95"/>
    </row>
    <row r="1567" spans="2:9" ht="18.75" customHeight="1">
      <c r="B1567" s="95"/>
      <c r="C1567" s="236"/>
      <c r="D1567" s="114"/>
      <c r="E1567" s="236"/>
      <c r="F1567" s="236"/>
      <c r="G1567" s="278">
        <f>IF(E1567="",0,IF(F1567="",0.42,F1567*0.05+0.42))</f>
        <v>0</v>
      </c>
      <c r="H1567" s="279">
        <f>G1567*E1567</f>
        <v>0</v>
      </c>
      <c r="I1567" s="95"/>
    </row>
    <row r="1568" spans="2:9" ht="18.75" customHeight="1">
      <c r="B1568" s="95"/>
      <c r="C1568" s="236"/>
      <c r="D1568" s="114"/>
      <c r="E1568" s="236"/>
      <c r="F1568" s="236"/>
      <c r="G1568" s="278">
        <f t="shared" ref="G1568:G1570" si="213">IF(E1568="",0,IF(F1568="",0.42,F1568*0.05+0.42))</f>
        <v>0</v>
      </c>
      <c r="H1568" s="279">
        <f t="shared" ref="H1568:H1570" si="214">G1568*E1568</f>
        <v>0</v>
      </c>
      <c r="I1568" s="95"/>
    </row>
    <row r="1569" spans="2:9" ht="18.75" customHeight="1">
      <c r="B1569" s="95"/>
      <c r="C1569" s="236"/>
      <c r="D1569" s="114"/>
      <c r="E1569" s="236"/>
      <c r="F1569" s="236"/>
      <c r="G1569" s="278">
        <f t="shared" si="213"/>
        <v>0</v>
      </c>
      <c r="H1569" s="279">
        <f t="shared" si="214"/>
        <v>0</v>
      </c>
      <c r="I1569" s="95"/>
    </row>
    <row r="1570" spans="2:9" ht="18.75" customHeight="1">
      <c r="B1570" s="95"/>
      <c r="C1570" s="237"/>
      <c r="D1570" s="115"/>
      <c r="E1570" s="237"/>
      <c r="F1570" s="237"/>
      <c r="G1570" s="280">
        <f t="shared" si="213"/>
        <v>0</v>
      </c>
      <c r="H1570" s="281">
        <f t="shared" si="214"/>
        <v>0</v>
      </c>
      <c r="I1570" s="95"/>
    </row>
    <row r="1571" spans="2:9" s="126" customFormat="1" ht="18.75" customHeight="1">
      <c r="B1571" s="122"/>
      <c r="C1571" s="500" t="s">
        <v>237</v>
      </c>
      <c r="D1571" s="500"/>
      <c r="E1571" s="500"/>
      <c r="F1571" s="500"/>
      <c r="G1571" s="502"/>
      <c r="H1571" s="272">
        <f>SUBTOTAL(9,H1567:H1570)</f>
        <v>0</v>
      </c>
      <c r="I1571" s="122"/>
    </row>
    <row r="1572" spans="2:9" ht="6" customHeight="1">
      <c r="B1572" s="95"/>
      <c r="C1572" s="97"/>
      <c r="D1572" s="97"/>
      <c r="E1572" s="97"/>
      <c r="F1572" s="97"/>
      <c r="G1572" s="97"/>
      <c r="H1572" s="97"/>
      <c r="I1572" s="95"/>
    </row>
    <row r="1573" spans="2:9" ht="18.75" customHeight="1">
      <c r="B1573" s="95"/>
      <c r="C1573" s="501" t="s">
        <v>247</v>
      </c>
      <c r="D1573" s="501"/>
      <c r="E1573" s="501"/>
      <c r="F1573" s="501"/>
      <c r="G1573" s="501"/>
      <c r="H1573" s="501"/>
      <c r="I1573" s="95"/>
    </row>
    <row r="1574" spans="2:9" ht="18.75" customHeight="1">
      <c r="B1574" s="95"/>
      <c r="C1574" s="277" t="s">
        <v>241</v>
      </c>
      <c r="D1574" s="277" t="s">
        <v>242</v>
      </c>
      <c r="E1574" s="503" t="s">
        <v>248</v>
      </c>
      <c r="F1574" s="503"/>
      <c r="G1574" s="503"/>
      <c r="H1574" s="267" t="s">
        <v>249</v>
      </c>
      <c r="I1574" s="95"/>
    </row>
    <row r="1575" spans="2:9" ht="18.75" customHeight="1">
      <c r="B1575" s="95"/>
      <c r="C1575" s="236"/>
      <c r="D1575" s="236"/>
      <c r="E1575" s="498"/>
      <c r="F1575" s="498"/>
      <c r="G1575" s="498"/>
      <c r="H1575" s="111">
        <v>0</v>
      </c>
      <c r="I1575" s="95"/>
    </row>
    <row r="1576" spans="2:9" ht="18.75" customHeight="1">
      <c r="B1576" s="95"/>
      <c r="C1576" s="236"/>
      <c r="D1576" s="236"/>
      <c r="E1576" s="498"/>
      <c r="F1576" s="498"/>
      <c r="G1576" s="498"/>
      <c r="H1576" s="111">
        <v>0</v>
      </c>
      <c r="I1576" s="95"/>
    </row>
    <row r="1577" spans="2:9" ht="18.75" customHeight="1">
      <c r="B1577" s="95"/>
      <c r="C1577" s="236"/>
      <c r="D1577" s="236"/>
      <c r="E1577" s="498"/>
      <c r="F1577" s="498"/>
      <c r="G1577" s="498"/>
      <c r="H1577" s="111">
        <v>0</v>
      </c>
      <c r="I1577" s="95"/>
    </row>
    <row r="1578" spans="2:9" ht="18.75" customHeight="1">
      <c r="B1578" s="95"/>
      <c r="C1578" s="237"/>
      <c r="D1578" s="237"/>
      <c r="E1578" s="499"/>
      <c r="F1578" s="499"/>
      <c r="G1578" s="499"/>
      <c r="H1578" s="113">
        <v>0</v>
      </c>
      <c r="I1578" s="95"/>
    </row>
    <row r="1579" spans="2:9" s="126" customFormat="1" ht="18.75" customHeight="1">
      <c r="B1579" s="122"/>
      <c r="C1579" s="500" t="s">
        <v>237</v>
      </c>
      <c r="D1579" s="500"/>
      <c r="E1579" s="500"/>
      <c r="F1579" s="500"/>
      <c r="G1579" s="500"/>
      <c r="H1579" s="276">
        <f>SUBTOTAL(9,H1575:H1578)</f>
        <v>0</v>
      </c>
      <c r="I1579" s="122"/>
    </row>
    <row r="1580" spans="2:9" ht="6" customHeight="1">
      <c r="B1580" s="95"/>
      <c r="C1580" s="97"/>
      <c r="D1580" s="97"/>
      <c r="E1580" s="97"/>
      <c r="F1580" s="97"/>
      <c r="G1580" s="97"/>
      <c r="H1580" s="97"/>
      <c r="I1580" s="95"/>
    </row>
    <row r="1581" spans="2:9" ht="18.75" customHeight="1">
      <c r="B1581" s="95"/>
      <c r="C1581" s="501" t="s">
        <v>250</v>
      </c>
      <c r="D1581" s="501"/>
      <c r="E1581" s="501"/>
      <c r="F1581" s="501"/>
      <c r="G1581" s="501"/>
      <c r="H1581" s="501"/>
      <c r="I1581" s="95"/>
    </row>
    <row r="1582" spans="2:9" ht="25.5">
      <c r="B1582" s="95"/>
      <c r="C1582" s="282" t="s">
        <v>251</v>
      </c>
      <c r="D1582" s="267" t="s">
        <v>252</v>
      </c>
      <c r="E1582" s="267" t="s">
        <v>253</v>
      </c>
      <c r="F1582" s="277" t="s">
        <v>254</v>
      </c>
      <c r="G1582" s="267" t="s">
        <v>255</v>
      </c>
      <c r="H1582" s="267" t="s">
        <v>249</v>
      </c>
      <c r="I1582" s="95"/>
    </row>
    <row r="1583" spans="2:9" ht="18.75" customHeight="1">
      <c r="B1583" s="95"/>
      <c r="C1583" s="116"/>
      <c r="D1583" s="117"/>
      <c r="E1583" s="117"/>
      <c r="F1583" s="117"/>
      <c r="G1583" s="283">
        <f>E1583-D1583</f>
        <v>0</v>
      </c>
      <c r="H1583" s="111">
        <v>0</v>
      </c>
      <c r="I1583" s="123" t="s">
        <v>256</v>
      </c>
    </row>
    <row r="1584" spans="2:9" ht="18.75" customHeight="1">
      <c r="B1584" s="95"/>
      <c r="C1584" s="118"/>
      <c r="D1584" s="119"/>
      <c r="E1584" s="119"/>
      <c r="F1584" s="119"/>
      <c r="G1584" s="284">
        <f t="shared" ref="G1584" si="215">E1584-D1584</f>
        <v>0</v>
      </c>
      <c r="H1584" s="113">
        <v>0</v>
      </c>
      <c r="I1584" s="123" t="s">
        <v>257</v>
      </c>
    </row>
    <row r="1585" spans="2:9" s="126" customFormat="1" ht="18.75" customHeight="1">
      <c r="B1585" s="122"/>
      <c r="C1585" s="500" t="s">
        <v>237</v>
      </c>
      <c r="D1585" s="500"/>
      <c r="E1585" s="500"/>
      <c r="F1585" s="500"/>
      <c r="G1585" s="500"/>
      <c r="H1585" s="276">
        <f>SUBTOTAL(9,H1583:H1584)</f>
        <v>0</v>
      </c>
      <c r="I1585" s="122"/>
    </row>
    <row r="1586" spans="2:9" ht="6" customHeight="1">
      <c r="B1586" s="95"/>
      <c r="C1586" s="97"/>
      <c r="D1586" s="97"/>
      <c r="E1586" s="97"/>
      <c r="F1586" s="97"/>
      <c r="G1586" s="97"/>
      <c r="H1586" s="97"/>
      <c r="I1586" s="95"/>
    </row>
    <row r="1587" spans="2:9" s="127" customFormat="1" ht="18.75" customHeight="1">
      <c r="B1587" s="124"/>
      <c r="C1587" s="497" t="s">
        <v>258</v>
      </c>
      <c r="D1587" s="497"/>
      <c r="E1587" s="497"/>
      <c r="F1587" s="497"/>
      <c r="G1587" s="497"/>
      <c r="H1587" s="285">
        <f>SUBTOTAL(9,H1555:H1585)</f>
        <v>0</v>
      </c>
      <c r="I1587" s="124"/>
    </row>
    <row r="1588" spans="2:9" ht="50.1" customHeight="1">
      <c r="B1588" s="95"/>
      <c r="C1588" s="120"/>
      <c r="D1588" s="120"/>
      <c r="E1588" s="120"/>
      <c r="F1588" s="120"/>
      <c r="G1588" s="120"/>
      <c r="H1588" s="120"/>
      <c r="I1588" s="95"/>
    </row>
    <row r="1589" spans="2:9" ht="18.75" customHeight="1">
      <c r="B1589" s="95"/>
      <c r="C1589" s="510" t="s">
        <v>358</v>
      </c>
      <c r="D1589" s="510"/>
      <c r="E1589" s="507"/>
      <c r="F1589" s="507"/>
      <c r="G1589" s="507"/>
      <c r="H1589" s="507"/>
      <c r="I1589" s="95"/>
    </row>
    <row r="1590" spans="2:9" ht="18.75" customHeight="1">
      <c r="B1590" s="95"/>
      <c r="C1590" s="511" t="s">
        <v>184</v>
      </c>
      <c r="D1590" s="511"/>
      <c r="E1590" s="507"/>
      <c r="F1590" s="507"/>
      <c r="G1590" s="507"/>
      <c r="H1590" s="507"/>
      <c r="I1590" s="95"/>
    </row>
    <row r="1591" spans="2:9" ht="18.75" customHeight="1">
      <c r="B1591" s="95"/>
      <c r="C1591" s="503" t="s">
        <v>359</v>
      </c>
      <c r="D1591" s="503"/>
      <c r="E1591" s="507"/>
      <c r="F1591" s="507"/>
      <c r="G1591" s="507"/>
      <c r="H1591" s="507"/>
      <c r="I1591" s="95"/>
    </row>
    <row r="1592" spans="2:9" ht="18.75" customHeight="1">
      <c r="B1592" s="95"/>
      <c r="C1592" s="503" t="s">
        <v>226</v>
      </c>
      <c r="D1592" s="503"/>
      <c r="E1592" s="507"/>
      <c r="F1592" s="507"/>
      <c r="G1592" s="507"/>
      <c r="H1592" s="507"/>
      <c r="I1592" s="95"/>
    </row>
    <row r="1593" spans="2:9" ht="32.25" customHeight="1">
      <c r="B1593" s="95"/>
      <c r="C1593" s="503" t="s">
        <v>227</v>
      </c>
      <c r="D1593" s="503"/>
      <c r="E1593" s="507"/>
      <c r="F1593" s="507"/>
      <c r="G1593" s="507"/>
      <c r="H1593" s="507"/>
      <c r="I1593" s="95"/>
    </row>
    <row r="1594" spans="2:9" ht="30" customHeight="1">
      <c r="B1594" s="95"/>
      <c r="C1594" s="265" t="s">
        <v>228</v>
      </c>
      <c r="D1594" s="265" t="s">
        <v>229</v>
      </c>
      <c r="E1594" s="265" t="s">
        <v>230</v>
      </c>
      <c r="F1594" s="508" t="s">
        <v>194</v>
      </c>
      <c r="G1594" s="508"/>
      <c r="H1594" s="508"/>
      <c r="I1594" s="95"/>
    </row>
    <row r="1595" spans="2:9" ht="18.75" customHeight="1">
      <c r="B1595" s="95"/>
      <c r="C1595" s="106"/>
      <c r="D1595" s="238"/>
      <c r="E1595" s="266">
        <f>D1595-C1595</f>
        <v>0</v>
      </c>
      <c r="F1595" s="509"/>
      <c r="G1595" s="509"/>
      <c r="H1595" s="509"/>
      <c r="I1595" s="121"/>
    </row>
    <row r="1596" spans="2:9" ht="6" customHeight="1">
      <c r="B1596" s="95"/>
      <c r="C1596" s="96"/>
      <c r="D1596" s="97"/>
      <c r="E1596" s="97"/>
      <c r="F1596" s="97"/>
      <c r="G1596" s="97"/>
      <c r="H1596" s="97"/>
      <c r="I1596" s="95"/>
    </row>
    <row r="1597" spans="2:9" ht="18.75" customHeight="1">
      <c r="B1597" s="95"/>
      <c r="C1597" s="501" t="s">
        <v>231</v>
      </c>
      <c r="D1597" s="501"/>
      <c r="E1597" s="501"/>
      <c r="F1597" s="501"/>
      <c r="G1597" s="501"/>
      <c r="H1597" s="501"/>
      <c r="I1597" s="95"/>
    </row>
    <row r="1598" spans="2:9" ht="25.5">
      <c r="B1598" s="95"/>
      <c r="C1598" s="267" t="s">
        <v>232</v>
      </c>
      <c r="D1598" s="267" t="s">
        <v>233</v>
      </c>
      <c r="E1598" s="267" t="s">
        <v>230</v>
      </c>
      <c r="F1598" s="267" t="s">
        <v>234</v>
      </c>
      <c r="G1598" s="268" t="s">
        <v>235</v>
      </c>
      <c r="H1598" s="269" t="s">
        <v>236</v>
      </c>
      <c r="I1598" s="95"/>
    </row>
    <row r="1599" spans="2:9" ht="18.75" customHeight="1">
      <c r="B1599" s="95"/>
      <c r="C1599" s="106"/>
      <c r="D1599" s="238"/>
      <c r="E1599" s="266">
        <f t="shared" ref="E1599:E1600" si="216">D1599-C1599</f>
        <v>0</v>
      </c>
      <c r="F1599" s="273">
        <f t="shared" ref="F1599:F1600" si="217">IF(E1599-FLOOR(E1599,1)&lt;=5/24,FLOOR(E1599,1),IF(E1599-FLOOR(E1599,1)&lt;=8/24,FLOOR(E1599,1)+1/3,IF(E1599-FLOOR(E1599,1)&lt;=12/24,FLOOR(E1599,1)+2/3,CEILING(E1599,1))))</f>
        <v>0</v>
      </c>
      <c r="G1599" s="108"/>
      <c r="H1599" s="270">
        <f t="shared" ref="H1599:H1600" si="218">G1599*F1599</f>
        <v>0</v>
      </c>
      <c r="I1599" s="95"/>
    </row>
    <row r="1600" spans="2:9" ht="18.75" customHeight="1">
      <c r="B1600" s="95"/>
      <c r="C1600" s="107"/>
      <c r="D1600" s="107"/>
      <c r="E1600" s="274">
        <f t="shared" si="216"/>
        <v>0</v>
      </c>
      <c r="F1600" s="275">
        <f t="shared" si="217"/>
        <v>0</v>
      </c>
      <c r="G1600" s="109"/>
      <c r="H1600" s="271">
        <f t="shared" si="218"/>
        <v>0</v>
      </c>
      <c r="I1600" s="95"/>
    </row>
    <row r="1601" spans="2:9" s="126" customFormat="1" ht="18.75" customHeight="1">
      <c r="B1601" s="122"/>
      <c r="C1601" s="500" t="s">
        <v>237</v>
      </c>
      <c r="D1601" s="500"/>
      <c r="E1601" s="500"/>
      <c r="F1601" s="500"/>
      <c r="G1601" s="502"/>
      <c r="H1601" s="272">
        <f>SUBTOTAL(9,H1599:H1600)</f>
        <v>0</v>
      </c>
      <c r="I1601" s="122"/>
    </row>
    <row r="1602" spans="2:9" ht="6" customHeight="1">
      <c r="B1602" s="95"/>
      <c r="C1602" s="96"/>
      <c r="D1602" s="97"/>
      <c r="E1602" s="97"/>
      <c r="F1602" s="97"/>
      <c r="G1602" s="97"/>
      <c r="H1602" s="97"/>
      <c r="I1602" s="95"/>
    </row>
    <row r="1603" spans="2:9" ht="18.75" customHeight="1">
      <c r="B1603" s="95"/>
      <c r="C1603" s="501" t="s">
        <v>238</v>
      </c>
      <c r="D1603" s="501"/>
      <c r="E1603" s="501"/>
      <c r="F1603" s="501"/>
      <c r="G1603" s="501"/>
      <c r="H1603" s="501"/>
      <c r="I1603" s="95"/>
    </row>
    <row r="1604" spans="2:9" ht="25.5">
      <c r="B1604" s="95"/>
      <c r="C1604" s="267" t="s">
        <v>239</v>
      </c>
      <c r="D1604" s="504" t="s">
        <v>16</v>
      </c>
      <c r="E1604" s="504"/>
      <c r="F1604" s="504"/>
      <c r="G1604" s="504"/>
      <c r="H1604" s="267" t="s">
        <v>64</v>
      </c>
      <c r="I1604" s="95"/>
    </row>
    <row r="1605" spans="2:9" ht="18.75" customHeight="1">
      <c r="B1605" s="95"/>
      <c r="C1605" s="110"/>
      <c r="D1605" s="505"/>
      <c r="E1605" s="505"/>
      <c r="F1605" s="505"/>
      <c r="G1605" s="505"/>
      <c r="H1605" s="111">
        <v>0</v>
      </c>
      <c r="I1605" s="121"/>
    </row>
    <row r="1606" spans="2:9" ht="18.75" customHeight="1">
      <c r="B1606" s="95"/>
      <c r="C1606" s="112"/>
      <c r="D1606" s="506"/>
      <c r="E1606" s="506"/>
      <c r="F1606" s="506"/>
      <c r="G1606" s="506"/>
      <c r="H1606" s="113">
        <v>0</v>
      </c>
      <c r="I1606" s="95"/>
    </row>
    <row r="1607" spans="2:9" s="126" customFormat="1" ht="18.75" customHeight="1">
      <c r="B1607" s="122"/>
      <c r="C1607" s="500" t="s">
        <v>237</v>
      </c>
      <c r="D1607" s="500"/>
      <c r="E1607" s="500"/>
      <c r="F1607" s="500"/>
      <c r="G1607" s="500"/>
      <c r="H1607" s="158">
        <f>SUBTOTAL(9,H1605:H1606)</f>
        <v>0</v>
      </c>
      <c r="I1607" s="122"/>
    </row>
    <row r="1608" spans="2:9" ht="6" customHeight="1">
      <c r="B1608" s="95"/>
      <c r="C1608" s="96"/>
      <c r="D1608" s="97"/>
      <c r="E1608" s="97"/>
      <c r="F1608" s="97"/>
      <c r="G1608" s="97"/>
      <c r="H1608" s="97"/>
      <c r="I1608" s="95"/>
    </row>
    <row r="1609" spans="2:9" ht="18.75" customHeight="1">
      <c r="B1609" s="95"/>
      <c r="C1609" s="501" t="s">
        <v>240</v>
      </c>
      <c r="D1609" s="501"/>
      <c r="E1609" s="501"/>
      <c r="F1609" s="501"/>
      <c r="G1609" s="501"/>
      <c r="H1609" s="501"/>
      <c r="I1609" s="95"/>
    </row>
    <row r="1610" spans="2:9" ht="38.25">
      <c r="B1610" s="95"/>
      <c r="C1610" s="277" t="s">
        <v>361</v>
      </c>
      <c r="D1610" s="277" t="s">
        <v>362</v>
      </c>
      <c r="E1610" s="267" t="s">
        <v>243</v>
      </c>
      <c r="F1610" s="267" t="s">
        <v>244</v>
      </c>
      <c r="G1610" s="268" t="s">
        <v>245</v>
      </c>
      <c r="H1610" s="269" t="s">
        <v>246</v>
      </c>
      <c r="I1610" s="95"/>
    </row>
    <row r="1611" spans="2:9" ht="18.75" customHeight="1">
      <c r="B1611" s="95"/>
      <c r="C1611" s="236"/>
      <c r="D1611" s="114"/>
      <c r="E1611" s="236"/>
      <c r="F1611" s="236"/>
      <c r="G1611" s="278">
        <f>IF(E1611="",0,IF(F1611="",0.42,F1611*0.05+0.42))</f>
        <v>0</v>
      </c>
      <c r="H1611" s="279">
        <f>G1611*E1611</f>
        <v>0</v>
      </c>
      <c r="I1611" s="95"/>
    </row>
    <row r="1612" spans="2:9" ht="18.75" customHeight="1">
      <c r="B1612" s="95"/>
      <c r="C1612" s="236"/>
      <c r="D1612" s="114"/>
      <c r="E1612" s="236"/>
      <c r="F1612" s="236"/>
      <c r="G1612" s="278">
        <f t="shared" ref="G1612:G1614" si="219">IF(E1612="",0,IF(F1612="",0.42,F1612*0.05+0.42))</f>
        <v>0</v>
      </c>
      <c r="H1612" s="279">
        <f t="shared" ref="H1612:H1614" si="220">G1612*E1612</f>
        <v>0</v>
      </c>
      <c r="I1612" s="95"/>
    </row>
    <row r="1613" spans="2:9" ht="18.75" customHeight="1">
      <c r="B1613" s="95"/>
      <c r="C1613" s="236"/>
      <c r="D1613" s="114"/>
      <c r="E1613" s="236"/>
      <c r="F1613" s="236"/>
      <c r="G1613" s="278">
        <f t="shared" si="219"/>
        <v>0</v>
      </c>
      <c r="H1613" s="279">
        <f t="shared" si="220"/>
        <v>0</v>
      </c>
      <c r="I1613" s="95"/>
    </row>
    <row r="1614" spans="2:9" ht="18.75" customHeight="1">
      <c r="B1614" s="95"/>
      <c r="C1614" s="237"/>
      <c r="D1614" s="115"/>
      <c r="E1614" s="237"/>
      <c r="F1614" s="237"/>
      <c r="G1614" s="280">
        <f t="shared" si="219"/>
        <v>0</v>
      </c>
      <c r="H1614" s="281">
        <f t="shared" si="220"/>
        <v>0</v>
      </c>
      <c r="I1614" s="95"/>
    </row>
    <row r="1615" spans="2:9" s="126" customFormat="1" ht="18.75" customHeight="1">
      <c r="B1615" s="122"/>
      <c r="C1615" s="500" t="s">
        <v>237</v>
      </c>
      <c r="D1615" s="500"/>
      <c r="E1615" s="500"/>
      <c r="F1615" s="500"/>
      <c r="G1615" s="502"/>
      <c r="H1615" s="272">
        <f>SUBTOTAL(9,H1611:H1614)</f>
        <v>0</v>
      </c>
      <c r="I1615" s="122"/>
    </row>
    <row r="1616" spans="2:9" ht="6" customHeight="1">
      <c r="B1616" s="95"/>
      <c r="C1616" s="97"/>
      <c r="D1616" s="97"/>
      <c r="E1616" s="97"/>
      <c r="F1616" s="97"/>
      <c r="G1616" s="97"/>
      <c r="H1616" s="97"/>
      <c r="I1616" s="95"/>
    </row>
    <row r="1617" spans="2:9" ht="18.75" customHeight="1">
      <c r="B1617" s="95"/>
      <c r="C1617" s="501" t="s">
        <v>247</v>
      </c>
      <c r="D1617" s="501"/>
      <c r="E1617" s="501"/>
      <c r="F1617" s="501"/>
      <c r="G1617" s="501"/>
      <c r="H1617" s="501"/>
      <c r="I1617" s="95"/>
    </row>
    <row r="1618" spans="2:9" ht="18.75" customHeight="1">
      <c r="B1618" s="95"/>
      <c r="C1618" s="277" t="s">
        <v>241</v>
      </c>
      <c r="D1618" s="277" t="s">
        <v>242</v>
      </c>
      <c r="E1618" s="503" t="s">
        <v>248</v>
      </c>
      <c r="F1618" s="503"/>
      <c r="G1618" s="503"/>
      <c r="H1618" s="267" t="s">
        <v>249</v>
      </c>
      <c r="I1618" s="95"/>
    </row>
    <row r="1619" spans="2:9" ht="18.75" customHeight="1">
      <c r="B1619" s="95"/>
      <c r="C1619" s="236"/>
      <c r="D1619" s="236"/>
      <c r="E1619" s="498"/>
      <c r="F1619" s="498"/>
      <c r="G1619" s="498"/>
      <c r="H1619" s="111">
        <v>0</v>
      </c>
      <c r="I1619" s="95"/>
    </row>
    <row r="1620" spans="2:9" ht="18.75" customHeight="1">
      <c r="B1620" s="95"/>
      <c r="C1620" s="236"/>
      <c r="D1620" s="236"/>
      <c r="E1620" s="498"/>
      <c r="F1620" s="498"/>
      <c r="G1620" s="498"/>
      <c r="H1620" s="111">
        <v>0</v>
      </c>
      <c r="I1620" s="95"/>
    </row>
    <row r="1621" spans="2:9" ht="18.75" customHeight="1">
      <c r="B1621" s="95"/>
      <c r="C1621" s="236"/>
      <c r="D1621" s="236"/>
      <c r="E1621" s="498"/>
      <c r="F1621" s="498"/>
      <c r="G1621" s="498"/>
      <c r="H1621" s="111">
        <v>0</v>
      </c>
      <c r="I1621" s="95"/>
    </row>
    <row r="1622" spans="2:9" ht="18.75" customHeight="1">
      <c r="B1622" s="95"/>
      <c r="C1622" s="237"/>
      <c r="D1622" s="237"/>
      <c r="E1622" s="499"/>
      <c r="F1622" s="499"/>
      <c r="G1622" s="499"/>
      <c r="H1622" s="113">
        <v>0</v>
      </c>
      <c r="I1622" s="95"/>
    </row>
    <row r="1623" spans="2:9" s="126" customFormat="1" ht="18.75" customHeight="1">
      <c r="B1623" s="122"/>
      <c r="C1623" s="500" t="s">
        <v>237</v>
      </c>
      <c r="D1623" s="500"/>
      <c r="E1623" s="500"/>
      <c r="F1623" s="500"/>
      <c r="G1623" s="500"/>
      <c r="H1623" s="276">
        <f>SUBTOTAL(9,H1619:H1622)</f>
        <v>0</v>
      </c>
      <c r="I1623" s="122"/>
    </row>
    <row r="1624" spans="2:9" ht="6" customHeight="1">
      <c r="B1624" s="95"/>
      <c r="C1624" s="97"/>
      <c r="D1624" s="97"/>
      <c r="E1624" s="97"/>
      <c r="F1624" s="97"/>
      <c r="G1624" s="97"/>
      <c r="H1624" s="97"/>
      <c r="I1624" s="95"/>
    </row>
    <row r="1625" spans="2:9" ht="18.75" customHeight="1">
      <c r="B1625" s="95"/>
      <c r="C1625" s="501" t="s">
        <v>250</v>
      </c>
      <c r="D1625" s="501"/>
      <c r="E1625" s="501"/>
      <c r="F1625" s="501"/>
      <c r="G1625" s="501"/>
      <c r="H1625" s="501"/>
      <c r="I1625" s="95"/>
    </row>
    <row r="1626" spans="2:9" ht="25.5">
      <c r="B1626" s="95"/>
      <c r="C1626" s="282" t="s">
        <v>251</v>
      </c>
      <c r="D1626" s="267" t="s">
        <v>252</v>
      </c>
      <c r="E1626" s="267" t="s">
        <v>253</v>
      </c>
      <c r="F1626" s="277" t="s">
        <v>254</v>
      </c>
      <c r="G1626" s="267" t="s">
        <v>255</v>
      </c>
      <c r="H1626" s="267" t="s">
        <v>249</v>
      </c>
      <c r="I1626" s="95"/>
    </row>
    <row r="1627" spans="2:9" ht="18.75" customHeight="1">
      <c r="B1627" s="95"/>
      <c r="C1627" s="116"/>
      <c r="D1627" s="117"/>
      <c r="E1627" s="117"/>
      <c r="F1627" s="117"/>
      <c r="G1627" s="283">
        <f>E1627-D1627</f>
        <v>0</v>
      </c>
      <c r="H1627" s="111">
        <v>0</v>
      </c>
      <c r="I1627" s="123" t="s">
        <v>256</v>
      </c>
    </row>
    <row r="1628" spans="2:9" ht="18.75" customHeight="1">
      <c r="B1628" s="95"/>
      <c r="C1628" s="118"/>
      <c r="D1628" s="119"/>
      <c r="E1628" s="119"/>
      <c r="F1628" s="119"/>
      <c r="G1628" s="284">
        <f t="shared" ref="G1628" si="221">E1628-D1628</f>
        <v>0</v>
      </c>
      <c r="H1628" s="113">
        <v>0</v>
      </c>
      <c r="I1628" s="123" t="s">
        <v>257</v>
      </c>
    </row>
    <row r="1629" spans="2:9" s="126" customFormat="1" ht="18.75" customHeight="1">
      <c r="B1629" s="122"/>
      <c r="C1629" s="500" t="s">
        <v>237</v>
      </c>
      <c r="D1629" s="500"/>
      <c r="E1629" s="500"/>
      <c r="F1629" s="500"/>
      <c r="G1629" s="500"/>
      <c r="H1629" s="276">
        <f>SUBTOTAL(9,H1627:H1628)</f>
        <v>0</v>
      </c>
      <c r="I1629" s="122"/>
    </row>
    <row r="1630" spans="2:9" ht="6" customHeight="1">
      <c r="B1630" s="95"/>
      <c r="C1630" s="97"/>
      <c r="D1630" s="97"/>
      <c r="E1630" s="97"/>
      <c r="F1630" s="97"/>
      <c r="G1630" s="97"/>
      <c r="H1630" s="97"/>
      <c r="I1630" s="95"/>
    </row>
    <row r="1631" spans="2:9" s="127" customFormat="1" ht="18.75" customHeight="1">
      <c r="B1631" s="124"/>
      <c r="C1631" s="497" t="s">
        <v>258</v>
      </c>
      <c r="D1631" s="497"/>
      <c r="E1631" s="497"/>
      <c r="F1631" s="497"/>
      <c r="G1631" s="497"/>
      <c r="H1631" s="285">
        <f>SUBTOTAL(9,H1599:H1629)</f>
        <v>0</v>
      </c>
      <c r="I1631" s="124"/>
    </row>
    <row r="1632" spans="2:9" ht="50.1" customHeight="1">
      <c r="B1632" s="95"/>
      <c r="C1632" s="120"/>
      <c r="D1632" s="120"/>
      <c r="E1632" s="120"/>
      <c r="F1632" s="120"/>
      <c r="G1632" s="120"/>
      <c r="H1632" s="120"/>
      <c r="I1632" s="95"/>
    </row>
    <row r="1633" spans="2:9" ht="18.75" customHeight="1">
      <c r="B1633" s="95"/>
      <c r="C1633" s="510" t="s">
        <v>358</v>
      </c>
      <c r="D1633" s="510"/>
      <c r="E1633" s="507"/>
      <c r="F1633" s="507"/>
      <c r="G1633" s="507"/>
      <c r="H1633" s="507"/>
      <c r="I1633" s="95"/>
    </row>
    <row r="1634" spans="2:9" ht="18.75" customHeight="1">
      <c r="B1634" s="95"/>
      <c r="C1634" s="511" t="s">
        <v>184</v>
      </c>
      <c r="D1634" s="511"/>
      <c r="E1634" s="507"/>
      <c r="F1634" s="507"/>
      <c r="G1634" s="507"/>
      <c r="H1634" s="507"/>
      <c r="I1634" s="95"/>
    </row>
    <row r="1635" spans="2:9" ht="18.75" customHeight="1">
      <c r="B1635" s="95"/>
      <c r="C1635" s="503" t="s">
        <v>359</v>
      </c>
      <c r="D1635" s="503"/>
      <c r="E1635" s="507"/>
      <c r="F1635" s="507"/>
      <c r="G1635" s="507"/>
      <c r="H1635" s="507"/>
      <c r="I1635" s="95"/>
    </row>
    <row r="1636" spans="2:9" ht="18.75" customHeight="1">
      <c r="B1636" s="95"/>
      <c r="C1636" s="503" t="s">
        <v>226</v>
      </c>
      <c r="D1636" s="503"/>
      <c r="E1636" s="507"/>
      <c r="F1636" s="507"/>
      <c r="G1636" s="507"/>
      <c r="H1636" s="507"/>
      <c r="I1636" s="95"/>
    </row>
    <row r="1637" spans="2:9" ht="32.25" customHeight="1">
      <c r="B1637" s="95"/>
      <c r="C1637" s="503" t="s">
        <v>227</v>
      </c>
      <c r="D1637" s="503"/>
      <c r="E1637" s="507"/>
      <c r="F1637" s="507"/>
      <c r="G1637" s="507"/>
      <c r="H1637" s="507"/>
      <c r="I1637" s="95"/>
    </row>
    <row r="1638" spans="2:9" ht="30" customHeight="1">
      <c r="B1638" s="95"/>
      <c r="C1638" s="265" t="s">
        <v>228</v>
      </c>
      <c r="D1638" s="265" t="s">
        <v>229</v>
      </c>
      <c r="E1638" s="265" t="s">
        <v>230</v>
      </c>
      <c r="F1638" s="508" t="s">
        <v>194</v>
      </c>
      <c r="G1638" s="508"/>
      <c r="H1638" s="508"/>
      <c r="I1638" s="95"/>
    </row>
    <row r="1639" spans="2:9" ht="18.75" customHeight="1">
      <c r="B1639" s="95"/>
      <c r="C1639" s="106"/>
      <c r="D1639" s="238"/>
      <c r="E1639" s="266">
        <f>D1639-C1639</f>
        <v>0</v>
      </c>
      <c r="F1639" s="509"/>
      <c r="G1639" s="509"/>
      <c r="H1639" s="509"/>
      <c r="I1639" s="121"/>
    </row>
    <row r="1640" spans="2:9" ht="6" customHeight="1">
      <c r="B1640" s="95"/>
      <c r="C1640" s="96"/>
      <c r="D1640" s="97"/>
      <c r="E1640" s="97"/>
      <c r="F1640" s="97"/>
      <c r="G1640" s="97"/>
      <c r="H1640" s="97"/>
      <c r="I1640" s="95"/>
    </row>
    <row r="1641" spans="2:9" ht="18.75" customHeight="1">
      <c r="B1641" s="95"/>
      <c r="C1641" s="501" t="s">
        <v>231</v>
      </c>
      <c r="D1641" s="501"/>
      <c r="E1641" s="501"/>
      <c r="F1641" s="501"/>
      <c r="G1641" s="501"/>
      <c r="H1641" s="501"/>
      <c r="I1641" s="95"/>
    </row>
    <row r="1642" spans="2:9" ht="25.5">
      <c r="B1642" s="95"/>
      <c r="C1642" s="267" t="s">
        <v>232</v>
      </c>
      <c r="D1642" s="267" t="s">
        <v>233</v>
      </c>
      <c r="E1642" s="267" t="s">
        <v>230</v>
      </c>
      <c r="F1642" s="267" t="s">
        <v>234</v>
      </c>
      <c r="G1642" s="268" t="s">
        <v>235</v>
      </c>
      <c r="H1642" s="269" t="s">
        <v>236</v>
      </c>
      <c r="I1642" s="95"/>
    </row>
    <row r="1643" spans="2:9" ht="18.75" customHeight="1">
      <c r="B1643" s="95"/>
      <c r="C1643" s="106"/>
      <c r="D1643" s="238"/>
      <c r="E1643" s="266">
        <f t="shared" ref="E1643:E1644" si="222">D1643-C1643</f>
        <v>0</v>
      </c>
      <c r="F1643" s="273">
        <f t="shared" ref="F1643:F1644" si="223">IF(E1643-FLOOR(E1643,1)&lt;=5/24,FLOOR(E1643,1),IF(E1643-FLOOR(E1643,1)&lt;=8/24,FLOOR(E1643,1)+1/3,IF(E1643-FLOOR(E1643,1)&lt;=12/24,FLOOR(E1643,1)+2/3,CEILING(E1643,1))))</f>
        <v>0</v>
      </c>
      <c r="G1643" s="108"/>
      <c r="H1643" s="270">
        <f t="shared" ref="H1643:H1644" si="224">G1643*F1643</f>
        <v>0</v>
      </c>
      <c r="I1643" s="95"/>
    </row>
    <row r="1644" spans="2:9" ht="18.75" customHeight="1">
      <c r="B1644" s="95"/>
      <c r="C1644" s="107"/>
      <c r="D1644" s="107"/>
      <c r="E1644" s="274">
        <f t="shared" si="222"/>
        <v>0</v>
      </c>
      <c r="F1644" s="275">
        <f t="shared" si="223"/>
        <v>0</v>
      </c>
      <c r="G1644" s="109"/>
      <c r="H1644" s="271">
        <f t="shared" si="224"/>
        <v>0</v>
      </c>
      <c r="I1644" s="95"/>
    </row>
    <row r="1645" spans="2:9" s="126" customFormat="1" ht="18.75" customHeight="1">
      <c r="B1645" s="122"/>
      <c r="C1645" s="500" t="s">
        <v>237</v>
      </c>
      <c r="D1645" s="500"/>
      <c r="E1645" s="500"/>
      <c r="F1645" s="500"/>
      <c r="G1645" s="502"/>
      <c r="H1645" s="272">
        <f>SUBTOTAL(9,H1643:H1644)</f>
        <v>0</v>
      </c>
      <c r="I1645" s="122"/>
    </row>
    <row r="1646" spans="2:9" ht="6" customHeight="1">
      <c r="B1646" s="95"/>
      <c r="C1646" s="96"/>
      <c r="D1646" s="97"/>
      <c r="E1646" s="97"/>
      <c r="F1646" s="97"/>
      <c r="G1646" s="97"/>
      <c r="H1646" s="97"/>
      <c r="I1646" s="95"/>
    </row>
    <row r="1647" spans="2:9" ht="18.75" customHeight="1">
      <c r="B1647" s="95"/>
      <c r="C1647" s="501" t="s">
        <v>238</v>
      </c>
      <c r="D1647" s="501"/>
      <c r="E1647" s="501"/>
      <c r="F1647" s="501"/>
      <c r="G1647" s="501"/>
      <c r="H1647" s="501"/>
      <c r="I1647" s="95"/>
    </row>
    <row r="1648" spans="2:9" ht="25.5">
      <c r="B1648" s="95"/>
      <c r="C1648" s="267" t="s">
        <v>239</v>
      </c>
      <c r="D1648" s="504" t="s">
        <v>16</v>
      </c>
      <c r="E1648" s="504"/>
      <c r="F1648" s="504"/>
      <c r="G1648" s="504"/>
      <c r="H1648" s="267" t="s">
        <v>64</v>
      </c>
      <c r="I1648" s="95"/>
    </row>
    <row r="1649" spans="2:9" ht="18.75" customHeight="1">
      <c r="B1649" s="95"/>
      <c r="C1649" s="110"/>
      <c r="D1649" s="505"/>
      <c r="E1649" s="505"/>
      <c r="F1649" s="505"/>
      <c r="G1649" s="505"/>
      <c r="H1649" s="111">
        <v>0</v>
      </c>
      <c r="I1649" s="121"/>
    </row>
    <row r="1650" spans="2:9" ht="18.75" customHeight="1">
      <c r="B1650" s="95"/>
      <c r="C1650" s="112"/>
      <c r="D1650" s="506"/>
      <c r="E1650" s="506"/>
      <c r="F1650" s="506"/>
      <c r="G1650" s="506"/>
      <c r="H1650" s="113">
        <v>0</v>
      </c>
      <c r="I1650" s="95"/>
    </row>
    <row r="1651" spans="2:9" s="126" customFormat="1" ht="18.75" customHeight="1">
      <c r="B1651" s="122"/>
      <c r="C1651" s="500" t="s">
        <v>237</v>
      </c>
      <c r="D1651" s="500"/>
      <c r="E1651" s="500"/>
      <c r="F1651" s="500"/>
      <c r="G1651" s="500"/>
      <c r="H1651" s="158">
        <f>SUBTOTAL(9,H1649:H1650)</f>
        <v>0</v>
      </c>
      <c r="I1651" s="122"/>
    </row>
    <row r="1652" spans="2:9" ht="6" customHeight="1">
      <c r="B1652" s="95"/>
      <c r="C1652" s="96"/>
      <c r="D1652" s="97"/>
      <c r="E1652" s="97"/>
      <c r="F1652" s="97"/>
      <c r="G1652" s="97"/>
      <c r="H1652" s="97"/>
      <c r="I1652" s="95"/>
    </row>
    <row r="1653" spans="2:9" ht="18.75" customHeight="1">
      <c r="B1653" s="95"/>
      <c r="C1653" s="501" t="s">
        <v>240</v>
      </c>
      <c r="D1653" s="501"/>
      <c r="E1653" s="501"/>
      <c r="F1653" s="501"/>
      <c r="G1653" s="501"/>
      <c r="H1653" s="501"/>
      <c r="I1653" s="95"/>
    </row>
    <row r="1654" spans="2:9" ht="38.25">
      <c r="B1654" s="95"/>
      <c r="C1654" s="277" t="s">
        <v>361</v>
      </c>
      <c r="D1654" s="277" t="s">
        <v>362</v>
      </c>
      <c r="E1654" s="267" t="s">
        <v>243</v>
      </c>
      <c r="F1654" s="267" t="s">
        <v>244</v>
      </c>
      <c r="G1654" s="268" t="s">
        <v>245</v>
      </c>
      <c r="H1654" s="269" t="s">
        <v>246</v>
      </c>
      <c r="I1654" s="95"/>
    </row>
    <row r="1655" spans="2:9" ht="18.75" customHeight="1">
      <c r="B1655" s="95"/>
      <c r="C1655" s="236"/>
      <c r="D1655" s="114"/>
      <c r="E1655" s="236"/>
      <c r="F1655" s="236"/>
      <c r="G1655" s="278">
        <f>IF(E1655="",0,IF(F1655="",0.42,F1655*0.05+0.42))</f>
        <v>0</v>
      </c>
      <c r="H1655" s="279">
        <f>G1655*E1655</f>
        <v>0</v>
      </c>
      <c r="I1655" s="95"/>
    </row>
    <row r="1656" spans="2:9" ht="18.75" customHeight="1">
      <c r="B1656" s="95"/>
      <c r="C1656" s="236"/>
      <c r="D1656" s="114"/>
      <c r="E1656" s="236"/>
      <c r="F1656" s="236"/>
      <c r="G1656" s="278">
        <f t="shared" ref="G1656:G1658" si="225">IF(E1656="",0,IF(F1656="",0.42,F1656*0.05+0.42))</f>
        <v>0</v>
      </c>
      <c r="H1656" s="279">
        <f t="shared" ref="H1656:H1658" si="226">G1656*E1656</f>
        <v>0</v>
      </c>
      <c r="I1656" s="95"/>
    </row>
    <row r="1657" spans="2:9" ht="18.75" customHeight="1">
      <c r="B1657" s="95"/>
      <c r="C1657" s="236"/>
      <c r="D1657" s="114"/>
      <c r="E1657" s="236"/>
      <c r="F1657" s="236"/>
      <c r="G1657" s="278">
        <f t="shared" si="225"/>
        <v>0</v>
      </c>
      <c r="H1657" s="279">
        <f t="shared" si="226"/>
        <v>0</v>
      </c>
      <c r="I1657" s="95"/>
    </row>
    <row r="1658" spans="2:9" ht="18.75" customHeight="1">
      <c r="B1658" s="95"/>
      <c r="C1658" s="237"/>
      <c r="D1658" s="115"/>
      <c r="E1658" s="237"/>
      <c r="F1658" s="237"/>
      <c r="G1658" s="280">
        <f t="shared" si="225"/>
        <v>0</v>
      </c>
      <c r="H1658" s="281">
        <f t="shared" si="226"/>
        <v>0</v>
      </c>
      <c r="I1658" s="95"/>
    </row>
    <row r="1659" spans="2:9" s="126" customFormat="1" ht="18.75" customHeight="1">
      <c r="B1659" s="122"/>
      <c r="C1659" s="500" t="s">
        <v>237</v>
      </c>
      <c r="D1659" s="500"/>
      <c r="E1659" s="500"/>
      <c r="F1659" s="500"/>
      <c r="G1659" s="502"/>
      <c r="H1659" s="272">
        <f>SUBTOTAL(9,H1655:H1658)</f>
        <v>0</v>
      </c>
      <c r="I1659" s="122"/>
    </row>
    <row r="1660" spans="2:9" ht="6" customHeight="1">
      <c r="B1660" s="95"/>
      <c r="C1660" s="97"/>
      <c r="D1660" s="97"/>
      <c r="E1660" s="97"/>
      <c r="F1660" s="97"/>
      <c r="G1660" s="97"/>
      <c r="H1660" s="97"/>
      <c r="I1660" s="95"/>
    </row>
    <row r="1661" spans="2:9" ht="18.75" customHeight="1">
      <c r="B1661" s="95"/>
      <c r="C1661" s="501" t="s">
        <v>247</v>
      </c>
      <c r="D1661" s="501"/>
      <c r="E1661" s="501"/>
      <c r="F1661" s="501"/>
      <c r="G1661" s="501"/>
      <c r="H1661" s="501"/>
      <c r="I1661" s="95"/>
    </row>
    <row r="1662" spans="2:9" ht="18.75" customHeight="1">
      <c r="B1662" s="95"/>
      <c r="C1662" s="277" t="s">
        <v>241</v>
      </c>
      <c r="D1662" s="277" t="s">
        <v>242</v>
      </c>
      <c r="E1662" s="503" t="s">
        <v>248</v>
      </c>
      <c r="F1662" s="503"/>
      <c r="G1662" s="503"/>
      <c r="H1662" s="267" t="s">
        <v>249</v>
      </c>
      <c r="I1662" s="95"/>
    </row>
    <row r="1663" spans="2:9" ht="18.75" customHeight="1">
      <c r="B1663" s="95"/>
      <c r="C1663" s="236"/>
      <c r="D1663" s="236"/>
      <c r="E1663" s="498"/>
      <c r="F1663" s="498"/>
      <c r="G1663" s="498"/>
      <c r="H1663" s="111">
        <v>0</v>
      </c>
      <c r="I1663" s="95"/>
    </row>
    <row r="1664" spans="2:9" ht="18.75" customHeight="1">
      <c r="B1664" s="95"/>
      <c r="C1664" s="236"/>
      <c r="D1664" s="236"/>
      <c r="E1664" s="498"/>
      <c r="F1664" s="498"/>
      <c r="G1664" s="498"/>
      <c r="H1664" s="111">
        <v>0</v>
      </c>
      <c r="I1664" s="95"/>
    </row>
    <row r="1665" spans="2:9" ht="18.75" customHeight="1">
      <c r="B1665" s="95"/>
      <c r="C1665" s="236"/>
      <c r="D1665" s="236"/>
      <c r="E1665" s="498"/>
      <c r="F1665" s="498"/>
      <c r="G1665" s="498"/>
      <c r="H1665" s="111">
        <v>0</v>
      </c>
      <c r="I1665" s="95"/>
    </row>
    <row r="1666" spans="2:9" ht="18.75" customHeight="1">
      <c r="B1666" s="95"/>
      <c r="C1666" s="237"/>
      <c r="D1666" s="237"/>
      <c r="E1666" s="499"/>
      <c r="F1666" s="499"/>
      <c r="G1666" s="499"/>
      <c r="H1666" s="113">
        <v>0</v>
      </c>
      <c r="I1666" s="95"/>
    </row>
    <row r="1667" spans="2:9" s="126" customFormat="1" ht="18.75" customHeight="1">
      <c r="B1667" s="122"/>
      <c r="C1667" s="500" t="s">
        <v>237</v>
      </c>
      <c r="D1667" s="500"/>
      <c r="E1667" s="500"/>
      <c r="F1667" s="500"/>
      <c r="G1667" s="500"/>
      <c r="H1667" s="276">
        <f>SUBTOTAL(9,H1663:H1666)</f>
        <v>0</v>
      </c>
      <c r="I1667" s="122"/>
    </row>
    <row r="1668" spans="2:9" ht="6" customHeight="1">
      <c r="B1668" s="95"/>
      <c r="C1668" s="97"/>
      <c r="D1668" s="97"/>
      <c r="E1668" s="97"/>
      <c r="F1668" s="97"/>
      <c r="G1668" s="97"/>
      <c r="H1668" s="97"/>
      <c r="I1668" s="95"/>
    </row>
    <row r="1669" spans="2:9" ht="18.75" customHeight="1">
      <c r="B1669" s="95"/>
      <c r="C1669" s="501" t="s">
        <v>250</v>
      </c>
      <c r="D1669" s="501"/>
      <c r="E1669" s="501"/>
      <c r="F1669" s="501"/>
      <c r="G1669" s="501"/>
      <c r="H1669" s="501"/>
      <c r="I1669" s="95"/>
    </row>
    <row r="1670" spans="2:9" ht="25.5">
      <c r="B1670" s="95"/>
      <c r="C1670" s="282" t="s">
        <v>251</v>
      </c>
      <c r="D1670" s="267" t="s">
        <v>252</v>
      </c>
      <c r="E1670" s="267" t="s">
        <v>253</v>
      </c>
      <c r="F1670" s="277" t="s">
        <v>254</v>
      </c>
      <c r="G1670" s="267" t="s">
        <v>255</v>
      </c>
      <c r="H1670" s="267" t="s">
        <v>249</v>
      </c>
      <c r="I1670" s="95"/>
    </row>
    <row r="1671" spans="2:9" ht="18.75" customHeight="1">
      <c r="B1671" s="95"/>
      <c r="C1671" s="116"/>
      <c r="D1671" s="117"/>
      <c r="E1671" s="117"/>
      <c r="F1671" s="117"/>
      <c r="G1671" s="283">
        <f>E1671-D1671</f>
        <v>0</v>
      </c>
      <c r="H1671" s="111">
        <v>0</v>
      </c>
      <c r="I1671" s="123" t="s">
        <v>256</v>
      </c>
    </row>
    <row r="1672" spans="2:9" ht="18.75" customHeight="1">
      <c r="B1672" s="95"/>
      <c r="C1672" s="118"/>
      <c r="D1672" s="119"/>
      <c r="E1672" s="119"/>
      <c r="F1672" s="119"/>
      <c r="G1672" s="284">
        <f t="shared" ref="G1672" si="227">E1672-D1672</f>
        <v>0</v>
      </c>
      <c r="H1672" s="113">
        <v>0</v>
      </c>
      <c r="I1672" s="123" t="s">
        <v>257</v>
      </c>
    </row>
    <row r="1673" spans="2:9" s="126" customFormat="1" ht="18.75" customHeight="1">
      <c r="B1673" s="122"/>
      <c r="C1673" s="500" t="s">
        <v>237</v>
      </c>
      <c r="D1673" s="500"/>
      <c r="E1673" s="500"/>
      <c r="F1673" s="500"/>
      <c r="G1673" s="500"/>
      <c r="H1673" s="276">
        <f>SUBTOTAL(9,H1671:H1672)</f>
        <v>0</v>
      </c>
      <c r="I1673" s="122"/>
    </row>
    <row r="1674" spans="2:9" ht="6" customHeight="1">
      <c r="B1674" s="95"/>
      <c r="C1674" s="97"/>
      <c r="D1674" s="97"/>
      <c r="E1674" s="97"/>
      <c r="F1674" s="97"/>
      <c r="G1674" s="97"/>
      <c r="H1674" s="97"/>
      <c r="I1674" s="95"/>
    </row>
    <row r="1675" spans="2:9" s="127" customFormat="1" ht="18.75" customHeight="1">
      <c r="B1675" s="124"/>
      <c r="C1675" s="497" t="s">
        <v>258</v>
      </c>
      <c r="D1675" s="497"/>
      <c r="E1675" s="497"/>
      <c r="F1675" s="497"/>
      <c r="G1675" s="497"/>
      <c r="H1675" s="285">
        <f>SUBTOTAL(9,H1643:H1673)</f>
        <v>0</v>
      </c>
      <c r="I1675" s="124"/>
    </row>
    <row r="1676" spans="2:9" ht="50.1" customHeight="1">
      <c r="B1676" s="95"/>
      <c r="C1676" s="120"/>
      <c r="D1676" s="120"/>
      <c r="E1676" s="120"/>
      <c r="F1676" s="120"/>
      <c r="G1676" s="120"/>
      <c r="H1676" s="120"/>
      <c r="I1676" s="95"/>
    </row>
    <row r="1677" spans="2:9" ht="18.75" customHeight="1">
      <c r="B1677" s="95"/>
      <c r="C1677" s="510" t="s">
        <v>358</v>
      </c>
      <c r="D1677" s="510"/>
      <c r="E1677" s="507"/>
      <c r="F1677" s="507"/>
      <c r="G1677" s="507"/>
      <c r="H1677" s="507"/>
      <c r="I1677" s="95"/>
    </row>
    <row r="1678" spans="2:9" ht="18.75" customHeight="1">
      <c r="B1678" s="95"/>
      <c r="C1678" s="511" t="s">
        <v>184</v>
      </c>
      <c r="D1678" s="511"/>
      <c r="E1678" s="507"/>
      <c r="F1678" s="507"/>
      <c r="G1678" s="507"/>
      <c r="H1678" s="507"/>
      <c r="I1678" s="95"/>
    </row>
    <row r="1679" spans="2:9" ht="18.75" customHeight="1">
      <c r="B1679" s="95"/>
      <c r="C1679" s="503" t="s">
        <v>359</v>
      </c>
      <c r="D1679" s="503"/>
      <c r="E1679" s="507"/>
      <c r="F1679" s="507"/>
      <c r="G1679" s="507"/>
      <c r="H1679" s="507"/>
      <c r="I1679" s="95"/>
    </row>
    <row r="1680" spans="2:9" ht="18.75" customHeight="1">
      <c r="B1680" s="95"/>
      <c r="C1680" s="503" t="s">
        <v>226</v>
      </c>
      <c r="D1680" s="503"/>
      <c r="E1680" s="507"/>
      <c r="F1680" s="507"/>
      <c r="G1680" s="507"/>
      <c r="H1680" s="507"/>
      <c r="I1680" s="95"/>
    </row>
    <row r="1681" spans="2:9" ht="32.25" customHeight="1">
      <c r="B1681" s="95"/>
      <c r="C1681" s="503" t="s">
        <v>227</v>
      </c>
      <c r="D1681" s="503"/>
      <c r="E1681" s="507"/>
      <c r="F1681" s="507"/>
      <c r="G1681" s="507"/>
      <c r="H1681" s="507"/>
      <c r="I1681" s="95"/>
    </row>
    <row r="1682" spans="2:9" ht="30" customHeight="1">
      <c r="B1682" s="95"/>
      <c r="C1682" s="265" t="s">
        <v>228</v>
      </c>
      <c r="D1682" s="265" t="s">
        <v>229</v>
      </c>
      <c r="E1682" s="265" t="s">
        <v>230</v>
      </c>
      <c r="F1682" s="508" t="s">
        <v>194</v>
      </c>
      <c r="G1682" s="508"/>
      <c r="H1682" s="508"/>
      <c r="I1682" s="95"/>
    </row>
    <row r="1683" spans="2:9" ht="18.75" customHeight="1">
      <c r="B1683" s="95"/>
      <c r="C1683" s="106"/>
      <c r="D1683" s="238"/>
      <c r="E1683" s="266">
        <f>D1683-C1683</f>
        <v>0</v>
      </c>
      <c r="F1683" s="509"/>
      <c r="G1683" s="509"/>
      <c r="H1683" s="509"/>
      <c r="I1683" s="121"/>
    </row>
    <row r="1684" spans="2:9" ht="6" customHeight="1">
      <c r="B1684" s="95"/>
      <c r="C1684" s="96"/>
      <c r="D1684" s="97"/>
      <c r="E1684" s="97"/>
      <c r="F1684" s="97"/>
      <c r="G1684" s="97"/>
      <c r="H1684" s="97"/>
      <c r="I1684" s="95"/>
    </row>
    <row r="1685" spans="2:9" ht="18.75" customHeight="1">
      <c r="B1685" s="95"/>
      <c r="C1685" s="501" t="s">
        <v>231</v>
      </c>
      <c r="D1685" s="501"/>
      <c r="E1685" s="501"/>
      <c r="F1685" s="501"/>
      <c r="G1685" s="501"/>
      <c r="H1685" s="501"/>
      <c r="I1685" s="95"/>
    </row>
    <row r="1686" spans="2:9" ht="25.5">
      <c r="B1686" s="95"/>
      <c r="C1686" s="267" t="s">
        <v>232</v>
      </c>
      <c r="D1686" s="267" t="s">
        <v>233</v>
      </c>
      <c r="E1686" s="267" t="s">
        <v>230</v>
      </c>
      <c r="F1686" s="267" t="s">
        <v>234</v>
      </c>
      <c r="G1686" s="268" t="s">
        <v>235</v>
      </c>
      <c r="H1686" s="269" t="s">
        <v>236</v>
      </c>
      <c r="I1686" s="95"/>
    </row>
    <row r="1687" spans="2:9" ht="18.75" customHeight="1">
      <c r="B1687" s="95"/>
      <c r="C1687" s="106"/>
      <c r="D1687" s="238"/>
      <c r="E1687" s="266">
        <f t="shared" ref="E1687:E1688" si="228">D1687-C1687</f>
        <v>0</v>
      </c>
      <c r="F1687" s="273">
        <f t="shared" ref="F1687:F1688" si="229">IF(E1687-FLOOR(E1687,1)&lt;=5/24,FLOOR(E1687,1),IF(E1687-FLOOR(E1687,1)&lt;=8/24,FLOOR(E1687,1)+1/3,IF(E1687-FLOOR(E1687,1)&lt;=12/24,FLOOR(E1687,1)+2/3,CEILING(E1687,1))))</f>
        <v>0</v>
      </c>
      <c r="G1687" s="108"/>
      <c r="H1687" s="270">
        <f t="shared" ref="H1687:H1688" si="230">G1687*F1687</f>
        <v>0</v>
      </c>
      <c r="I1687" s="95"/>
    </row>
    <row r="1688" spans="2:9" ht="18.75" customHeight="1">
      <c r="B1688" s="95"/>
      <c r="C1688" s="107"/>
      <c r="D1688" s="107"/>
      <c r="E1688" s="274">
        <f t="shared" si="228"/>
        <v>0</v>
      </c>
      <c r="F1688" s="275">
        <f t="shared" si="229"/>
        <v>0</v>
      </c>
      <c r="G1688" s="109"/>
      <c r="H1688" s="271">
        <f t="shared" si="230"/>
        <v>0</v>
      </c>
      <c r="I1688" s="95"/>
    </row>
    <row r="1689" spans="2:9" s="126" customFormat="1" ht="18.75" customHeight="1">
      <c r="B1689" s="122"/>
      <c r="C1689" s="500" t="s">
        <v>237</v>
      </c>
      <c r="D1689" s="500"/>
      <c r="E1689" s="500"/>
      <c r="F1689" s="500"/>
      <c r="G1689" s="502"/>
      <c r="H1689" s="272">
        <f>SUBTOTAL(9,H1687:H1688)</f>
        <v>0</v>
      </c>
      <c r="I1689" s="122"/>
    </row>
    <row r="1690" spans="2:9" ht="6" customHeight="1">
      <c r="B1690" s="95"/>
      <c r="C1690" s="96"/>
      <c r="D1690" s="97"/>
      <c r="E1690" s="97"/>
      <c r="F1690" s="97"/>
      <c r="G1690" s="97"/>
      <c r="H1690" s="97"/>
      <c r="I1690" s="95"/>
    </row>
    <row r="1691" spans="2:9" ht="18.75" customHeight="1">
      <c r="B1691" s="95"/>
      <c r="C1691" s="501" t="s">
        <v>238</v>
      </c>
      <c r="D1691" s="501"/>
      <c r="E1691" s="501"/>
      <c r="F1691" s="501"/>
      <c r="G1691" s="501"/>
      <c r="H1691" s="501"/>
      <c r="I1691" s="95"/>
    </row>
    <row r="1692" spans="2:9" ht="25.5">
      <c r="B1692" s="95"/>
      <c r="C1692" s="267" t="s">
        <v>239</v>
      </c>
      <c r="D1692" s="504" t="s">
        <v>16</v>
      </c>
      <c r="E1692" s="504"/>
      <c r="F1692" s="504"/>
      <c r="G1692" s="504"/>
      <c r="H1692" s="267" t="s">
        <v>64</v>
      </c>
      <c r="I1692" s="95"/>
    </row>
    <row r="1693" spans="2:9" ht="18.75" customHeight="1">
      <c r="B1693" s="95"/>
      <c r="C1693" s="110"/>
      <c r="D1693" s="505"/>
      <c r="E1693" s="505"/>
      <c r="F1693" s="505"/>
      <c r="G1693" s="505"/>
      <c r="H1693" s="111">
        <v>0</v>
      </c>
      <c r="I1693" s="121"/>
    </row>
    <row r="1694" spans="2:9" ht="18.75" customHeight="1">
      <c r="B1694" s="95"/>
      <c r="C1694" s="112"/>
      <c r="D1694" s="506"/>
      <c r="E1694" s="506"/>
      <c r="F1694" s="506"/>
      <c r="G1694" s="506"/>
      <c r="H1694" s="113">
        <v>0</v>
      </c>
      <c r="I1694" s="95"/>
    </row>
    <row r="1695" spans="2:9" s="126" customFormat="1" ht="18.75" customHeight="1">
      <c r="B1695" s="122"/>
      <c r="C1695" s="500" t="s">
        <v>237</v>
      </c>
      <c r="D1695" s="500"/>
      <c r="E1695" s="500"/>
      <c r="F1695" s="500"/>
      <c r="G1695" s="500"/>
      <c r="H1695" s="158">
        <f>SUBTOTAL(9,H1693:H1694)</f>
        <v>0</v>
      </c>
      <c r="I1695" s="122"/>
    </row>
    <row r="1696" spans="2:9" ht="6" customHeight="1">
      <c r="B1696" s="95"/>
      <c r="C1696" s="96"/>
      <c r="D1696" s="97"/>
      <c r="E1696" s="97"/>
      <c r="F1696" s="97"/>
      <c r="G1696" s="97"/>
      <c r="H1696" s="97"/>
      <c r="I1696" s="95"/>
    </row>
    <row r="1697" spans="2:9" ht="18.75" customHeight="1">
      <c r="B1697" s="95"/>
      <c r="C1697" s="501" t="s">
        <v>240</v>
      </c>
      <c r="D1697" s="501"/>
      <c r="E1697" s="501"/>
      <c r="F1697" s="501"/>
      <c r="G1697" s="501"/>
      <c r="H1697" s="501"/>
      <c r="I1697" s="95"/>
    </row>
    <row r="1698" spans="2:9" ht="38.25">
      <c r="B1698" s="95"/>
      <c r="C1698" s="277" t="s">
        <v>361</v>
      </c>
      <c r="D1698" s="277" t="s">
        <v>362</v>
      </c>
      <c r="E1698" s="267" t="s">
        <v>243</v>
      </c>
      <c r="F1698" s="267" t="s">
        <v>244</v>
      </c>
      <c r="G1698" s="268" t="s">
        <v>245</v>
      </c>
      <c r="H1698" s="269" t="s">
        <v>246</v>
      </c>
      <c r="I1698" s="95"/>
    </row>
    <row r="1699" spans="2:9" ht="18.75" customHeight="1">
      <c r="B1699" s="95"/>
      <c r="C1699" s="236"/>
      <c r="D1699" s="114"/>
      <c r="E1699" s="236"/>
      <c r="F1699" s="236"/>
      <c r="G1699" s="278">
        <f>IF(E1699="",0,IF(F1699="",0.42,F1699*0.05+0.42))</f>
        <v>0</v>
      </c>
      <c r="H1699" s="279">
        <f>G1699*E1699</f>
        <v>0</v>
      </c>
      <c r="I1699" s="95"/>
    </row>
    <row r="1700" spans="2:9" ht="18.75" customHeight="1">
      <c r="B1700" s="95"/>
      <c r="C1700" s="236"/>
      <c r="D1700" s="114"/>
      <c r="E1700" s="236"/>
      <c r="F1700" s="236"/>
      <c r="G1700" s="278">
        <f t="shared" ref="G1700:G1702" si="231">IF(E1700="",0,IF(F1700="",0.42,F1700*0.05+0.42))</f>
        <v>0</v>
      </c>
      <c r="H1700" s="279">
        <f t="shared" ref="H1700:H1702" si="232">G1700*E1700</f>
        <v>0</v>
      </c>
      <c r="I1700" s="95"/>
    </row>
    <row r="1701" spans="2:9" ht="18.75" customHeight="1">
      <c r="B1701" s="95"/>
      <c r="C1701" s="236"/>
      <c r="D1701" s="114"/>
      <c r="E1701" s="236"/>
      <c r="F1701" s="236"/>
      <c r="G1701" s="278">
        <f t="shared" si="231"/>
        <v>0</v>
      </c>
      <c r="H1701" s="279">
        <f t="shared" si="232"/>
        <v>0</v>
      </c>
      <c r="I1701" s="95"/>
    </row>
    <row r="1702" spans="2:9" ht="18.75" customHeight="1">
      <c r="B1702" s="95"/>
      <c r="C1702" s="237"/>
      <c r="D1702" s="115"/>
      <c r="E1702" s="237"/>
      <c r="F1702" s="237"/>
      <c r="G1702" s="280">
        <f t="shared" si="231"/>
        <v>0</v>
      </c>
      <c r="H1702" s="281">
        <f t="shared" si="232"/>
        <v>0</v>
      </c>
      <c r="I1702" s="95"/>
    </row>
    <row r="1703" spans="2:9" s="126" customFormat="1" ht="18.75" customHeight="1">
      <c r="B1703" s="122"/>
      <c r="C1703" s="500" t="s">
        <v>237</v>
      </c>
      <c r="D1703" s="500"/>
      <c r="E1703" s="500"/>
      <c r="F1703" s="500"/>
      <c r="G1703" s="502"/>
      <c r="H1703" s="272">
        <f>SUBTOTAL(9,H1699:H1702)</f>
        <v>0</v>
      </c>
      <c r="I1703" s="122"/>
    </row>
    <row r="1704" spans="2:9" ht="6" customHeight="1">
      <c r="B1704" s="95"/>
      <c r="C1704" s="97"/>
      <c r="D1704" s="97"/>
      <c r="E1704" s="97"/>
      <c r="F1704" s="97"/>
      <c r="G1704" s="97"/>
      <c r="H1704" s="97"/>
      <c r="I1704" s="95"/>
    </row>
    <row r="1705" spans="2:9" ht="18.75" customHeight="1">
      <c r="B1705" s="95"/>
      <c r="C1705" s="501" t="s">
        <v>247</v>
      </c>
      <c r="D1705" s="501"/>
      <c r="E1705" s="501"/>
      <c r="F1705" s="501"/>
      <c r="G1705" s="501"/>
      <c r="H1705" s="501"/>
      <c r="I1705" s="95"/>
    </row>
    <row r="1706" spans="2:9" ht="18.75" customHeight="1">
      <c r="B1706" s="95"/>
      <c r="C1706" s="277" t="s">
        <v>241</v>
      </c>
      <c r="D1706" s="277" t="s">
        <v>242</v>
      </c>
      <c r="E1706" s="503" t="s">
        <v>248</v>
      </c>
      <c r="F1706" s="503"/>
      <c r="G1706" s="503"/>
      <c r="H1706" s="267" t="s">
        <v>249</v>
      </c>
      <c r="I1706" s="95"/>
    </row>
    <row r="1707" spans="2:9" ht="18.75" customHeight="1">
      <c r="B1707" s="95"/>
      <c r="C1707" s="236"/>
      <c r="D1707" s="236"/>
      <c r="E1707" s="498"/>
      <c r="F1707" s="498"/>
      <c r="G1707" s="498"/>
      <c r="H1707" s="111">
        <v>0</v>
      </c>
      <c r="I1707" s="95"/>
    </row>
    <row r="1708" spans="2:9" ht="18.75" customHeight="1">
      <c r="B1708" s="95"/>
      <c r="C1708" s="236"/>
      <c r="D1708" s="236"/>
      <c r="E1708" s="498"/>
      <c r="F1708" s="498"/>
      <c r="G1708" s="498"/>
      <c r="H1708" s="111">
        <v>0</v>
      </c>
      <c r="I1708" s="95"/>
    </row>
    <row r="1709" spans="2:9" ht="18.75" customHeight="1">
      <c r="B1709" s="95"/>
      <c r="C1709" s="236"/>
      <c r="D1709" s="236"/>
      <c r="E1709" s="498"/>
      <c r="F1709" s="498"/>
      <c r="G1709" s="498"/>
      <c r="H1709" s="111">
        <v>0</v>
      </c>
      <c r="I1709" s="95"/>
    </row>
    <row r="1710" spans="2:9" ht="18.75" customHeight="1">
      <c r="B1710" s="95"/>
      <c r="C1710" s="237"/>
      <c r="D1710" s="237"/>
      <c r="E1710" s="499"/>
      <c r="F1710" s="499"/>
      <c r="G1710" s="499"/>
      <c r="H1710" s="113">
        <v>0</v>
      </c>
      <c r="I1710" s="95"/>
    </row>
    <row r="1711" spans="2:9" s="126" customFormat="1" ht="18.75" customHeight="1">
      <c r="B1711" s="122"/>
      <c r="C1711" s="500" t="s">
        <v>237</v>
      </c>
      <c r="D1711" s="500"/>
      <c r="E1711" s="500"/>
      <c r="F1711" s="500"/>
      <c r="G1711" s="500"/>
      <c r="H1711" s="276">
        <f>SUBTOTAL(9,H1707:H1710)</f>
        <v>0</v>
      </c>
      <c r="I1711" s="122"/>
    </row>
    <row r="1712" spans="2:9" ht="6" customHeight="1">
      <c r="B1712" s="95"/>
      <c r="C1712" s="97"/>
      <c r="D1712" s="97"/>
      <c r="E1712" s="97"/>
      <c r="F1712" s="97"/>
      <c r="G1712" s="97"/>
      <c r="H1712" s="97"/>
      <c r="I1712" s="95"/>
    </row>
    <row r="1713" spans="2:9" ht="18.75" customHeight="1">
      <c r="B1713" s="95"/>
      <c r="C1713" s="501" t="s">
        <v>250</v>
      </c>
      <c r="D1713" s="501"/>
      <c r="E1713" s="501"/>
      <c r="F1713" s="501"/>
      <c r="G1713" s="501"/>
      <c r="H1713" s="501"/>
      <c r="I1713" s="95"/>
    </row>
    <row r="1714" spans="2:9" ht="25.5">
      <c r="B1714" s="95"/>
      <c r="C1714" s="282" t="s">
        <v>251</v>
      </c>
      <c r="D1714" s="267" t="s">
        <v>252</v>
      </c>
      <c r="E1714" s="267" t="s">
        <v>253</v>
      </c>
      <c r="F1714" s="277" t="s">
        <v>254</v>
      </c>
      <c r="G1714" s="267" t="s">
        <v>255</v>
      </c>
      <c r="H1714" s="267" t="s">
        <v>249</v>
      </c>
      <c r="I1714" s="95"/>
    </row>
    <row r="1715" spans="2:9" ht="18.75" customHeight="1">
      <c r="B1715" s="95"/>
      <c r="C1715" s="116"/>
      <c r="D1715" s="117"/>
      <c r="E1715" s="117"/>
      <c r="F1715" s="117"/>
      <c r="G1715" s="283">
        <f>E1715-D1715</f>
        <v>0</v>
      </c>
      <c r="H1715" s="111">
        <v>0</v>
      </c>
      <c r="I1715" s="123" t="s">
        <v>256</v>
      </c>
    </row>
    <row r="1716" spans="2:9" ht="18.75" customHeight="1">
      <c r="B1716" s="95"/>
      <c r="C1716" s="118"/>
      <c r="D1716" s="119"/>
      <c r="E1716" s="119"/>
      <c r="F1716" s="119"/>
      <c r="G1716" s="284">
        <f t="shared" ref="G1716" si="233">E1716-D1716</f>
        <v>0</v>
      </c>
      <c r="H1716" s="113">
        <v>0</v>
      </c>
      <c r="I1716" s="123" t="s">
        <v>257</v>
      </c>
    </row>
    <row r="1717" spans="2:9" s="126" customFormat="1" ht="18.75" customHeight="1">
      <c r="B1717" s="122"/>
      <c r="C1717" s="500" t="s">
        <v>237</v>
      </c>
      <c r="D1717" s="500"/>
      <c r="E1717" s="500"/>
      <c r="F1717" s="500"/>
      <c r="G1717" s="500"/>
      <c r="H1717" s="276">
        <f>SUBTOTAL(9,H1715:H1716)</f>
        <v>0</v>
      </c>
      <c r="I1717" s="122"/>
    </row>
    <row r="1718" spans="2:9" ht="6" customHeight="1">
      <c r="B1718" s="95"/>
      <c r="C1718" s="97"/>
      <c r="D1718" s="97"/>
      <c r="E1718" s="97"/>
      <c r="F1718" s="97"/>
      <c r="G1718" s="97"/>
      <c r="H1718" s="97"/>
      <c r="I1718" s="95"/>
    </row>
    <row r="1719" spans="2:9" s="127" customFormat="1" ht="18.75" customHeight="1">
      <c r="B1719" s="124"/>
      <c r="C1719" s="497" t="s">
        <v>258</v>
      </c>
      <c r="D1719" s="497"/>
      <c r="E1719" s="497"/>
      <c r="F1719" s="497"/>
      <c r="G1719" s="497"/>
      <c r="H1719" s="285">
        <f>SUBTOTAL(9,H1687:H1717)</f>
        <v>0</v>
      </c>
      <c r="I1719" s="124"/>
    </row>
    <row r="1720" spans="2:9" ht="50.1" customHeight="1">
      <c r="B1720" s="95"/>
      <c r="C1720" s="120"/>
      <c r="D1720" s="120"/>
      <c r="E1720" s="120"/>
      <c r="F1720" s="120"/>
      <c r="G1720" s="120"/>
      <c r="H1720" s="120"/>
      <c r="I1720" s="95"/>
    </row>
    <row r="1721" spans="2:9" ht="18.75" customHeight="1">
      <c r="B1721" s="95"/>
      <c r="C1721" s="510" t="s">
        <v>358</v>
      </c>
      <c r="D1721" s="510"/>
      <c r="E1721" s="507"/>
      <c r="F1721" s="507"/>
      <c r="G1721" s="507"/>
      <c r="H1721" s="507"/>
      <c r="I1721" s="95"/>
    </row>
    <row r="1722" spans="2:9" ht="18.75" customHeight="1">
      <c r="B1722" s="95"/>
      <c r="C1722" s="511" t="s">
        <v>184</v>
      </c>
      <c r="D1722" s="511"/>
      <c r="E1722" s="507"/>
      <c r="F1722" s="507"/>
      <c r="G1722" s="507"/>
      <c r="H1722" s="507"/>
      <c r="I1722" s="95"/>
    </row>
    <row r="1723" spans="2:9" ht="18.75" customHeight="1">
      <c r="B1723" s="95"/>
      <c r="C1723" s="503" t="s">
        <v>359</v>
      </c>
      <c r="D1723" s="503"/>
      <c r="E1723" s="507"/>
      <c r="F1723" s="507"/>
      <c r="G1723" s="507"/>
      <c r="H1723" s="507"/>
      <c r="I1723" s="95"/>
    </row>
    <row r="1724" spans="2:9" ht="18.75" customHeight="1">
      <c r="B1724" s="95"/>
      <c r="C1724" s="503" t="s">
        <v>226</v>
      </c>
      <c r="D1724" s="503"/>
      <c r="E1724" s="507"/>
      <c r="F1724" s="507"/>
      <c r="G1724" s="507"/>
      <c r="H1724" s="507"/>
      <c r="I1724" s="95"/>
    </row>
    <row r="1725" spans="2:9" ht="32.25" customHeight="1">
      <c r="B1725" s="95"/>
      <c r="C1725" s="503" t="s">
        <v>227</v>
      </c>
      <c r="D1725" s="503"/>
      <c r="E1725" s="507"/>
      <c r="F1725" s="507"/>
      <c r="G1725" s="507"/>
      <c r="H1725" s="507"/>
      <c r="I1725" s="95"/>
    </row>
    <row r="1726" spans="2:9" ht="30" customHeight="1">
      <c r="B1726" s="95"/>
      <c r="C1726" s="265" t="s">
        <v>228</v>
      </c>
      <c r="D1726" s="265" t="s">
        <v>229</v>
      </c>
      <c r="E1726" s="265" t="s">
        <v>230</v>
      </c>
      <c r="F1726" s="508" t="s">
        <v>194</v>
      </c>
      <c r="G1726" s="508"/>
      <c r="H1726" s="508"/>
      <c r="I1726" s="95"/>
    </row>
    <row r="1727" spans="2:9" ht="18.75" customHeight="1">
      <c r="B1727" s="95"/>
      <c r="C1727" s="106"/>
      <c r="D1727" s="238"/>
      <c r="E1727" s="266">
        <f>D1727-C1727</f>
        <v>0</v>
      </c>
      <c r="F1727" s="509"/>
      <c r="G1727" s="509"/>
      <c r="H1727" s="509"/>
      <c r="I1727" s="121"/>
    </row>
    <row r="1728" spans="2:9" ht="6" customHeight="1">
      <c r="B1728" s="95"/>
      <c r="C1728" s="96"/>
      <c r="D1728" s="97"/>
      <c r="E1728" s="97"/>
      <c r="F1728" s="97"/>
      <c r="G1728" s="97"/>
      <c r="H1728" s="97"/>
      <c r="I1728" s="95"/>
    </row>
    <row r="1729" spans="2:9" ht="18.75" customHeight="1">
      <c r="B1729" s="95"/>
      <c r="C1729" s="501" t="s">
        <v>231</v>
      </c>
      <c r="D1729" s="501"/>
      <c r="E1729" s="501"/>
      <c r="F1729" s="501"/>
      <c r="G1729" s="501"/>
      <c r="H1729" s="501"/>
      <c r="I1729" s="95"/>
    </row>
    <row r="1730" spans="2:9" ht="25.5">
      <c r="B1730" s="95"/>
      <c r="C1730" s="267" t="s">
        <v>232</v>
      </c>
      <c r="D1730" s="267" t="s">
        <v>233</v>
      </c>
      <c r="E1730" s="267" t="s">
        <v>230</v>
      </c>
      <c r="F1730" s="267" t="s">
        <v>234</v>
      </c>
      <c r="G1730" s="268" t="s">
        <v>235</v>
      </c>
      <c r="H1730" s="269" t="s">
        <v>236</v>
      </c>
      <c r="I1730" s="95"/>
    </row>
    <row r="1731" spans="2:9" ht="18.75" customHeight="1">
      <c r="B1731" s="95"/>
      <c r="C1731" s="106"/>
      <c r="D1731" s="238"/>
      <c r="E1731" s="266">
        <f t="shared" ref="E1731:E1732" si="234">D1731-C1731</f>
        <v>0</v>
      </c>
      <c r="F1731" s="273">
        <f t="shared" ref="F1731:F1732" si="235">IF(E1731-FLOOR(E1731,1)&lt;=5/24,FLOOR(E1731,1),IF(E1731-FLOOR(E1731,1)&lt;=8/24,FLOOR(E1731,1)+1/3,IF(E1731-FLOOR(E1731,1)&lt;=12/24,FLOOR(E1731,1)+2/3,CEILING(E1731,1))))</f>
        <v>0</v>
      </c>
      <c r="G1731" s="108"/>
      <c r="H1731" s="270">
        <f t="shared" ref="H1731:H1732" si="236">G1731*F1731</f>
        <v>0</v>
      </c>
      <c r="I1731" s="95"/>
    </row>
    <row r="1732" spans="2:9" ht="18.75" customHeight="1">
      <c r="B1732" s="95"/>
      <c r="C1732" s="107"/>
      <c r="D1732" s="107"/>
      <c r="E1732" s="274">
        <f t="shared" si="234"/>
        <v>0</v>
      </c>
      <c r="F1732" s="275">
        <f t="shared" si="235"/>
        <v>0</v>
      </c>
      <c r="G1732" s="109"/>
      <c r="H1732" s="271">
        <f t="shared" si="236"/>
        <v>0</v>
      </c>
      <c r="I1732" s="95"/>
    </row>
    <row r="1733" spans="2:9" s="126" customFormat="1" ht="18.75" customHeight="1">
      <c r="B1733" s="122"/>
      <c r="C1733" s="500" t="s">
        <v>237</v>
      </c>
      <c r="D1733" s="500"/>
      <c r="E1733" s="500"/>
      <c r="F1733" s="500"/>
      <c r="G1733" s="502"/>
      <c r="H1733" s="272">
        <f>SUBTOTAL(9,H1731:H1732)</f>
        <v>0</v>
      </c>
      <c r="I1733" s="122"/>
    </row>
    <row r="1734" spans="2:9" ht="6" customHeight="1">
      <c r="B1734" s="95"/>
      <c r="C1734" s="96"/>
      <c r="D1734" s="97"/>
      <c r="E1734" s="97"/>
      <c r="F1734" s="97"/>
      <c r="G1734" s="97"/>
      <c r="H1734" s="97"/>
      <c r="I1734" s="95"/>
    </row>
    <row r="1735" spans="2:9" ht="18.75" customHeight="1">
      <c r="B1735" s="95"/>
      <c r="C1735" s="501" t="s">
        <v>238</v>
      </c>
      <c r="D1735" s="501"/>
      <c r="E1735" s="501"/>
      <c r="F1735" s="501"/>
      <c r="G1735" s="501"/>
      <c r="H1735" s="501"/>
      <c r="I1735" s="95"/>
    </row>
    <row r="1736" spans="2:9" ht="25.5">
      <c r="B1736" s="95"/>
      <c r="C1736" s="267" t="s">
        <v>239</v>
      </c>
      <c r="D1736" s="504" t="s">
        <v>16</v>
      </c>
      <c r="E1736" s="504"/>
      <c r="F1736" s="504"/>
      <c r="G1736" s="504"/>
      <c r="H1736" s="267" t="s">
        <v>64</v>
      </c>
      <c r="I1736" s="95"/>
    </row>
    <row r="1737" spans="2:9" ht="18.75" customHeight="1">
      <c r="B1737" s="95"/>
      <c r="C1737" s="110"/>
      <c r="D1737" s="505"/>
      <c r="E1737" s="505"/>
      <c r="F1737" s="505"/>
      <c r="G1737" s="505"/>
      <c r="H1737" s="111">
        <v>0</v>
      </c>
      <c r="I1737" s="121"/>
    </row>
    <row r="1738" spans="2:9" ht="18.75" customHeight="1">
      <c r="B1738" s="95"/>
      <c r="C1738" s="112"/>
      <c r="D1738" s="506"/>
      <c r="E1738" s="506"/>
      <c r="F1738" s="506"/>
      <c r="G1738" s="506"/>
      <c r="H1738" s="113">
        <v>0</v>
      </c>
      <c r="I1738" s="95"/>
    </row>
    <row r="1739" spans="2:9" s="126" customFormat="1" ht="18.75" customHeight="1">
      <c r="B1739" s="122"/>
      <c r="C1739" s="500" t="s">
        <v>237</v>
      </c>
      <c r="D1739" s="500"/>
      <c r="E1739" s="500"/>
      <c r="F1739" s="500"/>
      <c r="G1739" s="500"/>
      <c r="H1739" s="158">
        <f>SUBTOTAL(9,H1737:H1738)</f>
        <v>0</v>
      </c>
      <c r="I1739" s="122"/>
    </row>
    <row r="1740" spans="2:9" ht="6" customHeight="1">
      <c r="B1740" s="95"/>
      <c r="C1740" s="96"/>
      <c r="D1740" s="97"/>
      <c r="E1740" s="97"/>
      <c r="F1740" s="97"/>
      <c r="G1740" s="97"/>
      <c r="H1740" s="97"/>
      <c r="I1740" s="95"/>
    </row>
    <row r="1741" spans="2:9" ht="18.75" customHeight="1">
      <c r="B1741" s="95"/>
      <c r="C1741" s="501" t="s">
        <v>240</v>
      </c>
      <c r="D1741" s="501"/>
      <c r="E1741" s="501"/>
      <c r="F1741" s="501"/>
      <c r="G1741" s="501"/>
      <c r="H1741" s="501"/>
      <c r="I1741" s="95"/>
    </row>
    <row r="1742" spans="2:9" ht="38.25">
      <c r="B1742" s="95"/>
      <c r="C1742" s="277" t="s">
        <v>361</v>
      </c>
      <c r="D1742" s="277" t="s">
        <v>362</v>
      </c>
      <c r="E1742" s="267" t="s">
        <v>243</v>
      </c>
      <c r="F1742" s="267" t="s">
        <v>244</v>
      </c>
      <c r="G1742" s="268" t="s">
        <v>245</v>
      </c>
      <c r="H1742" s="269" t="s">
        <v>246</v>
      </c>
      <c r="I1742" s="95"/>
    </row>
    <row r="1743" spans="2:9" ht="18.75" customHeight="1">
      <c r="B1743" s="95"/>
      <c r="C1743" s="236"/>
      <c r="D1743" s="114"/>
      <c r="E1743" s="236"/>
      <c r="F1743" s="236"/>
      <c r="G1743" s="278">
        <f>IF(E1743="",0,IF(F1743="",0.42,F1743*0.05+0.42))</f>
        <v>0</v>
      </c>
      <c r="H1743" s="279">
        <f>G1743*E1743</f>
        <v>0</v>
      </c>
      <c r="I1743" s="95"/>
    </row>
    <row r="1744" spans="2:9" ht="18.75" customHeight="1">
      <c r="B1744" s="95"/>
      <c r="C1744" s="236"/>
      <c r="D1744" s="114"/>
      <c r="E1744" s="236"/>
      <c r="F1744" s="236"/>
      <c r="G1744" s="278">
        <f t="shared" ref="G1744:G1746" si="237">IF(E1744="",0,IF(F1744="",0.42,F1744*0.05+0.42))</f>
        <v>0</v>
      </c>
      <c r="H1744" s="279">
        <f t="shared" ref="H1744:H1746" si="238">G1744*E1744</f>
        <v>0</v>
      </c>
      <c r="I1744" s="95"/>
    </row>
    <row r="1745" spans="2:9" ht="18.75" customHeight="1">
      <c r="B1745" s="95"/>
      <c r="C1745" s="236"/>
      <c r="D1745" s="114"/>
      <c r="E1745" s="236"/>
      <c r="F1745" s="236"/>
      <c r="G1745" s="278">
        <f t="shared" si="237"/>
        <v>0</v>
      </c>
      <c r="H1745" s="279">
        <f t="shared" si="238"/>
        <v>0</v>
      </c>
      <c r="I1745" s="95"/>
    </row>
    <row r="1746" spans="2:9" ht="18.75" customHeight="1">
      <c r="B1746" s="95"/>
      <c r="C1746" s="237"/>
      <c r="D1746" s="115"/>
      <c r="E1746" s="237"/>
      <c r="F1746" s="237"/>
      <c r="G1746" s="280">
        <f t="shared" si="237"/>
        <v>0</v>
      </c>
      <c r="H1746" s="281">
        <f t="shared" si="238"/>
        <v>0</v>
      </c>
      <c r="I1746" s="95"/>
    </row>
    <row r="1747" spans="2:9" s="126" customFormat="1" ht="18.75" customHeight="1">
      <c r="B1747" s="122"/>
      <c r="C1747" s="500" t="s">
        <v>237</v>
      </c>
      <c r="D1747" s="500"/>
      <c r="E1747" s="500"/>
      <c r="F1747" s="500"/>
      <c r="G1747" s="502"/>
      <c r="H1747" s="272">
        <f>SUBTOTAL(9,H1743:H1746)</f>
        <v>0</v>
      </c>
      <c r="I1747" s="122"/>
    </row>
    <row r="1748" spans="2:9" ht="6" customHeight="1">
      <c r="B1748" s="95"/>
      <c r="C1748" s="97"/>
      <c r="D1748" s="97"/>
      <c r="E1748" s="97"/>
      <c r="F1748" s="97"/>
      <c r="G1748" s="97"/>
      <c r="H1748" s="97"/>
      <c r="I1748" s="95"/>
    </row>
    <row r="1749" spans="2:9" ht="18.75" customHeight="1">
      <c r="B1749" s="95"/>
      <c r="C1749" s="501" t="s">
        <v>247</v>
      </c>
      <c r="D1749" s="501"/>
      <c r="E1749" s="501"/>
      <c r="F1749" s="501"/>
      <c r="G1749" s="501"/>
      <c r="H1749" s="501"/>
      <c r="I1749" s="95"/>
    </row>
    <row r="1750" spans="2:9" ht="18.75" customHeight="1">
      <c r="B1750" s="95"/>
      <c r="C1750" s="277" t="s">
        <v>241</v>
      </c>
      <c r="D1750" s="277" t="s">
        <v>242</v>
      </c>
      <c r="E1750" s="503" t="s">
        <v>248</v>
      </c>
      <c r="F1750" s="503"/>
      <c r="G1750" s="503"/>
      <c r="H1750" s="267" t="s">
        <v>249</v>
      </c>
      <c r="I1750" s="95"/>
    </row>
    <row r="1751" spans="2:9" ht="18.75" customHeight="1">
      <c r="B1751" s="95"/>
      <c r="C1751" s="236"/>
      <c r="D1751" s="236"/>
      <c r="E1751" s="498"/>
      <c r="F1751" s="498"/>
      <c r="G1751" s="498"/>
      <c r="H1751" s="111">
        <v>0</v>
      </c>
      <c r="I1751" s="95"/>
    </row>
    <row r="1752" spans="2:9" ht="18.75" customHeight="1">
      <c r="B1752" s="95"/>
      <c r="C1752" s="236"/>
      <c r="D1752" s="236"/>
      <c r="E1752" s="498"/>
      <c r="F1752" s="498"/>
      <c r="G1752" s="498"/>
      <c r="H1752" s="111">
        <v>0</v>
      </c>
      <c r="I1752" s="95"/>
    </row>
    <row r="1753" spans="2:9" ht="18.75" customHeight="1">
      <c r="B1753" s="95"/>
      <c r="C1753" s="236"/>
      <c r="D1753" s="236"/>
      <c r="E1753" s="498"/>
      <c r="F1753" s="498"/>
      <c r="G1753" s="498"/>
      <c r="H1753" s="111">
        <v>0</v>
      </c>
      <c r="I1753" s="95"/>
    </row>
    <row r="1754" spans="2:9" ht="18.75" customHeight="1">
      <c r="B1754" s="95"/>
      <c r="C1754" s="237"/>
      <c r="D1754" s="237"/>
      <c r="E1754" s="499"/>
      <c r="F1754" s="499"/>
      <c r="G1754" s="499"/>
      <c r="H1754" s="113">
        <v>0</v>
      </c>
      <c r="I1754" s="95"/>
    </row>
    <row r="1755" spans="2:9" s="126" customFormat="1" ht="18.75" customHeight="1">
      <c r="B1755" s="122"/>
      <c r="C1755" s="500" t="s">
        <v>237</v>
      </c>
      <c r="D1755" s="500"/>
      <c r="E1755" s="500"/>
      <c r="F1755" s="500"/>
      <c r="G1755" s="500"/>
      <c r="H1755" s="276">
        <f>SUBTOTAL(9,H1751:H1754)</f>
        <v>0</v>
      </c>
      <c r="I1755" s="122"/>
    </row>
    <row r="1756" spans="2:9" ht="6" customHeight="1">
      <c r="B1756" s="95"/>
      <c r="C1756" s="97"/>
      <c r="D1756" s="97"/>
      <c r="E1756" s="97"/>
      <c r="F1756" s="97"/>
      <c r="G1756" s="97"/>
      <c r="H1756" s="97"/>
      <c r="I1756" s="95"/>
    </row>
    <row r="1757" spans="2:9" ht="18.75" customHeight="1">
      <c r="B1757" s="95"/>
      <c r="C1757" s="501" t="s">
        <v>250</v>
      </c>
      <c r="D1757" s="501"/>
      <c r="E1757" s="501"/>
      <c r="F1757" s="501"/>
      <c r="G1757" s="501"/>
      <c r="H1757" s="501"/>
      <c r="I1757" s="95"/>
    </row>
    <row r="1758" spans="2:9" ht="25.5">
      <c r="B1758" s="95"/>
      <c r="C1758" s="282" t="s">
        <v>251</v>
      </c>
      <c r="D1758" s="267" t="s">
        <v>252</v>
      </c>
      <c r="E1758" s="267" t="s">
        <v>253</v>
      </c>
      <c r="F1758" s="277" t="s">
        <v>254</v>
      </c>
      <c r="G1758" s="267" t="s">
        <v>255</v>
      </c>
      <c r="H1758" s="267" t="s">
        <v>249</v>
      </c>
      <c r="I1758" s="95"/>
    </row>
    <row r="1759" spans="2:9" ht="18.75" customHeight="1">
      <c r="B1759" s="95"/>
      <c r="C1759" s="116"/>
      <c r="D1759" s="117"/>
      <c r="E1759" s="117"/>
      <c r="F1759" s="117"/>
      <c r="G1759" s="283">
        <f>E1759-D1759</f>
        <v>0</v>
      </c>
      <c r="H1759" s="111">
        <v>0</v>
      </c>
      <c r="I1759" s="123" t="s">
        <v>256</v>
      </c>
    </row>
    <row r="1760" spans="2:9" ht="18.75" customHeight="1">
      <c r="B1760" s="95"/>
      <c r="C1760" s="118"/>
      <c r="D1760" s="119"/>
      <c r="E1760" s="119"/>
      <c r="F1760" s="119"/>
      <c r="G1760" s="284">
        <f t="shared" ref="G1760" si="239">E1760-D1760</f>
        <v>0</v>
      </c>
      <c r="H1760" s="113">
        <v>0</v>
      </c>
      <c r="I1760" s="123" t="s">
        <v>257</v>
      </c>
    </row>
    <row r="1761" spans="2:9" s="126" customFormat="1" ht="18.75" customHeight="1">
      <c r="B1761" s="122"/>
      <c r="C1761" s="500" t="s">
        <v>237</v>
      </c>
      <c r="D1761" s="500"/>
      <c r="E1761" s="500"/>
      <c r="F1761" s="500"/>
      <c r="G1761" s="500"/>
      <c r="H1761" s="276">
        <f>SUBTOTAL(9,H1759:H1760)</f>
        <v>0</v>
      </c>
      <c r="I1761" s="122"/>
    </row>
    <row r="1762" spans="2:9" ht="6" customHeight="1">
      <c r="B1762" s="95"/>
      <c r="C1762" s="97"/>
      <c r="D1762" s="97"/>
      <c r="E1762" s="97"/>
      <c r="F1762" s="97"/>
      <c r="G1762" s="97"/>
      <c r="H1762" s="97"/>
      <c r="I1762" s="95"/>
    </row>
    <row r="1763" spans="2:9" s="127" customFormat="1" ht="18.75" customHeight="1">
      <c r="B1763" s="124"/>
      <c r="C1763" s="497" t="s">
        <v>258</v>
      </c>
      <c r="D1763" s="497"/>
      <c r="E1763" s="497"/>
      <c r="F1763" s="497"/>
      <c r="G1763" s="497"/>
      <c r="H1763" s="285">
        <f>SUBTOTAL(9,H1731:H1761)</f>
        <v>0</v>
      </c>
      <c r="I1763" s="124"/>
    </row>
    <row r="1764" spans="2:9" ht="50.1" customHeight="1">
      <c r="B1764" s="95"/>
      <c r="C1764" s="120"/>
      <c r="D1764" s="120"/>
      <c r="E1764" s="120"/>
      <c r="F1764" s="120"/>
      <c r="G1764" s="120"/>
      <c r="H1764" s="120"/>
      <c r="I1764" s="95"/>
    </row>
    <row r="1765" spans="2:9" ht="18.75" customHeight="1">
      <c r="B1765" s="95"/>
      <c r="C1765" s="510" t="s">
        <v>358</v>
      </c>
      <c r="D1765" s="510"/>
      <c r="E1765" s="507"/>
      <c r="F1765" s="507"/>
      <c r="G1765" s="507"/>
      <c r="H1765" s="507"/>
      <c r="I1765" s="95"/>
    </row>
    <row r="1766" spans="2:9" ht="18.75" customHeight="1">
      <c r="B1766" s="95"/>
      <c r="C1766" s="511" t="s">
        <v>184</v>
      </c>
      <c r="D1766" s="511"/>
      <c r="E1766" s="507"/>
      <c r="F1766" s="507"/>
      <c r="G1766" s="507"/>
      <c r="H1766" s="507"/>
      <c r="I1766" s="95"/>
    </row>
    <row r="1767" spans="2:9" ht="18.75" customHeight="1">
      <c r="B1767" s="95"/>
      <c r="C1767" s="503" t="s">
        <v>359</v>
      </c>
      <c r="D1767" s="503"/>
      <c r="E1767" s="507"/>
      <c r="F1767" s="507"/>
      <c r="G1767" s="507"/>
      <c r="H1767" s="507"/>
      <c r="I1767" s="95"/>
    </row>
    <row r="1768" spans="2:9" ht="18.75" customHeight="1">
      <c r="B1768" s="95"/>
      <c r="C1768" s="503" t="s">
        <v>226</v>
      </c>
      <c r="D1768" s="503"/>
      <c r="E1768" s="507"/>
      <c r="F1768" s="507"/>
      <c r="G1768" s="507"/>
      <c r="H1768" s="507"/>
      <c r="I1768" s="95"/>
    </row>
    <row r="1769" spans="2:9" ht="32.25" customHeight="1">
      <c r="B1769" s="95"/>
      <c r="C1769" s="503" t="s">
        <v>227</v>
      </c>
      <c r="D1769" s="503"/>
      <c r="E1769" s="507"/>
      <c r="F1769" s="507"/>
      <c r="G1769" s="507"/>
      <c r="H1769" s="507"/>
      <c r="I1769" s="95"/>
    </row>
    <row r="1770" spans="2:9" ht="30" customHeight="1">
      <c r="B1770" s="95"/>
      <c r="C1770" s="265" t="s">
        <v>228</v>
      </c>
      <c r="D1770" s="265" t="s">
        <v>229</v>
      </c>
      <c r="E1770" s="265" t="s">
        <v>230</v>
      </c>
      <c r="F1770" s="508" t="s">
        <v>194</v>
      </c>
      <c r="G1770" s="508"/>
      <c r="H1770" s="508"/>
      <c r="I1770" s="95"/>
    </row>
    <row r="1771" spans="2:9" ht="18.75" customHeight="1">
      <c r="B1771" s="95"/>
      <c r="C1771" s="106"/>
      <c r="D1771" s="238"/>
      <c r="E1771" s="266">
        <f>D1771-C1771</f>
        <v>0</v>
      </c>
      <c r="F1771" s="509"/>
      <c r="G1771" s="509"/>
      <c r="H1771" s="509"/>
      <c r="I1771" s="121"/>
    </row>
    <row r="1772" spans="2:9" ht="6" customHeight="1">
      <c r="B1772" s="95"/>
      <c r="C1772" s="96"/>
      <c r="D1772" s="97"/>
      <c r="E1772" s="97"/>
      <c r="F1772" s="97"/>
      <c r="G1772" s="97"/>
      <c r="H1772" s="97"/>
      <c r="I1772" s="95"/>
    </row>
    <row r="1773" spans="2:9" ht="18.75" customHeight="1">
      <c r="B1773" s="95"/>
      <c r="C1773" s="501" t="s">
        <v>231</v>
      </c>
      <c r="D1773" s="501"/>
      <c r="E1773" s="501"/>
      <c r="F1773" s="501"/>
      <c r="G1773" s="501"/>
      <c r="H1773" s="501"/>
      <c r="I1773" s="95"/>
    </row>
    <row r="1774" spans="2:9" ht="25.5">
      <c r="B1774" s="95"/>
      <c r="C1774" s="267" t="s">
        <v>232</v>
      </c>
      <c r="D1774" s="267" t="s">
        <v>233</v>
      </c>
      <c r="E1774" s="267" t="s">
        <v>230</v>
      </c>
      <c r="F1774" s="267" t="s">
        <v>234</v>
      </c>
      <c r="G1774" s="268" t="s">
        <v>235</v>
      </c>
      <c r="H1774" s="269" t="s">
        <v>236</v>
      </c>
      <c r="I1774" s="95"/>
    </row>
    <row r="1775" spans="2:9" ht="18.75" customHeight="1">
      <c r="B1775" s="95"/>
      <c r="C1775" s="106"/>
      <c r="D1775" s="238"/>
      <c r="E1775" s="266">
        <f t="shared" ref="E1775:E1776" si="240">D1775-C1775</f>
        <v>0</v>
      </c>
      <c r="F1775" s="273">
        <f t="shared" ref="F1775:F1776" si="241">IF(E1775-FLOOR(E1775,1)&lt;=5/24,FLOOR(E1775,1),IF(E1775-FLOOR(E1775,1)&lt;=8/24,FLOOR(E1775,1)+1/3,IF(E1775-FLOOR(E1775,1)&lt;=12/24,FLOOR(E1775,1)+2/3,CEILING(E1775,1))))</f>
        <v>0</v>
      </c>
      <c r="G1775" s="108"/>
      <c r="H1775" s="270">
        <f t="shared" ref="H1775:H1776" si="242">G1775*F1775</f>
        <v>0</v>
      </c>
      <c r="I1775" s="95"/>
    </row>
    <row r="1776" spans="2:9" ht="18.75" customHeight="1">
      <c r="B1776" s="95"/>
      <c r="C1776" s="107"/>
      <c r="D1776" s="107"/>
      <c r="E1776" s="274">
        <f t="shared" si="240"/>
        <v>0</v>
      </c>
      <c r="F1776" s="275">
        <f t="shared" si="241"/>
        <v>0</v>
      </c>
      <c r="G1776" s="109"/>
      <c r="H1776" s="271">
        <f t="shared" si="242"/>
        <v>0</v>
      </c>
      <c r="I1776" s="95"/>
    </row>
    <row r="1777" spans="2:9" s="126" customFormat="1" ht="18.75" customHeight="1">
      <c r="B1777" s="122"/>
      <c r="C1777" s="500" t="s">
        <v>237</v>
      </c>
      <c r="D1777" s="500"/>
      <c r="E1777" s="500"/>
      <c r="F1777" s="500"/>
      <c r="G1777" s="502"/>
      <c r="H1777" s="272">
        <f>SUBTOTAL(9,H1775:H1776)</f>
        <v>0</v>
      </c>
      <c r="I1777" s="122"/>
    </row>
    <row r="1778" spans="2:9" ht="6" customHeight="1">
      <c r="B1778" s="95"/>
      <c r="C1778" s="96"/>
      <c r="D1778" s="97"/>
      <c r="E1778" s="97"/>
      <c r="F1778" s="97"/>
      <c r="G1778" s="97"/>
      <c r="H1778" s="97"/>
      <c r="I1778" s="95"/>
    </row>
    <row r="1779" spans="2:9" ht="18.75" customHeight="1">
      <c r="B1779" s="95"/>
      <c r="C1779" s="501" t="s">
        <v>238</v>
      </c>
      <c r="D1779" s="501"/>
      <c r="E1779" s="501"/>
      <c r="F1779" s="501"/>
      <c r="G1779" s="501"/>
      <c r="H1779" s="501"/>
      <c r="I1779" s="95"/>
    </row>
    <row r="1780" spans="2:9" ht="25.5">
      <c r="B1780" s="95"/>
      <c r="C1780" s="267" t="s">
        <v>239</v>
      </c>
      <c r="D1780" s="504" t="s">
        <v>16</v>
      </c>
      <c r="E1780" s="504"/>
      <c r="F1780" s="504"/>
      <c r="G1780" s="504"/>
      <c r="H1780" s="267" t="s">
        <v>64</v>
      </c>
      <c r="I1780" s="95"/>
    </row>
    <row r="1781" spans="2:9" ht="18.75" customHeight="1">
      <c r="B1781" s="95"/>
      <c r="C1781" s="110"/>
      <c r="D1781" s="505"/>
      <c r="E1781" s="505"/>
      <c r="F1781" s="505"/>
      <c r="G1781" s="505"/>
      <c r="H1781" s="111">
        <v>0</v>
      </c>
      <c r="I1781" s="121"/>
    </row>
    <row r="1782" spans="2:9" ht="18.75" customHeight="1">
      <c r="B1782" s="95"/>
      <c r="C1782" s="112"/>
      <c r="D1782" s="506"/>
      <c r="E1782" s="506"/>
      <c r="F1782" s="506"/>
      <c r="G1782" s="506"/>
      <c r="H1782" s="113">
        <v>0</v>
      </c>
      <c r="I1782" s="95"/>
    </row>
    <row r="1783" spans="2:9" s="126" customFormat="1" ht="18.75" customHeight="1">
      <c r="B1783" s="122"/>
      <c r="C1783" s="500" t="s">
        <v>237</v>
      </c>
      <c r="D1783" s="500"/>
      <c r="E1783" s="500"/>
      <c r="F1783" s="500"/>
      <c r="G1783" s="500"/>
      <c r="H1783" s="158">
        <f>SUBTOTAL(9,H1781:H1782)</f>
        <v>0</v>
      </c>
      <c r="I1783" s="122"/>
    </row>
    <row r="1784" spans="2:9" ht="6" customHeight="1">
      <c r="B1784" s="95"/>
      <c r="C1784" s="96"/>
      <c r="D1784" s="97"/>
      <c r="E1784" s="97"/>
      <c r="F1784" s="97"/>
      <c r="G1784" s="97"/>
      <c r="H1784" s="97"/>
      <c r="I1784" s="95"/>
    </row>
    <row r="1785" spans="2:9" ht="18.75" customHeight="1">
      <c r="B1785" s="95"/>
      <c r="C1785" s="501" t="s">
        <v>240</v>
      </c>
      <c r="D1785" s="501"/>
      <c r="E1785" s="501"/>
      <c r="F1785" s="501"/>
      <c r="G1785" s="501"/>
      <c r="H1785" s="501"/>
      <c r="I1785" s="95"/>
    </row>
    <row r="1786" spans="2:9" ht="38.25">
      <c r="B1786" s="95"/>
      <c r="C1786" s="277" t="s">
        <v>361</v>
      </c>
      <c r="D1786" s="277" t="s">
        <v>362</v>
      </c>
      <c r="E1786" s="267" t="s">
        <v>243</v>
      </c>
      <c r="F1786" s="267" t="s">
        <v>244</v>
      </c>
      <c r="G1786" s="268" t="s">
        <v>245</v>
      </c>
      <c r="H1786" s="269" t="s">
        <v>246</v>
      </c>
      <c r="I1786" s="95"/>
    </row>
    <row r="1787" spans="2:9" ht="18.75" customHeight="1">
      <c r="B1787" s="95"/>
      <c r="C1787" s="236"/>
      <c r="D1787" s="114"/>
      <c r="E1787" s="236"/>
      <c r="F1787" s="236"/>
      <c r="G1787" s="278">
        <f>IF(E1787="",0,IF(F1787="",0.42,F1787*0.05+0.42))</f>
        <v>0</v>
      </c>
      <c r="H1787" s="279">
        <f>G1787*E1787</f>
        <v>0</v>
      </c>
      <c r="I1787" s="95"/>
    </row>
    <row r="1788" spans="2:9" ht="18.75" customHeight="1">
      <c r="B1788" s="95"/>
      <c r="C1788" s="236"/>
      <c r="D1788" s="114"/>
      <c r="E1788" s="236"/>
      <c r="F1788" s="236"/>
      <c r="G1788" s="278">
        <f t="shared" ref="G1788:G1790" si="243">IF(E1788="",0,IF(F1788="",0.42,F1788*0.05+0.42))</f>
        <v>0</v>
      </c>
      <c r="H1788" s="279">
        <f t="shared" ref="H1788:H1790" si="244">G1788*E1788</f>
        <v>0</v>
      </c>
      <c r="I1788" s="95"/>
    </row>
    <row r="1789" spans="2:9" ht="18.75" customHeight="1">
      <c r="B1789" s="95"/>
      <c r="C1789" s="236"/>
      <c r="D1789" s="114"/>
      <c r="E1789" s="236"/>
      <c r="F1789" s="236"/>
      <c r="G1789" s="278">
        <f t="shared" si="243"/>
        <v>0</v>
      </c>
      <c r="H1789" s="279">
        <f t="shared" si="244"/>
        <v>0</v>
      </c>
      <c r="I1789" s="95"/>
    </row>
    <row r="1790" spans="2:9" ht="18.75" customHeight="1">
      <c r="B1790" s="95"/>
      <c r="C1790" s="237"/>
      <c r="D1790" s="115"/>
      <c r="E1790" s="237"/>
      <c r="F1790" s="237"/>
      <c r="G1790" s="280">
        <f t="shared" si="243"/>
        <v>0</v>
      </c>
      <c r="H1790" s="281">
        <f t="shared" si="244"/>
        <v>0</v>
      </c>
      <c r="I1790" s="95"/>
    </row>
    <row r="1791" spans="2:9" s="126" customFormat="1" ht="18.75" customHeight="1">
      <c r="B1791" s="122"/>
      <c r="C1791" s="500" t="s">
        <v>237</v>
      </c>
      <c r="D1791" s="500"/>
      <c r="E1791" s="500"/>
      <c r="F1791" s="500"/>
      <c r="G1791" s="502"/>
      <c r="H1791" s="272">
        <f>SUBTOTAL(9,H1787:H1790)</f>
        <v>0</v>
      </c>
      <c r="I1791" s="122"/>
    </row>
    <row r="1792" spans="2:9" ht="6" customHeight="1">
      <c r="B1792" s="95"/>
      <c r="C1792" s="97"/>
      <c r="D1792" s="97"/>
      <c r="E1792" s="97"/>
      <c r="F1792" s="97"/>
      <c r="G1792" s="97"/>
      <c r="H1792" s="97"/>
      <c r="I1792" s="95"/>
    </row>
    <row r="1793" spans="2:9" ht="18.75" customHeight="1">
      <c r="B1793" s="95"/>
      <c r="C1793" s="501" t="s">
        <v>247</v>
      </c>
      <c r="D1793" s="501"/>
      <c r="E1793" s="501"/>
      <c r="F1793" s="501"/>
      <c r="G1793" s="501"/>
      <c r="H1793" s="501"/>
      <c r="I1793" s="95"/>
    </row>
    <row r="1794" spans="2:9" ht="18.75" customHeight="1">
      <c r="B1794" s="95"/>
      <c r="C1794" s="277" t="s">
        <v>241</v>
      </c>
      <c r="D1794" s="277" t="s">
        <v>242</v>
      </c>
      <c r="E1794" s="503" t="s">
        <v>248</v>
      </c>
      <c r="F1794" s="503"/>
      <c r="G1794" s="503"/>
      <c r="H1794" s="267" t="s">
        <v>249</v>
      </c>
      <c r="I1794" s="95"/>
    </row>
    <row r="1795" spans="2:9" ht="18.75" customHeight="1">
      <c r="B1795" s="95"/>
      <c r="C1795" s="236"/>
      <c r="D1795" s="236"/>
      <c r="E1795" s="498"/>
      <c r="F1795" s="498"/>
      <c r="G1795" s="498"/>
      <c r="H1795" s="111">
        <v>0</v>
      </c>
      <c r="I1795" s="95"/>
    </row>
    <row r="1796" spans="2:9" ht="18.75" customHeight="1">
      <c r="B1796" s="95"/>
      <c r="C1796" s="236"/>
      <c r="D1796" s="236"/>
      <c r="E1796" s="498"/>
      <c r="F1796" s="498"/>
      <c r="G1796" s="498"/>
      <c r="H1796" s="111">
        <v>0</v>
      </c>
      <c r="I1796" s="95"/>
    </row>
    <row r="1797" spans="2:9" ht="18.75" customHeight="1">
      <c r="B1797" s="95"/>
      <c r="C1797" s="236"/>
      <c r="D1797" s="236"/>
      <c r="E1797" s="498"/>
      <c r="F1797" s="498"/>
      <c r="G1797" s="498"/>
      <c r="H1797" s="111">
        <v>0</v>
      </c>
      <c r="I1797" s="95"/>
    </row>
    <row r="1798" spans="2:9" ht="18.75" customHeight="1">
      <c r="B1798" s="95"/>
      <c r="C1798" s="237"/>
      <c r="D1798" s="237"/>
      <c r="E1798" s="499"/>
      <c r="F1798" s="499"/>
      <c r="G1798" s="499"/>
      <c r="H1798" s="113">
        <v>0</v>
      </c>
      <c r="I1798" s="95"/>
    </row>
    <row r="1799" spans="2:9" s="126" customFormat="1" ht="18.75" customHeight="1">
      <c r="B1799" s="122"/>
      <c r="C1799" s="500" t="s">
        <v>237</v>
      </c>
      <c r="D1799" s="500"/>
      <c r="E1799" s="500"/>
      <c r="F1799" s="500"/>
      <c r="G1799" s="500"/>
      <c r="H1799" s="276">
        <f>SUBTOTAL(9,H1795:H1798)</f>
        <v>0</v>
      </c>
      <c r="I1799" s="122"/>
    </row>
    <row r="1800" spans="2:9" ht="6" customHeight="1">
      <c r="B1800" s="95"/>
      <c r="C1800" s="97"/>
      <c r="D1800" s="97"/>
      <c r="E1800" s="97"/>
      <c r="F1800" s="97"/>
      <c r="G1800" s="97"/>
      <c r="H1800" s="97"/>
      <c r="I1800" s="95"/>
    </row>
    <row r="1801" spans="2:9" ht="18.75" customHeight="1">
      <c r="B1801" s="95"/>
      <c r="C1801" s="501" t="s">
        <v>250</v>
      </c>
      <c r="D1801" s="501"/>
      <c r="E1801" s="501"/>
      <c r="F1801" s="501"/>
      <c r="G1801" s="501"/>
      <c r="H1801" s="501"/>
      <c r="I1801" s="95"/>
    </row>
    <row r="1802" spans="2:9" ht="25.5">
      <c r="B1802" s="95"/>
      <c r="C1802" s="282" t="s">
        <v>251</v>
      </c>
      <c r="D1802" s="267" t="s">
        <v>252</v>
      </c>
      <c r="E1802" s="267" t="s">
        <v>253</v>
      </c>
      <c r="F1802" s="277" t="s">
        <v>254</v>
      </c>
      <c r="G1802" s="267" t="s">
        <v>255</v>
      </c>
      <c r="H1802" s="267" t="s">
        <v>249</v>
      </c>
      <c r="I1802" s="95"/>
    </row>
    <row r="1803" spans="2:9" ht="18.75" customHeight="1">
      <c r="B1803" s="95"/>
      <c r="C1803" s="116"/>
      <c r="D1803" s="117"/>
      <c r="E1803" s="117"/>
      <c r="F1803" s="117"/>
      <c r="G1803" s="283">
        <f>E1803-D1803</f>
        <v>0</v>
      </c>
      <c r="H1803" s="111">
        <v>0</v>
      </c>
      <c r="I1803" s="123" t="s">
        <v>256</v>
      </c>
    </row>
    <row r="1804" spans="2:9" ht="18.75" customHeight="1">
      <c r="B1804" s="95"/>
      <c r="C1804" s="118"/>
      <c r="D1804" s="119"/>
      <c r="E1804" s="119"/>
      <c r="F1804" s="119"/>
      <c r="G1804" s="284">
        <f t="shared" ref="G1804" si="245">E1804-D1804</f>
        <v>0</v>
      </c>
      <c r="H1804" s="113">
        <v>0</v>
      </c>
      <c r="I1804" s="123" t="s">
        <v>257</v>
      </c>
    </row>
    <row r="1805" spans="2:9" s="126" customFormat="1" ht="18.75" customHeight="1">
      <c r="B1805" s="122"/>
      <c r="C1805" s="500" t="s">
        <v>237</v>
      </c>
      <c r="D1805" s="500"/>
      <c r="E1805" s="500"/>
      <c r="F1805" s="500"/>
      <c r="G1805" s="500"/>
      <c r="H1805" s="276">
        <f>SUBTOTAL(9,H1803:H1804)</f>
        <v>0</v>
      </c>
      <c r="I1805" s="122"/>
    </row>
    <row r="1806" spans="2:9" ht="6" customHeight="1">
      <c r="B1806" s="95"/>
      <c r="C1806" s="97"/>
      <c r="D1806" s="97"/>
      <c r="E1806" s="97"/>
      <c r="F1806" s="97"/>
      <c r="G1806" s="97"/>
      <c r="H1806" s="97"/>
      <c r="I1806" s="95"/>
    </row>
    <row r="1807" spans="2:9" s="127" customFormat="1" ht="18.75" customHeight="1">
      <c r="B1807" s="124"/>
      <c r="C1807" s="497" t="s">
        <v>258</v>
      </c>
      <c r="D1807" s="497"/>
      <c r="E1807" s="497"/>
      <c r="F1807" s="497"/>
      <c r="G1807" s="497"/>
      <c r="H1807" s="285">
        <f>SUBTOTAL(9,H1775:H1805)</f>
        <v>0</v>
      </c>
      <c r="I1807" s="124"/>
    </row>
    <row r="1808" spans="2:9" ht="50.1" customHeight="1">
      <c r="B1808" s="95"/>
      <c r="C1808" s="120"/>
      <c r="D1808" s="120"/>
      <c r="E1808" s="120"/>
      <c r="F1808" s="120"/>
      <c r="G1808" s="120"/>
      <c r="H1808" s="120"/>
      <c r="I1808" s="95"/>
    </row>
    <row r="1809" spans="2:9" ht="18.75" customHeight="1">
      <c r="B1809" s="95"/>
      <c r="C1809" s="510" t="s">
        <v>358</v>
      </c>
      <c r="D1809" s="510"/>
      <c r="E1809" s="507"/>
      <c r="F1809" s="507"/>
      <c r="G1809" s="507"/>
      <c r="H1809" s="507"/>
      <c r="I1809" s="95"/>
    </row>
    <row r="1810" spans="2:9" ht="18.75" customHeight="1">
      <c r="B1810" s="95"/>
      <c r="C1810" s="511" t="s">
        <v>184</v>
      </c>
      <c r="D1810" s="511"/>
      <c r="E1810" s="507"/>
      <c r="F1810" s="507"/>
      <c r="G1810" s="507"/>
      <c r="H1810" s="507"/>
      <c r="I1810" s="95"/>
    </row>
    <row r="1811" spans="2:9" ht="18.75" customHeight="1">
      <c r="B1811" s="95"/>
      <c r="C1811" s="503" t="s">
        <v>359</v>
      </c>
      <c r="D1811" s="503"/>
      <c r="E1811" s="507"/>
      <c r="F1811" s="507"/>
      <c r="G1811" s="507"/>
      <c r="H1811" s="507"/>
      <c r="I1811" s="95"/>
    </row>
    <row r="1812" spans="2:9" ht="18.75" customHeight="1">
      <c r="B1812" s="95"/>
      <c r="C1812" s="503" t="s">
        <v>226</v>
      </c>
      <c r="D1812" s="503"/>
      <c r="E1812" s="507"/>
      <c r="F1812" s="507"/>
      <c r="G1812" s="507"/>
      <c r="H1812" s="507"/>
      <c r="I1812" s="95"/>
    </row>
    <row r="1813" spans="2:9" ht="32.25" customHeight="1">
      <c r="B1813" s="95"/>
      <c r="C1813" s="503" t="s">
        <v>227</v>
      </c>
      <c r="D1813" s="503"/>
      <c r="E1813" s="507"/>
      <c r="F1813" s="507"/>
      <c r="G1813" s="507"/>
      <c r="H1813" s="507"/>
      <c r="I1813" s="95"/>
    </row>
    <row r="1814" spans="2:9" ht="30" customHeight="1">
      <c r="B1814" s="95"/>
      <c r="C1814" s="265" t="s">
        <v>228</v>
      </c>
      <c r="D1814" s="265" t="s">
        <v>229</v>
      </c>
      <c r="E1814" s="265" t="s">
        <v>230</v>
      </c>
      <c r="F1814" s="508" t="s">
        <v>194</v>
      </c>
      <c r="G1814" s="508"/>
      <c r="H1814" s="508"/>
      <c r="I1814" s="95"/>
    </row>
    <row r="1815" spans="2:9" ht="18.75" customHeight="1">
      <c r="B1815" s="95"/>
      <c r="C1815" s="106"/>
      <c r="D1815" s="238"/>
      <c r="E1815" s="266">
        <f>D1815-C1815</f>
        <v>0</v>
      </c>
      <c r="F1815" s="509"/>
      <c r="G1815" s="509"/>
      <c r="H1815" s="509"/>
      <c r="I1815" s="121"/>
    </row>
    <row r="1816" spans="2:9" ht="6" customHeight="1">
      <c r="B1816" s="95"/>
      <c r="C1816" s="96"/>
      <c r="D1816" s="97"/>
      <c r="E1816" s="97"/>
      <c r="F1816" s="97"/>
      <c r="G1816" s="97"/>
      <c r="H1816" s="97"/>
      <c r="I1816" s="95"/>
    </row>
    <row r="1817" spans="2:9" ht="18.75" customHeight="1">
      <c r="B1817" s="95"/>
      <c r="C1817" s="501" t="s">
        <v>231</v>
      </c>
      <c r="D1817" s="501"/>
      <c r="E1817" s="501"/>
      <c r="F1817" s="501"/>
      <c r="G1817" s="501"/>
      <c r="H1817" s="501"/>
      <c r="I1817" s="95"/>
    </row>
    <row r="1818" spans="2:9" ht="25.5">
      <c r="B1818" s="95"/>
      <c r="C1818" s="267" t="s">
        <v>232</v>
      </c>
      <c r="D1818" s="267" t="s">
        <v>233</v>
      </c>
      <c r="E1818" s="267" t="s">
        <v>230</v>
      </c>
      <c r="F1818" s="267" t="s">
        <v>234</v>
      </c>
      <c r="G1818" s="268" t="s">
        <v>235</v>
      </c>
      <c r="H1818" s="269" t="s">
        <v>236</v>
      </c>
      <c r="I1818" s="95"/>
    </row>
    <row r="1819" spans="2:9" ht="18.75" customHeight="1">
      <c r="B1819" s="95"/>
      <c r="C1819" s="106"/>
      <c r="D1819" s="238"/>
      <c r="E1819" s="266">
        <f t="shared" ref="E1819:E1820" si="246">D1819-C1819</f>
        <v>0</v>
      </c>
      <c r="F1819" s="273">
        <f t="shared" ref="F1819:F1820" si="247">IF(E1819-FLOOR(E1819,1)&lt;=5/24,FLOOR(E1819,1),IF(E1819-FLOOR(E1819,1)&lt;=8/24,FLOOR(E1819,1)+1/3,IF(E1819-FLOOR(E1819,1)&lt;=12/24,FLOOR(E1819,1)+2/3,CEILING(E1819,1))))</f>
        <v>0</v>
      </c>
      <c r="G1819" s="108"/>
      <c r="H1819" s="270">
        <f t="shared" ref="H1819:H1820" si="248">G1819*F1819</f>
        <v>0</v>
      </c>
      <c r="I1819" s="95"/>
    </row>
    <row r="1820" spans="2:9" ht="18.75" customHeight="1">
      <c r="B1820" s="95"/>
      <c r="C1820" s="107"/>
      <c r="D1820" s="107"/>
      <c r="E1820" s="274">
        <f t="shared" si="246"/>
        <v>0</v>
      </c>
      <c r="F1820" s="275">
        <f t="shared" si="247"/>
        <v>0</v>
      </c>
      <c r="G1820" s="109"/>
      <c r="H1820" s="271">
        <f t="shared" si="248"/>
        <v>0</v>
      </c>
      <c r="I1820" s="95"/>
    </row>
    <row r="1821" spans="2:9" s="126" customFormat="1" ht="18.75" customHeight="1">
      <c r="B1821" s="122"/>
      <c r="C1821" s="500" t="s">
        <v>237</v>
      </c>
      <c r="D1821" s="500"/>
      <c r="E1821" s="500"/>
      <c r="F1821" s="500"/>
      <c r="G1821" s="502"/>
      <c r="H1821" s="272">
        <f>SUBTOTAL(9,H1819:H1820)</f>
        <v>0</v>
      </c>
      <c r="I1821" s="122"/>
    </row>
    <row r="1822" spans="2:9" ht="6" customHeight="1">
      <c r="B1822" s="95"/>
      <c r="C1822" s="96"/>
      <c r="D1822" s="97"/>
      <c r="E1822" s="97"/>
      <c r="F1822" s="97"/>
      <c r="G1822" s="97"/>
      <c r="H1822" s="97"/>
      <c r="I1822" s="95"/>
    </row>
    <row r="1823" spans="2:9" ht="18.75" customHeight="1">
      <c r="B1823" s="95"/>
      <c r="C1823" s="501" t="s">
        <v>238</v>
      </c>
      <c r="D1823" s="501"/>
      <c r="E1823" s="501"/>
      <c r="F1823" s="501"/>
      <c r="G1823" s="501"/>
      <c r="H1823" s="501"/>
      <c r="I1823" s="95"/>
    </row>
    <row r="1824" spans="2:9" ht="25.5">
      <c r="B1824" s="95"/>
      <c r="C1824" s="267" t="s">
        <v>239</v>
      </c>
      <c r="D1824" s="504" t="s">
        <v>16</v>
      </c>
      <c r="E1824" s="504"/>
      <c r="F1824" s="504"/>
      <c r="G1824" s="504"/>
      <c r="H1824" s="267" t="s">
        <v>64</v>
      </c>
      <c r="I1824" s="95"/>
    </row>
    <row r="1825" spans="2:9" ht="18.75" customHeight="1">
      <c r="B1825" s="95"/>
      <c r="C1825" s="110"/>
      <c r="D1825" s="505"/>
      <c r="E1825" s="505"/>
      <c r="F1825" s="505"/>
      <c r="G1825" s="505"/>
      <c r="H1825" s="111">
        <v>0</v>
      </c>
      <c r="I1825" s="121"/>
    </row>
    <row r="1826" spans="2:9" ht="18.75" customHeight="1">
      <c r="B1826" s="95"/>
      <c r="C1826" s="112"/>
      <c r="D1826" s="506"/>
      <c r="E1826" s="506"/>
      <c r="F1826" s="506"/>
      <c r="G1826" s="506"/>
      <c r="H1826" s="113">
        <v>0</v>
      </c>
      <c r="I1826" s="95"/>
    </row>
    <row r="1827" spans="2:9" s="126" customFormat="1" ht="18.75" customHeight="1">
      <c r="B1827" s="122"/>
      <c r="C1827" s="500" t="s">
        <v>237</v>
      </c>
      <c r="D1827" s="500"/>
      <c r="E1827" s="500"/>
      <c r="F1827" s="500"/>
      <c r="G1827" s="500"/>
      <c r="H1827" s="158">
        <f>SUBTOTAL(9,H1825:H1826)</f>
        <v>0</v>
      </c>
      <c r="I1827" s="122"/>
    </row>
    <row r="1828" spans="2:9" ht="6" customHeight="1">
      <c r="B1828" s="95"/>
      <c r="C1828" s="96"/>
      <c r="D1828" s="97"/>
      <c r="E1828" s="97"/>
      <c r="F1828" s="97"/>
      <c r="G1828" s="97"/>
      <c r="H1828" s="97"/>
      <c r="I1828" s="95"/>
    </row>
    <row r="1829" spans="2:9" ht="18.75" customHeight="1">
      <c r="B1829" s="95"/>
      <c r="C1829" s="501" t="s">
        <v>240</v>
      </c>
      <c r="D1829" s="501"/>
      <c r="E1829" s="501"/>
      <c r="F1829" s="501"/>
      <c r="G1829" s="501"/>
      <c r="H1829" s="501"/>
      <c r="I1829" s="95"/>
    </row>
    <row r="1830" spans="2:9" ht="38.25">
      <c r="B1830" s="95"/>
      <c r="C1830" s="277" t="s">
        <v>361</v>
      </c>
      <c r="D1830" s="277" t="s">
        <v>362</v>
      </c>
      <c r="E1830" s="267" t="s">
        <v>243</v>
      </c>
      <c r="F1830" s="267" t="s">
        <v>244</v>
      </c>
      <c r="G1830" s="268" t="s">
        <v>245</v>
      </c>
      <c r="H1830" s="269" t="s">
        <v>246</v>
      </c>
      <c r="I1830" s="95"/>
    </row>
    <row r="1831" spans="2:9" ht="18.75" customHeight="1">
      <c r="B1831" s="95"/>
      <c r="C1831" s="236"/>
      <c r="D1831" s="114"/>
      <c r="E1831" s="236"/>
      <c r="F1831" s="236"/>
      <c r="G1831" s="278">
        <f>IF(E1831="",0,IF(F1831="",0.42,F1831*0.05+0.42))</f>
        <v>0</v>
      </c>
      <c r="H1831" s="279">
        <f>G1831*E1831</f>
        <v>0</v>
      </c>
      <c r="I1831" s="95"/>
    </row>
    <row r="1832" spans="2:9" ht="18.75" customHeight="1">
      <c r="B1832" s="95"/>
      <c r="C1832" s="236"/>
      <c r="D1832" s="114"/>
      <c r="E1832" s="236"/>
      <c r="F1832" s="236"/>
      <c r="G1832" s="278">
        <f t="shared" ref="G1832:G1834" si="249">IF(E1832="",0,IF(F1832="",0.42,F1832*0.05+0.42))</f>
        <v>0</v>
      </c>
      <c r="H1832" s="279">
        <f t="shared" ref="H1832:H1834" si="250">G1832*E1832</f>
        <v>0</v>
      </c>
      <c r="I1832" s="95"/>
    </row>
    <row r="1833" spans="2:9" ht="18.75" customHeight="1">
      <c r="B1833" s="95"/>
      <c r="C1833" s="236"/>
      <c r="D1833" s="114"/>
      <c r="E1833" s="236"/>
      <c r="F1833" s="236"/>
      <c r="G1833" s="278">
        <f t="shared" si="249"/>
        <v>0</v>
      </c>
      <c r="H1833" s="279">
        <f t="shared" si="250"/>
        <v>0</v>
      </c>
      <c r="I1833" s="95"/>
    </row>
    <row r="1834" spans="2:9" ht="18.75" customHeight="1">
      <c r="B1834" s="95"/>
      <c r="C1834" s="237"/>
      <c r="D1834" s="115"/>
      <c r="E1834" s="237"/>
      <c r="F1834" s="237"/>
      <c r="G1834" s="280">
        <f t="shared" si="249"/>
        <v>0</v>
      </c>
      <c r="H1834" s="281">
        <f t="shared" si="250"/>
        <v>0</v>
      </c>
      <c r="I1834" s="95"/>
    </row>
    <row r="1835" spans="2:9" s="126" customFormat="1" ht="18.75" customHeight="1">
      <c r="B1835" s="122"/>
      <c r="C1835" s="500" t="s">
        <v>237</v>
      </c>
      <c r="D1835" s="500"/>
      <c r="E1835" s="500"/>
      <c r="F1835" s="500"/>
      <c r="G1835" s="502"/>
      <c r="H1835" s="272">
        <f>SUBTOTAL(9,H1831:H1834)</f>
        <v>0</v>
      </c>
      <c r="I1835" s="122"/>
    </row>
    <row r="1836" spans="2:9" ht="6" customHeight="1">
      <c r="B1836" s="95"/>
      <c r="C1836" s="97"/>
      <c r="D1836" s="97"/>
      <c r="E1836" s="97"/>
      <c r="F1836" s="97"/>
      <c r="G1836" s="97"/>
      <c r="H1836" s="97"/>
      <c r="I1836" s="95"/>
    </row>
    <row r="1837" spans="2:9" ht="18.75" customHeight="1">
      <c r="B1837" s="95"/>
      <c r="C1837" s="501" t="s">
        <v>247</v>
      </c>
      <c r="D1837" s="501"/>
      <c r="E1837" s="501"/>
      <c r="F1837" s="501"/>
      <c r="G1837" s="501"/>
      <c r="H1837" s="501"/>
      <c r="I1837" s="95"/>
    </row>
    <row r="1838" spans="2:9" ht="18.75" customHeight="1">
      <c r="B1838" s="95"/>
      <c r="C1838" s="277" t="s">
        <v>241</v>
      </c>
      <c r="D1838" s="277" t="s">
        <v>242</v>
      </c>
      <c r="E1838" s="503" t="s">
        <v>248</v>
      </c>
      <c r="F1838" s="503"/>
      <c r="G1838" s="503"/>
      <c r="H1838" s="267" t="s">
        <v>249</v>
      </c>
      <c r="I1838" s="95"/>
    </row>
    <row r="1839" spans="2:9" ht="18.75" customHeight="1">
      <c r="B1839" s="95"/>
      <c r="C1839" s="236"/>
      <c r="D1839" s="236"/>
      <c r="E1839" s="498"/>
      <c r="F1839" s="498"/>
      <c r="G1839" s="498"/>
      <c r="H1839" s="111">
        <v>0</v>
      </c>
      <c r="I1839" s="95"/>
    </row>
    <row r="1840" spans="2:9" ht="18.75" customHeight="1">
      <c r="B1840" s="95"/>
      <c r="C1840" s="236"/>
      <c r="D1840" s="236"/>
      <c r="E1840" s="498"/>
      <c r="F1840" s="498"/>
      <c r="G1840" s="498"/>
      <c r="H1840" s="111">
        <v>0</v>
      </c>
      <c r="I1840" s="95"/>
    </row>
    <row r="1841" spans="2:9" ht="18.75" customHeight="1">
      <c r="B1841" s="95"/>
      <c r="C1841" s="236"/>
      <c r="D1841" s="236"/>
      <c r="E1841" s="498"/>
      <c r="F1841" s="498"/>
      <c r="G1841" s="498"/>
      <c r="H1841" s="111">
        <v>0</v>
      </c>
      <c r="I1841" s="95"/>
    </row>
    <row r="1842" spans="2:9" ht="18.75" customHeight="1">
      <c r="B1842" s="95"/>
      <c r="C1842" s="237"/>
      <c r="D1842" s="237"/>
      <c r="E1842" s="499"/>
      <c r="F1842" s="499"/>
      <c r="G1842" s="499"/>
      <c r="H1842" s="113">
        <v>0</v>
      </c>
      <c r="I1842" s="95"/>
    </row>
    <row r="1843" spans="2:9" s="126" customFormat="1" ht="18.75" customHeight="1">
      <c r="B1843" s="122"/>
      <c r="C1843" s="500" t="s">
        <v>237</v>
      </c>
      <c r="D1843" s="500"/>
      <c r="E1843" s="500"/>
      <c r="F1843" s="500"/>
      <c r="G1843" s="500"/>
      <c r="H1843" s="276">
        <f>SUBTOTAL(9,H1839:H1842)</f>
        <v>0</v>
      </c>
      <c r="I1843" s="122"/>
    </row>
    <row r="1844" spans="2:9" ht="6" customHeight="1">
      <c r="B1844" s="95"/>
      <c r="C1844" s="97"/>
      <c r="D1844" s="97"/>
      <c r="E1844" s="97"/>
      <c r="F1844" s="97"/>
      <c r="G1844" s="97"/>
      <c r="H1844" s="97"/>
      <c r="I1844" s="95"/>
    </row>
    <row r="1845" spans="2:9" ht="18.75" customHeight="1">
      <c r="B1845" s="95"/>
      <c r="C1845" s="501" t="s">
        <v>250</v>
      </c>
      <c r="D1845" s="501"/>
      <c r="E1845" s="501"/>
      <c r="F1845" s="501"/>
      <c r="G1845" s="501"/>
      <c r="H1845" s="501"/>
      <c r="I1845" s="95"/>
    </row>
    <row r="1846" spans="2:9" ht="25.5">
      <c r="B1846" s="95"/>
      <c r="C1846" s="282" t="s">
        <v>251</v>
      </c>
      <c r="D1846" s="267" t="s">
        <v>252</v>
      </c>
      <c r="E1846" s="267" t="s">
        <v>253</v>
      </c>
      <c r="F1846" s="277" t="s">
        <v>254</v>
      </c>
      <c r="G1846" s="267" t="s">
        <v>255</v>
      </c>
      <c r="H1846" s="267" t="s">
        <v>249</v>
      </c>
      <c r="I1846" s="95"/>
    </row>
    <row r="1847" spans="2:9" ht="18.75" customHeight="1">
      <c r="B1847" s="95"/>
      <c r="C1847" s="116"/>
      <c r="D1847" s="117"/>
      <c r="E1847" s="117"/>
      <c r="F1847" s="117"/>
      <c r="G1847" s="283">
        <f>E1847-D1847</f>
        <v>0</v>
      </c>
      <c r="H1847" s="111">
        <v>0</v>
      </c>
      <c r="I1847" s="123" t="s">
        <v>256</v>
      </c>
    </row>
    <row r="1848" spans="2:9" ht="18.75" customHeight="1">
      <c r="B1848" s="95"/>
      <c r="C1848" s="118"/>
      <c r="D1848" s="119"/>
      <c r="E1848" s="119"/>
      <c r="F1848" s="119"/>
      <c r="G1848" s="284">
        <f t="shared" ref="G1848" si="251">E1848-D1848</f>
        <v>0</v>
      </c>
      <c r="H1848" s="113">
        <v>0</v>
      </c>
      <c r="I1848" s="123" t="s">
        <v>257</v>
      </c>
    </row>
    <row r="1849" spans="2:9" s="126" customFormat="1" ht="18.75" customHeight="1">
      <c r="B1849" s="122"/>
      <c r="C1849" s="500" t="s">
        <v>237</v>
      </c>
      <c r="D1849" s="500"/>
      <c r="E1849" s="500"/>
      <c r="F1849" s="500"/>
      <c r="G1849" s="500"/>
      <c r="H1849" s="276">
        <f>SUBTOTAL(9,H1847:H1848)</f>
        <v>0</v>
      </c>
      <c r="I1849" s="122"/>
    </row>
    <row r="1850" spans="2:9" ht="6" customHeight="1">
      <c r="B1850" s="95"/>
      <c r="C1850" s="97"/>
      <c r="D1850" s="97"/>
      <c r="E1850" s="97"/>
      <c r="F1850" s="97"/>
      <c r="G1850" s="97"/>
      <c r="H1850" s="97"/>
      <c r="I1850" s="95"/>
    </row>
    <row r="1851" spans="2:9" s="127" customFormat="1" ht="18.75" customHeight="1">
      <c r="B1851" s="124"/>
      <c r="C1851" s="497" t="s">
        <v>258</v>
      </c>
      <c r="D1851" s="497"/>
      <c r="E1851" s="497"/>
      <c r="F1851" s="497"/>
      <c r="G1851" s="497"/>
      <c r="H1851" s="285">
        <f>SUBTOTAL(9,H1819:H1849)</f>
        <v>0</v>
      </c>
      <c r="I1851" s="124"/>
    </row>
    <row r="1852" spans="2:9" ht="50.1" customHeight="1">
      <c r="B1852" s="95"/>
      <c r="C1852" s="120"/>
      <c r="D1852" s="120"/>
      <c r="E1852" s="120"/>
      <c r="F1852" s="120"/>
      <c r="G1852" s="120"/>
      <c r="H1852" s="120"/>
      <c r="I1852" s="95"/>
    </row>
    <row r="1853" spans="2:9" ht="18.75" customHeight="1">
      <c r="B1853" s="95"/>
      <c r="C1853" s="510" t="s">
        <v>358</v>
      </c>
      <c r="D1853" s="510"/>
      <c r="E1853" s="507"/>
      <c r="F1853" s="507"/>
      <c r="G1853" s="507"/>
      <c r="H1853" s="507"/>
      <c r="I1853" s="95"/>
    </row>
    <row r="1854" spans="2:9" ht="18.75" customHeight="1">
      <c r="B1854" s="95"/>
      <c r="C1854" s="511" t="s">
        <v>184</v>
      </c>
      <c r="D1854" s="511"/>
      <c r="E1854" s="507"/>
      <c r="F1854" s="507"/>
      <c r="G1854" s="507"/>
      <c r="H1854" s="507"/>
      <c r="I1854" s="95"/>
    </row>
    <row r="1855" spans="2:9" ht="18.75" customHeight="1">
      <c r="B1855" s="95"/>
      <c r="C1855" s="503" t="s">
        <v>359</v>
      </c>
      <c r="D1855" s="503"/>
      <c r="E1855" s="507"/>
      <c r="F1855" s="507"/>
      <c r="G1855" s="507"/>
      <c r="H1855" s="507"/>
      <c r="I1855" s="95"/>
    </row>
    <row r="1856" spans="2:9" ht="18.75" customHeight="1">
      <c r="B1856" s="95"/>
      <c r="C1856" s="503" t="s">
        <v>226</v>
      </c>
      <c r="D1856" s="503"/>
      <c r="E1856" s="507"/>
      <c r="F1856" s="507"/>
      <c r="G1856" s="507"/>
      <c r="H1856" s="507"/>
      <c r="I1856" s="95"/>
    </row>
    <row r="1857" spans="2:9" ht="32.25" customHeight="1">
      <c r="B1857" s="95"/>
      <c r="C1857" s="503" t="s">
        <v>227</v>
      </c>
      <c r="D1857" s="503"/>
      <c r="E1857" s="507"/>
      <c r="F1857" s="507"/>
      <c r="G1857" s="507"/>
      <c r="H1857" s="507"/>
      <c r="I1857" s="95"/>
    </row>
    <row r="1858" spans="2:9" ht="30" customHeight="1">
      <c r="B1858" s="95"/>
      <c r="C1858" s="265" t="s">
        <v>228</v>
      </c>
      <c r="D1858" s="265" t="s">
        <v>229</v>
      </c>
      <c r="E1858" s="265" t="s">
        <v>230</v>
      </c>
      <c r="F1858" s="508" t="s">
        <v>194</v>
      </c>
      <c r="G1858" s="508"/>
      <c r="H1858" s="508"/>
      <c r="I1858" s="95"/>
    </row>
    <row r="1859" spans="2:9" ht="18.75" customHeight="1">
      <c r="B1859" s="95"/>
      <c r="C1859" s="106"/>
      <c r="D1859" s="238"/>
      <c r="E1859" s="266">
        <f>D1859-C1859</f>
        <v>0</v>
      </c>
      <c r="F1859" s="509"/>
      <c r="G1859" s="509"/>
      <c r="H1859" s="509"/>
      <c r="I1859" s="121"/>
    </row>
    <row r="1860" spans="2:9" ht="6" customHeight="1">
      <c r="B1860" s="95"/>
      <c r="C1860" s="96"/>
      <c r="D1860" s="97"/>
      <c r="E1860" s="97"/>
      <c r="F1860" s="97"/>
      <c r="G1860" s="97"/>
      <c r="H1860" s="97"/>
      <c r="I1860" s="95"/>
    </row>
    <row r="1861" spans="2:9" ht="18.75" customHeight="1">
      <c r="B1861" s="95"/>
      <c r="C1861" s="501" t="s">
        <v>231</v>
      </c>
      <c r="D1861" s="501"/>
      <c r="E1861" s="501"/>
      <c r="F1861" s="501"/>
      <c r="G1861" s="501"/>
      <c r="H1861" s="501"/>
      <c r="I1861" s="95"/>
    </row>
    <row r="1862" spans="2:9" ht="25.5">
      <c r="B1862" s="95"/>
      <c r="C1862" s="267" t="s">
        <v>232</v>
      </c>
      <c r="D1862" s="267" t="s">
        <v>233</v>
      </c>
      <c r="E1862" s="267" t="s">
        <v>230</v>
      </c>
      <c r="F1862" s="267" t="s">
        <v>234</v>
      </c>
      <c r="G1862" s="268" t="s">
        <v>235</v>
      </c>
      <c r="H1862" s="269" t="s">
        <v>236</v>
      </c>
      <c r="I1862" s="95"/>
    </row>
    <row r="1863" spans="2:9" ht="18.75" customHeight="1">
      <c r="B1863" s="95"/>
      <c r="C1863" s="106"/>
      <c r="D1863" s="238"/>
      <c r="E1863" s="266">
        <f t="shared" ref="E1863:E1864" si="252">D1863-C1863</f>
        <v>0</v>
      </c>
      <c r="F1863" s="273">
        <f t="shared" ref="F1863:F1864" si="253">IF(E1863-FLOOR(E1863,1)&lt;=5/24,FLOOR(E1863,1),IF(E1863-FLOOR(E1863,1)&lt;=8/24,FLOOR(E1863,1)+1/3,IF(E1863-FLOOR(E1863,1)&lt;=12/24,FLOOR(E1863,1)+2/3,CEILING(E1863,1))))</f>
        <v>0</v>
      </c>
      <c r="G1863" s="108"/>
      <c r="H1863" s="270">
        <f t="shared" ref="H1863:H1864" si="254">G1863*F1863</f>
        <v>0</v>
      </c>
      <c r="I1863" s="95"/>
    </row>
    <row r="1864" spans="2:9" ht="18.75" customHeight="1">
      <c r="B1864" s="95"/>
      <c r="C1864" s="107"/>
      <c r="D1864" s="107"/>
      <c r="E1864" s="274">
        <f t="shared" si="252"/>
        <v>0</v>
      </c>
      <c r="F1864" s="275">
        <f t="shared" si="253"/>
        <v>0</v>
      </c>
      <c r="G1864" s="109"/>
      <c r="H1864" s="271">
        <f t="shared" si="254"/>
        <v>0</v>
      </c>
      <c r="I1864" s="95"/>
    </row>
    <row r="1865" spans="2:9" s="126" customFormat="1" ht="18.75" customHeight="1">
      <c r="B1865" s="122"/>
      <c r="C1865" s="500" t="s">
        <v>237</v>
      </c>
      <c r="D1865" s="500"/>
      <c r="E1865" s="500"/>
      <c r="F1865" s="500"/>
      <c r="G1865" s="502"/>
      <c r="H1865" s="272">
        <f>SUBTOTAL(9,H1863:H1864)</f>
        <v>0</v>
      </c>
      <c r="I1865" s="122"/>
    </row>
    <row r="1866" spans="2:9" ht="6" customHeight="1">
      <c r="B1866" s="95"/>
      <c r="C1866" s="96"/>
      <c r="D1866" s="97"/>
      <c r="E1866" s="97"/>
      <c r="F1866" s="97"/>
      <c r="G1866" s="97"/>
      <c r="H1866" s="97"/>
      <c r="I1866" s="95"/>
    </row>
    <row r="1867" spans="2:9" ht="18.75" customHeight="1">
      <c r="B1867" s="95"/>
      <c r="C1867" s="501" t="s">
        <v>238</v>
      </c>
      <c r="D1867" s="501"/>
      <c r="E1867" s="501"/>
      <c r="F1867" s="501"/>
      <c r="G1867" s="501"/>
      <c r="H1867" s="501"/>
      <c r="I1867" s="95"/>
    </row>
    <row r="1868" spans="2:9" ht="25.5">
      <c r="B1868" s="95"/>
      <c r="C1868" s="267" t="s">
        <v>239</v>
      </c>
      <c r="D1868" s="504" t="s">
        <v>16</v>
      </c>
      <c r="E1868" s="504"/>
      <c r="F1868" s="504"/>
      <c r="G1868" s="504"/>
      <c r="H1868" s="267" t="s">
        <v>64</v>
      </c>
      <c r="I1868" s="95"/>
    </row>
    <row r="1869" spans="2:9" ht="18.75" customHeight="1">
      <c r="B1869" s="95"/>
      <c r="C1869" s="110"/>
      <c r="D1869" s="505"/>
      <c r="E1869" s="505"/>
      <c r="F1869" s="505"/>
      <c r="G1869" s="505"/>
      <c r="H1869" s="111">
        <v>0</v>
      </c>
      <c r="I1869" s="121"/>
    </row>
    <row r="1870" spans="2:9" ht="18.75" customHeight="1">
      <c r="B1870" s="95"/>
      <c r="C1870" s="112"/>
      <c r="D1870" s="506"/>
      <c r="E1870" s="506"/>
      <c r="F1870" s="506"/>
      <c r="G1870" s="506"/>
      <c r="H1870" s="113">
        <v>0</v>
      </c>
      <c r="I1870" s="95"/>
    </row>
    <row r="1871" spans="2:9" s="126" customFormat="1" ht="18.75" customHeight="1">
      <c r="B1871" s="122"/>
      <c r="C1871" s="500" t="s">
        <v>237</v>
      </c>
      <c r="D1871" s="500"/>
      <c r="E1871" s="500"/>
      <c r="F1871" s="500"/>
      <c r="G1871" s="500"/>
      <c r="H1871" s="158">
        <f>SUBTOTAL(9,H1869:H1870)</f>
        <v>0</v>
      </c>
      <c r="I1871" s="122"/>
    </row>
    <row r="1872" spans="2:9" ht="6" customHeight="1">
      <c r="B1872" s="95"/>
      <c r="C1872" s="96"/>
      <c r="D1872" s="97"/>
      <c r="E1872" s="97"/>
      <c r="F1872" s="97"/>
      <c r="G1872" s="97"/>
      <c r="H1872" s="97"/>
      <c r="I1872" s="95"/>
    </row>
    <row r="1873" spans="2:9" ht="18.75" customHeight="1">
      <c r="B1873" s="95"/>
      <c r="C1873" s="501" t="s">
        <v>240</v>
      </c>
      <c r="D1873" s="501"/>
      <c r="E1873" s="501"/>
      <c r="F1873" s="501"/>
      <c r="G1873" s="501"/>
      <c r="H1873" s="501"/>
      <c r="I1873" s="95"/>
    </row>
    <row r="1874" spans="2:9" ht="38.25">
      <c r="B1874" s="95"/>
      <c r="C1874" s="277" t="s">
        <v>361</v>
      </c>
      <c r="D1874" s="277" t="s">
        <v>362</v>
      </c>
      <c r="E1874" s="267" t="s">
        <v>243</v>
      </c>
      <c r="F1874" s="267" t="s">
        <v>244</v>
      </c>
      <c r="G1874" s="268" t="s">
        <v>245</v>
      </c>
      <c r="H1874" s="269" t="s">
        <v>246</v>
      </c>
      <c r="I1874" s="95"/>
    </row>
    <row r="1875" spans="2:9" ht="18.75" customHeight="1">
      <c r="B1875" s="95"/>
      <c r="C1875" s="236"/>
      <c r="D1875" s="114"/>
      <c r="E1875" s="236"/>
      <c r="F1875" s="236"/>
      <c r="G1875" s="278">
        <f>IF(E1875="",0,IF(F1875="",0.42,F1875*0.05+0.42))</f>
        <v>0</v>
      </c>
      <c r="H1875" s="279">
        <f>G1875*E1875</f>
        <v>0</v>
      </c>
      <c r="I1875" s="95"/>
    </row>
    <row r="1876" spans="2:9" ht="18.75" customHeight="1">
      <c r="B1876" s="95"/>
      <c r="C1876" s="236"/>
      <c r="D1876" s="114"/>
      <c r="E1876" s="236"/>
      <c r="F1876" s="236"/>
      <c r="G1876" s="278">
        <f t="shared" ref="G1876:G1878" si="255">IF(E1876="",0,IF(F1876="",0.42,F1876*0.05+0.42))</f>
        <v>0</v>
      </c>
      <c r="H1876" s="279">
        <f t="shared" ref="H1876:H1878" si="256">G1876*E1876</f>
        <v>0</v>
      </c>
      <c r="I1876" s="95"/>
    </row>
    <row r="1877" spans="2:9" ht="18.75" customHeight="1">
      <c r="B1877" s="95"/>
      <c r="C1877" s="236"/>
      <c r="D1877" s="114"/>
      <c r="E1877" s="236"/>
      <c r="F1877" s="236"/>
      <c r="G1877" s="278">
        <f t="shared" si="255"/>
        <v>0</v>
      </c>
      <c r="H1877" s="279">
        <f t="shared" si="256"/>
        <v>0</v>
      </c>
      <c r="I1877" s="95"/>
    </row>
    <row r="1878" spans="2:9" ht="18.75" customHeight="1">
      <c r="B1878" s="95"/>
      <c r="C1878" s="237"/>
      <c r="D1878" s="115"/>
      <c r="E1878" s="237"/>
      <c r="F1878" s="237"/>
      <c r="G1878" s="280">
        <f t="shared" si="255"/>
        <v>0</v>
      </c>
      <c r="H1878" s="281">
        <f t="shared" si="256"/>
        <v>0</v>
      </c>
      <c r="I1878" s="95"/>
    </row>
    <row r="1879" spans="2:9" s="126" customFormat="1" ht="18.75" customHeight="1">
      <c r="B1879" s="122"/>
      <c r="C1879" s="500" t="s">
        <v>237</v>
      </c>
      <c r="D1879" s="500"/>
      <c r="E1879" s="500"/>
      <c r="F1879" s="500"/>
      <c r="G1879" s="502"/>
      <c r="H1879" s="272">
        <f>SUBTOTAL(9,H1875:H1878)</f>
        <v>0</v>
      </c>
      <c r="I1879" s="122"/>
    </row>
    <row r="1880" spans="2:9" ht="6" customHeight="1">
      <c r="B1880" s="95"/>
      <c r="C1880" s="97"/>
      <c r="D1880" s="97"/>
      <c r="E1880" s="97"/>
      <c r="F1880" s="97"/>
      <c r="G1880" s="97"/>
      <c r="H1880" s="97"/>
      <c r="I1880" s="95"/>
    </row>
    <row r="1881" spans="2:9" ht="18.75" customHeight="1">
      <c r="B1881" s="95"/>
      <c r="C1881" s="501" t="s">
        <v>247</v>
      </c>
      <c r="D1881" s="501"/>
      <c r="E1881" s="501"/>
      <c r="F1881" s="501"/>
      <c r="G1881" s="501"/>
      <c r="H1881" s="501"/>
      <c r="I1881" s="95"/>
    </row>
    <row r="1882" spans="2:9" ht="18.75" customHeight="1">
      <c r="B1882" s="95"/>
      <c r="C1882" s="277" t="s">
        <v>241</v>
      </c>
      <c r="D1882" s="277" t="s">
        <v>242</v>
      </c>
      <c r="E1882" s="503" t="s">
        <v>248</v>
      </c>
      <c r="F1882" s="503"/>
      <c r="G1882" s="503"/>
      <c r="H1882" s="267" t="s">
        <v>249</v>
      </c>
      <c r="I1882" s="95"/>
    </row>
    <row r="1883" spans="2:9" ht="18.75" customHeight="1">
      <c r="B1883" s="95"/>
      <c r="C1883" s="236"/>
      <c r="D1883" s="236"/>
      <c r="E1883" s="498"/>
      <c r="F1883" s="498"/>
      <c r="G1883" s="498"/>
      <c r="H1883" s="111">
        <v>0</v>
      </c>
      <c r="I1883" s="95"/>
    </row>
    <row r="1884" spans="2:9" ht="18.75" customHeight="1">
      <c r="B1884" s="95"/>
      <c r="C1884" s="236"/>
      <c r="D1884" s="236"/>
      <c r="E1884" s="498"/>
      <c r="F1884" s="498"/>
      <c r="G1884" s="498"/>
      <c r="H1884" s="111">
        <v>0</v>
      </c>
      <c r="I1884" s="95"/>
    </row>
    <row r="1885" spans="2:9" ht="18.75" customHeight="1">
      <c r="B1885" s="95"/>
      <c r="C1885" s="236"/>
      <c r="D1885" s="236"/>
      <c r="E1885" s="498"/>
      <c r="F1885" s="498"/>
      <c r="G1885" s="498"/>
      <c r="H1885" s="111">
        <v>0</v>
      </c>
      <c r="I1885" s="95"/>
    </row>
    <row r="1886" spans="2:9" ht="18.75" customHeight="1">
      <c r="B1886" s="95"/>
      <c r="C1886" s="237"/>
      <c r="D1886" s="237"/>
      <c r="E1886" s="499"/>
      <c r="F1886" s="499"/>
      <c r="G1886" s="499"/>
      <c r="H1886" s="113">
        <v>0</v>
      </c>
      <c r="I1886" s="95"/>
    </row>
    <row r="1887" spans="2:9" s="126" customFormat="1" ht="18.75" customHeight="1">
      <c r="B1887" s="122"/>
      <c r="C1887" s="500" t="s">
        <v>237</v>
      </c>
      <c r="D1887" s="500"/>
      <c r="E1887" s="500"/>
      <c r="F1887" s="500"/>
      <c r="G1887" s="500"/>
      <c r="H1887" s="276">
        <f>SUBTOTAL(9,H1883:H1886)</f>
        <v>0</v>
      </c>
      <c r="I1887" s="122"/>
    </row>
    <row r="1888" spans="2:9" ht="6" customHeight="1">
      <c r="B1888" s="95"/>
      <c r="C1888" s="97"/>
      <c r="D1888" s="97"/>
      <c r="E1888" s="97"/>
      <c r="F1888" s="97"/>
      <c r="G1888" s="97"/>
      <c r="H1888" s="97"/>
      <c r="I1888" s="95"/>
    </row>
    <row r="1889" spans="2:9" ht="18.75" customHeight="1">
      <c r="B1889" s="95"/>
      <c r="C1889" s="501" t="s">
        <v>250</v>
      </c>
      <c r="D1889" s="501"/>
      <c r="E1889" s="501"/>
      <c r="F1889" s="501"/>
      <c r="G1889" s="501"/>
      <c r="H1889" s="501"/>
      <c r="I1889" s="95"/>
    </row>
    <row r="1890" spans="2:9" ht="25.5">
      <c r="B1890" s="95"/>
      <c r="C1890" s="282" t="s">
        <v>251</v>
      </c>
      <c r="D1890" s="267" t="s">
        <v>252</v>
      </c>
      <c r="E1890" s="267" t="s">
        <v>253</v>
      </c>
      <c r="F1890" s="277" t="s">
        <v>254</v>
      </c>
      <c r="G1890" s="267" t="s">
        <v>255</v>
      </c>
      <c r="H1890" s="267" t="s">
        <v>249</v>
      </c>
      <c r="I1890" s="95"/>
    </row>
    <row r="1891" spans="2:9" ht="18.75" customHeight="1">
      <c r="B1891" s="95"/>
      <c r="C1891" s="116"/>
      <c r="D1891" s="117"/>
      <c r="E1891" s="117"/>
      <c r="F1891" s="117"/>
      <c r="G1891" s="283">
        <f>E1891-D1891</f>
        <v>0</v>
      </c>
      <c r="H1891" s="111">
        <v>0</v>
      </c>
      <c r="I1891" s="123" t="s">
        <v>256</v>
      </c>
    </row>
    <row r="1892" spans="2:9" ht="18.75" customHeight="1">
      <c r="B1892" s="95"/>
      <c r="C1892" s="118"/>
      <c r="D1892" s="119"/>
      <c r="E1892" s="119"/>
      <c r="F1892" s="119"/>
      <c r="G1892" s="284">
        <f t="shared" ref="G1892" si="257">E1892-D1892</f>
        <v>0</v>
      </c>
      <c r="H1892" s="113">
        <v>0</v>
      </c>
      <c r="I1892" s="123" t="s">
        <v>257</v>
      </c>
    </row>
    <row r="1893" spans="2:9" s="126" customFormat="1" ht="18.75" customHeight="1">
      <c r="B1893" s="122"/>
      <c r="C1893" s="500" t="s">
        <v>237</v>
      </c>
      <c r="D1893" s="500"/>
      <c r="E1893" s="500"/>
      <c r="F1893" s="500"/>
      <c r="G1893" s="500"/>
      <c r="H1893" s="276">
        <f>SUBTOTAL(9,H1891:H1892)</f>
        <v>0</v>
      </c>
      <c r="I1893" s="122"/>
    </row>
    <row r="1894" spans="2:9" ht="6" customHeight="1">
      <c r="B1894" s="95"/>
      <c r="C1894" s="97"/>
      <c r="D1894" s="97"/>
      <c r="E1894" s="97"/>
      <c r="F1894" s="97"/>
      <c r="G1894" s="97"/>
      <c r="H1894" s="97"/>
      <c r="I1894" s="95"/>
    </row>
    <row r="1895" spans="2:9" s="127" customFormat="1" ht="18.75" customHeight="1">
      <c r="B1895" s="124"/>
      <c r="C1895" s="497" t="s">
        <v>258</v>
      </c>
      <c r="D1895" s="497"/>
      <c r="E1895" s="497"/>
      <c r="F1895" s="497"/>
      <c r="G1895" s="497"/>
      <c r="H1895" s="285">
        <f>SUBTOTAL(9,H1863:H1893)</f>
        <v>0</v>
      </c>
      <c r="I1895" s="124"/>
    </row>
    <row r="1896" spans="2:9" ht="50.1" customHeight="1">
      <c r="B1896" s="95"/>
      <c r="C1896" s="120"/>
      <c r="D1896" s="120"/>
      <c r="E1896" s="120"/>
      <c r="F1896" s="120"/>
      <c r="G1896" s="120"/>
      <c r="H1896" s="120"/>
      <c r="I1896" s="95"/>
    </row>
    <row r="1897" spans="2:9" ht="18.75" customHeight="1">
      <c r="B1897" s="95"/>
      <c r="C1897" s="510" t="s">
        <v>358</v>
      </c>
      <c r="D1897" s="510"/>
      <c r="E1897" s="507"/>
      <c r="F1897" s="507"/>
      <c r="G1897" s="507"/>
      <c r="H1897" s="507"/>
      <c r="I1897" s="95"/>
    </row>
    <row r="1898" spans="2:9" ht="18.75" customHeight="1">
      <c r="B1898" s="95"/>
      <c r="C1898" s="511" t="s">
        <v>184</v>
      </c>
      <c r="D1898" s="511"/>
      <c r="E1898" s="507"/>
      <c r="F1898" s="507"/>
      <c r="G1898" s="507"/>
      <c r="H1898" s="507"/>
      <c r="I1898" s="95"/>
    </row>
    <row r="1899" spans="2:9" ht="18.75" customHeight="1">
      <c r="B1899" s="95"/>
      <c r="C1899" s="503" t="s">
        <v>359</v>
      </c>
      <c r="D1899" s="503"/>
      <c r="E1899" s="507"/>
      <c r="F1899" s="507"/>
      <c r="G1899" s="507"/>
      <c r="H1899" s="507"/>
      <c r="I1899" s="95"/>
    </row>
    <row r="1900" spans="2:9" ht="18.75" customHeight="1">
      <c r="B1900" s="95"/>
      <c r="C1900" s="503" t="s">
        <v>226</v>
      </c>
      <c r="D1900" s="503"/>
      <c r="E1900" s="507"/>
      <c r="F1900" s="507"/>
      <c r="G1900" s="507"/>
      <c r="H1900" s="507"/>
      <c r="I1900" s="95"/>
    </row>
    <row r="1901" spans="2:9" ht="32.25" customHeight="1">
      <c r="B1901" s="95"/>
      <c r="C1901" s="503" t="s">
        <v>227</v>
      </c>
      <c r="D1901" s="503"/>
      <c r="E1901" s="507"/>
      <c r="F1901" s="507"/>
      <c r="G1901" s="507"/>
      <c r="H1901" s="507"/>
      <c r="I1901" s="95"/>
    </row>
    <row r="1902" spans="2:9" ht="30" customHeight="1">
      <c r="B1902" s="95"/>
      <c r="C1902" s="265" t="s">
        <v>228</v>
      </c>
      <c r="D1902" s="265" t="s">
        <v>229</v>
      </c>
      <c r="E1902" s="265" t="s">
        <v>230</v>
      </c>
      <c r="F1902" s="508" t="s">
        <v>194</v>
      </c>
      <c r="G1902" s="508"/>
      <c r="H1902" s="508"/>
      <c r="I1902" s="95"/>
    </row>
    <row r="1903" spans="2:9" ht="18.75" customHeight="1">
      <c r="B1903" s="95"/>
      <c r="C1903" s="106"/>
      <c r="D1903" s="238"/>
      <c r="E1903" s="266">
        <f>D1903-C1903</f>
        <v>0</v>
      </c>
      <c r="F1903" s="509"/>
      <c r="G1903" s="509"/>
      <c r="H1903" s="509"/>
      <c r="I1903" s="121"/>
    </row>
    <row r="1904" spans="2:9" ht="6" customHeight="1">
      <c r="B1904" s="95"/>
      <c r="C1904" s="96"/>
      <c r="D1904" s="97"/>
      <c r="E1904" s="97"/>
      <c r="F1904" s="97"/>
      <c r="G1904" s="97"/>
      <c r="H1904" s="97"/>
      <c r="I1904" s="95"/>
    </row>
    <row r="1905" spans="2:9" ht="18.75" customHeight="1">
      <c r="B1905" s="95"/>
      <c r="C1905" s="501" t="s">
        <v>231</v>
      </c>
      <c r="D1905" s="501"/>
      <c r="E1905" s="501"/>
      <c r="F1905" s="501"/>
      <c r="G1905" s="501"/>
      <c r="H1905" s="501"/>
      <c r="I1905" s="95"/>
    </row>
    <row r="1906" spans="2:9" ht="25.5">
      <c r="B1906" s="95"/>
      <c r="C1906" s="267" t="s">
        <v>232</v>
      </c>
      <c r="D1906" s="267" t="s">
        <v>233</v>
      </c>
      <c r="E1906" s="267" t="s">
        <v>230</v>
      </c>
      <c r="F1906" s="267" t="s">
        <v>234</v>
      </c>
      <c r="G1906" s="268" t="s">
        <v>235</v>
      </c>
      <c r="H1906" s="269" t="s">
        <v>236</v>
      </c>
      <c r="I1906" s="95"/>
    </row>
    <row r="1907" spans="2:9" ht="18.75" customHeight="1">
      <c r="B1907" s="95"/>
      <c r="C1907" s="106"/>
      <c r="D1907" s="238"/>
      <c r="E1907" s="266">
        <f t="shared" ref="E1907:E1908" si="258">D1907-C1907</f>
        <v>0</v>
      </c>
      <c r="F1907" s="273">
        <f t="shared" ref="F1907:F1908" si="259">IF(E1907-FLOOR(E1907,1)&lt;=5/24,FLOOR(E1907,1),IF(E1907-FLOOR(E1907,1)&lt;=8/24,FLOOR(E1907,1)+1/3,IF(E1907-FLOOR(E1907,1)&lt;=12/24,FLOOR(E1907,1)+2/3,CEILING(E1907,1))))</f>
        <v>0</v>
      </c>
      <c r="G1907" s="108"/>
      <c r="H1907" s="270">
        <f t="shared" ref="H1907:H1908" si="260">G1907*F1907</f>
        <v>0</v>
      </c>
      <c r="I1907" s="95"/>
    </row>
    <row r="1908" spans="2:9" ht="18.75" customHeight="1">
      <c r="B1908" s="95"/>
      <c r="C1908" s="107"/>
      <c r="D1908" s="107"/>
      <c r="E1908" s="274">
        <f t="shared" si="258"/>
        <v>0</v>
      </c>
      <c r="F1908" s="275">
        <f t="shared" si="259"/>
        <v>0</v>
      </c>
      <c r="G1908" s="109"/>
      <c r="H1908" s="271">
        <f t="shared" si="260"/>
        <v>0</v>
      </c>
      <c r="I1908" s="95"/>
    </row>
    <row r="1909" spans="2:9" s="126" customFormat="1" ht="18.75" customHeight="1">
      <c r="B1909" s="122"/>
      <c r="C1909" s="500" t="s">
        <v>237</v>
      </c>
      <c r="D1909" s="500"/>
      <c r="E1909" s="500"/>
      <c r="F1909" s="500"/>
      <c r="G1909" s="502"/>
      <c r="H1909" s="272">
        <f>SUBTOTAL(9,H1907:H1908)</f>
        <v>0</v>
      </c>
      <c r="I1909" s="122"/>
    </row>
    <row r="1910" spans="2:9" ht="6" customHeight="1">
      <c r="B1910" s="95"/>
      <c r="C1910" s="96"/>
      <c r="D1910" s="97"/>
      <c r="E1910" s="97"/>
      <c r="F1910" s="97"/>
      <c r="G1910" s="97"/>
      <c r="H1910" s="97"/>
      <c r="I1910" s="95"/>
    </row>
    <row r="1911" spans="2:9" ht="18.75" customHeight="1">
      <c r="B1911" s="95"/>
      <c r="C1911" s="501" t="s">
        <v>238</v>
      </c>
      <c r="D1911" s="501"/>
      <c r="E1911" s="501"/>
      <c r="F1911" s="501"/>
      <c r="G1911" s="501"/>
      <c r="H1911" s="501"/>
      <c r="I1911" s="95"/>
    </row>
    <row r="1912" spans="2:9" ht="25.5">
      <c r="B1912" s="95"/>
      <c r="C1912" s="267" t="s">
        <v>239</v>
      </c>
      <c r="D1912" s="504" t="s">
        <v>16</v>
      </c>
      <c r="E1912" s="504"/>
      <c r="F1912" s="504"/>
      <c r="G1912" s="504"/>
      <c r="H1912" s="267" t="s">
        <v>64</v>
      </c>
      <c r="I1912" s="95"/>
    </row>
    <row r="1913" spans="2:9" ht="18.75" customHeight="1">
      <c r="B1913" s="95"/>
      <c r="C1913" s="110"/>
      <c r="D1913" s="505"/>
      <c r="E1913" s="505"/>
      <c r="F1913" s="505"/>
      <c r="G1913" s="505"/>
      <c r="H1913" s="111">
        <v>0</v>
      </c>
      <c r="I1913" s="121"/>
    </row>
    <row r="1914" spans="2:9" ht="18.75" customHeight="1">
      <c r="B1914" s="95"/>
      <c r="C1914" s="112"/>
      <c r="D1914" s="506"/>
      <c r="E1914" s="506"/>
      <c r="F1914" s="506"/>
      <c r="G1914" s="506"/>
      <c r="H1914" s="113">
        <v>0</v>
      </c>
      <c r="I1914" s="95"/>
    </row>
    <row r="1915" spans="2:9" s="126" customFormat="1" ht="18.75" customHeight="1">
      <c r="B1915" s="122"/>
      <c r="C1915" s="500" t="s">
        <v>237</v>
      </c>
      <c r="D1915" s="500"/>
      <c r="E1915" s="500"/>
      <c r="F1915" s="500"/>
      <c r="G1915" s="500"/>
      <c r="H1915" s="158">
        <f>SUBTOTAL(9,H1913:H1914)</f>
        <v>0</v>
      </c>
      <c r="I1915" s="122"/>
    </row>
    <row r="1916" spans="2:9" ht="6" customHeight="1">
      <c r="B1916" s="95"/>
      <c r="C1916" s="96"/>
      <c r="D1916" s="97"/>
      <c r="E1916" s="97"/>
      <c r="F1916" s="97"/>
      <c r="G1916" s="97"/>
      <c r="H1916" s="97"/>
      <c r="I1916" s="95"/>
    </row>
    <row r="1917" spans="2:9" ht="18.75" customHeight="1">
      <c r="B1917" s="95"/>
      <c r="C1917" s="501" t="s">
        <v>240</v>
      </c>
      <c r="D1917" s="501"/>
      <c r="E1917" s="501"/>
      <c r="F1917" s="501"/>
      <c r="G1917" s="501"/>
      <c r="H1917" s="501"/>
      <c r="I1917" s="95"/>
    </row>
    <row r="1918" spans="2:9" ht="38.25">
      <c r="B1918" s="95"/>
      <c r="C1918" s="277" t="s">
        <v>361</v>
      </c>
      <c r="D1918" s="277" t="s">
        <v>362</v>
      </c>
      <c r="E1918" s="267" t="s">
        <v>243</v>
      </c>
      <c r="F1918" s="267" t="s">
        <v>244</v>
      </c>
      <c r="G1918" s="268" t="s">
        <v>245</v>
      </c>
      <c r="H1918" s="269" t="s">
        <v>246</v>
      </c>
      <c r="I1918" s="95"/>
    </row>
    <row r="1919" spans="2:9" ht="18.75" customHeight="1">
      <c r="B1919" s="95"/>
      <c r="C1919" s="236"/>
      <c r="D1919" s="114"/>
      <c r="E1919" s="236"/>
      <c r="F1919" s="236"/>
      <c r="G1919" s="278">
        <f>IF(E1919="",0,IF(F1919="",0.42,F1919*0.05+0.42))</f>
        <v>0</v>
      </c>
      <c r="H1919" s="279">
        <f>G1919*E1919</f>
        <v>0</v>
      </c>
      <c r="I1919" s="95"/>
    </row>
    <row r="1920" spans="2:9" ht="18.75" customHeight="1">
      <c r="B1920" s="95"/>
      <c r="C1920" s="236"/>
      <c r="D1920" s="114"/>
      <c r="E1920" s="236"/>
      <c r="F1920" s="236"/>
      <c r="G1920" s="278">
        <f t="shared" ref="G1920:G1922" si="261">IF(E1920="",0,IF(F1920="",0.42,F1920*0.05+0.42))</f>
        <v>0</v>
      </c>
      <c r="H1920" s="279">
        <f t="shared" ref="H1920:H1922" si="262">G1920*E1920</f>
        <v>0</v>
      </c>
      <c r="I1920" s="95"/>
    </row>
    <row r="1921" spans="2:9" ht="18.75" customHeight="1">
      <c r="B1921" s="95"/>
      <c r="C1921" s="236"/>
      <c r="D1921" s="114"/>
      <c r="E1921" s="236"/>
      <c r="F1921" s="236"/>
      <c r="G1921" s="278">
        <f t="shared" si="261"/>
        <v>0</v>
      </c>
      <c r="H1921" s="279">
        <f t="shared" si="262"/>
        <v>0</v>
      </c>
      <c r="I1921" s="95"/>
    </row>
    <row r="1922" spans="2:9" ht="18.75" customHeight="1">
      <c r="B1922" s="95"/>
      <c r="C1922" s="237"/>
      <c r="D1922" s="115"/>
      <c r="E1922" s="237"/>
      <c r="F1922" s="237"/>
      <c r="G1922" s="280">
        <f t="shared" si="261"/>
        <v>0</v>
      </c>
      <c r="H1922" s="281">
        <f t="shared" si="262"/>
        <v>0</v>
      </c>
      <c r="I1922" s="95"/>
    </row>
    <row r="1923" spans="2:9" s="126" customFormat="1" ht="18.75" customHeight="1">
      <c r="B1923" s="122"/>
      <c r="C1923" s="500" t="s">
        <v>237</v>
      </c>
      <c r="D1923" s="500"/>
      <c r="E1923" s="500"/>
      <c r="F1923" s="500"/>
      <c r="G1923" s="502"/>
      <c r="H1923" s="272">
        <f>SUBTOTAL(9,H1919:H1922)</f>
        <v>0</v>
      </c>
      <c r="I1923" s="122"/>
    </row>
    <row r="1924" spans="2:9" ht="6" customHeight="1">
      <c r="B1924" s="95"/>
      <c r="C1924" s="97"/>
      <c r="D1924" s="97"/>
      <c r="E1924" s="97"/>
      <c r="F1924" s="97"/>
      <c r="G1924" s="97"/>
      <c r="H1924" s="97"/>
      <c r="I1924" s="95"/>
    </row>
    <row r="1925" spans="2:9" ht="18.75" customHeight="1">
      <c r="B1925" s="95"/>
      <c r="C1925" s="501" t="s">
        <v>247</v>
      </c>
      <c r="D1925" s="501"/>
      <c r="E1925" s="501"/>
      <c r="F1925" s="501"/>
      <c r="G1925" s="501"/>
      <c r="H1925" s="501"/>
      <c r="I1925" s="95"/>
    </row>
    <row r="1926" spans="2:9" ht="18.75" customHeight="1">
      <c r="B1926" s="95"/>
      <c r="C1926" s="277" t="s">
        <v>241</v>
      </c>
      <c r="D1926" s="277" t="s">
        <v>242</v>
      </c>
      <c r="E1926" s="503" t="s">
        <v>248</v>
      </c>
      <c r="F1926" s="503"/>
      <c r="G1926" s="503"/>
      <c r="H1926" s="267" t="s">
        <v>249</v>
      </c>
      <c r="I1926" s="95"/>
    </row>
    <row r="1927" spans="2:9" ht="18.75" customHeight="1">
      <c r="B1927" s="95"/>
      <c r="C1927" s="236"/>
      <c r="D1927" s="236"/>
      <c r="E1927" s="498"/>
      <c r="F1927" s="498"/>
      <c r="G1927" s="498"/>
      <c r="H1927" s="111">
        <v>0</v>
      </c>
      <c r="I1927" s="95"/>
    </row>
    <row r="1928" spans="2:9" ht="18.75" customHeight="1">
      <c r="B1928" s="95"/>
      <c r="C1928" s="236"/>
      <c r="D1928" s="236"/>
      <c r="E1928" s="498"/>
      <c r="F1928" s="498"/>
      <c r="G1928" s="498"/>
      <c r="H1928" s="111">
        <v>0</v>
      </c>
      <c r="I1928" s="95"/>
    </row>
    <row r="1929" spans="2:9" ht="18.75" customHeight="1">
      <c r="B1929" s="95"/>
      <c r="C1929" s="236"/>
      <c r="D1929" s="236"/>
      <c r="E1929" s="498"/>
      <c r="F1929" s="498"/>
      <c r="G1929" s="498"/>
      <c r="H1929" s="111">
        <v>0</v>
      </c>
      <c r="I1929" s="95"/>
    </row>
    <row r="1930" spans="2:9" ht="18.75" customHeight="1">
      <c r="B1930" s="95"/>
      <c r="C1930" s="237"/>
      <c r="D1930" s="237"/>
      <c r="E1930" s="499"/>
      <c r="F1930" s="499"/>
      <c r="G1930" s="499"/>
      <c r="H1930" s="113">
        <v>0</v>
      </c>
      <c r="I1930" s="95"/>
    </row>
    <row r="1931" spans="2:9" s="126" customFormat="1" ht="18.75" customHeight="1">
      <c r="B1931" s="122"/>
      <c r="C1931" s="500" t="s">
        <v>237</v>
      </c>
      <c r="D1931" s="500"/>
      <c r="E1931" s="500"/>
      <c r="F1931" s="500"/>
      <c r="G1931" s="500"/>
      <c r="H1931" s="276">
        <f>SUBTOTAL(9,H1927:H1930)</f>
        <v>0</v>
      </c>
      <c r="I1931" s="122"/>
    </row>
    <row r="1932" spans="2:9" ht="6" customHeight="1">
      <c r="B1932" s="95"/>
      <c r="C1932" s="97"/>
      <c r="D1932" s="97"/>
      <c r="E1932" s="97"/>
      <c r="F1932" s="97"/>
      <c r="G1932" s="97"/>
      <c r="H1932" s="97"/>
      <c r="I1932" s="95"/>
    </row>
    <row r="1933" spans="2:9" ht="18.75" customHeight="1">
      <c r="B1933" s="95"/>
      <c r="C1933" s="501" t="s">
        <v>250</v>
      </c>
      <c r="D1933" s="501"/>
      <c r="E1933" s="501"/>
      <c r="F1933" s="501"/>
      <c r="G1933" s="501"/>
      <c r="H1933" s="501"/>
      <c r="I1933" s="95"/>
    </row>
    <row r="1934" spans="2:9" ht="25.5">
      <c r="B1934" s="95"/>
      <c r="C1934" s="282" t="s">
        <v>251</v>
      </c>
      <c r="D1934" s="267" t="s">
        <v>252</v>
      </c>
      <c r="E1934" s="267" t="s">
        <v>253</v>
      </c>
      <c r="F1934" s="277" t="s">
        <v>254</v>
      </c>
      <c r="G1934" s="267" t="s">
        <v>255</v>
      </c>
      <c r="H1934" s="267" t="s">
        <v>249</v>
      </c>
      <c r="I1934" s="95"/>
    </row>
    <row r="1935" spans="2:9" ht="18.75" customHeight="1">
      <c r="B1935" s="95"/>
      <c r="C1935" s="116"/>
      <c r="D1935" s="117"/>
      <c r="E1935" s="117"/>
      <c r="F1935" s="117"/>
      <c r="G1935" s="283">
        <f>E1935-D1935</f>
        <v>0</v>
      </c>
      <c r="H1935" s="111">
        <v>0</v>
      </c>
      <c r="I1935" s="123" t="s">
        <v>256</v>
      </c>
    </row>
    <row r="1936" spans="2:9" ht="18.75" customHeight="1">
      <c r="B1936" s="95"/>
      <c r="C1936" s="118"/>
      <c r="D1936" s="119"/>
      <c r="E1936" s="119"/>
      <c r="F1936" s="119"/>
      <c r="G1936" s="284">
        <f t="shared" ref="G1936" si="263">E1936-D1936</f>
        <v>0</v>
      </c>
      <c r="H1936" s="113">
        <v>0</v>
      </c>
      <c r="I1936" s="123" t="s">
        <v>257</v>
      </c>
    </row>
    <row r="1937" spans="2:9" s="126" customFormat="1" ht="18.75" customHeight="1">
      <c r="B1937" s="122"/>
      <c r="C1937" s="500" t="s">
        <v>237</v>
      </c>
      <c r="D1937" s="500"/>
      <c r="E1937" s="500"/>
      <c r="F1937" s="500"/>
      <c r="G1937" s="500"/>
      <c r="H1937" s="276">
        <f>SUBTOTAL(9,H1935:H1936)</f>
        <v>0</v>
      </c>
      <c r="I1937" s="122"/>
    </row>
    <row r="1938" spans="2:9" ht="6" customHeight="1">
      <c r="B1938" s="95"/>
      <c r="C1938" s="97"/>
      <c r="D1938" s="97"/>
      <c r="E1938" s="97"/>
      <c r="F1938" s="97"/>
      <c r="G1938" s="97"/>
      <c r="H1938" s="97"/>
      <c r="I1938" s="95"/>
    </row>
    <row r="1939" spans="2:9" s="127" customFormat="1" ht="18.75" customHeight="1">
      <c r="B1939" s="124"/>
      <c r="C1939" s="497" t="s">
        <v>258</v>
      </c>
      <c r="D1939" s="497"/>
      <c r="E1939" s="497"/>
      <c r="F1939" s="497"/>
      <c r="G1939" s="497"/>
      <c r="H1939" s="285">
        <f>SUBTOTAL(9,H1907:H1937)</f>
        <v>0</v>
      </c>
      <c r="I1939" s="124"/>
    </row>
    <row r="1940" spans="2:9" ht="50.1" customHeight="1">
      <c r="B1940" s="95"/>
      <c r="C1940" s="120"/>
      <c r="D1940" s="120"/>
      <c r="E1940" s="120"/>
      <c r="F1940" s="120"/>
      <c r="G1940" s="120"/>
      <c r="H1940" s="120"/>
      <c r="I1940" s="95"/>
    </row>
    <row r="1941" spans="2:9" ht="18.75" customHeight="1">
      <c r="B1941" s="95"/>
      <c r="C1941" s="510" t="s">
        <v>358</v>
      </c>
      <c r="D1941" s="510"/>
      <c r="E1941" s="507"/>
      <c r="F1941" s="507"/>
      <c r="G1941" s="507"/>
      <c r="H1941" s="507"/>
      <c r="I1941" s="95"/>
    </row>
    <row r="1942" spans="2:9" ht="18.75" customHeight="1">
      <c r="B1942" s="95"/>
      <c r="C1942" s="511" t="s">
        <v>184</v>
      </c>
      <c r="D1942" s="511"/>
      <c r="E1942" s="507"/>
      <c r="F1942" s="507"/>
      <c r="G1942" s="507"/>
      <c r="H1942" s="507"/>
      <c r="I1942" s="95"/>
    </row>
    <row r="1943" spans="2:9" ht="18.75" customHeight="1">
      <c r="B1943" s="95"/>
      <c r="C1943" s="503" t="s">
        <v>359</v>
      </c>
      <c r="D1943" s="503"/>
      <c r="E1943" s="507"/>
      <c r="F1943" s="507"/>
      <c r="G1943" s="507"/>
      <c r="H1943" s="507"/>
      <c r="I1943" s="95"/>
    </row>
    <row r="1944" spans="2:9" ht="18.75" customHeight="1">
      <c r="B1944" s="95"/>
      <c r="C1944" s="503" t="s">
        <v>226</v>
      </c>
      <c r="D1944" s="503"/>
      <c r="E1944" s="507"/>
      <c r="F1944" s="507"/>
      <c r="G1944" s="507"/>
      <c r="H1944" s="507"/>
      <c r="I1944" s="95"/>
    </row>
    <row r="1945" spans="2:9" ht="32.25" customHeight="1">
      <c r="B1945" s="95"/>
      <c r="C1945" s="503" t="s">
        <v>227</v>
      </c>
      <c r="D1945" s="503"/>
      <c r="E1945" s="507"/>
      <c r="F1945" s="507"/>
      <c r="G1945" s="507"/>
      <c r="H1945" s="507"/>
      <c r="I1945" s="95"/>
    </row>
    <row r="1946" spans="2:9" ht="30" customHeight="1">
      <c r="B1946" s="95"/>
      <c r="C1946" s="265" t="s">
        <v>228</v>
      </c>
      <c r="D1946" s="265" t="s">
        <v>229</v>
      </c>
      <c r="E1946" s="265" t="s">
        <v>230</v>
      </c>
      <c r="F1946" s="508" t="s">
        <v>194</v>
      </c>
      <c r="G1946" s="508"/>
      <c r="H1946" s="508"/>
      <c r="I1946" s="95"/>
    </row>
    <row r="1947" spans="2:9" ht="18.75" customHeight="1">
      <c r="B1947" s="95"/>
      <c r="C1947" s="106"/>
      <c r="D1947" s="238"/>
      <c r="E1947" s="266">
        <f>D1947-C1947</f>
        <v>0</v>
      </c>
      <c r="F1947" s="509"/>
      <c r="G1947" s="509"/>
      <c r="H1947" s="509"/>
      <c r="I1947" s="121"/>
    </row>
    <row r="1948" spans="2:9" ht="6" customHeight="1">
      <c r="B1948" s="95"/>
      <c r="C1948" s="96"/>
      <c r="D1948" s="97"/>
      <c r="E1948" s="97"/>
      <c r="F1948" s="97"/>
      <c r="G1948" s="97"/>
      <c r="H1948" s="97"/>
      <c r="I1948" s="95"/>
    </row>
    <row r="1949" spans="2:9" ht="18.75" customHeight="1">
      <c r="B1949" s="95"/>
      <c r="C1949" s="501" t="s">
        <v>231</v>
      </c>
      <c r="D1949" s="501"/>
      <c r="E1949" s="501"/>
      <c r="F1949" s="501"/>
      <c r="G1949" s="501"/>
      <c r="H1949" s="501"/>
      <c r="I1949" s="95"/>
    </row>
    <row r="1950" spans="2:9" ht="25.5">
      <c r="B1950" s="95"/>
      <c r="C1950" s="267" t="s">
        <v>232</v>
      </c>
      <c r="D1950" s="267" t="s">
        <v>233</v>
      </c>
      <c r="E1950" s="267" t="s">
        <v>230</v>
      </c>
      <c r="F1950" s="267" t="s">
        <v>234</v>
      </c>
      <c r="G1950" s="268" t="s">
        <v>235</v>
      </c>
      <c r="H1950" s="269" t="s">
        <v>236</v>
      </c>
      <c r="I1950" s="95"/>
    </row>
    <row r="1951" spans="2:9" ht="18.75" customHeight="1">
      <c r="B1951" s="95"/>
      <c r="C1951" s="106"/>
      <c r="D1951" s="238"/>
      <c r="E1951" s="266">
        <f t="shared" ref="E1951:E1952" si="264">D1951-C1951</f>
        <v>0</v>
      </c>
      <c r="F1951" s="273">
        <f t="shared" ref="F1951:F1952" si="265">IF(E1951-FLOOR(E1951,1)&lt;=5/24,FLOOR(E1951,1),IF(E1951-FLOOR(E1951,1)&lt;=8/24,FLOOR(E1951,1)+1/3,IF(E1951-FLOOR(E1951,1)&lt;=12/24,FLOOR(E1951,1)+2/3,CEILING(E1951,1))))</f>
        <v>0</v>
      </c>
      <c r="G1951" s="108"/>
      <c r="H1951" s="270">
        <f t="shared" ref="H1951:H1952" si="266">G1951*F1951</f>
        <v>0</v>
      </c>
      <c r="I1951" s="95"/>
    </row>
    <row r="1952" spans="2:9" ht="18.75" customHeight="1">
      <c r="B1952" s="95"/>
      <c r="C1952" s="107"/>
      <c r="D1952" s="107"/>
      <c r="E1952" s="274">
        <f t="shared" si="264"/>
        <v>0</v>
      </c>
      <c r="F1952" s="275">
        <f t="shared" si="265"/>
        <v>0</v>
      </c>
      <c r="G1952" s="109"/>
      <c r="H1952" s="271">
        <f t="shared" si="266"/>
        <v>0</v>
      </c>
      <c r="I1952" s="95"/>
    </row>
    <row r="1953" spans="2:9" s="126" customFormat="1" ht="18.75" customHeight="1">
      <c r="B1953" s="122"/>
      <c r="C1953" s="500" t="s">
        <v>237</v>
      </c>
      <c r="D1953" s="500"/>
      <c r="E1953" s="500"/>
      <c r="F1953" s="500"/>
      <c r="G1953" s="502"/>
      <c r="H1953" s="272">
        <f>SUBTOTAL(9,H1951:H1952)</f>
        <v>0</v>
      </c>
      <c r="I1953" s="122"/>
    </row>
    <row r="1954" spans="2:9" ht="6" customHeight="1">
      <c r="B1954" s="95"/>
      <c r="C1954" s="96"/>
      <c r="D1954" s="97"/>
      <c r="E1954" s="97"/>
      <c r="F1954" s="97"/>
      <c r="G1954" s="97"/>
      <c r="H1954" s="97"/>
      <c r="I1954" s="95"/>
    </row>
    <row r="1955" spans="2:9" ht="18.75" customHeight="1">
      <c r="B1955" s="95"/>
      <c r="C1955" s="501" t="s">
        <v>238</v>
      </c>
      <c r="D1955" s="501"/>
      <c r="E1955" s="501"/>
      <c r="F1955" s="501"/>
      <c r="G1955" s="501"/>
      <c r="H1955" s="501"/>
      <c r="I1955" s="95"/>
    </row>
    <row r="1956" spans="2:9" ht="25.5">
      <c r="B1956" s="95"/>
      <c r="C1956" s="267" t="s">
        <v>239</v>
      </c>
      <c r="D1956" s="504" t="s">
        <v>16</v>
      </c>
      <c r="E1956" s="504"/>
      <c r="F1956" s="504"/>
      <c r="G1956" s="504"/>
      <c r="H1956" s="267" t="s">
        <v>64</v>
      </c>
      <c r="I1956" s="95"/>
    </row>
    <row r="1957" spans="2:9" ht="18.75" customHeight="1">
      <c r="B1957" s="95"/>
      <c r="C1957" s="110"/>
      <c r="D1957" s="505"/>
      <c r="E1957" s="505"/>
      <c r="F1957" s="505"/>
      <c r="G1957" s="505"/>
      <c r="H1957" s="111">
        <v>0</v>
      </c>
      <c r="I1957" s="121"/>
    </row>
    <row r="1958" spans="2:9" ht="18.75" customHeight="1">
      <c r="B1958" s="95"/>
      <c r="C1958" s="112"/>
      <c r="D1958" s="506"/>
      <c r="E1958" s="506"/>
      <c r="F1958" s="506"/>
      <c r="G1958" s="506"/>
      <c r="H1958" s="113">
        <v>0</v>
      </c>
      <c r="I1958" s="95"/>
    </row>
    <row r="1959" spans="2:9" s="126" customFormat="1" ht="18.75" customHeight="1">
      <c r="B1959" s="122"/>
      <c r="C1959" s="500" t="s">
        <v>237</v>
      </c>
      <c r="D1959" s="500"/>
      <c r="E1959" s="500"/>
      <c r="F1959" s="500"/>
      <c r="G1959" s="500"/>
      <c r="H1959" s="158">
        <f>SUBTOTAL(9,H1957:H1958)</f>
        <v>0</v>
      </c>
      <c r="I1959" s="122"/>
    </row>
    <row r="1960" spans="2:9" ht="6" customHeight="1">
      <c r="B1960" s="95"/>
      <c r="C1960" s="96"/>
      <c r="D1960" s="97"/>
      <c r="E1960" s="97"/>
      <c r="F1960" s="97"/>
      <c r="G1960" s="97"/>
      <c r="H1960" s="97"/>
      <c r="I1960" s="95"/>
    </row>
    <row r="1961" spans="2:9" ht="18.75" customHeight="1">
      <c r="B1961" s="95"/>
      <c r="C1961" s="501" t="s">
        <v>240</v>
      </c>
      <c r="D1961" s="501"/>
      <c r="E1961" s="501"/>
      <c r="F1961" s="501"/>
      <c r="G1961" s="501"/>
      <c r="H1961" s="501"/>
      <c r="I1961" s="95"/>
    </row>
    <row r="1962" spans="2:9" ht="38.25">
      <c r="B1962" s="95"/>
      <c r="C1962" s="277" t="s">
        <v>361</v>
      </c>
      <c r="D1962" s="277" t="s">
        <v>362</v>
      </c>
      <c r="E1962" s="267" t="s">
        <v>243</v>
      </c>
      <c r="F1962" s="267" t="s">
        <v>244</v>
      </c>
      <c r="G1962" s="268" t="s">
        <v>245</v>
      </c>
      <c r="H1962" s="269" t="s">
        <v>246</v>
      </c>
      <c r="I1962" s="95"/>
    </row>
    <row r="1963" spans="2:9" ht="18.75" customHeight="1">
      <c r="B1963" s="95"/>
      <c r="C1963" s="236"/>
      <c r="D1963" s="114"/>
      <c r="E1963" s="236"/>
      <c r="F1963" s="236"/>
      <c r="G1963" s="278">
        <f>IF(E1963="",0,IF(F1963="",0.42,F1963*0.05+0.42))</f>
        <v>0</v>
      </c>
      <c r="H1963" s="279">
        <f>G1963*E1963</f>
        <v>0</v>
      </c>
      <c r="I1963" s="95"/>
    </row>
    <row r="1964" spans="2:9" ht="18.75" customHeight="1">
      <c r="B1964" s="95"/>
      <c r="C1964" s="236"/>
      <c r="D1964" s="114"/>
      <c r="E1964" s="236"/>
      <c r="F1964" s="236"/>
      <c r="G1964" s="278">
        <f t="shared" ref="G1964:G1966" si="267">IF(E1964="",0,IF(F1964="",0.42,F1964*0.05+0.42))</f>
        <v>0</v>
      </c>
      <c r="H1964" s="279">
        <f t="shared" ref="H1964:H1966" si="268">G1964*E1964</f>
        <v>0</v>
      </c>
      <c r="I1964" s="95"/>
    </row>
    <row r="1965" spans="2:9" ht="18.75" customHeight="1">
      <c r="B1965" s="95"/>
      <c r="C1965" s="236"/>
      <c r="D1965" s="114"/>
      <c r="E1965" s="236"/>
      <c r="F1965" s="236"/>
      <c r="G1965" s="278">
        <f t="shared" si="267"/>
        <v>0</v>
      </c>
      <c r="H1965" s="279">
        <f t="shared" si="268"/>
        <v>0</v>
      </c>
      <c r="I1965" s="95"/>
    </row>
    <row r="1966" spans="2:9" ht="18.75" customHeight="1">
      <c r="B1966" s="95"/>
      <c r="C1966" s="237"/>
      <c r="D1966" s="115"/>
      <c r="E1966" s="237"/>
      <c r="F1966" s="237"/>
      <c r="G1966" s="280">
        <f t="shared" si="267"/>
        <v>0</v>
      </c>
      <c r="H1966" s="281">
        <f t="shared" si="268"/>
        <v>0</v>
      </c>
      <c r="I1966" s="95"/>
    </row>
    <row r="1967" spans="2:9" s="126" customFormat="1" ht="18.75" customHeight="1">
      <c r="B1967" s="122"/>
      <c r="C1967" s="500" t="s">
        <v>237</v>
      </c>
      <c r="D1967" s="500"/>
      <c r="E1967" s="500"/>
      <c r="F1967" s="500"/>
      <c r="G1967" s="502"/>
      <c r="H1967" s="272">
        <f>SUBTOTAL(9,H1963:H1966)</f>
        <v>0</v>
      </c>
      <c r="I1967" s="122"/>
    </row>
    <row r="1968" spans="2:9" ht="6" customHeight="1">
      <c r="B1968" s="95"/>
      <c r="C1968" s="97"/>
      <c r="D1968" s="97"/>
      <c r="E1968" s="97"/>
      <c r="F1968" s="97"/>
      <c r="G1968" s="97"/>
      <c r="H1968" s="97"/>
      <c r="I1968" s="95"/>
    </row>
    <row r="1969" spans="2:9" ht="18.75" customHeight="1">
      <c r="B1969" s="95"/>
      <c r="C1969" s="501" t="s">
        <v>247</v>
      </c>
      <c r="D1969" s="501"/>
      <c r="E1969" s="501"/>
      <c r="F1969" s="501"/>
      <c r="G1969" s="501"/>
      <c r="H1969" s="501"/>
      <c r="I1969" s="95"/>
    </row>
    <row r="1970" spans="2:9" ht="18.75" customHeight="1">
      <c r="B1970" s="95"/>
      <c r="C1970" s="277" t="s">
        <v>241</v>
      </c>
      <c r="D1970" s="277" t="s">
        <v>242</v>
      </c>
      <c r="E1970" s="503" t="s">
        <v>248</v>
      </c>
      <c r="F1970" s="503"/>
      <c r="G1970" s="503"/>
      <c r="H1970" s="267" t="s">
        <v>249</v>
      </c>
      <c r="I1970" s="95"/>
    </row>
    <row r="1971" spans="2:9" ht="18.75" customHeight="1">
      <c r="B1971" s="95"/>
      <c r="C1971" s="236"/>
      <c r="D1971" s="236"/>
      <c r="E1971" s="498"/>
      <c r="F1971" s="498"/>
      <c r="G1971" s="498"/>
      <c r="H1971" s="111">
        <v>0</v>
      </c>
      <c r="I1971" s="95"/>
    </row>
    <row r="1972" spans="2:9" ht="18.75" customHeight="1">
      <c r="B1972" s="95"/>
      <c r="C1972" s="236"/>
      <c r="D1972" s="236"/>
      <c r="E1972" s="498"/>
      <c r="F1972" s="498"/>
      <c r="G1972" s="498"/>
      <c r="H1972" s="111">
        <v>0</v>
      </c>
      <c r="I1972" s="95"/>
    </row>
    <row r="1973" spans="2:9" ht="18.75" customHeight="1">
      <c r="B1973" s="95"/>
      <c r="C1973" s="236"/>
      <c r="D1973" s="236"/>
      <c r="E1973" s="498"/>
      <c r="F1973" s="498"/>
      <c r="G1973" s="498"/>
      <c r="H1973" s="111">
        <v>0</v>
      </c>
      <c r="I1973" s="95"/>
    </row>
    <row r="1974" spans="2:9" ht="18.75" customHeight="1">
      <c r="B1974" s="95"/>
      <c r="C1974" s="237"/>
      <c r="D1974" s="237"/>
      <c r="E1974" s="499"/>
      <c r="F1974" s="499"/>
      <c r="G1974" s="499"/>
      <c r="H1974" s="113">
        <v>0</v>
      </c>
      <c r="I1974" s="95"/>
    </row>
    <row r="1975" spans="2:9" s="126" customFormat="1" ht="18.75" customHeight="1">
      <c r="B1975" s="122"/>
      <c r="C1975" s="500" t="s">
        <v>237</v>
      </c>
      <c r="D1975" s="500"/>
      <c r="E1975" s="500"/>
      <c r="F1975" s="500"/>
      <c r="G1975" s="500"/>
      <c r="H1975" s="276">
        <f>SUBTOTAL(9,H1971:H1974)</f>
        <v>0</v>
      </c>
      <c r="I1975" s="122"/>
    </row>
    <row r="1976" spans="2:9" ht="6" customHeight="1">
      <c r="B1976" s="95"/>
      <c r="C1976" s="97"/>
      <c r="D1976" s="97"/>
      <c r="E1976" s="97"/>
      <c r="F1976" s="97"/>
      <c r="G1976" s="97"/>
      <c r="H1976" s="97"/>
      <c r="I1976" s="95"/>
    </row>
    <row r="1977" spans="2:9" ht="18.75" customHeight="1">
      <c r="B1977" s="95"/>
      <c r="C1977" s="501" t="s">
        <v>250</v>
      </c>
      <c r="D1977" s="501"/>
      <c r="E1977" s="501"/>
      <c r="F1977" s="501"/>
      <c r="G1977" s="501"/>
      <c r="H1977" s="501"/>
      <c r="I1977" s="95"/>
    </row>
    <row r="1978" spans="2:9" ht="25.5">
      <c r="B1978" s="95"/>
      <c r="C1978" s="282" t="s">
        <v>251</v>
      </c>
      <c r="D1978" s="267" t="s">
        <v>252</v>
      </c>
      <c r="E1978" s="267" t="s">
        <v>253</v>
      </c>
      <c r="F1978" s="277" t="s">
        <v>254</v>
      </c>
      <c r="G1978" s="267" t="s">
        <v>255</v>
      </c>
      <c r="H1978" s="267" t="s">
        <v>249</v>
      </c>
      <c r="I1978" s="95"/>
    </row>
    <row r="1979" spans="2:9" ht="18.75" customHeight="1">
      <c r="B1979" s="95"/>
      <c r="C1979" s="116"/>
      <c r="D1979" s="117"/>
      <c r="E1979" s="117"/>
      <c r="F1979" s="117"/>
      <c r="G1979" s="283">
        <f>E1979-D1979</f>
        <v>0</v>
      </c>
      <c r="H1979" s="111">
        <v>0</v>
      </c>
      <c r="I1979" s="123" t="s">
        <v>256</v>
      </c>
    </row>
    <row r="1980" spans="2:9" ht="18.75" customHeight="1">
      <c r="B1980" s="95"/>
      <c r="C1980" s="118"/>
      <c r="D1980" s="119"/>
      <c r="E1980" s="119"/>
      <c r="F1980" s="119"/>
      <c r="G1980" s="284">
        <f t="shared" ref="G1980" si="269">E1980-D1980</f>
        <v>0</v>
      </c>
      <c r="H1980" s="113">
        <v>0</v>
      </c>
      <c r="I1980" s="123" t="s">
        <v>257</v>
      </c>
    </row>
    <row r="1981" spans="2:9" s="126" customFormat="1" ht="18.75" customHeight="1">
      <c r="B1981" s="122"/>
      <c r="C1981" s="500" t="s">
        <v>237</v>
      </c>
      <c r="D1981" s="500"/>
      <c r="E1981" s="500"/>
      <c r="F1981" s="500"/>
      <c r="G1981" s="500"/>
      <c r="H1981" s="276">
        <f>SUBTOTAL(9,H1979:H1980)</f>
        <v>0</v>
      </c>
      <c r="I1981" s="122"/>
    </row>
    <row r="1982" spans="2:9" ht="6" customHeight="1">
      <c r="B1982" s="95"/>
      <c r="C1982" s="97"/>
      <c r="D1982" s="97"/>
      <c r="E1982" s="97"/>
      <c r="F1982" s="97"/>
      <c r="G1982" s="97"/>
      <c r="H1982" s="97"/>
      <c r="I1982" s="95"/>
    </row>
    <row r="1983" spans="2:9" s="127" customFormat="1" ht="18.75" customHeight="1">
      <c r="B1983" s="124"/>
      <c r="C1983" s="497" t="s">
        <v>258</v>
      </c>
      <c r="D1983" s="497"/>
      <c r="E1983" s="497"/>
      <c r="F1983" s="497"/>
      <c r="G1983" s="497"/>
      <c r="H1983" s="285">
        <f>SUBTOTAL(9,H1951:H1981)</f>
        <v>0</v>
      </c>
      <c r="I1983" s="124"/>
    </row>
    <row r="1984" spans="2:9" ht="50.1" customHeight="1">
      <c r="B1984" s="95"/>
      <c r="C1984" s="120"/>
      <c r="D1984" s="120"/>
      <c r="E1984" s="120"/>
      <c r="F1984" s="120"/>
      <c r="G1984" s="120"/>
      <c r="H1984" s="120"/>
      <c r="I1984" s="95"/>
    </row>
    <row r="1985" spans="2:9" ht="18.75" customHeight="1">
      <c r="B1985" s="95"/>
      <c r="C1985" s="510" t="s">
        <v>358</v>
      </c>
      <c r="D1985" s="510"/>
      <c r="E1985" s="507"/>
      <c r="F1985" s="507"/>
      <c r="G1985" s="507"/>
      <c r="H1985" s="507"/>
      <c r="I1985" s="95"/>
    </row>
    <row r="1986" spans="2:9" ht="18.75" customHeight="1">
      <c r="B1986" s="95"/>
      <c r="C1986" s="511" t="s">
        <v>184</v>
      </c>
      <c r="D1986" s="511"/>
      <c r="E1986" s="507"/>
      <c r="F1986" s="507"/>
      <c r="G1986" s="507"/>
      <c r="H1986" s="507"/>
      <c r="I1986" s="95"/>
    </row>
    <row r="1987" spans="2:9" ht="18.75" customHeight="1">
      <c r="B1987" s="95"/>
      <c r="C1987" s="503" t="s">
        <v>359</v>
      </c>
      <c r="D1987" s="503"/>
      <c r="E1987" s="507"/>
      <c r="F1987" s="507"/>
      <c r="G1987" s="507"/>
      <c r="H1987" s="507"/>
      <c r="I1987" s="95"/>
    </row>
    <row r="1988" spans="2:9" ht="18.75" customHeight="1">
      <c r="B1988" s="95"/>
      <c r="C1988" s="503" t="s">
        <v>226</v>
      </c>
      <c r="D1988" s="503"/>
      <c r="E1988" s="507"/>
      <c r="F1988" s="507"/>
      <c r="G1988" s="507"/>
      <c r="H1988" s="507"/>
      <c r="I1988" s="95"/>
    </row>
    <row r="1989" spans="2:9" ht="32.25" customHeight="1">
      <c r="B1989" s="95"/>
      <c r="C1989" s="503" t="s">
        <v>227</v>
      </c>
      <c r="D1989" s="503"/>
      <c r="E1989" s="507"/>
      <c r="F1989" s="507"/>
      <c r="G1989" s="507"/>
      <c r="H1989" s="507"/>
      <c r="I1989" s="95"/>
    </row>
    <row r="1990" spans="2:9" ht="30" customHeight="1">
      <c r="B1990" s="95"/>
      <c r="C1990" s="265" t="s">
        <v>228</v>
      </c>
      <c r="D1990" s="265" t="s">
        <v>229</v>
      </c>
      <c r="E1990" s="265" t="s">
        <v>230</v>
      </c>
      <c r="F1990" s="508" t="s">
        <v>194</v>
      </c>
      <c r="G1990" s="508"/>
      <c r="H1990" s="508"/>
      <c r="I1990" s="95"/>
    </row>
    <row r="1991" spans="2:9" ht="18.75" customHeight="1">
      <c r="B1991" s="95"/>
      <c r="C1991" s="106"/>
      <c r="D1991" s="238"/>
      <c r="E1991" s="266">
        <f>D1991-C1991</f>
        <v>0</v>
      </c>
      <c r="F1991" s="509"/>
      <c r="G1991" s="509"/>
      <c r="H1991" s="509"/>
      <c r="I1991" s="121"/>
    </row>
    <row r="1992" spans="2:9" ht="6" customHeight="1">
      <c r="B1992" s="95"/>
      <c r="C1992" s="96"/>
      <c r="D1992" s="97"/>
      <c r="E1992" s="97"/>
      <c r="F1992" s="97"/>
      <c r="G1992" s="97"/>
      <c r="H1992" s="97"/>
      <c r="I1992" s="95"/>
    </row>
    <row r="1993" spans="2:9" ht="18.75" customHeight="1">
      <c r="B1993" s="95"/>
      <c r="C1993" s="501" t="s">
        <v>231</v>
      </c>
      <c r="D1993" s="501"/>
      <c r="E1993" s="501"/>
      <c r="F1993" s="501"/>
      <c r="G1993" s="501"/>
      <c r="H1993" s="501"/>
      <c r="I1993" s="95"/>
    </row>
    <row r="1994" spans="2:9" ht="25.5">
      <c r="B1994" s="95"/>
      <c r="C1994" s="267" t="s">
        <v>232</v>
      </c>
      <c r="D1994" s="267" t="s">
        <v>233</v>
      </c>
      <c r="E1994" s="267" t="s">
        <v>230</v>
      </c>
      <c r="F1994" s="267" t="s">
        <v>234</v>
      </c>
      <c r="G1994" s="268" t="s">
        <v>235</v>
      </c>
      <c r="H1994" s="269" t="s">
        <v>236</v>
      </c>
      <c r="I1994" s="95"/>
    </row>
    <row r="1995" spans="2:9" ht="18.75" customHeight="1">
      <c r="B1995" s="95"/>
      <c r="C1995" s="106"/>
      <c r="D1995" s="238"/>
      <c r="E1995" s="266">
        <f t="shared" ref="E1995:E1996" si="270">D1995-C1995</f>
        <v>0</v>
      </c>
      <c r="F1995" s="273">
        <f t="shared" ref="F1995:F1996" si="271">IF(E1995-FLOOR(E1995,1)&lt;=5/24,FLOOR(E1995,1),IF(E1995-FLOOR(E1995,1)&lt;=8/24,FLOOR(E1995,1)+1/3,IF(E1995-FLOOR(E1995,1)&lt;=12/24,FLOOR(E1995,1)+2/3,CEILING(E1995,1))))</f>
        <v>0</v>
      </c>
      <c r="G1995" s="108"/>
      <c r="H1995" s="270">
        <f t="shared" ref="H1995:H1996" si="272">G1995*F1995</f>
        <v>0</v>
      </c>
      <c r="I1995" s="95"/>
    </row>
    <row r="1996" spans="2:9" ht="18.75" customHeight="1">
      <c r="B1996" s="95"/>
      <c r="C1996" s="107"/>
      <c r="D1996" s="107"/>
      <c r="E1996" s="274">
        <f t="shared" si="270"/>
        <v>0</v>
      </c>
      <c r="F1996" s="275">
        <f t="shared" si="271"/>
        <v>0</v>
      </c>
      <c r="G1996" s="109"/>
      <c r="H1996" s="271">
        <f t="shared" si="272"/>
        <v>0</v>
      </c>
      <c r="I1996" s="95"/>
    </row>
    <row r="1997" spans="2:9" s="126" customFormat="1" ht="18.75" customHeight="1">
      <c r="B1997" s="122"/>
      <c r="C1997" s="500" t="s">
        <v>237</v>
      </c>
      <c r="D1997" s="500"/>
      <c r="E1997" s="500"/>
      <c r="F1997" s="500"/>
      <c r="G1997" s="502"/>
      <c r="H1997" s="272">
        <f>SUBTOTAL(9,H1995:H1996)</f>
        <v>0</v>
      </c>
      <c r="I1997" s="122"/>
    </row>
    <row r="1998" spans="2:9" ht="6" customHeight="1">
      <c r="B1998" s="95"/>
      <c r="C1998" s="96"/>
      <c r="D1998" s="97"/>
      <c r="E1998" s="97"/>
      <c r="F1998" s="97"/>
      <c r="G1998" s="97"/>
      <c r="H1998" s="97"/>
      <c r="I1998" s="95"/>
    </row>
    <row r="1999" spans="2:9" ht="18.75" customHeight="1">
      <c r="B1999" s="95"/>
      <c r="C1999" s="501" t="s">
        <v>238</v>
      </c>
      <c r="D1999" s="501"/>
      <c r="E1999" s="501"/>
      <c r="F1999" s="501"/>
      <c r="G1999" s="501"/>
      <c r="H1999" s="501"/>
      <c r="I1999" s="95"/>
    </row>
    <row r="2000" spans="2:9" ht="25.5">
      <c r="B2000" s="95"/>
      <c r="C2000" s="267" t="s">
        <v>239</v>
      </c>
      <c r="D2000" s="504" t="s">
        <v>16</v>
      </c>
      <c r="E2000" s="504"/>
      <c r="F2000" s="504"/>
      <c r="G2000" s="504"/>
      <c r="H2000" s="267" t="s">
        <v>64</v>
      </c>
      <c r="I2000" s="95"/>
    </row>
    <row r="2001" spans="2:9" ht="18.75" customHeight="1">
      <c r="B2001" s="95"/>
      <c r="C2001" s="110"/>
      <c r="D2001" s="505"/>
      <c r="E2001" s="505"/>
      <c r="F2001" s="505"/>
      <c r="G2001" s="505"/>
      <c r="H2001" s="111">
        <v>0</v>
      </c>
      <c r="I2001" s="121"/>
    </row>
    <row r="2002" spans="2:9" ht="18.75" customHeight="1">
      <c r="B2002" s="95"/>
      <c r="C2002" s="112"/>
      <c r="D2002" s="506"/>
      <c r="E2002" s="506"/>
      <c r="F2002" s="506"/>
      <c r="G2002" s="506"/>
      <c r="H2002" s="113">
        <v>0</v>
      </c>
      <c r="I2002" s="95"/>
    </row>
    <row r="2003" spans="2:9" s="126" customFormat="1" ht="18.75" customHeight="1">
      <c r="B2003" s="122"/>
      <c r="C2003" s="500" t="s">
        <v>237</v>
      </c>
      <c r="D2003" s="500"/>
      <c r="E2003" s="500"/>
      <c r="F2003" s="500"/>
      <c r="G2003" s="500"/>
      <c r="H2003" s="158">
        <f>SUBTOTAL(9,H2001:H2002)</f>
        <v>0</v>
      </c>
      <c r="I2003" s="122"/>
    </row>
    <row r="2004" spans="2:9" ht="6" customHeight="1">
      <c r="B2004" s="95"/>
      <c r="C2004" s="96"/>
      <c r="D2004" s="97"/>
      <c r="E2004" s="97"/>
      <c r="F2004" s="97"/>
      <c r="G2004" s="97"/>
      <c r="H2004" s="97"/>
      <c r="I2004" s="95"/>
    </row>
    <row r="2005" spans="2:9" ht="18.75" customHeight="1">
      <c r="B2005" s="95"/>
      <c r="C2005" s="501" t="s">
        <v>240</v>
      </c>
      <c r="D2005" s="501"/>
      <c r="E2005" s="501"/>
      <c r="F2005" s="501"/>
      <c r="G2005" s="501"/>
      <c r="H2005" s="501"/>
      <c r="I2005" s="95"/>
    </row>
    <row r="2006" spans="2:9" ht="38.25">
      <c r="B2006" s="95"/>
      <c r="C2006" s="277" t="s">
        <v>361</v>
      </c>
      <c r="D2006" s="277" t="s">
        <v>362</v>
      </c>
      <c r="E2006" s="267" t="s">
        <v>243</v>
      </c>
      <c r="F2006" s="267" t="s">
        <v>244</v>
      </c>
      <c r="G2006" s="268" t="s">
        <v>245</v>
      </c>
      <c r="H2006" s="269" t="s">
        <v>246</v>
      </c>
      <c r="I2006" s="95"/>
    </row>
    <row r="2007" spans="2:9" ht="18.75" customHeight="1">
      <c r="B2007" s="95"/>
      <c r="C2007" s="236"/>
      <c r="D2007" s="114"/>
      <c r="E2007" s="236"/>
      <c r="F2007" s="236"/>
      <c r="G2007" s="278">
        <f>IF(E2007="",0,IF(F2007="",0.42,F2007*0.05+0.42))</f>
        <v>0</v>
      </c>
      <c r="H2007" s="279">
        <f>G2007*E2007</f>
        <v>0</v>
      </c>
      <c r="I2007" s="95"/>
    </row>
    <row r="2008" spans="2:9" ht="18.75" customHeight="1">
      <c r="B2008" s="95"/>
      <c r="C2008" s="236"/>
      <c r="D2008" s="114"/>
      <c r="E2008" s="236"/>
      <c r="F2008" s="236"/>
      <c r="G2008" s="278">
        <f t="shared" ref="G2008:G2010" si="273">IF(E2008="",0,IF(F2008="",0.42,F2008*0.05+0.42))</f>
        <v>0</v>
      </c>
      <c r="H2008" s="279">
        <f t="shared" ref="H2008:H2010" si="274">G2008*E2008</f>
        <v>0</v>
      </c>
      <c r="I2008" s="95"/>
    </row>
    <row r="2009" spans="2:9" ht="18.75" customHeight="1">
      <c r="B2009" s="95"/>
      <c r="C2009" s="236"/>
      <c r="D2009" s="114"/>
      <c r="E2009" s="236"/>
      <c r="F2009" s="236"/>
      <c r="G2009" s="278">
        <f t="shared" si="273"/>
        <v>0</v>
      </c>
      <c r="H2009" s="279">
        <f t="shared" si="274"/>
        <v>0</v>
      </c>
      <c r="I2009" s="95"/>
    </row>
    <row r="2010" spans="2:9" ht="18.75" customHeight="1">
      <c r="B2010" s="95"/>
      <c r="C2010" s="237"/>
      <c r="D2010" s="115"/>
      <c r="E2010" s="237"/>
      <c r="F2010" s="237"/>
      <c r="G2010" s="280">
        <f t="shared" si="273"/>
        <v>0</v>
      </c>
      <c r="H2010" s="281">
        <f t="shared" si="274"/>
        <v>0</v>
      </c>
      <c r="I2010" s="95"/>
    </row>
    <row r="2011" spans="2:9" s="126" customFormat="1" ht="18.75" customHeight="1">
      <c r="B2011" s="122"/>
      <c r="C2011" s="500" t="s">
        <v>237</v>
      </c>
      <c r="D2011" s="500"/>
      <c r="E2011" s="500"/>
      <c r="F2011" s="500"/>
      <c r="G2011" s="502"/>
      <c r="H2011" s="272">
        <f>SUBTOTAL(9,H2007:H2010)</f>
        <v>0</v>
      </c>
      <c r="I2011" s="122"/>
    </row>
    <row r="2012" spans="2:9" ht="6" customHeight="1">
      <c r="B2012" s="95"/>
      <c r="C2012" s="97"/>
      <c r="D2012" s="97"/>
      <c r="E2012" s="97"/>
      <c r="F2012" s="97"/>
      <c r="G2012" s="97"/>
      <c r="H2012" s="97"/>
      <c r="I2012" s="95"/>
    </row>
    <row r="2013" spans="2:9" ht="18.75" customHeight="1">
      <c r="B2013" s="95"/>
      <c r="C2013" s="501" t="s">
        <v>247</v>
      </c>
      <c r="D2013" s="501"/>
      <c r="E2013" s="501"/>
      <c r="F2013" s="501"/>
      <c r="G2013" s="501"/>
      <c r="H2013" s="501"/>
      <c r="I2013" s="95"/>
    </row>
    <row r="2014" spans="2:9" ht="18.75" customHeight="1">
      <c r="B2014" s="95"/>
      <c r="C2014" s="277" t="s">
        <v>241</v>
      </c>
      <c r="D2014" s="277" t="s">
        <v>242</v>
      </c>
      <c r="E2014" s="503" t="s">
        <v>248</v>
      </c>
      <c r="F2014" s="503"/>
      <c r="G2014" s="503"/>
      <c r="H2014" s="267" t="s">
        <v>249</v>
      </c>
      <c r="I2014" s="95"/>
    </row>
    <row r="2015" spans="2:9" ht="18.75" customHeight="1">
      <c r="B2015" s="95"/>
      <c r="C2015" s="236"/>
      <c r="D2015" s="236"/>
      <c r="E2015" s="498"/>
      <c r="F2015" s="498"/>
      <c r="G2015" s="498"/>
      <c r="H2015" s="111">
        <v>0</v>
      </c>
      <c r="I2015" s="95"/>
    </row>
    <row r="2016" spans="2:9" ht="18.75" customHeight="1">
      <c r="B2016" s="95"/>
      <c r="C2016" s="236"/>
      <c r="D2016" s="236"/>
      <c r="E2016" s="498"/>
      <c r="F2016" s="498"/>
      <c r="G2016" s="498"/>
      <c r="H2016" s="111">
        <v>0</v>
      </c>
      <c r="I2016" s="95"/>
    </row>
    <row r="2017" spans="2:9" ht="18.75" customHeight="1">
      <c r="B2017" s="95"/>
      <c r="C2017" s="236"/>
      <c r="D2017" s="236"/>
      <c r="E2017" s="498"/>
      <c r="F2017" s="498"/>
      <c r="G2017" s="498"/>
      <c r="H2017" s="111">
        <v>0</v>
      </c>
      <c r="I2017" s="95"/>
    </row>
    <row r="2018" spans="2:9" ht="18.75" customHeight="1">
      <c r="B2018" s="95"/>
      <c r="C2018" s="237"/>
      <c r="D2018" s="237"/>
      <c r="E2018" s="499"/>
      <c r="F2018" s="499"/>
      <c r="G2018" s="499"/>
      <c r="H2018" s="113">
        <v>0</v>
      </c>
      <c r="I2018" s="95"/>
    </row>
    <row r="2019" spans="2:9" s="126" customFormat="1" ht="18.75" customHeight="1">
      <c r="B2019" s="122"/>
      <c r="C2019" s="500" t="s">
        <v>237</v>
      </c>
      <c r="D2019" s="500"/>
      <c r="E2019" s="500"/>
      <c r="F2019" s="500"/>
      <c r="G2019" s="500"/>
      <c r="H2019" s="276">
        <f>SUBTOTAL(9,H2015:H2018)</f>
        <v>0</v>
      </c>
      <c r="I2019" s="122"/>
    </row>
    <row r="2020" spans="2:9" ht="6" customHeight="1">
      <c r="B2020" s="95"/>
      <c r="C2020" s="97"/>
      <c r="D2020" s="97"/>
      <c r="E2020" s="97"/>
      <c r="F2020" s="97"/>
      <c r="G2020" s="97"/>
      <c r="H2020" s="97"/>
      <c r="I2020" s="95"/>
    </row>
    <row r="2021" spans="2:9" ht="18.75" customHeight="1">
      <c r="B2021" s="95"/>
      <c r="C2021" s="501" t="s">
        <v>250</v>
      </c>
      <c r="D2021" s="501"/>
      <c r="E2021" s="501"/>
      <c r="F2021" s="501"/>
      <c r="G2021" s="501"/>
      <c r="H2021" s="501"/>
      <c r="I2021" s="95"/>
    </row>
    <row r="2022" spans="2:9" ht="25.5">
      <c r="B2022" s="95"/>
      <c r="C2022" s="282" t="s">
        <v>251</v>
      </c>
      <c r="D2022" s="267" t="s">
        <v>252</v>
      </c>
      <c r="E2022" s="267" t="s">
        <v>253</v>
      </c>
      <c r="F2022" s="277" t="s">
        <v>254</v>
      </c>
      <c r="G2022" s="267" t="s">
        <v>255</v>
      </c>
      <c r="H2022" s="267" t="s">
        <v>249</v>
      </c>
      <c r="I2022" s="95"/>
    </row>
    <row r="2023" spans="2:9" ht="18.75" customHeight="1">
      <c r="B2023" s="95"/>
      <c r="C2023" s="116"/>
      <c r="D2023" s="117"/>
      <c r="E2023" s="117"/>
      <c r="F2023" s="117"/>
      <c r="G2023" s="283">
        <f>E2023-D2023</f>
        <v>0</v>
      </c>
      <c r="H2023" s="111">
        <v>0</v>
      </c>
      <c r="I2023" s="123" t="s">
        <v>256</v>
      </c>
    </row>
    <row r="2024" spans="2:9" ht="18.75" customHeight="1">
      <c r="B2024" s="95"/>
      <c r="C2024" s="118"/>
      <c r="D2024" s="119"/>
      <c r="E2024" s="119"/>
      <c r="F2024" s="119"/>
      <c r="G2024" s="284">
        <f t="shared" ref="G2024" si="275">E2024-D2024</f>
        <v>0</v>
      </c>
      <c r="H2024" s="113">
        <v>0</v>
      </c>
      <c r="I2024" s="123" t="s">
        <v>257</v>
      </c>
    </row>
    <row r="2025" spans="2:9" s="126" customFormat="1" ht="18.75" customHeight="1">
      <c r="B2025" s="122"/>
      <c r="C2025" s="500" t="s">
        <v>237</v>
      </c>
      <c r="D2025" s="500"/>
      <c r="E2025" s="500"/>
      <c r="F2025" s="500"/>
      <c r="G2025" s="500"/>
      <c r="H2025" s="276">
        <f>SUBTOTAL(9,H2023:H2024)</f>
        <v>0</v>
      </c>
      <c r="I2025" s="122"/>
    </row>
    <row r="2026" spans="2:9" ht="6" customHeight="1">
      <c r="B2026" s="95"/>
      <c r="C2026" s="97"/>
      <c r="D2026" s="97"/>
      <c r="E2026" s="97"/>
      <c r="F2026" s="97"/>
      <c r="G2026" s="97"/>
      <c r="H2026" s="97"/>
      <c r="I2026" s="95"/>
    </row>
    <row r="2027" spans="2:9" s="127" customFormat="1" ht="18.75" customHeight="1">
      <c r="B2027" s="124"/>
      <c r="C2027" s="497" t="s">
        <v>258</v>
      </c>
      <c r="D2027" s="497"/>
      <c r="E2027" s="497"/>
      <c r="F2027" s="497"/>
      <c r="G2027" s="497"/>
      <c r="H2027" s="285">
        <f>SUBTOTAL(9,H1995:H2025)</f>
        <v>0</v>
      </c>
      <c r="I2027" s="124"/>
    </row>
    <row r="2028" spans="2:9" ht="50.1" customHeight="1">
      <c r="B2028" s="95"/>
      <c r="C2028" s="120"/>
      <c r="D2028" s="120"/>
      <c r="E2028" s="120"/>
      <c r="F2028" s="120"/>
      <c r="G2028" s="120"/>
      <c r="H2028" s="120"/>
      <c r="I2028" s="95"/>
    </row>
    <row r="2029" spans="2:9" ht="18.75" customHeight="1">
      <c r="B2029" s="95"/>
      <c r="C2029" s="510" t="s">
        <v>358</v>
      </c>
      <c r="D2029" s="510"/>
      <c r="E2029" s="507"/>
      <c r="F2029" s="507"/>
      <c r="G2029" s="507"/>
      <c r="H2029" s="507"/>
      <c r="I2029" s="95"/>
    </row>
    <row r="2030" spans="2:9" ht="18.75" customHeight="1">
      <c r="B2030" s="95"/>
      <c r="C2030" s="511" t="s">
        <v>184</v>
      </c>
      <c r="D2030" s="511"/>
      <c r="E2030" s="507"/>
      <c r="F2030" s="507"/>
      <c r="G2030" s="507"/>
      <c r="H2030" s="507"/>
      <c r="I2030" s="95"/>
    </row>
    <row r="2031" spans="2:9" ht="18.75" customHeight="1">
      <c r="B2031" s="95"/>
      <c r="C2031" s="503" t="s">
        <v>359</v>
      </c>
      <c r="D2031" s="503"/>
      <c r="E2031" s="507"/>
      <c r="F2031" s="507"/>
      <c r="G2031" s="507"/>
      <c r="H2031" s="507"/>
      <c r="I2031" s="95"/>
    </row>
    <row r="2032" spans="2:9" ht="18.75" customHeight="1">
      <c r="B2032" s="95"/>
      <c r="C2032" s="503" t="s">
        <v>226</v>
      </c>
      <c r="D2032" s="503"/>
      <c r="E2032" s="507"/>
      <c r="F2032" s="507"/>
      <c r="G2032" s="507"/>
      <c r="H2032" s="507"/>
      <c r="I2032" s="95"/>
    </row>
    <row r="2033" spans="2:9" ht="32.25" customHeight="1">
      <c r="B2033" s="95"/>
      <c r="C2033" s="503" t="s">
        <v>227</v>
      </c>
      <c r="D2033" s="503"/>
      <c r="E2033" s="507"/>
      <c r="F2033" s="507"/>
      <c r="G2033" s="507"/>
      <c r="H2033" s="507"/>
      <c r="I2033" s="95"/>
    </row>
    <row r="2034" spans="2:9" ht="30" customHeight="1">
      <c r="B2034" s="95"/>
      <c r="C2034" s="265" t="s">
        <v>228</v>
      </c>
      <c r="D2034" s="265" t="s">
        <v>229</v>
      </c>
      <c r="E2034" s="265" t="s">
        <v>230</v>
      </c>
      <c r="F2034" s="508" t="s">
        <v>194</v>
      </c>
      <c r="G2034" s="508"/>
      <c r="H2034" s="508"/>
      <c r="I2034" s="95"/>
    </row>
    <row r="2035" spans="2:9" ht="18.75" customHeight="1">
      <c r="B2035" s="95"/>
      <c r="C2035" s="106"/>
      <c r="D2035" s="238"/>
      <c r="E2035" s="266">
        <f>D2035-C2035</f>
        <v>0</v>
      </c>
      <c r="F2035" s="509"/>
      <c r="G2035" s="509"/>
      <c r="H2035" s="509"/>
      <c r="I2035" s="121"/>
    </row>
    <row r="2036" spans="2:9" ht="6" customHeight="1">
      <c r="B2036" s="95"/>
      <c r="C2036" s="96"/>
      <c r="D2036" s="97"/>
      <c r="E2036" s="97"/>
      <c r="F2036" s="97"/>
      <c r="G2036" s="97"/>
      <c r="H2036" s="97"/>
      <c r="I2036" s="95"/>
    </row>
    <row r="2037" spans="2:9" ht="18.75" customHeight="1">
      <c r="B2037" s="95"/>
      <c r="C2037" s="501" t="s">
        <v>231</v>
      </c>
      <c r="D2037" s="501"/>
      <c r="E2037" s="501"/>
      <c r="F2037" s="501"/>
      <c r="G2037" s="501"/>
      <c r="H2037" s="501"/>
      <c r="I2037" s="95"/>
    </row>
    <row r="2038" spans="2:9" ht="25.5">
      <c r="B2038" s="95"/>
      <c r="C2038" s="267" t="s">
        <v>232</v>
      </c>
      <c r="D2038" s="267" t="s">
        <v>233</v>
      </c>
      <c r="E2038" s="267" t="s">
        <v>230</v>
      </c>
      <c r="F2038" s="267" t="s">
        <v>234</v>
      </c>
      <c r="G2038" s="268" t="s">
        <v>235</v>
      </c>
      <c r="H2038" s="269" t="s">
        <v>236</v>
      </c>
      <c r="I2038" s="95"/>
    </row>
    <row r="2039" spans="2:9" ht="18.75" customHeight="1">
      <c r="B2039" s="95"/>
      <c r="C2039" s="106"/>
      <c r="D2039" s="238"/>
      <c r="E2039" s="266">
        <f t="shared" ref="E2039:E2040" si="276">D2039-C2039</f>
        <v>0</v>
      </c>
      <c r="F2039" s="273">
        <f t="shared" ref="F2039:F2040" si="277">IF(E2039-FLOOR(E2039,1)&lt;=5/24,FLOOR(E2039,1),IF(E2039-FLOOR(E2039,1)&lt;=8/24,FLOOR(E2039,1)+1/3,IF(E2039-FLOOR(E2039,1)&lt;=12/24,FLOOR(E2039,1)+2/3,CEILING(E2039,1))))</f>
        <v>0</v>
      </c>
      <c r="G2039" s="108"/>
      <c r="H2039" s="270">
        <f t="shared" ref="H2039:H2040" si="278">G2039*F2039</f>
        <v>0</v>
      </c>
      <c r="I2039" s="95"/>
    </row>
    <row r="2040" spans="2:9" ht="18.75" customHeight="1">
      <c r="B2040" s="95"/>
      <c r="C2040" s="107"/>
      <c r="D2040" s="107"/>
      <c r="E2040" s="274">
        <f t="shared" si="276"/>
        <v>0</v>
      </c>
      <c r="F2040" s="275">
        <f t="shared" si="277"/>
        <v>0</v>
      </c>
      <c r="G2040" s="109"/>
      <c r="H2040" s="271">
        <f t="shared" si="278"/>
        <v>0</v>
      </c>
      <c r="I2040" s="95"/>
    </row>
    <row r="2041" spans="2:9" s="126" customFormat="1" ht="18.75" customHeight="1">
      <c r="B2041" s="122"/>
      <c r="C2041" s="500" t="s">
        <v>237</v>
      </c>
      <c r="D2041" s="500"/>
      <c r="E2041" s="500"/>
      <c r="F2041" s="500"/>
      <c r="G2041" s="502"/>
      <c r="H2041" s="272">
        <f>SUBTOTAL(9,H2039:H2040)</f>
        <v>0</v>
      </c>
      <c r="I2041" s="122"/>
    </row>
    <row r="2042" spans="2:9" ht="6" customHeight="1">
      <c r="B2042" s="95"/>
      <c r="C2042" s="96"/>
      <c r="D2042" s="97"/>
      <c r="E2042" s="97"/>
      <c r="F2042" s="97"/>
      <c r="G2042" s="97"/>
      <c r="H2042" s="97"/>
      <c r="I2042" s="95"/>
    </row>
    <row r="2043" spans="2:9" ht="18.75" customHeight="1">
      <c r="B2043" s="95"/>
      <c r="C2043" s="501" t="s">
        <v>238</v>
      </c>
      <c r="D2043" s="501"/>
      <c r="E2043" s="501"/>
      <c r="F2043" s="501"/>
      <c r="G2043" s="501"/>
      <c r="H2043" s="501"/>
      <c r="I2043" s="95"/>
    </row>
    <row r="2044" spans="2:9" ht="25.5">
      <c r="B2044" s="95"/>
      <c r="C2044" s="267" t="s">
        <v>239</v>
      </c>
      <c r="D2044" s="504" t="s">
        <v>16</v>
      </c>
      <c r="E2044" s="504"/>
      <c r="F2044" s="504"/>
      <c r="G2044" s="504"/>
      <c r="H2044" s="267" t="s">
        <v>64</v>
      </c>
      <c r="I2044" s="95"/>
    </row>
    <row r="2045" spans="2:9" ht="18.75" customHeight="1">
      <c r="B2045" s="95"/>
      <c r="C2045" s="110"/>
      <c r="D2045" s="505"/>
      <c r="E2045" s="505"/>
      <c r="F2045" s="505"/>
      <c r="G2045" s="505"/>
      <c r="H2045" s="111">
        <v>0</v>
      </c>
      <c r="I2045" s="121"/>
    </row>
    <row r="2046" spans="2:9" ht="18.75" customHeight="1">
      <c r="B2046" s="95"/>
      <c r="C2046" s="112"/>
      <c r="D2046" s="506"/>
      <c r="E2046" s="506"/>
      <c r="F2046" s="506"/>
      <c r="G2046" s="506"/>
      <c r="H2046" s="113">
        <v>0</v>
      </c>
      <c r="I2046" s="95"/>
    </row>
    <row r="2047" spans="2:9" s="126" customFormat="1" ht="18.75" customHeight="1">
      <c r="B2047" s="122"/>
      <c r="C2047" s="500" t="s">
        <v>237</v>
      </c>
      <c r="D2047" s="500"/>
      <c r="E2047" s="500"/>
      <c r="F2047" s="500"/>
      <c r="G2047" s="500"/>
      <c r="H2047" s="158">
        <f>SUBTOTAL(9,H2045:H2046)</f>
        <v>0</v>
      </c>
      <c r="I2047" s="122"/>
    </row>
    <row r="2048" spans="2:9" ht="6" customHeight="1">
      <c r="B2048" s="95"/>
      <c r="C2048" s="96"/>
      <c r="D2048" s="97"/>
      <c r="E2048" s="97"/>
      <c r="F2048" s="97"/>
      <c r="G2048" s="97"/>
      <c r="H2048" s="97"/>
      <c r="I2048" s="95"/>
    </row>
    <row r="2049" spans="2:9" ht="18.75" customHeight="1">
      <c r="B2049" s="95"/>
      <c r="C2049" s="501" t="s">
        <v>240</v>
      </c>
      <c r="D2049" s="501"/>
      <c r="E2049" s="501"/>
      <c r="F2049" s="501"/>
      <c r="G2049" s="501"/>
      <c r="H2049" s="501"/>
      <c r="I2049" s="95"/>
    </row>
    <row r="2050" spans="2:9" ht="38.25">
      <c r="B2050" s="95"/>
      <c r="C2050" s="277" t="s">
        <v>361</v>
      </c>
      <c r="D2050" s="277" t="s">
        <v>362</v>
      </c>
      <c r="E2050" s="267" t="s">
        <v>243</v>
      </c>
      <c r="F2050" s="267" t="s">
        <v>244</v>
      </c>
      <c r="G2050" s="268" t="s">
        <v>245</v>
      </c>
      <c r="H2050" s="269" t="s">
        <v>246</v>
      </c>
      <c r="I2050" s="95"/>
    </row>
    <row r="2051" spans="2:9" ht="18.75" customHeight="1">
      <c r="B2051" s="95"/>
      <c r="C2051" s="236"/>
      <c r="D2051" s="114"/>
      <c r="E2051" s="236"/>
      <c r="F2051" s="236"/>
      <c r="G2051" s="278">
        <f>IF(E2051="",0,IF(F2051="",0.42,F2051*0.05+0.42))</f>
        <v>0</v>
      </c>
      <c r="H2051" s="279">
        <f>G2051*E2051</f>
        <v>0</v>
      </c>
      <c r="I2051" s="95"/>
    </row>
    <row r="2052" spans="2:9" ht="18.75" customHeight="1">
      <c r="B2052" s="95"/>
      <c r="C2052" s="236"/>
      <c r="D2052" s="114"/>
      <c r="E2052" s="236"/>
      <c r="F2052" s="236"/>
      <c r="G2052" s="278">
        <f t="shared" ref="G2052:G2054" si="279">IF(E2052="",0,IF(F2052="",0.42,F2052*0.05+0.42))</f>
        <v>0</v>
      </c>
      <c r="H2052" s="279">
        <f t="shared" ref="H2052:H2054" si="280">G2052*E2052</f>
        <v>0</v>
      </c>
      <c r="I2052" s="95"/>
    </row>
    <row r="2053" spans="2:9" ht="18.75" customHeight="1">
      <c r="B2053" s="95"/>
      <c r="C2053" s="236"/>
      <c r="D2053" s="114"/>
      <c r="E2053" s="236"/>
      <c r="F2053" s="236"/>
      <c r="G2053" s="278">
        <f t="shared" si="279"/>
        <v>0</v>
      </c>
      <c r="H2053" s="279">
        <f t="shared" si="280"/>
        <v>0</v>
      </c>
      <c r="I2053" s="95"/>
    </row>
    <row r="2054" spans="2:9" ht="18.75" customHeight="1">
      <c r="B2054" s="95"/>
      <c r="C2054" s="237"/>
      <c r="D2054" s="115"/>
      <c r="E2054" s="237"/>
      <c r="F2054" s="237"/>
      <c r="G2054" s="280">
        <f t="shared" si="279"/>
        <v>0</v>
      </c>
      <c r="H2054" s="281">
        <f t="shared" si="280"/>
        <v>0</v>
      </c>
      <c r="I2054" s="95"/>
    </row>
    <row r="2055" spans="2:9" s="126" customFormat="1" ht="18.75" customHeight="1">
      <c r="B2055" s="122"/>
      <c r="C2055" s="500" t="s">
        <v>237</v>
      </c>
      <c r="D2055" s="500"/>
      <c r="E2055" s="500"/>
      <c r="F2055" s="500"/>
      <c r="G2055" s="502"/>
      <c r="H2055" s="272">
        <f>SUBTOTAL(9,H2051:H2054)</f>
        <v>0</v>
      </c>
      <c r="I2055" s="122"/>
    </row>
    <row r="2056" spans="2:9" ht="6" customHeight="1">
      <c r="B2056" s="95"/>
      <c r="C2056" s="97"/>
      <c r="D2056" s="97"/>
      <c r="E2056" s="97"/>
      <c r="F2056" s="97"/>
      <c r="G2056" s="97"/>
      <c r="H2056" s="97"/>
      <c r="I2056" s="95"/>
    </row>
    <row r="2057" spans="2:9" ht="18.75" customHeight="1">
      <c r="B2057" s="95"/>
      <c r="C2057" s="501" t="s">
        <v>247</v>
      </c>
      <c r="D2057" s="501"/>
      <c r="E2057" s="501"/>
      <c r="F2057" s="501"/>
      <c r="G2057" s="501"/>
      <c r="H2057" s="501"/>
      <c r="I2057" s="95"/>
    </row>
    <row r="2058" spans="2:9" ht="18.75" customHeight="1">
      <c r="B2058" s="95"/>
      <c r="C2058" s="277" t="s">
        <v>241</v>
      </c>
      <c r="D2058" s="277" t="s">
        <v>242</v>
      </c>
      <c r="E2058" s="503" t="s">
        <v>248</v>
      </c>
      <c r="F2058" s="503"/>
      <c r="G2058" s="503"/>
      <c r="H2058" s="267" t="s">
        <v>249</v>
      </c>
      <c r="I2058" s="95"/>
    </row>
    <row r="2059" spans="2:9" ht="18.75" customHeight="1">
      <c r="B2059" s="95"/>
      <c r="C2059" s="236"/>
      <c r="D2059" s="236"/>
      <c r="E2059" s="498"/>
      <c r="F2059" s="498"/>
      <c r="G2059" s="498"/>
      <c r="H2059" s="111">
        <v>0</v>
      </c>
      <c r="I2059" s="95"/>
    </row>
    <row r="2060" spans="2:9" ht="18.75" customHeight="1">
      <c r="B2060" s="95"/>
      <c r="C2060" s="236"/>
      <c r="D2060" s="236"/>
      <c r="E2060" s="498"/>
      <c r="F2060" s="498"/>
      <c r="G2060" s="498"/>
      <c r="H2060" s="111">
        <v>0</v>
      </c>
      <c r="I2060" s="95"/>
    </row>
    <row r="2061" spans="2:9" ht="18.75" customHeight="1">
      <c r="B2061" s="95"/>
      <c r="C2061" s="236"/>
      <c r="D2061" s="236"/>
      <c r="E2061" s="498"/>
      <c r="F2061" s="498"/>
      <c r="G2061" s="498"/>
      <c r="H2061" s="111">
        <v>0</v>
      </c>
      <c r="I2061" s="95"/>
    </row>
    <row r="2062" spans="2:9" ht="18.75" customHeight="1">
      <c r="B2062" s="95"/>
      <c r="C2062" s="237"/>
      <c r="D2062" s="237"/>
      <c r="E2062" s="499"/>
      <c r="F2062" s="499"/>
      <c r="G2062" s="499"/>
      <c r="H2062" s="113">
        <v>0</v>
      </c>
      <c r="I2062" s="95"/>
    </row>
    <row r="2063" spans="2:9" s="126" customFormat="1" ht="18.75" customHeight="1">
      <c r="B2063" s="122"/>
      <c r="C2063" s="500" t="s">
        <v>237</v>
      </c>
      <c r="D2063" s="500"/>
      <c r="E2063" s="500"/>
      <c r="F2063" s="500"/>
      <c r="G2063" s="500"/>
      <c r="H2063" s="276">
        <f>SUBTOTAL(9,H2059:H2062)</f>
        <v>0</v>
      </c>
      <c r="I2063" s="122"/>
    </row>
    <row r="2064" spans="2:9" ht="6" customHeight="1">
      <c r="B2064" s="95"/>
      <c r="C2064" s="97"/>
      <c r="D2064" s="97"/>
      <c r="E2064" s="97"/>
      <c r="F2064" s="97"/>
      <c r="G2064" s="97"/>
      <c r="H2064" s="97"/>
      <c r="I2064" s="95"/>
    </row>
    <row r="2065" spans="2:9" ht="18.75" customHeight="1">
      <c r="B2065" s="95"/>
      <c r="C2065" s="501" t="s">
        <v>250</v>
      </c>
      <c r="D2065" s="501"/>
      <c r="E2065" s="501"/>
      <c r="F2065" s="501"/>
      <c r="G2065" s="501"/>
      <c r="H2065" s="501"/>
      <c r="I2065" s="95"/>
    </row>
    <row r="2066" spans="2:9" ht="25.5">
      <c r="B2066" s="95"/>
      <c r="C2066" s="282" t="s">
        <v>251</v>
      </c>
      <c r="D2066" s="267" t="s">
        <v>252</v>
      </c>
      <c r="E2066" s="267" t="s">
        <v>253</v>
      </c>
      <c r="F2066" s="277" t="s">
        <v>254</v>
      </c>
      <c r="G2066" s="267" t="s">
        <v>255</v>
      </c>
      <c r="H2066" s="267" t="s">
        <v>249</v>
      </c>
      <c r="I2066" s="95"/>
    </row>
    <row r="2067" spans="2:9" ht="18.75" customHeight="1">
      <c r="B2067" s="95"/>
      <c r="C2067" s="116"/>
      <c r="D2067" s="117"/>
      <c r="E2067" s="117"/>
      <c r="F2067" s="117"/>
      <c r="G2067" s="283">
        <f>E2067-D2067</f>
        <v>0</v>
      </c>
      <c r="H2067" s="111">
        <v>0</v>
      </c>
      <c r="I2067" s="123" t="s">
        <v>256</v>
      </c>
    </row>
    <row r="2068" spans="2:9" ht="18.75" customHeight="1">
      <c r="B2068" s="95"/>
      <c r="C2068" s="118"/>
      <c r="D2068" s="119"/>
      <c r="E2068" s="119"/>
      <c r="F2068" s="119"/>
      <c r="G2068" s="284">
        <f t="shared" ref="G2068" si="281">E2068-D2068</f>
        <v>0</v>
      </c>
      <c r="H2068" s="113">
        <v>0</v>
      </c>
      <c r="I2068" s="123" t="s">
        <v>257</v>
      </c>
    </row>
    <row r="2069" spans="2:9" s="126" customFormat="1" ht="18.75" customHeight="1">
      <c r="B2069" s="122"/>
      <c r="C2069" s="500" t="s">
        <v>237</v>
      </c>
      <c r="D2069" s="500"/>
      <c r="E2069" s="500"/>
      <c r="F2069" s="500"/>
      <c r="G2069" s="500"/>
      <c r="H2069" s="276">
        <f>SUBTOTAL(9,H2067:H2068)</f>
        <v>0</v>
      </c>
      <c r="I2069" s="122"/>
    </row>
    <row r="2070" spans="2:9" ht="6" customHeight="1">
      <c r="B2070" s="95"/>
      <c r="C2070" s="97"/>
      <c r="D2070" s="97"/>
      <c r="E2070" s="97"/>
      <c r="F2070" s="97"/>
      <c r="G2070" s="97"/>
      <c r="H2070" s="97"/>
      <c r="I2070" s="95"/>
    </row>
    <row r="2071" spans="2:9" s="127" customFormat="1" ht="18.75" customHeight="1">
      <c r="B2071" s="124"/>
      <c r="C2071" s="497" t="s">
        <v>258</v>
      </c>
      <c r="D2071" s="497"/>
      <c r="E2071" s="497"/>
      <c r="F2071" s="497"/>
      <c r="G2071" s="497"/>
      <c r="H2071" s="285">
        <f>SUBTOTAL(9,H2039:H2069)</f>
        <v>0</v>
      </c>
      <c r="I2071" s="124"/>
    </row>
    <row r="2072" spans="2:9" ht="50.1" customHeight="1">
      <c r="B2072" s="95"/>
      <c r="C2072" s="120"/>
      <c r="D2072" s="120"/>
      <c r="E2072" s="120"/>
      <c r="F2072" s="120"/>
      <c r="G2072" s="120"/>
      <c r="H2072" s="120"/>
      <c r="I2072" s="95"/>
    </row>
    <row r="2073" spans="2:9" ht="18.75" customHeight="1">
      <c r="B2073" s="95"/>
      <c r="C2073" s="510" t="s">
        <v>358</v>
      </c>
      <c r="D2073" s="510"/>
      <c r="E2073" s="507"/>
      <c r="F2073" s="507"/>
      <c r="G2073" s="507"/>
      <c r="H2073" s="507"/>
      <c r="I2073" s="95"/>
    </row>
    <row r="2074" spans="2:9" ht="18.75" customHeight="1">
      <c r="B2074" s="95"/>
      <c r="C2074" s="511" t="s">
        <v>184</v>
      </c>
      <c r="D2074" s="511"/>
      <c r="E2074" s="507"/>
      <c r="F2074" s="507"/>
      <c r="G2074" s="507"/>
      <c r="H2074" s="507"/>
      <c r="I2074" s="95"/>
    </row>
    <row r="2075" spans="2:9" ht="18.75" customHeight="1">
      <c r="B2075" s="95"/>
      <c r="C2075" s="503" t="s">
        <v>359</v>
      </c>
      <c r="D2075" s="503"/>
      <c r="E2075" s="507"/>
      <c r="F2075" s="507"/>
      <c r="G2075" s="507"/>
      <c r="H2075" s="507"/>
      <c r="I2075" s="95"/>
    </row>
    <row r="2076" spans="2:9" ht="18.75" customHeight="1">
      <c r="B2076" s="95"/>
      <c r="C2076" s="503" t="s">
        <v>226</v>
      </c>
      <c r="D2076" s="503"/>
      <c r="E2076" s="507"/>
      <c r="F2076" s="507"/>
      <c r="G2076" s="507"/>
      <c r="H2076" s="507"/>
      <c r="I2076" s="95"/>
    </row>
    <row r="2077" spans="2:9" ht="32.25" customHeight="1">
      <c r="B2077" s="95"/>
      <c r="C2077" s="503" t="s">
        <v>227</v>
      </c>
      <c r="D2077" s="503"/>
      <c r="E2077" s="507"/>
      <c r="F2077" s="507"/>
      <c r="G2077" s="507"/>
      <c r="H2077" s="507"/>
      <c r="I2077" s="95"/>
    </row>
    <row r="2078" spans="2:9" ht="30" customHeight="1">
      <c r="B2078" s="95"/>
      <c r="C2078" s="265" t="s">
        <v>228</v>
      </c>
      <c r="D2078" s="265" t="s">
        <v>229</v>
      </c>
      <c r="E2078" s="265" t="s">
        <v>230</v>
      </c>
      <c r="F2078" s="508" t="s">
        <v>194</v>
      </c>
      <c r="G2078" s="508"/>
      <c r="H2078" s="508"/>
      <c r="I2078" s="95"/>
    </row>
    <row r="2079" spans="2:9" ht="18.75" customHeight="1">
      <c r="B2079" s="95"/>
      <c r="C2079" s="106"/>
      <c r="D2079" s="238"/>
      <c r="E2079" s="266">
        <f>D2079-C2079</f>
        <v>0</v>
      </c>
      <c r="F2079" s="509"/>
      <c r="G2079" s="509"/>
      <c r="H2079" s="509"/>
      <c r="I2079" s="121"/>
    </row>
    <row r="2080" spans="2:9" ht="6" customHeight="1">
      <c r="B2080" s="95"/>
      <c r="C2080" s="96"/>
      <c r="D2080" s="97"/>
      <c r="E2080" s="97"/>
      <c r="F2080" s="97"/>
      <c r="G2080" s="97"/>
      <c r="H2080" s="97"/>
      <c r="I2080" s="95"/>
    </row>
    <row r="2081" spans="2:9" ht="18.75" customHeight="1">
      <c r="B2081" s="95"/>
      <c r="C2081" s="501" t="s">
        <v>231</v>
      </c>
      <c r="D2081" s="501"/>
      <c r="E2081" s="501"/>
      <c r="F2081" s="501"/>
      <c r="G2081" s="501"/>
      <c r="H2081" s="501"/>
      <c r="I2081" s="95"/>
    </row>
    <row r="2082" spans="2:9" ht="25.5">
      <c r="B2082" s="95"/>
      <c r="C2082" s="267" t="s">
        <v>232</v>
      </c>
      <c r="D2082" s="267" t="s">
        <v>233</v>
      </c>
      <c r="E2082" s="267" t="s">
        <v>230</v>
      </c>
      <c r="F2082" s="267" t="s">
        <v>234</v>
      </c>
      <c r="G2082" s="268" t="s">
        <v>235</v>
      </c>
      <c r="H2082" s="269" t="s">
        <v>236</v>
      </c>
      <c r="I2082" s="95"/>
    </row>
    <row r="2083" spans="2:9" ht="18.75" customHeight="1">
      <c r="B2083" s="95"/>
      <c r="C2083" s="106"/>
      <c r="D2083" s="238"/>
      <c r="E2083" s="266">
        <f t="shared" ref="E2083:E2084" si="282">D2083-C2083</f>
        <v>0</v>
      </c>
      <c r="F2083" s="273">
        <f t="shared" ref="F2083:F2084" si="283">IF(E2083-FLOOR(E2083,1)&lt;=5/24,FLOOR(E2083,1),IF(E2083-FLOOR(E2083,1)&lt;=8/24,FLOOR(E2083,1)+1/3,IF(E2083-FLOOR(E2083,1)&lt;=12/24,FLOOR(E2083,1)+2/3,CEILING(E2083,1))))</f>
        <v>0</v>
      </c>
      <c r="G2083" s="108"/>
      <c r="H2083" s="270">
        <f t="shared" ref="H2083:H2084" si="284">G2083*F2083</f>
        <v>0</v>
      </c>
      <c r="I2083" s="95"/>
    </row>
    <row r="2084" spans="2:9" ht="18.75" customHeight="1">
      <c r="B2084" s="95"/>
      <c r="C2084" s="107"/>
      <c r="D2084" s="107"/>
      <c r="E2084" s="274">
        <f t="shared" si="282"/>
        <v>0</v>
      </c>
      <c r="F2084" s="275">
        <f t="shared" si="283"/>
        <v>0</v>
      </c>
      <c r="G2084" s="109"/>
      <c r="H2084" s="271">
        <f t="shared" si="284"/>
        <v>0</v>
      </c>
      <c r="I2084" s="95"/>
    </row>
    <row r="2085" spans="2:9" s="126" customFormat="1" ht="18.75" customHeight="1">
      <c r="B2085" s="122"/>
      <c r="C2085" s="500" t="s">
        <v>237</v>
      </c>
      <c r="D2085" s="500"/>
      <c r="E2085" s="500"/>
      <c r="F2085" s="500"/>
      <c r="G2085" s="502"/>
      <c r="H2085" s="272">
        <f>SUBTOTAL(9,H2083:H2084)</f>
        <v>0</v>
      </c>
      <c r="I2085" s="122"/>
    </row>
    <row r="2086" spans="2:9" ht="6" customHeight="1">
      <c r="B2086" s="95"/>
      <c r="C2086" s="96"/>
      <c r="D2086" s="97"/>
      <c r="E2086" s="97"/>
      <c r="F2086" s="97"/>
      <c r="G2086" s="97"/>
      <c r="H2086" s="97"/>
      <c r="I2086" s="95"/>
    </row>
    <row r="2087" spans="2:9" ht="18.75" customHeight="1">
      <c r="B2087" s="95"/>
      <c r="C2087" s="501" t="s">
        <v>238</v>
      </c>
      <c r="D2087" s="501"/>
      <c r="E2087" s="501"/>
      <c r="F2087" s="501"/>
      <c r="G2087" s="501"/>
      <c r="H2087" s="501"/>
      <c r="I2087" s="95"/>
    </row>
    <row r="2088" spans="2:9" ht="25.5">
      <c r="B2088" s="95"/>
      <c r="C2088" s="267" t="s">
        <v>239</v>
      </c>
      <c r="D2088" s="504" t="s">
        <v>16</v>
      </c>
      <c r="E2088" s="504"/>
      <c r="F2088" s="504"/>
      <c r="G2088" s="504"/>
      <c r="H2088" s="267" t="s">
        <v>64</v>
      </c>
      <c r="I2088" s="95"/>
    </row>
    <row r="2089" spans="2:9" ht="18.75" customHeight="1">
      <c r="B2089" s="95"/>
      <c r="C2089" s="110"/>
      <c r="D2089" s="505"/>
      <c r="E2089" s="505"/>
      <c r="F2089" s="505"/>
      <c r="G2089" s="505"/>
      <c r="H2089" s="111">
        <v>0</v>
      </c>
      <c r="I2089" s="121"/>
    </row>
    <row r="2090" spans="2:9" ht="18.75" customHeight="1">
      <c r="B2090" s="95"/>
      <c r="C2090" s="112"/>
      <c r="D2090" s="506"/>
      <c r="E2090" s="506"/>
      <c r="F2090" s="506"/>
      <c r="G2090" s="506"/>
      <c r="H2090" s="113">
        <v>0</v>
      </c>
      <c r="I2090" s="95"/>
    </row>
    <row r="2091" spans="2:9" s="126" customFormat="1" ht="18.75" customHeight="1">
      <c r="B2091" s="122"/>
      <c r="C2091" s="500" t="s">
        <v>237</v>
      </c>
      <c r="D2091" s="500"/>
      <c r="E2091" s="500"/>
      <c r="F2091" s="500"/>
      <c r="G2091" s="500"/>
      <c r="H2091" s="158">
        <f>SUBTOTAL(9,H2089:H2090)</f>
        <v>0</v>
      </c>
      <c r="I2091" s="122"/>
    </row>
    <row r="2092" spans="2:9" ht="6" customHeight="1">
      <c r="B2092" s="95"/>
      <c r="C2092" s="96"/>
      <c r="D2092" s="97"/>
      <c r="E2092" s="97"/>
      <c r="F2092" s="97"/>
      <c r="G2092" s="97"/>
      <c r="H2092" s="97"/>
      <c r="I2092" s="95"/>
    </row>
    <row r="2093" spans="2:9" ht="18.75" customHeight="1">
      <c r="B2093" s="95"/>
      <c r="C2093" s="501" t="s">
        <v>240</v>
      </c>
      <c r="D2093" s="501"/>
      <c r="E2093" s="501"/>
      <c r="F2093" s="501"/>
      <c r="G2093" s="501"/>
      <c r="H2093" s="501"/>
      <c r="I2093" s="95"/>
    </row>
    <row r="2094" spans="2:9" ht="38.25">
      <c r="B2094" s="95"/>
      <c r="C2094" s="277" t="s">
        <v>361</v>
      </c>
      <c r="D2094" s="277" t="s">
        <v>362</v>
      </c>
      <c r="E2094" s="267" t="s">
        <v>243</v>
      </c>
      <c r="F2094" s="267" t="s">
        <v>244</v>
      </c>
      <c r="G2094" s="268" t="s">
        <v>245</v>
      </c>
      <c r="H2094" s="269" t="s">
        <v>246</v>
      </c>
      <c r="I2094" s="95"/>
    </row>
    <row r="2095" spans="2:9" ht="18.75" customHeight="1">
      <c r="B2095" s="95"/>
      <c r="C2095" s="236"/>
      <c r="D2095" s="114"/>
      <c r="E2095" s="236"/>
      <c r="F2095" s="236"/>
      <c r="G2095" s="278">
        <f>IF(E2095="",0,IF(F2095="",0.42,F2095*0.05+0.42))</f>
        <v>0</v>
      </c>
      <c r="H2095" s="279">
        <f>G2095*E2095</f>
        <v>0</v>
      </c>
      <c r="I2095" s="95"/>
    </row>
    <row r="2096" spans="2:9" ht="18.75" customHeight="1">
      <c r="B2096" s="95"/>
      <c r="C2096" s="236"/>
      <c r="D2096" s="114"/>
      <c r="E2096" s="236"/>
      <c r="F2096" s="236"/>
      <c r="G2096" s="278">
        <f t="shared" ref="G2096:G2098" si="285">IF(E2096="",0,IF(F2096="",0.42,F2096*0.05+0.42))</f>
        <v>0</v>
      </c>
      <c r="H2096" s="279">
        <f t="shared" ref="H2096:H2098" si="286">G2096*E2096</f>
        <v>0</v>
      </c>
      <c r="I2096" s="95"/>
    </row>
    <row r="2097" spans="2:9" ht="18.75" customHeight="1">
      <c r="B2097" s="95"/>
      <c r="C2097" s="236"/>
      <c r="D2097" s="114"/>
      <c r="E2097" s="236"/>
      <c r="F2097" s="236"/>
      <c r="G2097" s="278">
        <f t="shared" si="285"/>
        <v>0</v>
      </c>
      <c r="H2097" s="279">
        <f t="shared" si="286"/>
        <v>0</v>
      </c>
      <c r="I2097" s="95"/>
    </row>
    <row r="2098" spans="2:9" ht="18.75" customHeight="1">
      <c r="B2098" s="95"/>
      <c r="C2098" s="237"/>
      <c r="D2098" s="115"/>
      <c r="E2098" s="237"/>
      <c r="F2098" s="237"/>
      <c r="G2098" s="280">
        <f t="shared" si="285"/>
        <v>0</v>
      </c>
      <c r="H2098" s="281">
        <f t="shared" si="286"/>
        <v>0</v>
      </c>
      <c r="I2098" s="95"/>
    </row>
    <row r="2099" spans="2:9" s="126" customFormat="1" ht="18.75" customHeight="1">
      <c r="B2099" s="122"/>
      <c r="C2099" s="500" t="s">
        <v>237</v>
      </c>
      <c r="D2099" s="500"/>
      <c r="E2099" s="500"/>
      <c r="F2099" s="500"/>
      <c r="G2099" s="502"/>
      <c r="H2099" s="272">
        <f>SUBTOTAL(9,H2095:H2098)</f>
        <v>0</v>
      </c>
      <c r="I2099" s="122"/>
    </row>
    <row r="2100" spans="2:9" ht="6" customHeight="1">
      <c r="B2100" s="95"/>
      <c r="C2100" s="97"/>
      <c r="D2100" s="97"/>
      <c r="E2100" s="97"/>
      <c r="F2100" s="97"/>
      <c r="G2100" s="97"/>
      <c r="H2100" s="97"/>
      <c r="I2100" s="95"/>
    </row>
    <row r="2101" spans="2:9" ht="18.75" customHeight="1">
      <c r="B2101" s="95"/>
      <c r="C2101" s="501" t="s">
        <v>247</v>
      </c>
      <c r="D2101" s="501"/>
      <c r="E2101" s="501"/>
      <c r="F2101" s="501"/>
      <c r="G2101" s="501"/>
      <c r="H2101" s="501"/>
      <c r="I2101" s="95"/>
    </row>
    <row r="2102" spans="2:9" ht="18.75" customHeight="1">
      <c r="B2102" s="95"/>
      <c r="C2102" s="277" t="s">
        <v>241</v>
      </c>
      <c r="D2102" s="277" t="s">
        <v>242</v>
      </c>
      <c r="E2102" s="503" t="s">
        <v>248</v>
      </c>
      <c r="F2102" s="503"/>
      <c r="G2102" s="503"/>
      <c r="H2102" s="267" t="s">
        <v>249</v>
      </c>
      <c r="I2102" s="95"/>
    </row>
    <row r="2103" spans="2:9" ht="18.75" customHeight="1">
      <c r="B2103" s="95"/>
      <c r="C2103" s="236"/>
      <c r="D2103" s="236"/>
      <c r="E2103" s="498"/>
      <c r="F2103" s="498"/>
      <c r="G2103" s="498"/>
      <c r="H2103" s="111">
        <v>0</v>
      </c>
      <c r="I2103" s="95"/>
    </row>
    <row r="2104" spans="2:9" ht="18.75" customHeight="1">
      <c r="B2104" s="95"/>
      <c r="C2104" s="236"/>
      <c r="D2104" s="236"/>
      <c r="E2104" s="498"/>
      <c r="F2104" s="498"/>
      <c r="G2104" s="498"/>
      <c r="H2104" s="111">
        <v>0</v>
      </c>
      <c r="I2104" s="95"/>
    </row>
    <row r="2105" spans="2:9" ht="18.75" customHeight="1">
      <c r="B2105" s="95"/>
      <c r="C2105" s="236"/>
      <c r="D2105" s="236"/>
      <c r="E2105" s="498"/>
      <c r="F2105" s="498"/>
      <c r="G2105" s="498"/>
      <c r="H2105" s="111">
        <v>0</v>
      </c>
      <c r="I2105" s="95"/>
    </row>
    <row r="2106" spans="2:9" ht="18.75" customHeight="1">
      <c r="B2106" s="95"/>
      <c r="C2106" s="237"/>
      <c r="D2106" s="237"/>
      <c r="E2106" s="499"/>
      <c r="F2106" s="499"/>
      <c r="G2106" s="499"/>
      <c r="H2106" s="113">
        <v>0</v>
      </c>
      <c r="I2106" s="95"/>
    </row>
    <row r="2107" spans="2:9" s="126" customFormat="1" ht="18.75" customHeight="1">
      <c r="B2107" s="122"/>
      <c r="C2107" s="500" t="s">
        <v>237</v>
      </c>
      <c r="D2107" s="500"/>
      <c r="E2107" s="500"/>
      <c r="F2107" s="500"/>
      <c r="G2107" s="500"/>
      <c r="H2107" s="276">
        <f>SUBTOTAL(9,H2103:H2106)</f>
        <v>0</v>
      </c>
      <c r="I2107" s="122"/>
    </row>
    <row r="2108" spans="2:9" ht="6" customHeight="1">
      <c r="B2108" s="95"/>
      <c r="C2108" s="97"/>
      <c r="D2108" s="97"/>
      <c r="E2108" s="97"/>
      <c r="F2108" s="97"/>
      <c r="G2108" s="97"/>
      <c r="H2108" s="97"/>
      <c r="I2108" s="95"/>
    </row>
    <row r="2109" spans="2:9" ht="18.75" customHeight="1">
      <c r="B2109" s="95"/>
      <c r="C2109" s="501" t="s">
        <v>250</v>
      </c>
      <c r="D2109" s="501"/>
      <c r="E2109" s="501"/>
      <c r="F2109" s="501"/>
      <c r="G2109" s="501"/>
      <c r="H2109" s="501"/>
      <c r="I2109" s="95"/>
    </row>
    <row r="2110" spans="2:9" ht="25.5">
      <c r="B2110" s="95"/>
      <c r="C2110" s="282" t="s">
        <v>251</v>
      </c>
      <c r="D2110" s="267" t="s">
        <v>252</v>
      </c>
      <c r="E2110" s="267" t="s">
        <v>253</v>
      </c>
      <c r="F2110" s="277" t="s">
        <v>254</v>
      </c>
      <c r="G2110" s="267" t="s">
        <v>255</v>
      </c>
      <c r="H2110" s="267" t="s">
        <v>249</v>
      </c>
      <c r="I2110" s="95"/>
    </row>
    <row r="2111" spans="2:9" ht="18.75" customHeight="1">
      <c r="B2111" s="95"/>
      <c r="C2111" s="116"/>
      <c r="D2111" s="117"/>
      <c r="E2111" s="117"/>
      <c r="F2111" s="117"/>
      <c r="G2111" s="283">
        <f>E2111-D2111</f>
        <v>0</v>
      </c>
      <c r="H2111" s="111">
        <v>0</v>
      </c>
      <c r="I2111" s="123" t="s">
        <v>256</v>
      </c>
    </row>
    <row r="2112" spans="2:9" ht="18.75" customHeight="1">
      <c r="B2112" s="95"/>
      <c r="C2112" s="118"/>
      <c r="D2112" s="119"/>
      <c r="E2112" s="119"/>
      <c r="F2112" s="119"/>
      <c r="G2112" s="284">
        <f t="shared" ref="G2112" si="287">E2112-D2112</f>
        <v>0</v>
      </c>
      <c r="H2112" s="113">
        <v>0</v>
      </c>
      <c r="I2112" s="123" t="s">
        <v>257</v>
      </c>
    </row>
    <row r="2113" spans="2:9" s="126" customFormat="1" ht="18.75" customHeight="1">
      <c r="B2113" s="122"/>
      <c r="C2113" s="500" t="s">
        <v>237</v>
      </c>
      <c r="D2113" s="500"/>
      <c r="E2113" s="500"/>
      <c r="F2113" s="500"/>
      <c r="G2113" s="500"/>
      <c r="H2113" s="276">
        <f>SUBTOTAL(9,H2111:H2112)</f>
        <v>0</v>
      </c>
      <c r="I2113" s="122"/>
    </row>
    <row r="2114" spans="2:9" ht="6" customHeight="1">
      <c r="B2114" s="95"/>
      <c r="C2114" s="97"/>
      <c r="D2114" s="97"/>
      <c r="E2114" s="97"/>
      <c r="F2114" s="97"/>
      <c r="G2114" s="97"/>
      <c r="H2114" s="97"/>
      <c r="I2114" s="95"/>
    </row>
    <row r="2115" spans="2:9" s="127" customFormat="1" ht="18.75" customHeight="1">
      <c r="B2115" s="124"/>
      <c r="C2115" s="497" t="s">
        <v>258</v>
      </c>
      <c r="D2115" s="497"/>
      <c r="E2115" s="497"/>
      <c r="F2115" s="497"/>
      <c r="G2115" s="497"/>
      <c r="H2115" s="285">
        <f>SUBTOTAL(9,H2083:H2113)</f>
        <v>0</v>
      </c>
      <c r="I2115" s="124"/>
    </row>
    <row r="2116" spans="2:9" ht="50.1" customHeight="1">
      <c r="B2116" s="95"/>
      <c r="C2116" s="120"/>
      <c r="D2116" s="120"/>
      <c r="E2116" s="120"/>
      <c r="F2116" s="120"/>
      <c r="G2116" s="120"/>
      <c r="H2116" s="120"/>
      <c r="I2116" s="95"/>
    </row>
    <row r="2117" spans="2:9" ht="18.75" customHeight="1">
      <c r="B2117" s="95"/>
      <c r="C2117" s="510" t="s">
        <v>358</v>
      </c>
      <c r="D2117" s="510"/>
      <c r="E2117" s="507"/>
      <c r="F2117" s="507"/>
      <c r="G2117" s="507"/>
      <c r="H2117" s="507"/>
      <c r="I2117" s="95"/>
    </row>
    <row r="2118" spans="2:9" ht="18.75" customHeight="1">
      <c r="B2118" s="95"/>
      <c r="C2118" s="511" t="s">
        <v>184</v>
      </c>
      <c r="D2118" s="511"/>
      <c r="E2118" s="507"/>
      <c r="F2118" s="507"/>
      <c r="G2118" s="507"/>
      <c r="H2118" s="507"/>
      <c r="I2118" s="95"/>
    </row>
    <row r="2119" spans="2:9" ht="18.75" customHeight="1">
      <c r="B2119" s="95"/>
      <c r="C2119" s="503" t="s">
        <v>359</v>
      </c>
      <c r="D2119" s="503"/>
      <c r="E2119" s="507"/>
      <c r="F2119" s="507"/>
      <c r="G2119" s="507"/>
      <c r="H2119" s="507"/>
      <c r="I2119" s="95"/>
    </row>
    <row r="2120" spans="2:9" ht="18.75" customHeight="1">
      <c r="B2120" s="95"/>
      <c r="C2120" s="503" t="s">
        <v>226</v>
      </c>
      <c r="D2120" s="503"/>
      <c r="E2120" s="507"/>
      <c r="F2120" s="507"/>
      <c r="G2120" s="507"/>
      <c r="H2120" s="507"/>
      <c r="I2120" s="95"/>
    </row>
    <row r="2121" spans="2:9" ht="32.25" customHeight="1">
      <c r="B2121" s="95"/>
      <c r="C2121" s="503" t="s">
        <v>227</v>
      </c>
      <c r="D2121" s="503"/>
      <c r="E2121" s="507"/>
      <c r="F2121" s="507"/>
      <c r="G2121" s="507"/>
      <c r="H2121" s="507"/>
      <c r="I2121" s="95"/>
    </row>
    <row r="2122" spans="2:9" ht="30" customHeight="1">
      <c r="B2122" s="95"/>
      <c r="C2122" s="265" t="s">
        <v>228</v>
      </c>
      <c r="D2122" s="265" t="s">
        <v>229</v>
      </c>
      <c r="E2122" s="265" t="s">
        <v>230</v>
      </c>
      <c r="F2122" s="508" t="s">
        <v>194</v>
      </c>
      <c r="G2122" s="508"/>
      <c r="H2122" s="508"/>
      <c r="I2122" s="95"/>
    </row>
    <row r="2123" spans="2:9" ht="18.75" customHeight="1">
      <c r="B2123" s="95"/>
      <c r="C2123" s="106"/>
      <c r="D2123" s="238"/>
      <c r="E2123" s="266">
        <f>D2123-C2123</f>
        <v>0</v>
      </c>
      <c r="F2123" s="509"/>
      <c r="G2123" s="509"/>
      <c r="H2123" s="509"/>
      <c r="I2123" s="121"/>
    </row>
    <row r="2124" spans="2:9" ht="6" customHeight="1">
      <c r="B2124" s="95"/>
      <c r="C2124" s="96"/>
      <c r="D2124" s="97"/>
      <c r="E2124" s="97"/>
      <c r="F2124" s="97"/>
      <c r="G2124" s="97"/>
      <c r="H2124" s="97"/>
      <c r="I2124" s="95"/>
    </row>
    <row r="2125" spans="2:9" ht="18.75" customHeight="1">
      <c r="B2125" s="95"/>
      <c r="C2125" s="501" t="s">
        <v>231</v>
      </c>
      <c r="D2125" s="501"/>
      <c r="E2125" s="501"/>
      <c r="F2125" s="501"/>
      <c r="G2125" s="501"/>
      <c r="H2125" s="501"/>
      <c r="I2125" s="95"/>
    </row>
    <row r="2126" spans="2:9" ht="25.5">
      <c r="B2126" s="95"/>
      <c r="C2126" s="267" t="s">
        <v>232</v>
      </c>
      <c r="D2126" s="267" t="s">
        <v>233</v>
      </c>
      <c r="E2126" s="267" t="s">
        <v>230</v>
      </c>
      <c r="F2126" s="267" t="s">
        <v>234</v>
      </c>
      <c r="G2126" s="268" t="s">
        <v>235</v>
      </c>
      <c r="H2126" s="269" t="s">
        <v>236</v>
      </c>
      <c r="I2126" s="95"/>
    </row>
    <row r="2127" spans="2:9" ht="18.75" customHeight="1">
      <c r="B2127" s="95"/>
      <c r="C2127" s="106"/>
      <c r="D2127" s="238"/>
      <c r="E2127" s="266">
        <f t="shared" ref="E2127:E2128" si="288">D2127-C2127</f>
        <v>0</v>
      </c>
      <c r="F2127" s="273">
        <f t="shared" ref="F2127:F2128" si="289">IF(E2127-FLOOR(E2127,1)&lt;=5/24,FLOOR(E2127,1),IF(E2127-FLOOR(E2127,1)&lt;=8/24,FLOOR(E2127,1)+1/3,IF(E2127-FLOOR(E2127,1)&lt;=12/24,FLOOR(E2127,1)+2/3,CEILING(E2127,1))))</f>
        <v>0</v>
      </c>
      <c r="G2127" s="108"/>
      <c r="H2127" s="270">
        <f t="shared" ref="H2127:H2128" si="290">G2127*F2127</f>
        <v>0</v>
      </c>
      <c r="I2127" s="95"/>
    </row>
    <row r="2128" spans="2:9" ht="18.75" customHeight="1">
      <c r="B2128" s="95"/>
      <c r="C2128" s="107"/>
      <c r="D2128" s="107"/>
      <c r="E2128" s="274">
        <f t="shared" si="288"/>
        <v>0</v>
      </c>
      <c r="F2128" s="275">
        <f t="shared" si="289"/>
        <v>0</v>
      </c>
      <c r="G2128" s="109"/>
      <c r="H2128" s="271">
        <f t="shared" si="290"/>
        <v>0</v>
      </c>
      <c r="I2128" s="95"/>
    </row>
    <row r="2129" spans="2:9" s="126" customFormat="1" ht="18.75" customHeight="1">
      <c r="B2129" s="122"/>
      <c r="C2129" s="500" t="s">
        <v>237</v>
      </c>
      <c r="D2129" s="500"/>
      <c r="E2129" s="500"/>
      <c r="F2129" s="500"/>
      <c r="G2129" s="502"/>
      <c r="H2129" s="272">
        <f>SUBTOTAL(9,H2127:H2128)</f>
        <v>0</v>
      </c>
      <c r="I2129" s="122"/>
    </row>
    <row r="2130" spans="2:9" ht="6" customHeight="1">
      <c r="B2130" s="95"/>
      <c r="C2130" s="96"/>
      <c r="D2130" s="97"/>
      <c r="E2130" s="97"/>
      <c r="F2130" s="97"/>
      <c r="G2130" s="97"/>
      <c r="H2130" s="97"/>
      <c r="I2130" s="95"/>
    </row>
    <row r="2131" spans="2:9" ht="18.75" customHeight="1">
      <c r="B2131" s="95"/>
      <c r="C2131" s="501" t="s">
        <v>238</v>
      </c>
      <c r="D2131" s="501"/>
      <c r="E2131" s="501"/>
      <c r="F2131" s="501"/>
      <c r="G2131" s="501"/>
      <c r="H2131" s="501"/>
      <c r="I2131" s="95"/>
    </row>
    <row r="2132" spans="2:9" ht="25.5">
      <c r="B2132" s="95"/>
      <c r="C2132" s="267" t="s">
        <v>239</v>
      </c>
      <c r="D2132" s="504" t="s">
        <v>16</v>
      </c>
      <c r="E2132" s="504"/>
      <c r="F2132" s="504"/>
      <c r="G2132" s="504"/>
      <c r="H2132" s="267" t="s">
        <v>64</v>
      </c>
      <c r="I2132" s="95"/>
    </row>
    <row r="2133" spans="2:9" ht="18.75" customHeight="1">
      <c r="B2133" s="95"/>
      <c r="C2133" s="110"/>
      <c r="D2133" s="505"/>
      <c r="E2133" s="505"/>
      <c r="F2133" s="505"/>
      <c r="G2133" s="505"/>
      <c r="H2133" s="111">
        <v>0</v>
      </c>
      <c r="I2133" s="121"/>
    </row>
    <row r="2134" spans="2:9" ht="18.75" customHeight="1">
      <c r="B2134" s="95"/>
      <c r="C2134" s="112"/>
      <c r="D2134" s="506"/>
      <c r="E2134" s="506"/>
      <c r="F2134" s="506"/>
      <c r="G2134" s="506"/>
      <c r="H2134" s="113">
        <v>0</v>
      </c>
      <c r="I2134" s="95"/>
    </row>
    <row r="2135" spans="2:9" s="126" customFormat="1" ht="18.75" customHeight="1">
      <c r="B2135" s="122"/>
      <c r="C2135" s="500" t="s">
        <v>237</v>
      </c>
      <c r="D2135" s="500"/>
      <c r="E2135" s="500"/>
      <c r="F2135" s="500"/>
      <c r="G2135" s="500"/>
      <c r="H2135" s="158">
        <f>SUBTOTAL(9,H2133:H2134)</f>
        <v>0</v>
      </c>
      <c r="I2135" s="122"/>
    </row>
    <row r="2136" spans="2:9" ht="6" customHeight="1">
      <c r="B2136" s="95"/>
      <c r="C2136" s="96"/>
      <c r="D2136" s="97"/>
      <c r="E2136" s="97"/>
      <c r="F2136" s="97"/>
      <c r="G2136" s="97"/>
      <c r="H2136" s="97"/>
      <c r="I2136" s="95"/>
    </row>
    <row r="2137" spans="2:9" ht="18.75" customHeight="1">
      <c r="B2137" s="95"/>
      <c r="C2137" s="501" t="s">
        <v>240</v>
      </c>
      <c r="D2137" s="501"/>
      <c r="E2137" s="501"/>
      <c r="F2137" s="501"/>
      <c r="G2137" s="501"/>
      <c r="H2137" s="501"/>
      <c r="I2137" s="95"/>
    </row>
    <row r="2138" spans="2:9" ht="38.25">
      <c r="B2138" s="95"/>
      <c r="C2138" s="277" t="s">
        <v>361</v>
      </c>
      <c r="D2138" s="277" t="s">
        <v>362</v>
      </c>
      <c r="E2138" s="267" t="s">
        <v>243</v>
      </c>
      <c r="F2138" s="267" t="s">
        <v>244</v>
      </c>
      <c r="G2138" s="268" t="s">
        <v>245</v>
      </c>
      <c r="H2138" s="269" t="s">
        <v>246</v>
      </c>
      <c r="I2138" s="95"/>
    </row>
    <row r="2139" spans="2:9" ht="18.75" customHeight="1">
      <c r="B2139" s="95"/>
      <c r="C2139" s="236"/>
      <c r="D2139" s="114"/>
      <c r="E2139" s="236"/>
      <c r="F2139" s="236"/>
      <c r="G2139" s="278">
        <f>IF(E2139="",0,IF(F2139="",0.42,F2139*0.05+0.42))</f>
        <v>0</v>
      </c>
      <c r="H2139" s="279">
        <f>G2139*E2139</f>
        <v>0</v>
      </c>
      <c r="I2139" s="95"/>
    </row>
    <row r="2140" spans="2:9" ht="18.75" customHeight="1">
      <c r="B2140" s="95"/>
      <c r="C2140" s="236"/>
      <c r="D2140" s="114"/>
      <c r="E2140" s="236"/>
      <c r="F2140" s="236"/>
      <c r="G2140" s="278">
        <f t="shared" ref="G2140:G2142" si="291">IF(E2140="",0,IF(F2140="",0.42,F2140*0.05+0.42))</f>
        <v>0</v>
      </c>
      <c r="H2140" s="279">
        <f t="shared" ref="H2140:H2142" si="292">G2140*E2140</f>
        <v>0</v>
      </c>
      <c r="I2140" s="95"/>
    </row>
    <row r="2141" spans="2:9" ht="18.75" customHeight="1">
      <c r="B2141" s="95"/>
      <c r="C2141" s="236"/>
      <c r="D2141" s="114"/>
      <c r="E2141" s="236"/>
      <c r="F2141" s="236"/>
      <c r="G2141" s="278">
        <f t="shared" si="291"/>
        <v>0</v>
      </c>
      <c r="H2141" s="279">
        <f t="shared" si="292"/>
        <v>0</v>
      </c>
      <c r="I2141" s="95"/>
    </row>
    <row r="2142" spans="2:9" ht="18.75" customHeight="1">
      <c r="B2142" s="95"/>
      <c r="C2142" s="237"/>
      <c r="D2142" s="115"/>
      <c r="E2142" s="237"/>
      <c r="F2142" s="237"/>
      <c r="G2142" s="280">
        <f t="shared" si="291"/>
        <v>0</v>
      </c>
      <c r="H2142" s="281">
        <f t="shared" si="292"/>
        <v>0</v>
      </c>
      <c r="I2142" s="95"/>
    </row>
    <row r="2143" spans="2:9" s="126" customFormat="1" ht="18.75" customHeight="1">
      <c r="B2143" s="122"/>
      <c r="C2143" s="500" t="s">
        <v>237</v>
      </c>
      <c r="D2143" s="500"/>
      <c r="E2143" s="500"/>
      <c r="F2143" s="500"/>
      <c r="G2143" s="502"/>
      <c r="H2143" s="272">
        <f>SUBTOTAL(9,H2139:H2142)</f>
        <v>0</v>
      </c>
      <c r="I2143" s="122"/>
    </row>
    <row r="2144" spans="2:9" ht="6" customHeight="1">
      <c r="B2144" s="95"/>
      <c r="C2144" s="97"/>
      <c r="D2144" s="97"/>
      <c r="E2144" s="97"/>
      <c r="F2144" s="97"/>
      <c r="G2144" s="97"/>
      <c r="H2144" s="97"/>
      <c r="I2144" s="95"/>
    </row>
    <row r="2145" spans="2:9" ht="18.75" customHeight="1">
      <c r="B2145" s="95"/>
      <c r="C2145" s="501" t="s">
        <v>247</v>
      </c>
      <c r="D2145" s="501"/>
      <c r="E2145" s="501"/>
      <c r="F2145" s="501"/>
      <c r="G2145" s="501"/>
      <c r="H2145" s="501"/>
      <c r="I2145" s="95"/>
    </row>
    <row r="2146" spans="2:9" ht="18.75" customHeight="1">
      <c r="B2146" s="95"/>
      <c r="C2146" s="277" t="s">
        <v>241</v>
      </c>
      <c r="D2146" s="277" t="s">
        <v>242</v>
      </c>
      <c r="E2146" s="503" t="s">
        <v>248</v>
      </c>
      <c r="F2146" s="503"/>
      <c r="G2146" s="503"/>
      <c r="H2146" s="267" t="s">
        <v>249</v>
      </c>
      <c r="I2146" s="95"/>
    </row>
    <row r="2147" spans="2:9" ht="18.75" customHeight="1">
      <c r="B2147" s="95"/>
      <c r="C2147" s="236"/>
      <c r="D2147" s="236"/>
      <c r="E2147" s="498"/>
      <c r="F2147" s="498"/>
      <c r="G2147" s="498"/>
      <c r="H2147" s="111">
        <v>0</v>
      </c>
      <c r="I2147" s="95"/>
    </row>
    <row r="2148" spans="2:9" ht="18.75" customHeight="1">
      <c r="B2148" s="95"/>
      <c r="C2148" s="236"/>
      <c r="D2148" s="236"/>
      <c r="E2148" s="498"/>
      <c r="F2148" s="498"/>
      <c r="G2148" s="498"/>
      <c r="H2148" s="111">
        <v>0</v>
      </c>
      <c r="I2148" s="95"/>
    </row>
    <row r="2149" spans="2:9" ht="18.75" customHeight="1">
      <c r="B2149" s="95"/>
      <c r="C2149" s="236"/>
      <c r="D2149" s="236"/>
      <c r="E2149" s="498"/>
      <c r="F2149" s="498"/>
      <c r="G2149" s="498"/>
      <c r="H2149" s="111">
        <v>0</v>
      </c>
      <c r="I2149" s="95"/>
    </row>
    <row r="2150" spans="2:9" ht="18.75" customHeight="1">
      <c r="B2150" s="95"/>
      <c r="C2150" s="237"/>
      <c r="D2150" s="237"/>
      <c r="E2150" s="499"/>
      <c r="F2150" s="499"/>
      <c r="G2150" s="499"/>
      <c r="H2150" s="113">
        <v>0</v>
      </c>
      <c r="I2150" s="95"/>
    </row>
    <row r="2151" spans="2:9" s="126" customFormat="1" ht="18.75" customHeight="1">
      <c r="B2151" s="122"/>
      <c r="C2151" s="500" t="s">
        <v>237</v>
      </c>
      <c r="D2151" s="500"/>
      <c r="E2151" s="500"/>
      <c r="F2151" s="500"/>
      <c r="G2151" s="500"/>
      <c r="H2151" s="276">
        <f>SUBTOTAL(9,H2147:H2150)</f>
        <v>0</v>
      </c>
      <c r="I2151" s="122"/>
    </row>
    <row r="2152" spans="2:9" ht="6" customHeight="1">
      <c r="B2152" s="95"/>
      <c r="C2152" s="97"/>
      <c r="D2152" s="97"/>
      <c r="E2152" s="97"/>
      <c r="F2152" s="97"/>
      <c r="G2152" s="97"/>
      <c r="H2152" s="97"/>
      <c r="I2152" s="95"/>
    </row>
    <row r="2153" spans="2:9" ht="18.75" customHeight="1">
      <c r="B2153" s="95"/>
      <c r="C2153" s="501" t="s">
        <v>250</v>
      </c>
      <c r="D2153" s="501"/>
      <c r="E2153" s="501"/>
      <c r="F2153" s="501"/>
      <c r="G2153" s="501"/>
      <c r="H2153" s="501"/>
      <c r="I2153" s="95"/>
    </row>
    <row r="2154" spans="2:9" ht="25.5">
      <c r="B2154" s="95"/>
      <c r="C2154" s="282" t="s">
        <v>251</v>
      </c>
      <c r="D2154" s="267" t="s">
        <v>252</v>
      </c>
      <c r="E2154" s="267" t="s">
        <v>253</v>
      </c>
      <c r="F2154" s="277" t="s">
        <v>254</v>
      </c>
      <c r="G2154" s="267" t="s">
        <v>255</v>
      </c>
      <c r="H2154" s="267" t="s">
        <v>249</v>
      </c>
      <c r="I2154" s="95"/>
    </row>
    <row r="2155" spans="2:9" ht="18.75" customHeight="1">
      <c r="B2155" s="95"/>
      <c r="C2155" s="116"/>
      <c r="D2155" s="117"/>
      <c r="E2155" s="117"/>
      <c r="F2155" s="117"/>
      <c r="G2155" s="283">
        <f>E2155-D2155</f>
        <v>0</v>
      </c>
      <c r="H2155" s="111">
        <v>0</v>
      </c>
      <c r="I2155" s="123" t="s">
        <v>256</v>
      </c>
    </row>
    <row r="2156" spans="2:9" ht="18.75" customHeight="1">
      <c r="B2156" s="95"/>
      <c r="C2156" s="118"/>
      <c r="D2156" s="119"/>
      <c r="E2156" s="119"/>
      <c r="F2156" s="119"/>
      <c r="G2156" s="284">
        <f t="shared" ref="G2156" si="293">E2156-D2156</f>
        <v>0</v>
      </c>
      <c r="H2156" s="113">
        <v>0</v>
      </c>
      <c r="I2156" s="123" t="s">
        <v>257</v>
      </c>
    </row>
    <row r="2157" spans="2:9" s="126" customFormat="1" ht="18.75" customHeight="1">
      <c r="B2157" s="122"/>
      <c r="C2157" s="500" t="s">
        <v>237</v>
      </c>
      <c r="D2157" s="500"/>
      <c r="E2157" s="500"/>
      <c r="F2157" s="500"/>
      <c r="G2157" s="500"/>
      <c r="H2157" s="276">
        <f>SUBTOTAL(9,H2155:H2156)</f>
        <v>0</v>
      </c>
      <c r="I2157" s="122"/>
    </row>
    <row r="2158" spans="2:9" ht="6" customHeight="1">
      <c r="B2158" s="95"/>
      <c r="C2158" s="97"/>
      <c r="D2158" s="97"/>
      <c r="E2158" s="97"/>
      <c r="F2158" s="97"/>
      <c r="G2158" s="97"/>
      <c r="H2158" s="97"/>
      <c r="I2158" s="95"/>
    </row>
    <row r="2159" spans="2:9" s="127" customFormat="1" ht="18.75" customHeight="1">
      <c r="B2159" s="124"/>
      <c r="C2159" s="497" t="s">
        <v>258</v>
      </c>
      <c r="D2159" s="497"/>
      <c r="E2159" s="497"/>
      <c r="F2159" s="497"/>
      <c r="G2159" s="497"/>
      <c r="H2159" s="285">
        <f>SUBTOTAL(9,H2127:H2157)</f>
        <v>0</v>
      </c>
      <c r="I2159" s="124"/>
    </row>
    <row r="2160" spans="2:9" ht="50.1" customHeight="1">
      <c r="B2160" s="95"/>
      <c r="C2160" s="120"/>
      <c r="D2160" s="120"/>
      <c r="E2160" s="120"/>
      <c r="F2160" s="120"/>
      <c r="G2160" s="120"/>
      <c r="H2160" s="120"/>
      <c r="I2160" s="95"/>
    </row>
    <row r="2161" spans="2:9" ht="18.75" customHeight="1">
      <c r="B2161" s="95"/>
      <c r="C2161" s="510" t="s">
        <v>358</v>
      </c>
      <c r="D2161" s="510"/>
      <c r="E2161" s="507"/>
      <c r="F2161" s="507"/>
      <c r="G2161" s="507"/>
      <c r="H2161" s="507"/>
      <c r="I2161" s="95"/>
    </row>
    <row r="2162" spans="2:9" ht="18.75" customHeight="1">
      <c r="B2162" s="95"/>
      <c r="C2162" s="511" t="s">
        <v>184</v>
      </c>
      <c r="D2162" s="511"/>
      <c r="E2162" s="507"/>
      <c r="F2162" s="507"/>
      <c r="G2162" s="507"/>
      <c r="H2162" s="507"/>
      <c r="I2162" s="95"/>
    </row>
    <row r="2163" spans="2:9" ht="18.75" customHeight="1">
      <c r="B2163" s="95"/>
      <c r="C2163" s="503" t="s">
        <v>359</v>
      </c>
      <c r="D2163" s="503"/>
      <c r="E2163" s="507"/>
      <c r="F2163" s="507"/>
      <c r="G2163" s="507"/>
      <c r="H2163" s="507"/>
      <c r="I2163" s="95"/>
    </row>
    <row r="2164" spans="2:9" ht="18.75" customHeight="1">
      <c r="B2164" s="95"/>
      <c r="C2164" s="503" t="s">
        <v>226</v>
      </c>
      <c r="D2164" s="503"/>
      <c r="E2164" s="507"/>
      <c r="F2164" s="507"/>
      <c r="G2164" s="507"/>
      <c r="H2164" s="507"/>
      <c r="I2164" s="95"/>
    </row>
    <row r="2165" spans="2:9" ht="32.25" customHeight="1">
      <c r="B2165" s="95"/>
      <c r="C2165" s="503" t="s">
        <v>227</v>
      </c>
      <c r="D2165" s="503"/>
      <c r="E2165" s="507"/>
      <c r="F2165" s="507"/>
      <c r="G2165" s="507"/>
      <c r="H2165" s="507"/>
      <c r="I2165" s="95"/>
    </row>
    <row r="2166" spans="2:9" ht="30" customHeight="1">
      <c r="B2166" s="95"/>
      <c r="C2166" s="265" t="s">
        <v>228</v>
      </c>
      <c r="D2166" s="265" t="s">
        <v>229</v>
      </c>
      <c r="E2166" s="265" t="s">
        <v>230</v>
      </c>
      <c r="F2166" s="508" t="s">
        <v>194</v>
      </c>
      <c r="G2166" s="508"/>
      <c r="H2166" s="508"/>
      <c r="I2166" s="95"/>
    </row>
    <row r="2167" spans="2:9" ht="18.75" customHeight="1">
      <c r="B2167" s="95"/>
      <c r="C2167" s="106"/>
      <c r="D2167" s="238"/>
      <c r="E2167" s="266">
        <f>D2167-C2167</f>
        <v>0</v>
      </c>
      <c r="F2167" s="509"/>
      <c r="G2167" s="509"/>
      <c r="H2167" s="509"/>
      <c r="I2167" s="121"/>
    </row>
    <row r="2168" spans="2:9" ht="6" customHeight="1">
      <c r="B2168" s="95"/>
      <c r="C2168" s="96"/>
      <c r="D2168" s="97"/>
      <c r="E2168" s="97"/>
      <c r="F2168" s="97"/>
      <c r="G2168" s="97"/>
      <c r="H2168" s="97"/>
      <c r="I2168" s="95"/>
    </row>
    <row r="2169" spans="2:9" ht="18.75" customHeight="1">
      <c r="B2169" s="95"/>
      <c r="C2169" s="501" t="s">
        <v>231</v>
      </c>
      <c r="D2169" s="501"/>
      <c r="E2169" s="501"/>
      <c r="F2169" s="501"/>
      <c r="G2169" s="501"/>
      <c r="H2169" s="501"/>
      <c r="I2169" s="95"/>
    </row>
    <row r="2170" spans="2:9" ht="25.5">
      <c r="B2170" s="95"/>
      <c r="C2170" s="267" t="s">
        <v>232</v>
      </c>
      <c r="D2170" s="267" t="s">
        <v>233</v>
      </c>
      <c r="E2170" s="267" t="s">
        <v>230</v>
      </c>
      <c r="F2170" s="267" t="s">
        <v>234</v>
      </c>
      <c r="G2170" s="268" t="s">
        <v>235</v>
      </c>
      <c r="H2170" s="269" t="s">
        <v>236</v>
      </c>
      <c r="I2170" s="95"/>
    </row>
    <row r="2171" spans="2:9" ht="18.75" customHeight="1">
      <c r="B2171" s="95"/>
      <c r="C2171" s="106"/>
      <c r="D2171" s="238"/>
      <c r="E2171" s="266">
        <f t="shared" ref="E2171:E2172" si="294">D2171-C2171</f>
        <v>0</v>
      </c>
      <c r="F2171" s="273">
        <f t="shared" ref="F2171:F2172" si="295">IF(E2171-FLOOR(E2171,1)&lt;=5/24,FLOOR(E2171,1),IF(E2171-FLOOR(E2171,1)&lt;=8/24,FLOOR(E2171,1)+1/3,IF(E2171-FLOOR(E2171,1)&lt;=12/24,FLOOR(E2171,1)+2/3,CEILING(E2171,1))))</f>
        <v>0</v>
      </c>
      <c r="G2171" s="108"/>
      <c r="H2171" s="270">
        <f t="shared" ref="H2171:H2172" si="296">G2171*F2171</f>
        <v>0</v>
      </c>
      <c r="I2171" s="95"/>
    </row>
    <row r="2172" spans="2:9" ht="18.75" customHeight="1">
      <c r="B2172" s="95"/>
      <c r="C2172" s="107"/>
      <c r="D2172" s="107"/>
      <c r="E2172" s="274">
        <f t="shared" si="294"/>
        <v>0</v>
      </c>
      <c r="F2172" s="275">
        <f t="shared" si="295"/>
        <v>0</v>
      </c>
      <c r="G2172" s="109"/>
      <c r="H2172" s="271">
        <f t="shared" si="296"/>
        <v>0</v>
      </c>
      <c r="I2172" s="95"/>
    </row>
    <row r="2173" spans="2:9" s="126" customFormat="1" ht="18.75" customHeight="1">
      <c r="B2173" s="122"/>
      <c r="C2173" s="500" t="s">
        <v>237</v>
      </c>
      <c r="D2173" s="500"/>
      <c r="E2173" s="500"/>
      <c r="F2173" s="500"/>
      <c r="G2173" s="502"/>
      <c r="H2173" s="272">
        <f>SUBTOTAL(9,H2171:H2172)</f>
        <v>0</v>
      </c>
      <c r="I2173" s="122"/>
    </row>
    <row r="2174" spans="2:9" ht="6" customHeight="1">
      <c r="B2174" s="95"/>
      <c r="C2174" s="96"/>
      <c r="D2174" s="97"/>
      <c r="E2174" s="97"/>
      <c r="F2174" s="97"/>
      <c r="G2174" s="97"/>
      <c r="H2174" s="97"/>
      <c r="I2174" s="95"/>
    </row>
    <row r="2175" spans="2:9" ht="18.75" customHeight="1">
      <c r="B2175" s="95"/>
      <c r="C2175" s="501" t="s">
        <v>238</v>
      </c>
      <c r="D2175" s="501"/>
      <c r="E2175" s="501"/>
      <c r="F2175" s="501"/>
      <c r="G2175" s="501"/>
      <c r="H2175" s="501"/>
      <c r="I2175" s="95"/>
    </row>
    <row r="2176" spans="2:9" ht="25.5">
      <c r="B2176" s="95"/>
      <c r="C2176" s="267" t="s">
        <v>239</v>
      </c>
      <c r="D2176" s="504" t="s">
        <v>16</v>
      </c>
      <c r="E2176" s="504"/>
      <c r="F2176" s="504"/>
      <c r="G2176" s="504"/>
      <c r="H2176" s="267" t="s">
        <v>64</v>
      </c>
      <c r="I2176" s="95"/>
    </row>
    <row r="2177" spans="2:9" ht="18.75" customHeight="1">
      <c r="B2177" s="95"/>
      <c r="C2177" s="110"/>
      <c r="D2177" s="505"/>
      <c r="E2177" s="505"/>
      <c r="F2177" s="505"/>
      <c r="G2177" s="505"/>
      <c r="H2177" s="111">
        <v>0</v>
      </c>
      <c r="I2177" s="121"/>
    </row>
    <row r="2178" spans="2:9" ht="18.75" customHeight="1">
      <c r="B2178" s="95"/>
      <c r="C2178" s="112"/>
      <c r="D2178" s="506"/>
      <c r="E2178" s="506"/>
      <c r="F2178" s="506"/>
      <c r="G2178" s="506"/>
      <c r="H2178" s="113">
        <v>0</v>
      </c>
      <c r="I2178" s="95"/>
    </row>
    <row r="2179" spans="2:9" s="126" customFormat="1" ht="18.75" customHeight="1">
      <c r="B2179" s="122"/>
      <c r="C2179" s="500" t="s">
        <v>237</v>
      </c>
      <c r="D2179" s="500"/>
      <c r="E2179" s="500"/>
      <c r="F2179" s="500"/>
      <c r="G2179" s="500"/>
      <c r="H2179" s="158">
        <f>SUBTOTAL(9,H2177:H2178)</f>
        <v>0</v>
      </c>
      <c r="I2179" s="122"/>
    </row>
    <row r="2180" spans="2:9" ht="6" customHeight="1">
      <c r="B2180" s="95"/>
      <c r="C2180" s="96"/>
      <c r="D2180" s="97"/>
      <c r="E2180" s="97"/>
      <c r="F2180" s="97"/>
      <c r="G2180" s="97"/>
      <c r="H2180" s="97"/>
      <c r="I2180" s="95"/>
    </row>
    <row r="2181" spans="2:9" ht="18.75" customHeight="1">
      <c r="B2181" s="95"/>
      <c r="C2181" s="501" t="s">
        <v>240</v>
      </c>
      <c r="D2181" s="501"/>
      <c r="E2181" s="501"/>
      <c r="F2181" s="501"/>
      <c r="G2181" s="501"/>
      <c r="H2181" s="501"/>
      <c r="I2181" s="95"/>
    </row>
    <row r="2182" spans="2:9" ht="38.25">
      <c r="B2182" s="95"/>
      <c r="C2182" s="277" t="s">
        <v>361</v>
      </c>
      <c r="D2182" s="277" t="s">
        <v>362</v>
      </c>
      <c r="E2182" s="267" t="s">
        <v>243</v>
      </c>
      <c r="F2182" s="267" t="s">
        <v>244</v>
      </c>
      <c r="G2182" s="268" t="s">
        <v>245</v>
      </c>
      <c r="H2182" s="269" t="s">
        <v>246</v>
      </c>
      <c r="I2182" s="95"/>
    </row>
    <row r="2183" spans="2:9" ht="18.75" customHeight="1">
      <c r="B2183" s="95"/>
      <c r="C2183" s="236"/>
      <c r="D2183" s="114"/>
      <c r="E2183" s="236"/>
      <c r="F2183" s="236"/>
      <c r="G2183" s="278">
        <f>IF(E2183="",0,IF(F2183="",0.42,F2183*0.05+0.42))</f>
        <v>0</v>
      </c>
      <c r="H2183" s="279">
        <f>G2183*E2183</f>
        <v>0</v>
      </c>
      <c r="I2183" s="95"/>
    </row>
    <row r="2184" spans="2:9" ht="18.75" customHeight="1">
      <c r="B2184" s="95"/>
      <c r="C2184" s="236"/>
      <c r="D2184" s="114"/>
      <c r="E2184" s="236"/>
      <c r="F2184" s="236"/>
      <c r="G2184" s="278">
        <f t="shared" ref="G2184:G2186" si="297">IF(E2184="",0,IF(F2184="",0.42,F2184*0.05+0.42))</f>
        <v>0</v>
      </c>
      <c r="H2184" s="279">
        <f t="shared" ref="H2184:H2186" si="298">G2184*E2184</f>
        <v>0</v>
      </c>
      <c r="I2184" s="95"/>
    </row>
    <row r="2185" spans="2:9" ht="18.75" customHeight="1">
      <c r="B2185" s="95"/>
      <c r="C2185" s="236"/>
      <c r="D2185" s="114"/>
      <c r="E2185" s="236"/>
      <c r="F2185" s="236"/>
      <c r="G2185" s="278">
        <f t="shared" si="297"/>
        <v>0</v>
      </c>
      <c r="H2185" s="279">
        <f t="shared" si="298"/>
        <v>0</v>
      </c>
      <c r="I2185" s="95"/>
    </row>
    <row r="2186" spans="2:9" ht="18.75" customHeight="1">
      <c r="B2186" s="95"/>
      <c r="C2186" s="237"/>
      <c r="D2186" s="115"/>
      <c r="E2186" s="237"/>
      <c r="F2186" s="237"/>
      <c r="G2186" s="280">
        <f t="shared" si="297"/>
        <v>0</v>
      </c>
      <c r="H2186" s="281">
        <f t="shared" si="298"/>
        <v>0</v>
      </c>
      <c r="I2186" s="95"/>
    </row>
    <row r="2187" spans="2:9" s="126" customFormat="1" ht="18.75" customHeight="1">
      <c r="B2187" s="122"/>
      <c r="C2187" s="500" t="s">
        <v>237</v>
      </c>
      <c r="D2187" s="500"/>
      <c r="E2187" s="500"/>
      <c r="F2187" s="500"/>
      <c r="G2187" s="502"/>
      <c r="H2187" s="272">
        <f>SUBTOTAL(9,H2183:H2186)</f>
        <v>0</v>
      </c>
      <c r="I2187" s="122"/>
    </row>
    <row r="2188" spans="2:9" ht="6" customHeight="1">
      <c r="B2188" s="95"/>
      <c r="C2188" s="97"/>
      <c r="D2188" s="97"/>
      <c r="E2188" s="97"/>
      <c r="F2188" s="97"/>
      <c r="G2188" s="97"/>
      <c r="H2188" s="97"/>
      <c r="I2188" s="95"/>
    </row>
    <row r="2189" spans="2:9" ht="18.75" customHeight="1">
      <c r="B2189" s="95"/>
      <c r="C2189" s="501" t="s">
        <v>247</v>
      </c>
      <c r="D2189" s="501"/>
      <c r="E2189" s="501"/>
      <c r="F2189" s="501"/>
      <c r="G2189" s="501"/>
      <c r="H2189" s="501"/>
      <c r="I2189" s="95"/>
    </row>
    <row r="2190" spans="2:9" ht="18.75" customHeight="1">
      <c r="B2190" s="95"/>
      <c r="C2190" s="277" t="s">
        <v>241</v>
      </c>
      <c r="D2190" s="277" t="s">
        <v>242</v>
      </c>
      <c r="E2190" s="503" t="s">
        <v>248</v>
      </c>
      <c r="F2190" s="503"/>
      <c r="G2190" s="503"/>
      <c r="H2190" s="267" t="s">
        <v>249</v>
      </c>
      <c r="I2190" s="95"/>
    </row>
    <row r="2191" spans="2:9" ht="18.75" customHeight="1">
      <c r="B2191" s="95"/>
      <c r="C2191" s="236"/>
      <c r="D2191" s="236"/>
      <c r="E2191" s="498"/>
      <c r="F2191" s="498"/>
      <c r="G2191" s="498"/>
      <c r="H2191" s="111">
        <v>0</v>
      </c>
      <c r="I2191" s="95"/>
    </row>
    <row r="2192" spans="2:9" ht="18.75" customHeight="1">
      <c r="B2192" s="95"/>
      <c r="C2192" s="236"/>
      <c r="D2192" s="236"/>
      <c r="E2192" s="498"/>
      <c r="F2192" s="498"/>
      <c r="G2192" s="498"/>
      <c r="H2192" s="111">
        <v>0</v>
      </c>
      <c r="I2192" s="95"/>
    </row>
    <row r="2193" spans="2:9" ht="18.75" customHeight="1">
      <c r="B2193" s="95"/>
      <c r="C2193" s="236"/>
      <c r="D2193" s="236"/>
      <c r="E2193" s="498"/>
      <c r="F2193" s="498"/>
      <c r="G2193" s="498"/>
      <c r="H2193" s="111">
        <v>0</v>
      </c>
      <c r="I2193" s="95"/>
    </row>
    <row r="2194" spans="2:9" ht="18.75" customHeight="1">
      <c r="B2194" s="95"/>
      <c r="C2194" s="237"/>
      <c r="D2194" s="237"/>
      <c r="E2194" s="499"/>
      <c r="F2194" s="499"/>
      <c r="G2194" s="499"/>
      <c r="H2194" s="113">
        <v>0</v>
      </c>
      <c r="I2194" s="95"/>
    </row>
    <row r="2195" spans="2:9" s="126" customFormat="1" ht="18.75" customHeight="1">
      <c r="B2195" s="122"/>
      <c r="C2195" s="500" t="s">
        <v>237</v>
      </c>
      <c r="D2195" s="500"/>
      <c r="E2195" s="500"/>
      <c r="F2195" s="500"/>
      <c r="G2195" s="500"/>
      <c r="H2195" s="276">
        <f>SUBTOTAL(9,H2191:H2194)</f>
        <v>0</v>
      </c>
      <c r="I2195" s="122"/>
    </row>
    <row r="2196" spans="2:9" ht="6" customHeight="1">
      <c r="B2196" s="95"/>
      <c r="C2196" s="97"/>
      <c r="D2196" s="97"/>
      <c r="E2196" s="97"/>
      <c r="F2196" s="97"/>
      <c r="G2196" s="97"/>
      <c r="H2196" s="97"/>
      <c r="I2196" s="95"/>
    </row>
    <row r="2197" spans="2:9" ht="18.75" customHeight="1">
      <c r="B2197" s="95"/>
      <c r="C2197" s="501" t="s">
        <v>250</v>
      </c>
      <c r="D2197" s="501"/>
      <c r="E2197" s="501"/>
      <c r="F2197" s="501"/>
      <c r="G2197" s="501"/>
      <c r="H2197" s="501"/>
      <c r="I2197" s="95"/>
    </row>
    <row r="2198" spans="2:9" ht="25.5">
      <c r="B2198" s="95"/>
      <c r="C2198" s="282" t="s">
        <v>251</v>
      </c>
      <c r="D2198" s="267" t="s">
        <v>252</v>
      </c>
      <c r="E2198" s="267" t="s">
        <v>253</v>
      </c>
      <c r="F2198" s="277" t="s">
        <v>254</v>
      </c>
      <c r="G2198" s="267" t="s">
        <v>255</v>
      </c>
      <c r="H2198" s="267" t="s">
        <v>249</v>
      </c>
      <c r="I2198" s="95"/>
    </row>
    <row r="2199" spans="2:9" ht="18.75" customHeight="1">
      <c r="B2199" s="95"/>
      <c r="C2199" s="116"/>
      <c r="D2199" s="117"/>
      <c r="E2199" s="117"/>
      <c r="F2199" s="117"/>
      <c r="G2199" s="283">
        <f>E2199-D2199</f>
        <v>0</v>
      </c>
      <c r="H2199" s="111">
        <v>0</v>
      </c>
      <c r="I2199" s="123" t="s">
        <v>256</v>
      </c>
    </row>
    <row r="2200" spans="2:9" ht="18.75" customHeight="1">
      <c r="B2200" s="95"/>
      <c r="C2200" s="118"/>
      <c r="D2200" s="119"/>
      <c r="E2200" s="119"/>
      <c r="F2200" s="119"/>
      <c r="G2200" s="284">
        <f t="shared" ref="G2200" si="299">E2200-D2200</f>
        <v>0</v>
      </c>
      <c r="H2200" s="113">
        <v>0</v>
      </c>
      <c r="I2200" s="123" t="s">
        <v>257</v>
      </c>
    </row>
    <row r="2201" spans="2:9" s="126" customFormat="1" ht="18.75" customHeight="1">
      <c r="B2201" s="122"/>
      <c r="C2201" s="500" t="s">
        <v>237</v>
      </c>
      <c r="D2201" s="500"/>
      <c r="E2201" s="500"/>
      <c r="F2201" s="500"/>
      <c r="G2201" s="500"/>
      <c r="H2201" s="276">
        <f>SUBTOTAL(9,H2199:H2200)</f>
        <v>0</v>
      </c>
      <c r="I2201" s="122"/>
    </row>
    <row r="2202" spans="2:9" ht="6" customHeight="1">
      <c r="B2202" s="95"/>
      <c r="C2202" s="97"/>
      <c r="D2202" s="97"/>
      <c r="E2202" s="97"/>
      <c r="F2202" s="97"/>
      <c r="G2202" s="97"/>
      <c r="H2202" s="97"/>
      <c r="I2202" s="95"/>
    </row>
    <row r="2203" spans="2:9" s="127" customFormat="1" ht="18.75" customHeight="1">
      <c r="B2203" s="124"/>
      <c r="C2203" s="497" t="s">
        <v>258</v>
      </c>
      <c r="D2203" s="497"/>
      <c r="E2203" s="497"/>
      <c r="F2203" s="497"/>
      <c r="G2203" s="497"/>
      <c r="H2203" s="285">
        <f>SUBTOTAL(9,H2171:H2201)</f>
        <v>0</v>
      </c>
      <c r="I2203" s="124"/>
    </row>
    <row r="2204" spans="2:9" ht="50.1" customHeight="1">
      <c r="B2204" s="95"/>
      <c r="C2204" s="120"/>
      <c r="D2204" s="120"/>
      <c r="E2204" s="120"/>
      <c r="F2204" s="120"/>
      <c r="G2204" s="120"/>
      <c r="H2204" s="120"/>
      <c r="I2204" s="95"/>
    </row>
    <row r="2205" spans="2:9" ht="18.75" customHeight="1">
      <c r="B2205" s="95"/>
      <c r="C2205" s="510" t="s">
        <v>358</v>
      </c>
      <c r="D2205" s="510"/>
      <c r="E2205" s="507"/>
      <c r="F2205" s="507"/>
      <c r="G2205" s="507"/>
      <c r="H2205" s="507"/>
      <c r="I2205" s="95"/>
    </row>
    <row r="2206" spans="2:9" ht="18.75" customHeight="1">
      <c r="B2206" s="95"/>
      <c r="C2206" s="511" t="s">
        <v>184</v>
      </c>
      <c r="D2206" s="511"/>
      <c r="E2206" s="507"/>
      <c r="F2206" s="507"/>
      <c r="G2206" s="507"/>
      <c r="H2206" s="507"/>
      <c r="I2206" s="95"/>
    </row>
    <row r="2207" spans="2:9" ht="18.75" customHeight="1">
      <c r="B2207" s="95"/>
      <c r="C2207" s="503" t="s">
        <v>359</v>
      </c>
      <c r="D2207" s="503"/>
      <c r="E2207" s="507"/>
      <c r="F2207" s="507"/>
      <c r="G2207" s="507"/>
      <c r="H2207" s="507"/>
      <c r="I2207" s="95"/>
    </row>
    <row r="2208" spans="2:9" ht="18.75" customHeight="1">
      <c r="B2208" s="95"/>
      <c r="C2208" s="503" t="s">
        <v>226</v>
      </c>
      <c r="D2208" s="503"/>
      <c r="E2208" s="507"/>
      <c r="F2208" s="507"/>
      <c r="G2208" s="507"/>
      <c r="H2208" s="507"/>
      <c r="I2208" s="95"/>
    </row>
    <row r="2209" spans="2:9" ht="32.25" customHeight="1">
      <c r="B2209" s="95"/>
      <c r="C2209" s="503" t="s">
        <v>227</v>
      </c>
      <c r="D2209" s="503"/>
      <c r="E2209" s="507"/>
      <c r="F2209" s="507"/>
      <c r="G2209" s="507"/>
      <c r="H2209" s="507"/>
      <c r="I2209" s="95"/>
    </row>
    <row r="2210" spans="2:9" ht="30" customHeight="1">
      <c r="B2210" s="95"/>
      <c r="C2210" s="265" t="s">
        <v>228</v>
      </c>
      <c r="D2210" s="265" t="s">
        <v>229</v>
      </c>
      <c r="E2210" s="265" t="s">
        <v>230</v>
      </c>
      <c r="F2210" s="508" t="s">
        <v>194</v>
      </c>
      <c r="G2210" s="508"/>
      <c r="H2210" s="508"/>
      <c r="I2210" s="95"/>
    </row>
    <row r="2211" spans="2:9" ht="18.75" customHeight="1">
      <c r="B2211" s="95"/>
      <c r="C2211" s="106"/>
      <c r="D2211" s="238"/>
      <c r="E2211" s="266">
        <f>D2211-C2211</f>
        <v>0</v>
      </c>
      <c r="F2211" s="509"/>
      <c r="G2211" s="509"/>
      <c r="H2211" s="509"/>
      <c r="I2211" s="121"/>
    </row>
    <row r="2212" spans="2:9" ht="6" customHeight="1">
      <c r="B2212" s="95"/>
      <c r="C2212" s="96"/>
      <c r="D2212" s="97"/>
      <c r="E2212" s="97"/>
      <c r="F2212" s="97"/>
      <c r="G2212" s="97"/>
      <c r="H2212" s="97"/>
      <c r="I2212" s="95"/>
    </row>
    <row r="2213" spans="2:9" ht="18.75" customHeight="1">
      <c r="B2213" s="95"/>
      <c r="C2213" s="501" t="s">
        <v>231</v>
      </c>
      <c r="D2213" s="501"/>
      <c r="E2213" s="501"/>
      <c r="F2213" s="501"/>
      <c r="G2213" s="501"/>
      <c r="H2213" s="501"/>
      <c r="I2213" s="95"/>
    </row>
    <row r="2214" spans="2:9" ht="25.5">
      <c r="B2214" s="95"/>
      <c r="C2214" s="267" t="s">
        <v>232</v>
      </c>
      <c r="D2214" s="267" t="s">
        <v>233</v>
      </c>
      <c r="E2214" s="267" t="s">
        <v>230</v>
      </c>
      <c r="F2214" s="267" t="s">
        <v>234</v>
      </c>
      <c r="G2214" s="268" t="s">
        <v>235</v>
      </c>
      <c r="H2214" s="269" t="s">
        <v>236</v>
      </c>
      <c r="I2214" s="95"/>
    </row>
    <row r="2215" spans="2:9" ht="18.75" customHeight="1">
      <c r="B2215" s="95"/>
      <c r="C2215" s="106"/>
      <c r="D2215" s="238"/>
      <c r="E2215" s="266">
        <f t="shared" ref="E2215:E2216" si="300">D2215-C2215</f>
        <v>0</v>
      </c>
      <c r="F2215" s="273">
        <f t="shared" ref="F2215:F2216" si="301">IF(E2215-FLOOR(E2215,1)&lt;=5/24,FLOOR(E2215,1),IF(E2215-FLOOR(E2215,1)&lt;=8/24,FLOOR(E2215,1)+1/3,IF(E2215-FLOOR(E2215,1)&lt;=12/24,FLOOR(E2215,1)+2/3,CEILING(E2215,1))))</f>
        <v>0</v>
      </c>
      <c r="G2215" s="108"/>
      <c r="H2215" s="270">
        <f t="shared" ref="H2215:H2216" si="302">G2215*F2215</f>
        <v>0</v>
      </c>
      <c r="I2215" s="95"/>
    </row>
    <row r="2216" spans="2:9" ht="18.75" customHeight="1">
      <c r="B2216" s="95"/>
      <c r="C2216" s="107"/>
      <c r="D2216" s="107"/>
      <c r="E2216" s="274">
        <f t="shared" si="300"/>
        <v>0</v>
      </c>
      <c r="F2216" s="275">
        <f t="shared" si="301"/>
        <v>0</v>
      </c>
      <c r="G2216" s="109"/>
      <c r="H2216" s="271">
        <f t="shared" si="302"/>
        <v>0</v>
      </c>
      <c r="I2216" s="95"/>
    </row>
    <row r="2217" spans="2:9" s="126" customFormat="1" ht="18.75" customHeight="1">
      <c r="B2217" s="122"/>
      <c r="C2217" s="500" t="s">
        <v>237</v>
      </c>
      <c r="D2217" s="500"/>
      <c r="E2217" s="500"/>
      <c r="F2217" s="500"/>
      <c r="G2217" s="502"/>
      <c r="H2217" s="272">
        <f>SUBTOTAL(9,H2215:H2216)</f>
        <v>0</v>
      </c>
      <c r="I2217" s="122"/>
    </row>
    <row r="2218" spans="2:9" ht="6" customHeight="1">
      <c r="B2218" s="95"/>
      <c r="C2218" s="96"/>
      <c r="D2218" s="97"/>
      <c r="E2218" s="97"/>
      <c r="F2218" s="97"/>
      <c r="G2218" s="97"/>
      <c r="H2218" s="97"/>
      <c r="I2218" s="95"/>
    </row>
    <row r="2219" spans="2:9" ht="18.75" customHeight="1">
      <c r="B2219" s="95"/>
      <c r="C2219" s="501" t="s">
        <v>238</v>
      </c>
      <c r="D2219" s="501"/>
      <c r="E2219" s="501"/>
      <c r="F2219" s="501"/>
      <c r="G2219" s="501"/>
      <c r="H2219" s="501"/>
      <c r="I2219" s="95"/>
    </row>
    <row r="2220" spans="2:9" ht="25.5">
      <c r="B2220" s="95"/>
      <c r="C2220" s="267" t="s">
        <v>239</v>
      </c>
      <c r="D2220" s="504" t="s">
        <v>16</v>
      </c>
      <c r="E2220" s="504"/>
      <c r="F2220" s="504"/>
      <c r="G2220" s="504"/>
      <c r="H2220" s="267" t="s">
        <v>64</v>
      </c>
      <c r="I2220" s="95"/>
    </row>
    <row r="2221" spans="2:9" ht="18.75" customHeight="1">
      <c r="B2221" s="95"/>
      <c r="C2221" s="110"/>
      <c r="D2221" s="505"/>
      <c r="E2221" s="505"/>
      <c r="F2221" s="505"/>
      <c r="G2221" s="505"/>
      <c r="H2221" s="111">
        <v>0</v>
      </c>
      <c r="I2221" s="121"/>
    </row>
    <row r="2222" spans="2:9" ht="18.75" customHeight="1">
      <c r="B2222" s="95"/>
      <c r="C2222" s="112"/>
      <c r="D2222" s="506"/>
      <c r="E2222" s="506"/>
      <c r="F2222" s="506"/>
      <c r="G2222" s="506"/>
      <c r="H2222" s="113">
        <v>0</v>
      </c>
      <c r="I2222" s="95"/>
    </row>
    <row r="2223" spans="2:9" s="126" customFormat="1" ht="18.75" customHeight="1">
      <c r="B2223" s="122"/>
      <c r="C2223" s="500" t="s">
        <v>237</v>
      </c>
      <c r="D2223" s="500"/>
      <c r="E2223" s="500"/>
      <c r="F2223" s="500"/>
      <c r="G2223" s="500"/>
      <c r="H2223" s="158">
        <f>SUBTOTAL(9,H2221:H2222)</f>
        <v>0</v>
      </c>
      <c r="I2223" s="122"/>
    </row>
    <row r="2224" spans="2:9" ht="6" customHeight="1">
      <c r="B2224" s="95"/>
      <c r="C2224" s="96"/>
      <c r="D2224" s="97"/>
      <c r="E2224" s="97"/>
      <c r="F2224" s="97"/>
      <c r="G2224" s="97"/>
      <c r="H2224" s="97"/>
      <c r="I2224" s="95"/>
    </row>
    <row r="2225" spans="2:9" ht="18.75" customHeight="1">
      <c r="B2225" s="95"/>
      <c r="C2225" s="501" t="s">
        <v>240</v>
      </c>
      <c r="D2225" s="501"/>
      <c r="E2225" s="501"/>
      <c r="F2225" s="501"/>
      <c r="G2225" s="501"/>
      <c r="H2225" s="501"/>
      <c r="I2225" s="95"/>
    </row>
    <row r="2226" spans="2:9" ht="38.25">
      <c r="B2226" s="95"/>
      <c r="C2226" s="277" t="s">
        <v>361</v>
      </c>
      <c r="D2226" s="277" t="s">
        <v>362</v>
      </c>
      <c r="E2226" s="267" t="s">
        <v>243</v>
      </c>
      <c r="F2226" s="267" t="s">
        <v>244</v>
      </c>
      <c r="G2226" s="268" t="s">
        <v>245</v>
      </c>
      <c r="H2226" s="269" t="s">
        <v>246</v>
      </c>
      <c r="I2226" s="95"/>
    </row>
    <row r="2227" spans="2:9" ht="18.75" customHeight="1">
      <c r="B2227" s="95"/>
      <c r="C2227" s="236"/>
      <c r="D2227" s="114"/>
      <c r="E2227" s="236"/>
      <c r="F2227" s="236"/>
      <c r="G2227" s="278">
        <f>IF(E2227="",0,IF(F2227="",0.42,F2227*0.05+0.42))</f>
        <v>0</v>
      </c>
      <c r="H2227" s="279">
        <f>G2227*E2227</f>
        <v>0</v>
      </c>
      <c r="I2227" s="95"/>
    </row>
    <row r="2228" spans="2:9" ht="18.75" customHeight="1">
      <c r="B2228" s="95"/>
      <c r="C2228" s="236"/>
      <c r="D2228" s="114"/>
      <c r="E2228" s="236"/>
      <c r="F2228" s="236"/>
      <c r="G2228" s="278">
        <f t="shared" ref="G2228:G2230" si="303">IF(E2228="",0,IF(F2228="",0.42,F2228*0.05+0.42))</f>
        <v>0</v>
      </c>
      <c r="H2228" s="279">
        <f t="shared" ref="H2228:H2230" si="304">G2228*E2228</f>
        <v>0</v>
      </c>
      <c r="I2228" s="95"/>
    </row>
    <row r="2229" spans="2:9" ht="18.75" customHeight="1">
      <c r="B2229" s="95"/>
      <c r="C2229" s="236"/>
      <c r="D2229" s="114"/>
      <c r="E2229" s="236"/>
      <c r="F2229" s="236"/>
      <c r="G2229" s="278">
        <f t="shared" si="303"/>
        <v>0</v>
      </c>
      <c r="H2229" s="279">
        <f t="shared" si="304"/>
        <v>0</v>
      </c>
      <c r="I2229" s="95"/>
    </row>
    <row r="2230" spans="2:9" ht="18.75" customHeight="1">
      <c r="B2230" s="95"/>
      <c r="C2230" s="237"/>
      <c r="D2230" s="115"/>
      <c r="E2230" s="237"/>
      <c r="F2230" s="237"/>
      <c r="G2230" s="280">
        <f t="shared" si="303"/>
        <v>0</v>
      </c>
      <c r="H2230" s="281">
        <f t="shared" si="304"/>
        <v>0</v>
      </c>
      <c r="I2230" s="95"/>
    </row>
    <row r="2231" spans="2:9" s="126" customFormat="1" ht="18.75" customHeight="1">
      <c r="B2231" s="122"/>
      <c r="C2231" s="500" t="s">
        <v>237</v>
      </c>
      <c r="D2231" s="500"/>
      <c r="E2231" s="500"/>
      <c r="F2231" s="500"/>
      <c r="G2231" s="502"/>
      <c r="H2231" s="272">
        <f>SUBTOTAL(9,H2227:H2230)</f>
        <v>0</v>
      </c>
      <c r="I2231" s="122"/>
    </row>
    <row r="2232" spans="2:9" ht="6" customHeight="1">
      <c r="B2232" s="95"/>
      <c r="C2232" s="97"/>
      <c r="D2232" s="97"/>
      <c r="E2232" s="97"/>
      <c r="F2232" s="97"/>
      <c r="G2232" s="97"/>
      <c r="H2232" s="97"/>
      <c r="I2232" s="95"/>
    </row>
    <row r="2233" spans="2:9" ht="18.75" customHeight="1">
      <c r="B2233" s="95"/>
      <c r="C2233" s="501" t="s">
        <v>247</v>
      </c>
      <c r="D2233" s="501"/>
      <c r="E2233" s="501"/>
      <c r="F2233" s="501"/>
      <c r="G2233" s="501"/>
      <c r="H2233" s="501"/>
      <c r="I2233" s="95"/>
    </row>
    <row r="2234" spans="2:9" ht="18.75" customHeight="1">
      <c r="B2234" s="95"/>
      <c r="C2234" s="277" t="s">
        <v>241</v>
      </c>
      <c r="D2234" s="277" t="s">
        <v>242</v>
      </c>
      <c r="E2234" s="503" t="s">
        <v>248</v>
      </c>
      <c r="F2234" s="503"/>
      <c r="G2234" s="503"/>
      <c r="H2234" s="267" t="s">
        <v>249</v>
      </c>
      <c r="I2234" s="95"/>
    </row>
    <row r="2235" spans="2:9" ht="18.75" customHeight="1">
      <c r="B2235" s="95"/>
      <c r="C2235" s="236"/>
      <c r="D2235" s="236"/>
      <c r="E2235" s="498"/>
      <c r="F2235" s="498"/>
      <c r="G2235" s="498"/>
      <c r="H2235" s="111">
        <v>0</v>
      </c>
      <c r="I2235" s="95"/>
    </row>
    <row r="2236" spans="2:9" ht="18.75" customHeight="1">
      <c r="B2236" s="95"/>
      <c r="C2236" s="236"/>
      <c r="D2236" s="236"/>
      <c r="E2236" s="498"/>
      <c r="F2236" s="498"/>
      <c r="G2236" s="498"/>
      <c r="H2236" s="111">
        <v>0</v>
      </c>
      <c r="I2236" s="95"/>
    </row>
    <row r="2237" spans="2:9" ht="18.75" customHeight="1">
      <c r="B2237" s="95"/>
      <c r="C2237" s="236"/>
      <c r="D2237" s="236"/>
      <c r="E2237" s="498"/>
      <c r="F2237" s="498"/>
      <c r="G2237" s="498"/>
      <c r="H2237" s="111">
        <v>0</v>
      </c>
      <c r="I2237" s="95"/>
    </row>
    <row r="2238" spans="2:9" ht="18.75" customHeight="1">
      <c r="B2238" s="95"/>
      <c r="C2238" s="237"/>
      <c r="D2238" s="237"/>
      <c r="E2238" s="499"/>
      <c r="F2238" s="499"/>
      <c r="G2238" s="499"/>
      <c r="H2238" s="113">
        <v>0</v>
      </c>
      <c r="I2238" s="95"/>
    </row>
    <row r="2239" spans="2:9" s="126" customFormat="1" ht="18.75" customHeight="1">
      <c r="B2239" s="122"/>
      <c r="C2239" s="500" t="s">
        <v>237</v>
      </c>
      <c r="D2239" s="500"/>
      <c r="E2239" s="500"/>
      <c r="F2239" s="500"/>
      <c r="G2239" s="500"/>
      <c r="H2239" s="276">
        <f>SUBTOTAL(9,H2235:H2238)</f>
        <v>0</v>
      </c>
      <c r="I2239" s="122"/>
    </row>
    <row r="2240" spans="2:9" ht="6" customHeight="1">
      <c r="B2240" s="95"/>
      <c r="C2240" s="97"/>
      <c r="D2240" s="97"/>
      <c r="E2240" s="97"/>
      <c r="F2240" s="97"/>
      <c r="G2240" s="97"/>
      <c r="H2240" s="97"/>
      <c r="I2240" s="95"/>
    </row>
    <row r="2241" spans="2:9" ht="18.75" customHeight="1">
      <c r="B2241" s="95"/>
      <c r="C2241" s="501" t="s">
        <v>250</v>
      </c>
      <c r="D2241" s="501"/>
      <c r="E2241" s="501"/>
      <c r="F2241" s="501"/>
      <c r="G2241" s="501"/>
      <c r="H2241" s="501"/>
      <c r="I2241" s="95"/>
    </row>
    <row r="2242" spans="2:9" ht="25.5">
      <c r="B2242" s="95"/>
      <c r="C2242" s="282" t="s">
        <v>251</v>
      </c>
      <c r="D2242" s="267" t="s">
        <v>252</v>
      </c>
      <c r="E2242" s="267" t="s">
        <v>253</v>
      </c>
      <c r="F2242" s="277" t="s">
        <v>254</v>
      </c>
      <c r="G2242" s="267" t="s">
        <v>255</v>
      </c>
      <c r="H2242" s="267" t="s">
        <v>249</v>
      </c>
      <c r="I2242" s="95"/>
    </row>
    <row r="2243" spans="2:9" ht="18.75" customHeight="1">
      <c r="B2243" s="95"/>
      <c r="C2243" s="116"/>
      <c r="D2243" s="117"/>
      <c r="E2243" s="117"/>
      <c r="F2243" s="117"/>
      <c r="G2243" s="283">
        <f>E2243-D2243</f>
        <v>0</v>
      </c>
      <c r="H2243" s="111">
        <v>0</v>
      </c>
      <c r="I2243" s="123" t="s">
        <v>256</v>
      </c>
    </row>
    <row r="2244" spans="2:9" ht="18.75" customHeight="1">
      <c r="B2244" s="95"/>
      <c r="C2244" s="118"/>
      <c r="D2244" s="119"/>
      <c r="E2244" s="119"/>
      <c r="F2244" s="119"/>
      <c r="G2244" s="284">
        <f t="shared" ref="G2244" si="305">E2244-D2244</f>
        <v>0</v>
      </c>
      <c r="H2244" s="113">
        <v>0</v>
      </c>
      <c r="I2244" s="123" t="s">
        <v>257</v>
      </c>
    </row>
    <row r="2245" spans="2:9" s="126" customFormat="1" ht="18.75" customHeight="1">
      <c r="B2245" s="122"/>
      <c r="C2245" s="500" t="s">
        <v>237</v>
      </c>
      <c r="D2245" s="500"/>
      <c r="E2245" s="500"/>
      <c r="F2245" s="500"/>
      <c r="G2245" s="500"/>
      <c r="H2245" s="276">
        <f>SUBTOTAL(9,H2243:H2244)</f>
        <v>0</v>
      </c>
      <c r="I2245" s="122"/>
    </row>
    <row r="2246" spans="2:9" ht="6" customHeight="1">
      <c r="B2246" s="95"/>
      <c r="C2246" s="97"/>
      <c r="D2246" s="97"/>
      <c r="E2246" s="97"/>
      <c r="F2246" s="97"/>
      <c r="G2246" s="97"/>
      <c r="H2246" s="97"/>
      <c r="I2246" s="95"/>
    </row>
    <row r="2247" spans="2:9" s="127" customFormat="1" ht="18.75" customHeight="1">
      <c r="B2247" s="124"/>
      <c r="C2247" s="497" t="s">
        <v>258</v>
      </c>
      <c r="D2247" s="497"/>
      <c r="E2247" s="497"/>
      <c r="F2247" s="497"/>
      <c r="G2247" s="497"/>
      <c r="H2247" s="285">
        <f>SUBTOTAL(9,H2215:H2245)</f>
        <v>0</v>
      </c>
      <c r="I2247" s="124"/>
    </row>
    <row r="2248" spans="2:9" ht="50.1" customHeight="1">
      <c r="B2248" s="95"/>
      <c r="C2248" s="120"/>
      <c r="D2248" s="120"/>
      <c r="E2248" s="120"/>
      <c r="F2248" s="120"/>
      <c r="G2248" s="120"/>
      <c r="H2248" s="120"/>
      <c r="I2248" s="95"/>
    </row>
    <row r="2249" spans="2:9" ht="18.75" customHeight="1">
      <c r="B2249" s="95"/>
      <c r="C2249" s="510" t="s">
        <v>358</v>
      </c>
      <c r="D2249" s="510"/>
      <c r="E2249" s="507"/>
      <c r="F2249" s="507"/>
      <c r="G2249" s="507"/>
      <c r="H2249" s="507"/>
      <c r="I2249" s="95"/>
    </row>
    <row r="2250" spans="2:9" ht="18.75" customHeight="1">
      <c r="B2250" s="95"/>
      <c r="C2250" s="511" t="s">
        <v>184</v>
      </c>
      <c r="D2250" s="511"/>
      <c r="E2250" s="507"/>
      <c r="F2250" s="507"/>
      <c r="G2250" s="507"/>
      <c r="H2250" s="507"/>
      <c r="I2250" s="95"/>
    </row>
    <row r="2251" spans="2:9" ht="18.75" customHeight="1">
      <c r="B2251" s="95"/>
      <c r="C2251" s="503" t="s">
        <v>359</v>
      </c>
      <c r="D2251" s="503"/>
      <c r="E2251" s="507"/>
      <c r="F2251" s="507"/>
      <c r="G2251" s="507"/>
      <c r="H2251" s="507"/>
      <c r="I2251" s="95"/>
    </row>
    <row r="2252" spans="2:9" ht="18.75" customHeight="1">
      <c r="B2252" s="95"/>
      <c r="C2252" s="503" t="s">
        <v>226</v>
      </c>
      <c r="D2252" s="503"/>
      <c r="E2252" s="507"/>
      <c r="F2252" s="507"/>
      <c r="G2252" s="507"/>
      <c r="H2252" s="507"/>
      <c r="I2252" s="95"/>
    </row>
    <row r="2253" spans="2:9" ht="32.25" customHeight="1">
      <c r="B2253" s="95"/>
      <c r="C2253" s="503" t="s">
        <v>227</v>
      </c>
      <c r="D2253" s="503"/>
      <c r="E2253" s="507"/>
      <c r="F2253" s="507"/>
      <c r="G2253" s="507"/>
      <c r="H2253" s="507"/>
      <c r="I2253" s="95"/>
    </row>
    <row r="2254" spans="2:9" ht="30" customHeight="1">
      <c r="B2254" s="95"/>
      <c r="C2254" s="265" t="s">
        <v>228</v>
      </c>
      <c r="D2254" s="265" t="s">
        <v>229</v>
      </c>
      <c r="E2254" s="265" t="s">
        <v>230</v>
      </c>
      <c r="F2254" s="508" t="s">
        <v>194</v>
      </c>
      <c r="G2254" s="508"/>
      <c r="H2254" s="508"/>
      <c r="I2254" s="95"/>
    </row>
    <row r="2255" spans="2:9" ht="18.75" customHeight="1">
      <c r="B2255" s="95"/>
      <c r="C2255" s="106"/>
      <c r="D2255" s="238"/>
      <c r="E2255" s="266">
        <f>D2255-C2255</f>
        <v>0</v>
      </c>
      <c r="F2255" s="509"/>
      <c r="G2255" s="509"/>
      <c r="H2255" s="509"/>
      <c r="I2255" s="121"/>
    </row>
    <row r="2256" spans="2:9" ht="6" customHeight="1">
      <c r="B2256" s="95"/>
      <c r="C2256" s="96"/>
      <c r="D2256" s="97"/>
      <c r="E2256" s="97"/>
      <c r="F2256" s="97"/>
      <c r="G2256" s="97"/>
      <c r="H2256" s="97"/>
      <c r="I2256" s="95"/>
    </row>
    <row r="2257" spans="2:9" ht="18.75" customHeight="1">
      <c r="B2257" s="95"/>
      <c r="C2257" s="501" t="s">
        <v>231</v>
      </c>
      <c r="D2257" s="501"/>
      <c r="E2257" s="501"/>
      <c r="F2257" s="501"/>
      <c r="G2257" s="501"/>
      <c r="H2257" s="501"/>
      <c r="I2257" s="95"/>
    </row>
    <row r="2258" spans="2:9" ht="25.5">
      <c r="B2258" s="95"/>
      <c r="C2258" s="267" t="s">
        <v>232</v>
      </c>
      <c r="D2258" s="267" t="s">
        <v>233</v>
      </c>
      <c r="E2258" s="267" t="s">
        <v>230</v>
      </c>
      <c r="F2258" s="267" t="s">
        <v>234</v>
      </c>
      <c r="G2258" s="268" t="s">
        <v>235</v>
      </c>
      <c r="H2258" s="269" t="s">
        <v>236</v>
      </c>
      <c r="I2258" s="95"/>
    </row>
    <row r="2259" spans="2:9" ht="18.75" customHeight="1">
      <c r="B2259" s="95"/>
      <c r="C2259" s="106"/>
      <c r="D2259" s="238"/>
      <c r="E2259" s="266">
        <f t="shared" ref="E2259:E2260" si="306">D2259-C2259</f>
        <v>0</v>
      </c>
      <c r="F2259" s="273">
        <f t="shared" ref="F2259:F2260" si="307">IF(E2259-FLOOR(E2259,1)&lt;=5/24,FLOOR(E2259,1),IF(E2259-FLOOR(E2259,1)&lt;=8/24,FLOOR(E2259,1)+1/3,IF(E2259-FLOOR(E2259,1)&lt;=12/24,FLOOR(E2259,1)+2/3,CEILING(E2259,1))))</f>
        <v>0</v>
      </c>
      <c r="G2259" s="108"/>
      <c r="H2259" s="270">
        <f t="shared" ref="H2259:H2260" si="308">G2259*F2259</f>
        <v>0</v>
      </c>
      <c r="I2259" s="95"/>
    </row>
    <row r="2260" spans="2:9" ht="18.75" customHeight="1">
      <c r="B2260" s="95"/>
      <c r="C2260" s="107"/>
      <c r="D2260" s="107"/>
      <c r="E2260" s="274">
        <f t="shared" si="306"/>
        <v>0</v>
      </c>
      <c r="F2260" s="275">
        <f t="shared" si="307"/>
        <v>0</v>
      </c>
      <c r="G2260" s="109"/>
      <c r="H2260" s="271">
        <f t="shared" si="308"/>
        <v>0</v>
      </c>
      <c r="I2260" s="95"/>
    </row>
    <row r="2261" spans="2:9" s="126" customFormat="1" ht="18.75" customHeight="1">
      <c r="B2261" s="122"/>
      <c r="C2261" s="500" t="s">
        <v>237</v>
      </c>
      <c r="D2261" s="500"/>
      <c r="E2261" s="500"/>
      <c r="F2261" s="500"/>
      <c r="G2261" s="502"/>
      <c r="H2261" s="272">
        <f>SUBTOTAL(9,H2259:H2260)</f>
        <v>0</v>
      </c>
      <c r="I2261" s="122"/>
    </row>
    <row r="2262" spans="2:9" ht="6" customHeight="1">
      <c r="B2262" s="95"/>
      <c r="C2262" s="96"/>
      <c r="D2262" s="97"/>
      <c r="E2262" s="97"/>
      <c r="F2262" s="97"/>
      <c r="G2262" s="97"/>
      <c r="H2262" s="97"/>
      <c r="I2262" s="95"/>
    </row>
    <row r="2263" spans="2:9" ht="18.75" customHeight="1">
      <c r="B2263" s="95"/>
      <c r="C2263" s="501" t="s">
        <v>238</v>
      </c>
      <c r="D2263" s="501"/>
      <c r="E2263" s="501"/>
      <c r="F2263" s="501"/>
      <c r="G2263" s="501"/>
      <c r="H2263" s="501"/>
      <c r="I2263" s="95"/>
    </row>
    <row r="2264" spans="2:9" ht="25.5">
      <c r="B2264" s="95"/>
      <c r="C2264" s="267" t="s">
        <v>239</v>
      </c>
      <c r="D2264" s="504" t="s">
        <v>16</v>
      </c>
      <c r="E2264" s="504"/>
      <c r="F2264" s="504"/>
      <c r="G2264" s="504"/>
      <c r="H2264" s="267" t="s">
        <v>64</v>
      </c>
      <c r="I2264" s="95"/>
    </row>
    <row r="2265" spans="2:9" ht="18.75" customHeight="1">
      <c r="B2265" s="95"/>
      <c r="C2265" s="110"/>
      <c r="D2265" s="505"/>
      <c r="E2265" s="505"/>
      <c r="F2265" s="505"/>
      <c r="G2265" s="505"/>
      <c r="H2265" s="111">
        <v>0</v>
      </c>
      <c r="I2265" s="121"/>
    </row>
    <row r="2266" spans="2:9" ht="18.75" customHeight="1">
      <c r="B2266" s="95"/>
      <c r="C2266" s="112"/>
      <c r="D2266" s="506"/>
      <c r="E2266" s="506"/>
      <c r="F2266" s="506"/>
      <c r="G2266" s="506"/>
      <c r="H2266" s="113">
        <v>0</v>
      </c>
      <c r="I2266" s="95"/>
    </row>
    <row r="2267" spans="2:9" s="126" customFormat="1" ht="18.75" customHeight="1">
      <c r="B2267" s="122"/>
      <c r="C2267" s="500" t="s">
        <v>237</v>
      </c>
      <c r="D2267" s="500"/>
      <c r="E2267" s="500"/>
      <c r="F2267" s="500"/>
      <c r="G2267" s="500"/>
      <c r="H2267" s="158">
        <f>SUBTOTAL(9,H2265:H2266)</f>
        <v>0</v>
      </c>
      <c r="I2267" s="122"/>
    </row>
    <row r="2268" spans="2:9" ht="6" customHeight="1">
      <c r="B2268" s="95"/>
      <c r="C2268" s="96"/>
      <c r="D2268" s="97"/>
      <c r="E2268" s="97"/>
      <c r="F2268" s="97"/>
      <c r="G2268" s="97"/>
      <c r="H2268" s="97"/>
      <c r="I2268" s="95"/>
    </row>
    <row r="2269" spans="2:9" ht="18.75" customHeight="1">
      <c r="B2269" s="95"/>
      <c r="C2269" s="501" t="s">
        <v>240</v>
      </c>
      <c r="D2269" s="501"/>
      <c r="E2269" s="501"/>
      <c r="F2269" s="501"/>
      <c r="G2269" s="501"/>
      <c r="H2269" s="501"/>
      <c r="I2269" s="95"/>
    </row>
    <row r="2270" spans="2:9" ht="38.25">
      <c r="B2270" s="95"/>
      <c r="C2270" s="277" t="s">
        <v>361</v>
      </c>
      <c r="D2270" s="277" t="s">
        <v>362</v>
      </c>
      <c r="E2270" s="267" t="s">
        <v>243</v>
      </c>
      <c r="F2270" s="267" t="s">
        <v>244</v>
      </c>
      <c r="G2270" s="268" t="s">
        <v>245</v>
      </c>
      <c r="H2270" s="269" t="s">
        <v>246</v>
      </c>
      <c r="I2270" s="95"/>
    </row>
    <row r="2271" spans="2:9" ht="18.75" customHeight="1">
      <c r="B2271" s="95"/>
      <c r="C2271" s="236"/>
      <c r="D2271" s="114"/>
      <c r="E2271" s="236"/>
      <c r="F2271" s="236"/>
      <c r="G2271" s="278">
        <f>IF(E2271="",0,IF(F2271="",0.42,F2271*0.05+0.42))</f>
        <v>0</v>
      </c>
      <c r="H2271" s="279">
        <f>G2271*E2271</f>
        <v>0</v>
      </c>
      <c r="I2271" s="95"/>
    </row>
    <row r="2272" spans="2:9" ht="18.75" customHeight="1">
      <c r="B2272" s="95"/>
      <c r="C2272" s="236"/>
      <c r="D2272" s="114"/>
      <c r="E2272" s="236"/>
      <c r="F2272" s="236"/>
      <c r="G2272" s="278">
        <f t="shared" ref="G2272:G2274" si="309">IF(E2272="",0,IF(F2272="",0.42,F2272*0.05+0.42))</f>
        <v>0</v>
      </c>
      <c r="H2272" s="279">
        <f t="shared" ref="H2272:H2274" si="310">G2272*E2272</f>
        <v>0</v>
      </c>
      <c r="I2272" s="95"/>
    </row>
    <row r="2273" spans="2:9" ht="18.75" customHeight="1">
      <c r="B2273" s="95"/>
      <c r="C2273" s="236"/>
      <c r="D2273" s="114"/>
      <c r="E2273" s="236"/>
      <c r="F2273" s="236"/>
      <c r="G2273" s="278">
        <f t="shared" si="309"/>
        <v>0</v>
      </c>
      <c r="H2273" s="279">
        <f t="shared" si="310"/>
        <v>0</v>
      </c>
      <c r="I2273" s="95"/>
    </row>
    <row r="2274" spans="2:9" ht="18.75" customHeight="1">
      <c r="B2274" s="95"/>
      <c r="C2274" s="237"/>
      <c r="D2274" s="115"/>
      <c r="E2274" s="237"/>
      <c r="F2274" s="237"/>
      <c r="G2274" s="280">
        <f t="shared" si="309"/>
        <v>0</v>
      </c>
      <c r="H2274" s="281">
        <f t="shared" si="310"/>
        <v>0</v>
      </c>
      <c r="I2274" s="95"/>
    </row>
    <row r="2275" spans="2:9" s="126" customFormat="1" ht="18.75" customHeight="1">
      <c r="B2275" s="122"/>
      <c r="C2275" s="500" t="s">
        <v>237</v>
      </c>
      <c r="D2275" s="500"/>
      <c r="E2275" s="500"/>
      <c r="F2275" s="500"/>
      <c r="G2275" s="502"/>
      <c r="H2275" s="272">
        <f>SUBTOTAL(9,H2271:H2274)</f>
        <v>0</v>
      </c>
      <c r="I2275" s="122"/>
    </row>
    <row r="2276" spans="2:9" ht="6" customHeight="1">
      <c r="B2276" s="95"/>
      <c r="C2276" s="97"/>
      <c r="D2276" s="97"/>
      <c r="E2276" s="97"/>
      <c r="F2276" s="97"/>
      <c r="G2276" s="97"/>
      <c r="H2276" s="97"/>
      <c r="I2276" s="95"/>
    </row>
    <row r="2277" spans="2:9" ht="18.75" customHeight="1">
      <c r="B2277" s="95"/>
      <c r="C2277" s="501" t="s">
        <v>247</v>
      </c>
      <c r="D2277" s="501"/>
      <c r="E2277" s="501"/>
      <c r="F2277" s="501"/>
      <c r="G2277" s="501"/>
      <c r="H2277" s="501"/>
      <c r="I2277" s="95"/>
    </row>
    <row r="2278" spans="2:9" ht="18.75" customHeight="1">
      <c r="B2278" s="95"/>
      <c r="C2278" s="277" t="s">
        <v>241</v>
      </c>
      <c r="D2278" s="277" t="s">
        <v>242</v>
      </c>
      <c r="E2278" s="503" t="s">
        <v>248</v>
      </c>
      <c r="F2278" s="503"/>
      <c r="G2278" s="503"/>
      <c r="H2278" s="267" t="s">
        <v>249</v>
      </c>
      <c r="I2278" s="95"/>
    </row>
    <row r="2279" spans="2:9" ht="18.75" customHeight="1">
      <c r="B2279" s="95"/>
      <c r="C2279" s="236"/>
      <c r="D2279" s="236"/>
      <c r="E2279" s="498"/>
      <c r="F2279" s="498"/>
      <c r="G2279" s="498"/>
      <c r="H2279" s="111">
        <v>0</v>
      </c>
      <c r="I2279" s="95"/>
    </row>
    <row r="2280" spans="2:9" ht="18.75" customHeight="1">
      <c r="B2280" s="95"/>
      <c r="C2280" s="236"/>
      <c r="D2280" s="236"/>
      <c r="E2280" s="498"/>
      <c r="F2280" s="498"/>
      <c r="G2280" s="498"/>
      <c r="H2280" s="111">
        <v>0</v>
      </c>
      <c r="I2280" s="95"/>
    </row>
    <row r="2281" spans="2:9" ht="18.75" customHeight="1">
      <c r="B2281" s="95"/>
      <c r="C2281" s="236"/>
      <c r="D2281" s="236"/>
      <c r="E2281" s="498"/>
      <c r="F2281" s="498"/>
      <c r="G2281" s="498"/>
      <c r="H2281" s="111">
        <v>0</v>
      </c>
      <c r="I2281" s="95"/>
    </row>
    <row r="2282" spans="2:9" ht="18.75" customHeight="1">
      <c r="B2282" s="95"/>
      <c r="C2282" s="237"/>
      <c r="D2282" s="237"/>
      <c r="E2282" s="499"/>
      <c r="F2282" s="499"/>
      <c r="G2282" s="499"/>
      <c r="H2282" s="113">
        <v>0</v>
      </c>
      <c r="I2282" s="95"/>
    </row>
    <row r="2283" spans="2:9" s="126" customFormat="1" ht="18.75" customHeight="1">
      <c r="B2283" s="122"/>
      <c r="C2283" s="500" t="s">
        <v>237</v>
      </c>
      <c r="D2283" s="500"/>
      <c r="E2283" s="500"/>
      <c r="F2283" s="500"/>
      <c r="G2283" s="500"/>
      <c r="H2283" s="276">
        <f>SUBTOTAL(9,H2279:H2282)</f>
        <v>0</v>
      </c>
      <c r="I2283" s="122"/>
    </row>
    <row r="2284" spans="2:9" ht="6" customHeight="1">
      <c r="B2284" s="95"/>
      <c r="C2284" s="97"/>
      <c r="D2284" s="97"/>
      <c r="E2284" s="97"/>
      <c r="F2284" s="97"/>
      <c r="G2284" s="97"/>
      <c r="H2284" s="97"/>
      <c r="I2284" s="95"/>
    </row>
    <row r="2285" spans="2:9" ht="18.75" customHeight="1">
      <c r="B2285" s="95"/>
      <c r="C2285" s="501" t="s">
        <v>250</v>
      </c>
      <c r="D2285" s="501"/>
      <c r="E2285" s="501"/>
      <c r="F2285" s="501"/>
      <c r="G2285" s="501"/>
      <c r="H2285" s="501"/>
      <c r="I2285" s="95"/>
    </row>
    <row r="2286" spans="2:9" ht="25.5">
      <c r="B2286" s="95"/>
      <c r="C2286" s="282" t="s">
        <v>251</v>
      </c>
      <c r="D2286" s="267" t="s">
        <v>252</v>
      </c>
      <c r="E2286" s="267" t="s">
        <v>253</v>
      </c>
      <c r="F2286" s="277" t="s">
        <v>254</v>
      </c>
      <c r="G2286" s="267" t="s">
        <v>255</v>
      </c>
      <c r="H2286" s="267" t="s">
        <v>249</v>
      </c>
      <c r="I2286" s="95"/>
    </row>
    <row r="2287" spans="2:9" ht="18.75" customHeight="1">
      <c r="B2287" s="95"/>
      <c r="C2287" s="116"/>
      <c r="D2287" s="117"/>
      <c r="E2287" s="117"/>
      <c r="F2287" s="117"/>
      <c r="G2287" s="283">
        <f>E2287-D2287</f>
        <v>0</v>
      </c>
      <c r="H2287" s="111">
        <v>0</v>
      </c>
      <c r="I2287" s="123" t="s">
        <v>256</v>
      </c>
    </row>
    <row r="2288" spans="2:9" ht="18.75" customHeight="1">
      <c r="B2288" s="95"/>
      <c r="C2288" s="118"/>
      <c r="D2288" s="119"/>
      <c r="E2288" s="119"/>
      <c r="F2288" s="119"/>
      <c r="G2288" s="284">
        <f t="shared" ref="G2288" si="311">E2288-D2288</f>
        <v>0</v>
      </c>
      <c r="H2288" s="113">
        <v>0</v>
      </c>
      <c r="I2288" s="123" t="s">
        <v>257</v>
      </c>
    </row>
    <row r="2289" spans="2:9" s="126" customFormat="1" ht="18.75" customHeight="1">
      <c r="B2289" s="122"/>
      <c r="C2289" s="500" t="s">
        <v>237</v>
      </c>
      <c r="D2289" s="500"/>
      <c r="E2289" s="500"/>
      <c r="F2289" s="500"/>
      <c r="G2289" s="500"/>
      <c r="H2289" s="276">
        <f>SUBTOTAL(9,H2287:H2288)</f>
        <v>0</v>
      </c>
      <c r="I2289" s="122"/>
    </row>
    <row r="2290" spans="2:9" ht="6" customHeight="1">
      <c r="B2290" s="95"/>
      <c r="C2290" s="97"/>
      <c r="D2290" s="97"/>
      <c r="E2290" s="97"/>
      <c r="F2290" s="97"/>
      <c r="G2290" s="97"/>
      <c r="H2290" s="97"/>
      <c r="I2290" s="95"/>
    </row>
    <row r="2291" spans="2:9" s="127" customFormat="1" ht="18.75" customHeight="1">
      <c r="B2291" s="124"/>
      <c r="C2291" s="497" t="s">
        <v>258</v>
      </c>
      <c r="D2291" s="497"/>
      <c r="E2291" s="497"/>
      <c r="F2291" s="497"/>
      <c r="G2291" s="497"/>
      <c r="H2291" s="285">
        <f>SUBTOTAL(9,H2259:H2289)</f>
        <v>0</v>
      </c>
      <c r="I2291" s="124"/>
    </row>
    <row r="2292" spans="2:9" ht="50.1" customHeight="1">
      <c r="B2292" s="95"/>
      <c r="C2292" s="120"/>
      <c r="D2292" s="120"/>
      <c r="E2292" s="120"/>
      <c r="F2292" s="120"/>
      <c r="G2292" s="120"/>
      <c r="H2292" s="120"/>
      <c r="I2292" s="95"/>
    </row>
    <row r="2293" spans="2:9" ht="18.75" customHeight="1">
      <c r="B2293" s="95"/>
      <c r="C2293" s="510" t="s">
        <v>358</v>
      </c>
      <c r="D2293" s="510"/>
      <c r="E2293" s="507"/>
      <c r="F2293" s="507"/>
      <c r="G2293" s="507"/>
      <c r="H2293" s="507"/>
      <c r="I2293" s="95"/>
    </row>
    <row r="2294" spans="2:9" ht="18.75" customHeight="1">
      <c r="B2294" s="95"/>
      <c r="C2294" s="511" t="s">
        <v>184</v>
      </c>
      <c r="D2294" s="511"/>
      <c r="E2294" s="507"/>
      <c r="F2294" s="507"/>
      <c r="G2294" s="507"/>
      <c r="H2294" s="507"/>
      <c r="I2294" s="95"/>
    </row>
    <row r="2295" spans="2:9" ht="18.75" customHeight="1">
      <c r="B2295" s="95"/>
      <c r="C2295" s="503" t="s">
        <v>359</v>
      </c>
      <c r="D2295" s="503"/>
      <c r="E2295" s="507"/>
      <c r="F2295" s="507"/>
      <c r="G2295" s="507"/>
      <c r="H2295" s="507"/>
      <c r="I2295" s="95"/>
    </row>
    <row r="2296" spans="2:9" ht="18.75" customHeight="1">
      <c r="B2296" s="95"/>
      <c r="C2296" s="503" t="s">
        <v>226</v>
      </c>
      <c r="D2296" s="503"/>
      <c r="E2296" s="507"/>
      <c r="F2296" s="507"/>
      <c r="G2296" s="507"/>
      <c r="H2296" s="507"/>
      <c r="I2296" s="95"/>
    </row>
    <row r="2297" spans="2:9" ht="32.25" customHeight="1">
      <c r="B2297" s="95"/>
      <c r="C2297" s="503" t="s">
        <v>227</v>
      </c>
      <c r="D2297" s="503"/>
      <c r="E2297" s="507"/>
      <c r="F2297" s="507"/>
      <c r="G2297" s="507"/>
      <c r="H2297" s="507"/>
      <c r="I2297" s="95"/>
    </row>
    <row r="2298" spans="2:9" ht="30" customHeight="1">
      <c r="B2298" s="95"/>
      <c r="C2298" s="265" t="s">
        <v>228</v>
      </c>
      <c r="D2298" s="265" t="s">
        <v>229</v>
      </c>
      <c r="E2298" s="265" t="s">
        <v>230</v>
      </c>
      <c r="F2298" s="508" t="s">
        <v>194</v>
      </c>
      <c r="G2298" s="508"/>
      <c r="H2298" s="508"/>
      <c r="I2298" s="95"/>
    </row>
    <row r="2299" spans="2:9" ht="18.75" customHeight="1">
      <c r="B2299" s="95"/>
      <c r="C2299" s="106"/>
      <c r="D2299" s="238"/>
      <c r="E2299" s="266">
        <f>D2299-C2299</f>
        <v>0</v>
      </c>
      <c r="F2299" s="509"/>
      <c r="G2299" s="509"/>
      <c r="H2299" s="509"/>
      <c r="I2299" s="121"/>
    </row>
    <row r="2300" spans="2:9" ht="6" customHeight="1">
      <c r="B2300" s="95"/>
      <c r="C2300" s="96"/>
      <c r="D2300" s="97"/>
      <c r="E2300" s="97"/>
      <c r="F2300" s="97"/>
      <c r="G2300" s="97"/>
      <c r="H2300" s="97"/>
      <c r="I2300" s="95"/>
    </row>
    <row r="2301" spans="2:9" ht="18.75" customHeight="1">
      <c r="B2301" s="95"/>
      <c r="C2301" s="501" t="s">
        <v>231</v>
      </c>
      <c r="D2301" s="501"/>
      <c r="E2301" s="501"/>
      <c r="F2301" s="501"/>
      <c r="G2301" s="501"/>
      <c r="H2301" s="501"/>
      <c r="I2301" s="95"/>
    </row>
    <row r="2302" spans="2:9" ht="25.5">
      <c r="B2302" s="95"/>
      <c r="C2302" s="267" t="s">
        <v>232</v>
      </c>
      <c r="D2302" s="267" t="s">
        <v>233</v>
      </c>
      <c r="E2302" s="267" t="s">
        <v>230</v>
      </c>
      <c r="F2302" s="267" t="s">
        <v>234</v>
      </c>
      <c r="G2302" s="268" t="s">
        <v>235</v>
      </c>
      <c r="H2302" s="269" t="s">
        <v>236</v>
      </c>
      <c r="I2302" s="95"/>
    </row>
    <row r="2303" spans="2:9" ht="18.75" customHeight="1">
      <c r="B2303" s="95"/>
      <c r="C2303" s="106"/>
      <c r="D2303" s="238"/>
      <c r="E2303" s="266">
        <f t="shared" ref="E2303:E2304" si="312">D2303-C2303</f>
        <v>0</v>
      </c>
      <c r="F2303" s="273">
        <f t="shared" ref="F2303:F2304" si="313">IF(E2303-FLOOR(E2303,1)&lt;=5/24,FLOOR(E2303,1),IF(E2303-FLOOR(E2303,1)&lt;=8/24,FLOOR(E2303,1)+1/3,IF(E2303-FLOOR(E2303,1)&lt;=12/24,FLOOR(E2303,1)+2/3,CEILING(E2303,1))))</f>
        <v>0</v>
      </c>
      <c r="G2303" s="108"/>
      <c r="H2303" s="270">
        <f t="shared" ref="H2303:H2304" si="314">G2303*F2303</f>
        <v>0</v>
      </c>
      <c r="I2303" s="95"/>
    </row>
    <row r="2304" spans="2:9" ht="18.75" customHeight="1">
      <c r="B2304" s="95"/>
      <c r="C2304" s="107"/>
      <c r="D2304" s="107"/>
      <c r="E2304" s="274">
        <f t="shared" si="312"/>
        <v>0</v>
      </c>
      <c r="F2304" s="275">
        <f t="shared" si="313"/>
        <v>0</v>
      </c>
      <c r="G2304" s="109"/>
      <c r="H2304" s="271">
        <f t="shared" si="314"/>
        <v>0</v>
      </c>
      <c r="I2304" s="95"/>
    </row>
    <row r="2305" spans="2:9" s="126" customFormat="1" ht="18.75" customHeight="1">
      <c r="B2305" s="122"/>
      <c r="C2305" s="500" t="s">
        <v>237</v>
      </c>
      <c r="D2305" s="500"/>
      <c r="E2305" s="500"/>
      <c r="F2305" s="500"/>
      <c r="G2305" s="502"/>
      <c r="H2305" s="272">
        <f>SUBTOTAL(9,H2303:H2304)</f>
        <v>0</v>
      </c>
      <c r="I2305" s="122"/>
    </row>
    <row r="2306" spans="2:9" ht="6" customHeight="1">
      <c r="B2306" s="95"/>
      <c r="C2306" s="96"/>
      <c r="D2306" s="97"/>
      <c r="E2306" s="97"/>
      <c r="F2306" s="97"/>
      <c r="G2306" s="97"/>
      <c r="H2306" s="97"/>
      <c r="I2306" s="95"/>
    </row>
    <row r="2307" spans="2:9" ht="18.75" customHeight="1">
      <c r="B2307" s="95"/>
      <c r="C2307" s="501" t="s">
        <v>238</v>
      </c>
      <c r="D2307" s="501"/>
      <c r="E2307" s="501"/>
      <c r="F2307" s="501"/>
      <c r="G2307" s="501"/>
      <c r="H2307" s="501"/>
      <c r="I2307" s="95"/>
    </row>
    <row r="2308" spans="2:9" ht="25.5">
      <c r="B2308" s="95"/>
      <c r="C2308" s="267" t="s">
        <v>239</v>
      </c>
      <c r="D2308" s="504" t="s">
        <v>16</v>
      </c>
      <c r="E2308" s="504"/>
      <c r="F2308" s="504"/>
      <c r="G2308" s="504"/>
      <c r="H2308" s="267" t="s">
        <v>64</v>
      </c>
      <c r="I2308" s="95"/>
    </row>
    <row r="2309" spans="2:9" ht="18.75" customHeight="1">
      <c r="B2309" s="95"/>
      <c r="C2309" s="110"/>
      <c r="D2309" s="505"/>
      <c r="E2309" s="505"/>
      <c r="F2309" s="505"/>
      <c r="G2309" s="505"/>
      <c r="H2309" s="111">
        <v>0</v>
      </c>
      <c r="I2309" s="121"/>
    </row>
    <row r="2310" spans="2:9" ht="18.75" customHeight="1">
      <c r="B2310" s="95"/>
      <c r="C2310" s="112"/>
      <c r="D2310" s="506"/>
      <c r="E2310" s="506"/>
      <c r="F2310" s="506"/>
      <c r="G2310" s="506"/>
      <c r="H2310" s="113">
        <v>0</v>
      </c>
      <c r="I2310" s="95"/>
    </row>
    <row r="2311" spans="2:9" s="126" customFormat="1" ht="18.75" customHeight="1">
      <c r="B2311" s="122"/>
      <c r="C2311" s="500" t="s">
        <v>237</v>
      </c>
      <c r="D2311" s="500"/>
      <c r="E2311" s="500"/>
      <c r="F2311" s="500"/>
      <c r="G2311" s="500"/>
      <c r="H2311" s="158">
        <f>SUBTOTAL(9,H2309:H2310)</f>
        <v>0</v>
      </c>
      <c r="I2311" s="122"/>
    </row>
    <row r="2312" spans="2:9" ht="6" customHeight="1">
      <c r="B2312" s="95"/>
      <c r="C2312" s="96"/>
      <c r="D2312" s="97"/>
      <c r="E2312" s="97"/>
      <c r="F2312" s="97"/>
      <c r="G2312" s="97"/>
      <c r="H2312" s="97"/>
      <c r="I2312" s="95"/>
    </row>
    <row r="2313" spans="2:9" ht="18.75" customHeight="1">
      <c r="B2313" s="95"/>
      <c r="C2313" s="501" t="s">
        <v>240</v>
      </c>
      <c r="D2313" s="501"/>
      <c r="E2313" s="501"/>
      <c r="F2313" s="501"/>
      <c r="G2313" s="501"/>
      <c r="H2313" s="501"/>
      <c r="I2313" s="95"/>
    </row>
    <row r="2314" spans="2:9" ht="38.25">
      <c r="B2314" s="95"/>
      <c r="C2314" s="277" t="s">
        <v>361</v>
      </c>
      <c r="D2314" s="277" t="s">
        <v>362</v>
      </c>
      <c r="E2314" s="267" t="s">
        <v>243</v>
      </c>
      <c r="F2314" s="267" t="s">
        <v>244</v>
      </c>
      <c r="G2314" s="268" t="s">
        <v>245</v>
      </c>
      <c r="H2314" s="269" t="s">
        <v>246</v>
      </c>
      <c r="I2314" s="95"/>
    </row>
    <row r="2315" spans="2:9" ht="18.75" customHeight="1">
      <c r="B2315" s="95"/>
      <c r="C2315" s="236"/>
      <c r="D2315" s="114"/>
      <c r="E2315" s="236"/>
      <c r="F2315" s="236"/>
      <c r="G2315" s="278">
        <f>IF(E2315="",0,IF(F2315="",0.42,F2315*0.05+0.42))</f>
        <v>0</v>
      </c>
      <c r="H2315" s="279">
        <f>G2315*E2315</f>
        <v>0</v>
      </c>
      <c r="I2315" s="95"/>
    </row>
    <row r="2316" spans="2:9" ht="18.75" customHeight="1">
      <c r="B2316" s="95"/>
      <c r="C2316" s="236"/>
      <c r="D2316" s="114"/>
      <c r="E2316" s="236"/>
      <c r="F2316" s="236"/>
      <c r="G2316" s="278">
        <f t="shared" ref="G2316:G2318" si="315">IF(E2316="",0,IF(F2316="",0.42,F2316*0.05+0.42))</f>
        <v>0</v>
      </c>
      <c r="H2316" s="279">
        <f t="shared" ref="H2316:H2318" si="316">G2316*E2316</f>
        <v>0</v>
      </c>
      <c r="I2316" s="95"/>
    </row>
    <row r="2317" spans="2:9" ht="18.75" customHeight="1">
      <c r="B2317" s="95"/>
      <c r="C2317" s="236"/>
      <c r="D2317" s="114"/>
      <c r="E2317" s="236"/>
      <c r="F2317" s="236"/>
      <c r="G2317" s="278">
        <f t="shared" si="315"/>
        <v>0</v>
      </c>
      <c r="H2317" s="279">
        <f t="shared" si="316"/>
        <v>0</v>
      </c>
      <c r="I2317" s="95"/>
    </row>
    <row r="2318" spans="2:9" ht="18.75" customHeight="1">
      <c r="B2318" s="95"/>
      <c r="C2318" s="237"/>
      <c r="D2318" s="115"/>
      <c r="E2318" s="237"/>
      <c r="F2318" s="237"/>
      <c r="G2318" s="280">
        <f t="shared" si="315"/>
        <v>0</v>
      </c>
      <c r="H2318" s="281">
        <f t="shared" si="316"/>
        <v>0</v>
      </c>
      <c r="I2318" s="95"/>
    </row>
    <row r="2319" spans="2:9" s="126" customFormat="1" ht="18.75" customHeight="1">
      <c r="B2319" s="122"/>
      <c r="C2319" s="500" t="s">
        <v>237</v>
      </c>
      <c r="D2319" s="500"/>
      <c r="E2319" s="500"/>
      <c r="F2319" s="500"/>
      <c r="G2319" s="502"/>
      <c r="H2319" s="272">
        <f>SUBTOTAL(9,H2315:H2318)</f>
        <v>0</v>
      </c>
      <c r="I2319" s="122"/>
    </row>
    <row r="2320" spans="2:9" ht="6" customHeight="1">
      <c r="B2320" s="95"/>
      <c r="C2320" s="97"/>
      <c r="D2320" s="97"/>
      <c r="E2320" s="97"/>
      <c r="F2320" s="97"/>
      <c r="G2320" s="97"/>
      <c r="H2320" s="97"/>
      <c r="I2320" s="95"/>
    </row>
    <row r="2321" spans="2:9" ht="18.75" customHeight="1">
      <c r="B2321" s="95"/>
      <c r="C2321" s="501" t="s">
        <v>247</v>
      </c>
      <c r="D2321" s="501"/>
      <c r="E2321" s="501"/>
      <c r="F2321" s="501"/>
      <c r="G2321" s="501"/>
      <c r="H2321" s="501"/>
      <c r="I2321" s="95"/>
    </row>
    <row r="2322" spans="2:9" ht="18.75" customHeight="1">
      <c r="B2322" s="95"/>
      <c r="C2322" s="277" t="s">
        <v>241</v>
      </c>
      <c r="D2322" s="277" t="s">
        <v>242</v>
      </c>
      <c r="E2322" s="503" t="s">
        <v>248</v>
      </c>
      <c r="F2322" s="503"/>
      <c r="G2322" s="503"/>
      <c r="H2322" s="267" t="s">
        <v>249</v>
      </c>
      <c r="I2322" s="95"/>
    </row>
    <row r="2323" spans="2:9" ht="18.75" customHeight="1">
      <c r="B2323" s="95"/>
      <c r="C2323" s="236"/>
      <c r="D2323" s="236"/>
      <c r="E2323" s="498"/>
      <c r="F2323" s="498"/>
      <c r="G2323" s="498"/>
      <c r="H2323" s="111">
        <v>0</v>
      </c>
      <c r="I2323" s="95"/>
    </row>
    <row r="2324" spans="2:9" ht="18.75" customHeight="1">
      <c r="B2324" s="95"/>
      <c r="C2324" s="236"/>
      <c r="D2324" s="236"/>
      <c r="E2324" s="498"/>
      <c r="F2324" s="498"/>
      <c r="G2324" s="498"/>
      <c r="H2324" s="111">
        <v>0</v>
      </c>
      <c r="I2324" s="95"/>
    </row>
    <row r="2325" spans="2:9" ht="18.75" customHeight="1">
      <c r="B2325" s="95"/>
      <c r="C2325" s="236"/>
      <c r="D2325" s="236"/>
      <c r="E2325" s="498"/>
      <c r="F2325" s="498"/>
      <c r="G2325" s="498"/>
      <c r="H2325" s="111">
        <v>0</v>
      </c>
      <c r="I2325" s="95"/>
    </row>
    <row r="2326" spans="2:9" ht="18.75" customHeight="1">
      <c r="B2326" s="95"/>
      <c r="C2326" s="237"/>
      <c r="D2326" s="237"/>
      <c r="E2326" s="499"/>
      <c r="F2326" s="499"/>
      <c r="G2326" s="499"/>
      <c r="H2326" s="113">
        <v>0</v>
      </c>
      <c r="I2326" s="95"/>
    </row>
    <row r="2327" spans="2:9" s="126" customFormat="1" ht="18.75" customHeight="1">
      <c r="B2327" s="122"/>
      <c r="C2327" s="500" t="s">
        <v>237</v>
      </c>
      <c r="D2327" s="500"/>
      <c r="E2327" s="500"/>
      <c r="F2327" s="500"/>
      <c r="G2327" s="500"/>
      <c r="H2327" s="276">
        <f>SUBTOTAL(9,H2323:H2326)</f>
        <v>0</v>
      </c>
      <c r="I2327" s="122"/>
    </row>
    <row r="2328" spans="2:9" ht="6" customHeight="1">
      <c r="B2328" s="95"/>
      <c r="C2328" s="97"/>
      <c r="D2328" s="97"/>
      <c r="E2328" s="97"/>
      <c r="F2328" s="97"/>
      <c r="G2328" s="97"/>
      <c r="H2328" s="97"/>
      <c r="I2328" s="95"/>
    </row>
    <row r="2329" spans="2:9" ht="18.75" customHeight="1">
      <c r="B2329" s="95"/>
      <c r="C2329" s="501" t="s">
        <v>250</v>
      </c>
      <c r="D2329" s="501"/>
      <c r="E2329" s="501"/>
      <c r="F2329" s="501"/>
      <c r="G2329" s="501"/>
      <c r="H2329" s="501"/>
      <c r="I2329" s="95"/>
    </row>
    <row r="2330" spans="2:9" ht="25.5">
      <c r="B2330" s="95"/>
      <c r="C2330" s="282" t="s">
        <v>251</v>
      </c>
      <c r="D2330" s="267" t="s">
        <v>252</v>
      </c>
      <c r="E2330" s="267" t="s">
        <v>253</v>
      </c>
      <c r="F2330" s="277" t="s">
        <v>254</v>
      </c>
      <c r="G2330" s="267" t="s">
        <v>255</v>
      </c>
      <c r="H2330" s="267" t="s">
        <v>249</v>
      </c>
      <c r="I2330" s="95"/>
    </row>
    <row r="2331" spans="2:9" ht="18.75" customHeight="1">
      <c r="B2331" s="95"/>
      <c r="C2331" s="116"/>
      <c r="D2331" s="117"/>
      <c r="E2331" s="117"/>
      <c r="F2331" s="117"/>
      <c r="G2331" s="283">
        <f>E2331-D2331</f>
        <v>0</v>
      </c>
      <c r="H2331" s="111">
        <v>0</v>
      </c>
      <c r="I2331" s="123" t="s">
        <v>256</v>
      </c>
    </row>
    <row r="2332" spans="2:9" ht="18.75" customHeight="1">
      <c r="B2332" s="95"/>
      <c r="C2332" s="118"/>
      <c r="D2332" s="119"/>
      <c r="E2332" s="119"/>
      <c r="F2332" s="119"/>
      <c r="G2332" s="284">
        <f t="shared" ref="G2332" si="317">E2332-D2332</f>
        <v>0</v>
      </c>
      <c r="H2332" s="113">
        <v>0</v>
      </c>
      <c r="I2332" s="123" t="s">
        <v>257</v>
      </c>
    </row>
    <row r="2333" spans="2:9" s="126" customFormat="1" ht="18.75" customHeight="1">
      <c r="B2333" s="122"/>
      <c r="C2333" s="500" t="s">
        <v>237</v>
      </c>
      <c r="D2333" s="500"/>
      <c r="E2333" s="500"/>
      <c r="F2333" s="500"/>
      <c r="G2333" s="500"/>
      <c r="H2333" s="276">
        <f>SUBTOTAL(9,H2331:H2332)</f>
        <v>0</v>
      </c>
      <c r="I2333" s="122"/>
    </row>
    <row r="2334" spans="2:9" ht="6" customHeight="1">
      <c r="B2334" s="95"/>
      <c r="C2334" s="97"/>
      <c r="D2334" s="97"/>
      <c r="E2334" s="97"/>
      <c r="F2334" s="97"/>
      <c r="G2334" s="97"/>
      <c r="H2334" s="97"/>
      <c r="I2334" s="95"/>
    </row>
    <row r="2335" spans="2:9" s="127" customFormat="1" ht="18.75" customHeight="1">
      <c r="B2335" s="124"/>
      <c r="C2335" s="497" t="s">
        <v>258</v>
      </c>
      <c r="D2335" s="497"/>
      <c r="E2335" s="497"/>
      <c r="F2335" s="497"/>
      <c r="G2335" s="497"/>
      <c r="H2335" s="285">
        <f>SUBTOTAL(9,H2303:H2333)</f>
        <v>0</v>
      </c>
      <c r="I2335" s="124"/>
    </row>
    <row r="2336" spans="2:9" ht="50.1" customHeight="1">
      <c r="B2336" s="95"/>
      <c r="C2336" s="120"/>
      <c r="D2336" s="120"/>
      <c r="E2336" s="120"/>
      <c r="F2336" s="120"/>
      <c r="G2336" s="120"/>
      <c r="H2336" s="120"/>
      <c r="I2336" s="95"/>
    </row>
    <row r="2337" spans="2:9" ht="18.75" customHeight="1">
      <c r="B2337" s="95"/>
      <c r="C2337" s="510" t="s">
        <v>358</v>
      </c>
      <c r="D2337" s="510"/>
      <c r="E2337" s="507"/>
      <c r="F2337" s="507"/>
      <c r="G2337" s="507"/>
      <c r="H2337" s="507"/>
      <c r="I2337" s="95"/>
    </row>
    <row r="2338" spans="2:9" ht="18.75" customHeight="1">
      <c r="B2338" s="95"/>
      <c r="C2338" s="511" t="s">
        <v>184</v>
      </c>
      <c r="D2338" s="511"/>
      <c r="E2338" s="507"/>
      <c r="F2338" s="507"/>
      <c r="G2338" s="507"/>
      <c r="H2338" s="507"/>
      <c r="I2338" s="95"/>
    </row>
    <row r="2339" spans="2:9" ht="18.75" customHeight="1">
      <c r="B2339" s="95"/>
      <c r="C2339" s="503" t="s">
        <v>359</v>
      </c>
      <c r="D2339" s="503"/>
      <c r="E2339" s="507"/>
      <c r="F2339" s="507"/>
      <c r="G2339" s="507"/>
      <c r="H2339" s="507"/>
      <c r="I2339" s="95"/>
    </row>
    <row r="2340" spans="2:9" ht="18.75" customHeight="1">
      <c r="B2340" s="95"/>
      <c r="C2340" s="503" t="s">
        <v>226</v>
      </c>
      <c r="D2340" s="503"/>
      <c r="E2340" s="507"/>
      <c r="F2340" s="507"/>
      <c r="G2340" s="507"/>
      <c r="H2340" s="507"/>
      <c r="I2340" s="95"/>
    </row>
    <row r="2341" spans="2:9" ht="32.25" customHeight="1">
      <c r="B2341" s="95"/>
      <c r="C2341" s="503" t="s">
        <v>227</v>
      </c>
      <c r="D2341" s="503"/>
      <c r="E2341" s="507"/>
      <c r="F2341" s="507"/>
      <c r="G2341" s="507"/>
      <c r="H2341" s="507"/>
      <c r="I2341" s="95"/>
    </row>
    <row r="2342" spans="2:9" ht="30" customHeight="1">
      <c r="B2342" s="95"/>
      <c r="C2342" s="265" t="s">
        <v>228</v>
      </c>
      <c r="D2342" s="265" t="s">
        <v>229</v>
      </c>
      <c r="E2342" s="265" t="s">
        <v>230</v>
      </c>
      <c r="F2342" s="508" t="s">
        <v>194</v>
      </c>
      <c r="G2342" s="508"/>
      <c r="H2342" s="508"/>
      <c r="I2342" s="95"/>
    </row>
    <row r="2343" spans="2:9" ht="18.75" customHeight="1">
      <c r="B2343" s="95"/>
      <c r="C2343" s="106"/>
      <c r="D2343" s="238"/>
      <c r="E2343" s="266">
        <f>D2343-C2343</f>
        <v>0</v>
      </c>
      <c r="F2343" s="509"/>
      <c r="G2343" s="509"/>
      <c r="H2343" s="509"/>
      <c r="I2343" s="121"/>
    </row>
    <row r="2344" spans="2:9" ht="6" customHeight="1">
      <c r="B2344" s="95"/>
      <c r="C2344" s="96"/>
      <c r="D2344" s="97"/>
      <c r="E2344" s="97"/>
      <c r="F2344" s="97"/>
      <c r="G2344" s="97"/>
      <c r="H2344" s="97"/>
      <c r="I2344" s="95"/>
    </row>
    <row r="2345" spans="2:9" ht="18.75" customHeight="1">
      <c r="B2345" s="95"/>
      <c r="C2345" s="501" t="s">
        <v>231</v>
      </c>
      <c r="D2345" s="501"/>
      <c r="E2345" s="501"/>
      <c r="F2345" s="501"/>
      <c r="G2345" s="501"/>
      <c r="H2345" s="501"/>
      <c r="I2345" s="95"/>
    </row>
    <row r="2346" spans="2:9" ht="25.5">
      <c r="B2346" s="95"/>
      <c r="C2346" s="267" t="s">
        <v>232</v>
      </c>
      <c r="D2346" s="267" t="s">
        <v>233</v>
      </c>
      <c r="E2346" s="267" t="s">
        <v>230</v>
      </c>
      <c r="F2346" s="267" t="s">
        <v>234</v>
      </c>
      <c r="G2346" s="268" t="s">
        <v>235</v>
      </c>
      <c r="H2346" s="269" t="s">
        <v>236</v>
      </c>
      <c r="I2346" s="95"/>
    </row>
    <row r="2347" spans="2:9" ht="18.75" customHeight="1">
      <c r="B2347" s="95"/>
      <c r="C2347" s="106"/>
      <c r="D2347" s="238"/>
      <c r="E2347" s="266">
        <f t="shared" ref="E2347:E2348" si="318">D2347-C2347</f>
        <v>0</v>
      </c>
      <c r="F2347" s="273">
        <f t="shared" ref="F2347:F2348" si="319">IF(E2347-FLOOR(E2347,1)&lt;=5/24,FLOOR(E2347,1),IF(E2347-FLOOR(E2347,1)&lt;=8/24,FLOOR(E2347,1)+1/3,IF(E2347-FLOOR(E2347,1)&lt;=12/24,FLOOR(E2347,1)+2/3,CEILING(E2347,1))))</f>
        <v>0</v>
      </c>
      <c r="G2347" s="108"/>
      <c r="H2347" s="270">
        <f t="shared" ref="H2347:H2348" si="320">G2347*F2347</f>
        <v>0</v>
      </c>
      <c r="I2347" s="95"/>
    </row>
    <row r="2348" spans="2:9" ht="18.75" customHeight="1">
      <c r="B2348" s="95"/>
      <c r="C2348" s="107"/>
      <c r="D2348" s="107"/>
      <c r="E2348" s="274">
        <f t="shared" si="318"/>
        <v>0</v>
      </c>
      <c r="F2348" s="275">
        <f t="shared" si="319"/>
        <v>0</v>
      </c>
      <c r="G2348" s="109"/>
      <c r="H2348" s="271">
        <f t="shared" si="320"/>
        <v>0</v>
      </c>
      <c r="I2348" s="95"/>
    </row>
    <row r="2349" spans="2:9" s="126" customFormat="1" ht="18.75" customHeight="1">
      <c r="B2349" s="122"/>
      <c r="C2349" s="500" t="s">
        <v>237</v>
      </c>
      <c r="D2349" s="500"/>
      <c r="E2349" s="500"/>
      <c r="F2349" s="500"/>
      <c r="G2349" s="502"/>
      <c r="H2349" s="272">
        <f>SUBTOTAL(9,H2347:H2348)</f>
        <v>0</v>
      </c>
      <c r="I2349" s="122"/>
    </row>
    <row r="2350" spans="2:9" ht="6" customHeight="1">
      <c r="B2350" s="95"/>
      <c r="C2350" s="96"/>
      <c r="D2350" s="97"/>
      <c r="E2350" s="97"/>
      <c r="F2350" s="97"/>
      <c r="G2350" s="97"/>
      <c r="H2350" s="97"/>
      <c r="I2350" s="95"/>
    </row>
    <row r="2351" spans="2:9" ht="18.75" customHeight="1">
      <c r="B2351" s="95"/>
      <c r="C2351" s="501" t="s">
        <v>238</v>
      </c>
      <c r="D2351" s="501"/>
      <c r="E2351" s="501"/>
      <c r="F2351" s="501"/>
      <c r="G2351" s="501"/>
      <c r="H2351" s="501"/>
      <c r="I2351" s="95"/>
    </row>
    <row r="2352" spans="2:9" ht="25.5">
      <c r="B2352" s="95"/>
      <c r="C2352" s="267" t="s">
        <v>239</v>
      </c>
      <c r="D2352" s="504" t="s">
        <v>16</v>
      </c>
      <c r="E2352" s="504"/>
      <c r="F2352" s="504"/>
      <c r="G2352" s="504"/>
      <c r="H2352" s="267" t="s">
        <v>64</v>
      </c>
      <c r="I2352" s="95"/>
    </row>
    <row r="2353" spans="2:9" ht="18.75" customHeight="1">
      <c r="B2353" s="95"/>
      <c r="C2353" s="110"/>
      <c r="D2353" s="505"/>
      <c r="E2353" s="505"/>
      <c r="F2353" s="505"/>
      <c r="G2353" s="505"/>
      <c r="H2353" s="111">
        <v>0</v>
      </c>
      <c r="I2353" s="121"/>
    </row>
    <row r="2354" spans="2:9" ht="18.75" customHeight="1">
      <c r="B2354" s="95"/>
      <c r="C2354" s="112"/>
      <c r="D2354" s="506"/>
      <c r="E2354" s="506"/>
      <c r="F2354" s="506"/>
      <c r="G2354" s="506"/>
      <c r="H2354" s="113">
        <v>0</v>
      </c>
      <c r="I2354" s="95"/>
    </row>
    <row r="2355" spans="2:9" s="126" customFormat="1" ht="18.75" customHeight="1">
      <c r="B2355" s="122"/>
      <c r="C2355" s="500" t="s">
        <v>237</v>
      </c>
      <c r="D2355" s="500"/>
      <c r="E2355" s="500"/>
      <c r="F2355" s="500"/>
      <c r="G2355" s="500"/>
      <c r="H2355" s="158">
        <f>SUBTOTAL(9,H2353:H2354)</f>
        <v>0</v>
      </c>
      <c r="I2355" s="122"/>
    </row>
    <row r="2356" spans="2:9" ht="6" customHeight="1">
      <c r="B2356" s="95"/>
      <c r="C2356" s="96"/>
      <c r="D2356" s="97"/>
      <c r="E2356" s="97"/>
      <c r="F2356" s="97"/>
      <c r="G2356" s="97"/>
      <c r="H2356" s="97"/>
      <c r="I2356" s="95"/>
    </row>
    <row r="2357" spans="2:9" ht="18.75" customHeight="1">
      <c r="B2357" s="95"/>
      <c r="C2357" s="501" t="s">
        <v>240</v>
      </c>
      <c r="D2357" s="501"/>
      <c r="E2357" s="501"/>
      <c r="F2357" s="501"/>
      <c r="G2357" s="501"/>
      <c r="H2357" s="501"/>
      <c r="I2357" s="95"/>
    </row>
    <row r="2358" spans="2:9" ht="38.25">
      <c r="B2358" s="95"/>
      <c r="C2358" s="277" t="s">
        <v>361</v>
      </c>
      <c r="D2358" s="277" t="s">
        <v>362</v>
      </c>
      <c r="E2358" s="267" t="s">
        <v>243</v>
      </c>
      <c r="F2358" s="267" t="s">
        <v>244</v>
      </c>
      <c r="G2358" s="268" t="s">
        <v>245</v>
      </c>
      <c r="H2358" s="269" t="s">
        <v>246</v>
      </c>
      <c r="I2358" s="95"/>
    </row>
    <row r="2359" spans="2:9" ht="18.75" customHeight="1">
      <c r="B2359" s="95"/>
      <c r="C2359" s="236"/>
      <c r="D2359" s="114"/>
      <c r="E2359" s="236"/>
      <c r="F2359" s="236"/>
      <c r="G2359" s="278">
        <f>IF(E2359="",0,IF(F2359="",0.42,F2359*0.05+0.42))</f>
        <v>0</v>
      </c>
      <c r="H2359" s="279">
        <f>G2359*E2359</f>
        <v>0</v>
      </c>
      <c r="I2359" s="95"/>
    </row>
    <row r="2360" spans="2:9" ht="18.75" customHeight="1">
      <c r="B2360" s="95"/>
      <c r="C2360" s="236"/>
      <c r="D2360" s="114"/>
      <c r="E2360" s="236"/>
      <c r="F2360" s="236"/>
      <c r="G2360" s="278">
        <f t="shared" ref="G2360:G2362" si="321">IF(E2360="",0,IF(F2360="",0.42,F2360*0.05+0.42))</f>
        <v>0</v>
      </c>
      <c r="H2360" s="279">
        <f t="shared" ref="H2360:H2362" si="322">G2360*E2360</f>
        <v>0</v>
      </c>
      <c r="I2360" s="95"/>
    </row>
    <row r="2361" spans="2:9" ht="18.75" customHeight="1">
      <c r="B2361" s="95"/>
      <c r="C2361" s="236"/>
      <c r="D2361" s="114"/>
      <c r="E2361" s="236"/>
      <c r="F2361" s="236"/>
      <c r="G2361" s="278">
        <f t="shared" si="321"/>
        <v>0</v>
      </c>
      <c r="H2361" s="279">
        <f t="shared" si="322"/>
        <v>0</v>
      </c>
      <c r="I2361" s="95"/>
    </row>
    <row r="2362" spans="2:9" ht="18.75" customHeight="1">
      <c r="B2362" s="95"/>
      <c r="C2362" s="237"/>
      <c r="D2362" s="115"/>
      <c r="E2362" s="237"/>
      <c r="F2362" s="237"/>
      <c r="G2362" s="280">
        <f t="shared" si="321"/>
        <v>0</v>
      </c>
      <c r="H2362" s="281">
        <f t="shared" si="322"/>
        <v>0</v>
      </c>
      <c r="I2362" s="95"/>
    </row>
    <row r="2363" spans="2:9" s="126" customFormat="1" ht="18.75" customHeight="1">
      <c r="B2363" s="122"/>
      <c r="C2363" s="500" t="s">
        <v>237</v>
      </c>
      <c r="D2363" s="500"/>
      <c r="E2363" s="500"/>
      <c r="F2363" s="500"/>
      <c r="G2363" s="502"/>
      <c r="H2363" s="272">
        <f>SUBTOTAL(9,H2359:H2362)</f>
        <v>0</v>
      </c>
      <c r="I2363" s="122"/>
    </row>
    <row r="2364" spans="2:9" ht="6" customHeight="1">
      <c r="B2364" s="95"/>
      <c r="C2364" s="97"/>
      <c r="D2364" s="97"/>
      <c r="E2364" s="97"/>
      <c r="F2364" s="97"/>
      <c r="G2364" s="97"/>
      <c r="H2364" s="97"/>
      <c r="I2364" s="95"/>
    </row>
    <row r="2365" spans="2:9" ht="18.75" customHeight="1">
      <c r="B2365" s="95"/>
      <c r="C2365" s="501" t="s">
        <v>247</v>
      </c>
      <c r="D2365" s="501"/>
      <c r="E2365" s="501"/>
      <c r="F2365" s="501"/>
      <c r="G2365" s="501"/>
      <c r="H2365" s="501"/>
      <c r="I2365" s="95"/>
    </row>
    <row r="2366" spans="2:9" ht="18.75" customHeight="1">
      <c r="B2366" s="95"/>
      <c r="C2366" s="277" t="s">
        <v>241</v>
      </c>
      <c r="D2366" s="277" t="s">
        <v>242</v>
      </c>
      <c r="E2366" s="503" t="s">
        <v>248</v>
      </c>
      <c r="F2366" s="503"/>
      <c r="G2366" s="503"/>
      <c r="H2366" s="267" t="s">
        <v>249</v>
      </c>
      <c r="I2366" s="95"/>
    </row>
    <row r="2367" spans="2:9" ht="18.75" customHeight="1">
      <c r="B2367" s="95"/>
      <c r="C2367" s="236"/>
      <c r="D2367" s="236"/>
      <c r="E2367" s="498"/>
      <c r="F2367" s="498"/>
      <c r="G2367" s="498"/>
      <c r="H2367" s="111">
        <v>0</v>
      </c>
      <c r="I2367" s="95"/>
    </row>
    <row r="2368" spans="2:9" ht="18.75" customHeight="1">
      <c r="B2368" s="95"/>
      <c r="C2368" s="236"/>
      <c r="D2368" s="236"/>
      <c r="E2368" s="498"/>
      <c r="F2368" s="498"/>
      <c r="G2368" s="498"/>
      <c r="H2368" s="111">
        <v>0</v>
      </c>
      <c r="I2368" s="95"/>
    </row>
    <row r="2369" spans="2:9" ht="18.75" customHeight="1">
      <c r="B2369" s="95"/>
      <c r="C2369" s="236"/>
      <c r="D2369" s="236"/>
      <c r="E2369" s="498"/>
      <c r="F2369" s="498"/>
      <c r="G2369" s="498"/>
      <c r="H2369" s="111">
        <v>0</v>
      </c>
      <c r="I2369" s="95"/>
    </row>
    <row r="2370" spans="2:9" ht="18.75" customHeight="1">
      <c r="B2370" s="95"/>
      <c r="C2370" s="237"/>
      <c r="D2370" s="237"/>
      <c r="E2370" s="499"/>
      <c r="F2370" s="499"/>
      <c r="G2370" s="499"/>
      <c r="H2370" s="113">
        <v>0</v>
      </c>
      <c r="I2370" s="95"/>
    </row>
    <row r="2371" spans="2:9" s="126" customFormat="1" ht="18.75" customHeight="1">
      <c r="B2371" s="122"/>
      <c r="C2371" s="500" t="s">
        <v>237</v>
      </c>
      <c r="D2371" s="500"/>
      <c r="E2371" s="500"/>
      <c r="F2371" s="500"/>
      <c r="G2371" s="500"/>
      <c r="H2371" s="276">
        <f>SUBTOTAL(9,H2367:H2370)</f>
        <v>0</v>
      </c>
      <c r="I2371" s="122"/>
    </row>
    <row r="2372" spans="2:9" ht="6" customHeight="1">
      <c r="B2372" s="95"/>
      <c r="C2372" s="97"/>
      <c r="D2372" s="97"/>
      <c r="E2372" s="97"/>
      <c r="F2372" s="97"/>
      <c r="G2372" s="97"/>
      <c r="H2372" s="97"/>
      <c r="I2372" s="95"/>
    </row>
    <row r="2373" spans="2:9" ht="18.75" customHeight="1">
      <c r="B2373" s="95"/>
      <c r="C2373" s="501" t="s">
        <v>250</v>
      </c>
      <c r="D2373" s="501"/>
      <c r="E2373" s="501"/>
      <c r="F2373" s="501"/>
      <c r="G2373" s="501"/>
      <c r="H2373" s="501"/>
      <c r="I2373" s="95"/>
    </row>
    <row r="2374" spans="2:9" ht="25.5">
      <c r="B2374" s="95"/>
      <c r="C2374" s="282" t="s">
        <v>251</v>
      </c>
      <c r="D2374" s="267" t="s">
        <v>252</v>
      </c>
      <c r="E2374" s="267" t="s">
        <v>253</v>
      </c>
      <c r="F2374" s="277" t="s">
        <v>254</v>
      </c>
      <c r="G2374" s="267" t="s">
        <v>255</v>
      </c>
      <c r="H2374" s="267" t="s">
        <v>249</v>
      </c>
      <c r="I2374" s="95"/>
    </row>
    <row r="2375" spans="2:9" ht="18.75" customHeight="1">
      <c r="B2375" s="95"/>
      <c r="C2375" s="116"/>
      <c r="D2375" s="117"/>
      <c r="E2375" s="117"/>
      <c r="F2375" s="117"/>
      <c r="G2375" s="283">
        <f>E2375-D2375</f>
        <v>0</v>
      </c>
      <c r="H2375" s="111">
        <v>0</v>
      </c>
      <c r="I2375" s="123" t="s">
        <v>256</v>
      </c>
    </row>
    <row r="2376" spans="2:9" ht="18.75" customHeight="1">
      <c r="B2376" s="95"/>
      <c r="C2376" s="118"/>
      <c r="D2376" s="119"/>
      <c r="E2376" s="119"/>
      <c r="F2376" s="119"/>
      <c r="G2376" s="284">
        <f t="shared" ref="G2376" si="323">E2376-D2376</f>
        <v>0</v>
      </c>
      <c r="H2376" s="113">
        <v>0</v>
      </c>
      <c r="I2376" s="123" t="s">
        <v>257</v>
      </c>
    </row>
    <row r="2377" spans="2:9" s="126" customFormat="1" ht="18.75" customHeight="1">
      <c r="B2377" s="122"/>
      <c r="C2377" s="500" t="s">
        <v>237</v>
      </c>
      <c r="D2377" s="500"/>
      <c r="E2377" s="500"/>
      <c r="F2377" s="500"/>
      <c r="G2377" s="500"/>
      <c r="H2377" s="276">
        <f>SUBTOTAL(9,H2375:H2376)</f>
        <v>0</v>
      </c>
      <c r="I2377" s="122"/>
    </row>
    <row r="2378" spans="2:9" ht="6" customHeight="1">
      <c r="B2378" s="95"/>
      <c r="C2378" s="97"/>
      <c r="D2378" s="97"/>
      <c r="E2378" s="97"/>
      <c r="F2378" s="97"/>
      <c r="G2378" s="97"/>
      <c r="H2378" s="97"/>
      <c r="I2378" s="95"/>
    </row>
    <row r="2379" spans="2:9" s="127" customFormat="1" ht="18.75" customHeight="1">
      <c r="B2379" s="124"/>
      <c r="C2379" s="497" t="s">
        <v>258</v>
      </c>
      <c r="D2379" s="497"/>
      <c r="E2379" s="497"/>
      <c r="F2379" s="497"/>
      <c r="G2379" s="497"/>
      <c r="H2379" s="285">
        <f>SUBTOTAL(9,H2347:H2377)</f>
        <v>0</v>
      </c>
      <c r="I2379" s="124"/>
    </row>
    <row r="2380" spans="2:9" ht="50.1" customHeight="1">
      <c r="B2380" s="95"/>
      <c r="C2380" s="120"/>
      <c r="D2380" s="120"/>
      <c r="E2380" s="120"/>
      <c r="F2380" s="120"/>
      <c r="G2380" s="120"/>
      <c r="H2380" s="120"/>
      <c r="I2380" s="95"/>
    </row>
    <row r="2381" spans="2:9" ht="18.75" customHeight="1">
      <c r="B2381" s="95"/>
      <c r="C2381" s="510" t="s">
        <v>358</v>
      </c>
      <c r="D2381" s="510"/>
      <c r="E2381" s="507"/>
      <c r="F2381" s="507"/>
      <c r="G2381" s="507"/>
      <c r="H2381" s="507"/>
      <c r="I2381" s="95"/>
    </row>
    <row r="2382" spans="2:9" ht="18.75" customHeight="1">
      <c r="B2382" s="95"/>
      <c r="C2382" s="511" t="s">
        <v>184</v>
      </c>
      <c r="D2382" s="511"/>
      <c r="E2382" s="507"/>
      <c r="F2382" s="507"/>
      <c r="G2382" s="507"/>
      <c r="H2382" s="507"/>
      <c r="I2382" s="95"/>
    </row>
    <row r="2383" spans="2:9" ht="18.75" customHeight="1">
      <c r="B2383" s="95"/>
      <c r="C2383" s="503" t="s">
        <v>359</v>
      </c>
      <c r="D2383" s="503"/>
      <c r="E2383" s="507"/>
      <c r="F2383" s="507"/>
      <c r="G2383" s="507"/>
      <c r="H2383" s="507"/>
      <c r="I2383" s="95"/>
    </row>
    <row r="2384" spans="2:9" ht="18.75" customHeight="1">
      <c r="B2384" s="95"/>
      <c r="C2384" s="503" t="s">
        <v>226</v>
      </c>
      <c r="D2384" s="503"/>
      <c r="E2384" s="507"/>
      <c r="F2384" s="507"/>
      <c r="G2384" s="507"/>
      <c r="H2384" s="507"/>
      <c r="I2384" s="95"/>
    </row>
    <row r="2385" spans="2:9" ht="32.25" customHeight="1">
      <c r="B2385" s="95"/>
      <c r="C2385" s="503" t="s">
        <v>227</v>
      </c>
      <c r="D2385" s="503"/>
      <c r="E2385" s="507"/>
      <c r="F2385" s="507"/>
      <c r="G2385" s="507"/>
      <c r="H2385" s="507"/>
      <c r="I2385" s="95"/>
    </row>
    <row r="2386" spans="2:9" ht="30" customHeight="1">
      <c r="B2386" s="95"/>
      <c r="C2386" s="265" t="s">
        <v>228</v>
      </c>
      <c r="D2386" s="265" t="s">
        <v>229</v>
      </c>
      <c r="E2386" s="265" t="s">
        <v>230</v>
      </c>
      <c r="F2386" s="508" t="s">
        <v>194</v>
      </c>
      <c r="G2386" s="508"/>
      <c r="H2386" s="508"/>
      <c r="I2386" s="95"/>
    </row>
    <row r="2387" spans="2:9" ht="18.75" customHeight="1">
      <c r="B2387" s="95"/>
      <c r="C2387" s="106"/>
      <c r="D2387" s="238"/>
      <c r="E2387" s="266">
        <f>D2387-C2387</f>
        <v>0</v>
      </c>
      <c r="F2387" s="509"/>
      <c r="G2387" s="509"/>
      <c r="H2387" s="509"/>
      <c r="I2387" s="121"/>
    </row>
    <row r="2388" spans="2:9" ht="6" customHeight="1">
      <c r="B2388" s="95"/>
      <c r="C2388" s="96"/>
      <c r="D2388" s="97"/>
      <c r="E2388" s="97"/>
      <c r="F2388" s="97"/>
      <c r="G2388" s="97"/>
      <c r="H2388" s="97"/>
      <c r="I2388" s="95"/>
    </row>
    <row r="2389" spans="2:9" ht="18.75" customHeight="1">
      <c r="B2389" s="95"/>
      <c r="C2389" s="501" t="s">
        <v>231</v>
      </c>
      <c r="D2389" s="501"/>
      <c r="E2389" s="501"/>
      <c r="F2389" s="501"/>
      <c r="G2389" s="501"/>
      <c r="H2389" s="501"/>
      <c r="I2389" s="95"/>
    </row>
    <row r="2390" spans="2:9" ht="25.5">
      <c r="B2390" s="95"/>
      <c r="C2390" s="267" t="s">
        <v>232</v>
      </c>
      <c r="D2390" s="267" t="s">
        <v>233</v>
      </c>
      <c r="E2390" s="267" t="s">
        <v>230</v>
      </c>
      <c r="F2390" s="267" t="s">
        <v>234</v>
      </c>
      <c r="G2390" s="268" t="s">
        <v>235</v>
      </c>
      <c r="H2390" s="269" t="s">
        <v>236</v>
      </c>
      <c r="I2390" s="95"/>
    </row>
    <row r="2391" spans="2:9" ht="18.75" customHeight="1">
      <c r="B2391" s="95"/>
      <c r="C2391" s="106"/>
      <c r="D2391" s="238"/>
      <c r="E2391" s="266">
        <f t="shared" ref="E2391:E2392" si="324">D2391-C2391</f>
        <v>0</v>
      </c>
      <c r="F2391" s="273">
        <f t="shared" ref="F2391:F2392" si="325">IF(E2391-FLOOR(E2391,1)&lt;=5/24,FLOOR(E2391,1),IF(E2391-FLOOR(E2391,1)&lt;=8/24,FLOOR(E2391,1)+1/3,IF(E2391-FLOOR(E2391,1)&lt;=12/24,FLOOR(E2391,1)+2/3,CEILING(E2391,1))))</f>
        <v>0</v>
      </c>
      <c r="G2391" s="108"/>
      <c r="H2391" s="270">
        <f t="shared" ref="H2391:H2392" si="326">G2391*F2391</f>
        <v>0</v>
      </c>
      <c r="I2391" s="95"/>
    </row>
    <row r="2392" spans="2:9" ht="18.75" customHeight="1">
      <c r="B2392" s="95"/>
      <c r="C2392" s="107"/>
      <c r="D2392" s="107"/>
      <c r="E2392" s="274">
        <f t="shared" si="324"/>
        <v>0</v>
      </c>
      <c r="F2392" s="275">
        <f t="shared" si="325"/>
        <v>0</v>
      </c>
      <c r="G2392" s="109"/>
      <c r="H2392" s="271">
        <f t="shared" si="326"/>
        <v>0</v>
      </c>
      <c r="I2392" s="95"/>
    </row>
    <row r="2393" spans="2:9" s="126" customFormat="1" ht="18.75" customHeight="1">
      <c r="B2393" s="122"/>
      <c r="C2393" s="500" t="s">
        <v>237</v>
      </c>
      <c r="D2393" s="500"/>
      <c r="E2393" s="500"/>
      <c r="F2393" s="500"/>
      <c r="G2393" s="502"/>
      <c r="H2393" s="272">
        <f>SUBTOTAL(9,H2391:H2392)</f>
        <v>0</v>
      </c>
      <c r="I2393" s="122"/>
    </row>
    <row r="2394" spans="2:9" ht="6" customHeight="1">
      <c r="B2394" s="95"/>
      <c r="C2394" s="96"/>
      <c r="D2394" s="97"/>
      <c r="E2394" s="97"/>
      <c r="F2394" s="97"/>
      <c r="G2394" s="97"/>
      <c r="H2394" s="97"/>
      <c r="I2394" s="95"/>
    </row>
    <row r="2395" spans="2:9" ht="18.75" customHeight="1">
      <c r="B2395" s="95"/>
      <c r="C2395" s="501" t="s">
        <v>238</v>
      </c>
      <c r="D2395" s="501"/>
      <c r="E2395" s="501"/>
      <c r="F2395" s="501"/>
      <c r="G2395" s="501"/>
      <c r="H2395" s="501"/>
      <c r="I2395" s="95"/>
    </row>
    <row r="2396" spans="2:9" ht="25.5">
      <c r="B2396" s="95"/>
      <c r="C2396" s="267" t="s">
        <v>239</v>
      </c>
      <c r="D2396" s="504" t="s">
        <v>16</v>
      </c>
      <c r="E2396" s="504"/>
      <c r="F2396" s="504"/>
      <c r="G2396" s="504"/>
      <c r="H2396" s="267" t="s">
        <v>64</v>
      </c>
      <c r="I2396" s="95"/>
    </row>
    <row r="2397" spans="2:9" ht="18.75" customHeight="1">
      <c r="B2397" s="95"/>
      <c r="C2397" s="110"/>
      <c r="D2397" s="505"/>
      <c r="E2397" s="505"/>
      <c r="F2397" s="505"/>
      <c r="G2397" s="505"/>
      <c r="H2397" s="111">
        <v>0</v>
      </c>
      <c r="I2397" s="121"/>
    </row>
    <row r="2398" spans="2:9" ht="18.75" customHeight="1">
      <c r="B2398" s="95"/>
      <c r="C2398" s="112"/>
      <c r="D2398" s="506"/>
      <c r="E2398" s="506"/>
      <c r="F2398" s="506"/>
      <c r="G2398" s="506"/>
      <c r="H2398" s="113">
        <v>0</v>
      </c>
      <c r="I2398" s="95"/>
    </row>
    <row r="2399" spans="2:9" s="126" customFormat="1" ht="18.75" customHeight="1">
      <c r="B2399" s="122"/>
      <c r="C2399" s="500" t="s">
        <v>237</v>
      </c>
      <c r="D2399" s="500"/>
      <c r="E2399" s="500"/>
      <c r="F2399" s="500"/>
      <c r="G2399" s="500"/>
      <c r="H2399" s="158">
        <f>SUBTOTAL(9,H2397:H2398)</f>
        <v>0</v>
      </c>
      <c r="I2399" s="122"/>
    </row>
    <row r="2400" spans="2:9" ht="6" customHeight="1">
      <c r="B2400" s="95"/>
      <c r="C2400" s="96"/>
      <c r="D2400" s="97"/>
      <c r="E2400" s="97"/>
      <c r="F2400" s="97"/>
      <c r="G2400" s="97"/>
      <c r="H2400" s="97"/>
      <c r="I2400" s="95"/>
    </row>
    <row r="2401" spans="2:9" ht="18.75" customHeight="1">
      <c r="B2401" s="95"/>
      <c r="C2401" s="501" t="s">
        <v>240</v>
      </c>
      <c r="D2401" s="501"/>
      <c r="E2401" s="501"/>
      <c r="F2401" s="501"/>
      <c r="G2401" s="501"/>
      <c r="H2401" s="501"/>
      <c r="I2401" s="95"/>
    </row>
    <row r="2402" spans="2:9" ht="38.25">
      <c r="B2402" s="95"/>
      <c r="C2402" s="277" t="s">
        <v>361</v>
      </c>
      <c r="D2402" s="277" t="s">
        <v>362</v>
      </c>
      <c r="E2402" s="267" t="s">
        <v>243</v>
      </c>
      <c r="F2402" s="267" t="s">
        <v>244</v>
      </c>
      <c r="G2402" s="268" t="s">
        <v>245</v>
      </c>
      <c r="H2402" s="269" t="s">
        <v>246</v>
      </c>
      <c r="I2402" s="95"/>
    </row>
    <row r="2403" spans="2:9" ht="18.75" customHeight="1">
      <c r="B2403" s="95"/>
      <c r="C2403" s="236"/>
      <c r="D2403" s="114"/>
      <c r="E2403" s="236"/>
      <c r="F2403" s="236"/>
      <c r="G2403" s="278">
        <f>IF(E2403="",0,IF(F2403="",0.42,F2403*0.05+0.42))</f>
        <v>0</v>
      </c>
      <c r="H2403" s="279">
        <f>G2403*E2403</f>
        <v>0</v>
      </c>
      <c r="I2403" s="95"/>
    </row>
    <row r="2404" spans="2:9" ht="18.75" customHeight="1">
      <c r="B2404" s="95"/>
      <c r="C2404" s="236"/>
      <c r="D2404" s="114"/>
      <c r="E2404" s="236"/>
      <c r="F2404" s="236"/>
      <c r="G2404" s="278">
        <f t="shared" ref="G2404:G2406" si="327">IF(E2404="",0,IF(F2404="",0.42,F2404*0.05+0.42))</f>
        <v>0</v>
      </c>
      <c r="H2404" s="279">
        <f t="shared" ref="H2404:H2406" si="328">G2404*E2404</f>
        <v>0</v>
      </c>
      <c r="I2404" s="95"/>
    </row>
    <row r="2405" spans="2:9" ht="18.75" customHeight="1">
      <c r="B2405" s="95"/>
      <c r="C2405" s="236"/>
      <c r="D2405" s="114"/>
      <c r="E2405" s="236"/>
      <c r="F2405" s="236"/>
      <c r="G2405" s="278">
        <f t="shared" si="327"/>
        <v>0</v>
      </c>
      <c r="H2405" s="279">
        <f t="shared" si="328"/>
        <v>0</v>
      </c>
      <c r="I2405" s="95"/>
    </row>
    <row r="2406" spans="2:9" ht="18.75" customHeight="1">
      <c r="B2406" s="95"/>
      <c r="C2406" s="237"/>
      <c r="D2406" s="115"/>
      <c r="E2406" s="237"/>
      <c r="F2406" s="237"/>
      <c r="G2406" s="280">
        <f t="shared" si="327"/>
        <v>0</v>
      </c>
      <c r="H2406" s="281">
        <f t="shared" si="328"/>
        <v>0</v>
      </c>
      <c r="I2406" s="95"/>
    </row>
    <row r="2407" spans="2:9" s="126" customFormat="1" ht="18.75" customHeight="1">
      <c r="B2407" s="122"/>
      <c r="C2407" s="500" t="s">
        <v>237</v>
      </c>
      <c r="D2407" s="500"/>
      <c r="E2407" s="500"/>
      <c r="F2407" s="500"/>
      <c r="G2407" s="502"/>
      <c r="H2407" s="272">
        <f>SUBTOTAL(9,H2403:H2406)</f>
        <v>0</v>
      </c>
      <c r="I2407" s="122"/>
    </row>
    <row r="2408" spans="2:9" ht="6" customHeight="1">
      <c r="B2408" s="95"/>
      <c r="C2408" s="97"/>
      <c r="D2408" s="97"/>
      <c r="E2408" s="97"/>
      <c r="F2408" s="97"/>
      <c r="G2408" s="97"/>
      <c r="H2408" s="97"/>
      <c r="I2408" s="95"/>
    </row>
    <row r="2409" spans="2:9" ht="18.75" customHeight="1">
      <c r="B2409" s="95"/>
      <c r="C2409" s="501" t="s">
        <v>247</v>
      </c>
      <c r="D2409" s="501"/>
      <c r="E2409" s="501"/>
      <c r="F2409" s="501"/>
      <c r="G2409" s="501"/>
      <c r="H2409" s="501"/>
      <c r="I2409" s="95"/>
    </row>
    <row r="2410" spans="2:9" ht="18.75" customHeight="1">
      <c r="B2410" s="95"/>
      <c r="C2410" s="277" t="s">
        <v>241</v>
      </c>
      <c r="D2410" s="277" t="s">
        <v>242</v>
      </c>
      <c r="E2410" s="503" t="s">
        <v>248</v>
      </c>
      <c r="F2410" s="503"/>
      <c r="G2410" s="503"/>
      <c r="H2410" s="267" t="s">
        <v>249</v>
      </c>
      <c r="I2410" s="95"/>
    </row>
    <row r="2411" spans="2:9" ht="18.75" customHeight="1">
      <c r="B2411" s="95"/>
      <c r="C2411" s="236"/>
      <c r="D2411" s="236"/>
      <c r="E2411" s="498"/>
      <c r="F2411" s="498"/>
      <c r="G2411" s="498"/>
      <c r="H2411" s="111">
        <v>0</v>
      </c>
      <c r="I2411" s="95"/>
    </row>
    <row r="2412" spans="2:9" ht="18.75" customHeight="1">
      <c r="B2412" s="95"/>
      <c r="C2412" s="236"/>
      <c r="D2412" s="236"/>
      <c r="E2412" s="498"/>
      <c r="F2412" s="498"/>
      <c r="G2412" s="498"/>
      <c r="H2412" s="111">
        <v>0</v>
      </c>
      <c r="I2412" s="95"/>
    </row>
    <row r="2413" spans="2:9" ht="18.75" customHeight="1">
      <c r="B2413" s="95"/>
      <c r="C2413" s="236"/>
      <c r="D2413" s="236"/>
      <c r="E2413" s="498"/>
      <c r="F2413" s="498"/>
      <c r="G2413" s="498"/>
      <c r="H2413" s="111">
        <v>0</v>
      </c>
      <c r="I2413" s="95"/>
    </row>
    <row r="2414" spans="2:9" ht="18.75" customHeight="1">
      <c r="B2414" s="95"/>
      <c r="C2414" s="237"/>
      <c r="D2414" s="237"/>
      <c r="E2414" s="499"/>
      <c r="F2414" s="499"/>
      <c r="G2414" s="499"/>
      <c r="H2414" s="113">
        <v>0</v>
      </c>
      <c r="I2414" s="95"/>
    </row>
    <row r="2415" spans="2:9" s="126" customFormat="1" ht="18.75" customHeight="1">
      <c r="B2415" s="122"/>
      <c r="C2415" s="500" t="s">
        <v>237</v>
      </c>
      <c r="D2415" s="500"/>
      <c r="E2415" s="500"/>
      <c r="F2415" s="500"/>
      <c r="G2415" s="500"/>
      <c r="H2415" s="276">
        <f>SUBTOTAL(9,H2411:H2414)</f>
        <v>0</v>
      </c>
      <c r="I2415" s="122"/>
    </row>
    <row r="2416" spans="2:9" ht="6" customHeight="1">
      <c r="B2416" s="95"/>
      <c r="C2416" s="97"/>
      <c r="D2416" s="97"/>
      <c r="E2416" s="97"/>
      <c r="F2416" s="97"/>
      <c r="G2416" s="97"/>
      <c r="H2416" s="97"/>
      <c r="I2416" s="95"/>
    </row>
    <row r="2417" spans="2:9" ht="18.75" customHeight="1">
      <c r="B2417" s="95"/>
      <c r="C2417" s="501" t="s">
        <v>250</v>
      </c>
      <c r="D2417" s="501"/>
      <c r="E2417" s="501"/>
      <c r="F2417" s="501"/>
      <c r="G2417" s="501"/>
      <c r="H2417" s="501"/>
      <c r="I2417" s="95"/>
    </row>
    <row r="2418" spans="2:9" ht="25.5">
      <c r="B2418" s="95"/>
      <c r="C2418" s="282" t="s">
        <v>251</v>
      </c>
      <c r="D2418" s="267" t="s">
        <v>252</v>
      </c>
      <c r="E2418" s="267" t="s">
        <v>253</v>
      </c>
      <c r="F2418" s="277" t="s">
        <v>254</v>
      </c>
      <c r="G2418" s="267" t="s">
        <v>255</v>
      </c>
      <c r="H2418" s="267" t="s">
        <v>249</v>
      </c>
      <c r="I2418" s="95"/>
    </row>
    <row r="2419" spans="2:9" ht="18.75" customHeight="1">
      <c r="B2419" s="95"/>
      <c r="C2419" s="116"/>
      <c r="D2419" s="117"/>
      <c r="E2419" s="117"/>
      <c r="F2419" s="117"/>
      <c r="G2419" s="283">
        <f>E2419-D2419</f>
        <v>0</v>
      </c>
      <c r="H2419" s="111">
        <v>0</v>
      </c>
      <c r="I2419" s="123" t="s">
        <v>256</v>
      </c>
    </row>
    <row r="2420" spans="2:9" ht="18.75" customHeight="1">
      <c r="B2420" s="95"/>
      <c r="C2420" s="118"/>
      <c r="D2420" s="119"/>
      <c r="E2420" s="119"/>
      <c r="F2420" s="119"/>
      <c r="G2420" s="284">
        <f t="shared" ref="G2420" si="329">E2420-D2420</f>
        <v>0</v>
      </c>
      <c r="H2420" s="113">
        <v>0</v>
      </c>
      <c r="I2420" s="123" t="s">
        <v>257</v>
      </c>
    </row>
    <row r="2421" spans="2:9" s="126" customFormat="1" ht="18.75" customHeight="1">
      <c r="B2421" s="122"/>
      <c r="C2421" s="500" t="s">
        <v>237</v>
      </c>
      <c r="D2421" s="500"/>
      <c r="E2421" s="500"/>
      <c r="F2421" s="500"/>
      <c r="G2421" s="500"/>
      <c r="H2421" s="276">
        <f>SUBTOTAL(9,H2419:H2420)</f>
        <v>0</v>
      </c>
      <c r="I2421" s="122"/>
    </row>
    <row r="2422" spans="2:9" ht="6" customHeight="1">
      <c r="B2422" s="95"/>
      <c r="C2422" s="97"/>
      <c r="D2422" s="97"/>
      <c r="E2422" s="97"/>
      <c r="F2422" s="97"/>
      <c r="G2422" s="97"/>
      <c r="H2422" s="97"/>
      <c r="I2422" s="95"/>
    </row>
    <row r="2423" spans="2:9" s="127" customFormat="1" ht="18.75" customHeight="1">
      <c r="B2423" s="124"/>
      <c r="C2423" s="497" t="s">
        <v>258</v>
      </c>
      <c r="D2423" s="497"/>
      <c r="E2423" s="497"/>
      <c r="F2423" s="497"/>
      <c r="G2423" s="497"/>
      <c r="H2423" s="285">
        <f>SUBTOTAL(9,H2391:H2421)</f>
        <v>0</v>
      </c>
      <c r="I2423" s="124"/>
    </row>
    <row r="2424" spans="2:9" ht="50.1" customHeight="1">
      <c r="B2424" s="95"/>
      <c r="C2424" s="120"/>
      <c r="D2424" s="120"/>
      <c r="E2424" s="120"/>
      <c r="F2424" s="120"/>
      <c r="G2424" s="120"/>
      <c r="H2424" s="120"/>
      <c r="I2424" s="95"/>
    </row>
    <row r="2425" spans="2:9" ht="18.75" customHeight="1">
      <c r="B2425" s="95"/>
      <c r="C2425" s="510" t="s">
        <v>358</v>
      </c>
      <c r="D2425" s="510"/>
      <c r="E2425" s="507"/>
      <c r="F2425" s="507"/>
      <c r="G2425" s="507"/>
      <c r="H2425" s="507"/>
      <c r="I2425" s="95"/>
    </row>
    <row r="2426" spans="2:9" ht="18.75" customHeight="1">
      <c r="B2426" s="95"/>
      <c r="C2426" s="511" t="s">
        <v>184</v>
      </c>
      <c r="D2426" s="511"/>
      <c r="E2426" s="507"/>
      <c r="F2426" s="507"/>
      <c r="G2426" s="507"/>
      <c r="H2426" s="507"/>
      <c r="I2426" s="95"/>
    </row>
    <row r="2427" spans="2:9" ht="18.75" customHeight="1">
      <c r="B2427" s="95"/>
      <c r="C2427" s="503" t="s">
        <v>359</v>
      </c>
      <c r="D2427" s="503"/>
      <c r="E2427" s="507"/>
      <c r="F2427" s="507"/>
      <c r="G2427" s="507"/>
      <c r="H2427" s="507"/>
      <c r="I2427" s="95"/>
    </row>
    <row r="2428" spans="2:9" ht="18.75" customHeight="1">
      <c r="B2428" s="95"/>
      <c r="C2428" s="503" t="s">
        <v>226</v>
      </c>
      <c r="D2428" s="503"/>
      <c r="E2428" s="507"/>
      <c r="F2428" s="507"/>
      <c r="G2428" s="507"/>
      <c r="H2428" s="507"/>
      <c r="I2428" s="95"/>
    </row>
    <row r="2429" spans="2:9" ht="32.25" customHeight="1">
      <c r="B2429" s="95"/>
      <c r="C2429" s="503" t="s">
        <v>227</v>
      </c>
      <c r="D2429" s="503"/>
      <c r="E2429" s="507"/>
      <c r="F2429" s="507"/>
      <c r="G2429" s="507"/>
      <c r="H2429" s="507"/>
      <c r="I2429" s="95"/>
    </row>
    <row r="2430" spans="2:9" ht="30" customHeight="1">
      <c r="B2430" s="95"/>
      <c r="C2430" s="265" t="s">
        <v>228</v>
      </c>
      <c r="D2430" s="265" t="s">
        <v>229</v>
      </c>
      <c r="E2430" s="265" t="s">
        <v>230</v>
      </c>
      <c r="F2430" s="508" t="s">
        <v>194</v>
      </c>
      <c r="G2430" s="508"/>
      <c r="H2430" s="508"/>
      <c r="I2430" s="95"/>
    </row>
    <row r="2431" spans="2:9" ht="18.75" customHeight="1">
      <c r="B2431" s="95"/>
      <c r="C2431" s="106"/>
      <c r="D2431" s="238"/>
      <c r="E2431" s="266">
        <f>D2431-C2431</f>
        <v>0</v>
      </c>
      <c r="F2431" s="509"/>
      <c r="G2431" s="509"/>
      <c r="H2431" s="509"/>
      <c r="I2431" s="121"/>
    </row>
    <row r="2432" spans="2:9" ht="6" customHeight="1">
      <c r="B2432" s="95"/>
      <c r="C2432" s="96"/>
      <c r="D2432" s="97"/>
      <c r="E2432" s="97"/>
      <c r="F2432" s="97"/>
      <c r="G2432" s="97"/>
      <c r="H2432" s="97"/>
      <c r="I2432" s="95"/>
    </row>
    <row r="2433" spans="2:9" ht="18.75" customHeight="1">
      <c r="B2433" s="95"/>
      <c r="C2433" s="501" t="s">
        <v>231</v>
      </c>
      <c r="D2433" s="501"/>
      <c r="E2433" s="501"/>
      <c r="F2433" s="501"/>
      <c r="G2433" s="501"/>
      <c r="H2433" s="501"/>
      <c r="I2433" s="95"/>
    </row>
    <row r="2434" spans="2:9" ht="25.5">
      <c r="B2434" s="95"/>
      <c r="C2434" s="267" t="s">
        <v>232</v>
      </c>
      <c r="D2434" s="267" t="s">
        <v>233</v>
      </c>
      <c r="E2434" s="267" t="s">
        <v>230</v>
      </c>
      <c r="F2434" s="267" t="s">
        <v>234</v>
      </c>
      <c r="G2434" s="268" t="s">
        <v>235</v>
      </c>
      <c r="H2434" s="269" t="s">
        <v>236</v>
      </c>
      <c r="I2434" s="95"/>
    </row>
    <row r="2435" spans="2:9" ht="18.75" customHeight="1">
      <c r="B2435" s="95"/>
      <c r="C2435" s="106"/>
      <c r="D2435" s="238"/>
      <c r="E2435" s="266">
        <f t="shared" ref="E2435:E2436" si="330">D2435-C2435</f>
        <v>0</v>
      </c>
      <c r="F2435" s="273">
        <f t="shared" ref="F2435:F2436" si="331">IF(E2435-FLOOR(E2435,1)&lt;=5/24,FLOOR(E2435,1),IF(E2435-FLOOR(E2435,1)&lt;=8/24,FLOOR(E2435,1)+1/3,IF(E2435-FLOOR(E2435,1)&lt;=12/24,FLOOR(E2435,1)+2/3,CEILING(E2435,1))))</f>
        <v>0</v>
      </c>
      <c r="G2435" s="108"/>
      <c r="H2435" s="270">
        <f t="shared" ref="H2435:H2436" si="332">G2435*F2435</f>
        <v>0</v>
      </c>
      <c r="I2435" s="95"/>
    </row>
    <row r="2436" spans="2:9" ht="18.75" customHeight="1">
      <c r="B2436" s="95"/>
      <c r="C2436" s="107"/>
      <c r="D2436" s="107"/>
      <c r="E2436" s="274">
        <f t="shared" si="330"/>
        <v>0</v>
      </c>
      <c r="F2436" s="275">
        <f t="shared" si="331"/>
        <v>0</v>
      </c>
      <c r="G2436" s="109"/>
      <c r="H2436" s="271">
        <f t="shared" si="332"/>
        <v>0</v>
      </c>
      <c r="I2436" s="95"/>
    </row>
    <row r="2437" spans="2:9" s="126" customFormat="1" ht="18.75" customHeight="1">
      <c r="B2437" s="122"/>
      <c r="C2437" s="500" t="s">
        <v>237</v>
      </c>
      <c r="D2437" s="500"/>
      <c r="E2437" s="500"/>
      <c r="F2437" s="500"/>
      <c r="G2437" s="502"/>
      <c r="H2437" s="272">
        <f>SUBTOTAL(9,H2435:H2436)</f>
        <v>0</v>
      </c>
      <c r="I2437" s="122"/>
    </row>
    <row r="2438" spans="2:9" ht="6" customHeight="1">
      <c r="B2438" s="95"/>
      <c r="C2438" s="96"/>
      <c r="D2438" s="97"/>
      <c r="E2438" s="97"/>
      <c r="F2438" s="97"/>
      <c r="G2438" s="97"/>
      <c r="H2438" s="97"/>
      <c r="I2438" s="95"/>
    </row>
    <row r="2439" spans="2:9" ht="18.75" customHeight="1">
      <c r="B2439" s="95"/>
      <c r="C2439" s="501" t="s">
        <v>238</v>
      </c>
      <c r="D2439" s="501"/>
      <c r="E2439" s="501"/>
      <c r="F2439" s="501"/>
      <c r="G2439" s="501"/>
      <c r="H2439" s="501"/>
      <c r="I2439" s="95"/>
    </row>
    <row r="2440" spans="2:9" ht="25.5">
      <c r="B2440" s="95"/>
      <c r="C2440" s="267" t="s">
        <v>239</v>
      </c>
      <c r="D2440" s="504" t="s">
        <v>16</v>
      </c>
      <c r="E2440" s="504"/>
      <c r="F2440" s="504"/>
      <c r="G2440" s="504"/>
      <c r="H2440" s="267" t="s">
        <v>64</v>
      </c>
      <c r="I2440" s="95"/>
    </row>
    <row r="2441" spans="2:9" ht="18.75" customHeight="1">
      <c r="B2441" s="95"/>
      <c r="C2441" s="110"/>
      <c r="D2441" s="505"/>
      <c r="E2441" s="505"/>
      <c r="F2441" s="505"/>
      <c r="G2441" s="505"/>
      <c r="H2441" s="111">
        <v>0</v>
      </c>
      <c r="I2441" s="121"/>
    </row>
    <row r="2442" spans="2:9" ht="18.75" customHeight="1">
      <c r="B2442" s="95"/>
      <c r="C2442" s="112"/>
      <c r="D2442" s="506"/>
      <c r="E2442" s="506"/>
      <c r="F2442" s="506"/>
      <c r="G2442" s="506"/>
      <c r="H2442" s="113">
        <v>0</v>
      </c>
      <c r="I2442" s="95"/>
    </row>
    <row r="2443" spans="2:9" s="126" customFormat="1" ht="18.75" customHeight="1">
      <c r="B2443" s="122"/>
      <c r="C2443" s="500" t="s">
        <v>237</v>
      </c>
      <c r="D2443" s="500"/>
      <c r="E2443" s="500"/>
      <c r="F2443" s="500"/>
      <c r="G2443" s="500"/>
      <c r="H2443" s="158">
        <f>SUBTOTAL(9,H2441:H2442)</f>
        <v>0</v>
      </c>
      <c r="I2443" s="122"/>
    </row>
    <row r="2444" spans="2:9" ht="6" customHeight="1">
      <c r="B2444" s="95"/>
      <c r="C2444" s="96"/>
      <c r="D2444" s="97"/>
      <c r="E2444" s="97"/>
      <c r="F2444" s="97"/>
      <c r="G2444" s="97"/>
      <c r="H2444" s="97"/>
      <c r="I2444" s="95"/>
    </row>
    <row r="2445" spans="2:9" ht="18.75" customHeight="1">
      <c r="B2445" s="95"/>
      <c r="C2445" s="501" t="s">
        <v>240</v>
      </c>
      <c r="D2445" s="501"/>
      <c r="E2445" s="501"/>
      <c r="F2445" s="501"/>
      <c r="G2445" s="501"/>
      <c r="H2445" s="501"/>
      <c r="I2445" s="95"/>
    </row>
    <row r="2446" spans="2:9" ht="38.25">
      <c r="B2446" s="95"/>
      <c r="C2446" s="277" t="s">
        <v>361</v>
      </c>
      <c r="D2446" s="277" t="s">
        <v>362</v>
      </c>
      <c r="E2446" s="267" t="s">
        <v>243</v>
      </c>
      <c r="F2446" s="267" t="s">
        <v>244</v>
      </c>
      <c r="G2446" s="268" t="s">
        <v>245</v>
      </c>
      <c r="H2446" s="269" t="s">
        <v>246</v>
      </c>
      <c r="I2446" s="95"/>
    </row>
    <row r="2447" spans="2:9" ht="18.75" customHeight="1">
      <c r="B2447" s="95"/>
      <c r="C2447" s="236"/>
      <c r="D2447" s="114"/>
      <c r="E2447" s="236"/>
      <c r="F2447" s="236"/>
      <c r="G2447" s="278">
        <f>IF(E2447="",0,IF(F2447="",0.42,F2447*0.05+0.42))</f>
        <v>0</v>
      </c>
      <c r="H2447" s="279">
        <f>G2447*E2447</f>
        <v>0</v>
      </c>
      <c r="I2447" s="95"/>
    </row>
    <row r="2448" spans="2:9" ht="18.75" customHeight="1">
      <c r="B2448" s="95"/>
      <c r="C2448" s="236"/>
      <c r="D2448" s="114"/>
      <c r="E2448" s="236"/>
      <c r="F2448" s="236"/>
      <c r="G2448" s="278">
        <f t="shared" ref="G2448:G2450" si="333">IF(E2448="",0,IF(F2448="",0.42,F2448*0.05+0.42))</f>
        <v>0</v>
      </c>
      <c r="H2448" s="279">
        <f t="shared" ref="H2448:H2450" si="334">G2448*E2448</f>
        <v>0</v>
      </c>
      <c r="I2448" s="95"/>
    </row>
    <row r="2449" spans="2:9" ht="18.75" customHeight="1">
      <c r="B2449" s="95"/>
      <c r="C2449" s="236"/>
      <c r="D2449" s="114"/>
      <c r="E2449" s="236"/>
      <c r="F2449" s="236"/>
      <c r="G2449" s="278">
        <f t="shared" si="333"/>
        <v>0</v>
      </c>
      <c r="H2449" s="279">
        <f t="shared" si="334"/>
        <v>0</v>
      </c>
      <c r="I2449" s="95"/>
    </row>
    <row r="2450" spans="2:9" ht="18.75" customHeight="1">
      <c r="B2450" s="95"/>
      <c r="C2450" s="237"/>
      <c r="D2450" s="115"/>
      <c r="E2450" s="237"/>
      <c r="F2450" s="237"/>
      <c r="G2450" s="280">
        <f t="shared" si="333"/>
        <v>0</v>
      </c>
      <c r="H2450" s="281">
        <f t="shared" si="334"/>
        <v>0</v>
      </c>
      <c r="I2450" s="95"/>
    </row>
    <row r="2451" spans="2:9" s="126" customFormat="1" ht="18.75" customHeight="1">
      <c r="B2451" s="122"/>
      <c r="C2451" s="500" t="s">
        <v>237</v>
      </c>
      <c r="D2451" s="500"/>
      <c r="E2451" s="500"/>
      <c r="F2451" s="500"/>
      <c r="G2451" s="502"/>
      <c r="H2451" s="272">
        <f>SUBTOTAL(9,H2447:H2450)</f>
        <v>0</v>
      </c>
      <c r="I2451" s="122"/>
    </row>
    <row r="2452" spans="2:9" ht="6" customHeight="1">
      <c r="B2452" s="95"/>
      <c r="C2452" s="97"/>
      <c r="D2452" s="97"/>
      <c r="E2452" s="97"/>
      <c r="F2452" s="97"/>
      <c r="G2452" s="97"/>
      <c r="H2452" s="97"/>
      <c r="I2452" s="95"/>
    </row>
    <row r="2453" spans="2:9" ht="18.75" customHeight="1">
      <c r="B2453" s="95"/>
      <c r="C2453" s="501" t="s">
        <v>247</v>
      </c>
      <c r="D2453" s="501"/>
      <c r="E2453" s="501"/>
      <c r="F2453" s="501"/>
      <c r="G2453" s="501"/>
      <c r="H2453" s="501"/>
      <c r="I2453" s="95"/>
    </row>
    <row r="2454" spans="2:9" ht="18.75" customHeight="1">
      <c r="B2454" s="95"/>
      <c r="C2454" s="277" t="s">
        <v>241</v>
      </c>
      <c r="D2454" s="277" t="s">
        <v>242</v>
      </c>
      <c r="E2454" s="503" t="s">
        <v>248</v>
      </c>
      <c r="F2454" s="503"/>
      <c r="G2454" s="503"/>
      <c r="H2454" s="267" t="s">
        <v>249</v>
      </c>
      <c r="I2454" s="95"/>
    </row>
    <row r="2455" spans="2:9" ht="18.75" customHeight="1">
      <c r="B2455" s="95"/>
      <c r="C2455" s="236"/>
      <c r="D2455" s="236"/>
      <c r="E2455" s="498"/>
      <c r="F2455" s="498"/>
      <c r="G2455" s="498"/>
      <c r="H2455" s="111">
        <v>0</v>
      </c>
      <c r="I2455" s="95"/>
    </row>
    <row r="2456" spans="2:9" ht="18.75" customHeight="1">
      <c r="B2456" s="95"/>
      <c r="C2456" s="236"/>
      <c r="D2456" s="236"/>
      <c r="E2456" s="498"/>
      <c r="F2456" s="498"/>
      <c r="G2456" s="498"/>
      <c r="H2456" s="111">
        <v>0</v>
      </c>
      <c r="I2456" s="95"/>
    </row>
    <row r="2457" spans="2:9" ht="18.75" customHeight="1">
      <c r="B2457" s="95"/>
      <c r="C2457" s="236"/>
      <c r="D2457" s="236"/>
      <c r="E2457" s="498"/>
      <c r="F2457" s="498"/>
      <c r="G2457" s="498"/>
      <c r="H2457" s="111">
        <v>0</v>
      </c>
      <c r="I2457" s="95"/>
    </row>
    <row r="2458" spans="2:9" ht="18.75" customHeight="1">
      <c r="B2458" s="95"/>
      <c r="C2458" s="237"/>
      <c r="D2458" s="237"/>
      <c r="E2458" s="499"/>
      <c r="F2458" s="499"/>
      <c r="G2458" s="499"/>
      <c r="H2458" s="113">
        <v>0</v>
      </c>
      <c r="I2458" s="95"/>
    </row>
    <row r="2459" spans="2:9" s="126" customFormat="1" ht="18.75" customHeight="1">
      <c r="B2459" s="122"/>
      <c r="C2459" s="500" t="s">
        <v>237</v>
      </c>
      <c r="D2459" s="500"/>
      <c r="E2459" s="500"/>
      <c r="F2459" s="500"/>
      <c r="G2459" s="500"/>
      <c r="H2459" s="276">
        <f>SUBTOTAL(9,H2455:H2458)</f>
        <v>0</v>
      </c>
      <c r="I2459" s="122"/>
    </row>
    <row r="2460" spans="2:9" ht="6" customHeight="1">
      <c r="B2460" s="95"/>
      <c r="C2460" s="97"/>
      <c r="D2460" s="97"/>
      <c r="E2460" s="97"/>
      <c r="F2460" s="97"/>
      <c r="G2460" s="97"/>
      <c r="H2460" s="97"/>
      <c r="I2460" s="95"/>
    </row>
    <row r="2461" spans="2:9" ht="18.75" customHeight="1">
      <c r="B2461" s="95"/>
      <c r="C2461" s="501" t="s">
        <v>250</v>
      </c>
      <c r="D2461" s="501"/>
      <c r="E2461" s="501"/>
      <c r="F2461" s="501"/>
      <c r="G2461" s="501"/>
      <c r="H2461" s="501"/>
      <c r="I2461" s="95"/>
    </row>
    <row r="2462" spans="2:9" ht="25.5">
      <c r="B2462" s="95"/>
      <c r="C2462" s="282" t="s">
        <v>251</v>
      </c>
      <c r="D2462" s="267" t="s">
        <v>252</v>
      </c>
      <c r="E2462" s="267" t="s">
        <v>253</v>
      </c>
      <c r="F2462" s="277" t="s">
        <v>254</v>
      </c>
      <c r="G2462" s="267" t="s">
        <v>255</v>
      </c>
      <c r="H2462" s="267" t="s">
        <v>249</v>
      </c>
      <c r="I2462" s="95"/>
    </row>
    <row r="2463" spans="2:9" ht="18.75" customHeight="1">
      <c r="B2463" s="95"/>
      <c r="C2463" s="116"/>
      <c r="D2463" s="117"/>
      <c r="E2463" s="117"/>
      <c r="F2463" s="117"/>
      <c r="G2463" s="283">
        <f>E2463-D2463</f>
        <v>0</v>
      </c>
      <c r="H2463" s="111">
        <v>0</v>
      </c>
      <c r="I2463" s="123" t="s">
        <v>256</v>
      </c>
    </row>
    <row r="2464" spans="2:9" ht="18.75" customHeight="1">
      <c r="B2464" s="95"/>
      <c r="C2464" s="118"/>
      <c r="D2464" s="119"/>
      <c r="E2464" s="119"/>
      <c r="F2464" s="119"/>
      <c r="G2464" s="284">
        <f t="shared" ref="G2464" si="335">E2464-D2464</f>
        <v>0</v>
      </c>
      <c r="H2464" s="113">
        <v>0</v>
      </c>
      <c r="I2464" s="123" t="s">
        <v>257</v>
      </c>
    </row>
    <row r="2465" spans="2:9" s="126" customFormat="1" ht="18.75" customHeight="1">
      <c r="B2465" s="122"/>
      <c r="C2465" s="500" t="s">
        <v>237</v>
      </c>
      <c r="D2465" s="500"/>
      <c r="E2465" s="500"/>
      <c r="F2465" s="500"/>
      <c r="G2465" s="500"/>
      <c r="H2465" s="276">
        <f>SUBTOTAL(9,H2463:H2464)</f>
        <v>0</v>
      </c>
      <c r="I2465" s="122"/>
    </row>
    <row r="2466" spans="2:9" ht="6" customHeight="1">
      <c r="B2466" s="95"/>
      <c r="C2466" s="97"/>
      <c r="D2466" s="97"/>
      <c r="E2466" s="97"/>
      <c r="F2466" s="97"/>
      <c r="G2466" s="97"/>
      <c r="H2466" s="97"/>
      <c r="I2466" s="95"/>
    </row>
    <row r="2467" spans="2:9" s="127" customFormat="1" ht="18.75" customHeight="1">
      <c r="B2467" s="124"/>
      <c r="C2467" s="497" t="s">
        <v>258</v>
      </c>
      <c r="D2467" s="497"/>
      <c r="E2467" s="497"/>
      <c r="F2467" s="497"/>
      <c r="G2467" s="497"/>
      <c r="H2467" s="285">
        <f>SUBTOTAL(9,H2435:H2465)</f>
        <v>0</v>
      </c>
      <c r="I2467" s="124"/>
    </row>
    <row r="2468" spans="2:9" ht="50.1" customHeight="1">
      <c r="B2468" s="95"/>
      <c r="C2468" s="120"/>
      <c r="D2468" s="120"/>
      <c r="E2468" s="120"/>
      <c r="F2468" s="120"/>
      <c r="G2468" s="120"/>
      <c r="H2468" s="120"/>
      <c r="I2468" s="95"/>
    </row>
    <row r="2469" spans="2:9" ht="18.75" customHeight="1">
      <c r="B2469" s="95"/>
      <c r="C2469" s="510" t="s">
        <v>358</v>
      </c>
      <c r="D2469" s="510"/>
      <c r="E2469" s="507"/>
      <c r="F2469" s="507"/>
      <c r="G2469" s="507"/>
      <c r="H2469" s="507"/>
      <c r="I2469" s="95"/>
    </row>
    <row r="2470" spans="2:9" ht="18.75" customHeight="1">
      <c r="B2470" s="95"/>
      <c r="C2470" s="511" t="s">
        <v>184</v>
      </c>
      <c r="D2470" s="511"/>
      <c r="E2470" s="507"/>
      <c r="F2470" s="507"/>
      <c r="G2470" s="507"/>
      <c r="H2470" s="507"/>
      <c r="I2470" s="95"/>
    </row>
    <row r="2471" spans="2:9" ht="18.75" customHeight="1">
      <c r="B2471" s="95"/>
      <c r="C2471" s="503" t="s">
        <v>359</v>
      </c>
      <c r="D2471" s="503"/>
      <c r="E2471" s="507"/>
      <c r="F2471" s="507"/>
      <c r="G2471" s="507"/>
      <c r="H2471" s="507"/>
      <c r="I2471" s="95"/>
    </row>
    <row r="2472" spans="2:9" ht="18.75" customHeight="1">
      <c r="B2472" s="95"/>
      <c r="C2472" s="503" t="s">
        <v>226</v>
      </c>
      <c r="D2472" s="503"/>
      <c r="E2472" s="507"/>
      <c r="F2472" s="507"/>
      <c r="G2472" s="507"/>
      <c r="H2472" s="507"/>
      <c r="I2472" s="95"/>
    </row>
    <row r="2473" spans="2:9" ht="32.25" customHeight="1">
      <c r="B2473" s="95"/>
      <c r="C2473" s="503" t="s">
        <v>227</v>
      </c>
      <c r="D2473" s="503"/>
      <c r="E2473" s="507"/>
      <c r="F2473" s="507"/>
      <c r="G2473" s="507"/>
      <c r="H2473" s="507"/>
      <c r="I2473" s="95"/>
    </row>
    <row r="2474" spans="2:9" ht="30" customHeight="1">
      <c r="B2474" s="95"/>
      <c r="C2474" s="265" t="s">
        <v>228</v>
      </c>
      <c r="D2474" s="265" t="s">
        <v>229</v>
      </c>
      <c r="E2474" s="265" t="s">
        <v>230</v>
      </c>
      <c r="F2474" s="508" t="s">
        <v>194</v>
      </c>
      <c r="G2474" s="508"/>
      <c r="H2474" s="508"/>
      <c r="I2474" s="95"/>
    </row>
    <row r="2475" spans="2:9" ht="18.75" customHeight="1">
      <c r="B2475" s="95"/>
      <c r="C2475" s="106"/>
      <c r="D2475" s="238"/>
      <c r="E2475" s="266">
        <f>D2475-C2475</f>
        <v>0</v>
      </c>
      <c r="F2475" s="509"/>
      <c r="G2475" s="509"/>
      <c r="H2475" s="509"/>
      <c r="I2475" s="121"/>
    </row>
    <row r="2476" spans="2:9" ht="6" customHeight="1">
      <c r="B2476" s="95"/>
      <c r="C2476" s="96"/>
      <c r="D2476" s="97"/>
      <c r="E2476" s="97"/>
      <c r="F2476" s="97"/>
      <c r="G2476" s="97"/>
      <c r="H2476" s="97"/>
      <c r="I2476" s="95"/>
    </row>
    <row r="2477" spans="2:9" ht="18.75" customHeight="1">
      <c r="B2477" s="95"/>
      <c r="C2477" s="501" t="s">
        <v>231</v>
      </c>
      <c r="D2477" s="501"/>
      <c r="E2477" s="501"/>
      <c r="F2477" s="501"/>
      <c r="G2477" s="501"/>
      <c r="H2477" s="501"/>
      <c r="I2477" s="95"/>
    </row>
    <row r="2478" spans="2:9" ht="25.5">
      <c r="B2478" s="95"/>
      <c r="C2478" s="267" t="s">
        <v>232</v>
      </c>
      <c r="D2478" s="267" t="s">
        <v>233</v>
      </c>
      <c r="E2478" s="267" t="s">
        <v>230</v>
      </c>
      <c r="F2478" s="267" t="s">
        <v>234</v>
      </c>
      <c r="G2478" s="268" t="s">
        <v>235</v>
      </c>
      <c r="H2478" s="269" t="s">
        <v>236</v>
      </c>
      <c r="I2478" s="95"/>
    </row>
    <row r="2479" spans="2:9" ht="18.75" customHeight="1">
      <c r="B2479" s="95"/>
      <c r="C2479" s="106"/>
      <c r="D2479" s="238"/>
      <c r="E2479" s="266">
        <f t="shared" ref="E2479:E2480" si="336">D2479-C2479</f>
        <v>0</v>
      </c>
      <c r="F2479" s="273">
        <f t="shared" ref="F2479:F2480" si="337">IF(E2479-FLOOR(E2479,1)&lt;=5/24,FLOOR(E2479,1),IF(E2479-FLOOR(E2479,1)&lt;=8/24,FLOOR(E2479,1)+1/3,IF(E2479-FLOOR(E2479,1)&lt;=12/24,FLOOR(E2479,1)+2/3,CEILING(E2479,1))))</f>
        <v>0</v>
      </c>
      <c r="G2479" s="108"/>
      <c r="H2479" s="270">
        <f t="shared" ref="H2479:H2480" si="338">G2479*F2479</f>
        <v>0</v>
      </c>
      <c r="I2479" s="95"/>
    </row>
    <row r="2480" spans="2:9" ht="18.75" customHeight="1">
      <c r="B2480" s="95"/>
      <c r="C2480" s="107"/>
      <c r="D2480" s="107"/>
      <c r="E2480" s="274">
        <f t="shared" si="336"/>
        <v>0</v>
      </c>
      <c r="F2480" s="275">
        <f t="shared" si="337"/>
        <v>0</v>
      </c>
      <c r="G2480" s="109"/>
      <c r="H2480" s="271">
        <f t="shared" si="338"/>
        <v>0</v>
      </c>
      <c r="I2480" s="95"/>
    </row>
    <row r="2481" spans="2:9" s="126" customFormat="1" ht="18.75" customHeight="1">
      <c r="B2481" s="122"/>
      <c r="C2481" s="500" t="s">
        <v>237</v>
      </c>
      <c r="D2481" s="500"/>
      <c r="E2481" s="500"/>
      <c r="F2481" s="500"/>
      <c r="G2481" s="502"/>
      <c r="H2481" s="272">
        <f>SUBTOTAL(9,H2479:H2480)</f>
        <v>0</v>
      </c>
      <c r="I2481" s="122"/>
    </row>
    <row r="2482" spans="2:9" ht="6" customHeight="1">
      <c r="B2482" s="95"/>
      <c r="C2482" s="96"/>
      <c r="D2482" s="97"/>
      <c r="E2482" s="97"/>
      <c r="F2482" s="97"/>
      <c r="G2482" s="97"/>
      <c r="H2482" s="97"/>
      <c r="I2482" s="95"/>
    </row>
    <row r="2483" spans="2:9" ht="18.75" customHeight="1">
      <c r="B2483" s="95"/>
      <c r="C2483" s="501" t="s">
        <v>238</v>
      </c>
      <c r="D2483" s="501"/>
      <c r="E2483" s="501"/>
      <c r="F2483" s="501"/>
      <c r="G2483" s="501"/>
      <c r="H2483" s="501"/>
      <c r="I2483" s="95"/>
    </row>
    <row r="2484" spans="2:9" ht="25.5">
      <c r="B2484" s="95"/>
      <c r="C2484" s="267" t="s">
        <v>239</v>
      </c>
      <c r="D2484" s="504" t="s">
        <v>16</v>
      </c>
      <c r="E2484" s="504"/>
      <c r="F2484" s="504"/>
      <c r="G2484" s="504"/>
      <c r="H2484" s="267" t="s">
        <v>64</v>
      </c>
      <c r="I2484" s="95"/>
    </row>
    <row r="2485" spans="2:9" ht="18.75" customHeight="1">
      <c r="B2485" s="95"/>
      <c r="C2485" s="110"/>
      <c r="D2485" s="505"/>
      <c r="E2485" s="505"/>
      <c r="F2485" s="505"/>
      <c r="G2485" s="505"/>
      <c r="H2485" s="111">
        <v>0</v>
      </c>
      <c r="I2485" s="121"/>
    </row>
    <row r="2486" spans="2:9" ht="18.75" customHeight="1">
      <c r="B2486" s="95"/>
      <c r="C2486" s="112"/>
      <c r="D2486" s="506"/>
      <c r="E2486" s="506"/>
      <c r="F2486" s="506"/>
      <c r="G2486" s="506"/>
      <c r="H2486" s="113">
        <v>0</v>
      </c>
      <c r="I2486" s="95"/>
    </row>
    <row r="2487" spans="2:9" s="126" customFormat="1" ht="18.75" customHeight="1">
      <c r="B2487" s="122"/>
      <c r="C2487" s="500" t="s">
        <v>237</v>
      </c>
      <c r="D2487" s="500"/>
      <c r="E2487" s="500"/>
      <c r="F2487" s="500"/>
      <c r="G2487" s="500"/>
      <c r="H2487" s="158">
        <f>SUBTOTAL(9,H2485:H2486)</f>
        <v>0</v>
      </c>
      <c r="I2487" s="122"/>
    </row>
    <row r="2488" spans="2:9" ht="6" customHeight="1">
      <c r="B2488" s="95"/>
      <c r="C2488" s="96"/>
      <c r="D2488" s="97"/>
      <c r="E2488" s="97"/>
      <c r="F2488" s="97"/>
      <c r="G2488" s="97"/>
      <c r="H2488" s="97"/>
      <c r="I2488" s="95"/>
    </row>
    <row r="2489" spans="2:9" ht="18.75" customHeight="1">
      <c r="B2489" s="95"/>
      <c r="C2489" s="501" t="s">
        <v>240</v>
      </c>
      <c r="D2489" s="501"/>
      <c r="E2489" s="501"/>
      <c r="F2489" s="501"/>
      <c r="G2489" s="501"/>
      <c r="H2489" s="501"/>
      <c r="I2489" s="95"/>
    </row>
    <row r="2490" spans="2:9" ht="38.25">
      <c r="B2490" s="95"/>
      <c r="C2490" s="277" t="s">
        <v>361</v>
      </c>
      <c r="D2490" s="277" t="s">
        <v>362</v>
      </c>
      <c r="E2490" s="267" t="s">
        <v>243</v>
      </c>
      <c r="F2490" s="267" t="s">
        <v>244</v>
      </c>
      <c r="G2490" s="268" t="s">
        <v>245</v>
      </c>
      <c r="H2490" s="269" t="s">
        <v>246</v>
      </c>
      <c r="I2490" s="95"/>
    </row>
    <row r="2491" spans="2:9" ht="18.75" customHeight="1">
      <c r="B2491" s="95"/>
      <c r="C2491" s="236"/>
      <c r="D2491" s="114"/>
      <c r="E2491" s="236"/>
      <c r="F2491" s="236"/>
      <c r="G2491" s="278">
        <f>IF(E2491="",0,IF(F2491="",0.42,F2491*0.05+0.42))</f>
        <v>0</v>
      </c>
      <c r="H2491" s="279">
        <f>G2491*E2491</f>
        <v>0</v>
      </c>
      <c r="I2491" s="95"/>
    </row>
    <row r="2492" spans="2:9" ht="18.75" customHeight="1">
      <c r="B2492" s="95"/>
      <c r="C2492" s="236"/>
      <c r="D2492" s="114"/>
      <c r="E2492" s="236"/>
      <c r="F2492" s="236"/>
      <c r="G2492" s="278">
        <f t="shared" ref="G2492:G2494" si="339">IF(E2492="",0,IF(F2492="",0.42,F2492*0.05+0.42))</f>
        <v>0</v>
      </c>
      <c r="H2492" s="279">
        <f t="shared" ref="H2492:H2494" si="340">G2492*E2492</f>
        <v>0</v>
      </c>
      <c r="I2492" s="95"/>
    </row>
    <row r="2493" spans="2:9" ht="18.75" customHeight="1">
      <c r="B2493" s="95"/>
      <c r="C2493" s="236"/>
      <c r="D2493" s="114"/>
      <c r="E2493" s="236"/>
      <c r="F2493" s="236"/>
      <c r="G2493" s="278">
        <f t="shared" si="339"/>
        <v>0</v>
      </c>
      <c r="H2493" s="279">
        <f t="shared" si="340"/>
        <v>0</v>
      </c>
      <c r="I2493" s="95"/>
    </row>
    <row r="2494" spans="2:9" ht="18.75" customHeight="1">
      <c r="B2494" s="95"/>
      <c r="C2494" s="237"/>
      <c r="D2494" s="115"/>
      <c r="E2494" s="237"/>
      <c r="F2494" s="237"/>
      <c r="G2494" s="280">
        <f t="shared" si="339"/>
        <v>0</v>
      </c>
      <c r="H2494" s="281">
        <f t="shared" si="340"/>
        <v>0</v>
      </c>
      <c r="I2494" s="95"/>
    </row>
    <row r="2495" spans="2:9" s="126" customFormat="1" ht="18.75" customHeight="1">
      <c r="B2495" s="122"/>
      <c r="C2495" s="500" t="s">
        <v>237</v>
      </c>
      <c r="D2495" s="500"/>
      <c r="E2495" s="500"/>
      <c r="F2495" s="500"/>
      <c r="G2495" s="502"/>
      <c r="H2495" s="272">
        <f>SUBTOTAL(9,H2491:H2494)</f>
        <v>0</v>
      </c>
      <c r="I2495" s="122"/>
    </row>
    <row r="2496" spans="2:9" ht="6" customHeight="1">
      <c r="B2496" s="95"/>
      <c r="C2496" s="97"/>
      <c r="D2496" s="97"/>
      <c r="E2496" s="97"/>
      <c r="F2496" s="97"/>
      <c r="G2496" s="97"/>
      <c r="H2496" s="97"/>
      <c r="I2496" s="95"/>
    </row>
    <row r="2497" spans="2:9" ht="18.75" customHeight="1">
      <c r="B2497" s="95"/>
      <c r="C2497" s="501" t="s">
        <v>247</v>
      </c>
      <c r="D2497" s="501"/>
      <c r="E2497" s="501"/>
      <c r="F2497" s="501"/>
      <c r="G2497" s="501"/>
      <c r="H2497" s="501"/>
      <c r="I2497" s="95"/>
    </row>
    <row r="2498" spans="2:9" ht="18.75" customHeight="1">
      <c r="B2498" s="95"/>
      <c r="C2498" s="277" t="s">
        <v>241</v>
      </c>
      <c r="D2498" s="277" t="s">
        <v>242</v>
      </c>
      <c r="E2498" s="503" t="s">
        <v>248</v>
      </c>
      <c r="F2498" s="503"/>
      <c r="G2498" s="503"/>
      <c r="H2498" s="267" t="s">
        <v>249</v>
      </c>
      <c r="I2498" s="95"/>
    </row>
    <row r="2499" spans="2:9" ht="18.75" customHeight="1">
      <c r="B2499" s="95"/>
      <c r="C2499" s="236"/>
      <c r="D2499" s="236"/>
      <c r="E2499" s="498"/>
      <c r="F2499" s="498"/>
      <c r="G2499" s="498"/>
      <c r="H2499" s="111">
        <v>0</v>
      </c>
      <c r="I2499" s="95"/>
    </row>
    <row r="2500" spans="2:9" ht="18.75" customHeight="1">
      <c r="B2500" s="95"/>
      <c r="C2500" s="236"/>
      <c r="D2500" s="236"/>
      <c r="E2500" s="498"/>
      <c r="F2500" s="498"/>
      <c r="G2500" s="498"/>
      <c r="H2500" s="111">
        <v>0</v>
      </c>
      <c r="I2500" s="95"/>
    </row>
    <row r="2501" spans="2:9" ht="18.75" customHeight="1">
      <c r="B2501" s="95"/>
      <c r="C2501" s="236"/>
      <c r="D2501" s="236"/>
      <c r="E2501" s="498"/>
      <c r="F2501" s="498"/>
      <c r="G2501" s="498"/>
      <c r="H2501" s="111">
        <v>0</v>
      </c>
      <c r="I2501" s="95"/>
    </row>
    <row r="2502" spans="2:9" ht="18.75" customHeight="1">
      <c r="B2502" s="95"/>
      <c r="C2502" s="237"/>
      <c r="D2502" s="237"/>
      <c r="E2502" s="499"/>
      <c r="F2502" s="499"/>
      <c r="G2502" s="499"/>
      <c r="H2502" s="113">
        <v>0</v>
      </c>
      <c r="I2502" s="95"/>
    </row>
    <row r="2503" spans="2:9" s="126" customFormat="1" ht="18.75" customHeight="1">
      <c r="B2503" s="122"/>
      <c r="C2503" s="500" t="s">
        <v>237</v>
      </c>
      <c r="D2503" s="500"/>
      <c r="E2503" s="500"/>
      <c r="F2503" s="500"/>
      <c r="G2503" s="500"/>
      <c r="H2503" s="276">
        <f>SUBTOTAL(9,H2499:H2502)</f>
        <v>0</v>
      </c>
      <c r="I2503" s="122"/>
    </row>
    <row r="2504" spans="2:9" ht="6" customHeight="1">
      <c r="B2504" s="95"/>
      <c r="C2504" s="97"/>
      <c r="D2504" s="97"/>
      <c r="E2504" s="97"/>
      <c r="F2504" s="97"/>
      <c r="G2504" s="97"/>
      <c r="H2504" s="97"/>
      <c r="I2504" s="95"/>
    </row>
    <row r="2505" spans="2:9" ht="18.75" customHeight="1">
      <c r="B2505" s="95"/>
      <c r="C2505" s="501" t="s">
        <v>250</v>
      </c>
      <c r="D2505" s="501"/>
      <c r="E2505" s="501"/>
      <c r="F2505" s="501"/>
      <c r="G2505" s="501"/>
      <c r="H2505" s="501"/>
      <c r="I2505" s="95"/>
    </row>
    <row r="2506" spans="2:9" ht="25.5">
      <c r="B2506" s="95"/>
      <c r="C2506" s="282" t="s">
        <v>251</v>
      </c>
      <c r="D2506" s="267" t="s">
        <v>252</v>
      </c>
      <c r="E2506" s="267" t="s">
        <v>253</v>
      </c>
      <c r="F2506" s="277" t="s">
        <v>254</v>
      </c>
      <c r="G2506" s="267" t="s">
        <v>255</v>
      </c>
      <c r="H2506" s="267" t="s">
        <v>249</v>
      </c>
      <c r="I2506" s="95"/>
    </row>
    <row r="2507" spans="2:9" ht="18.75" customHeight="1">
      <c r="B2507" s="95"/>
      <c r="C2507" s="116"/>
      <c r="D2507" s="117"/>
      <c r="E2507" s="117"/>
      <c r="F2507" s="117"/>
      <c r="G2507" s="283">
        <f>E2507-D2507</f>
        <v>0</v>
      </c>
      <c r="H2507" s="111">
        <v>0</v>
      </c>
      <c r="I2507" s="123" t="s">
        <v>256</v>
      </c>
    </row>
    <row r="2508" spans="2:9" ht="18.75" customHeight="1">
      <c r="B2508" s="95"/>
      <c r="C2508" s="118"/>
      <c r="D2508" s="119"/>
      <c r="E2508" s="119"/>
      <c r="F2508" s="119"/>
      <c r="G2508" s="284">
        <f t="shared" ref="G2508" si="341">E2508-D2508</f>
        <v>0</v>
      </c>
      <c r="H2508" s="113">
        <v>0</v>
      </c>
      <c r="I2508" s="123" t="s">
        <v>257</v>
      </c>
    </row>
    <row r="2509" spans="2:9" s="126" customFormat="1" ht="18.75" customHeight="1">
      <c r="B2509" s="122"/>
      <c r="C2509" s="500" t="s">
        <v>237</v>
      </c>
      <c r="D2509" s="500"/>
      <c r="E2509" s="500"/>
      <c r="F2509" s="500"/>
      <c r="G2509" s="500"/>
      <c r="H2509" s="276">
        <f>SUBTOTAL(9,H2507:H2508)</f>
        <v>0</v>
      </c>
      <c r="I2509" s="122"/>
    </row>
    <row r="2510" spans="2:9" ht="6" customHeight="1">
      <c r="B2510" s="95"/>
      <c r="C2510" s="97"/>
      <c r="D2510" s="97"/>
      <c r="E2510" s="97"/>
      <c r="F2510" s="97"/>
      <c r="G2510" s="97"/>
      <c r="H2510" s="97"/>
      <c r="I2510" s="95"/>
    </row>
    <row r="2511" spans="2:9" s="127" customFormat="1" ht="18.75" customHeight="1">
      <c r="B2511" s="124"/>
      <c r="C2511" s="497" t="s">
        <v>258</v>
      </c>
      <c r="D2511" s="497"/>
      <c r="E2511" s="497"/>
      <c r="F2511" s="497"/>
      <c r="G2511" s="497"/>
      <c r="H2511" s="285">
        <f>SUBTOTAL(9,H2479:H2509)</f>
        <v>0</v>
      </c>
      <c r="I2511" s="124"/>
    </row>
    <row r="2512" spans="2:9" ht="50.1" customHeight="1">
      <c r="B2512" s="95"/>
      <c r="C2512" s="120"/>
      <c r="D2512" s="120"/>
      <c r="E2512" s="120"/>
      <c r="F2512" s="120"/>
      <c r="G2512" s="120"/>
      <c r="H2512" s="120"/>
      <c r="I2512" s="95"/>
    </row>
    <row r="2513" spans="2:9" ht="18.75" customHeight="1">
      <c r="B2513" s="95"/>
      <c r="C2513" s="510" t="s">
        <v>358</v>
      </c>
      <c r="D2513" s="510"/>
      <c r="E2513" s="507"/>
      <c r="F2513" s="507"/>
      <c r="G2513" s="507"/>
      <c r="H2513" s="507"/>
      <c r="I2513" s="95"/>
    </row>
    <row r="2514" spans="2:9" ht="18.75" customHeight="1">
      <c r="B2514" s="95"/>
      <c r="C2514" s="511" t="s">
        <v>184</v>
      </c>
      <c r="D2514" s="511"/>
      <c r="E2514" s="507"/>
      <c r="F2514" s="507"/>
      <c r="G2514" s="507"/>
      <c r="H2514" s="507"/>
      <c r="I2514" s="95"/>
    </row>
    <row r="2515" spans="2:9" ht="18.75" customHeight="1">
      <c r="B2515" s="95"/>
      <c r="C2515" s="503" t="s">
        <v>359</v>
      </c>
      <c r="D2515" s="503"/>
      <c r="E2515" s="507"/>
      <c r="F2515" s="507"/>
      <c r="G2515" s="507"/>
      <c r="H2515" s="507"/>
      <c r="I2515" s="95"/>
    </row>
    <row r="2516" spans="2:9" ht="18.75" customHeight="1">
      <c r="B2516" s="95"/>
      <c r="C2516" s="503" t="s">
        <v>226</v>
      </c>
      <c r="D2516" s="503"/>
      <c r="E2516" s="507"/>
      <c r="F2516" s="507"/>
      <c r="G2516" s="507"/>
      <c r="H2516" s="507"/>
      <c r="I2516" s="95"/>
    </row>
    <row r="2517" spans="2:9" ht="32.25" customHeight="1">
      <c r="B2517" s="95"/>
      <c r="C2517" s="503" t="s">
        <v>227</v>
      </c>
      <c r="D2517" s="503"/>
      <c r="E2517" s="507"/>
      <c r="F2517" s="507"/>
      <c r="G2517" s="507"/>
      <c r="H2517" s="507"/>
      <c r="I2517" s="95"/>
    </row>
    <row r="2518" spans="2:9" ht="30" customHeight="1">
      <c r="B2518" s="95"/>
      <c r="C2518" s="265" t="s">
        <v>228</v>
      </c>
      <c r="D2518" s="265" t="s">
        <v>229</v>
      </c>
      <c r="E2518" s="265" t="s">
        <v>230</v>
      </c>
      <c r="F2518" s="508" t="s">
        <v>194</v>
      </c>
      <c r="G2518" s="508"/>
      <c r="H2518" s="508"/>
      <c r="I2518" s="95"/>
    </row>
    <row r="2519" spans="2:9" ht="18.75" customHeight="1">
      <c r="B2519" s="95"/>
      <c r="C2519" s="106"/>
      <c r="D2519" s="238"/>
      <c r="E2519" s="266">
        <f>D2519-C2519</f>
        <v>0</v>
      </c>
      <c r="F2519" s="509"/>
      <c r="G2519" s="509"/>
      <c r="H2519" s="509"/>
      <c r="I2519" s="121"/>
    </row>
    <row r="2520" spans="2:9" ht="6" customHeight="1">
      <c r="B2520" s="95"/>
      <c r="C2520" s="96"/>
      <c r="D2520" s="97"/>
      <c r="E2520" s="97"/>
      <c r="F2520" s="97"/>
      <c r="G2520" s="97"/>
      <c r="H2520" s="97"/>
      <c r="I2520" s="95"/>
    </row>
    <row r="2521" spans="2:9" ht="18.75" customHeight="1">
      <c r="B2521" s="95"/>
      <c r="C2521" s="501" t="s">
        <v>231</v>
      </c>
      <c r="D2521" s="501"/>
      <c r="E2521" s="501"/>
      <c r="F2521" s="501"/>
      <c r="G2521" s="501"/>
      <c r="H2521" s="501"/>
      <c r="I2521" s="95"/>
    </row>
    <row r="2522" spans="2:9" ht="25.5">
      <c r="B2522" s="95"/>
      <c r="C2522" s="267" t="s">
        <v>232</v>
      </c>
      <c r="D2522" s="267" t="s">
        <v>233</v>
      </c>
      <c r="E2522" s="267" t="s">
        <v>230</v>
      </c>
      <c r="F2522" s="267" t="s">
        <v>234</v>
      </c>
      <c r="G2522" s="268" t="s">
        <v>235</v>
      </c>
      <c r="H2522" s="269" t="s">
        <v>236</v>
      </c>
      <c r="I2522" s="95"/>
    </row>
    <row r="2523" spans="2:9" ht="18.75" customHeight="1">
      <c r="B2523" s="95"/>
      <c r="C2523" s="106"/>
      <c r="D2523" s="238"/>
      <c r="E2523" s="266">
        <f t="shared" ref="E2523:E2524" si="342">D2523-C2523</f>
        <v>0</v>
      </c>
      <c r="F2523" s="273">
        <f t="shared" ref="F2523:F2524" si="343">IF(E2523-FLOOR(E2523,1)&lt;=5/24,FLOOR(E2523,1),IF(E2523-FLOOR(E2523,1)&lt;=8/24,FLOOR(E2523,1)+1/3,IF(E2523-FLOOR(E2523,1)&lt;=12/24,FLOOR(E2523,1)+2/3,CEILING(E2523,1))))</f>
        <v>0</v>
      </c>
      <c r="G2523" s="108"/>
      <c r="H2523" s="270">
        <f t="shared" ref="H2523:H2524" si="344">G2523*F2523</f>
        <v>0</v>
      </c>
      <c r="I2523" s="95"/>
    </row>
    <row r="2524" spans="2:9" ht="18.75" customHeight="1">
      <c r="B2524" s="95"/>
      <c r="C2524" s="107"/>
      <c r="D2524" s="107"/>
      <c r="E2524" s="274">
        <f t="shared" si="342"/>
        <v>0</v>
      </c>
      <c r="F2524" s="275">
        <f t="shared" si="343"/>
        <v>0</v>
      </c>
      <c r="G2524" s="109"/>
      <c r="H2524" s="271">
        <f t="shared" si="344"/>
        <v>0</v>
      </c>
      <c r="I2524" s="95"/>
    </row>
    <row r="2525" spans="2:9" s="126" customFormat="1" ht="18.75" customHeight="1">
      <c r="B2525" s="122"/>
      <c r="C2525" s="500" t="s">
        <v>237</v>
      </c>
      <c r="D2525" s="500"/>
      <c r="E2525" s="500"/>
      <c r="F2525" s="500"/>
      <c r="G2525" s="502"/>
      <c r="H2525" s="272">
        <f>SUBTOTAL(9,H2523:H2524)</f>
        <v>0</v>
      </c>
      <c r="I2525" s="122"/>
    </row>
    <row r="2526" spans="2:9" ht="6" customHeight="1">
      <c r="B2526" s="95"/>
      <c r="C2526" s="96"/>
      <c r="D2526" s="97"/>
      <c r="E2526" s="97"/>
      <c r="F2526" s="97"/>
      <c r="G2526" s="97"/>
      <c r="H2526" s="97"/>
      <c r="I2526" s="95"/>
    </row>
    <row r="2527" spans="2:9" ht="18.75" customHeight="1">
      <c r="B2527" s="95"/>
      <c r="C2527" s="501" t="s">
        <v>238</v>
      </c>
      <c r="D2527" s="501"/>
      <c r="E2527" s="501"/>
      <c r="F2527" s="501"/>
      <c r="G2527" s="501"/>
      <c r="H2527" s="501"/>
      <c r="I2527" s="95"/>
    </row>
    <row r="2528" spans="2:9" ht="25.5">
      <c r="B2528" s="95"/>
      <c r="C2528" s="267" t="s">
        <v>239</v>
      </c>
      <c r="D2528" s="504" t="s">
        <v>16</v>
      </c>
      <c r="E2528" s="504"/>
      <c r="F2528" s="504"/>
      <c r="G2528" s="504"/>
      <c r="H2528" s="267" t="s">
        <v>64</v>
      </c>
      <c r="I2528" s="95"/>
    </row>
    <row r="2529" spans="2:9" ht="18.75" customHeight="1">
      <c r="B2529" s="95"/>
      <c r="C2529" s="110"/>
      <c r="D2529" s="505"/>
      <c r="E2529" s="505"/>
      <c r="F2529" s="505"/>
      <c r="G2529" s="505"/>
      <c r="H2529" s="111">
        <v>0</v>
      </c>
      <c r="I2529" s="121"/>
    </row>
    <row r="2530" spans="2:9" ht="18.75" customHeight="1">
      <c r="B2530" s="95"/>
      <c r="C2530" s="112"/>
      <c r="D2530" s="506"/>
      <c r="E2530" s="506"/>
      <c r="F2530" s="506"/>
      <c r="G2530" s="506"/>
      <c r="H2530" s="113">
        <v>0</v>
      </c>
      <c r="I2530" s="95"/>
    </row>
    <row r="2531" spans="2:9" s="126" customFormat="1" ht="18.75" customHeight="1">
      <c r="B2531" s="122"/>
      <c r="C2531" s="500" t="s">
        <v>237</v>
      </c>
      <c r="D2531" s="500"/>
      <c r="E2531" s="500"/>
      <c r="F2531" s="500"/>
      <c r="G2531" s="500"/>
      <c r="H2531" s="158">
        <f>SUBTOTAL(9,H2529:H2530)</f>
        <v>0</v>
      </c>
      <c r="I2531" s="122"/>
    </row>
    <row r="2532" spans="2:9" ht="6" customHeight="1">
      <c r="B2532" s="95"/>
      <c r="C2532" s="96"/>
      <c r="D2532" s="97"/>
      <c r="E2532" s="97"/>
      <c r="F2532" s="97"/>
      <c r="G2532" s="97"/>
      <c r="H2532" s="97"/>
      <c r="I2532" s="95"/>
    </row>
    <row r="2533" spans="2:9" ht="18.75" customHeight="1">
      <c r="B2533" s="95"/>
      <c r="C2533" s="501" t="s">
        <v>240</v>
      </c>
      <c r="D2533" s="501"/>
      <c r="E2533" s="501"/>
      <c r="F2533" s="501"/>
      <c r="G2533" s="501"/>
      <c r="H2533" s="501"/>
      <c r="I2533" s="95"/>
    </row>
    <row r="2534" spans="2:9" ht="38.25">
      <c r="B2534" s="95"/>
      <c r="C2534" s="277" t="s">
        <v>361</v>
      </c>
      <c r="D2534" s="277" t="s">
        <v>362</v>
      </c>
      <c r="E2534" s="267" t="s">
        <v>243</v>
      </c>
      <c r="F2534" s="267" t="s">
        <v>244</v>
      </c>
      <c r="G2534" s="268" t="s">
        <v>245</v>
      </c>
      <c r="H2534" s="269" t="s">
        <v>246</v>
      </c>
      <c r="I2534" s="95"/>
    </row>
    <row r="2535" spans="2:9" ht="18.75" customHeight="1">
      <c r="B2535" s="95"/>
      <c r="C2535" s="236"/>
      <c r="D2535" s="114"/>
      <c r="E2535" s="236"/>
      <c r="F2535" s="236"/>
      <c r="G2535" s="278">
        <f>IF(E2535="",0,IF(F2535="",0.42,F2535*0.05+0.42))</f>
        <v>0</v>
      </c>
      <c r="H2535" s="279">
        <f>G2535*E2535</f>
        <v>0</v>
      </c>
      <c r="I2535" s="95"/>
    </row>
    <row r="2536" spans="2:9" ht="18.75" customHeight="1">
      <c r="B2536" s="95"/>
      <c r="C2536" s="236"/>
      <c r="D2536" s="114"/>
      <c r="E2536" s="236"/>
      <c r="F2536" s="236"/>
      <c r="G2536" s="278">
        <f t="shared" ref="G2536:G2538" si="345">IF(E2536="",0,IF(F2536="",0.42,F2536*0.05+0.42))</f>
        <v>0</v>
      </c>
      <c r="H2536" s="279">
        <f t="shared" ref="H2536:H2538" si="346">G2536*E2536</f>
        <v>0</v>
      </c>
      <c r="I2536" s="95"/>
    </row>
    <row r="2537" spans="2:9" ht="18.75" customHeight="1">
      <c r="B2537" s="95"/>
      <c r="C2537" s="236"/>
      <c r="D2537" s="114"/>
      <c r="E2537" s="236"/>
      <c r="F2537" s="236"/>
      <c r="G2537" s="278">
        <f t="shared" si="345"/>
        <v>0</v>
      </c>
      <c r="H2537" s="279">
        <f t="shared" si="346"/>
        <v>0</v>
      </c>
      <c r="I2537" s="95"/>
    </row>
    <row r="2538" spans="2:9" ht="18.75" customHeight="1">
      <c r="B2538" s="95"/>
      <c r="C2538" s="237"/>
      <c r="D2538" s="115"/>
      <c r="E2538" s="237"/>
      <c r="F2538" s="237"/>
      <c r="G2538" s="280">
        <f t="shared" si="345"/>
        <v>0</v>
      </c>
      <c r="H2538" s="281">
        <f t="shared" si="346"/>
        <v>0</v>
      </c>
      <c r="I2538" s="95"/>
    </row>
    <row r="2539" spans="2:9" s="126" customFormat="1" ht="18.75" customHeight="1">
      <c r="B2539" s="122"/>
      <c r="C2539" s="500" t="s">
        <v>237</v>
      </c>
      <c r="D2539" s="500"/>
      <c r="E2539" s="500"/>
      <c r="F2539" s="500"/>
      <c r="G2539" s="502"/>
      <c r="H2539" s="272">
        <f>SUBTOTAL(9,H2535:H2538)</f>
        <v>0</v>
      </c>
      <c r="I2539" s="122"/>
    </row>
    <row r="2540" spans="2:9" ht="6" customHeight="1">
      <c r="B2540" s="95"/>
      <c r="C2540" s="97"/>
      <c r="D2540" s="97"/>
      <c r="E2540" s="97"/>
      <c r="F2540" s="97"/>
      <c r="G2540" s="97"/>
      <c r="H2540" s="97"/>
      <c r="I2540" s="95"/>
    </row>
    <row r="2541" spans="2:9" ht="18.75" customHeight="1">
      <c r="B2541" s="95"/>
      <c r="C2541" s="501" t="s">
        <v>247</v>
      </c>
      <c r="D2541" s="501"/>
      <c r="E2541" s="501"/>
      <c r="F2541" s="501"/>
      <c r="G2541" s="501"/>
      <c r="H2541" s="501"/>
      <c r="I2541" s="95"/>
    </row>
    <row r="2542" spans="2:9" ht="18.75" customHeight="1">
      <c r="B2542" s="95"/>
      <c r="C2542" s="277" t="s">
        <v>241</v>
      </c>
      <c r="D2542" s="277" t="s">
        <v>242</v>
      </c>
      <c r="E2542" s="503" t="s">
        <v>248</v>
      </c>
      <c r="F2542" s="503"/>
      <c r="G2542" s="503"/>
      <c r="H2542" s="267" t="s">
        <v>249</v>
      </c>
      <c r="I2542" s="95"/>
    </row>
    <row r="2543" spans="2:9" ht="18.75" customHeight="1">
      <c r="B2543" s="95"/>
      <c r="C2543" s="236"/>
      <c r="D2543" s="236"/>
      <c r="E2543" s="498"/>
      <c r="F2543" s="498"/>
      <c r="G2543" s="498"/>
      <c r="H2543" s="111">
        <v>0</v>
      </c>
      <c r="I2543" s="95"/>
    </row>
    <row r="2544" spans="2:9" ht="18.75" customHeight="1">
      <c r="B2544" s="95"/>
      <c r="C2544" s="236"/>
      <c r="D2544" s="236"/>
      <c r="E2544" s="498"/>
      <c r="F2544" s="498"/>
      <c r="G2544" s="498"/>
      <c r="H2544" s="111">
        <v>0</v>
      </c>
      <c r="I2544" s="95"/>
    </row>
    <row r="2545" spans="2:9" ht="18.75" customHeight="1">
      <c r="B2545" s="95"/>
      <c r="C2545" s="236"/>
      <c r="D2545" s="236"/>
      <c r="E2545" s="498"/>
      <c r="F2545" s="498"/>
      <c r="G2545" s="498"/>
      <c r="H2545" s="111">
        <v>0</v>
      </c>
      <c r="I2545" s="95"/>
    </row>
    <row r="2546" spans="2:9" ht="18.75" customHeight="1">
      <c r="B2546" s="95"/>
      <c r="C2546" s="237"/>
      <c r="D2546" s="237"/>
      <c r="E2546" s="499"/>
      <c r="F2546" s="499"/>
      <c r="G2546" s="499"/>
      <c r="H2546" s="113">
        <v>0</v>
      </c>
      <c r="I2546" s="95"/>
    </row>
    <row r="2547" spans="2:9" s="126" customFormat="1" ht="18.75" customHeight="1">
      <c r="B2547" s="122"/>
      <c r="C2547" s="500" t="s">
        <v>237</v>
      </c>
      <c r="D2547" s="500"/>
      <c r="E2547" s="500"/>
      <c r="F2547" s="500"/>
      <c r="G2547" s="500"/>
      <c r="H2547" s="276">
        <f>SUBTOTAL(9,H2543:H2546)</f>
        <v>0</v>
      </c>
      <c r="I2547" s="122"/>
    </row>
    <row r="2548" spans="2:9" ht="6" customHeight="1">
      <c r="B2548" s="95"/>
      <c r="C2548" s="97"/>
      <c r="D2548" s="97"/>
      <c r="E2548" s="97"/>
      <c r="F2548" s="97"/>
      <c r="G2548" s="97"/>
      <c r="H2548" s="97"/>
      <c r="I2548" s="95"/>
    </row>
    <row r="2549" spans="2:9" ht="18.75" customHeight="1">
      <c r="B2549" s="95"/>
      <c r="C2549" s="501" t="s">
        <v>250</v>
      </c>
      <c r="D2549" s="501"/>
      <c r="E2549" s="501"/>
      <c r="F2549" s="501"/>
      <c r="G2549" s="501"/>
      <c r="H2549" s="501"/>
      <c r="I2549" s="95"/>
    </row>
    <row r="2550" spans="2:9" ht="25.5">
      <c r="B2550" s="95"/>
      <c r="C2550" s="282" t="s">
        <v>251</v>
      </c>
      <c r="D2550" s="267" t="s">
        <v>252</v>
      </c>
      <c r="E2550" s="267" t="s">
        <v>253</v>
      </c>
      <c r="F2550" s="277" t="s">
        <v>254</v>
      </c>
      <c r="G2550" s="267" t="s">
        <v>255</v>
      </c>
      <c r="H2550" s="267" t="s">
        <v>249</v>
      </c>
      <c r="I2550" s="95"/>
    </row>
    <row r="2551" spans="2:9" ht="18.75" customHeight="1">
      <c r="B2551" s="95"/>
      <c r="C2551" s="116"/>
      <c r="D2551" s="117"/>
      <c r="E2551" s="117"/>
      <c r="F2551" s="117"/>
      <c r="G2551" s="283">
        <f>E2551-D2551</f>
        <v>0</v>
      </c>
      <c r="H2551" s="111">
        <v>0</v>
      </c>
      <c r="I2551" s="123" t="s">
        <v>256</v>
      </c>
    </row>
    <row r="2552" spans="2:9" ht="18.75" customHeight="1">
      <c r="B2552" s="95"/>
      <c r="C2552" s="118"/>
      <c r="D2552" s="119"/>
      <c r="E2552" s="119"/>
      <c r="F2552" s="119"/>
      <c r="G2552" s="284">
        <f t="shared" ref="G2552" si="347">E2552-D2552</f>
        <v>0</v>
      </c>
      <c r="H2552" s="113">
        <v>0</v>
      </c>
      <c r="I2552" s="123" t="s">
        <v>257</v>
      </c>
    </row>
    <row r="2553" spans="2:9" s="126" customFormat="1" ht="18.75" customHeight="1">
      <c r="B2553" s="122"/>
      <c r="C2553" s="500" t="s">
        <v>237</v>
      </c>
      <c r="D2553" s="500"/>
      <c r="E2553" s="500"/>
      <c r="F2553" s="500"/>
      <c r="G2553" s="500"/>
      <c r="H2553" s="276">
        <f>SUBTOTAL(9,H2551:H2552)</f>
        <v>0</v>
      </c>
      <c r="I2553" s="122"/>
    </row>
    <row r="2554" spans="2:9" ht="6" customHeight="1">
      <c r="B2554" s="95"/>
      <c r="C2554" s="97"/>
      <c r="D2554" s="97"/>
      <c r="E2554" s="97"/>
      <c r="F2554" s="97"/>
      <c r="G2554" s="97"/>
      <c r="H2554" s="97"/>
      <c r="I2554" s="95"/>
    </row>
    <row r="2555" spans="2:9" s="127" customFormat="1" ht="18.75" customHeight="1">
      <c r="B2555" s="124"/>
      <c r="C2555" s="497" t="s">
        <v>258</v>
      </c>
      <c r="D2555" s="497"/>
      <c r="E2555" s="497"/>
      <c r="F2555" s="497"/>
      <c r="G2555" s="497"/>
      <c r="H2555" s="285">
        <f>SUBTOTAL(9,H2523:H2553)</f>
        <v>0</v>
      </c>
      <c r="I2555" s="124"/>
    </row>
    <row r="2556" spans="2:9" ht="50.1" customHeight="1">
      <c r="B2556" s="95"/>
      <c r="C2556" s="120"/>
      <c r="D2556" s="120"/>
      <c r="E2556" s="120"/>
      <c r="F2556" s="120"/>
      <c r="G2556" s="120"/>
      <c r="H2556" s="120"/>
      <c r="I2556" s="95"/>
    </row>
    <row r="2557" spans="2:9" ht="18.75" customHeight="1">
      <c r="B2557" s="95"/>
      <c r="C2557" s="510" t="s">
        <v>358</v>
      </c>
      <c r="D2557" s="510"/>
      <c r="E2557" s="507"/>
      <c r="F2557" s="507"/>
      <c r="G2557" s="507"/>
      <c r="H2557" s="507"/>
      <c r="I2557" s="95"/>
    </row>
    <row r="2558" spans="2:9" ht="18.75" customHeight="1">
      <c r="B2558" s="95"/>
      <c r="C2558" s="511" t="s">
        <v>184</v>
      </c>
      <c r="D2558" s="511"/>
      <c r="E2558" s="507"/>
      <c r="F2558" s="507"/>
      <c r="G2558" s="507"/>
      <c r="H2558" s="507"/>
      <c r="I2558" s="95"/>
    </row>
    <row r="2559" spans="2:9" ht="18.75" customHeight="1">
      <c r="B2559" s="95"/>
      <c r="C2559" s="503" t="s">
        <v>359</v>
      </c>
      <c r="D2559" s="503"/>
      <c r="E2559" s="507"/>
      <c r="F2559" s="507"/>
      <c r="G2559" s="507"/>
      <c r="H2559" s="507"/>
      <c r="I2559" s="95"/>
    </row>
    <row r="2560" spans="2:9" ht="18.75" customHeight="1">
      <c r="B2560" s="95"/>
      <c r="C2560" s="503" t="s">
        <v>226</v>
      </c>
      <c r="D2560" s="503"/>
      <c r="E2560" s="507"/>
      <c r="F2560" s="507"/>
      <c r="G2560" s="507"/>
      <c r="H2560" s="507"/>
      <c r="I2560" s="95"/>
    </row>
    <row r="2561" spans="2:9" ht="32.25" customHeight="1">
      <c r="B2561" s="95"/>
      <c r="C2561" s="503" t="s">
        <v>227</v>
      </c>
      <c r="D2561" s="503"/>
      <c r="E2561" s="507"/>
      <c r="F2561" s="507"/>
      <c r="G2561" s="507"/>
      <c r="H2561" s="507"/>
      <c r="I2561" s="95"/>
    </row>
    <row r="2562" spans="2:9" ht="30" customHeight="1">
      <c r="B2562" s="95"/>
      <c r="C2562" s="265" t="s">
        <v>228</v>
      </c>
      <c r="D2562" s="265" t="s">
        <v>229</v>
      </c>
      <c r="E2562" s="265" t="s">
        <v>230</v>
      </c>
      <c r="F2562" s="508" t="s">
        <v>194</v>
      </c>
      <c r="G2562" s="508"/>
      <c r="H2562" s="508"/>
      <c r="I2562" s="95"/>
    </row>
    <row r="2563" spans="2:9" ht="18.75" customHeight="1">
      <c r="B2563" s="95"/>
      <c r="C2563" s="106"/>
      <c r="D2563" s="238"/>
      <c r="E2563" s="266">
        <f>D2563-C2563</f>
        <v>0</v>
      </c>
      <c r="F2563" s="509"/>
      <c r="G2563" s="509"/>
      <c r="H2563" s="509"/>
      <c r="I2563" s="121"/>
    </row>
    <row r="2564" spans="2:9" ht="6" customHeight="1">
      <c r="B2564" s="95"/>
      <c r="C2564" s="96"/>
      <c r="D2564" s="97"/>
      <c r="E2564" s="97"/>
      <c r="F2564" s="97"/>
      <c r="G2564" s="97"/>
      <c r="H2564" s="97"/>
      <c r="I2564" s="95"/>
    </row>
    <row r="2565" spans="2:9" ht="18.75" customHeight="1">
      <c r="B2565" s="95"/>
      <c r="C2565" s="501" t="s">
        <v>231</v>
      </c>
      <c r="D2565" s="501"/>
      <c r="E2565" s="501"/>
      <c r="F2565" s="501"/>
      <c r="G2565" s="501"/>
      <c r="H2565" s="501"/>
      <c r="I2565" s="95"/>
    </row>
    <row r="2566" spans="2:9" ht="25.5">
      <c r="B2566" s="95"/>
      <c r="C2566" s="267" t="s">
        <v>232</v>
      </c>
      <c r="D2566" s="267" t="s">
        <v>233</v>
      </c>
      <c r="E2566" s="267" t="s">
        <v>230</v>
      </c>
      <c r="F2566" s="267" t="s">
        <v>234</v>
      </c>
      <c r="G2566" s="268" t="s">
        <v>235</v>
      </c>
      <c r="H2566" s="269" t="s">
        <v>236</v>
      </c>
      <c r="I2566" s="95"/>
    </row>
    <row r="2567" spans="2:9" ht="18.75" customHeight="1">
      <c r="B2567" s="95"/>
      <c r="C2567" s="106"/>
      <c r="D2567" s="238"/>
      <c r="E2567" s="266">
        <f t="shared" ref="E2567:E2568" si="348">D2567-C2567</f>
        <v>0</v>
      </c>
      <c r="F2567" s="273">
        <f t="shared" ref="F2567:F2568" si="349">IF(E2567-FLOOR(E2567,1)&lt;=5/24,FLOOR(E2567,1),IF(E2567-FLOOR(E2567,1)&lt;=8/24,FLOOR(E2567,1)+1/3,IF(E2567-FLOOR(E2567,1)&lt;=12/24,FLOOR(E2567,1)+2/3,CEILING(E2567,1))))</f>
        <v>0</v>
      </c>
      <c r="G2567" s="108"/>
      <c r="H2567" s="270">
        <f t="shared" ref="H2567:H2568" si="350">G2567*F2567</f>
        <v>0</v>
      </c>
      <c r="I2567" s="95"/>
    </row>
    <row r="2568" spans="2:9" ht="18.75" customHeight="1">
      <c r="B2568" s="95"/>
      <c r="C2568" s="107"/>
      <c r="D2568" s="107"/>
      <c r="E2568" s="274">
        <f t="shared" si="348"/>
        <v>0</v>
      </c>
      <c r="F2568" s="275">
        <f t="shared" si="349"/>
        <v>0</v>
      </c>
      <c r="G2568" s="109"/>
      <c r="H2568" s="271">
        <f t="shared" si="350"/>
        <v>0</v>
      </c>
      <c r="I2568" s="95"/>
    </row>
    <row r="2569" spans="2:9" s="126" customFormat="1" ht="18.75" customHeight="1">
      <c r="B2569" s="122"/>
      <c r="C2569" s="500" t="s">
        <v>237</v>
      </c>
      <c r="D2569" s="500"/>
      <c r="E2569" s="500"/>
      <c r="F2569" s="500"/>
      <c r="G2569" s="502"/>
      <c r="H2569" s="272">
        <f>SUBTOTAL(9,H2567:H2568)</f>
        <v>0</v>
      </c>
      <c r="I2569" s="122"/>
    </row>
    <row r="2570" spans="2:9" ht="6" customHeight="1">
      <c r="B2570" s="95"/>
      <c r="C2570" s="96"/>
      <c r="D2570" s="97"/>
      <c r="E2570" s="97"/>
      <c r="F2570" s="97"/>
      <c r="G2570" s="97"/>
      <c r="H2570" s="97"/>
      <c r="I2570" s="95"/>
    </row>
    <row r="2571" spans="2:9" ht="18.75" customHeight="1">
      <c r="B2571" s="95"/>
      <c r="C2571" s="501" t="s">
        <v>238</v>
      </c>
      <c r="D2571" s="501"/>
      <c r="E2571" s="501"/>
      <c r="F2571" s="501"/>
      <c r="G2571" s="501"/>
      <c r="H2571" s="501"/>
      <c r="I2571" s="95"/>
    </row>
    <row r="2572" spans="2:9" ht="25.5">
      <c r="B2572" s="95"/>
      <c r="C2572" s="267" t="s">
        <v>239</v>
      </c>
      <c r="D2572" s="504" t="s">
        <v>16</v>
      </c>
      <c r="E2572" s="504"/>
      <c r="F2572" s="504"/>
      <c r="G2572" s="504"/>
      <c r="H2572" s="267" t="s">
        <v>64</v>
      </c>
      <c r="I2572" s="95"/>
    </row>
    <row r="2573" spans="2:9" ht="18.75" customHeight="1">
      <c r="B2573" s="95"/>
      <c r="C2573" s="110"/>
      <c r="D2573" s="505"/>
      <c r="E2573" s="505"/>
      <c r="F2573" s="505"/>
      <c r="G2573" s="505"/>
      <c r="H2573" s="111">
        <v>0</v>
      </c>
      <c r="I2573" s="121"/>
    </row>
    <row r="2574" spans="2:9" ht="18.75" customHeight="1">
      <c r="B2574" s="95"/>
      <c r="C2574" s="112"/>
      <c r="D2574" s="506"/>
      <c r="E2574" s="506"/>
      <c r="F2574" s="506"/>
      <c r="G2574" s="506"/>
      <c r="H2574" s="113">
        <v>0</v>
      </c>
      <c r="I2574" s="95"/>
    </row>
    <row r="2575" spans="2:9" s="126" customFormat="1" ht="18.75" customHeight="1">
      <c r="B2575" s="122"/>
      <c r="C2575" s="500" t="s">
        <v>237</v>
      </c>
      <c r="D2575" s="500"/>
      <c r="E2575" s="500"/>
      <c r="F2575" s="500"/>
      <c r="G2575" s="500"/>
      <c r="H2575" s="158">
        <f>SUBTOTAL(9,H2573:H2574)</f>
        <v>0</v>
      </c>
      <c r="I2575" s="122"/>
    </row>
    <row r="2576" spans="2:9" ht="6" customHeight="1">
      <c r="B2576" s="95"/>
      <c r="C2576" s="96"/>
      <c r="D2576" s="97"/>
      <c r="E2576" s="97"/>
      <c r="F2576" s="97"/>
      <c r="G2576" s="97"/>
      <c r="H2576" s="97"/>
      <c r="I2576" s="95"/>
    </row>
    <row r="2577" spans="2:9" ht="18.75" customHeight="1">
      <c r="B2577" s="95"/>
      <c r="C2577" s="501" t="s">
        <v>240</v>
      </c>
      <c r="D2577" s="501"/>
      <c r="E2577" s="501"/>
      <c r="F2577" s="501"/>
      <c r="G2577" s="501"/>
      <c r="H2577" s="501"/>
      <c r="I2577" s="95"/>
    </row>
    <row r="2578" spans="2:9" ht="38.25">
      <c r="B2578" s="95"/>
      <c r="C2578" s="277" t="s">
        <v>361</v>
      </c>
      <c r="D2578" s="277" t="s">
        <v>362</v>
      </c>
      <c r="E2578" s="267" t="s">
        <v>243</v>
      </c>
      <c r="F2578" s="267" t="s">
        <v>244</v>
      </c>
      <c r="G2578" s="268" t="s">
        <v>245</v>
      </c>
      <c r="H2578" s="269" t="s">
        <v>246</v>
      </c>
      <c r="I2578" s="95"/>
    </row>
    <row r="2579" spans="2:9" ht="18.75" customHeight="1">
      <c r="B2579" s="95"/>
      <c r="C2579" s="236"/>
      <c r="D2579" s="114"/>
      <c r="E2579" s="236"/>
      <c r="F2579" s="236"/>
      <c r="G2579" s="278">
        <f>IF(E2579="",0,IF(F2579="",0.42,F2579*0.05+0.42))</f>
        <v>0</v>
      </c>
      <c r="H2579" s="279">
        <f>G2579*E2579</f>
        <v>0</v>
      </c>
      <c r="I2579" s="95"/>
    </row>
    <row r="2580" spans="2:9" ht="18.75" customHeight="1">
      <c r="B2580" s="95"/>
      <c r="C2580" s="236"/>
      <c r="D2580" s="114"/>
      <c r="E2580" s="236"/>
      <c r="F2580" s="236"/>
      <c r="G2580" s="278">
        <f t="shared" ref="G2580:G2582" si="351">IF(E2580="",0,IF(F2580="",0.42,F2580*0.05+0.42))</f>
        <v>0</v>
      </c>
      <c r="H2580" s="279">
        <f t="shared" ref="H2580:H2582" si="352">G2580*E2580</f>
        <v>0</v>
      </c>
      <c r="I2580" s="95"/>
    </row>
    <row r="2581" spans="2:9" ht="18.75" customHeight="1">
      <c r="B2581" s="95"/>
      <c r="C2581" s="236"/>
      <c r="D2581" s="114"/>
      <c r="E2581" s="236"/>
      <c r="F2581" s="236"/>
      <c r="G2581" s="278">
        <f t="shared" si="351"/>
        <v>0</v>
      </c>
      <c r="H2581" s="279">
        <f t="shared" si="352"/>
        <v>0</v>
      </c>
      <c r="I2581" s="95"/>
    </row>
    <row r="2582" spans="2:9" ht="18.75" customHeight="1">
      <c r="B2582" s="95"/>
      <c r="C2582" s="237"/>
      <c r="D2582" s="115"/>
      <c r="E2582" s="237"/>
      <c r="F2582" s="237"/>
      <c r="G2582" s="280">
        <f t="shared" si="351"/>
        <v>0</v>
      </c>
      <c r="H2582" s="281">
        <f t="shared" si="352"/>
        <v>0</v>
      </c>
      <c r="I2582" s="95"/>
    </row>
    <row r="2583" spans="2:9" s="126" customFormat="1" ht="18.75" customHeight="1">
      <c r="B2583" s="122"/>
      <c r="C2583" s="500" t="s">
        <v>237</v>
      </c>
      <c r="D2583" s="500"/>
      <c r="E2583" s="500"/>
      <c r="F2583" s="500"/>
      <c r="G2583" s="502"/>
      <c r="H2583" s="272">
        <f>SUBTOTAL(9,H2579:H2582)</f>
        <v>0</v>
      </c>
      <c r="I2583" s="122"/>
    </row>
    <row r="2584" spans="2:9" ht="6" customHeight="1">
      <c r="B2584" s="95"/>
      <c r="C2584" s="97"/>
      <c r="D2584" s="97"/>
      <c r="E2584" s="97"/>
      <c r="F2584" s="97"/>
      <c r="G2584" s="97"/>
      <c r="H2584" s="97"/>
      <c r="I2584" s="95"/>
    </row>
    <row r="2585" spans="2:9" ht="18.75" customHeight="1">
      <c r="B2585" s="95"/>
      <c r="C2585" s="501" t="s">
        <v>247</v>
      </c>
      <c r="D2585" s="501"/>
      <c r="E2585" s="501"/>
      <c r="F2585" s="501"/>
      <c r="G2585" s="501"/>
      <c r="H2585" s="501"/>
      <c r="I2585" s="95"/>
    </row>
    <row r="2586" spans="2:9" ht="18.75" customHeight="1">
      <c r="B2586" s="95"/>
      <c r="C2586" s="277" t="s">
        <v>241</v>
      </c>
      <c r="D2586" s="277" t="s">
        <v>242</v>
      </c>
      <c r="E2586" s="503" t="s">
        <v>248</v>
      </c>
      <c r="F2586" s="503"/>
      <c r="G2586" s="503"/>
      <c r="H2586" s="267" t="s">
        <v>249</v>
      </c>
      <c r="I2586" s="95"/>
    </row>
    <row r="2587" spans="2:9" ht="18.75" customHeight="1">
      <c r="B2587" s="95"/>
      <c r="C2587" s="236"/>
      <c r="D2587" s="236"/>
      <c r="E2587" s="498"/>
      <c r="F2587" s="498"/>
      <c r="G2587" s="498"/>
      <c r="H2587" s="111">
        <v>0</v>
      </c>
      <c r="I2587" s="95"/>
    </row>
    <row r="2588" spans="2:9" ht="18.75" customHeight="1">
      <c r="B2588" s="95"/>
      <c r="C2588" s="236"/>
      <c r="D2588" s="236"/>
      <c r="E2588" s="498"/>
      <c r="F2588" s="498"/>
      <c r="G2588" s="498"/>
      <c r="H2588" s="111">
        <v>0</v>
      </c>
      <c r="I2588" s="95"/>
    </row>
    <row r="2589" spans="2:9" ht="18.75" customHeight="1">
      <c r="B2589" s="95"/>
      <c r="C2589" s="236"/>
      <c r="D2589" s="236"/>
      <c r="E2589" s="498"/>
      <c r="F2589" s="498"/>
      <c r="G2589" s="498"/>
      <c r="H2589" s="111">
        <v>0</v>
      </c>
      <c r="I2589" s="95"/>
    </row>
    <row r="2590" spans="2:9" ht="18.75" customHeight="1">
      <c r="B2590" s="95"/>
      <c r="C2590" s="237"/>
      <c r="D2590" s="237"/>
      <c r="E2590" s="499"/>
      <c r="F2590" s="499"/>
      <c r="G2590" s="499"/>
      <c r="H2590" s="113">
        <v>0</v>
      </c>
      <c r="I2590" s="95"/>
    </row>
    <row r="2591" spans="2:9" s="126" customFormat="1" ht="18.75" customHeight="1">
      <c r="B2591" s="122"/>
      <c r="C2591" s="500" t="s">
        <v>237</v>
      </c>
      <c r="D2591" s="500"/>
      <c r="E2591" s="500"/>
      <c r="F2591" s="500"/>
      <c r="G2591" s="500"/>
      <c r="H2591" s="276">
        <f>SUBTOTAL(9,H2587:H2590)</f>
        <v>0</v>
      </c>
      <c r="I2591" s="122"/>
    </row>
    <row r="2592" spans="2:9" ht="6" customHeight="1">
      <c r="B2592" s="95"/>
      <c r="C2592" s="97"/>
      <c r="D2592" s="97"/>
      <c r="E2592" s="97"/>
      <c r="F2592" s="97"/>
      <c r="G2592" s="97"/>
      <c r="H2592" s="97"/>
      <c r="I2592" s="95"/>
    </row>
    <row r="2593" spans="2:9" ht="18.75" customHeight="1">
      <c r="B2593" s="95"/>
      <c r="C2593" s="501" t="s">
        <v>250</v>
      </c>
      <c r="D2593" s="501"/>
      <c r="E2593" s="501"/>
      <c r="F2593" s="501"/>
      <c r="G2593" s="501"/>
      <c r="H2593" s="501"/>
      <c r="I2593" s="95"/>
    </row>
    <row r="2594" spans="2:9" ht="25.5">
      <c r="B2594" s="95"/>
      <c r="C2594" s="282" t="s">
        <v>251</v>
      </c>
      <c r="D2594" s="267" t="s">
        <v>252</v>
      </c>
      <c r="E2594" s="267" t="s">
        <v>253</v>
      </c>
      <c r="F2594" s="277" t="s">
        <v>254</v>
      </c>
      <c r="G2594" s="267" t="s">
        <v>255</v>
      </c>
      <c r="H2594" s="267" t="s">
        <v>249</v>
      </c>
      <c r="I2594" s="95"/>
    </row>
    <row r="2595" spans="2:9" ht="18.75" customHeight="1">
      <c r="B2595" s="95"/>
      <c r="C2595" s="116"/>
      <c r="D2595" s="117"/>
      <c r="E2595" s="117"/>
      <c r="F2595" s="117"/>
      <c r="G2595" s="283">
        <f>E2595-D2595</f>
        <v>0</v>
      </c>
      <c r="H2595" s="111">
        <v>0</v>
      </c>
      <c r="I2595" s="123" t="s">
        <v>256</v>
      </c>
    </row>
    <row r="2596" spans="2:9" ht="18.75" customHeight="1">
      <c r="B2596" s="95"/>
      <c r="C2596" s="118"/>
      <c r="D2596" s="119"/>
      <c r="E2596" s="119"/>
      <c r="F2596" s="119"/>
      <c r="G2596" s="284">
        <f t="shared" ref="G2596" si="353">E2596-D2596</f>
        <v>0</v>
      </c>
      <c r="H2596" s="113">
        <v>0</v>
      </c>
      <c r="I2596" s="123" t="s">
        <v>257</v>
      </c>
    </row>
    <row r="2597" spans="2:9" s="126" customFormat="1" ht="18.75" customHeight="1">
      <c r="B2597" s="122"/>
      <c r="C2597" s="500" t="s">
        <v>237</v>
      </c>
      <c r="D2597" s="500"/>
      <c r="E2597" s="500"/>
      <c r="F2597" s="500"/>
      <c r="G2597" s="500"/>
      <c r="H2597" s="276">
        <f>SUBTOTAL(9,H2595:H2596)</f>
        <v>0</v>
      </c>
      <c r="I2597" s="122"/>
    </row>
    <row r="2598" spans="2:9" ht="6" customHeight="1">
      <c r="B2598" s="95"/>
      <c r="C2598" s="97"/>
      <c r="D2598" s="97"/>
      <c r="E2598" s="97"/>
      <c r="F2598" s="97"/>
      <c r="G2598" s="97"/>
      <c r="H2598" s="97"/>
      <c r="I2598" s="95"/>
    </row>
    <row r="2599" spans="2:9" s="127" customFormat="1" ht="18.75" customHeight="1">
      <c r="B2599" s="124"/>
      <c r="C2599" s="497" t="s">
        <v>258</v>
      </c>
      <c r="D2599" s="497"/>
      <c r="E2599" s="497"/>
      <c r="F2599" s="497"/>
      <c r="G2599" s="497"/>
      <c r="H2599" s="285">
        <f>SUBTOTAL(9,H2567:H2597)</f>
        <v>0</v>
      </c>
      <c r="I2599" s="124"/>
    </row>
    <row r="2600" spans="2:9" ht="50.1" customHeight="1">
      <c r="B2600" s="95"/>
      <c r="C2600" s="120"/>
      <c r="D2600" s="120"/>
      <c r="E2600" s="120"/>
      <c r="F2600" s="120"/>
      <c r="G2600" s="120"/>
      <c r="H2600" s="120"/>
      <c r="I2600" s="95"/>
    </row>
    <row r="2601" spans="2:9" ht="18.75" customHeight="1">
      <c r="B2601" s="95"/>
      <c r="C2601" s="510" t="s">
        <v>358</v>
      </c>
      <c r="D2601" s="510"/>
      <c r="E2601" s="507"/>
      <c r="F2601" s="507"/>
      <c r="G2601" s="507"/>
      <c r="H2601" s="507"/>
      <c r="I2601" s="95"/>
    </row>
    <row r="2602" spans="2:9" ht="18.75" customHeight="1">
      <c r="B2602" s="95"/>
      <c r="C2602" s="511" t="s">
        <v>184</v>
      </c>
      <c r="D2602" s="511"/>
      <c r="E2602" s="507"/>
      <c r="F2602" s="507"/>
      <c r="G2602" s="507"/>
      <c r="H2602" s="507"/>
      <c r="I2602" s="95"/>
    </row>
    <row r="2603" spans="2:9" ht="18.75" customHeight="1">
      <c r="B2603" s="95"/>
      <c r="C2603" s="503" t="s">
        <v>359</v>
      </c>
      <c r="D2603" s="503"/>
      <c r="E2603" s="507"/>
      <c r="F2603" s="507"/>
      <c r="G2603" s="507"/>
      <c r="H2603" s="507"/>
      <c r="I2603" s="95"/>
    </row>
    <row r="2604" spans="2:9" ht="18.75" customHeight="1">
      <c r="B2604" s="95"/>
      <c r="C2604" s="503" t="s">
        <v>226</v>
      </c>
      <c r="D2604" s="503"/>
      <c r="E2604" s="507"/>
      <c r="F2604" s="507"/>
      <c r="G2604" s="507"/>
      <c r="H2604" s="507"/>
      <c r="I2604" s="95"/>
    </row>
    <row r="2605" spans="2:9" ht="32.25" customHeight="1">
      <c r="B2605" s="95"/>
      <c r="C2605" s="503" t="s">
        <v>227</v>
      </c>
      <c r="D2605" s="503"/>
      <c r="E2605" s="507"/>
      <c r="F2605" s="507"/>
      <c r="G2605" s="507"/>
      <c r="H2605" s="507"/>
      <c r="I2605" s="95"/>
    </row>
    <row r="2606" spans="2:9" ht="30" customHeight="1">
      <c r="B2606" s="95"/>
      <c r="C2606" s="265" t="s">
        <v>228</v>
      </c>
      <c r="D2606" s="265" t="s">
        <v>229</v>
      </c>
      <c r="E2606" s="265" t="s">
        <v>230</v>
      </c>
      <c r="F2606" s="508" t="s">
        <v>194</v>
      </c>
      <c r="G2606" s="508"/>
      <c r="H2606" s="508"/>
      <c r="I2606" s="95"/>
    </row>
    <row r="2607" spans="2:9" ht="18.75" customHeight="1">
      <c r="B2607" s="95"/>
      <c r="C2607" s="106"/>
      <c r="D2607" s="238"/>
      <c r="E2607" s="266">
        <f>D2607-C2607</f>
        <v>0</v>
      </c>
      <c r="F2607" s="509"/>
      <c r="G2607" s="509"/>
      <c r="H2607" s="509"/>
      <c r="I2607" s="121"/>
    </row>
    <row r="2608" spans="2:9" ht="6" customHeight="1">
      <c r="B2608" s="95"/>
      <c r="C2608" s="96"/>
      <c r="D2608" s="97"/>
      <c r="E2608" s="97"/>
      <c r="F2608" s="97"/>
      <c r="G2608" s="97"/>
      <c r="H2608" s="97"/>
      <c r="I2608" s="95"/>
    </row>
    <row r="2609" spans="2:9" ht="18.75" customHeight="1">
      <c r="B2609" s="95"/>
      <c r="C2609" s="501" t="s">
        <v>231</v>
      </c>
      <c r="D2609" s="501"/>
      <c r="E2609" s="501"/>
      <c r="F2609" s="501"/>
      <c r="G2609" s="501"/>
      <c r="H2609" s="501"/>
      <c r="I2609" s="95"/>
    </row>
    <row r="2610" spans="2:9" ht="25.5">
      <c r="B2610" s="95"/>
      <c r="C2610" s="267" t="s">
        <v>232</v>
      </c>
      <c r="D2610" s="267" t="s">
        <v>233</v>
      </c>
      <c r="E2610" s="267" t="s">
        <v>230</v>
      </c>
      <c r="F2610" s="267" t="s">
        <v>234</v>
      </c>
      <c r="G2610" s="268" t="s">
        <v>235</v>
      </c>
      <c r="H2610" s="269" t="s">
        <v>236</v>
      </c>
      <c r="I2610" s="95"/>
    </row>
    <row r="2611" spans="2:9" ht="18.75" customHeight="1">
      <c r="B2611" s="95"/>
      <c r="C2611" s="106"/>
      <c r="D2611" s="238"/>
      <c r="E2611" s="266">
        <f t="shared" ref="E2611:E2612" si="354">D2611-C2611</f>
        <v>0</v>
      </c>
      <c r="F2611" s="273">
        <f t="shared" ref="F2611:F2612" si="355">IF(E2611-FLOOR(E2611,1)&lt;=5/24,FLOOR(E2611,1),IF(E2611-FLOOR(E2611,1)&lt;=8/24,FLOOR(E2611,1)+1/3,IF(E2611-FLOOR(E2611,1)&lt;=12/24,FLOOR(E2611,1)+2/3,CEILING(E2611,1))))</f>
        <v>0</v>
      </c>
      <c r="G2611" s="108"/>
      <c r="H2611" s="270">
        <f t="shared" ref="H2611:H2612" si="356">G2611*F2611</f>
        <v>0</v>
      </c>
      <c r="I2611" s="95"/>
    </row>
    <row r="2612" spans="2:9" ht="18.75" customHeight="1">
      <c r="B2612" s="95"/>
      <c r="C2612" s="107"/>
      <c r="D2612" s="107"/>
      <c r="E2612" s="274">
        <f t="shared" si="354"/>
        <v>0</v>
      </c>
      <c r="F2612" s="275">
        <f t="shared" si="355"/>
        <v>0</v>
      </c>
      <c r="G2612" s="109"/>
      <c r="H2612" s="271">
        <f t="shared" si="356"/>
        <v>0</v>
      </c>
      <c r="I2612" s="95"/>
    </row>
    <row r="2613" spans="2:9" s="126" customFormat="1" ht="18.75" customHeight="1">
      <c r="B2613" s="122"/>
      <c r="C2613" s="500" t="s">
        <v>237</v>
      </c>
      <c r="D2613" s="500"/>
      <c r="E2613" s="500"/>
      <c r="F2613" s="500"/>
      <c r="G2613" s="502"/>
      <c r="H2613" s="272">
        <f>SUBTOTAL(9,H2611:H2612)</f>
        <v>0</v>
      </c>
      <c r="I2613" s="122"/>
    </row>
    <row r="2614" spans="2:9" ht="6" customHeight="1">
      <c r="B2614" s="95"/>
      <c r="C2614" s="96"/>
      <c r="D2614" s="97"/>
      <c r="E2614" s="97"/>
      <c r="F2614" s="97"/>
      <c r="G2614" s="97"/>
      <c r="H2614" s="97"/>
      <c r="I2614" s="95"/>
    </row>
    <row r="2615" spans="2:9" ht="18.75" customHeight="1">
      <c r="B2615" s="95"/>
      <c r="C2615" s="501" t="s">
        <v>238</v>
      </c>
      <c r="D2615" s="501"/>
      <c r="E2615" s="501"/>
      <c r="F2615" s="501"/>
      <c r="G2615" s="501"/>
      <c r="H2615" s="501"/>
      <c r="I2615" s="95"/>
    </row>
    <row r="2616" spans="2:9" ht="25.5">
      <c r="B2616" s="95"/>
      <c r="C2616" s="267" t="s">
        <v>239</v>
      </c>
      <c r="D2616" s="504" t="s">
        <v>16</v>
      </c>
      <c r="E2616" s="504"/>
      <c r="F2616" s="504"/>
      <c r="G2616" s="504"/>
      <c r="H2616" s="267" t="s">
        <v>64</v>
      </c>
      <c r="I2616" s="95"/>
    </row>
    <row r="2617" spans="2:9" ht="18.75" customHeight="1">
      <c r="B2617" s="95"/>
      <c r="C2617" s="110"/>
      <c r="D2617" s="505"/>
      <c r="E2617" s="505"/>
      <c r="F2617" s="505"/>
      <c r="G2617" s="505"/>
      <c r="H2617" s="111">
        <v>0</v>
      </c>
      <c r="I2617" s="121"/>
    </row>
    <row r="2618" spans="2:9" ht="18.75" customHeight="1">
      <c r="B2618" s="95"/>
      <c r="C2618" s="112"/>
      <c r="D2618" s="506"/>
      <c r="E2618" s="506"/>
      <c r="F2618" s="506"/>
      <c r="G2618" s="506"/>
      <c r="H2618" s="113">
        <v>0</v>
      </c>
      <c r="I2618" s="95"/>
    </row>
    <row r="2619" spans="2:9" s="126" customFormat="1" ht="18.75" customHeight="1">
      <c r="B2619" s="122"/>
      <c r="C2619" s="500" t="s">
        <v>237</v>
      </c>
      <c r="D2619" s="500"/>
      <c r="E2619" s="500"/>
      <c r="F2619" s="500"/>
      <c r="G2619" s="500"/>
      <c r="H2619" s="158">
        <f>SUBTOTAL(9,H2617:H2618)</f>
        <v>0</v>
      </c>
      <c r="I2619" s="122"/>
    </row>
    <row r="2620" spans="2:9" ht="6" customHeight="1">
      <c r="B2620" s="95"/>
      <c r="C2620" s="96"/>
      <c r="D2620" s="97"/>
      <c r="E2620" s="97"/>
      <c r="F2620" s="97"/>
      <c r="G2620" s="97"/>
      <c r="H2620" s="97"/>
      <c r="I2620" s="95"/>
    </row>
    <row r="2621" spans="2:9" ht="18.75" customHeight="1">
      <c r="B2621" s="95"/>
      <c r="C2621" s="501" t="s">
        <v>240</v>
      </c>
      <c r="D2621" s="501"/>
      <c r="E2621" s="501"/>
      <c r="F2621" s="501"/>
      <c r="G2621" s="501"/>
      <c r="H2621" s="501"/>
      <c r="I2621" s="95"/>
    </row>
    <row r="2622" spans="2:9" ht="38.25">
      <c r="B2622" s="95"/>
      <c r="C2622" s="277" t="s">
        <v>361</v>
      </c>
      <c r="D2622" s="277" t="s">
        <v>362</v>
      </c>
      <c r="E2622" s="267" t="s">
        <v>243</v>
      </c>
      <c r="F2622" s="267" t="s">
        <v>244</v>
      </c>
      <c r="G2622" s="268" t="s">
        <v>245</v>
      </c>
      <c r="H2622" s="269" t="s">
        <v>246</v>
      </c>
      <c r="I2622" s="95"/>
    </row>
    <row r="2623" spans="2:9" ht="18.75" customHeight="1">
      <c r="B2623" s="95"/>
      <c r="C2623" s="236"/>
      <c r="D2623" s="114"/>
      <c r="E2623" s="236"/>
      <c r="F2623" s="236"/>
      <c r="G2623" s="278">
        <f>IF(E2623="",0,IF(F2623="",0.42,F2623*0.05+0.42))</f>
        <v>0</v>
      </c>
      <c r="H2623" s="279">
        <f>G2623*E2623</f>
        <v>0</v>
      </c>
      <c r="I2623" s="95"/>
    </row>
    <row r="2624" spans="2:9" ht="18.75" customHeight="1">
      <c r="B2624" s="95"/>
      <c r="C2624" s="236"/>
      <c r="D2624" s="114"/>
      <c r="E2624" s="236"/>
      <c r="F2624" s="236"/>
      <c r="G2624" s="278">
        <f t="shared" ref="G2624:G2626" si="357">IF(E2624="",0,IF(F2624="",0.42,F2624*0.05+0.42))</f>
        <v>0</v>
      </c>
      <c r="H2624" s="279">
        <f t="shared" ref="H2624:H2626" si="358">G2624*E2624</f>
        <v>0</v>
      </c>
      <c r="I2624" s="95"/>
    </row>
    <row r="2625" spans="2:9" ht="18.75" customHeight="1">
      <c r="B2625" s="95"/>
      <c r="C2625" s="236"/>
      <c r="D2625" s="114"/>
      <c r="E2625" s="236"/>
      <c r="F2625" s="236"/>
      <c r="G2625" s="278">
        <f t="shared" si="357"/>
        <v>0</v>
      </c>
      <c r="H2625" s="279">
        <f t="shared" si="358"/>
        <v>0</v>
      </c>
      <c r="I2625" s="95"/>
    </row>
    <row r="2626" spans="2:9" ht="18.75" customHeight="1">
      <c r="B2626" s="95"/>
      <c r="C2626" s="237"/>
      <c r="D2626" s="115"/>
      <c r="E2626" s="237"/>
      <c r="F2626" s="237"/>
      <c r="G2626" s="280">
        <f t="shared" si="357"/>
        <v>0</v>
      </c>
      <c r="H2626" s="281">
        <f t="shared" si="358"/>
        <v>0</v>
      </c>
      <c r="I2626" s="95"/>
    </row>
    <row r="2627" spans="2:9" s="126" customFormat="1" ht="18.75" customHeight="1">
      <c r="B2627" s="122"/>
      <c r="C2627" s="500" t="s">
        <v>237</v>
      </c>
      <c r="D2627" s="500"/>
      <c r="E2627" s="500"/>
      <c r="F2627" s="500"/>
      <c r="G2627" s="502"/>
      <c r="H2627" s="272">
        <f>SUBTOTAL(9,H2623:H2626)</f>
        <v>0</v>
      </c>
      <c r="I2627" s="122"/>
    </row>
    <row r="2628" spans="2:9" ht="6" customHeight="1">
      <c r="B2628" s="95"/>
      <c r="C2628" s="97"/>
      <c r="D2628" s="97"/>
      <c r="E2628" s="97"/>
      <c r="F2628" s="97"/>
      <c r="G2628" s="97"/>
      <c r="H2628" s="97"/>
      <c r="I2628" s="95"/>
    </row>
    <row r="2629" spans="2:9" ht="18.75" customHeight="1">
      <c r="B2629" s="95"/>
      <c r="C2629" s="501" t="s">
        <v>247</v>
      </c>
      <c r="D2629" s="501"/>
      <c r="E2629" s="501"/>
      <c r="F2629" s="501"/>
      <c r="G2629" s="501"/>
      <c r="H2629" s="501"/>
      <c r="I2629" s="95"/>
    </row>
    <row r="2630" spans="2:9" ht="18.75" customHeight="1">
      <c r="B2630" s="95"/>
      <c r="C2630" s="277" t="s">
        <v>241</v>
      </c>
      <c r="D2630" s="277" t="s">
        <v>242</v>
      </c>
      <c r="E2630" s="503" t="s">
        <v>248</v>
      </c>
      <c r="F2630" s="503"/>
      <c r="G2630" s="503"/>
      <c r="H2630" s="267" t="s">
        <v>249</v>
      </c>
      <c r="I2630" s="95"/>
    </row>
    <row r="2631" spans="2:9" ht="18.75" customHeight="1">
      <c r="B2631" s="95"/>
      <c r="C2631" s="236"/>
      <c r="D2631" s="236"/>
      <c r="E2631" s="498"/>
      <c r="F2631" s="498"/>
      <c r="G2631" s="498"/>
      <c r="H2631" s="111">
        <v>0</v>
      </c>
      <c r="I2631" s="95"/>
    </row>
    <row r="2632" spans="2:9" ht="18.75" customHeight="1">
      <c r="B2632" s="95"/>
      <c r="C2632" s="236"/>
      <c r="D2632" s="236"/>
      <c r="E2632" s="498"/>
      <c r="F2632" s="498"/>
      <c r="G2632" s="498"/>
      <c r="H2632" s="111">
        <v>0</v>
      </c>
      <c r="I2632" s="95"/>
    </row>
    <row r="2633" spans="2:9" ht="18.75" customHeight="1">
      <c r="B2633" s="95"/>
      <c r="C2633" s="236"/>
      <c r="D2633" s="236"/>
      <c r="E2633" s="498"/>
      <c r="F2633" s="498"/>
      <c r="G2633" s="498"/>
      <c r="H2633" s="111">
        <v>0</v>
      </c>
      <c r="I2633" s="95"/>
    </row>
    <row r="2634" spans="2:9" ht="18.75" customHeight="1">
      <c r="B2634" s="95"/>
      <c r="C2634" s="237"/>
      <c r="D2634" s="237"/>
      <c r="E2634" s="499"/>
      <c r="F2634" s="499"/>
      <c r="G2634" s="499"/>
      <c r="H2634" s="113">
        <v>0</v>
      </c>
      <c r="I2634" s="95"/>
    </row>
    <row r="2635" spans="2:9" s="126" customFormat="1" ht="18.75" customHeight="1">
      <c r="B2635" s="122"/>
      <c r="C2635" s="500" t="s">
        <v>237</v>
      </c>
      <c r="D2635" s="500"/>
      <c r="E2635" s="500"/>
      <c r="F2635" s="500"/>
      <c r="G2635" s="500"/>
      <c r="H2635" s="276">
        <f>SUBTOTAL(9,H2631:H2634)</f>
        <v>0</v>
      </c>
      <c r="I2635" s="122"/>
    </row>
    <row r="2636" spans="2:9" ht="6" customHeight="1">
      <c r="B2636" s="95"/>
      <c r="C2636" s="97"/>
      <c r="D2636" s="97"/>
      <c r="E2636" s="97"/>
      <c r="F2636" s="97"/>
      <c r="G2636" s="97"/>
      <c r="H2636" s="97"/>
      <c r="I2636" s="95"/>
    </row>
    <row r="2637" spans="2:9" ht="18.75" customHeight="1">
      <c r="B2637" s="95"/>
      <c r="C2637" s="501" t="s">
        <v>250</v>
      </c>
      <c r="D2637" s="501"/>
      <c r="E2637" s="501"/>
      <c r="F2637" s="501"/>
      <c r="G2637" s="501"/>
      <c r="H2637" s="501"/>
      <c r="I2637" s="95"/>
    </row>
    <row r="2638" spans="2:9" ht="25.5">
      <c r="B2638" s="95"/>
      <c r="C2638" s="282" t="s">
        <v>251</v>
      </c>
      <c r="D2638" s="267" t="s">
        <v>252</v>
      </c>
      <c r="E2638" s="267" t="s">
        <v>253</v>
      </c>
      <c r="F2638" s="277" t="s">
        <v>254</v>
      </c>
      <c r="G2638" s="267" t="s">
        <v>255</v>
      </c>
      <c r="H2638" s="267" t="s">
        <v>249</v>
      </c>
      <c r="I2638" s="95"/>
    </row>
    <row r="2639" spans="2:9" ht="18.75" customHeight="1">
      <c r="B2639" s="95"/>
      <c r="C2639" s="116"/>
      <c r="D2639" s="117"/>
      <c r="E2639" s="117"/>
      <c r="F2639" s="117"/>
      <c r="G2639" s="283">
        <f>E2639-D2639</f>
        <v>0</v>
      </c>
      <c r="H2639" s="111">
        <v>0</v>
      </c>
      <c r="I2639" s="123" t="s">
        <v>256</v>
      </c>
    </row>
    <row r="2640" spans="2:9" ht="18.75" customHeight="1">
      <c r="B2640" s="95"/>
      <c r="C2640" s="118"/>
      <c r="D2640" s="119"/>
      <c r="E2640" s="119"/>
      <c r="F2640" s="119"/>
      <c r="G2640" s="284">
        <f t="shared" ref="G2640" si="359">E2640-D2640</f>
        <v>0</v>
      </c>
      <c r="H2640" s="113">
        <v>0</v>
      </c>
      <c r="I2640" s="123" t="s">
        <v>257</v>
      </c>
    </row>
    <row r="2641" spans="2:9" s="126" customFormat="1" ht="18.75" customHeight="1">
      <c r="B2641" s="122"/>
      <c r="C2641" s="500" t="s">
        <v>237</v>
      </c>
      <c r="D2641" s="500"/>
      <c r="E2641" s="500"/>
      <c r="F2641" s="500"/>
      <c r="G2641" s="500"/>
      <c r="H2641" s="276">
        <f>SUBTOTAL(9,H2639:H2640)</f>
        <v>0</v>
      </c>
      <c r="I2641" s="122"/>
    </row>
    <row r="2642" spans="2:9" ht="6" customHeight="1">
      <c r="B2642" s="95"/>
      <c r="C2642" s="97"/>
      <c r="D2642" s="97"/>
      <c r="E2642" s="97"/>
      <c r="F2642" s="97"/>
      <c r="G2642" s="97"/>
      <c r="H2642" s="97"/>
      <c r="I2642" s="95"/>
    </row>
    <row r="2643" spans="2:9" s="127" customFormat="1" ht="18.75" customHeight="1">
      <c r="B2643" s="124"/>
      <c r="C2643" s="497" t="s">
        <v>258</v>
      </c>
      <c r="D2643" s="497"/>
      <c r="E2643" s="497"/>
      <c r="F2643" s="497"/>
      <c r="G2643" s="497"/>
      <c r="H2643" s="285">
        <f>SUBTOTAL(9,H2611:H2641)</f>
        <v>0</v>
      </c>
      <c r="I2643" s="124"/>
    </row>
    <row r="2644" spans="2:9" ht="50.1" customHeight="1">
      <c r="B2644" s="95"/>
      <c r="C2644" s="120"/>
      <c r="D2644" s="120"/>
      <c r="E2644" s="120"/>
      <c r="F2644" s="120"/>
      <c r="G2644" s="120"/>
      <c r="H2644" s="120"/>
      <c r="I2644" s="95"/>
    </row>
    <row r="2645" spans="2:9" ht="18.75" customHeight="1">
      <c r="B2645" s="95"/>
      <c r="C2645" s="510" t="s">
        <v>358</v>
      </c>
      <c r="D2645" s="510"/>
      <c r="E2645" s="507"/>
      <c r="F2645" s="507"/>
      <c r="G2645" s="507"/>
      <c r="H2645" s="507"/>
      <c r="I2645" s="95"/>
    </row>
    <row r="2646" spans="2:9" ht="18.75" customHeight="1">
      <c r="B2646" s="95"/>
      <c r="C2646" s="511" t="s">
        <v>184</v>
      </c>
      <c r="D2646" s="511"/>
      <c r="E2646" s="507"/>
      <c r="F2646" s="507"/>
      <c r="G2646" s="507"/>
      <c r="H2646" s="507"/>
      <c r="I2646" s="95"/>
    </row>
    <row r="2647" spans="2:9" ht="18.75" customHeight="1">
      <c r="B2647" s="95"/>
      <c r="C2647" s="503" t="s">
        <v>359</v>
      </c>
      <c r="D2647" s="503"/>
      <c r="E2647" s="507"/>
      <c r="F2647" s="507"/>
      <c r="G2647" s="507"/>
      <c r="H2647" s="507"/>
      <c r="I2647" s="95"/>
    </row>
    <row r="2648" spans="2:9" ht="18.75" customHeight="1">
      <c r="B2648" s="95"/>
      <c r="C2648" s="503" t="s">
        <v>226</v>
      </c>
      <c r="D2648" s="503"/>
      <c r="E2648" s="507"/>
      <c r="F2648" s="507"/>
      <c r="G2648" s="507"/>
      <c r="H2648" s="507"/>
      <c r="I2648" s="95"/>
    </row>
    <row r="2649" spans="2:9" ht="32.25" customHeight="1">
      <c r="B2649" s="95"/>
      <c r="C2649" s="503" t="s">
        <v>227</v>
      </c>
      <c r="D2649" s="503"/>
      <c r="E2649" s="507"/>
      <c r="F2649" s="507"/>
      <c r="G2649" s="507"/>
      <c r="H2649" s="507"/>
      <c r="I2649" s="95"/>
    </row>
    <row r="2650" spans="2:9" ht="30" customHeight="1">
      <c r="B2650" s="95"/>
      <c r="C2650" s="265" t="s">
        <v>228</v>
      </c>
      <c r="D2650" s="265" t="s">
        <v>229</v>
      </c>
      <c r="E2650" s="265" t="s">
        <v>230</v>
      </c>
      <c r="F2650" s="508" t="s">
        <v>194</v>
      </c>
      <c r="G2650" s="508"/>
      <c r="H2650" s="508"/>
      <c r="I2650" s="95"/>
    </row>
    <row r="2651" spans="2:9" ht="18.75" customHeight="1">
      <c r="B2651" s="95"/>
      <c r="C2651" s="106"/>
      <c r="D2651" s="238"/>
      <c r="E2651" s="266">
        <f>D2651-C2651</f>
        <v>0</v>
      </c>
      <c r="F2651" s="509"/>
      <c r="G2651" s="509"/>
      <c r="H2651" s="509"/>
      <c r="I2651" s="121"/>
    </row>
    <row r="2652" spans="2:9" ht="6" customHeight="1">
      <c r="B2652" s="95"/>
      <c r="C2652" s="96"/>
      <c r="D2652" s="97"/>
      <c r="E2652" s="97"/>
      <c r="F2652" s="97"/>
      <c r="G2652" s="97"/>
      <c r="H2652" s="97"/>
      <c r="I2652" s="95"/>
    </row>
    <row r="2653" spans="2:9" ht="18.75" customHeight="1">
      <c r="B2653" s="95"/>
      <c r="C2653" s="501" t="s">
        <v>231</v>
      </c>
      <c r="D2653" s="501"/>
      <c r="E2653" s="501"/>
      <c r="F2653" s="501"/>
      <c r="G2653" s="501"/>
      <c r="H2653" s="501"/>
      <c r="I2653" s="95"/>
    </row>
    <row r="2654" spans="2:9" ht="25.5">
      <c r="B2654" s="95"/>
      <c r="C2654" s="267" t="s">
        <v>232</v>
      </c>
      <c r="D2654" s="267" t="s">
        <v>233</v>
      </c>
      <c r="E2654" s="267" t="s">
        <v>230</v>
      </c>
      <c r="F2654" s="267" t="s">
        <v>234</v>
      </c>
      <c r="G2654" s="268" t="s">
        <v>235</v>
      </c>
      <c r="H2654" s="269" t="s">
        <v>236</v>
      </c>
      <c r="I2654" s="95"/>
    </row>
    <row r="2655" spans="2:9" ht="18.75" customHeight="1">
      <c r="B2655" s="95"/>
      <c r="C2655" s="106"/>
      <c r="D2655" s="238"/>
      <c r="E2655" s="266">
        <f t="shared" ref="E2655:E2656" si="360">D2655-C2655</f>
        <v>0</v>
      </c>
      <c r="F2655" s="273">
        <f t="shared" ref="F2655:F2656" si="361">IF(E2655-FLOOR(E2655,1)&lt;=5/24,FLOOR(E2655,1),IF(E2655-FLOOR(E2655,1)&lt;=8/24,FLOOR(E2655,1)+1/3,IF(E2655-FLOOR(E2655,1)&lt;=12/24,FLOOR(E2655,1)+2/3,CEILING(E2655,1))))</f>
        <v>0</v>
      </c>
      <c r="G2655" s="108"/>
      <c r="H2655" s="270">
        <f t="shared" ref="H2655:H2656" si="362">G2655*F2655</f>
        <v>0</v>
      </c>
      <c r="I2655" s="95"/>
    </row>
    <row r="2656" spans="2:9" ht="18.75" customHeight="1">
      <c r="B2656" s="95"/>
      <c r="C2656" s="107"/>
      <c r="D2656" s="107"/>
      <c r="E2656" s="274">
        <f t="shared" si="360"/>
        <v>0</v>
      </c>
      <c r="F2656" s="275">
        <f t="shared" si="361"/>
        <v>0</v>
      </c>
      <c r="G2656" s="109"/>
      <c r="H2656" s="271">
        <f t="shared" si="362"/>
        <v>0</v>
      </c>
      <c r="I2656" s="95"/>
    </row>
    <row r="2657" spans="2:9" s="126" customFormat="1" ht="18.75" customHeight="1">
      <c r="B2657" s="122"/>
      <c r="C2657" s="500" t="s">
        <v>237</v>
      </c>
      <c r="D2657" s="500"/>
      <c r="E2657" s="500"/>
      <c r="F2657" s="500"/>
      <c r="G2657" s="502"/>
      <c r="H2657" s="272">
        <f>SUBTOTAL(9,H2655:H2656)</f>
        <v>0</v>
      </c>
      <c r="I2657" s="122"/>
    </row>
    <row r="2658" spans="2:9" ht="6" customHeight="1">
      <c r="B2658" s="95"/>
      <c r="C2658" s="96"/>
      <c r="D2658" s="97"/>
      <c r="E2658" s="97"/>
      <c r="F2658" s="97"/>
      <c r="G2658" s="97"/>
      <c r="H2658" s="97"/>
      <c r="I2658" s="95"/>
    </row>
    <row r="2659" spans="2:9" ht="18.75" customHeight="1">
      <c r="B2659" s="95"/>
      <c r="C2659" s="501" t="s">
        <v>238</v>
      </c>
      <c r="D2659" s="501"/>
      <c r="E2659" s="501"/>
      <c r="F2659" s="501"/>
      <c r="G2659" s="501"/>
      <c r="H2659" s="501"/>
      <c r="I2659" s="95"/>
    </row>
    <row r="2660" spans="2:9" ht="25.5">
      <c r="B2660" s="95"/>
      <c r="C2660" s="267" t="s">
        <v>239</v>
      </c>
      <c r="D2660" s="504" t="s">
        <v>16</v>
      </c>
      <c r="E2660" s="504"/>
      <c r="F2660" s="504"/>
      <c r="G2660" s="504"/>
      <c r="H2660" s="267" t="s">
        <v>64</v>
      </c>
      <c r="I2660" s="95"/>
    </row>
    <row r="2661" spans="2:9" ht="18.75" customHeight="1">
      <c r="B2661" s="95"/>
      <c r="C2661" s="110"/>
      <c r="D2661" s="505"/>
      <c r="E2661" s="505"/>
      <c r="F2661" s="505"/>
      <c r="G2661" s="505"/>
      <c r="H2661" s="111">
        <v>0</v>
      </c>
      <c r="I2661" s="121"/>
    </row>
    <row r="2662" spans="2:9" ht="18.75" customHeight="1">
      <c r="B2662" s="95"/>
      <c r="C2662" s="112"/>
      <c r="D2662" s="506"/>
      <c r="E2662" s="506"/>
      <c r="F2662" s="506"/>
      <c r="G2662" s="506"/>
      <c r="H2662" s="113">
        <v>0</v>
      </c>
      <c r="I2662" s="95"/>
    </row>
    <row r="2663" spans="2:9" s="126" customFormat="1" ht="18.75" customHeight="1">
      <c r="B2663" s="122"/>
      <c r="C2663" s="500" t="s">
        <v>237</v>
      </c>
      <c r="D2663" s="500"/>
      <c r="E2663" s="500"/>
      <c r="F2663" s="500"/>
      <c r="G2663" s="500"/>
      <c r="H2663" s="158">
        <f>SUBTOTAL(9,H2661:H2662)</f>
        <v>0</v>
      </c>
      <c r="I2663" s="122"/>
    </row>
    <row r="2664" spans="2:9" ht="6" customHeight="1">
      <c r="B2664" s="95"/>
      <c r="C2664" s="96"/>
      <c r="D2664" s="97"/>
      <c r="E2664" s="97"/>
      <c r="F2664" s="97"/>
      <c r="G2664" s="97"/>
      <c r="H2664" s="97"/>
      <c r="I2664" s="95"/>
    </row>
    <row r="2665" spans="2:9" ht="18.75" customHeight="1">
      <c r="B2665" s="95"/>
      <c r="C2665" s="501" t="s">
        <v>240</v>
      </c>
      <c r="D2665" s="501"/>
      <c r="E2665" s="501"/>
      <c r="F2665" s="501"/>
      <c r="G2665" s="501"/>
      <c r="H2665" s="501"/>
      <c r="I2665" s="95"/>
    </row>
    <row r="2666" spans="2:9" ht="38.25">
      <c r="B2666" s="95"/>
      <c r="C2666" s="277" t="s">
        <v>361</v>
      </c>
      <c r="D2666" s="277" t="s">
        <v>362</v>
      </c>
      <c r="E2666" s="267" t="s">
        <v>243</v>
      </c>
      <c r="F2666" s="267" t="s">
        <v>244</v>
      </c>
      <c r="G2666" s="268" t="s">
        <v>245</v>
      </c>
      <c r="H2666" s="269" t="s">
        <v>246</v>
      </c>
      <c r="I2666" s="95"/>
    </row>
    <row r="2667" spans="2:9" ht="18.75" customHeight="1">
      <c r="B2667" s="95"/>
      <c r="C2667" s="236"/>
      <c r="D2667" s="114"/>
      <c r="E2667" s="236"/>
      <c r="F2667" s="236"/>
      <c r="G2667" s="278">
        <f>IF(E2667="",0,IF(F2667="",0.42,F2667*0.05+0.42))</f>
        <v>0</v>
      </c>
      <c r="H2667" s="279">
        <f>G2667*E2667</f>
        <v>0</v>
      </c>
      <c r="I2667" s="95"/>
    </row>
    <row r="2668" spans="2:9" ht="18.75" customHeight="1">
      <c r="B2668" s="95"/>
      <c r="C2668" s="236"/>
      <c r="D2668" s="114"/>
      <c r="E2668" s="236"/>
      <c r="F2668" s="236"/>
      <c r="G2668" s="278">
        <f t="shared" ref="G2668:G2670" si="363">IF(E2668="",0,IF(F2668="",0.42,F2668*0.05+0.42))</f>
        <v>0</v>
      </c>
      <c r="H2668" s="279">
        <f t="shared" ref="H2668:H2670" si="364">G2668*E2668</f>
        <v>0</v>
      </c>
      <c r="I2668" s="95"/>
    </row>
    <row r="2669" spans="2:9" ht="18.75" customHeight="1">
      <c r="B2669" s="95"/>
      <c r="C2669" s="236"/>
      <c r="D2669" s="114"/>
      <c r="E2669" s="236"/>
      <c r="F2669" s="236"/>
      <c r="G2669" s="278">
        <f t="shared" si="363"/>
        <v>0</v>
      </c>
      <c r="H2669" s="279">
        <f t="shared" si="364"/>
        <v>0</v>
      </c>
      <c r="I2669" s="95"/>
    </row>
    <row r="2670" spans="2:9" ht="18.75" customHeight="1">
      <c r="B2670" s="95"/>
      <c r="C2670" s="237"/>
      <c r="D2670" s="115"/>
      <c r="E2670" s="237"/>
      <c r="F2670" s="237"/>
      <c r="G2670" s="280">
        <f t="shared" si="363"/>
        <v>0</v>
      </c>
      <c r="H2670" s="281">
        <f t="shared" si="364"/>
        <v>0</v>
      </c>
      <c r="I2670" s="95"/>
    </row>
    <row r="2671" spans="2:9" s="126" customFormat="1" ht="18.75" customHeight="1">
      <c r="B2671" s="122"/>
      <c r="C2671" s="500" t="s">
        <v>237</v>
      </c>
      <c r="D2671" s="500"/>
      <c r="E2671" s="500"/>
      <c r="F2671" s="500"/>
      <c r="G2671" s="502"/>
      <c r="H2671" s="272">
        <f>SUBTOTAL(9,H2667:H2670)</f>
        <v>0</v>
      </c>
      <c r="I2671" s="122"/>
    </row>
    <row r="2672" spans="2:9" ht="6" customHeight="1">
      <c r="B2672" s="95"/>
      <c r="C2672" s="97"/>
      <c r="D2672" s="97"/>
      <c r="E2672" s="97"/>
      <c r="F2672" s="97"/>
      <c r="G2672" s="97"/>
      <c r="H2672" s="97"/>
      <c r="I2672" s="95"/>
    </row>
    <row r="2673" spans="2:9" ht="18.75" customHeight="1">
      <c r="B2673" s="95"/>
      <c r="C2673" s="501" t="s">
        <v>247</v>
      </c>
      <c r="D2673" s="501"/>
      <c r="E2673" s="501"/>
      <c r="F2673" s="501"/>
      <c r="G2673" s="501"/>
      <c r="H2673" s="501"/>
      <c r="I2673" s="95"/>
    </row>
    <row r="2674" spans="2:9" ht="18.75" customHeight="1">
      <c r="B2674" s="95"/>
      <c r="C2674" s="277" t="s">
        <v>241</v>
      </c>
      <c r="D2674" s="277" t="s">
        <v>242</v>
      </c>
      <c r="E2674" s="503" t="s">
        <v>248</v>
      </c>
      <c r="F2674" s="503"/>
      <c r="G2674" s="503"/>
      <c r="H2674" s="267" t="s">
        <v>249</v>
      </c>
      <c r="I2674" s="95"/>
    </row>
    <row r="2675" spans="2:9" ht="18.75" customHeight="1">
      <c r="B2675" s="95"/>
      <c r="C2675" s="236"/>
      <c r="D2675" s="236"/>
      <c r="E2675" s="498"/>
      <c r="F2675" s="498"/>
      <c r="G2675" s="498"/>
      <c r="H2675" s="111">
        <v>0</v>
      </c>
      <c r="I2675" s="95"/>
    </row>
    <row r="2676" spans="2:9" ht="18.75" customHeight="1">
      <c r="B2676" s="95"/>
      <c r="C2676" s="236"/>
      <c r="D2676" s="236"/>
      <c r="E2676" s="498"/>
      <c r="F2676" s="498"/>
      <c r="G2676" s="498"/>
      <c r="H2676" s="111">
        <v>0</v>
      </c>
      <c r="I2676" s="95"/>
    </row>
    <row r="2677" spans="2:9" ht="18.75" customHeight="1">
      <c r="B2677" s="95"/>
      <c r="C2677" s="236"/>
      <c r="D2677" s="236"/>
      <c r="E2677" s="498"/>
      <c r="F2677" s="498"/>
      <c r="G2677" s="498"/>
      <c r="H2677" s="111">
        <v>0</v>
      </c>
      <c r="I2677" s="95"/>
    </row>
    <row r="2678" spans="2:9" ht="18.75" customHeight="1">
      <c r="B2678" s="95"/>
      <c r="C2678" s="237"/>
      <c r="D2678" s="237"/>
      <c r="E2678" s="499"/>
      <c r="F2678" s="499"/>
      <c r="G2678" s="499"/>
      <c r="H2678" s="113">
        <v>0</v>
      </c>
      <c r="I2678" s="95"/>
    </row>
    <row r="2679" spans="2:9" s="126" customFormat="1" ht="18.75" customHeight="1">
      <c r="B2679" s="122"/>
      <c r="C2679" s="500" t="s">
        <v>237</v>
      </c>
      <c r="D2679" s="500"/>
      <c r="E2679" s="500"/>
      <c r="F2679" s="500"/>
      <c r="G2679" s="500"/>
      <c r="H2679" s="276">
        <f>SUBTOTAL(9,H2675:H2678)</f>
        <v>0</v>
      </c>
      <c r="I2679" s="122"/>
    </row>
    <row r="2680" spans="2:9" ht="6" customHeight="1">
      <c r="B2680" s="95"/>
      <c r="C2680" s="97"/>
      <c r="D2680" s="97"/>
      <c r="E2680" s="97"/>
      <c r="F2680" s="97"/>
      <c r="G2680" s="97"/>
      <c r="H2680" s="97"/>
      <c r="I2680" s="95"/>
    </row>
    <row r="2681" spans="2:9" ht="18.75" customHeight="1">
      <c r="B2681" s="95"/>
      <c r="C2681" s="501" t="s">
        <v>250</v>
      </c>
      <c r="D2681" s="501"/>
      <c r="E2681" s="501"/>
      <c r="F2681" s="501"/>
      <c r="G2681" s="501"/>
      <c r="H2681" s="501"/>
      <c r="I2681" s="95"/>
    </row>
    <row r="2682" spans="2:9" ht="25.5">
      <c r="B2682" s="95"/>
      <c r="C2682" s="282" t="s">
        <v>251</v>
      </c>
      <c r="D2682" s="267" t="s">
        <v>252</v>
      </c>
      <c r="E2682" s="267" t="s">
        <v>253</v>
      </c>
      <c r="F2682" s="277" t="s">
        <v>254</v>
      </c>
      <c r="G2682" s="267" t="s">
        <v>255</v>
      </c>
      <c r="H2682" s="267" t="s">
        <v>249</v>
      </c>
      <c r="I2682" s="95"/>
    </row>
    <row r="2683" spans="2:9" ht="18.75" customHeight="1">
      <c r="B2683" s="95"/>
      <c r="C2683" s="116"/>
      <c r="D2683" s="117"/>
      <c r="E2683" s="117"/>
      <c r="F2683" s="117"/>
      <c r="G2683" s="283">
        <f>E2683-D2683</f>
        <v>0</v>
      </c>
      <c r="H2683" s="111">
        <v>0</v>
      </c>
      <c r="I2683" s="123" t="s">
        <v>256</v>
      </c>
    </row>
    <row r="2684" spans="2:9" ht="18.75" customHeight="1">
      <c r="B2684" s="95"/>
      <c r="C2684" s="118"/>
      <c r="D2684" s="119"/>
      <c r="E2684" s="119"/>
      <c r="F2684" s="119"/>
      <c r="G2684" s="284">
        <f t="shared" ref="G2684" si="365">E2684-D2684</f>
        <v>0</v>
      </c>
      <c r="H2684" s="113">
        <v>0</v>
      </c>
      <c r="I2684" s="123" t="s">
        <v>257</v>
      </c>
    </row>
    <row r="2685" spans="2:9" s="126" customFormat="1" ht="18.75" customHeight="1">
      <c r="B2685" s="122"/>
      <c r="C2685" s="500" t="s">
        <v>237</v>
      </c>
      <c r="D2685" s="500"/>
      <c r="E2685" s="500"/>
      <c r="F2685" s="500"/>
      <c r="G2685" s="500"/>
      <c r="H2685" s="276">
        <f>SUBTOTAL(9,H2683:H2684)</f>
        <v>0</v>
      </c>
      <c r="I2685" s="122"/>
    </row>
    <row r="2686" spans="2:9" ht="6" customHeight="1">
      <c r="B2686" s="95"/>
      <c r="C2686" s="97"/>
      <c r="D2686" s="97"/>
      <c r="E2686" s="97"/>
      <c r="F2686" s="97"/>
      <c r="G2686" s="97"/>
      <c r="H2686" s="97"/>
      <c r="I2686" s="95"/>
    </row>
    <row r="2687" spans="2:9" s="127" customFormat="1" ht="18.75" customHeight="1">
      <c r="B2687" s="124"/>
      <c r="C2687" s="497" t="s">
        <v>258</v>
      </c>
      <c r="D2687" s="497"/>
      <c r="E2687" s="497"/>
      <c r="F2687" s="497"/>
      <c r="G2687" s="497"/>
      <c r="H2687" s="285">
        <f>SUBTOTAL(9,H2655:H2685)</f>
        <v>0</v>
      </c>
      <c r="I2687" s="124"/>
    </row>
    <row r="2688" spans="2:9" ht="50.1" customHeight="1">
      <c r="B2688" s="95"/>
      <c r="C2688" s="120"/>
      <c r="D2688" s="120"/>
      <c r="E2688" s="120"/>
      <c r="F2688" s="120"/>
      <c r="G2688" s="120"/>
      <c r="H2688" s="120"/>
      <c r="I2688" s="95"/>
    </row>
    <row r="2689" spans="2:9" ht="18.75" customHeight="1">
      <c r="B2689" s="95"/>
      <c r="C2689" s="510" t="s">
        <v>358</v>
      </c>
      <c r="D2689" s="510"/>
      <c r="E2689" s="507"/>
      <c r="F2689" s="507"/>
      <c r="G2689" s="507"/>
      <c r="H2689" s="507"/>
      <c r="I2689" s="95"/>
    </row>
    <row r="2690" spans="2:9" ht="18.75" customHeight="1">
      <c r="B2690" s="95"/>
      <c r="C2690" s="511" t="s">
        <v>184</v>
      </c>
      <c r="D2690" s="511"/>
      <c r="E2690" s="507"/>
      <c r="F2690" s="507"/>
      <c r="G2690" s="507"/>
      <c r="H2690" s="507"/>
      <c r="I2690" s="95"/>
    </row>
    <row r="2691" spans="2:9" ht="18.75" customHeight="1">
      <c r="B2691" s="95"/>
      <c r="C2691" s="503" t="s">
        <v>359</v>
      </c>
      <c r="D2691" s="503"/>
      <c r="E2691" s="507"/>
      <c r="F2691" s="507"/>
      <c r="G2691" s="507"/>
      <c r="H2691" s="507"/>
      <c r="I2691" s="95"/>
    </row>
    <row r="2692" spans="2:9" ht="18.75" customHeight="1">
      <c r="B2692" s="95"/>
      <c r="C2692" s="503" t="s">
        <v>226</v>
      </c>
      <c r="D2692" s="503"/>
      <c r="E2692" s="507"/>
      <c r="F2692" s="507"/>
      <c r="G2692" s="507"/>
      <c r="H2692" s="507"/>
      <c r="I2692" s="95"/>
    </row>
    <row r="2693" spans="2:9" ht="32.25" customHeight="1">
      <c r="B2693" s="95"/>
      <c r="C2693" s="503" t="s">
        <v>227</v>
      </c>
      <c r="D2693" s="503"/>
      <c r="E2693" s="507"/>
      <c r="F2693" s="507"/>
      <c r="G2693" s="507"/>
      <c r="H2693" s="507"/>
      <c r="I2693" s="95"/>
    </row>
    <row r="2694" spans="2:9" ht="30" customHeight="1">
      <c r="B2694" s="95"/>
      <c r="C2694" s="265" t="s">
        <v>228</v>
      </c>
      <c r="D2694" s="265" t="s">
        <v>229</v>
      </c>
      <c r="E2694" s="265" t="s">
        <v>230</v>
      </c>
      <c r="F2694" s="508" t="s">
        <v>194</v>
      </c>
      <c r="G2694" s="508"/>
      <c r="H2694" s="508"/>
      <c r="I2694" s="95"/>
    </row>
    <row r="2695" spans="2:9" ht="18.75" customHeight="1">
      <c r="B2695" s="95"/>
      <c r="C2695" s="106"/>
      <c r="D2695" s="238"/>
      <c r="E2695" s="266">
        <f>D2695-C2695</f>
        <v>0</v>
      </c>
      <c r="F2695" s="509"/>
      <c r="G2695" s="509"/>
      <c r="H2695" s="509"/>
      <c r="I2695" s="121"/>
    </row>
    <row r="2696" spans="2:9" ht="6" customHeight="1">
      <c r="B2696" s="95"/>
      <c r="C2696" s="96"/>
      <c r="D2696" s="97"/>
      <c r="E2696" s="97"/>
      <c r="F2696" s="97"/>
      <c r="G2696" s="97"/>
      <c r="H2696" s="97"/>
      <c r="I2696" s="95"/>
    </row>
    <row r="2697" spans="2:9" ht="18.75" customHeight="1">
      <c r="B2697" s="95"/>
      <c r="C2697" s="501" t="s">
        <v>231</v>
      </c>
      <c r="D2697" s="501"/>
      <c r="E2697" s="501"/>
      <c r="F2697" s="501"/>
      <c r="G2697" s="501"/>
      <c r="H2697" s="501"/>
      <c r="I2697" s="95"/>
    </row>
    <row r="2698" spans="2:9" ht="25.5">
      <c r="B2698" s="95"/>
      <c r="C2698" s="267" t="s">
        <v>232</v>
      </c>
      <c r="D2698" s="267" t="s">
        <v>233</v>
      </c>
      <c r="E2698" s="267" t="s">
        <v>230</v>
      </c>
      <c r="F2698" s="267" t="s">
        <v>234</v>
      </c>
      <c r="G2698" s="268" t="s">
        <v>235</v>
      </c>
      <c r="H2698" s="269" t="s">
        <v>236</v>
      </c>
      <c r="I2698" s="95"/>
    </row>
    <row r="2699" spans="2:9" ht="18.75" customHeight="1">
      <c r="B2699" s="95"/>
      <c r="C2699" s="106"/>
      <c r="D2699" s="238"/>
      <c r="E2699" s="266">
        <f t="shared" ref="E2699:E2700" si="366">D2699-C2699</f>
        <v>0</v>
      </c>
      <c r="F2699" s="273">
        <f t="shared" ref="F2699:F2700" si="367">IF(E2699-FLOOR(E2699,1)&lt;=5/24,FLOOR(E2699,1),IF(E2699-FLOOR(E2699,1)&lt;=8/24,FLOOR(E2699,1)+1/3,IF(E2699-FLOOR(E2699,1)&lt;=12/24,FLOOR(E2699,1)+2/3,CEILING(E2699,1))))</f>
        <v>0</v>
      </c>
      <c r="G2699" s="108"/>
      <c r="H2699" s="270">
        <f t="shared" ref="H2699:H2700" si="368">G2699*F2699</f>
        <v>0</v>
      </c>
      <c r="I2699" s="95"/>
    </row>
    <row r="2700" spans="2:9" ht="18.75" customHeight="1">
      <c r="B2700" s="95"/>
      <c r="C2700" s="107"/>
      <c r="D2700" s="107"/>
      <c r="E2700" s="274">
        <f t="shared" si="366"/>
        <v>0</v>
      </c>
      <c r="F2700" s="275">
        <f t="shared" si="367"/>
        <v>0</v>
      </c>
      <c r="G2700" s="109"/>
      <c r="H2700" s="271">
        <f t="shared" si="368"/>
        <v>0</v>
      </c>
      <c r="I2700" s="95"/>
    </row>
    <row r="2701" spans="2:9" s="126" customFormat="1" ht="18.75" customHeight="1">
      <c r="B2701" s="122"/>
      <c r="C2701" s="500" t="s">
        <v>237</v>
      </c>
      <c r="D2701" s="500"/>
      <c r="E2701" s="500"/>
      <c r="F2701" s="500"/>
      <c r="G2701" s="502"/>
      <c r="H2701" s="272">
        <f>SUBTOTAL(9,H2699:H2700)</f>
        <v>0</v>
      </c>
      <c r="I2701" s="122"/>
    </row>
    <row r="2702" spans="2:9" ht="6" customHeight="1">
      <c r="B2702" s="95"/>
      <c r="C2702" s="96"/>
      <c r="D2702" s="97"/>
      <c r="E2702" s="97"/>
      <c r="F2702" s="97"/>
      <c r="G2702" s="97"/>
      <c r="H2702" s="97"/>
      <c r="I2702" s="95"/>
    </row>
    <row r="2703" spans="2:9" ht="18.75" customHeight="1">
      <c r="B2703" s="95"/>
      <c r="C2703" s="501" t="s">
        <v>238</v>
      </c>
      <c r="D2703" s="501"/>
      <c r="E2703" s="501"/>
      <c r="F2703" s="501"/>
      <c r="G2703" s="501"/>
      <c r="H2703" s="501"/>
      <c r="I2703" s="95"/>
    </row>
    <row r="2704" spans="2:9" ht="25.5">
      <c r="B2704" s="95"/>
      <c r="C2704" s="267" t="s">
        <v>239</v>
      </c>
      <c r="D2704" s="504" t="s">
        <v>16</v>
      </c>
      <c r="E2704" s="504"/>
      <c r="F2704" s="504"/>
      <c r="G2704" s="504"/>
      <c r="H2704" s="267" t="s">
        <v>64</v>
      </c>
      <c r="I2704" s="95"/>
    </row>
    <row r="2705" spans="2:9" ht="18.75" customHeight="1">
      <c r="B2705" s="95"/>
      <c r="C2705" s="110"/>
      <c r="D2705" s="505"/>
      <c r="E2705" s="505"/>
      <c r="F2705" s="505"/>
      <c r="G2705" s="505"/>
      <c r="H2705" s="111">
        <v>0</v>
      </c>
      <c r="I2705" s="121"/>
    </row>
    <row r="2706" spans="2:9" ht="18.75" customHeight="1">
      <c r="B2706" s="95"/>
      <c r="C2706" s="112"/>
      <c r="D2706" s="506"/>
      <c r="E2706" s="506"/>
      <c r="F2706" s="506"/>
      <c r="G2706" s="506"/>
      <c r="H2706" s="113">
        <v>0</v>
      </c>
      <c r="I2706" s="95"/>
    </row>
    <row r="2707" spans="2:9" s="126" customFormat="1" ht="18.75" customHeight="1">
      <c r="B2707" s="122"/>
      <c r="C2707" s="500" t="s">
        <v>237</v>
      </c>
      <c r="D2707" s="500"/>
      <c r="E2707" s="500"/>
      <c r="F2707" s="500"/>
      <c r="G2707" s="500"/>
      <c r="H2707" s="158">
        <f>SUBTOTAL(9,H2705:H2706)</f>
        <v>0</v>
      </c>
      <c r="I2707" s="122"/>
    </row>
    <row r="2708" spans="2:9" ht="6" customHeight="1">
      <c r="B2708" s="95"/>
      <c r="C2708" s="96"/>
      <c r="D2708" s="97"/>
      <c r="E2708" s="97"/>
      <c r="F2708" s="97"/>
      <c r="G2708" s="97"/>
      <c r="H2708" s="97"/>
      <c r="I2708" s="95"/>
    </row>
    <row r="2709" spans="2:9" ht="18.75" customHeight="1">
      <c r="B2709" s="95"/>
      <c r="C2709" s="501" t="s">
        <v>240</v>
      </c>
      <c r="D2709" s="501"/>
      <c r="E2709" s="501"/>
      <c r="F2709" s="501"/>
      <c r="G2709" s="501"/>
      <c r="H2709" s="501"/>
      <c r="I2709" s="95"/>
    </row>
    <row r="2710" spans="2:9" ht="38.25">
      <c r="B2710" s="95"/>
      <c r="C2710" s="277" t="s">
        <v>361</v>
      </c>
      <c r="D2710" s="277" t="s">
        <v>362</v>
      </c>
      <c r="E2710" s="267" t="s">
        <v>243</v>
      </c>
      <c r="F2710" s="267" t="s">
        <v>244</v>
      </c>
      <c r="G2710" s="268" t="s">
        <v>245</v>
      </c>
      <c r="H2710" s="269" t="s">
        <v>246</v>
      </c>
      <c r="I2710" s="95"/>
    </row>
    <row r="2711" spans="2:9" ht="18.75" customHeight="1">
      <c r="B2711" s="95"/>
      <c r="C2711" s="236"/>
      <c r="D2711" s="114"/>
      <c r="E2711" s="236"/>
      <c r="F2711" s="236"/>
      <c r="G2711" s="278">
        <f>IF(E2711="",0,IF(F2711="",0.42,F2711*0.05+0.42))</f>
        <v>0</v>
      </c>
      <c r="H2711" s="279">
        <f>G2711*E2711</f>
        <v>0</v>
      </c>
      <c r="I2711" s="95"/>
    </row>
    <row r="2712" spans="2:9" ht="18.75" customHeight="1">
      <c r="B2712" s="95"/>
      <c r="C2712" s="236"/>
      <c r="D2712" s="114"/>
      <c r="E2712" s="236"/>
      <c r="F2712" s="236"/>
      <c r="G2712" s="278">
        <f t="shared" ref="G2712:G2714" si="369">IF(E2712="",0,IF(F2712="",0.42,F2712*0.05+0.42))</f>
        <v>0</v>
      </c>
      <c r="H2712" s="279">
        <f t="shared" ref="H2712:H2714" si="370">G2712*E2712</f>
        <v>0</v>
      </c>
      <c r="I2712" s="95"/>
    </row>
    <row r="2713" spans="2:9" ht="18.75" customHeight="1">
      <c r="B2713" s="95"/>
      <c r="C2713" s="236"/>
      <c r="D2713" s="114"/>
      <c r="E2713" s="236"/>
      <c r="F2713" s="236"/>
      <c r="G2713" s="278">
        <f t="shared" si="369"/>
        <v>0</v>
      </c>
      <c r="H2713" s="279">
        <f t="shared" si="370"/>
        <v>0</v>
      </c>
      <c r="I2713" s="95"/>
    </row>
    <row r="2714" spans="2:9" ht="18.75" customHeight="1">
      <c r="B2714" s="95"/>
      <c r="C2714" s="237"/>
      <c r="D2714" s="115"/>
      <c r="E2714" s="237"/>
      <c r="F2714" s="237"/>
      <c r="G2714" s="280">
        <f t="shared" si="369"/>
        <v>0</v>
      </c>
      <c r="H2714" s="281">
        <f t="shared" si="370"/>
        <v>0</v>
      </c>
      <c r="I2714" s="95"/>
    </row>
    <row r="2715" spans="2:9" s="126" customFormat="1" ht="18.75" customHeight="1">
      <c r="B2715" s="122"/>
      <c r="C2715" s="500" t="s">
        <v>237</v>
      </c>
      <c r="D2715" s="500"/>
      <c r="E2715" s="500"/>
      <c r="F2715" s="500"/>
      <c r="G2715" s="502"/>
      <c r="H2715" s="272">
        <f>SUBTOTAL(9,H2711:H2714)</f>
        <v>0</v>
      </c>
      <c r="I2715" s="122"/>
    </row>
    <row r="2716" spans="2:9" ht="6" customHeight="1">
      <c r="B2716" s="95"/>
      <c r="C2716" s="97"/>
      <c r="D2716" s="97"/>
      <c r="E2716" s="97"/>
      <c r="F2716" s="97"/>
      <c r="G2716" s="97"/>
      <c r="H2716" s="97"/>
      <c r="I2716" s="95"/>
    </row>
    <row r="2717" spans="2:9" ht="18.75" customHeight="1">
      <c r="B2717" s="95"/>
      <c r="C2717" s="501" t="s">
        <v>247</v>
      </c>
      <c r="D2717" s="501"/>
      <c r="E2717" s="501"/>
      <c r="F2717" s="501"/>
      <c r="G2717" s="501"/>
      <c r="H2717" s="501"/>
      <c r="I2717" s="95"/>
    </row>
    <row r="2718" spans="2:9" ht="18.75" customHeight="1">
      <c r="B2718" s="95"/>
      <c r="C2718" s="277" t="s">
        <v>241</v>
      </c>
      <c r="D2718" s="277" t="s">
        <v>242</v>
      </c>
      <c r="E2718" s="503" t="s">
        <v>248</v>
      </c>
      <c r="F2718" s="503"/>
      <c r="G2718" s="503"/>
      <c r="H2718" s="267" t="s">
        <v>249</v>
      </c>
      <c r="I2718" s="95"/>
    </row>
    <row r="2719" spans="2:9" ht="18.75" customHeight="1">
      <c r="B2719" s="95"/>
      <c r="C2719" s="236"/>
      <c r="D2719" s="236"/>
      <c r="E2719" s="498"/>
      <c r="F2719" s="498"/>
      <c r="G2719" s="498"/>
      <c r="H2719" s="111">
        <v>0</v>
      </c>
      <c r="I2719" s="95"/>
    </row>
    <row r="2720" spans="2:9" ht="18.75" customHeight="1">
      <c r="B2720" s="95"/>
      <c r="C2720" s="236"/>
      <c r="D2720" s="236"/>
      <c r="E2720" s="498"/>
      <c r="F2720" s="498"/>
      <c r="G2720" s="498"/>
      <c r="H2720" s="111">
        <v>0</v>
      </c>
      <c r="I2720" s="95"/>
    </row>
    <row r="2721" spans="2:9" ht="18.75" customHeight="1">
      <c r="B2721" s="95"/>
      <c r="C2721" s="236"/>
      <c r="D2721" s="236"/>
      <c r="E2721" s="498"/>
      <c r="F2721" s="498"/>
      <c r="G2721" s="498"/>
      <c r="H2721" s="111">
        <v>0</v>
      </c>
      <c r="I2721" s="95"/>
    </row>
    <row r="2722" spans="2:9" ht="18.75" customHeight="1">
      <c r="B2722" s="95"/>
      <c r="C2722" s="237"/>
      <c r="D2722" s="237"/>
      <c r="E2722" s="499"/>
      <c r="F2722" s="499"/>
      <c r="G2722" s="499"/>
      <c r="H2722" s="113">
        <v>0</v>
      </c>
      <c r="I2722" s="95"/>
    </row>
    <row r="2723" spans="2:9" s="126" customFormat="1" ht="18.75" customHeight="1">
      <c r="B2723" s="122"/>
      <c r="C2723" s="500" t="s">
        <v>237</v>
      </c>
      <c r="D2723" s="500"/>
      <c r="E2723" s="500"/>
      <c r="F2723" s="500"/>
      <c r="G2723" s="500"/>
      <c r="H2723" s="276">
        <f>SUBTOTAL(9,H2719:H2722)</f>
        <v>0</v>
      </c>
      <c r="I2723" s="122"/>
    </row>
    <row r="2724" spans="2:9" ht="6" customHeight="1">
      <c r="B2724" s="95"/>
      <c r="C2724" s="97"/>
      <c r="D2724" s="97"/>
      <c r="E2724" s="97"/>
      <c r="F2724" s="97"/>
      <c r="G2724" s="97"/>
      <c r="H2724" s="97"/>
      <c r="I2724" s="95"/>
    </row>
    <row r="2725" spans="2:9" ht="18.75" customHeight="1">
      <c r="B2725" s="95"/>
      <c r="C2725" s="501" t="s">
        <v>250</v>
      </c>
      <c r="D2725" s="501"/>
      <c r="E2725" s="501"/>
      <c r="F2725" s="501"/>
      <c r="G2725" s="501"/>
      <c r="H2725" s="501"/>
      <c r="I2725" s="95"/>
    </row>
    <row r="2726" spans="2:9" ht="25.5">
      <c r="B2726" s="95"/>
      <c r="C2726" s="282" t="s">
        <v>251</v>
      </c>
      <c r="D2726" s="267" t="s">
        <v>252</v>
      </c>
      <c r="E2726" s="267" t="s">
        <v>253</v>
      </c>
      <c r="F2726" s="277" t="s">
        <v>254</v>
      </c>
      <c r="G2726" s="267" t="s">
        <v>255</v>
      </c>
      <c r="H2726" s="267" t="s">
        <v>249</v>
      </c>
      <c r="I2726" s="95"/>
    </row>
    <row r="2727" spans="2:9" ht="18.75" customHeight="1">
      <c r="B2727" s="95"/>
      <c r="C2727" s="116"/>
      <c r="D2727" s="117"/>
      <c r="E2727" s="117"/>
      <c r="F2727" s="117"/>
      <c r="G2727" s="283">
        <f>E2727-D2727</f>
        <v>0</v>
      </c>
      <c r="H2727" s="111">
        <v>0</v>
      </c>
      <c r="I2727" s="123" t="s">
        <v>256</v>
      </c>
    </row>
    <row r="2728" spans="2:9" ht="18.75" customHeight="1">
      <c r="B2728" s="95"/>
      <c r="C2728" s="118"/>
      <c r="D2728" s="119"/>
      <c r="E2728" s="119"/>
      <c r="F2728" s="119"/>
      <c r="G2728" s="284">
        <f t="shared" ref="G2728" si="371">E2728-D2728</f>
        <v>0</v>
      </c>
      <c r="H2728" s="113">
        <v>0</v>
      </c>
      <c r="I2728" s="123" t="s">
        <v>257</v>
      </c>
    </row>
    <row r="2729" spans="2:9" s="126" customFormat="1" ht="18.75" customHeight="1">
      <c r="B2729" s="122"/>
      <c r="C2729" s="500" t="s">
        <v>237</v>
      </c>
      <c r="D2729" s="500"/>
      <c r="E2729" s="500"/>
      <c r="F2729" s="500"/>
      <c r="G2729" s="500"/>
      <c r="H2729" s="276">
        <f>SUBTOTAL(9,H2727:H2728)</f>
        <v>0</v>
      </c>
      <c r="I2729" s="122"/>
    </row>
    <row r="2730" spans="2:9" ht="6" customHeight="1">
      <c r="B2730" s="95"/>
      <c r="C2730" s="97"/>
      <c r="D2730" s="97"/>
      <c r="E2730" s="97"/>
      <c r="F2730" s="97"/>
      <c r="G2730" s="97"/>
      <c r="H2730" s="97"/>
      <c r="I2730" s="95"/>
    </row>
    <row r="2731" spans="2:9" s="127" customFormat="1" ht="18.75" customHeight="1">
      <c r="B2731" s="124"/>
      <c r="C2731" s="497" t="s">
        <v>258</v>
      </c>
      <c r="D2731" s="497"/>
      <c r="E2731" s="497"/>
      <c r="F2731" s="497"/>
      <c r="G2731" s="497"/>
      <c r="H2731" s="285">
        <f>SUBTOTAL(9,H2699:H2729)</f>
        <v>0</v>
      </c>
      <c r="I2731" s="124"/>
    </row>
    <row r="2732" spans="2:9" ht="50.1" customHeight="1">
      <c r="B2732" s="95"/>
      <c r="C2732" s="120"/>
      <c r="D2732" s="120"/>
      <c r="E2732" s="120"/>
      <c r="F2732" s="120"/>
      <c r="G2732" s="120"/>
      <c r="H2732" s="120"/>
      <c r="I2732" s="95"/>
    </row>
    <row r="2733" spans="2:9" ht="18.75" customHeight="1">
      <c r="B2733" s="95"/>
      <c r="C2733" s="510" t="s">
        <v>358</v>
      </c>
      <c r="D2733" s="510"/>
      <c r="E2733" s="507"/>
      <c r="F2733" s="507"/>
      <c r="G2733" s="507"/>
      <c r="H2733" s="507"/>
      <c r="I2733" s="95"/>
    </row>
    <row r="2734" spans="2:9" ht="18.75" customHeight="1">
      <c r="B2734" s="95"/>
      <c r="C2734" s="511" t="s">
        <v>184</v>
      </c>
      <c r="D2734" s="511"/>
      <c r="E2734" s="507"/>
      <c r="F2734" s="507"/>
      <c r="G2734" s="507"/>
      <c r="H2734" s="507"/>
      <c r="I2734" s="95"/>
    </row>
    <row r="2735" spans="2:9" ht="18.75" customHeight="1">
      <c r="B2735" s="95"/>
      <c r="C2735" s="503" t="s">
        <v>359</v>
      </c>
      <c r="D2735" s="503"/>
      <c r="E2735" s="507"/>
      <c r="F2735" s="507"/>
      <c r="G2735" s="507"/>
      <c r="H2735" s="507"/>
      <c r="I2735" s="95"/>
    </row>
    <row r="2736" spans="2:9" ht="18.75" customHeight="1">
      <c r="B2736" s="95"/>
      <c r="C2736" s="503" t="s">
        <v>226</v>
      </c>
      <c r="D2736" s="503"/>
      <c r="E2736" s="507"/>
      <c r="F2736" s="507"/>
      <c r="G2736" s="507"/>
      <c r="H2736" s="507"/>
      <c r="I2736" s="95"/>
    </row>
    <row r="2737" spans="2:9" ht="32.25" customHeight="1">
      <c r="B2737" s="95"/>
      <c r="C2737" s="503" t="s">
        <v>227</v>
      </c>
      <c r="D2737" s="503"/>
      <c r="E2737" s="507"/>
      <c r="F2737" s="507"/>
      <c r="G2737" s="507"/>
      <c r="H2737" s="507"/>
      <c r="I2737" s="95"/>
    </row>
    <row r="2738" spans="2:9" ht="30" customHeight="1">
      <c r="B2738" s="95"/>
      <c r="C2738" s="265" t="s">
        <v>228</v>
      </c>
      <c r="D2738" s="265" t="s">
        <v>229</v>
      </c>
      <c r="E2738" s="265" t="s">
        <v>230</v>
      </c>
      <c r="F2738" s="508" t="s">
        <v>194</v>
      </c>
      <c r="G2738" s="508"/>
      <c r="H2738" s="508"/>
      <c r="I2738" s="95"/>
    </row>
    <row r="2739" spans="2:9" ht="18.75" customHeight="1">
      <c r="B2739" s="95"/>
      <c r="C2739" s="106"/>
      <c r="D2739" s="238"/>
      <c r="E2739" s="266">
        <f>D2739-C2739</f>
        <v>0</v>
      </c>
      <c r="F2739" s="509"/>
      <c r="G2739" s="509"/>
      <c r="H2739" s="509"/>
      <c r="I2739" s="121"/>
    </row>
    <row r="2740" spans="2:9" ht="6" customHeight="1">
      <c r="B2740" s="95"/>
      <c r="C2740" s="96"/>
      <c r="D2740" s="97"/>
      <c r="E2740" s="97"/>
      <c r="F2740" s="97"/>
      <c r="G2740" s="97"/>
      <c r="H2740" s="97"/>
      <c r="I2740" s="95"/>
    </row>
    <row r="2741" spans="2:9" ht="18.75" customHeight="1">
      <c r="B2741" s="95"/>
      <c r="C2741" s="501" t="s">
        <v>231</v>
      </c>
      <c r="D2741" s="501"/>
      <c r="E2741" s="501"/>
      <c r="F2741" s="501"/>
      <c r="G2741" s="501"/>
      <c r="H2741" s="501"/>
      <c r="I2741" s="95"/>
    </row>
    <row r="2742" spans="2:9" ht="25.5">
      <c r="B2742" s="95"/>
      <c r="C2742" s="267" t="s">
        <v>232</v>
      </c>
      <c r="D2742" s="267" t="s">
        <v>233</v>
      </c>
      <c r="E2742" s="267" t="s">
        <v>230</v>
      </c>
      <c r="F2742" s="267" t="s">
        <v>234</v>
      </c>
      <c r="G2742" s="268" t="s">
        <v>235</v>
      </c>
      <c r="H2742" s="269" t="s">
        <v>236</v>
      </c>
      <c r="I2742" s="95"/>
    </row>
    <row r="2743" spans="2:9" ht="18.75" customHeight="1">
      <c r="B2743" s="95"/>
      <c r="C2743" s="106"/>
      <c r="D2743" s="238"/>
      <c r="E2743" s="266">
        <f t="shared" ref="E2743:E2744" si="372">D2743-C2743</f>
        <v>0</v>
      </c>
      <c r="F2743" s="273">
        <f t="shared" ref="F2743:F2744" si="373">IF(E2743-FLOOR(E2743,1)&lt;=5/24,FLOOR(E2743,1),IF(E2743-FLOOR(E2743,1)&lt;=8/24,FLOOR(E2743,1)+1/3,IF(E2743-FLOOR(E2743,1)&lt;=12/24,FLOOR(E2743,1)+2/3,CEILING(E2743,1))))</f>
        <v>0</v>
      </c>
      <c r="G2743" s="108"/>
      <c r="H2743" s="270">
        <f t="shared" ref="H2743:H2744" si="374">G2743*F2743</f>
        <v>0</v>
      </c>
      <c r="I2743" s="95"/>
    </row>
    <row r="2744" spans="2:9" ht="18.75" customHeight="1">
      <c r="B2744" s="95"/>
      <c r="C2744" s="107"/>
      <c r="D2744" s="107"/>
      <c r="E2744" s="274">
        <f t="shared" si="372"/>
        <v>0</v>
      </c>
      <c r="F2744" s="275">
        <f t="shared" si="373"/>
        <v>0</v>
      </c>
      <c r="G2744" s="109"/>
      <c r="H2744" s="271">
        <f t="shared" si="374"/>
        <v>0</v>
      </c>
      <c r="I2744" s="95"/>
    </row>
    <row r="2745" spans="2:9" s="126" customFormat="1" ht="18.75" customHeight="1">
      <c r="B2745" s="122"/>
      <c r="C2745" s="500" t="s">
        <v>237</v>
      </c>
      <c r="D2745" s="500"/>
      <c r="E2745" s="500"/>
      <c r="F2745" s="500"/>
      <c r="G2745" s="502"/>
      <c r="H2745" s="272">
        <f>SUBTOTAL(9,H2743:H2744)</f>
        <v>0</v>
      </c>
      <c r="I2745" s="122"/>
    </row>
    <row r="2746" spans="2:9" ht="6" customHeight="1">
      <c r="B2746" s="95"/>
      <c r="C2746" s="96"/>
      <c r="D2746" s="97"/>
      <c r="E2746" s="97"/>
      <c r="F2746" s="97"/>
      <c r="G2746" s="97"/>
      <c r="H2746" s="97"/>
      <c r="I2746" s="95"/>
    </row>
    <row r="2747" spans="2:9" ht="18.75" customHeight="1">
      <c r="B2747" s="95"/>
      <c r="C2747" s="501" t="s">
        <v>238</v>
      </c>
      <c r="D2747" s="501"/>
      <c r="E2747" s="501"/>
      <c r="F2747" s="501"/>
      <c r="G2747" s="501"/>
      <c r="H2747" s="501"/>
      <c r="I2747" s="95"/>
    </row>
    <row r="2748" spans="2:9" ht="25.5">
      <c r="B2748" s="95"/>
      <c r="C2748" s="267" t="s">
        <v>239</v>
      </c>
      <c r="D2748" s="504" t="s">
        <v>16</v>
      </c>
      <c r="E2748" s="504"/>
      <c r="F2748" s="504"/>
      <c r="G2748" s="504"/>
      <c r="H2748" s="267" t="s">
        <v>64</v>
      </c>
      <c r="I2748" s="95"/>
    </row>
    <row r="2749" spans="2:9" ht="18.75" customHeight="1">
      <c r="B2749" s="95"/>
      <c r="C2749" s="110"/>
      <c r="D2749" s="505"/>
      <c r="E2749" s="505"/>
      <c r="F2749" s="505"/>
      <c r="G2749" s="505"/>
      <c r="H2749" s="111">
        <v>0</v>
      </c>
      <c r="I2749" s="121"/>
    </row>
    <row r="2750" spans="2:9" ht="18.75" customHeight="1">
      <c r="B2750" s="95"/>
      <c r="C2750" s="112"/>
      <c r="D2750" s="506"/>
      <c r="E2750" s="506"/>
      <c r="F2750" s="506"/>
      <c r="G2750" s="506"/>
      <c r="H2750" s="113">
        <v>0</v>
      </c>
      <c r="I2750" s="95"/>
    </row>
    <row r="2751" spans="2:9" s="126" customFormat="1" ht="18.75" customHeight="1">
      <c r="B2751" s="122"/>
      <c r="C2751" s="500" t="s">
        <v>237</v>
      </c>
      <c r="D2751" s="500"/>
      <c r="E2751" s="500"/>
      <c r="F2751" s="500"/>
      <c r="G2751" s="500"/>
      <c r="H2751" s="158">
        <f>SUBTOTAL(9,H2749:H2750)</f>
        <v>0</v>
      </c>
      <c r="I2751" s="122"/>
    </row>
    <row r="2752" spans="2:9" ht="6" customHeight="1">
      <c r="B2752" s="95"/>
      <c r="C2752" s="96"/>
      <c r="D2752" s="97"/>
      <c r="E2752" s="97"/>
      <c r="F2752" s="97"/>
      <c r="G2752" s="97"/>
      <c r="H2752" s="97"/>
      <c r="I2752" s="95"/>
    </row>
    <row r="2753" spans="2:9" ht="18.75" customHeight="1">
      <c r="B2753" s="95"/>
      <c r="C2753" s="501" t="s">
        <v>240</v>
      </c>
      <c r="D2753" s="501"/>
      <c r="E2753" s="501"/>
      <c r="F2753" s="501"/>
      <c r="G2753" s="501"/>
      <c r="H2753" s="501"/>
      <c r="I2753" s="95"/>
    </row>
    <row r="2754" spans="2:9" ht="38.25">
      <c r="B2754" s="95"/>
      <c r="C2754" s="277" t="s">
        <v>361</v>
      </c>
      <c r="D2754" s="277" t="s">
        <v>362</v>
      </c>
      <c r="E2754" s="267" t="s">
        <v>243</v>
      </c>
      <c r="F2754" s="267" t="s">
        <v>244</v>
      </c>
      <c r="G2754" s="268" t="s">
        <v>245</v>
      </c>
      <c r="H2754" s="269" t="s">
        <v>246</v>
      </c>
      <c r="I2754" s="95"/>
    </row>
    <row r="2755" spans="2:9" ht="18.75" customHeight="1">
      <c r="B2755" s="95"/>
      <c r="C2755" s="236"/>
      <c r="D2755" s="114"/>
      <c r="E2755" s="236"/>
      <c r="F2755" s="236"/>
      <c r="G2755" s="278">
        <f>IF(E2755="",0,IF(F2755="",0.42,F2755*0.05+0.42))</f>
        <v>0</v>
      </c>
      <c r="H2755" s="279">
        <f>G2755*E2755</f>
        <v>0</v>
      </c>
      <c r="I2755" s="95"/>
    </row>
    <row r="2756" spans="2:9" ht="18.75" customHeight="1">
      <c r="B2756" s="95"/>
      <c r="C2756" s="236"/>
      <c r="D2756" s="114"/>
      <c r="E2756" s="236"/>
      <c r="F2756" s="236"/>
      <c r="G2756" s="278">
        <f t="shared" ref="G2756:G2758" si="375">IF(E2756="",0,IF(F2756="",0.42,F2756*0.05+0.42))</f>
        <v>0</v>
      </c>
      <c r="H2756" s="279">
        <f t="shared" ref="H2756:H2758" si="376">G2756*E2756</f>
        <v>0</v>
      </c>
      <c r="I2756" s="95"/>
    </row>
    <row r="2757" spans="2:9" ht="18.75" customHeight="1">
      <c r="B2757" s="95"/>
      <c r="C2757" s="236"/>
      <c r="D2757" s="114"/>
      <c r="E2757" s="236"/>
      <c r="F2757" s="236"/>
      <c r="G2757" s="278">
        <f t="shared" si="375"/>
        <v>0</v>
      </c>
      <c r="H2757" s="279">
        <f t="shared" si="376"/>
        <v>0</v>
      </c>
      <c r="I2757" s="95"/>
    </row>
    <row r="2758" spans="2:9" ht="18.75" customHeight="1">
      <c r="B2758" s="95"/>
      <c r="C2758" s="237"/>
      <c r="D2758" s="115"/>
      <c r="E2758" s="237"/>
      <c r="F2758" s="237"/>
      <c r="G2758" s="280">
        <f t="shared" si="375"/>
        <v>0</v>
      </c>
      <c r="H2758" s="281">
        <f t="shared" si="376"/>
        <v>0</v>
      </c>
      <c r="I2758" s="95"/>
    </row>
    <row r="2759" spans="2:9" s="126" customFormat="1" ht="18.75" customHeight="1">
      <c r="B2759" s="122"/>
      <c r="C2759" s="500" t="s">
        <v>237</v>
      </c>
      <c r="D2759" s="500"/>
      <c r="E2759" s="500"/>
      <c r="F2759" s="500"/>
      <c r="G2759" s="502"/>
      <c r="H2759" s="272">
        <f>SUBTOTAL(9,H2755:H2758)</f>
        <v>0</v>
      </c>
      <c r="I2759" s="122"/>
    </row>
    <row r="2760" spans="2:9" ht="6" customHeight="1">
      <c r="B2760" s="95"/>
      <c r="C2760" s="97"/>
      <c r="D2760" s="97"/>
      <c r="E2760" s="97"/>
      <c r="F2760" s="97"/>
      <c r="G2760" s="97"/>
      <c r="H2760" s="97"/>
      <c r="I2760" s="95"/>
    </row>
    <row r="2761" spans="2:9" ht="18.75" customHeight="1">
      <c r="B2761" s="95"/>
      <c r="C2761" s="501" t="s">
        <v>247</v>
      </c>
      <c r="D2761" s="501"/>
      <c r="E2761" s="501"/>
      <c r="F2761" s="501"/>
      <c r="G2761" s="501"/>
      <c r="H2761" s="501"/>
      <c r="I2761" s="95"/>
    </row>
    <row r="2762" spans="2:9" ht="18.75" customHeight="1">
      <c r="B2762" s="95"/>
      <c r="C2762" s="277" t="s">
        <v>241</v>
      </c>
      <c r="D2762" s="277" t="s">
        <v>242</v>
      </c>
      <c r="E2762" s="503" t="s">
        <v>248</v>
      </c>
      <c r="F2762" s="503"/>
      <c r="G2762" s="503"/>
      <c r="H2762" s="267" t="s">
        <v>249</v>
      </c>
      <c r="I2762" s="95"/>
    </row>
    <row r="2763" spans="2:9" ht="18.75" customHeight="1">
      <c r="B2763" s="95"/>
      <c r="C2763" s="236"/>
      <c r="D2763" s="236"/>
      <c r="E2763" s="498"/>
      <c r="F2763" s="498"/>
      <c r="G2763" s="498"/>
      <c r="H2763" s="111">
        <v>0</v>
      </c>
      <c r="I2763" s="95"/>
    </row>
    <row r="2764" spans="2:9" ht="18.75" customHeight="1">
      <c r="B2764" s="95"/>
      <c r="C2764" s="236"/>
      <c r="D2764" s="236"/>
      <c r="E2764" s="498"/>
      <c r="F2764" s="498"/>
      <c r="G2764" s="498"/>
      <c r="H2764" s="111">
        <v>0</v>
      </c>
      <c r="I2764" s="95"/>
    </row>
    <row r="2765" spans="2:9" ht="18.75" customHeight="1">
      <c r="B2765" s="95"/>
      <c r="C2765" s="236"/>
      <c r="D2765" s="236"/>
      <c r="E2765" s="498"/>
      <c r="F2765" s="498"/>
      <c r="G2765" s="498"/>
      <c r="H2765" s="111">
        <v>0</v>
      </c>
      <c r="I2765" s="95"/>
    </row>
    <row r="2766" spans="2:9" ht="18.75" customHeight="1">
      <c r="B2766" s="95"/>
      <c r="C2766" s="237"/>
      <c r="D2766" s="237"/>
      <c r="E2766" s="499"/>
      <c r="F2766" s="499"/>
      <c r="G2766" s="499"/>
      <c r="H2766" s="113">
        <v>0</v>
      </c>
      <c r="I2766" s="95"/>
    </row>
    <row r="2767" spans="2:9" s="126" customFormat="1" ht="18.75" customHeight="1">
      <c r="B2767" s="122"/>
      <c r="C2767" s="500" t="s">
        <v>237</v>
      </c>
      <c r="D2767" s="500"/>
      <c r="E2767" s="500"/>
      <c r="F2767" s="500"/>
      <c r="G2767" s="500"/>
      <c r="H2767" s="276">
        <f>SUBTOTAL(9,H2763:H2766)</f>
        <v>0</v>
      </c>
      <c r="I2767" s="122"/>
    </row>
    <row r="2768" spans="2:9" ht="6" customHeight="1">
      <c r="B2768" s="95"/>
      <c r="C2768" s="97"/>
      <c r="D2768" s="97"/>
      <c r="E2768" s="97"/>
      <c r="F2768" s="97"/>
      <c r="G2768" s="97"/>
      <c r="H2768" s="97"/>
      <c r="I2768" s="95"/>
    </row>
    <row r="2769" spans="2:9" ht="18.75" customHeight="1">
      <c r="B2769" s="95"/>
      <c r="C2769" s="501" t="s">
        <v>250</v>
      </c>
      <c r="D2769" s="501"/>
      <c r="E2769" s="501"/>
      <c r="F2769" s="501"/>
      <c r="G2769" s="501"/>
      <c r="H2769" s="501"/>
      <c r="I2769" s="95"/>
    </row>
    <row r="2770" spans="2:9" ht="25.5">
      <c r="B2770" s="95"/>
      <c r="C2770" s="282" t="s">
        <v>251</v>
      </c>
      <c r="D2770" s="267" t="s">
        <v>252</v>
      </c>
      <c r="E2770" s="267" t="s">
        <v>253</v>
      </c>
      <c r="F2770" s="277" t="s">
        <v>254</v>
      </c>
      <c r="G2770" s="267" t="s">
        <v>255</v>
      </c>
      <c r="H2770" s="267" t="s">
        <v>249</v>
      </c>
      <c r="I2770" s="95"/>
    </row>
    <row r="2771" spans="2:9" ht="18.75" customHeight="1">
      <c r="B2771" s="95"/>
      <c r="C2771" s="116"/>
      <c r="D2771" s="117"/>
      <c r="E2771" s="117"/>
      <c r="F2771" s="117"/>
      <c r="G2771" s="283">
        <f>E2771-D2771</f>
        <v>0</v>
      </c>
      <c r="H2771" s="111">
        <v>0</v>
      </c>
      <c r="I2771" s="123" t="s">
        <v>256</v>
      </c>
    </row>
    <row r="2772" spans="2:9" ht="18.75" customHeight="1">
      <c r="B2772" s="95"/>
      <c r="C2772" s="118"/>
      <c r="D2772" s="119"/>
      <c r="E2772" s="119"/>
      <c r="F2772" s="119"/>
      <c r="G2772" s="284">
        <f t="shared" ref="G2772" si="377">E2772-D2772</f>
        <v>0</v>
      </c>
      <c r="H2772" s="113">
        <v>0</v>
      </c>
      <c r="I2772" s="123" t="s">
        <v>257</v>
      </c>
    </row>
    <row r="2773" spans="2:9" s="126" customFormat="1" ht="18.75" customHeight="1">
      <c r="B2773" s="122"/>
      <c r="C2773" s="500" t="s">
        <v>237</v>
      </c>
      <c r="D2773" s="500"/>
      <c r="E2773" s="500"/>
      <c r="F2773" s="500"/>
      <c r="G2773" s="500"/>
      <c r="H2773" s="276">
        <f>SUBTOTAL(9,H2771:H2772)</f>
        <v>0</v>
      </c>
      <c r="I2773" s="122"/>
    </row>
    <row r="2774" spans="2:9" ht="6" customHeight="1">
      <c r="B2774" s="95"/>
      <c r="C2774" s="97"/>
      <c r="D2774" s="97"/>
      <c r="E2774" s="97"/>
      <c r="F2774" s="97"/>
      <c r="G2774" s="97"/>
      <c r="H2774" s="97"/>
      <c r="I2774" s="95"/>
    </row>
    <row r="2775" spans="2:9" s="127" customFormat="1" ht="18.75" customHeight="1">
      <c r="B2775" s="124"/>
      <c r="C2775" s="497" t="s">
        <v>258</v>
      </c>
      <c r="D2775" s="497"/>
      <c r="E2775" s="497"/>
      <c r="F2775" s="497"/>
      <c r="G2775" s="497"/>
      <c r="H2775" s="285">
        <f>SUBTOTAL(9,H2743:H2773)</f>
        <v>0</v>
      </c>
      <c r="I2775" s="124"/>
    </row>
    <row r="2776" spans="2:9" ht="50.1" customHeight="1">
      <c r="B2776" s="95"/>
      <c r="C2776" s="120"/>
      <c r="D2776" s="120"/>
      <c r="E2776" s="120"/>
      <c r="F2776" s="120"/>
      <c r="G2776" s="120"/>
      <c r="H2776" s="120"/>
      <c r="I2776" s="95"/>
    </row>
    <row r="2777" spans="2:9" ht="18.75" customHeight="1">
      <c r="B2777" s="95"/>
      <c r="C2777" s="510" t="s">
        <v>358</v>
      </c>
      <c r="D2777" s="510"/>
      <c r="E2777" s="507"/>
      <c r="F2777" s="507"/>
      <c r="G2777" s="507"/>
      <c r="H2777" s="507"/>
      <c r="I2777" s="95"/>
    </row>
    <row r="2778" spans="2:9" ht="18.75" customHeight="1">
      <c r="B2778" s="95"/>
      <c r="C2778" s="511" t="s">
        <v>184</v>
      </c>
      <c r="D2778" s="511"/>
      <c r="E2778" s="507"/>
      <c r="F2778" s="507"/>
      <c r="G2778" s="507"/>
      <c r="H2778" s="507"/>
      <c r="I2778" s="95"/>
    </row>
    <row r="2779" spans="2:9" ht="18.75" customHeight="1">
      <c r="B2779" s="95"/>
      <c r="C2779" s="503" t="s">
        <v>359</v>
      </c>
      <c r="D2779" s="503"/>
      <c r="E2779" s="507"/>
      <c r="F2779" s="507"/>
      <c r="G2779" s="507"/>
      <c r="H2779" s="507"/>
      <c r="I2779" s="95"/>
    </row>
    <row r="2780" spans="2:9" ht="18.75" customHeight="1">
      <c r="B2780" s="95"/>
      <c r="C2780" s="503" t="s">
        <v>226</v>
      </c>
      <c r="D2780" s="503"/>
      <c r="E2780" s="507"/>
      <c r="F2780" s="507"/>
      <c r="G2780" s="507"/>
      <c r="H2780" s="507"/>
      <c r="I2780" s="95"/>
    </row>
    <row r="2781" spans="2:9" ht="32.25" customHeight="1">
      <c r="B2781" s="95"/>
      <c r="C2781" s="503" t="s">
        <v>227</v>
      </c>
      <c r="D2781" s="503"/>
      <c r="E2781" s="507"/>
      <c r="F2781" s="507"/>
      <c r="G2781" s="507"/>
      <c r="H2781" s="507"/>
      <c r="I2781" s="95"/>
    </row>
    <row r="2782" spans="2:9" ht="30" customHeight="1">
      <c r="B2782" s="95"/>
      <c r="C2782" s="265" t="s">
        <v>228</v>
      </c>
      <c r="D2782" s="265" t="s">
        <v>229</v>
      </c>
      <c r="E2782" s="265" t="s">
        <v>230</v>
      </c>
      <c r="F2782" s="508" t="s">
        <v>194</v>
      </c>
      <c r="G2782" s="508"/>
      <c r="H2782" s="508"/>
      <c r="I2782" s="95"/>
    </row>
    <row r="2783" spans="2:9" ht="18.75" customHeight="1">
      <c r="B2783" s="95"/>
      <c r="C2783" s="106"/>
      <c r="D2783" s="238"/>
      <c r="E2783" s="266">
        <f>D2783-C2783</f>
        <v>0</v>
      </c>
      <c r="F2783" s="509"/>
      <c r="G2783" s="509"/>
      <c r="H2783" s="509"/>
      <c r="I2783" s="121"/>
    </row>
    <row r="2784" spans="2:9" ht="6" customHeight="1">
      <c r="B2784" s="95"/>
      <c r="C2784" s="96"/>
      <c r="D2784" s="97"/>
      <c r="E2784" s="97"/>
      <c r="F2784" s="97"/>
      <c r="G2784" s="97"/>
      <c r="H2784" s="97"/>
      <c r="I2784" s="95"/>
    </row>
    <row r="2785" spans="2:9" ht="18.75" customHeight="1">
      <c r="B2785" s="95"/>
      <c r="C2785" s="501" t="s">
        <v>231</v>
      </c>
      <c r="D2785" s="501"/>
      <c r="E2785" s="501"/>
      <c r="F2785" s="501"/>
      <c r="G2785" s="501"/>
      <c r="H2785" s="501"/>
      <c r="I2785" s="95"/>
    </row>
    <row r="2786" spans="2:9" ht="25.5">
      <c r="B2786" s="95"/>
      <c r="C2786" s="267" t="s">
        <v>232</v>
      </c>
      <c r="D2786" s="267" t="s">
        <v>233</v>
      </c>
      <c r="E2786" s="267" t="s">
        <v>230</v>
      </c>
      <c r="F2786" s="267" t="s">
        <v>234</v>
      </c>
      <c r="G2786" s="268" t="s">
        <v>235</v>
      </c>
      <c r="H2786" s="269" t="s">
        <v>236</v>
      </c>
      <c r="I2786" s="95"/>
    </row>
    <row r="2787" spans="2:9" ht="18.75" customHeight="1">
      <c r="B2787" s="95"/>
      <c r="C2787" s="106"/>
      <c r="D2787" s="238"/>
      <c r="E2787" s="266">
        <f t="shared" ref="E2787:E2788" si="378">D2787-C2787</f>
        <v>0</v>
      </c>
      <c r="F2787" s="273">
        <f t="shared" ref="F2787:F2788" si="379">IF(E2787-FLOOR(E2787,1)&lt;=5/24,FLOOR(E2787,1),IF(E2787-FLOOR(E2787,1)&lt;=8/24,FLOOR(E2787,1)+1/3,IF(E2787-FLOOR(E2787,1)&lt;=12/24,FLOOR(E2787,1)+2/3,CEILING(E2787,1))))</f>
        <v>0</v>
      </c>
      <c r="G2787" s="108"/>
      <c r="H2787" s="270">
        <f t="shared" ref="H2787:H2788" si="380">G2787*F2787</f>
        <v>0</v>
      </c>
      <c r="I2787" s="95"/>
    </row>
    <row r="2788" spans="2:9" ht="18.75" customHeight="1">
      <c r="B2788" s="95"/>
      <c r="C2788" s="107"/>
      <c r="D2788" s="107"/>
      <c r="E2788" s="274">
        <f t="shared" si="378"/>
        <v>0</v>
      </c>
      <c r="F2788" s="275">
        <f t="shared" si="379"/>
        <v>0</v>
      </c>
      <c r="G2788" s="109"/>
      <c r="H2788" s="271">
        <f t="shared" si="380"/>
        <v>0</v>
      </c>
      <c r="I2788" s="95"/>
    </row>
    <row r="2789" spans="2:9" s="126" customFormat="1" ht="18.75" customHeight="1">
      <c r="B2789" s="122"/>
      <c r="C2789" s="500" t="s">
        <v>237</v>
      </c>
      <c r="D2789" s="500"/>
      <c r="E2789" s="500"/>
      <c r="F2789" s="500"/>
      <c r="G2789" s="502"/>
      <c r="H2789" s="272">
        <f>SUBTOTAL(9,H2787:H2788)</f>
        <v>0</v>
      </c>
      <c r="I2789" s="122"/>
    </row>
    <row r="2790" spans="2:9" ht="6" customHeight="1">
      <c r="B2790" s="95"/>
      <c r="C2790" s="96"/>
      <c r="D2790" s="97"/>
      <c r="E2790" s="97"/>
      <c r="F2790" s="97"/>
      <c r="G2790" s="97"/>
      <c r="H2790" s="97"/>
      <c r="I2790" s="95"/>
    </row>
    <row r="2791" spans="2:9" ht="18.75" customHeight="1">
      <c r="B2791" s="95"/>
      <c r="C2791" s="501" t="s">
        <v>238</v>
      </c>
      <c r="D2791" s="501"/>
      <c r="E2791" s="501"/>
      <c r="F2791" s="501"/>
      <c r="G2791" s="501"/>
      <c r="H2791" s="501"/>
      <c r="I2791" s="95"/>
    </row>
    <row r="2792" spans="2:9" ht="25.5">
      <c r="B2792" s="95"/>
      <c r="C2792" s="267" t="s">
        <v>239</v>
      </c>
      <c r="D2792" s="504" t="s">
        <v>16</v>
      </c>
      <c r="E2792" s="504"/>
      <c r="F2792" s="504"/>
      <c r="G2792" s="504"/>
      <c r="H2792" s="267" t="s">
        <v>64</v>
      </c>
      <c r="I2792" s="95"/>
    </row>
    <row r="2793" spans="2:9" ht="18.75" customHeight="1">
      <c r="B2793" s="95"/>
      <c r="C2793" s="110"/>
      <c r="D2793" s="505"/>
      <c r="E2793" s="505"/>
      <c r="F2793" s="505"/>
      <c r="G2793" s="505"/>
      <c r="H2793" s="111">
        <v>0</v>
      </c>
      <c r="I2793" s="121"/>
    </row>
    <row r="2794" spans="2:9" ht="18.75" customHeight="1">
      <c r="B2794" s="95"/>
      <c r="C2794" s="112"/>
      <c r="D2794" s="506"/>
      <c r="E2794" s="506"/>
      <c r="F2794" s="506"/>
      <c r="G2794" s="506"/>
      <c r="H2794" s="113">
        <v>0</v>
      </c>
      <c r="I2794" s="95"/>
    </row>
    <row r="2795" spans="2:9" s="126" customFormat="1" ht="18.75" customHeight="1">
      <c r="B2795" s="122"/>
      <c r="C2795" s="500" t="s">
        <v>237</v>
      </c>
      <c r="D2795" s="500"/>
      <c r="E2795" s="500"/>
      <c r="F2795" s="500"/>
      <c r="G2795" s="500"/>
      <c r="H2795" s="158">
        <f>SUBTOTAL(9,H2793:H2794)</f>
        <v>0</v>
      </c>
      <c r="I2795" s="122"/>
    </row>
    <row r="2796" spans="2:9" ht="6" customHeight="1">
      <c r="B2796" s="95"/>
      <c r="C2796" s="96"/>
      <c r="D2796" s="97"/>
      <c r="E2796" s="97"/>
      <c r="F2796" s="97"/>
      <c r="G2796" s="97"/>
      <c r="H2796" s="97"/>
      <c r="I2796" s="95"/>
    </row>
    <row r="2797" spans="2:9" ht="18.75" customHeight="1">
      <c r="B2797" s="95"/>
      <c r="C2797" s="501" t="s">
        <v>240</v>
      </c>
      <c r="D2797" s="501"/>
      <c r="E2797" s="501"/>
      <c r="F2797" s="501"/>
      <c r="G2797" s="501"/>
      <c r="H2797" s="501"/>
      <c r="I2797" s="95"/>
    </row>
    <row r="2798" spans="2:9" ht="38.25">
      <c r="B2798" s="95"/>
      <c r="C2798" s="277" t="s">
        <v>361</v>
      </c>
      <c r="D2798" s="277" t="s">
        <v>362</v>
      </c>
      <c r="E2798" s="267" t="s">
        <v>243</v>
      </c>
      <c r="F2798" s="267" t="s">
        <v>244</v>
      </c>
      <c r="G2798" s="268" t="s">
        <v>245</v>
      </c>
      <c r="H2798" s="269" t="s">
        <v>246</v>
      </c>
      <c r="I2798" s="95"/>
    </row>
    <row r="2799" spans="2:9" ht="18.75" customHeight="1">
      <c r="B2799" s="95"/>
      <c r="C2799" s="236"/>
      <c r="D2799" s="114"/>
      <c r="E2799" s="236"/>
      <c r="F2799" s="236"/>
      <c r="G2799" s="278">
        <f>IF(E2799="",0,IF(F2799="",0.42,F2799*0.05+0.42))</f>
        <v>0</v>
      </c>
      <c r="H2799" s="279">
        <f>G2799*E2799</f>
        <v>0</v>
      </c>
      <c r="I2799" s="95"/>
    </row>
    <row r="2800" spans="2:9" ht="18.75" customHeight="1">
      <c r="B2800" s="95"/>
      <c r="C2800" s="236"/>
      <c r="D2800" s="114"/>
      <c r="E2800" s="236"/>
      <c r="F2800" s="236"/>
      <c r="G2800" s="278">
        <f t="shared" ref="G2800:G2802" si="381">IF(E2800="",0,IF(F2800="",0.42,F2800*0.05+0.42))</f>
        <v>0</v>
      </c>
      <c r="H2800" s="279">
        <f t="shared" ref="H2800:H2802" si="382">G2800*E2800</f>
        <v>0</v>
      </c>
      <c r="I2800" s="95"/>
    </row>
    <row r="2801" spans="2:9" ht="18.75" customHeight="1">
      <c r="B2801" s="95"/>
      <c r="C2801" s="236"/>
      <c r="D2801" s="114"/>
      <c r="E2801" s="236"/>
      <c r="F2801" s="236"/>
      <c r="G2801" s="278">
        <f t="shared" si="381"/>
        <v>0</v>
      </c>
      <c r="H2801" s="279">
        <f t="shared" si="382"/>
        <v>0</v>
      </c>
      <c r="I2801" s="95"/>
    </row>
    <row r="2802" spans="2:9" ht="18.75" customHeight="1">
      <c r="B2802" s="95"/>
      <c r="C2802" s="237"/>
      <c r="D2802" s="115"/>
      <c r="E2802" s="237"/>
      <c r="F2802" s="237"/>
      <c r="G2802" s="280">
        <f t="shared" si="381"/>
        <v>0</v>
      </c>
      <c r="H2802" s="281">
        <f t="shared" si="382"/>
        <v>0</v>
      </c>
      <c r="I2802" s="95"/>
    </row>
    <row r="2803" spans="2:9" s="126" customFormat="1" ht="18.75" customHeight="1">
      <c r="B2803" s="122"/>
      <c r="C2803" s="500" t="s">
        <v>237</v>
      </c>
      <c r="D2803" s="500"/>
      <c r="E2803" s="500"/>
      <c r="F2803" s="500"/>
      <c r="G2803" s="502"/>
      <c r="H2803" s="272">
        <f>SUBTOTAL(9,H2799:H2802)</f>
        <v>0</v>
      </c>
      <c r="I2803" s="122"/>
    </row>
    <row r="2804" spans="2:9" ht="6" customHeight="1">
      <c r="B2804" s="95"/>
      <c r="C2804" s="97"/>
      <c r="D2804" s="97"/>
      <c r="E2804" s="97"/>
      <c r="F2804" s="97"/>
      <c r="G2804" s="97"/>
      <c r="H2804" s="97"/>
      <c r="I2804" s="95"/>
    </row>
    <row r="2805" spans="2:9" ht="18.75" customHeight="1">
      <c r="B2805" s="95"/>
      <c r="C2805" s="501" t="s">
        <v>247</v>
      </c>
      <c r="D2805" s="501"/>
      <c r="E2805" s="501"/>
      <c r="F2805" s="501"/>
      <c r="G2805" s="501"/>
      <c r="H2805" s="501"/>
      <c r="I2805" s="95"/>
    </row>
    <row r="2806" spans="2:9" ht="18.75" customHeight="1">
      <c r="B2806" s="95"/>
      <c r="C2806" s="277" t="s">
        <v>241</v>
      </c>
      <c r="D2806" s="277" t="s">
        <v>242</v>
      </c>
      <c r="E2806" s="503" t="s">
        <v>248</v>
      </c>
      <c r="F2806" s="503"/>
      <c r="G2806" s="503"/>
      <c r="H2806" s="267" t="s">
        <v>249</v>
      </c>
      <c r="I2806" s="95"/>
    </row>
    <row r="2807" spans="2:9" ht="18.75" customHeight="1">
      <c r="B2807" s="95"/>
      <c r="C2807" s="236"/>
      <c r="D2807" s="236"/>
      <c r="E2807" s="498"/>
      <c r="F2807" s="498"/>
      <c r="G2807" s="498"/>
      <c r="H2807" s="111">
        <v>0</v>
      </c>
      <c r="I2807" s="95"/>
    </row>
    <row r="2808" spans="2:9" ht="18.75" customHeight="1">
      <c r="B2808" s="95"/>
      <c r="C2808" s="236"/>
      <c r="D2808" s="236"/>
      <c r="E2808" s="498"/>
      <c r="F2808" s="498"/>
      <c r="G2808" s="498"/>
      <c r="H2808" s="111">
        <v>0</v>
      </c>
      <c r="I2808" s="95"/>
    </row>
    <row r="2809" spans="2:9" ht="18.75" customHeight="1">
      <c r="B2809" s="95"/>
      <c r="C2809" s="236"/>
      <c r="D2809" s="236"/>
      <c r="E2809" s="498"/>
      <c r="F2809" s="498"/>
      <c r="G2809" s="498"/>
      <c r="H2809" s="111">
        <v>0</v>
      </c>
      <c r="I2809" s="95"/>
    </row>
    <row r="2810" spans="2:9" ht="18.75" customHeight="1">
      <c r="B2810" s="95"/>
      <c r="C2810" s="237"/>
      <c r="D2810" s="237"/>
      <c r="E2810" s="499"/>
      <c r="F2810" s="499"/>
      <c r="G2810" s="499"/>
      <c r="H2810" s="113">
        <v>0</v>
      </c>
      <c r="I2810" s="95"/>
    </row>
    <row r="2811" spans="2:9" s="126" customFormat="1" ht="18.75" customHeight="1">
      <c r="B2811" s="122"/>
      <c r="C2811" s="500" t="s">
        <v>237</v>
      </c>
      <c r="D2811" s="500"/>
      <c r="E2811" s="500"/>
      <c r="F2811" s="500"/>
      <c r="G2811" s="500"/>
      <c r="H2811" s="276">
        <f>SUBTOTAL(9,H2807:H2810)</f>
        <v>0</v>
      </c>
      <c r="I2811" s="122"/>
    </row>
    <row r="2812" spans="2:9" ht="6" customHeight="1">
      <c r="B2812" s="95"/>
      <c r="C2812" s="97"/>
      <c r="D2812" s="97"/>
      <c r="E2812" s="97"/>
      <c r="F2812" s="97"/>
      <c r="G2812" s="97"/>
      <c r="H2812" s="97"/>
      <c r="I2812" s="95"/>
    </row>
    <row r="2813" spans="2:9" ht="18.75" customHeight="1">
      <c r="B2813" s="95"/>
      <c r="C2813" s="501" t="s">
        <v>250</v>
      </c>
      <c r="D2813" s="501"/>
      <c r="E2813" s="501"/>
      <c r="F2813" s="501"/>
      <c r="G2813" s="501"/>
      <c r="H2813" s="501"/>
      <c r="I2813" s="95"/>
    </row>
    <row r="2814" spans="2:9" ht="25.5">
      <c r="B2814" s="95"/>
      <c r="C2814" s="282" t="s">
        <v>251</v>
      </c>
      <c r="D2814" s="267" t="s">
        <v>252</v>
      </c>
      <c r="E2814" s="267" t="s">
        <v>253</v>
      </c>
      <c r="F2814" s="277" t="s">
        <v>254</v>
      </c>
      <c r="G2814" s="267" t="s">
        <v>255</v>
      </c>
      <c r="H2814" s="267" t="s">
        <v>249</v>
      </c>
      <c r="I2814" s="95"/>
    </row>
    <row r="2815" spans="2:9" ht="18.75" customHeight="1">
      <c r="B2815" s="95"/>
      <c r="C2815" s="116"/>
      <c r="D2815" s="117"/>
      <c r="E2815" s="117"/>
      <c r="F2815" s="117"/>
      <c r="G2815" s="283">
        <f>E2815-D2815</f>
        <v>0</v>
      </c>
      <c r="H2815" s="111">
        <v>0</v>
      </c>
      <c r="I2815" s="123" t="s">
        <v>256</v>
      </c>
    </row>
    <row r="2816" spans="2:9" ht="18.75" customHeight="1">
      <c r="B2816" s="95"/>
      <c r="C2816" s="118"/>
      <c r="D2816" s="119"/>
      <c r="E2816" s="119"/>
      <c r="F2816" s="119"/>
      <c r="G2816" s="284">
        <f t="shared" ref="G2816" si="383">E2816-D2816</f>
        <v>0</v>
      </c>
      <c r="H2816" s="113">
        <v>0</v>
      </c>
      <c r="I2816" s="123" t="s">
        <v>257</v>
      </c>
    </row>
    <row r="2817" spans="2:9" s="126" customFormat="1" ht="18.75" customHeight="1">
      <c r="B2817" s="122"/>
      <c r="C2817" s="500" t="s">
        <v>237</v>
      </c>
      <c r="D2817" s="500"/>
      <c r="E2817" s="500"/>
      <c r="F2817" s="500"/>
      <c r="G2817" s="500"/>
      <c r="H2817" s="276">
        <f>SUBTOTAL(9,H2815:H2816)</f>
        <v>0</v>
      </c>
      <c r="I2817" s="122"/>
    </row>
    <row r="2818" spans="2:9" ht="6" customHeight="1">
      <c r="B2818" s="95"/>
      <c r="C2818" s="97"/>
      <c r="D2818" s="97"/>
      <c r="E2818" s="97"/>
      <c r="F2818" s="97"/>
      <c r="G2818" s="97"/>
      <c r="H2818" s="97"/>
      <c r="I2818" s="95"/>
    </row>
    <row r="2819" spans="2:9" s="127" customFormat="1" ht="18.75" customHeight="1">
      <c r="B2819" s="124"/>
      <c r="C2819" s="497" t="s">
        <v>258</v>
      </c>
      <c r="D2819" s="497"/>
      <c r="E2819" s="497"/>
      <c r="F2819" s="497"/>
      <c r="G2819" s="497"/>
      <c r="H2819" s="285">
        <f>SUBTOTAL(9,H2787:H2817)</f>
        <v>0</v>
      </c>
      <c r="I2819" s="124"/>
    </row>
    <row r="2820" spans="2:9" ht="50.1" customHeight="1">
      <c r="B2820" s="95"/>
      <c r="C2820" s="120"/>
      <c r="D2820" s="120"/>
      <c r="E2820" s="120"/>
      <c r="F2820" s="120"/>
      <c r="G2820" s="120"/>
      <c r="H2820" s="120"/>
      <c r="I2820" s="95"/>
    </row>
    <row r="2821" spans="2:9" ht="18.75" customHeight="1">
      <c r="B2821" s="95"/>
      <c r="C2821" s="510" t="s">
        <v>358</v>
      </c>
      <c r="D2821" s="510"/>
      <c r="E2821" s="507"/>
      <c r="F2821" s="507"/>
      <c r="G2821" s="507"/>
      <c r="H2821" s="507"/>
      <c r="I2821" s="95"/>
    </row>
    <row r="2822" spans="2:9" ht="18.75" customHeight="1">
      <c r="B2822" s="95"/>
      <c r="C2822" s="511" t="s">
        <v>184</v>
      </c>
      <c r="D2822" s="511"/>
      <c r="E2822" s="507"/>
      <c r="F2822" s="507"/>
      <c r="G2822" s="507"/>
      <c r="H2822" s="507"/>
      <c r="I2822" s="95"/>
    </row>
    <row r="2823" spans="2:9" ht="18.75" customHeight="1">
      <c r="B2823" s="95"/>
      <c r="C2823" s="503" t="s">
        <v>359</v>
      </c>
      <c r="D2823" s="503"/>
      <c r="E2823" s="507"/>
      <c r="F2823" s="507"/>
      <c r="G2823" s="507"/>
      <c r="H2823" s="507"/>
      <c r="I2823" s="95"/>
    </row>
    <row r="2824" spans="2:9" ht="18.75" customHeight="1">
      <c r="B2824" s="95"/>
      <c r="C2824" s="503" t="s">
        <v>226</v>
      </c>
      <c r="D2824" s="503"/>
      <c r="E2824" s="507"/>
      <c r="F2824" s="507"/>
      <c r="G2824" s="507"/>
      <c r="H2824" s="507"/>
      <c r="I2824" s="95"/>
    </row>
    <row r="2825" spans="2:9" ht="32.25" customHeight="1">
      <c r="B2825" s="95"/>
      <c r="C2825" s="503" t="s">
        <v>227</v>
      </c>
      <c r="D2825" s="503"/>
      <c r="E2825" s="507"/>
      <c r="F2825" s="507"/>
      <c r="G2825" s="507"/>
      <c r="H2825" s="507"/>
      <c r="I2825" s="95"/>
    </row>
    <row r="2826" spans="2:9" ht="30" customHeight="1">
      <c r="B2826" s="95"/>
      <c r="C2826" s="265" t="s">
        <v>228</v>
      </c>
      <c r="D2826" s="265" t="s">
        <v>229</v>
      </c>
      <c r="E2826" s="265" t="s">
        <v>230</v>
      </c>
      <c r="F2826" s="508" t="s">
        <v>194</v>
      </c>
      <c r="G2826" s="508"/>
      <c r="H2826" s="508"/>
      <c r="I2826" s="95"/>
    </row>
    <row r="2827" spans="2:9" ht="18.75" customHeight="1">
      <c r="B2827" s="95"/>
      <c r="C2827" s="106"/>
      <c r="D2827" s="238"/>
      <c r="E2827" s="266">
        <f>D2827-C2827</f>
        <v>0</v>
      </c>
      <c r="F2827" s="509"/>
      <c r="G2827" s="509"/>
      <c r="H2827" s="509"/>
      <c r="I2827" s="121"/>
    </row>
    <row r="2828" spans="2:9" ht="6" customHeight="1">
      <c r="B2828" s="95"/>
      <c r="C2828" s="96"/>
      <c r="D2828" s="97"/>
      <c r="E2828" s="97"/>
      <c r="F2828" s="97"/>
      <c r="G2828" s="97"/>
      <c r="H2828" s="97"/>
      <c r="I2828" s="95"/>
    </row>
    <row r="2829" spans="2:9" ht="18.75" customHeight="1">
      <c r="B2829" s="95"/>
      <c r="C2829" s="501" t="s">
        <v>231</v>
      </c>
      <c r="D2829" s="501"/>
      <c r="E2829" s="501"/>
      <c r="F2829" s="501"/>
      <c r="G2829" s="501"/>
      <c r="H2829" s="501"/>
      <c r="I2829" s="95"/>
    </row>
    <row r="2830" spans="2:9" ht="25.5">
      <c r="B2830" s="95"/>
      <c r="C2830" s="267" t="s">
        <v>232</v>
      </c>
      <c r="D2830" s="267" t="s">
        <v>233</v>
      </c>
      <c r="E2830" s="267" t="s">
        <v>230</v>
      </c>
      <c r="F2830" s="267" t="s">
        <v>234</v>
      </c>
      <c r="G2830" s="268" t="s">
        <v>235</v>
      </c>
      <c r="H2830" s="269" t="s">
        <v>236</v>
      </c>
      <c r="I2830" s="95"/>
    </row>
    <row r="2831" spans="2:9" ht="18.75" customHeight="1">
      <c r="B2831" s="95"/>
      <c r="C2831" s="106"/>
      <c r="D2831" s="238"/>
      <c r="E2831" s="266">
        <f t="shared" ref="E2831:E2832" si="384">D2831-C2831</f>
        <v>0</v>
      </c>
      <c r="F2831" s="273">
        <f t="shared" ref="F2831:F2832" si="385">IF(E2831-FLOOR(E2831,1)&lt;=5/24,FLOOR(E2831,1),IF(E2831-FLOOR(E2831,1)&lt;=8/24,FLOOR(E2831,1)+1/3,IF(E2831-FLOOR(E2831,1)&lt;=12/24,FLOOR(E2831,1)+2/3,CEILING(E2831,1))))</f>
        <v>0</v>
      </c>
      <c r="G2831" s="108"/>
      <c r="H2831" s="270">
        <f t="shared" ref="H2831:H2832" si="386">G2831*F2831</f>
        <v>0</v>
      </c>
      <c r="I2831" s="95"/>
    </row>
    <row r="2832" spans="2:9" ht="18.75" customHeight="1">
      <c r="B2832" s="95"/>
      <c r="C2832" s="107"/>
      <c r="D2832" s="107"/>
      <c r="E2832" s="274">
        <f t="shared" si="384"/>
        <v>0</v>
      </c>
      <c r="F2832" s="275">
        <f t="shared" si="385"/>
        <v>0</v>
      </c>
      <c r="G2832" s="109"/>
      <c r="H2832" s="271">
        <f t="shared" si="386"/>
        <v>0</v>
      </c>
      <c r="I2832" s="95"/>
    </row>
    <row r="2833" spans="2:9" s="126" customFormat="1" ht="18.75" customHeight="1">
      <c r="B2833" s="122"/>
      <c r="C2833" s="500" t="s">
        <v>237</v>
      </c>
      <c r="D2833" s="500"/>
      <c r="E2833" s="500"/>
      <c r="F2833" s="500"/>
      <c r="G2833" s="502"/>
      <c r="H2833" s="272">
        <f>SUBTOTAL(9,H2831:H2832)</f>
        <v>0</v>
      </c>
      <c r="I2833" s="122"/>
    </row>
    <row r="2834" spans="2:9" ht="6" customHeight="1">
      <c r="B2834" s="95"/>
      <c r="C2834" s="96"/>
      <c r="D2834" s="97"/>
      <c r="E2834" s="97"/>
      <c r="F2834" s="97"/>
      <c r="G2834" s="97"/>
      <c r="H2834" s="97"/>
      <c r="I2834" s="95"/>
    </row>
    <row r="2835" spans="2:9" ht="18.75" customHeight="1">
      <c r="B2835" s="95"/>
      <c r="C2835" s="501" t="s">
        <v>238</v>
      </c>
      <c r="D2835" s="501"/>
      <c r="E2835" s="501"/>
      <c r="F2835" s="501"/>
      <c r="G2835" s="501"/>
      <c r="H2835" s="501"/>
      <c r="I2835" s="95"/>
    </row>
    <row r="2836" spans="2:9" ht="25.5">
      <c r="B2836" s="95"/>
      <c r="C2836" s="267" t="s">
        <v>239</v>
      </c>
      <c r="D2836" s="504" t="s">
        <v>16</v>
      </c>
      <c r="E2836" s="504"/>
      <c r="F2836" s="504"/>
      <c r="G2836" s="504"/>
      <c r="H2836" s="267" t="s">
        <v>64</v>
      </c>
      <c r="I2836" s="95"/>
    </row>
    <row r="2837" spans="2:9" ht="18.75" customHeight="1">
      <c r="B2837" s="95"/>
      <c r="C2837" s="110"/>
      <c r="D2837" s="505"/>
      <c r="E2837" s="505"/>
      <c r="F2837" s="505"/>
      <c r="G2837" s="505"/>
      <c r="H2837" s="111">
        <v>0</v>
      </c>
      <c r="I2837" s="121"/>
    </row>
    <row r="2838" spans="2:9" ht="18.75" customHeight="1">
      <c r="B2838" s="95"/>
      <c r="C2838" s="112"/>
      <c r="D2838" s="506"/>
      <c r="E2838" s="506"/>
      <c r="F2838" s="506"/>
      <c r="G2838" s="506"/>
      <c r="H2838" s="113">
        <v>0</v>
      </c>
      <c r="I2838" s="95"/>
    </row>
    <row r="2839" spans="2:9" s="126" customFormat="1" ht="18.75" customHeight="1">
      <c r="B2839" s="122"/>
      <c r="C2839" s="500" t="s">
        <v>237</v>
      </c>
      <c r="D2839" s="500"/>
      <c r="E2839" s="500"/>
      <c r="F2839" s="500"/>
      <c r="G2839" s="500"/>
      <c r="H2839" s="158">
        <f>SUBTOTAL(9,H2837:H2838)</f>
        <v>0</v>
      </c>
      <c r="I2839" s="122"/>
    </row>
    <row r="2840" spans="2:9" ht="6" customHeight="1">
      <c r="B2840" s="95"/>
      <c r="C2840" s="96"/>
      <c r="D2840" s="97"/>
      <c r="E2840" s="97"/>
      <c r="F2840" s="97"/>
      <c r="G2840" s="97"/>
      <c r="H2840" s="97"/>
      <c r="I2840" s="95"/>
    </row>
    <row r="2841" spans="2:9" ht="18.75" customHeight="1">
      <c r="B2841" s="95"/>
      <c r="C2841" s="501" t="s">
        <v>240</v>
      </c>
      <c r="D2841" s="501"/>
      <c r="E2841" s="501"/>
      <c r="F2841" s="501"/>
      <c r="G2841" s="501"/>
      <c r="H2841" s="501"/>
      <c r="I2841" s="95"/>
    </row>
    <row r="2842" spans="2:9" ht="38.25">
      <c r="B2842" s="95"/>
      <c r="C2842" s="277" t="s">
        <v>361</v>
      </c>
      <c r="D2842" s="277" t="s">
        <v>362</v>
      </c>
      <c r="E2842" s="267" t="s">
        <v>243</v>
      </c>
      <c r="F2842" s="267" t="s">
        <v>244</v>
      </c>
      <c r="G2842" s="268" t="s">
        <v>245</v>
      </c>
      <c r="H2842" s="269" t="s">
        <v>246</v>
      </c>
      <c r="I2842" s="95"/>
    </row>
    <row r="2843" spans="2:9" ht="18.75" customHeight="1">
      <c r="B2843" s="95"/>
      <c r="C2843" s="236"/>
      <c r="D2843" s="114"/>
      <c r="E2843" s="236"/>
      <c r="F2843" s="236"/>
      <c r="G2843" s="278">
        <f>IF(E2843="",0,IF(F2843="",0.42,F2843*0.05+0.42))</f>
        <v>0</v>
      </c>
      <c r="H2843" s="279">
        <f>G2843*E2843</f>
        <v>0</v>
      </c>
      <c r="I2843" s="95"/>
    </row>
    <row r="2844" spans="2:9" ht="18.75" customHeight="1">
      <c r="B2844" s="95"/>
      <c r="C2844" s="236"/>
      <c r="D2844" s="114"/>
      <c r="E2844" s="236"/>
      <c r="F2844" s="236"/>
      <c r="G2844" s="278">
        <f t="shared" ref="G2844:G2846" si="387">IF(E2844="",0,IF(F2844="",0.42,F2844*0.05+0.42))</f>
        <v>0</v>
      </c>
      <c r="H2844" s="279">
        <f t="shared" ref="H2844:H2846" si="388">G2844*E2844</f>
        <v>0</v>
      </c>
      <c r="I2844" s="95"/>
    </row>
    <row r="2845" spans="2:9" ht="18.75" customHeight="1">
      <c r="B2845" s="95"/>
      <c r="C2845" s="236"/>
      <c r="D2845" s="114"/>
      <c r="E2845" s="236"/>
      <c r="F2845" s="236"/>
      <c r="G2845" s="278">
        <f t="shared" si="387"/>
        <v>0</v>
      </c>
      <c r="H2845" s="279">
        <f t="shared" si="388"/>
        <v>0</v>
      </c>
      <c r="I2845" s="95"/>
    </row>
    <row r="2846" spans="2:9" ht="18.75" customHeight="1">
      <c r="B2846" s="95"/>
      <c r="C2846" s="237"/>
      <c r="D2846" s="115"/>
      <c r="E2846" s="237"/>
      <c r="F2846" s="237"/>
      <c r="G2846" s="280">
        <f t="shared" si="387"/>
        <v>0</v>
      </c>
      <c r="H2846" s="281">
        <f t="shared" si="388"/>
        <v>0</v>
      </c>
      <c r="I2846" s="95"/>
    </row>
    <row r="2847" spans="2:9" s="126" customFormat="1" ht="18.75" customHeight="1">
      <c r="B2847" s="122"/>
      <c r="C2847" s="500" t="s">
        <v>237</v>
      </c>
      <c r="D2847" s="500"/>
      <c r="E2847" s="500"/>
      <c r="F2847" s="500"/>
      <c r="G2847" s="502"/>
      <c r="H2847" s="272">
        <f>SUBTOTAL(9,H2843:H2846)</f>
        <v>0</v>
      </c>
      <c r="I2847" s="122"/>
    </row>
    <row r="2848" spans="2:9" ht="6" customHeight="1">
      <c r="B2848" s="95"/>
      <c r="C2848" s="97"/>
      <c r="D2848" s="97"/>
      <c r="E2848" s="97"/>
      <c r="F2848" s="97"/>
      <c r="G2848" s="97"/>
      <c r="H2848" s="97"/>
      <c r="I2848" s="95"/>
    </row>
    <row r="2849" spans="2:9" ht="18.75" customHeight="1">
      <c r="B2849" s="95"/>
      <c r="C2849" s="501" t="s">
        <v>247</v>
      </c>
      <c r="D2849" s="501"/>
      <c r="E2849" s="501"/>
      <c r="F2849" s="501"/>
      <c r="G2849" s="501"/>
      <c r="H2849" s="501"/>
      <c r="I2849" s="95"/>
    </row>
    <row r="2850" spans="2:9" ht="18.75" customHeight="1">
      <c r="B2850" s="95"/>
      <c r="C2850" s="277" t="s">
        <v>241</v>
      </c>
      <c r="D2850" s="277" t="s">
        <v>242</v>
      </c>
      <c r="E2850" s="503" t="s">
        <v>248</v>
      </c>
      <c r="F2850" s="503"/>
      <c r="G2850" s="503"/>
      <c r="H2850" s="267" t="s">
        <v>249</v>
      </c>
      <c r="I2850" s="95"/>
    </row>
    <row r="2851" spans="2:9" ht="18.75" customHeight="1">
      <c r="B2851" s="95"/>
      <c r="C2851" s="236"/>
      <c r="D2851" s="236"/>
      <c r="E2851" s="498"/>
      <c r="F2851" s="498"/>
      <c r="G2851" s="498"/>
      <c r="H2851" s="111">
        <v>0</v>
      </c>
      <c r="I2851" s="95"/>
    </row>
    <row r="2852" spans="2:9" ht="18.75" customHeight="1">
      <c r="B2852" s="95"/>
      <c r="C2852" s="236"/>
      <c r="D2852" s="236"/>
      <c r="E2852" s="498"/>
      <c r="F2852" s="498"/>
      <c r="G2852" s="498"/>
      <c r="H2852" s="111">
        <v>0</v>
      </c>
      <c r="I2852" s="95"/>
    </row>
    <row r="2853" spans="2:9" ht="18.75" customHeight="1">
      <c r="B2853" s="95"/>
      <c r="C2853" s="236"/>
      <c r="D2853" s="236"/>
      <c r="E2853" s="498"/>
      <c r="F2853" s="498"/>
      <c r="G2853" s="498"/>
      <c r="H2853" s="111">
        <v>0</v>
      </c>
      <c r="I2853" s="95"/>
    </row>
    <row r="2854" spans="2:9" ht="18.75" customHeight="1">
      <c r="B2854" s="95"/>
      <c r="C2854" s="237"/>
      <c r="D2854" s="237"/>
      <c r="E2854" s="499"/>
      <c r="F2854" s="499"/>
      <c r="G2854" s="499"/>
      <c r="H2854" s="113">
        <v>0</v>
      </c>
      <c r="I2854" s="95"/>
    </row>
    <row r="2855" spans="2:9" s="126" customFormat="1" ht="18.75" customHeight="1">
      <c r="B2855" s="122"/>
      <c r="C2855" s="500" t="s">
        <v>237</v>
      </c>
      <c r="D2855" s="500"/>
      <c r="E2855" s="500"/>
      <c r="F2855" s="500"/>
      <c r="G2855" s="500"/>
      <c r="H2855" s="276">
        <f>SUBTOTAL(9,H2851:H2854)</f>
        <v>0</v>
      </c>
      <c r="I2855" s="122"/>
    </row>
    <row r="2856" spans="2:9" ht="6" customHeight="1">
      <c r="B2856" s="95"/>
      <c r="C2856" s="97"/>
      <c r="D2856" s="97"/>
      <c r="E2856" s="97"/>
      <c r="F2856" s="97"/>
      <c r="G2856" s="97"/>
      <c r="H2856" s="97"/>
      <c r="I2856" s="95"/>
    </row>
    <row r="2857" spans="2:9" ht="18.75" customHeight="1">
      <c r="B2857" s="95"/>
      <c r="C2857" s="501" t="s">
        <v>250</v>
      </c>
      <c r="D2857" s="501"/>
      <c r="E2857" s="501"/>
      <c r="F2857" s="501"/>
      <c r="G2857" s="501"/>
      <c r="H2857" s="501"/>
      <c r="I2857" s="95"/>
    </row>
    <row r="2858" spans="2:9" ht="25.5">
      <c r="B2858" s="95"/>
      <c r="C2858" s="282" t="s">
        <v>251</v>
      </c>
      <c r="D2858" s="267" t="s">
        <v>252</v>
      </c>
      <c r="E2858" s="267" t="s">
        <v>253</v>
      </c>
      <c r="F2858" s="277" t="s">
        <v>254</v>
      </c>
      <c r="G2858" s="267" t="s">
        <v>255</v>
      </c>
      <c r="H2858" s="267" t="s">
        <v>249</v>
      </c>
      <c r="I2858" s="95"/>
    </row>
    <row r="2859" spans="2:9" ht="18.75" customHeight="1">
      <c r="B2859" s="95"/>
      <c r="C2859" s="116"/>
      <c r="D2859" s="117"/>
      <c r="E2859" s="117"/>
      <c r="F2859" s="117"/>
      <c r="G2859" s="283">
        <f>E2859-D2859</f>
        <v>0</v>
      </c>
      <c r="H2859" s="111">
        <v>0</v>
      </c>
      <c r="I2859" s="123" t="s">
        <v>256</v>
      </c>
    </row>
    <row r="2860" spans="2:9" ht="18.75" customHeight="1">
      <c r="B2860" s="95"/>
      <c r="C2860" s="118"/>
      <c r="D2860" s="119"/>
      <c r="E2860" s="119"/>
      <c r="F2860" s="119"/>
      <c r="G2860" s="284">
        <f t="shared" ref="G2860" si="389">E2860-D2860</f>
        <v>0</v>
      </c>
      <c r="H2860" s="113">
        <v>0</v>
      </c>
      <c r="I2860" s="123" t="s">
        <v>257</v>
      </c>
    </row>
    <row r="2861" spans="2:9" s="126" customFormat="1" ht="18.75" customHeight="1">
      <c r="B2861" s="122"/>
      <c r="C2861" s="500" t="s">
        <v>237</v>
      </c>
      <c r="D2861" s="500"/>
      <c r="E2861" s="500"/>
      <c r="F2861" s="500"/>
      <c r="G2861" s="500"/>
      <c r="H2861" s="276">
        <f>SUBTOTAL(9,H2859:H2860)</f>
        <v>0</v>
      </c>
      <c r="I2861" s="122"/>
    </row>
    <row r="2862" spans="2:9" ht="6" customHeight="1">
      <c r="B2862" s="95"/>
      <c r="C2862" s="97"/>
      <c r="D2862" s="97"/>
      <c r="E2862" s="97"/>
      <c r="F2862" s="97"/>
      <c r="G2862" s="97"/>
      <c r="H2862" s="97"/>
      <c r="I2862" s="95"/>
    </row>
    <row r="2863" spans="2:9" s="127" customFormat="1" ht="18.75" customHeight="1">
      <c r="B2863" s="124"/>
      <c r="C2863" s="497" t="s">
        <v>258</v>
      </c>
      <c r="D2863" s="497"/>
      <c r="E2863" s="497"/>
      <c r="F2863" s="497"/>
      <c r="G2863" s="497"/>
      <c r="H2863" s="285">
        <f>SUBTOTAL(9,H2831:H2861)</f>
        <v>0</v>
      </c>
      <c r="I2863" s="124"/>
    </row>
    <row r="2864" spans="2:9" ht="50.1" customHeight="1">
      <c r="B2864" s="95"/>
      <c r="C2864" s="120"/>
      <c r="D2864" s="120"/>
      <c r="E2864" s="120"/>
      <c r="F2864" s="120"/>
      <c r="G2864" s="120"/>
      <c r="H2864" s="120"/>
      <c r="I2864" s="95"/>
    </row>
    <row r="2865" spans="2:9" ht="18.75" customHeight="1">
      <c r="B2865" s="95"/>
      <c r="C2865" s="510" t="s">
        <v>358</v>
      </c>
      <c r="D2865" s="510"/>
      <c r="E2865" s="507"/>
      <c r="F2865" s="507"/>
      <c r="G2865" s="507"/>
      <c r="H2865" s="507"/>
      <c r="I2865" s="95"/>
    </row>
    <row r="2866" spans="2:9" ht="18.75" customHeight="1">
      <c r="B2866" s="95"/>
      <c r="C2866" s="511" t="s">
        <v>184</v>
      </c>
      <c r="D2866" s="511"/>
      <c r="E2866" s="507"/>
      <c r="F2866" s="507"/>
      <c r="G2866" s="507"/>
      <c r="H2866" s="507"/>
      <c r="I2866" s="95"/>
    </row>
    <row r="2867" spans="2:9" ht="18.75" customHeight="1">
      <c r="B2867" s="95"/>
      <c r="C2867" s="503" t="s">
        <v>359</v>
      </c>
      <c r="D2867" s="503"/>
      <c r="E2867" s="507"/>
      <c r="F2867" s="507"/>
      <c r="G2867" s="507"/>
      <c r="H2867" s="507"/>
      <c r="I2867" s="95"/>
    </row>
    <row r="2868" spans="2:9" ht="18.75" customHeight="1">
      <c r="B2868" s="95"/>
      <c r="C2868" s="503" t="s">
        <v>226</v>
      </c>
      <c r="D2868" s="503"/>
      <c r="E2868" s="507"/>
      <c r="F2868" s="507"/>
      <c r="G2868" s="507"/>
      <c r="H2868" s="507"/>
      <c r="I2868" s="95"/>
    </row>
    <row r="2869" spans="2:9" ht="32.25" customHeight="1">
      <c r="B2869" s="95"/>
      <c r="C2869" s="503" t="s">
        <v>227</v>
      </c>
      <c r="D2869" s="503"/>
      <c r="E2869" s="507"/>
      <c r="F2869" s="507"/>
      <c r="G2869" s="507"/>
      <c r="H2869" s="507"/>
      <c r="I2869" s="95"/>
    </row>
    <row r="2870" spans="2:9" ht="30" customHeight="1">
      <c r="B2870" s="95"/>
      <c r="C2870" s="265" t="s">
        <v>228</v>
      </c>
      <c r="D2870" s="265" t="s">
        <v>229</v>
      </c>
      <c r="E2870" s="265" t="s">
        <v>230</v>
      </c>
      <c r="F2870" s="508" t="s">
        <v>194</v>
      </c>
      <c r="G2870" s="508"/>
      <c r="H2870" s="508"/>
      <c r="I2870" s="95"/>
    </row>
    <row r="2871" spans="2:9" ht="18.75" customHeight="1">
      <c r="B2871" s="95"/>
      <c r="C2871" s="106"/>
      <c r="D2871" s="238"/>
      <c r="E2871" s="266">
        <f>D2871-C2871</f>
        <v>0</v>
      </c>
      <c r="F2871" s="509"/>
      <c r="G2871" s="509"/>
      <c r="H2871" s="509"/>
      <c r="I2871" s="121"/>
    </row>
    <row r="2872" spans="2:9" ht="6" customHeight="1">
      <c r="B2872" s="95"/>
      <c r="C2872" s="96"/>
      <c r="D2872" s="97"/>
      <c r="E2872" s="97"/>
      <c r="F2872" s="97"/>
      <c r="G2872" s="97"/>
      <c r="H2872" s="97"/>
      <c r="I2872" s="95"/>
    </row>
    <row r="2873" spans="2:9" ht="18.75" customHeight="1">
      <c r="B2873" s="95"/>
      <c r="C2873" s="501" t="s">
        <v>231</v>
      </c>
      <c r="D2873" s="501"/>
      <c r="E2873" s="501"/>
      <c r="F2873" s="501"/>
      <c r="G2873" s="501"/>
      <c r="H2873" s="501"/>
      <c r="I2873" s="95"/>
    </row>
    <row r="2874" spans="2:9" ht="25.5">
      <c r="B2874" s="95"/>
      <c r="C2874" s="267" t="s">
        <v>232</v>
      </c>
      <c r="D2874" s="267" t="s">
        <v>233</v>
      </c>
      <c r="E2874" s="267" t="s">
        <v>230</v>
      </c>
      <c r="F2874" s="267" t="s">
        <v>234</v>
      </c>
      <c r="G2874" s="268" t="s">
        <v>235</v>
      </c>
      <c r="H2874" s="269" t="s">
        <v>236</v>
      </c>
      <c r="I2874" s="95"/>
    </row>
    <row r="2875" spans="2:9" ht="18.75" customHeight="1">
      <c r="B2875" s="95"/>
      <c r="C2875" s="106"/>
      <c r="D2875" s="238"/>
      <c r="E2875" s="266">
        <f t="shared" ref="E2875:E2876" si="390">D2875-C2875</f>
        <v>0</v>
      </c>
      <c r="F2875" s="273">
        <f t="shared" ref="F2875:F2876" si="391">IF(E2875-FLOOR(E2875,1)&lt;=5/24,FLOOR(E2875,1),IF(E2875-FLOOR(E2875,1)&lt;=8/24,FLOOR(E2875,1)+1/3,IF(E2875-FLOOR(E2875,1)&lt;=12/24,FLOOR(E2875,1)+2/3,CEILING(E2875,1))))</f>
        <v>0</v>
      </c>
      <c r="G2875" s="108"/>
      <c r="H2875" s="270">
        <f t="shared" ref="H2875:H2876" si="392">G2875*F2875</f>
        <v>0</v>
      </c>
      <c r="I2875" s="95"/>
    </row>
    <row r="2876" spans="2:9" ht="18.75" customHeight="1">
      <c r="B2876" s="95"/>
      <c r="C2876" s="107"/>
      <c r="D2876" s="107"/>
      <c r="E2876" s="274">
        <f t="shared" si="390"/>
        <v>0</v>
      </c>
      <c r="F2876" s="275">
        <f t="shared" si="391"/>
        <v>0</v>
      </c>
      <c r="G2876" s="109"/>
      <c r="H2876" s="271">
        <f t="shared" si="392"/>
        <v>0</v>
      </c>
      <c r="I2876" s="95"/>
    </row>
    <row r="2877" spans="2:9" s="126" customFormat="1" ht="18.75" customHeight="1">
      <c r="B2877" s="122"/>
      <c r="C2877" s="500" t="s">
        <v>237</v>
      </c>
      <c r="D2877" s="500"/>
      <c r="E2877" s="500"/>
      <c r="F2877" s="500"/>
      <c r="G2877" s="502"/>
      <c r="H2877" s="272">
        <f>SUBTOTAL(9,H2875:H2876)</f>
        <v>0</v>
      </c>
      <c r="I2877" s="122"/>
    </row>
    <row r="2878" spans="2:9" ht="6" customHeight="1">
      <c r="B2878" s="95"/>
      <c r="C2878" s="96"/>
      <c r="D2878" s="97"/>
      <c r="E2878" s="97"/>
      <c r="F2878" s="97"/>
      <c r="G2878" s="97"/>
      <c r="H2878" s="97"/>
      <c r="I2878" s="95"/>
    </row>
    <row r="2879" spans="2:9" ht="18.75" customHeight="1">
      <c r="B2879" s="95"/>
      <c r="C2879" s="501" t="s">
        <v>238</v>
      </c>
      <c r="D2879" s="501"/>
      <c r="E2879" s="501"/>
      <c r="F2879" s="501"/>
      <c r="G2879" s="501"/>
      <c r="H2879" s="501"/>
      <c r="I2879" s="95"/>
    </row>
    <row r="2880" spans="2:9" ht="25.5">
      <c r="B2880" s="95"/>
      <c r="C2880" s="267" t="s">
        <v>239</v>
      </c>
      <c r="D2880" s="504" t="s">
        <v>16</v>
      </c>
      <c r="E2880" s="504"/>
      <c r="F2880" s="504"/>
      <c r="G2880" s="504"/>
      <c r="H2880" s="267" t="s">
        <v>64</v>
      </c>
      <c r="I2880" s="95"/>
    </row>
    <row r="2881" spans="2:9" ht="18.75" customHeight="1">
      <c r="B2881" s="95"/>
      <c r="C2881" s="110"/>
      <c r="D2881" s="505"/>
      <c r="E2881" s="505"/>
      <c r="F2881" s="505"/>
      <c r="G2881" s="505"/>
      <c r="H2881" s="111">
        <v>0</v>
      </c>
      <c r="I2881" s="121"/>
    </row>
    <row r="2882" spans="2:9" ht="18.75" customHeight="1">
      <c r="B2882" s="95"/>
      <c r="C2882" s="112"/>
      <c r="D2882" s="506"/>
      <c r="E2882" s="506"/>
      <c r="F2882" s="506"/>
      <c r="G2882" s="506"/>
      <c r="H2882" s="113">
        <v>0</v>
      </c>
      <c r="I2882" s="95"/>
    </row>
    <row r="2883" spans="2:9" s="126" customFormat="1" ht="18.75" customHeight="1">
      <c r="B2883" s="122"/>
      <c r="C2883" s="500" t="s">
        <v>237</v>
      </c>
      <c r="D2883" s="500"/>
      <c r="E2883" s="500"/>
      <c r="F2883" s="500"/>
      <c r="G2883" s="500"/>
      <c r="H2883" s="158">
        <f>SUBTOTAL(9,H2881:H2882)</f>
        <v>0</v>
      </c>
      <c r="I2883" s="122"/>
    </row>
    <row r="2884" spans="2:9" ht="6" customHeight="1">
      <c r="B2884" s="95"/>
      <c r="C2884" s="96"/>
      <c r="D2884" s="97"/>
      <c r="E2884" s="97"/>
      <c r="F2884" s="97"/>
      <c r="G2884" s="97"/>
      <c r="H2884" s="97"/>
      <c r="I2884" s="95"/>
    </row>
    <row r="2885" spans="2:9" ht="18.75" customHeight="1">
      <c r="B2885" s="95"/>
      <c r="C2885" s="501" t="s">
        <v>240</v>
      </c>
      <c r="D2885" s="501"/>
      <c r="E2885" s="501"/>
      <c r="F2885" s="501"/>
      <c r="G2885" s="501"/>
      <c r="H2885" s="501"/>
      <c r="I2885" s="95"/>
    </row>
    <row r="2886" spans="2:9" ht="38.25">
      <c r="B2886" s="95"/>
      <c r="C2886" s="277" t="s">
        <v>361</v>
      </c>
      <c r="D2886" s="277" t="s">
        <v>362</v>
      </c>
      <c r="E2886" s="267" t="s">
        <v>243</v>
      </c>
      <c r="F2886" s="267" t="s">
        <v>244</v>
      </c>
      <c r="G2886" s="268" t="s">
        <v>245</v>
      </c>
      <c r="H2886" s="269" t="s">
        <v>246</v>
      </c>
      <c r="I2886" s="95"/>
    </row>
    <row r="2887" spans="2:9" ht="18.75" customHeight="1">
      <c r="B2887" s="95"/>
      <c r="C2887" s="236"/>
      <c r="D2887" s="114"/>
      <c r="E2887" s="236"/>
      <c r="F2887" s="236"/>
      <c r="G2887" s="278">
        <f>IF(E2887="",0,IF(F2887="",0.42,F2887*0.05+0.42))</f>
        <v>0</v>
      </c>
      <c r="H2887" s="279">
        <f>G2887*E2887</f>
        <v>0</v>
      </c>
      <c r="I2887" s="95"/>
    </row>
    <row r="2888" spans="2:9" ht="18.75" customHeight="1">
      <c r="B2888" s="95"/>
      <c r="C2888" s="236"/>
      <c r="D2888" s="114"/>
      <c r="E2888" s="236"/>
      <c r="F2888" s="236"/>
      <c r="G2888" s="278">
        <f t="shared" ref="G2888:G2890" si="393">IF(E2888="",0,IF(F2888="",0.42,F2888*0.05+0.42))</f>
        <v>0</v>
      </c>
      <c r="H2888" s="279">
        <f t="shared" ref="H2888:H2890" si="394">G2888*E2888</f>
        <v>0</v>
      </c>
      <c r="I2888" s="95"/>
    </row>
    <row r="2889" spans="2:9" ht="18.75" customHeight="1">
      <c r="B2889" s="95"/>
      <c r="C2889" s="236"/>
      <c r="D2889" s="114"/>
      <c r="E2889" s="236"/>
      <c r="F2889" s="236"/>
      <c r="G2889" s="278">
        <f t="shared" si="393"/>
        <v>0</v>
      </c>
      <c r="H2889" s="279">
        <f t="shared" si="394"/>
        <v>0</v>
      </c>
      <c r="I2889" s="95"/>
    </row>
    <row r="2890" spans="2:9" ht="18.75" customHeight="1">
      <c r="B2890" s="95"/>
      <c r="C2890" s="237"/>
      <c r="D2890" s="115"/>
      <c r="E2890" s="237"/>
      <c r="F2890" s="237"/>
      <c r="G2890" s="280">
        <f t="shared" si="393"/>
        <v>0</v>
      </c>
      <c r="H2890" s="281">
        <f t="shared" si="394"/>
        <v>0</v>
      </c>
      <c r="I2890" s="95"/>
    </row>
    <row r="2891" spans="2:9" s="126" customFormat="1" ht="18.75" customHeight="1">
      <c r="B2891" s="122"/>
      <c r="C2891" s="500" t="s">
        <v>237</v>
      </c>
      <c r="D2891" s="500"/>
      <c r="E2891" s="500"/>
      <c r="F2891" s="500"/>
      <c r="G2891" s="502"/>
      <c r="H2891" s="272">
        <f>SUBTOTAL(9,H2887:H2890)</f>
        <v>0</v>
      </c>
      <c r="I2891" s="122"/>
    </row>
    <row r="2892" spans="2:9" ht="6" customHeight="1">
      <c r="B2892" s="95"/>
      <c r="C2892" s="97"/>
      <c r="D2892" s="97"/>
      <c r="E2892" s="97"/>
      <c r="F2892" s="97"/>
      <c r="G2892" s="97"/>
      <c r="H2892" s="97"/>
      <c r="I2892" s="95"/>
    </row>
    <row r="2893" spans="2:9" ht="18.75" customHeight="1">
      <c r="B2893" s="95"/>
      <c r="C2893" s="501" t="s">
        <v>247</v>
      </c>
      <c r="D2893" s="501"/>
      <c r="E2893" s="501"/>
      <c r="F2893" s="501"/>
      <c r="G2893" s="501"/>
      <c r="H2893" s="501"/>
      <c r="I2893" s="95"/>
    </row>
    <row r="2894" spans="2:9" ht="18.75" customHeight="1">
      <c r="B2894" s="95"/>
      <c r="C2894" s="277" t="s">
        <v>241</v>
      </c>
      <c r="D2894" s="277" t="s">
        <v>242</v>
      </c>
      <c r="E2894" s="503" t="s">
        <v>248</v>
      </c>
      <c r="F2894" s="503"/>
      <c r="G2894" s="503"/>
      <c r="H2894" s="267" t="s">
        <v>249</v>
      </c>
      <c r="I2894" s="95"/>
    </row>
    <row r="2895" spans="2:9" ht="18.75" customHeight="1">
      <c r="B2895" s="95"/>
      <c r="C2895" s="236"/>
      <c r="D2895" s="236"/>
      <c r="E2895" s="498"/>
      <c r="F2895" s="498"/>
      <c r="G2895" s="498"/>
      <c r="H2895" s="111">
        <v>0</v>
      </c>
      <c r="I2895" s="95"/>
    </row>
    <row r="2896" spans="2:9" ht="18.75" customHeight="1">
      <c r="B2896" s="95"/>
      <c r="C2896" s="236"/>
      <c r="D2896" s="236"/>
      <c r="E2896" s="498"/>
      <c r="F2896" s="498"/>
      <c r="G2896" s="498"/>
      <c r="H2896" s="111">
        <v>0</v>
      </c>
      <c r="I2896" s="95"/>
    </row>
    <row r="2897" spans="2:9" ht="18.75" customHeight="1">
      <c r="B2897" s="95"/>
      <c r="C2897" s="236"/>
      <c r="D2897" s="236"/>
      <c r="E2897" s="498"/>
      <c r="F2897" s="498"/>
      <c r="G2897" s="498"/>
      <c r="H2897" s="111">
        <v>0</v>
      </c>
      <c r="I2897" s="95"/>
    </row>
    <row r="2898" spans="2:9" ht="18.75" customHeight="1">
      <c r="B2898" s="95"/>
      <c r="C2898" s="237"/>
      <c r="D2898" s="237"/>
      <c r="E2898" s="499"/>
      <c r="F2898" s="499"/>
      <c r="G2898" s="499"/>
      <c r="H2898" s="113">
        <v>0</v>
      </c>
      <c r="I2898" s="95"/>
    </row>
    <row r="2899" spans="2:9" s="126" customFormat="1" ht="18.75" customHeight="1">
      <c r="B2899" s="122"/>
      <c r="C2899" s="500" t="s">
        <v>237</v>
      </c>
      <c r="D2899" s="500"/>
      <c r="E2899" s="500"/>
      <c r="F2899" s="500"/>
      <c r="G2899" s="500"/>
      <c r="H2899" s="276">
        <f>SUBTOTAL(9,H2895:H2898)</f>
        <v>0</v>
      </c>
      <c r="I2899" s="122"/>
    </row>
    <row r="2900" spans="2:9" ht="6" customHeight="1">
      <c r="B2900" s="95"/>
      <c r="C2900" s="97"/>
      <c r="D2900" s="97"/>
      <c r="E2900" s="97"/>
      <c r="F2900" s="97"/>
      <c r="G2900" s="97"/>
      <c r="H2900" s="97"/>
      <c r="I2900" s="95"/>
    </row>
    <row r="2901" spans="2:9" ht="18.75" customHeight="1">
      <c r="B2901" s="95"/>
      <c r="C2901" s="501" t="s">
        <v>250</v>
      </c>
      <c r="D2901" s="501"/>
      <c r="E2901" s="501"/>
      <c r="F2901" s="501"/>
      <c r="G2901" s="501"/>
      <c r="H2901" s="501"/>
      <c r="I2901" s="95"/>
    </row>
    <row r="2902" spans="2:9" ht="25.5">
      <c r="B2902" s="95"/>
      <c r="C2902" s="282" t="s">
        <v>251</v>
      </c>
      <c r="D2902" s="267" t="s">
        <v>252</v>
      </c>
      <c r="E2902" s="267" t="s">
        <v>253</v>
      </c>
      <c r="F2902" s="277" t="s">
        <v>254</v>
      </c>
      <c r="G2902" s="267" t="s">
        <v>255</v>
      </c>
      <c r="H2902" s="267" t="s">
        <v>249</v>
      </c>
      <c r="I2902" s="95"/>
    </row>
    <row r="2903" spans="2:9" ht="18.75" customHeight="1">
      <c r="B2903" s="95"/>
      <c r="C2903" s="116"/>
      <c r="D2903" s="117"/>
      <c r="E2903" s="117"/>
      <c r="F2903" s="117"/>
      <c r="G2903" s="283">
        <f>E2903-D2903</f>
        <v>0</v>
      </c>
      <c r="H2903" s="111">
        <v>0</v>
      </c>
      <c r="I2903" s="123" t="s">
        <v>256</v>
      </c>
    </row>
    <row r="2904" spans="2:9" ht="18.75" customHeight="1">
      <c r="B2904" s="95"/>
      <c r="C2904" s="118"/>
      <c r="D2904" s="119"/>
      <c r="E2904" s="119"/>
      <c r="F2904" s="119"/>
      <c r="G2904" s="284">
        <f t="shared" ref="G2904" si="395">E2904-D2904</f>
        <v>0</v>
      </c>
      <c r="H2904" s="113">
        <v>0</v>
      </c>
      <c r="I2904" s="123" t="s">
        <v>257</v>
      </c>
    </row>
    <row r="2905" spans="2:9" s="126" customFormat="1" ht="18.75" customHeight="1">
      <c r="B2905" s="122"/>
      <c r="C2905" s="500" t="s">
        <v>237</v>
      </c>
      <c r="D2905" s="500"/>
      <c r="E2905" s="500"/>
      <c r="F2905" s="500"/>
      <c r="G2905" s="500"/>
      <c r="H2905" s="276">
        <f>SUBTOTAL(9,H2903:H2904)</f>
        <v>0</v>
      </c>
      <c r="I2905" s="122"/>
    </row>
    <row r="2906" spans="2:9" ht="6" customHeight="1">
      <c r="B2906" s="95"/>
      <c r="C2906" s="97"/>
      <c r="D2906" s="97"/>
      <c r="E2906" s="97"/>
      <c r="F2906" s="97"/>
      <c r="G2906" s="97"/>
      <c r="H2906" s="97"/>
      <c r="I2906" s="95"/>
    </row>
    <row r="2907" spans="2:9" s="127" customFormat="1" ht="18.75" customHeight="1">
      <c r="B2907" s="124"/>
      <c r="C2907" s="497" t="s">
        <v>258</v>
      </c>
      <c r="D2907" s="497"/>
      <c r="E2907" s="497"/>
      <c r="F2907" s="497"/>
      <c r="G2907" s="497"/>
      <c r="H2907" s="285">
        <f>SUBTOTAL(9,H2875:H2905)</f>
        <v>0</v>
      </c>
      <c r="I2907" s="124"/>
    </row>
    <row r="2908" spans="2:9" ht="50.1" customHeight="1">
      <c r="B2908" s="95"/>
      <c r="C2908" s="120"/>
      <c r="D2908" s="120"/>
      <c r="E2908" s="120"/>
      <c r="F2908" s="120"/>
      <c r="G2908" s="120"/>
      <c r="H2908" s="120"/>
      <c r="I2908" s="95"/>
    </row>
    <row r="2909" spans="2:9" ht="18.75" customHeight="1">
      <c r="B2909" s="95"/>
      <c r="C2909" s="510" t="s">
        <v>358</v>
      </c>
      <c r="D2909" s="510"/>
      <c r="E2909" s="507"/>
      <c r="F2909" s="507"/>
      <c r="G2909" s="507"/>
      <c r="H2909" s="507"/>
      <c r="I2909" s="95"/>
    </row>
    <row r="2910" spans="2:9" ht="18.75" customHeight="1">
      <c r="B2910" s="95"/>
      <c r="C2910" s="511" t="s">
        <v>184</v>
      </c>
      <c r="D2910" s="511"/>
      <c r="E2910" s="507"/>
      <c r="F2910" s="507"/>
      <c r="G2910" s="507"/>
      <c r="H2910" s="507"/>
      <c r="I2910" s="95"/>
    </row>
    <row r="2911" spans="2:9" ht="18.75" customHeight="1">
      <c r="B2911" s="95"/>
      <c r="C2911" s="503" t="s">
        <v>359</v>
      </c>
      <c r="D2911" s="503"/>
      <c r="E2911" s="507"/>
      <c r="F2911" s="507"/>
      <c r="G2911" s="507"/>
      <c r="H2911" s="507"/>
      <c r="I2911" s="95"/>
    </row>
    <row r="2912" spans="2:9" ht="18.75" customHeight="1">
      <c r="B2912" s="95"/>
      <c r="C2912" s="503" t="s">
        <v>226</v>
      </c>
      <c r="D2912" s="503"/>
      <c r="E2912" s="507"/>
      <c r="F2912" s="507"/>
      <c r="G2912" s="507"/>
      <c r="H2912" s="507"/>
      <c r="I2912" s="95"/>
    </row>
    <row r="2913" spans="2:9" ht="32.25" customHeight="1">
      <c r="B2913" s="95"/>
      <c r="C2913" s="503" t="s">
        <v>227</v>
      </c>
      <c r="D2913" s="503"/>
      <c r="E2913" s="507"/>
      <c r="F2913" s="507"/>
      <c r="G2913" s="507"/>
      <c r="H2913" s="507"/>
      <c r="I2913" s="95"/>
    </row>
    <row r="2914" spans="2:9" ht="30" customHeight="1">
      <c r="B2914" s="95"/>
      <c r="C2914" s="265" t="s">
        <v>228</v>
      </c>
      <c r="D2914" s="265" t="s">
        <v>229</v>
      </c>
      <c r="E2914" s="265" t="s">
        <v>230</v>
      </c>
      <c r="F2914" s="508" t="s">
        <v>194</v>
      </c>
      <c r="G2914" s="508"/>
      <c r="H2914" s="508"/>
      <c r="I2914" s="95"/>
    </row>
    <row r="2915" spans="2:9" ht="18.75" customHeight="1">
      <c r="B2915" s="95"/>
      <c r="C2915" s="106"/>
      <c r="D2915" s="238"/>
      <c r="E2915" s="266">
        <f>D2915-C2915</f>
        <v>0</v>
      </c>
      <c r="F2915" s="509"/>
      <c r="G2915" s="509"/>
      <c r="H2915" s="509"/>
      <c r="I2915" s="121"/>
    </row>
    <row r="2916" spans="2:9" ht="6" customHeight="1">
      <c r="B2916" s="95"/>
      <c r="C2916" s="96"/>
      <c r="D2916" s="97"/>
      <c r="E2916" s="97"/>
      <c r="F2916" s="97"/>
      <c r="G2916" s="97"/>
      <c r="H2916" s="97"/>
      <c r="I2916" s="95"/>
    </row>
    <row r="2917" spans="2:9" ht="18.75" customHeight="1">
      <c r="B2917" s="95"/>
      <c r="C2917" s="501" t="s">
        <v>231</v>
      </c>
      <c r="D2917" s="501"/>
      <c r="E2917" s="501"/>
      <c r="F2917" s="501"/>
      <c r="G2917" s="501"/>
      <c r="H2917" s="501"/>
      <c r="I2917" s="95"/>
    </row>
    <row r="2918" spans="2:9" ht="25.5">
      <c r="B2918" s="95"/>
      <c r="C2918" s="267" t="s">
        <v>232</v>
      </c>
      <c r="D2918" s="267" t="s">
        <v>233</v>
      </c>
      <c r="E2918" s="267" t="s">
        <v>230</v>
      </c>
      <c r="F2918" s="267" t="s">
        <v>234</v>
      </c>
      <c r="G2918" s="268" t="s">
        <v>235</v>
      </c>
      <c r="H2918" s="269" t="s">
        <v>236</v>
      </c>
      <c r="I2918" s="95"/>
    </row>
    <row r="2919" spans="2:9" ht="18.75" customHeight="1">
      <c r="B2919" s="95"/>
      <c r="C2919" s="106"/>
      <c r="D2919" s="238"/>
      <c r="E2919" s="266">
        <f t="shared" ref="E2919:E2920" si="396">D2919-C2919</f>
        <v>0</v>
      </c>
      <c r="F2919" s="273">
        <f t="shared" ref="F2919:F2920" si="397">IF(E2919-FLOOR(E2919,1)&lt;=5/24,FLOOR(E2919,1),IF(E2919-FLOOR(E2919,1)&lt;=8/24,FLOOR(E2919,1)+1/3,IF(E2919-FLOOR(E2919,1)&lt;=12/24,FLOOR(E2919,1)+2/3,CEILING(E2919,1))))</f>
        <v>0</v>
      </c>
      <c r="G2919" s="108"/>
      <c r="H2919" s="270">
        <f t="shared" ref="H2919:H2920" si="398">G2919*F2919</f>
        <v>0</v>
      </c>
      <c r="I2919" s="95"/>
    </row>
    <row r="2920" spans="2:9" ht="18.75" customHeight="1">
      <c r="B2920" s="95"/>
      <c r="C2920" s="107"/>
      <c r="D2920" s="107"/>
      <c r="E2920" s="274">
        <f t="shared" si="396"/>
        <v>0</v>
      </c>
      <c r="F2920" s="275">
        <f t="shared" si="397"/>
        <v>0</v>
      </c>
      <c r="G2920" s="109"/>
      <c r="H2920" s="271">
        <f t="shared" si="398"/>
        <v>0</v>
      </c>
      <c r="I2920" s="95"/>
    </row>
    <row r="2921" spans="2:9" s="126" customFormat="1" ht="18.75" customHeight="1">
      <c r="B2921" s="122"/>
      <c r="C2921" s="500" t="s">
        <v>237</v>
      </c>
      <c r="D2921" s="500"/>
      <c r="E2921" s="500"/>
      <c r="F2921" s="500"/>
      <c r="G2921" s="502"/>
      <c r="H2921" s="272">
        <f>SUBTOTAL(9,H2919:H2920)</f>
        <v>0</v>
      </c>
      <c r="I2921" s="122"/>
    </row>
    <row r="2922" spans="2:9" ht="6" customHeight="1">
      <c r="B2922" s="95"/>
      <c r="C2922" s="96"/>
      <c r="D2922" s="97"/>
      <c r="E2922" s="97"/>
      <c r="F2922" s="97"/>
      <c r="G2922" s="97"/>
      <c r="H2922" s="97"/>
      <c r="I2922" s="95"/>
    </row>
    <row r="2923" spans="2:9" ht="18.75" customHeight="1">
      <c r="B2923" s="95"/>
      <c r="C2923" s="501" t="s">
        <v>238</v>
      </c>
      <c r="D2923" s="501"/>
      <c r="E2923" s="501"/>
      <c r="F2923" s="501"/>
      <c r="G2923" s="501"/>
      <c r="H2923" s="501"/>
      <c r="I2923" s="95"/>
    </row>
    <row r="2924" spans="2:9" ht="25.5">
      <c r="B2924" s="95"/>
      <c r="C2924" s="267" t="s">
        <v>239</v>
      </c>
      <c r="D2924" s="504" t="s">
        <v>16</v>
      </c>
      <c r="E2924" s="504"/>
      <c r="F2924" s="504"/>
      <c r="G2924" s="504"/>
      <c r="H2924" s="267" t="s">
        <v>64</v>
      </c>
      <c r="I2924" s="95"/>
    </row>
    <row r="2925" spans="2:9" ht="18.75" customHeight="1">
      <c r="B2925" s="95"/>
      <c r="C2925" s="110"/>
      <c r="D2925" s="505"/>
      <c r="E2925" s="505"/>
      <c r="F2925" s="505"/>
      <c r="G2925" s="505"/>
      <c r="H2925" s="111">
        <v>0</v>
      </c>
      <c r="I2925" s="121"/>
    </row>
    <row r="2926" spans="2:9" ht="18.75" customHeight="1">
      <c r="B2926" s="95"/>
      <c r="C2926" s="112"/>
      <c r="D2926" s="506"/>
      <c r="E2926" s="506"/>
      <c r="F2926" s="506"/>
      <c r="G2926" s="506"/>
      <c r="H2926" s="113">
        <v>0</v>
      </c>
      <c r="I2926" s="95"/>
    </row>
    <row r="2927" spans="2:9" s="126" customFormat="1" ht="18.75" customHeight="1">
      <c r="B2927" s="122"/>
      <c r="C2927" s="500" t="s">
        <v>237</v>
      </c>
      <c r="D2927" s="500"/>
      <c r="E2927" s="500"/>
      <c r="F2927" s="500"/>
      <c r="G2927" s="500"/>
      <c r="H2927" s="158">
        <f>SUBTOTAL(9,H2925:H2926)</f>
        <v>0</v>
      </c>
      <c r="I2927" s="122"/>
    </row>
    <row r="2928" spans="2:9" ht="6" customHeight="1">
      <c r="B2928" s="95"/>
      <c r="C2928" s="96"/>
      <c r="D2928" s="97"/>
      <c r="E2928" s="97"/>
      <c r="F2928" s="97"/>
      <c r="G2928" s="97"/>
      <c r="H2928" s="97"/>
      <c r="I2928" s="95"/>
    </row>
    <row r="2929" spans="2:9" ht="18.75" customHeight="1">
      <c r="B2929" s="95"/>
      <c r="C2929" s="501" t="s">
        <v>240</v>
      </c>
      <c r="D2929" s="501"/>
      <c r="E2929" s="501"/>
      <c r="F2929" s="501"/>
      <c r="G2929" s="501"/>
      <c r="H2929" s="501"/>
      <c r="I2929" s="95"/>
    </row>
    <row r="2930" spans="2:9" ht="38.25">
      <c r="B2930" s="95"/>
      <c r="C2930" s="277" t="s">
        <v>361</v>
      </c>
      <c r="D2930" s="277" t="s">
        <v>362</v>
      </c>
      <c r="E2930" s="267" t="s">
        <v>243</v>
      </c>
      <c r="F2930" s="267" t="s">
        <v>244</v>
      </c>
      <c r="G2930" s="268" t="s">
        <v>245</v>
      </c>
      <c r="H2930" s="269" t="s">
        <v>246</v>
      </c>
      <c r="I2930" s="95"/>
    </row>
    <row r="2931" spans="2:9" ht="18.75" customHeight="1">
      <c r="B2931" s="95"/>
      <c r="C2931" s="236"/>
      <c r="D2931" s="114"/>
      <c r="E2931" s="236"/>
      <c r="F2931" s="236"/>
      <c r="G2931" s="278">
        <f>IF(E2931="",0,IF(F2931="",0.42,F2931*0.05+0.42))</f>
        <v>0</v>
      </c>
      <c r="H2931" s="279">
        <f>G2931*E2931</f>
        <v>0</v>
      </c>
      <c r="I2931" s="95"/>
    </row>
    <row r="2932" spans="2:9" ht="18.75" customHeight="1">
      <c r="B2932" s="95"/>
      <c r="C2932" s="236"/>
      <c r="D2932" s="114"/>
      <c r="E2932" s="236"/>
      <c r="F2932" s="236"/>
      <c r="G2932" s="278">
        <f t="shared" ref="G2932:G2934" si="399">IF(E2932="",0,IF(F2932="",0.42,F2932*0.05+0.42))</f>
        <v>0</v>
      </c>
      <c r="H2932" s="279">
        <f t="shared" ref="H2932:H2934" si="400">G2932*E2932</f>
        <v>0</v>
      </c>
      <c r="I2932" s="95"/>
    </row>
    <row r="2933" spans="2:9" ht="18.75" customHeight="1">
      <c r="B2933" s="95"/>
      <c r="C2933" s="236"/>
      <c r="D2933" s="114"/>
      <c r="E2933" s="236"/>
      <c r="F2933" s="236"/>
      <c r="G2933" s="278">
        <f t="shared" si="399"/>
        <v>0</v>
      </c>
      <c r="H2933" s="279">
        <f t="shared" si="400"/>
        <v>0</v>
      </c>
      <c r="I2933" s="95"/>
    </row>
    <row r="2934" spans="2:9" ht="18.75" customHeight="1">
      <c r="B2934" s="95"/>
      <c r="C2934" s="237"/>
      <c r="D2934" s="115"/>
      <c r="E2934" s="237"/>
      <c r="F2934" s="237"/>
      <c r="G2934" s="280">
        <f t="shared" si="399"/>
        <v>0</v>
      </c>
      <c r="H2934" s="281">
        <f t="shared" si="400"/>
        <v>0</v>
      </c>
      <c r="I2934" s="95"/>
    </row>
    <row r="2935" spans="2:9" s="126" customFormat="1" ht="18.75" customHeight="1">
      <c r="B2935" s="122"/>
      <c r="C2935" s="500" t="s">
        <v>237</v>
      </c>
      <c r="D2935" s="500"/>
      <c r="E2935" s="500"/>
      <c r="F2935" s="500"/>
      <c r="G2935" s="502"/>
      <c r="H2935" s="272">
        <f>SUBTOTAL(9,H2931:H2934)</f>
        <v>0</v>
      </c>
      <c r="I2935" s="122"/>
    </row>
    <row r="2936" spans="2:9" ht="6" customHeight="1">
      <c r="B2936" s="95"/>
      <c r="C2936" s="97"/>
      <c r="D2936" s="97"/>
      <c r="E2936" s="97"/>
      <c r="F2936" s="97"/>
      <c r="G2936" s="97"/>
      <c r="H2936" s="97"/>
      <c r="I2936" s="95"/>
    </row>
    <row r="2937" spans="2:9" ht="18.75" customHeight="1">
      <c r="B2937" s="95"/>
      <c r="C2937" s="501" t="s">
        <v>247</v>
      </c>
      <c r="D2937" s="501"/>
      <c r="E2937" s="501"/>
      <c r="F2937" s="501"/>
      <c r="G2937" s="501"/>
      <c r="H2937" s="501"/>
      <c r="I2937" s="95"/>
    </row>
    <row r="2938" spans="2:9" ht="18.75" customHeight="1">
      <c r="B2938" s="95"/>
      <c r="C2938" s="277" t="s">
        <v>241</v>
      </c>
      <c r="D2938" s="277" t="s">
        <v>242</v>
      </c>
      <c r="E2938" s="503" t="s">
        <v>248</v>
      </c>
      <c r="F2938" s="503"/>
      <c r="G2938" s="503"/>
      <c r="H2938" s="267" t="s">
        <v>249</v>
      </c>
      <c r="I2938" s="95"/>
    </row>
    <row r="2939" spans="2:9" ht="18.75" customHeight="1">
      <c r="B2939" s="95"/>
      <c r="C2939" s="236"/>
      <c r="D2939" s="236"/>
      <c r="E2939" s="498"/>
      <c r="F2939" s="498"/>
      <c r="G2939" s="498"/>
      <c r="H2939" s="111">
        <v>0</v>
      </c>
      <c r="I2939" s="95"/>
    </row>
    <row r="2940" spans="2:9" ht="18.75" customHeight="1">
      <c r="B2940" s="95"/>
      <c r="C2940" s="236"/>
      <c r="D2940" s="236"/>
      <c r="E2940" s="498"/>
      <c r="F2940" s="498"/>
      <c r="G2940" s="498"/>
      <c r="H2940" s="111">
        <v>0</v>
      </c>
      <c r="I2940" s="95"/>
    </row>
    <row r="2941" spans="2:9" ht="18.75" customHeight="1">
      <c r="B2941" s="95"/>
      <c r="C2941" s="236"/>
      <c r="D2941" s="236"/>
      <c r="E2941" s="498"/>
      <c r="F2941" s="498"/>
      <c r="G2941" s="498"/>
      <c r="H2941" s="111">
        <v>0</v>
      </c>
      <c r="I2941" s="95"/>
    </row>
    <row r="2942" spans="2:9" ht="18.75" customHeight="1">
      <c r="B2942" s="95"/>
      <c r="C2942" s="237"/>
      <c r="D2942" s="237"/>
      <c r="E2942" s="499"/>
      <c r="F2942" s="499"/>
      <c r="G2942" s="499"/>
      <c r="H2942" s="113">
        <v>0</v>
      </c>
      <c r="I2942" s="95"/>
    </row>
    <row r="2943" spans="2:9" s="126" customFormat="1" ht="18.75" customHeight="1">
      <c r="B2943" s="122"/>
      <c r="C2943" s="500" t="s">
        <v>237</v>
      </c>
      <c r="D2943" s="500"/>
      <c r="E2943" s="500"/>
      <c r="F2943" s="500"/>
      <c r="G2943" s="500"/>
      <c r="H2943" s="276">
        <f>SUBTOTAL(9,H2939:H2942)</f>
        <v>0</v>
      </c>
      <c r="I2943" s="122"/>
    </row>
    <row r="2944" spans="2:9" ht="6" customHeight="1">
      <c r="B2944" s="95"/>
      <c r="C2944" s="97"/>
      <c r="D2944" s="97"/>
      <c r="E2944" s="97"/>
      <c r="F2944" s="97"/>
      <c r="G2944" s="97"/>
      <c r="H2944" s="97"/>
      <c r="I2944" s="95"/>
    </row>
    <row r="2945" spans="2:9" ht="18.75" customHeight="1">
      <c r="B2945" s="95"/>
      <c r="C2945" s="501" t="s">
        <v>250</v>
      </c>
      <c r="D2945" s="501"/>
      <c r="E2945" s="501"/>
      <c r="F2945" s="501"/>
      <c r="G2945" s="501"/>
      <c r="H2945" s="501"/>
      <c r="I2945" s="95"/>
    </row>
    <row r="2946" spans="2:9" ht="25.5">
      <c r="B2946" s="95"/>
      <c r="C2946" s="282" t="s">
        <v>251</v>
      </c>
      <c r="D2946" s="267" t="s">
        <v>252</v>
      </c>
      <c r="E2946" s="267" t="s">
        <v>253</v>
      </c>
      <c r="F2946" s="277" t="s">
        <v>254</v>
      </c>
      <c r="G2946" s="267" t="s">
        <v>255</v>
      </c>
      <c r="H2946" s="267" t="s">
        <v>249</v>
      </c>
      <c r="I2946" s="95"/>
    </row>
    <row r="2947" spans="2:9" ht="18.75" customHeight="1">
      <c r="B2947" s="95"/>
      <c r="C2947" s="116"/>
      <c r="D2947" s="117"/>
      <c r="E2947" s="117"/>
      <c r="F2947" s="117"/>
      <c r="G2947" s="283">
        <f>E2947-D2947</f>
        <v>0</v>
      </c>
      <c r="H2947" s="111">
        <v>0</v>
      </c>
      <c r="I2947" s="123" t="s">
        <v>256</v>
      </c>
    </row>
    <row r="2948" spans="2:9" ht="18.75" customHeight="1">
      <c r="B2948" s="95"/>
      <c r="C2948" s="118"/>
      <c r="D2948" s="119"/>
      <c r="E2948" s="119"/>
      <c r="F2948" s="119"/>
      <c r="G2948" s="284">
        <f t="shared" ref="G2948" si="401">E2948-D2948</f>
        <v>0</v>
      </c>
      <c r="H2948" s="113">
        <v>0</v>
      </c>
      <c r="I2948" s="123" t="s">
        <v>257</v>
      </c>
    </row>
    <row r="2949" spans="2:9" s="126" customFormat="1" ht="18.75" customHeight="1">
      <c r="B2949" s="122"/>
      <c r="C2949" s="500" t="s">
        <v>237</v>
      </c>
      <c r="D2949" s="500"/>
      <c r="E2949" s="500"/>
      <c r="F2949" s="500"/>
      <c r="G2949" s="500"/>
      <c r="H2949" s="276">
        <f>SUBTOTAL(9,H2947:H2948)</f>
        <v>0</v>
      </c>
      <c r="I2949" s="122"/>
    </row>
    <row r="2950" spans="2:9" ht="6" customHeight="1">
      <c r="B2950" s="95"/>
      <c r="C2950" s="97"/>
      <c r="D2950" s="97"/>
      <c r="E2950" s="97"/>
      <c r="F2950" s="97"/>
      <c r="G2950" s="97"/>
      <c r="H2950" s="97"/>
      <c r="I2950" s="95"/>
    </row>
    <row r="2951" spans="2:9" s="127" customFormat="1" ht="18.75" customHeight="1">
      <c r="B2951" s="124"/>
      <c r="C2951" s="497" t="s">
        <v>258</v>
      </c>
      <c r="D2951" s="497"/>
      <c r="E2951" s="497"/>
      <c r="F2951" s="497"/>
      <c r="G2951" s="497"/>
      <c r="H2951" s="285">
        <f>SUBTOTAL(9,H2919:H2949)</f>
        <v>0</v>
      </c>
      <c r="I2951" s="124"/>
    </row>
    <row r="2952" spans="2:9" ht="50.1" customHeight="1">
      <c r="B2952" s="95"/>
      <c r="C2952" s="120"/>
      <c r="D2952" s="120"/>
      <c r="E2952" s="120"/>
      <c r="F2952" s="120"/>
      <c r="G2952" s="120"/>
      <c r="H2952" s="120"/>
      <c r="I2952" s="95"/>
    </row>
    <row r="2953" spans="2:9" ht="18.75" customHeight="1">
      <c r="B2953" s="95"/>
      <c r="C2953" s="510" t="s">
        <v>358</v>
      </c>
      <c r="D2953" s="510"/>
      <c r="E2953" s="507"/>
      <c r="F2953" s="507"/>
      <c r="G2953" s="507"/>
      <c r="H2953" s="507"/>
      <c r="I2953" s="95"/>
    </row>
    <row r="2954" spans="2:9" ht="18.75" customHeight="1">
      <c r="B2954" s="95"/>
      <c r="C2954" s="511" t="s">
        <v>184</v>
      </c>
      <c r="D2954" s="511"/>
      <c r="E2954" s="507"/>
      <c r="F2954" s="507"/>
      <c r="G2954" s="507"/>
      <c r="H2954" s="507"/>
      <c r="I2954" s="95"/>
    </row>
    <row r="2955" spans="2:9" ht="18.75" customHeight="1">
      <c r="B2955" s="95"/>
      <c r="C2955" s="503" t="s">
        <v>359</v>
      </c>
      <c r="D2955" s="503"/>
      <c r="E2955" s="507"/>
      <c r="F2955" s="507"/>
      <c r="G2955" s="507"/>
      <c r="H2955" s="507"/>
      <c r="I2955" s="95"/>
    </row>
    <row r="2956" spans="2:9" ht="18.75" customHeight="1">
      <c r="B2956" s="95"/>
      <c r="C2956" s="503" t="s">
        <v>226</v>
      </c>
      <c r="D2956" s="503"/>
      <c r="E2956" s="507"/>
      <c r="F2956" s="507"/>
      <c r="G2956" s="507"/>
      <c r="H2956" s="507"/>
      <c r="I2956" s="95"/>
    </row>
    <row r="2957" spans="2:9" ht="32.25" customHeight="1">
      <c r="B2957" s="95"/>
      <c r="C2957" s="503" t="s">
        <v>227</v>
      </c>
      <c r="D2957" s="503"/>
      <c r="E2957" s="507"/>
      <c r="F2957" s="507"/>
      <c r="G2957" s="507"/>
      <c r="H2957" s="507"/>
      <c r="I2957" s="95"/>
    </row>
    <row r="2958" spans="2:9" ht="30" customHeight="1">
      <c r="B2958" s="95"/>
      <c r="C2958" s="265" t="s">
        <v>228</v>
      </c>
      <c r="D2958" s="265" t="s">
        <v>229</v>
      </c>
      <c r="E2958" s="265" t="s">
        <v>230</v>
      </c>
      <c r="F2958" s="508" t="s">
        <v>194</v>
      </c>
      <c r="G2958" s="508"/>
      <c r="H2958" s="508"/>
      <c r="I2958" s="95"/>
    </row>
    <row r="2959" spans="2:9" ht="18.75" customHeight="1">
      <c r="B2959" s="95"/>
      <c r="C2959" s="106"/>
      <c r="D2959" s="238"/>
      <c r="E2959" s="266">
        <f>D2959-C2959</f>
        <v>0</v>
      </c>
      <c r="F2959" s="509"/>
      <c r="G2959" s="509"/>
      <c r="H2959" s="509"/>
      <c r="I2959" s="121"/>
    </row>
    <row r="2960" spans="2:9" ht="6" customHeight="1">
      <c r="B2960" s="95"/>
      <c r="C2960" s="96"/>
      <c r="D2960" s="97"/>
      <c r="E2960" s="97"/>
      <c r="F2960" s="97"/>
      <c r="G2960" s="97"/>
      <c r="H2960" s="97"/>
      <c r="I2960" s="95"/>
    </row>
    <row r="2961" spans="2:9" ht="18.75" customHeight="1">
      <c r="B2961" s="95"/>
      <c r="C2961" s="501" t="s">
        <v>231</v>
      </c>
      <c r="D2961" s="501"/>
      <c r="E2961" s="501"/>
      <c r="F2961" s="501"/>
      <c r="G2961" s="501"/>
      <c r="H2961" s="501"/>
      <c r="I2961" s="95"/>
    </row>
    <row r="2962" spans="2:9" ht="25.5">
      <c r="B2962" s="95"/>
      <c r="C2962" s="267" t="s">
        <v>232</v>
      </c>
      <c r="D2962" s="267" t="s">
        <v>233</v>
      </c>
      <c r="E2962" s="267" t="s">
        <v>230</v>
      </c>
      <c r="F2962" s="267" t="s">
        <v>234</v>
      </c>
      <c r="G2962" s="268" t="s">
        <v>235</v>
      </c>
      <c r="H2962" s="269" t="s">
        <v>236</v>
      </c>
      <c r="I2962" s="95"/>
    </row>
    <row r="2963" spans="2:9" ht="18.75" customHeight="1">
      <c r="B2963" s="95"/>
      <c r="C2963" s="106"/>
      <c r="D2963" s="238"/>
      <c r="E2963" s="266">
        <f t="shared" ref="E2963:E2964" si="402">D2963-C2963</f>
        <v>0</v>
      </c>
      <c r="F2963" s="273">
        <f t="shared" ref="F2963:F2964" si="403">IF(E2963-FLOOR(E2963,1)&lt;=5/24,FLOOR(E2963,1),IF(E2963-FLOOR(E2963,1)&lt;=8/24,FLOOR(E2963,1)+1/3,IF(E2963-FLOOR(E2963,1)&lt;=12/24,FLOOR(E2963,1)+2/3,CEILING(E2963,1))))</f>
        <v>0</v>
      </c>
      <c r="G2963" s="108"/>
      <c r="H2963" s="270">
        <f t="shared" ref="H2963:H2964" si="404">G2963*F2963</f>
        <v>0</v>
      </c>
      <c r="I2963" s="95"/>
    </row>
    <row r="2964" spans="2:9" ht="18.75" customHeight="1">
      <c r="B2964" s="95"/>
      <c r="C2964" s="107"/>
      <c r="D2964" s="107"/>
      <c r="E2964" s="274">
        <f t="shared" si="402"/>
        <v>0</v>
      </c>
      <c r="F2964" s="275">
        <f t="shared" si="403"/>
        <v>0</v>
      </c>
      <c r="G2964" s="109"/>
      <c r="H2964" s="271">
        <f t="shared" si="404"/>
        <v>0</v>
      </c>
      <c r="I2964" s="95"/>
    </row>
    <row r="2965" spans="2:9" s="126" customFormat="1" ht="18.75" customHeight="1">
      <c r="B2965" s="122"/>
      <c r="C2965" s="500" t="s">
        <v>237</v>
      </c>
      <c r="D2965" s="500"/>
      <c r="E2965" s="500"/>
      <c r="F2965" s="500"/>
      <c r="G2965" s="502"/>
      <c r="H2965" s="272">
        <f>SUBTOTAL(9,H2963:H2964)</f>
        <v>0</v>
      </c>
      <c r="I2965" s="122"/>
    </row>
    <row r="2966" spans="2:9" ht="6" customHeight="1">
      <c r="B2966" s="95"/>
      <c r="C2966" s="96"/>
      <c r="D2966" s="97"/>
      <c r="E2966" s="97"/>
      <c r="F2966" s="97"/>
      <c r="G2966" s="97"/>
      <c r="H2966" s="97"/>
      <c r="I2966" s="95"/>
    </row>
    <row r="2967" spans="2:9" ht="18.75" customHeight="1">
      <c r="B2967" s="95"/>
      <c r="C2967" s="501" t="s">
        <v>238</v>
      </c>
      <c r="D2967" s="501"/>
      <c r="E2967" s="501"/>
      <c r="F2967" s="501"/>
      <c r="G2967" s="501"/>
      <c r="H2967" s="501"/>
      <c r="I2967" s="95"/>
    </row>
    <row r="2968" spans="2:9" ht="25.5">
      <c r="B2968" s="95"/>
      <c r="C2968" s="267" t="s">
        <v>239</v>
      </c>
      <c r="D2968" s="504" t="s">
        <v>16</v>
      </c>
      <c r="E2968" s="504"/>
      <c r="F2968" s="504"/>
      <c r="G2968" s="504"/>
      <c r="H2968" s="267" t="s">
        <v>64</v>
      </c>
      <c r="I2968" s="95"/>
    </row>
    <row r="2969" spans="2:9" ht="18.75" customHeight="1">
      <c r="B2969" s="95"/>
      <c r="C2969" s="110"/>
      <c r="D2969" s="505"/>
      <c r="E2969" s="505"/>
      <c r="F2969" s="505"/>
      <c r="G2969" s="505"/>
      <c r="H2969" s="111">
        <v>0</v>
      </c>
      <c r="I2969" s="121"/>
    </row>
    <row r="2970" spans="2:9" ht="18.75" customHeight="1">
      <c r="B2970" s="95"/>
      <c r="C2970" s="112"/>
      <c r="D2970" s="506"/>
      <c r="E2970" s="506"/>
      <c r="F2970" s="506"/>
      <c r="G2970" s="506"/>
      <c r="H2970" s="113">
        <v>0</v>
      </c>
      <c r="I2970" s="95"/>
    </row>
    <row r="2971" spans="2:9" s="126" customFormat="1" ht="18.75" customHeight="1">
      <c r="B2971" s="122"/>
      <c r="C2971" s="500" t="s">
        <v>237</v>
      </c>
      <c r="D2971" s="500"/>
      <c r="E2971" s="500"/>
      <c r="F2971" s="500"/>
      <c r="G2971" s="500"/>
      <c r="H2971" s="158">
        <f>SUBTOTAL(9,H2969:H2970)</f>
        <v>0</v>
      </c>
      <c r="I2971" s="122"/>
    </row>
    <row r="2972" spans="2:9" ht="6" customHeight="1">
      <c r="B2972" s="95"/>
      <c r="C2972" s="96"/>
      <c r="D2972" s="97"/>
      <c r="E2972" s="97"/>
      <c r="F2972" s="97"/>
      <c r="G2972" s="97"/>
      <c r="H2972" s="97"/>
      <c r="I2972" s="95"/>
    </row>
    <row r="2973" spans="2:9" ht="18.75" customHeight="1">
      <c r="B2973" s="95"/>
      <c r="C2973" s="501" t="s">
        <v>240</v>
      </c>
      <c r="D2973" s="501"/>
      <c r="E2973" s="501"/>
      <c r="F2973" s="501"/>
      <c r="G2973" s="501"/>
      <c r="H2973" s="501"/>
      <c r="I2973" s="95"/>
    </row>
    <row r="2974" spans="2:9" ht="38.25">
      <c r="B2974" s="95"/>
      <c r="C2974" s="277" t="s">
        <v>361</v>
      </c>
      <c r="D2974" s="277" t="s">
        <v>362</v>
      </c>
      <c r="E2974" s="267" t="s">
        <v>243</v>
      </c>
      <c r="F2974" s="267" t="s">
        <v>244</v>
      </c>
      <c r="G2974" s="268" t="s">
        <v>245</v>
      </c>
      <c r="H2974" s="269" t="s">
        <v>246</v>
      </c>
      <c r="I2974" s="95"/>
    </row>
    <row r="2975" spans="2:9" ht="18.75" customHeight="1">
      <c r="B2975" s="95"/>
      <c r="C2975" s="236"/>
      <c r="D2975" s="114"/>
      <c r="E2975" s="236"/>
      <c r="F2975" s="236"/>
      <c r="G2975" s="278">
        <f>IF(E2975="",0,IF(F2975="",0.42,F2975*0.05+0.42))</f>
        <v>0</v>
      </c>
      <c r="H2975" s="279">
        <f>G2975*E2975</f>
        <v>0</v>
      </c>
      <c r="I2975" s="95"/>
    </row>
    <row r="2976" spans="2:9" ht="18.75" customHeight="1">
      <c r="B2976" s="95"/>
      <c r="C2976" s="236"/>
      <c r="D2976" s="114"/>
      <c r="E2976" s="236"/>
      <c r="F2976" s="236"/>
      <c r="G2976" s="278">
        <f t="shared" ref="G2976:G2978" si="405">IF(E2976="",0,IF(F2976="",0.42,F2976*0.05+0.42))</f>
        <v>0</v>
      </c>
      <c r="H2976" s="279">
        <f t="shared" ref="H2976:H2978" si="406">G2976*E2976</f>
        <v>0</v>
      </c>
      <c r="I2976" s="95"/>
    </row>
    <row r="2977" spans="2:9" ht="18.75" customHeight="1">
      <c r="B2977" s="95"/>
      <c r="C2977" s="236"/>
      <c r="D2977" s="114"/>
      <c r="E2977" s="236"/>
      <c r="F2977" s="236"/>
      <c r="G2977" s="278">
        <f t="shared" si="405"/>
        <v>0</v>
      </c>
      <c r="H2977" s="279">
        <f t="shared" si="406"/>
        <v>0</v>
      </c>
      <c r="I2977" s="95"/>
    </row>
    <row r="2978" spans="2:9" ht="18.75" customHeight="1">
      <c r="B2978" s="95"/>
      <c r="C2978" s="237"/>
      <c r="D2978" s="115"/>
      <c r="E2978" s="237"/>
      <c r="F2978" s="237"/>
      <c r="G2978" s="280">
        <f t="shared" si="405"/>
        <v>0</v>
      </c>
      <c r="H2978" s="281">
        <f t="shared" si="406"/>
        <v>0</v>
      </c>
      <c r="I2978" s="95"/>
    </row>
    <row r="2979" spans="2:9" s="126" customFormat="1" ht="18.75" customHeight="1">
      <c r="B2979" s="122"/>
      <c r="C2979" s="500" t="s">
        <v>237</v>
      </c>
      <c r="D2979" s="500"/>
      <c r="E2979" s="500"/>
      <c r="F2979" s="500"/>
      <c r="G2979" s="502"/>
      <c r="H2979" s="272">
        <f>SUBTOTAL(9,H2975:H2978)</f>
        <v>0</v>
      </c>
      <c r="I2979" s="122"/>
    </row>
    <row r="2980" spans="2:9" ht="6" customHeight="1">
      <c r="B2980" s="95"/>
      <c r="C2980" s="97"/>
      <c r="D2980" s="97"/>
      <c r="E2980" s="97"/>
      <c r="F2980" s="97"/>
      <c r="G2980" s="97"/>
      <c r="H2980" s="97"/>
      <c r="I2980" s="95"/>
    </row>
    <row r="2981" spans="2:9" ht="18.75" customHeight="1">
      <c r="B2981" s="95"/>
      <c r="C2981" s="501" t="s">
        <v>247</v>
      </c>
      <c r="D2981" s="501"/>
      <c r="E2981" s="501"/>
      <c r="F2981" s="501"/>
      <c r="G2981" s="501"/>
      <c r="H2981" s="501"/>
      <c r="I2981" s="95"/>
    </row>
    <row r="2982" spans="2:9" ht="18.75" customHeight="1">
      <c r="B2982" s="95"/>
      <c r="C2982" s="277" t="s">
        <v>241</v>
      </c>
      <c r="D2982" s="277" t="s">
        <v>242</v>
      </c>
      <c r="E2982" s="503" t="s">
        <v>248</v>
      </c>
      <c r="F2982" s="503"/>
      <c r="G2982" s="503"/>
      <c r="H2982" s="267" t="s">
        <v>249</v>
      </c>
      <c r="I2982" s="95"/>
    </row>
    <row r="2983" spans="2:9" ht="18.75" customHeight="1">
      <c r="B2983" s="95"/>
      <c r="C2983" s="236"/>
      <c r="D2983" s="236"/>
      <c r="E2983" s="498"/>
      <c r="F2983" s="498"/>
      <c r="G2983" s="498"/>
      <c r="H2983" s="111">
        <v>0</v>
      </c>
      <c r="I2983" s="95"/>
    </row>
    <row r="2984" spans="2:9" ht="18.75" customHeight="1">
      <c r="B2984" s="95"/>
      <c r="C2984" s="236"/>
      <c r="D2984" s="236"/>
      <c r="E2984" s="498"/>
      <c r="F2984" s="498"/>
      <c r="G2984" s="498"/>
      <c r="H2984" s="111">
        <v>0</v>
      </c>
      <c r="I2984" s="95"/>
    </row>
    <row r="2985" spans="2:9" ht="18.75" customHeight="1">
      <c r="B2985" s="95"/>
      <c r="C2985" s="236"/>
      <c r="D2985" s="236"/>
      <c r="E2985" s="498"/>
      <c r="F2985" s="498"/>
      <c r="G2985" s="498"/>
      <c r="H2985" s="111">
        <v>0</v>
      </c>
      <c r="I2985" s="95"/>
    </row>
    <row r="2986" spans="2:9" ht="18.75" customHeight="1">
      <c r="B2986" s="95"/>
      <c r="C2986" s="237"/>
      <c r="D2986" s="237"/>
      <c r="E2986" s="499"/>
      <c r="F2986" s="499"/>
      <c r="G2986" s="499"/>
      <c r="H2986" s="113">
        <v>0</v>
      </c>
      <c r="I2986" s="95"/>
    </row>
    <row r="2987" spans="2:9" s="126" customFormat="1" ht="18.75" customHeight="1">
      <c r="B2987" s="122"/>
      <c r="C2987" s="500" t="s">
        <v>237</v>
      </c>
      <c r="D2987" s="500"/>
      <c r="E2987" s="500"/>
      <c r="F2987" s="500"/>
      <c r="G2987" s="500"/>
      <c r="H2987" s="276">
        <f>SUBTOTAL(9,H2983:H2986)</f>
        <v>0</v>
      </c>
      <c r="I2987" s="122"/>
    </row>
    <row r="2988" spans="2:9" ht="6" customHeight="1">
      <c r="B2988" s="95"/>
      <c r="C2988" s="97"/>
      <c r="D2988" s="97"/>
      <c r="E2988" s="97"/>
      <c r="F2988" s="97"/>
      <c r="G2988" s="97"/>
      <c r="H2988" s="97"/>
      <c r="I2988" s="95"/>
    </row>
    <row r="2989" spans="2:9" ht="18.75" customHeight="1">
      <c r="B2989" s="95"/>
      <c r="C2989" s="501" t="s">
        <v>250</v>
      </c>
      <c r="D2989" s="501"/>
      <c r="E2989" s="501"/>
      <c r="F2989" s="501"/>
      <c r="G2989" s="501"/>
      <c r="H2989" s="501"/>
      <c r="I2989" s="95"/>
    </row>
    <row r="2990" spans="2:9" ht="25.5">
      <c r="B2990" s="95"/>
      <c r="C2990" s="282" t="s">
        <v>251</v>
      </c>
      <c r="D2990" s="267" t="s">
        <v>252</v>
      </c>
      <c r="E2990" s="267" t="s">
        <v>253</v>
      </c>
      <c r="F2990" s="277" t="s">
        <v>254</v>
      </c>
      <c r="G2990" s="267" t="s">
        <v>255</v>
      </c>
      <c r="H2990" s="267" t="s">
        <v>249</v>
      </c>
      <c r="I2990" s="95"/>
    </row>
    <row r="2991" spans="2:9" ht="18.75" customHeight="1">
      <c r="B2991" s="95"/>
      <c r="C2991" s="116"/>
      <c r="D2991" s="117"/>
      <c r="E2991" s="117"/>
      <c r="F2991" s="117"/>
      <c r="G2991" s="283">
        <f>E2991-D2991</f>
        <v>0</v>
      </c>
      <c r="H2991" s="111">
        <v>0</v>
      </c>
      <c r="I2991" s="123" t="s">
        <v>256</v>
      </c>
    </row>
    <row r="2992" spans="2:9" ht="18.75" customHeight="1">
      <c r="B2992" s="95"/>
      <c r="C2992" s="118"/>
      <c r="D2992" s="119"/>
      <c r="E2992" s="119"/>
      <c r="F2992" s="119"/>
      <c r="G2992" s="284">
        <f t="shared" ref="G2992" si="407">E2992-D2992</f>
        <v>0</v>
      </c>
      <c r="H2992" s="113">
        <v>0</v>
      </c>
      <c r="I2992" s="123" t="s">
        <v>257</v>
      </c>
    </row>
    <row r="2993" spans="2:9" s="126" customFormat="1" ht="18.75" customHeight="1">
      <c r="B2993" s="122"/>
      <c r="C2993" s="500" t="s">
        <v>237</v>
      </c>
      <c r="D2993" s="500"/>
      <c r="E2993" s="500"/>
      <c r="F2993" s="500"/>
      <c r="G2993" s="500"/>
      <c r="H2993" s="276">
        <f>SUBTOTAL(9,H2991:H2992)</f>
        <v>0</v>
      </c>
      <c r="I2993" s="122"/>
    </row>
    <row r="2994" spans="2:9" ht="6" customHeight="1">
      <c r="B2994" s="95"/>
      <c r="C2994" s="97"/>
      <c r="D2994" s="97"/>
      <c r="E2994" s="97"/>
      <c r="F2994" s="97"/>
      <c r="G2994" s="97"/>
      <c r="H2994" s="97"/>
      <c r="I2994" s="95"/>
    </row>
    <row r="2995" spans="2:9" s="127" customFormat="1" ht="18.75" customHeight="1">
      <c r="B2995" s="124"/>
      <c r="C2995" s="497" t="s">
        <v>258</v>
      </c>
      <c r="D2995" s="497"/>
      <c r="E2995" s="497"/>
      <c r="F2995" s="497"/>
      <c r="G2995" s="497"/>
      <c r="H2995" s="285">
        <f>SUBTOTAL(9,H2963:H2993)</f>
        <v>0</v>
      </c>
      <c r="I2995" s="124"/>
    </row>
    <row r="2996" spans="2:9" ht="50.1" customHeight="1">
      <c r="B2996" s="95"/>
      <c r="C2996" s="120"/>
      <c r="D2996" s="120"/>
      <c r="E2996" s="120"/>
      <c r="F2996" s="120"/>
      <c r="G2996" s="120"/>
      <c r="H2996" s="120"/>
      <c r="I2996" s="95"/>
    </row>
    <row r="2997" spans="2:9" ht="18.75" customHeight="1">
      <c r="B2997" s="95"/>
      <c r="C2997" s="510" t="s">
        <v>358</v>
      </c>
      <c r="D2997" s="510"/>
      <c r="E2997" s="507"/>
      <c r="F2997" s="507"/>
      <c r="G2997" s="507"/>
      <c r="H2997" s="507"/>
      <c r="I2997" s="95"/>
    </row>
    <row r="2998" spans="2:9" ht="18.75" customHeight="1">
      <c r="B2998" s="95"/>
      <c r="C2998" s="511" t="s">
        <v>184</v>
      </c>
      <c r="D2998" s="511"/>
      <c r="E2998" s="507"/>
      <c r="F2998" s="507"/>
      <c r="G2998" s="507"/>
      <c r="H2998" s="507"/>
      <c r="I2998" s="95"/>
    </row>
    <row r="2999" spans="2:9" ht="18.75" customHeight="1">
      <c r="B2999" s="95"/>
      <c r="C2999" s="503" t="s">
        <v>359</v>
      </c>
      <c r="D2999" s="503"/>
      <c r="E2999" s="507"/>
      <c r="F2999" s="507"/>
      <c r="G2999" s="507"/>
      <c r="H2999" s="507"/>
      <c r="I2999" s="95"/>
    </row>
    <row r="3000" spans="2:9" ht="18.75" customHeight="1">
      <c r="B3000" s="95"/>
      <c r="C3000" s="503" t="s">
        <v>226</v>
      </c>
      <c r="D3000" s="503"/>
      <c r="E3000" s="507"/>
      <c r="F3000" s="507"/>
      <c r="G3000" s="507"/>
      <c r="H3000" s="507"/>
      <c r="I3000" s="95"/>
    </row>
    <row r="3001" spans="2:9" ht="32.25" customHeight="1">
      <c r="B3001" s="95"/>
      <c r="C3001" s="503" t="s">
        <v>227</v>
      </c>
      <c r="D3001" s="503"/>
      <c r="E3001" s="507"/>
      <c r="F3001" s="507"/>
      <c r="G3001" s="507"/>
      <c r="H3001" s="507"/>
      <c r="I3001" s="95"/>
    </row>
    <row r="3002" spans="2:9" ht="30" customHeight="1">
      <c r="B3002" s="95"/>
      <c r="C3002" s="265" t="s">
        <v>228</v>
      </c>
      <c r="D3002" s="265" t="s">
        <v>229</v>
      </c>
      <c r="E3002" s="265" t="s">
        <v>230</v>
      </c>
      <c r="F3002" s="508" t="s">
        <v>194</v>
      </c>
      <c r="G3002" s="508"/>
      <c r="H3002" s="508"/>
      <c r="I3002" s="95"/>
    </row>
    <row r="3003" spans="2:9" ht="18.75" customHeight="1">
      <c r="B3003" s="95"/>
      <c r="C3003" s="106"/>
      <c r="D3003" s="238"/>
      <c r="E3003" s="266">
        <f>D3003-C3003</f>
        <v>0</v>
      </c>
      <c r="F3003" s="509"/>
      <c r="G3003" s="509"/>
      <c r="H3003" s="509"/>
      <c r="I3003" s="121"/>
    </row>
    <row r="3004" spans="2:9" ht="6" customHeight="1">
      <c r="B3004" s="95"/>
      <c r="C3004" s="96"/>
      <c r="D3004" s="97"/>
      <c r="E3004" s="97"/>
      <c r="F3004" s="97"/>
      <c r="G3004" s="97"/>
      <c r="H3004" s="97"/>
      <c r="I3004" s="95"/>
    </row>
    <row r="3005" spans="2:9" ht="18.75" customHeight="1">
      <c r="B3005" s="95"/>
      <c r="C3005" s="501" t="s">
        <v>231</v>
      </c>
      <c r="D3005" s="501"/>
      <c r="E3005" s="501"/>
      <c r="F3005" s="501"/>
      <c r="G3005" s="501"/>
      <c r="H3005" s="501"/>
      <c r="I3005" s="95"/>
    </row>
    <row r="3006" spans="2:9" ht="25.5">
      <c r="B3006" s="95"/>
      <c r="C3006" s="267" t="s">
        <v>232</v>
      </c>
      <c r="D3006" s="267" t="s">
        <v>233</v>
      </c>
      <c r="E3006" s="267" t="s">
        <v>230</v>
      </c>
      <c r="F3006" s="267" t="s">
        <v>234</v>
      </c>
      <c r="G3006" s="268" t="s">
        <v>235</v>
      </c>
      <c r="H3006" s="269" t="s">
        <v>236</v>
      </c>
      <c r="I3006" s="95"/>
    </row>
    <row r="3007" spans="2:9" ht="18.75" customHeight="1">
      <c r="B3007" s="95"/>
      <c r="C3007" s="106"/>
      <c r="D3007" s="238"/>
      <c r="E3007" s="266">
        <f t="shared" ref="E3007:E3008" si="408">D3007-C3007</f>
        <v>0</v>
      </c>
      <c r="F3007" s="273">
        <f t="shared" ref="F3007:F3008" si="409">IF(E3007-FLOOR(E3007,1)&lt;=5/24,FLOOR(E3007,1),IF(E3007-FLOOR(E3007,1)&lt;=8/24,FLOOR(E3007,1)+1/3,IF(E3007-FLOOR(E3007,1)&lt;=12/24,FLOOR(E3007,1)+2/3,CEILING(E3007,1))))</f>
        <v>0</v>
      </c>
      <c r="G3007" s="108"/>
      <c r="H3007" s="270">
        <f t="shared" ref="H3007:H3008" si="410">G3007*F3007</f>
        <v>0</v>
      </c>
      <c r="I3007" s="95"/>
    </row>
    <row r="3008" spans="2:9" ht="18.75" customHeight="1">
      <c r="B3008" s="95"/>
      <c r="C3008" s="107"/>
      <c r="D3008" s="107"/>
      <c r="E3008" s="274">
        <f t="shared" si="408"/>
        <v>0</v>
      </c>
      <c r="F3008" s="275">
        <f t="shared" si="409"/>
        <v>0</v>
      </c>
      <c r="G3008" s="109"/>
      <c r="H3008" s="271">
        <f t="shared" si="410"/>
        <v>0</v>
      </c>
      <c r="I3008" s="95"/>
    </row>
    <row r="3009" spans="2:9" s="126" customFormat="1" ht="18.75" customHeight="1">
      <c r="B3009" s="122"/>
      <c r="C3009" s="500" t="s">
        <v>237</v>
      </c>
      <c r="D3009" s="500"/>
      <c r="E3009" s="500"/>
      <c r="F3009" s="500"/>
      <c r="G3009" s="502"/>
      <c r="H3009" s="272">
        <f>SUBTOTAL(9,H3007:H3008)</f>
        <v>0</v>
      </c>
      <c r="I3009" s="122"/>
    </row>
    <row r="3010" spans="2:9" ht="6" customHeight="1">
      <c r="B3010" s="95"/>
      <c r="C3010" s="96"/>
      <c r="D3010" s="97"/>
      <c r="E3010" s="97"/>
      <c r="F3010" s="97"/>
      <c r="G3010" s="97"/>
      <c r="H3010" s="97"/>
      <c r="I3010" s="95"/>
    </row>
    <row r="3011" spans="2:9" ht="18.75" customHeight="1">
      <c r="B3011" s="95"/>
      <c r="C3011" s="501" t="s">
        <v>238</v>
      </c>
      <c r="D3011" s="501"/>
      <c r="E3011" s="501"/>
      <c r="F3011" s="501"/>
      <c r="G3011" s="501"/>
      <c r="H3011" s="501"/>
      <c r="I3011" s="95"/>
    </row>
    <row r="3012" spans="2:9" ht="25.5">
      <c r="B3012" s="95"/>
      <c r="C3012" s="267" t="s">
        <v>239</v>
      </c>
      <c r="D3012" s="504" t="s">
        <v>16</v>
      </c>
      <c r="E3012" s="504"/>
      <c r="F3012" s="504"/>
      <c r="G3012" s="504"/>
      <c r="H3012" s="267" t="s">
        <v>64</v>
      </c>
      <c r="I3012" s="95"/>
    </row>
    <row r="3013" spans="2:9" ht="18.75" customHeight="1">
      <c r="B3013" s="95"/>
      <c r="C3013" s="110"/>
      <c r="D3013" s="505"/>
      <c r="E3013" s="505"/>
      <c r="F3013" s="505"/>
      <c r="G3013" s="505"/>
      <c r="H3013" s="111">
        <v>0</v>
      </c>
      <c r="I3013" s="121"/>
    </row>
    <row r="3014" spans="2:9" ht="18.75" customHeight="1">
      <c r="B3014" s="95"/>
      <c r="C3014" s="112"/>
      <c r="D3014" s="506"/>
      <c r="E3014" s="506"/>
      <c r="F3014" s="506"/>
      <c r="G3014" s="506"/>
      <c r="H3014" s="113">
        <v>0</v>
      </c>
      <c r="I3014" s="95"/>
    </row>
    <row r="3015" spans="2:9" s="126" customFormat="1" ht="18.75" customHeight="1">
      <c r="B3015" s="122"/>
      <c r="C3015" s="500" t="s">
        <v>237</v>
      </c>
      <c r="D3015" s="500"/>
      <c r="E3015" s="500"/>
      <c r="F3015" s="500"/>
      <c r="G3015" s="500"/>
      <c r="H3015" s="158">
        <f>SUBTOTAL(9,H3013:H3014)</f>
        <v>0</v>
      </c>
      <c r="I3015" s="122"/>
    </row>
    <row r="3016" spans="2:9" ht="6" customHeight="1">
      <c r="B3016" s="95"/>
      <c r="C3016" s="96"/>
      <c r="D3016" s="97"/>
      <c r="E3016" s="97"/>
      <c r="F3016" s="97"/>
      <c r="G3016" s="97"/>
      <c r="H3016" s="97"/>
      <c r="I3016" s="95"/>
    </row>
    <row r="3017" spans="2:9" ht="18.75" customHeight="1">
      <c r="B3017" s="95"/>
      <c r="C3017" s="501" t="s">
        <v>240</v>
      </c>
      <c r="D3017" s="501"/>
      <c r="E3017" s="501"/>
      <c r="F3017" s="501"/>
      <c r="G3017" s="501"/>
      <c r="H3017" s="501"/>
      <c r="I3017" s="95"/>
    </row>
    <row r="3018" spans="2:9" ht="38.25">
      <c r="B3018" s="95"/>
      <c r="C3018" s="277" t="s">
        <v>361</v>
      </c>
      <c r="D3018" s="277" t="s">
        <v>362</v>
      </c>
      <c r="E3018" s="267" t="s">
        <v>243</v>
      </c>
      <c r="F3018" s="267" t="s">
        <v>244</v>
      </c>
      <c r="G3018" s="268" t="s">
        <v>245</v>
      </c>
      <c r="H3018" s="269" t="s">
        <v>246</v>
      </c>
      <c r="I3018" s="95"/>
    </row>
    <row r="3019" spans="2:9" ht="18.75" customHeight="1">
      <c r="B3019" s="95"/>
      <c r="C3019" s="236"/>
      <c r="D3019" s="114"/>
      <c r="E3019" s="236"/>
      <c r="F3019" s="236"/>
      <c r="G3019" s="278">
        <f>IF(E3019="",0,IF(F3019="",0.42,F3019*0.05+0.42))</f>
        <v>0</v>
      </c>
      <c r="H3019" s="279">
        <f>G3019*E3019</f>
        <v>0</v>
      </c>
      <c r="I3019" s="95"/>
    </row>
    <row r="3020" spans="2:9" ht="18.75" customHeight="1">
      <c r="B3020" s="95"/>
      <c r="C3020" s="236"/>
      <c r="D3020" s="114"/>
      <c r="E3020" s="236"/>
      <c r="F3020" s="236"/>
      <c r="G3020" s="278">
        <f t="shared" ref="G3020:G3022" si="411">IF(E3020="",0,IF(F3020="",0.42,F3020*0.05+0.42))</f>
        <v>0</v>
      </c>
      <c r="H3020" s="279">
        <f t="shared" ref="H3020:H3022" si="412">G3020*E3020</f>
        <v>0</v>
      </c>
      <c r="I3020" s="95"/>
    </row>
    <row r="3021" spans="2:9" ht="18.75" customHeight="1">
      <c r="B3021" s="95"/>
      <c r="C3021" s="236"/>
      <c r="D3021" s="114"/>
      <c r="E3021" s="236"/>
      <c r="F3021" s="236"/>
      <c r="G3021" s="278">
        <f t="shared" si="411"/>
        <v>0</v>
      </c>
      <c r="H3021" s="279">
        <f t="shared" si="412"/>
        <v>0</v>
      </c>
      <c r="I3021" s="95"/>
    </row>
    <row r="3022" spans="2:9" ht="18.75" customHeight="1">
      <c r="B3022" s="95"/>
      <c r="C3022" s="237"/>
      <c r="D3022" s="115"/>
      <c r="E3022" s="237"/>
      <c r="F3022" s="237"/>
      <c r="G3022" s="280">
        <f t="shared" si="411"/>
        <v>0</v>
      </c>
      <c r="H3022" s="281">
        <f t="shared" si="412"/>
        <v>0</v>
      </c>
      <c r="I3022" s="95"/>
    </row>
    <row r="3023" spans="2:9" s="126" customFormat="1" ht="18.75" customHeight="1">
      <c r="B3023" s="122"/>
      <c r="C3023" s="500" t="s">
        <v>237</v>
      </c>
      <c r="D3023" s="500"/>
      <c r="E3023" s="500"/>
      <c r="F3023" s="500"/>
      <c r="G3023" s="502"/>
      <c r="H3023" s="272">
        <f>SUBTOTAL(9,H3019:H3022)</f>
        <v>0</v>
      </c>
      <c r="I3023" s="122"/>
    </row>
    <row r="3024" spans="2:9" ht="6" customHeight="1">
      <c r="B3024" s="95"/>
      <c r="C3024" s="97"/>
      <c r="D3024" s="97"/>
      <c r="E3024" s="97"/>
      <c r="F3024" s="97"/>
      <c r="G3024" s="97"/>
      <c r="H3024" s="97"/>
      <c r="I3024" s="95"/>
    </row>
    <row r="3025" spans="2:9" ht="18.75" customHeight="1">
      <c r="B3025" s="95"/>
      <c r="C3025" s="501" t="s">
        <v>247</v>
      </c>
      <c r="D3025" s="501"/>
      <c r="E3025" s="501"/>
      <c r="F3025" s="501"/>
      <c r="G3025" s="501"/>
      <c r="H3025" s="501"/>
      <c r="I3025" s="95"/>
    </row>
    <row r="3026" spans="2:9" ht="18.75" customHeight="1">
      <c r="B3026" s="95"/>
      <c r="C3026" s="277" t="s">
        <v>241</v>
      </c>
      <c r="D3026" s="277" t="s">
        <v>242</v>
      </c>
      <c r="E3026" s="503" t="s">
        <v>248</v>
      </c>
      <c r="F3026" s="503"/>
      <c r="G3026" s="503"/>
      <c r="H3026" s="267" t="s">
        <v>249</v>
      </c>
      <c r="I3026" s="95"/>
    </row>
    <row r="3027" spans="2:9" ht="18.75" customHeight="1">
      <c r="B3027" s="95"/>
      <c r="C3027" s="236"/>
      <c r="D3027" s="236"/>
      <c r="E3027" s="498"/>
      <c r="F3027" s="498"/>
      <c r="G3027" s="498"/>
      <c r="H3027" s="111">
        <v>0</v>
      </c>
      <c r="I3027" s="95"/>
    </row>
    <row r="3028" spans="2:9" ht="18.75" customHeight="1">
      <c r="B3028" s="95"/>
      <c r="C3028" s="236"/>
      <c r="D3028" s="236"/>
      <c r="E3028" s="498"/>
      <c r="F3028" s="498"/>
      <c r="G3028" s="498"/>
      <c r="H3028" s="111">
        <v>0</v>
      </c>
      <c r="I3028" s="95"/>
    </row>
    <row r="3029" spans="2:9" ht="18.75" customHeight="1">
      <c r="B3029" s="95"/>
      <c r="C3029" s="236"/>
      <c r="D3029" s="236"/>
      <c r="E3029" s="498"/>
      <c r="F3029" s="498"/>
      <c r="G3029" s="498"/>
      <c r="H3029" s="111">
        <v>0</v>
      </c>
      <c r="I3029" s="95"/>
    </row>
    <row r="3030" spans="2:9" ht="18.75" customHeight="1">
      <c r="B3030" s="95"/>
      <c r="C3030" s="237"/>
      <c r="D3030" s="237"/>
      <c r="E3030" s="499"/>
      <c r="F3030" s="499"/>
      <c r="G3030" s="499"/>
      <c r="H3030" s="113">
        <v>0</v>
      </c>
      <c r="I3030" s="95"/>
    </row>
    <row r="3031" spans="2:9" s="126" customFormat="1" ht="18.75" customHeight="1">
      <c r="B3031" s="122"/>
      <c r="C3031" s="500" t="s">
        <v>237</v>
      </c>
      <c r="D3031" s="500"/>
      <c r="E3031" s="500"/>
      <c r="F3031" s="500"/>
      <c r="G3031" s="500"/>
      <c r="H3031" s="276">
        <f>SUBTOTAL(9,H3027:H3030)</f>
        <v>0</v>
      </c>
      <c r="I3031" s="122"/>
    </row>
    <row r="3032" spans="2:9" ht="6" customHeight="1">
      <c r="B3032" s="95"/>
      <c r="C3032" s="97"/>
      <c r="D3032" s="97"/>
      <c r="E3032" s="97"/>
      <c r="F3032" s="97"/>
      <c r="G3032" s="97"/>
      <c r="H3032" s="97"/>
      <c r="I3032" s="95"/>
    </row>
    <row r="3033" spans="2:9" ht="18.75" customHeight="1">
      <c r="B3033" s="95"/>
      <c r="C3033" s="501" t="s">
        <v>250</v>
      </c>
      <c r="D3033" s="501"/>
      <c r="E3033" s="501"/>
      <c r="F3033" s="501"/>
      <c r="G3033" s="501"/>
      <c r="H3033" s="501"/>
      <c r="I3033" s="95"/>
    </row>
    <row r="3034" spans="2:9" ht="25.5">
      <c r="B3034" s="95"/>
      <c r="C3034" s="282" t="s">
        <v>251</v>
      </c>
      <c r="D3034" s="267" t="s">
        <v>252</v>
      </c>
      <c r="E3034" s="267" t="s">
        <v>253</v>
      </c>
      <c r="F3034" s="277" t="s">
        <v>254</v>
      </c>
      <c r="G3034" s="267" t="s">
        <v>255</v>
      </c>
      <c r="H3034" s="267" t="s">
        <v>249</v>
      </c>
      <c r="I3034" s="95"/>
    </row>
    <row r="3035" spans="2:9" ht="18.75" customHeight="1">
      <c r="B3035" s="95"/>
      <c r="C3035" s="116"/>
      <c r="D3035" s="117"/>
      <c r="E3035" s="117"/>
      <c r="F3035" s="117"/>
      <c r="G3035" s="283">
        <f>E3035-D3035</f>
        <v>0</v>
      </c>
      <c r="H3035" s="111">
        <v>0</v>
      </c>
      <c r="I3035" s="123" t="s">
        <v>256</v>
      </c>
    </row>
    <row r="3036" spans="2:9" ht="18.75" customHeight="1">
      <c r="B3036" s="95"/>
      <c r="C3036" s="118"/>
      <c r="D3036" s="119"/>
      <c r="E3036" s="119"/>
      <c r="F3036" s="119"/>
      <c r="G3036" s="284">
        <f t="shared" ref="G3036" si="413">E3036-D3036</f>
        <v>0</v>
      </c>
      <c r="H3036" s="113">
        <v>0</v>
      </c>
      <c r="I3036" s="123" t="s">
        <v>257</v>
      </c>
    </row>
    <row r="3037" spans="2:9" s="126" customFormat="1" ht="18.75" customHeight="1">
      <c r="B3037" s="122"/>
      <c r="C3037" s="500" t="s">
        <v>237</v>
      </c>
      <c r="D3037" s="500"/>
      <c r="E3037" s="500"/>
      <c r="F3037" s="500"/>
      <c r="G3037" s="500"/>
      <c r="H3037" s="276">
        <f>SUBTOTAL(9,H3035:H3036)</f>
        <v>0</v>
      </c>
      <c r="I3037" s="122"/>
    </row>
    <row r="3038" spans="2:9" ht="6" customHeight="1">
      <c r="B3038" s="95"/>
      <c r="C3038" s="97"/>
      <c r="D3038" s="97"/>
      <c r="E3038" s="97"/>
      <c r="F3038" s="97"/>
      <c r="G3038" s="97"/>
      <c r="H3038" s="97"/>
      <c r="I3038" s="95"/>
    </row>
    <row r="3039" spans="2:9" s="127" customFormat="1" ht="18.75" customHeight="1">
      <c r="B3039" s="124"/>
      <c r="C3039" s="497" t="s">
        <v>258</v>
      </c>
      <c r="D3039" s="497"/>
      <c r="E3039" s="497"/>
      <c r="F3039" s="497"/>
      <c r="G3039" s="497"/>
      <c r="H3039" s="285">
        <f>SUBTOTAL(9,H3007:H3037)</f>
        <v>0</v>
      </c>
      <c r="I3039" s="124"/>
    </row>
    <row r="3040" spans="2:9" ht="50.1" customHeight="1">
      <c r="B3040" s="95"/>
      <c r="C3040" s="120"/>
      <c r="D3040" s="120"/>
      <c r="E3040" s="120"/>
      <c r="F3040" s="120"/>
      <c r="G3040" s="120"/>
      <c r="H3040" s="120"/>
      <c r="I3040" s="95"/>
    </row>
    <row r="3041" spans="2:9" ht="18.75" customHeight="1">
      <c r="B3041" s="95"/>
      <c r="C3041" s="510" t="s">
        <v>358</v>
      </c>
      <c r="D3041" s="510"/>
      <c r="E3041" s="507"/>
      <c r="F3041" s="507"/>
      <c r="G3041" s="507"/>
      <c r="H3041" s="507"/>
      <c r="I3041" s="95"/>
    </row>
    <row r="3042" spans="2:9" ht="18.75" customHeight="1">
      <c r="B3042" s="95"/>
      <c r="C3042" s="511" t="s">
        <v>184</v>
      </c>
      <c r="D3042" s="511"/>
      <c r="E3042" s="507"/>
      <c r="F3042" s="507"/>
      <c r="G3042" s="507"/>
      <c r="H3042" s="507"/>
      <c r="I3042" s="95"/>
    </row>
    <row r="3043" spans="2:9" ht="18.75" customHeight="1">
      <c r="B3043" s="95"/>
      <c r="C3043" s="503" t="s">
        <v>359</v>
      </c>
      <c r="D3043" s="503"/>
      <c r="E3043" s="507"/>
      <c r="F3043" s="507"/>
      <c r="G3043" s="507"/>
      <c r="H3043" s="507"/>
      <c r="I3043" s="95"/>
    </row>
    <row r="3044" spans="2:9" ht="18.75" customHeight="1">
      <c r="B3044" s="95"/>
      <c r="C3044" s="503" t="s">
        <v>226</v>
      </c>
      <c r="D3044" s="503"/>
      <c r="E3044" s="507"/>
      <c r="F3044" s="507"/>
      <c r="G3044" s="507"/>
      <c r="H3044" s="507"/>
      <c r="I3044" s="95"/>
    </row>
    <row r="3045" spans="2:9" ht="32.25" customHeight="1">
      <c r="B3045" s="95"/>
      <c r="C3045" s="503" t="s">
        <v>227</v>
      </c>
      <c r="D3045" s="503"/>
      <c r="E3045" s="507"/>
      <c r="F3045" s="507"/>
      <c r="G3045" s="507"/>
      <c r="H3045" s="507"/>
      <c r="I3045" s="95"/>
    </row>
    <row r="3046" spans="2:9" ht="30" customHeight="1">
      <c r="B3046" s="95"/>
      <c r="C3046" s="265" t="s">
        <v>228</v>
      </c>
      <c r="D3046" s="265" t="s">
        <v>229</v>
      </c>
      <c r="E3046" s="265" t="s">
        <v>230</v>
      </c>
      <c r="F3046" s="508" t="s">
        <v>194</v>
      </c>
      <c r="G3046" s="508"/>
      <c r="H3046" s="508"/>
      <c r="I3046" s="95"/>
    </row>
    <row r="3047" spans="2:9" ht="18.75" customHeight="1">
      <c r="B3047" s="95"/>
      <c r="C3047" s="106"/>
      <c r="D3047" s="238"/>
      <c r="E3047" s="266">
        <f>D3047-C3047</f>
        <v>0</v>
      </c>
      <c r="F3047" s="509"/>
      <c r="G3047" s="509"/>
      <c r="H3047" s="509"/>
      <c r="I3047" s="121"/>
    </row>
    <row r="3048" spans="2:9" ht="6" customHeight="1">
      <c r="B3048" s="95"/>
      <c r="C3048" s="96"/>
      <c r="D3048" s="97"/>
      <c r="E3048" s="97"/>
      <c r="F3048" s="97"/>
      <c r="G3048" s="97"/>
      <c r="H3048" s="97"/>
      <c r="I3048" s="95"/>
    </row>
    <row r="3049" spans="2:9" ht="18.75" customHeight="1">
      <c r="B3049" s="95"/>
      <c r="C3049" s="501" t="s">
        <v>231</v>
      </c>
      <c r="D3049" s="501"/>
      <c r="E3049" s="501"/>
      <c r="F3049" s="501"/>
      <c r="G3049" s="501"/>
      <c r="H3049" s="501"/>
      <c r="I3049" s="95"/>
    </row>
    <row r="3050" spans="2:9" ht="25.5">
      <c r="B3050" s="95"/>
      <c r="C3050" s="267" t="s">
        <v>232</v>
      </c>
      <c r="D3050" s="267" t="s">
        <v>233</v>
      </c>
      <c r="E3050" s="267" t="s">
        <v>230</v>
      </c>
      <c r="F3050" s="267" t="s">
        <v>234</v>
      </c>
      <c r="G3050" s="268" t="s">
        <v>235</v>
      </c>
      <c r="H3050" s="269" t="s">
        <v>236</v>
      </c>
      <c r="I3050" s="95"/>
    </row>
    <row r="3051" spans="2:9" ht="18.75" customHeight="1">
      <c r="B3051" s="95"/>
      <c r="C3051" s="106"/>
      <c r="D3051" s="238"/>
      <c r="E3051" s="266">
        <f t="shared" ref="E3051:E3052" si="414">D3051-C3051</f>
        <v>0</v>
      </c>
      <c r="F3051" s="273">
        <f t="shared" ref="F3051:F3052" si="415">IF(E3051-FLOOR(E3051,1)&lt;=5/24,FLOOR(E3051,1),IF(E3051-FLOOR(E3051,1)&lt;=8/24,FLOOR(E3051,1)+1/3,IF(E3051-FLOOR(E3051,1)&lt;=12/24,FLOOR(E3051,1)+2/3,CEILING(E3051,1))))</f>
        <v>0</v>
      </c>
      <c r="G3051" s="108"/>
      <c r="H3051" s="270">
        <f t="shared" ref="H3051:H3052" si="416">G3051*F3051</f>
        <v>0</v>
      </c>
      <c r="I3051" s="95"/>
    </row>
    <row r="3052" spans="2:9" ht="18.75" customHeight="1">
      <c r="B3052" s="95"/>
      <c r="C3052" s="107"/>
      <c r="D3052" s="107"/>
      <c r="E3052" s="274">
        <f t="shared" si="414"/>
        <v>0</v>
      </c>
      <c r="F3052" s="275">
        <f t="shared" si="415"/>
        <v>0</v>
      </c>
      <c r="G3052" s="109"/>
      <c r="H3052" s="271">
        <f t="shared" si="416"/>
        <v>0</v>
      </c>
      <c r="I3052" s="95"/>
    </row>
    <row r="3053" spans="2:9" s="126" customFormat="1" ht="18.75" customHeight="1">
      <c r="B3053" s="122"/>
      <c r="C3053" s="500" t="s">
        <v>237</v>
      </c>
      <c r="D3053" s="500"/>
      <c r="E3053" s="500"/>
      <c r="F3053" s="500"/>
      <c r="G3053" s="502"/>
      <c r="H3053" s="272">
        <f>SUBTOTAL(9,H3051:H3052)</f>
        <v>0</v>
      </c>
      <c r="I3053" s="122"/>
    </row>
    <row r="3054" spans="2:9" ht="6" customHeight="1">
      <c r="B3054" s="95"/>
      <c r="C3054" s="96"/>
      <c r="D3054" s="97"/>
      <c r="E3054" s="97"/>
      <c r="F3054" s="97"/>
      <c r="G3054" s="97"/>
      <c r="H3054" s="97"/>
      <c r="I3054" s="95"/>
    </row>
    <row r="3055" spans="2:9" ht="18.75" customHeight="1">
      <c r="B3055" s="95"/>
      <c r="C3055" s="501" t="s">
        <v>238</v>
      </c>
      <c r="D3055" s="501"/>
      <c r="E3055" s="501"/>
      <c r="F3055" s="501"/>
      <c r="G3055" s="501"/>
      <c r="H3055" s="501"/>
      <c r="I3055" s="95"/>
    </row>
    <row r="3056" spans="2:9" ht="25.5">
      <c r="B3056" s="95"/>
      <c r="C3056" s="267" t="s">
        <v>239</v>
      </c>
      <c r="D3056" s="504" t="s">
        <v>16</v>
      </c>
      <c r="E3056" s="504"/>
      <c r="F3056" s="504"/>
      <c r="G3056" s="504"/>
      <c r="H3056" s="267" t="s">
        <v>64</v>
      </c>
      <c r="I3056" s="95"/>
    </row>
    <row r="3057" spans="2:9" ht="18.75" customHeight="1">
      <c r="B3057" s="95"/>
      <c r="C3057" s="110"/>
      <c r="D3057" s="505"/>
      <c r="E3057" s="505"/>
      <c r="F3057" s="505"/>
      <c r="G3057" s="505"/>
      <c r="H3057" s="111">
        <v>0</v>
      </c>
      <c r="I3057" s="121"/>
    </row>
    <row r="3058" spans="2:9" ht="18.75" customHeight="1">
      <c r="B3058" s="95"/>
      <c r="C3058" s="112"/>
      <c r="D3058" s="506"/>
      <c r="E3058" s="506"/>
      <c r="F3058" s="506"/>
      <c r="G3058" s="506"/>
      <c r="H3058" s="113">
        <v>0</v>
      </c>
      <c r="I3058" s="95"/>
    </row>
    <row r="3059" spans="2:9" s="126" customFormat="1" ht="18.75" customHeight="1">
      <c r="B3059" s="122"/>
      <c r="C3059" s="500" t="s">
        <v>237</v>
      </c>
      <c r="D3059" s="500"/>
      <c r="E3059" s="500"/>
      <c r="F3059" s="500"/>
      <c r="G3059" s="500"/>
      <c r="H3059" s="158">
        <f>SUBTOTAL(9,H3057:H3058)</f>
        <v>0</v>
      </c>
      <c r="I3059" s="122"/>
    </row>
    <row r="3060" spans="2:9" ht="6" customHeight="1">
      <c r="B3060" s="95"/>
      <c r="C3060" s="96"/>
      <c r="D3060" s="97"/>
      <c r="E3060" s="97"/>
      <c r="F3060" s="97"/>
      <c r="G3060" s="97"/>
      <c r="H3060" s="97"/>
      <c r="I3060" s="95"/>
    </row>
    <row r="3061" spans="2:9" ht="18.75" customHeight="1">
      <c r="B3061" s="95"/>
      <c r="C3061" s="501" t="s">
        <v>240</v>
      </c>
      <c r="D3061" s="501"/>
      <c r="E3061" s="501"/>
      <c r="F3061" s="501"/>
      <c r="G3061" s="501"/>
      <c r="H3061" s="501"/>
      <c r="I3061" s="95"/>
    </row>
    <row r="3062" spans="2:9" ht="38.25">
      <c r="B3062" s="95"/>
      <c r="C3062" s="277" t="s">
        <v>361</v>
      </c>
      <c r="D3062" s="277" t="s">
        <v>362</v>
      </c>
      <c r="E3062" s="267" t="s">
        <v>243</v>
      </c>
      <c r="F3062" s="267" t="s">
        <v>244</v>
      </c>
      <c r="G3062" s="268" t="s">
        <v>245</v>
      </c>
      <c r="H3062" s="269" t="s">
        <v>246</v>
      </c>
      <c r="I3062" s="95"/>
    </row>
    <row r="3063" spans="2:9" ht="18.75" customHeight="1">
      <c r="B3063" s="95"/>
      <c r="C3063" s="236"/>
      <c r="D3063" s="114"/>
      <c r="E3063" s="236"/>
      <c r="F3063" s="236"/>
      <c r="G3063" s="278">
        <f>IF(E3063="",0,IF(F3063="",0.42,F3063*0.05+0.42))</f>
        <v>0</v>
      </c>
      <c r="H3063" s="279">
        <f>G3063*E3063</f>
        <v>0</v>
      </c>
      <c r="I3063" s="95"/>
    </row>
    <row r="3064" spans="2:9" ht="18.75" customHeight="1">
      <c r="B3064" s="95"/>
      <c r="C3064" s="236"/>
      <c r="D3064" s="114"/>
      <c r="E3064" s="236"/>
      <c r="F3064" s="236"/>
      <c r="G3064" s="278">
        <f t="shared" ref="G3064:G3066" si="417">IF(E3064="",0,IF(F3064="",0.42,F3064*0.05+0.42))</f>
        <v>0</v>
      </c>
      <c r="H3064" s="279">
        <f t="shared" ref="H3064:H3066" si="418">G3064*E3064</f>
        <v>0</v>
      </c>
      <c r="I3064" s="95"/>
    </row>
    <row r="3065" spans="2:9" ht="18.75" customHeight="1">
      <c r="B3065" s="95"/>
      <c r="C3065" s="236"/>
      <c r="D3065" s="114"/>
      <c r="E3065" s="236"/>
      <c r="F3065" s="236"/>
      <c r="G3065" s="278">
        <f t="shared" si="417"/>
        <v>0</v>
      </c>
      <c r="H3065" s="279">
        <f t="shared" si="418"/>
        <v>0</v>
      </c>
      <c r="I3065" s="95"/>
    </row>
    <row r="3066" spans="2:9" ht="18.75" customHeight="1">
      <c r="B3066" s="95"/>
      <c r="C3066" s="237"/>
      <c r="D3066" s="115"/>
      <c r="E3066" s="237"/>
      <c r="F3066" s="237"/>
      <c r="G3066" s="280">
        <f t="shared" si="417"/>
        <v>0</v>
      </c>
      <c r="H3066" s="281">
        <f t="shared" si="418"/>
        <v>0</v>
      </c>
      <c r="I3066" s="95"/>
    </row>
    <row r="3067" spans="2:9" s="126" customFormat="1" ht="18.75" customHeight="1">
      <c r="B3067" s="122"/>
      <c r="C3067" s="500" t="s">
        <v>237</v>
      </c>
      <c r="D3067" s="500"/>
      <c r="E3067" s="500"/>
      <c r="F3067" s="500"/>
      <c r="G3067" s="502"/>
      <c r="H3067" s="272">
        <f>SUBTOTAL(9,H3063:H3066)</f>
        <v>0</v>
      </c>
      <c r="I3067" s="122"/>
    </row>
    <row r="3068" spans="2:9" ht="6" customHeight="1">
      <c r="B3068" s="95"/>
      <c r="C3068" s="97"/>
      <c r="D3068" s="97"/>
      <c r="E3068" s="97"/>
      <c r="F3068" s="97"/>
      <c r="G3068" s="97"/>
      <c r="H3068" s="97"/>
      <c r="I3068" s="95"/>
    </row>
    <row r="3069" spans="2:9" ht="18.75" customHeight="1">
      <c r="B3069" s="95"/>
      <c r="C3069" s="501" t="s">
        <v>247</v>
      </c>
      <c r="D3069" s="501"/>
      <c r="E3069" s="501"/>
      <c r="F3069" s="501"/>
      <c r="G3069" s="501"/>
      <c r="H3069" s="501"/>
      <c r="I3069" s="95"/>
    </row>
    <row r="3070" spans="2:9" ht="18.75" customHeight="1">
      <c r="B3070" s="95"/>
      <c r="C3070" s="277" t="s">
        <v>241</v>
      </c>
      <c r="D3070" s="277" t="s">
        <v>242</v>
      </c>
      <c r="E3070" s="503" t="s">
        <v>248</v>
      </c>
      <c r="F3070" s="503"/>
      <c r="G3070" s="503"/>
      <c r="H3070" s="267" t="s">
        <v>249</v>
      </c>
      <c r="I3070" s="95"/>
    </row>
    <row r="3071" spans="2:9" ht="18.75" customHeight="1">
      <c r="B3071" s="95"/>
      <c r="C3071" s="236"/>
      <c r="D3071" s="236"/>
      <c r="E3071" s="498"/>
      <c r="F3071" s="498"/>
      <c r="G3071" s="498"/>
      <c r="H3071" s="111">
        <v>0</v>
      </c>
      <c r="I3071" s="95"/>
    </row>
    <row r="3072" spans="2:9" ht="18.75" customHeight="1">
      <c r="B3072" s="95"/>
      <c r="C3072" s="236"/>
      <c r="D3072" s="236"/>
      <c r="E3072" s="498"/>
      <c r="F3072" s="498"/>
      <c r="G3072" s="498"/>
      <c r="H3072" s="111">
        <v>0</v>
      </c>
      <c r="I3072" s="95"/>
    </row>
    <row r="3073" spans="2:9" ht="18.75" customHeight="1">
      <c r="B3073" s="95"/>
      <c r="C3073" s="236"/>
      <c r="D3073" s="236"/>
      <c r="E3073" s="498"/>
      <c r="F3073" s="498"/>
      <c r="G3073" s="498"/>
      <c r="H3073" s="111">
        <v>0</v>
      </c>
      <c r="I3073" s="95"/>
    </row>
    <row r="3074" spans="2:9" ht="18.75" customHeight="1">
      <c r="B3074" s="95"/>
      <c r="C3074" s="237"/>
      <c r="D3074" s="237"/>
      <c r="E3074" s="499"/>
      <c r="F3074" s="499"/>
      <c r="G3074" s="499"/>
      <c r="H3074" s="113">
        <v>0</v>
      </c>
      <c r="I3074" s="95"/>
    </row>
    <row r="3075" spans="2:9" s="126" customFormat="1" ht="18.75" customHeight="1">
      <c r="B3075" s="122"/>
      <c r="C3075" s="500" t="s">
        <v>237</v>
      </c>
      <c r="D3075" s="500"/>
      <c r="E3075" s="500"/>
      <c r="F3075" s="500"/>
      <c r="G3075" s="500"/>
      <c r="H3075" s="276">
        <f>SUBTOTAL(9,H3071:H3074)</f>
        <v>0</v>
      </c>
      <c r="I3075" s="122"/>
    </row>
    <row r="3076" spans="2:9" ht="6" customHeight="1">
      <c r="B3076" s="95"/>
      <c r="C3076" s="97"/>
      <c r="D3076" s="97"/>
      <c r="E3076" s="97"/>
      <c r="F3076" s="97"/>
      <c r="G3076" s="97"/>
      <c r="H3076" s="97"/>
      <c r="I3076" s="95"/>
    </row>
    <row r="3077" spans="2:9" ht="18.75" customHeight="1">
      <c r="B3077" s="95"/>
      <c r="C3077" s="501" t="s">
        <v>250</v>
      </c>
      <c r="D3077" s="501"/>
      <c r="E3077" s="501"/>
      <c r="F3077" s="501"/>
      <c r="G3077" s="501"/>
      <c r="H3077" s="501"/>
      <c r="I3077" s="95"/>
    </row>
    <row r="3078" spans="2:9" ht="25.5">
      <c r="B3078" s="95"/>
      <c r="C3078" s="282" t="s">
        <v>251</v>
      </c>
      <c r="D3078" s="267" t="s">
        <v>252</v>
      </c>
      <c r="E3078" s="267" t="s">
        <v>253</v>
      </c>
      <c r="F3078" s="277" t="s">
        <v>254</v>
      </c>
      <c r="G3078" s="267" t="s">
        <v>255</v>
      </c>
      <c r="H3078" s="267" t="s">
        <v>249</v>
      </c>
      <c r="I3078" s="95"/>
    </row>
    <row r="3079" spans="2:9" ht="18.75" customHeight="1">
      <c r="B3079" s="95"/>
      <c r="C3079" s="116"/>
      <c r="D3079" s="117"/>
      <c r="E3079" s="117"/>
      <c r="F3079" s="117"/>
      <c r="G3079" s="283">
        <f>E3079-D3079</f>
        <v>0</v>
      </c>
      <c r="H3079" s="111">
        <v>0</v>
      </c>
      <c r="I3079" s="123" t="s">
        <v>256</v>
      </c>
    </row>
    <row r="3080" spans="2:9" ht="18.75" customHeight="1">
      <c r="B3080" s="95"/>
      <c r="C3080" s="118"/>
      <c r="D3080" s="119"/>
      <c r="E3080" s="119"/>
      <c r="F3080" s="119"/>
      <c r="G3080" s="284">
        <f t="shared" ref="G3080" si="419">E3080-D3080</f>
        <v>0</v>
      </c>
      <c r="H3080" s="113">
        <v>0</v>
      </c>
      <c r="I3080" s="123" t="s">
        <v>257</v>
      </c>
    </row>
    <row r="3081" spans="2:9" s="126" customFormat="1" ht="18.75" customHeight="1">
      <c r="B3081" s="122"/>
      <c r="C3081" s="500" t="s">
        <v>237</v>
      </c>
      <c r="D3081" s="500"/>
      <c r="E3081" s="500"/>
      <c r="F3081" s="500"/>
      <c r="G3081" s="500"/>
      <c r="H3081" s="276">
        <f>SUBTOTAL(9,H3079:H3080)</f>
        <v>0</v>
      </c>
      <c r="I3081" s="122"/>
    </row>
    <row r="3082" spans="2:9" ht="6" customHeight="1">
      <c r="B3082" s="95"/>
      <c r="C3082" s="97"/>
      <c r="D3082" s="97"/>
      <c r="E3082" s="97"/>
      <c r="F3082" s="97"/>
      <c r="G3082" s="97"/>
      <c r="H3082" s="97"/>
      <c r="I3082" s="95"/>
    </row>
    <row r="3083" spans="2:9" s="127" customFormat="1" ht="18.75" customHeight="1">
      <c r="B3083" s="124"/>
      <c r="C3083" s="497" t="s">
        <v>258</v>
      </c>
      <c r="D3083" s="497"/>
      <c r="E3083" s="497"/>
      <c r="F3083" s="497"/>
      <c r="G3083" s="497"/>
      <c r="H3083" s="285">
        <f>SUBTOTAL(9,H3051:H3081)</f>
        <v>0</v>
      </c>
      <c r="I3083" s="124"/>
    </row>
    <row r="3084" spans="2:9" ht="50.1" customHeight="1">
      <c r="B3084" s="95"/>
      <c r="C3084" s="120"/>
      <c r="D3084" s="120"/>
      <c r="E3084" s="120"/>
      <c r="F3084" s="120"/>
      <c r="G3084" s="120"/>
      <c r="H3084" s="120"/>
      <c r="I3084" s="95"/>
    </row>
    <row r="3085" spans="2:9" ht="18.75" customHeight="1">
      <c r="B3085" s="95"/>
      <c r="C3085" s="510" t="s">
        <v>358</v>
      </c>
      <c r="D3085" s="510"/>
      <c r="E3085" s="507"/>
      <c r="F3085" s="507"/>
      <c r="G3085" s="507"/>
      <c r="H3085" s="507"/>
      <c r="I3085" s="95"/>
    </row>
    <row r="3086" spans="2:9" ht="18.75" customHeight="1">
      <c r="B3086" s="95"/>
      <c r="C3086" s="511" t="s">
        <v>184</v>
      </c>
      <c r="D3086" s="511"/>
      <c r="E3086" s="507"/>
      <c r="F3086" s="507"/>
      <c r="G3086" s="507"/>
      <c r="H3086" s="507"/>
      <c r="I3086" s="95"/>
    </row>
    <row r="3087" spans="2:9" ht="18.75" customHeight="1">
      <c r="B3087" s="95"/>
      <c r="C3087" s="503" t="s">
        <v>359</v>
      </c>
      <c r="D3087" s="503"/>
      <c r="E3087" s="507"/>
      <c r="F3087" s="507"/>
      <c r="G3087" s="507"/>
      <c r="H3087" s="507"/>
      <c r="I3087" s="95"/>
    </row>
    <row r="3088" spans="2:9" ht="18.75" customHeight="1">
      <c r="B3088" s="95"/>
      <c r="C3088" s="503" t="s">
        <v>226</v>
      </c>
      <c r="D3088" s="503"/>
      <c r="E3088" s="507"/>
      <c r="F3088" s="507"/>
      <c r="G3088" s="507"/>
      <c r="H3088" s="507"/>
      <c r="I3088" s="95"/>
    </row>
    <row r="3089" spans="2:9" ht="32.25" customHeight="1">
      <c r="B3089" s="95"/>
      <c r="C3089" s="503" t="s">
        <v>227</v>
      </c>
      <c r="D3089" s="503"/>
      <c r="E3089" s="507"/>
      <c r="F3089" s="507"/>
      <c r="G3089" s="507"/>
      <c r="H3089" s="507"/>
      <c r="I3089" s="95"/>
    </row>
    <row r="3090" spans="2:9" ht="30" customHeight="1">
      <c r="B3090" s="95"/>
      <c r="C3090" s="265" t="s">
        <v>228</v>
      </c>
      <c r="D3090" s="265" t="s">
        <v>229</v>
      </c>
      <c r="E3090" s="265" t="s">
        <v>230</v>
      </c>
      <c r="F3090" s="508" t="s">
        <v>194</v>
      </c>
      <c r="G3090" s="508"/>
      <c r="H3090" s="508"/>
      <c r="I3090" s="95"/>
    </row>
    <row r="3091" spans="2:9" ht="18.75" customHeight="1">
      <c r="B3091" s="95"/>
      <c r="C3091" s="106"/>
      <c r="D3091" s="238"/>
      <c r="E3091" s="266">
        <f>D3091-C3091</f>
        <v>0</v>
      </c>
      <c r="F3091" s="509"/>
      <c r="G3091" s="509"/>
      <c r="H3091" s="509"/>
      <c r="I3091" s="121"/>
    </row>
    <row r="3092" spans="2:9" ht="6" customHeight="1">
      <c r="B3092" s="95"/>
      <c r="C3092" s="96"/>
      <c r="D3092" s="97"/>
      <c r="E3092" s="97"/>
      <c r="F3092" s="97"/>
      <c r="G3092" s="97"/>
      <c r="H3092" s="97"/>
      <c r="I3092" s="95"/>
    </row>
    <row r="3093" spans="2:9" ht="18.75" customHeight="1">
      <c r="B3093" s="95"/>
      <c r="C3093" s="501" t="s">
        <v>231</v>
      </c>
      <c r="D3093" s="501"/>
      <c r="E3093" s="501"/>
      <c r="F3093" s="501"/>
      <c r="G3093" s="501"/>
      <c r="H3093" s="501"/>
      <c r="I3093" s="95"/>
    </row>
    <row r="3094" spans="2:9" ht="25.5">
      <c r="B3094" s="95"/>
      <c r="C3094" s="267" t="s">
        <v>232</v>
      </c>
      <c r="D3094" s="267" t="s">
        <v>233</v>
      </c>
      <c r="E3094" s="267" t="s">
        <v>230</v>
      </c>
      <c r="F3094" s="267" t="s">
        <v>234</v>
      </c>
      <c r="G3094" s="268" t="s">
        <v>235</v>
      </c>
      <c r="H3094" s="269" t="s">
        <v>236</v>
      </c>
      <c r="I3094" s="95"/>
    </row>
    <row r="3095" spans="2:9" ht="18.75" customHeight="1">
      <c r="B3095" s="95"/>
      <c r="C3095" s="106"/>
      <c r="D3095" s="238"/>
      <c r="E3095" s="266">
        <f t="shared" ref="E3095:E3096" si="420">D3095-C3095</f>
        <v>0</v>
      </c>
      <c r="F3095" s="273">
        <f t="shared" ref="F3095:F3096" si="421">IF(E3095-FLOOR(E3095,1)&lt;=5/24,FLOOR(E3095,1),IF(E3095-FLOOR(E3095,1)&lt;=8/24,FLOOR(E3095,1)+1/3,IF(E3095-FLOOR(E3095,1)&lt;=12/24,FLOOR(E3095,1)+2/3,CEILING(E3095,1))))</f>
        <v>0</v>
      </c>
      <c r="G3095" s="108"/>
      <c r="H3095" s="270">
        <f t="shared" ref="H3095:H3096" si="422">G3095*F3095</f>
        <v>0</v>
      </c>
      <c r="I3095" s="95"/>
    </row>
    <row r="3096" spans="2:9" ht="18.75" customHeight="1">
      <c r="B3096" s="95"/>
      <c r="C3096" s="107"/>
      <c r="D3096" s="107"/>
      <c r="E3096" s="274">
        <f t="shared" si="420"/>
        <v>0</v>
      </c>
      <c r="F3096" s="275">
        <f t="shared" si="421"/>
        <v>0</v>
      </c>
      <c r="G3096" s="109"/>
      <c r="H3096" s="271">
        <f t="shared" si="422"/>
        <v>0</v>
      </c>
      <c r="I3096" s="95"/>
    </row>
    <row r="3097" spans="2:9" s="126" customFormat="1" ht="18.75" customHeight="1">
      <c r="B3097" s="122"/>
      <c r="C3097" s="500" t="s">
        <v>237</v>
      </c>
      <c r="D3097" s="500"/>
      <c r="E3097" s="500"/>
      <c r="F3097" s="500"/>
      <c r="G3097" s="502"/>
      <c r="H3097" s="272">
        <f>SUBTOTAL(9,H3095:H3096)</f>
        <v>0</v>
      </c>
      <c r="I3097" s="122"/>
    </row>
    <row r="3098" spans="2:9" ht="6" customHeight="1">
      <c r="B3098" s="95"/>
      <c r="C3098" s="96"/>
      <c r="D3098" s="97"/>
      <c r="E3098" s="97"/>
      <c r="F3098" s="97"/>
      <c r="G3098" s="97"/>
      <c r="H3098" s="97"/>
      <c r="I3098" s="95"/>
    </row>
    <row r="3099" spans="2:9" ht="18.75" customHeight="1">
      <c r="B3099" s="95"/>
      <c r="C3099" s="501" t="s">
        <v>238</v>
      </c>
      <c r="D3099" s="501"/>
      <c r="E3099" s="501"/>
      <c r="F3099" s="501"/>
      <c r="G3099" s="501"/>
      <c r="H3099" s="501"/>
      <c r="I3099" s="95"/>
    </row>
    <row r="3100" spans="2:9" ht="25.5">
      <c r="B3100" s="95"/>
      <c r="C3100" s="267" t="s">
        <v>239</v>
      </c>
      <c r="D3100" s="504" t="s">
        <v>16</v>
      </c>
      <c r="E3100" s="504"/>
      <c r="F3100" s="504"/>
      <c r="G3100" s="504"/>
      <c r="H3100" s="267" t="s">
        <v>64</v>
      </c>
      <c r="I3100" s="95"/>
    </row>
    <row r="3101" spans="2:9" ht="18.75" customHeight="1">
      <c r="B3101" s="95"/>
      <c r="C3101" s="110"/>
      <c r="D3101" s="505"/>
      <c r="E3101" s="505"/>
      <c r="F3101" s="505"/>
      <c r="G3101" s="505"/>
      <c r="H3101" s="111">
        <v>0</v>
      </c>
      <c r="I3101" s="121"/>
    </row>
    <row r="3102" spans="2:9" ht="18.75" customHeight="1">
      <c r="B3102" s="95"/>
      <c r="C3102" s="112"/>
      <c r="D3102" s="506"/>
      <c r="E3102" s="506"/>
      <c r="F3102" s="506"/>
      <c r="G3102" s="506"/>
      <c r="H3102" s="113">
        <v>0</v>
      </c>
      <c r="I3102" s="95"/>
    </row>
    <row r="3103" spans="2:9" s="126" customFormat="1" ht="18.75" customHeight="1">
      <c r="B3103" s="122"/>
      <c r="C3103" s="500" t="s">
        <v>237</v>
      </c>
      <c r="D3103" s="500"/>
      <c r="E3103" s="500"/>
      <c r="F3103" s="500"/>
      <c r="G3103" s="500"/>
      <c r="H3103" s="158">
        <f>SUBTOTAL(9,H3101:H3102)</f>
        <v>0</v>
      </c>
      <c r="I3103" s="122"/>
    </row>
    <row r="3104" spans="2:9" ht="6" customHeight="1">
      <c r="B3104" s="95"/>
      <c r="C3104" s="96"/>
      <c r="D3104" s="97"/>
      <c r="E3104" s="97"/>
      <c r="F3104" s="97"/>
      <c r="G3104" s="97"/>
      <c r="H3104" s="97"/>
      <c r="I3104" s="95"/>
    </row>
    <row r="3105" spans="2:9" ht="18.75" customHeight="1">
      <c r="B3105" s="95"/>
      <c r="C3105" s="501" t="s">
        <v>240</v>
      </c>
      <c r="D3105" s="501"/>
      <c r="E3105" s="501"/>
      <c r="F3105" s="501"/>
      <c r="G3105" s="501"/>
      <c r="H3105" s="501"/>
      <c r="I3105" s="95"/>
    </row>
    <row r="3106" spans="2:9" ht="38.25">
      <c r="B3106" s="95"/>
      <c r="C3106" s="277" t="s">
        <v>361</v>
      </c>
      <c r="D3106" s="277" t="s">
        <v>362</v>
      </c>
      <c r="E3106" s="267" t="s">
        <v>243</v>
      </c>
      <c r="F3106" s="267" t="s">
        <v>244</v>
      </c>
      <c r="G3106" s="268" t="s">
        <v>245</v>
      </c>
      <c r="H3106" s="269" t="s">
        <v>246</v>
      </c>
      <c r="I3106" s="95"/>
    </row>
    <row r="3107" spans="2:9" ht="18.75" customHeight="1">
      <c r="B3107" s="95"/>
      <c r="C3107" s="236"/>
      <c r="D3107" s="114"/>
      <c r="E3107" s="236"/>
      <c r="F3107" s="236"/>
      <c r="G3107" s="278">
        <f>IF(E3107="",0,IF(F3107="",0.42,F3107*0.05+0.42))</f>
        <v>0</v>
      </c>
      <c r="H3107" s="279">
        <f>G3107*E3107</f>
        <v>0</v>
      </c>
      <c r="I3107" s="95"/>
    </row>
    <row r="3108" spans="2:9" ht="18.75" customHeight="1">
      <c r="B3108" s="95"/>
      <c r="C3108" s="236"/>
      <c r="D3108" s="114"/>
      <c r="E3108" s="236"/>
      <c r="F3108" s="236"/>
      <c r="G3108" s="278">
        <f t="shared" ref="G3108:G3110" si="423">IF(E3108="",0,IF(F3108="",0.42,F3108*0.05+0.42))</f>
        <v>0</v>
      </c>
      <c r="H3108" s="279">
        <f t="shared" ref="H3108:H3110" si="424">G3108*E3108</f>
        <v>0</v>
      </c>
      <c r="I3108" s="95"/>
    </row>
    <row r="3109" spans="2:9" ht="18.75" customHeight="1">
      <c r="B3109" s="95"/>
      <c r="C3109" s="236"/>
      <c r="D3109" s="114"/>
      <c r="E3109" s="236"/>
      <c r="F3109" s="236"/>
      <c r="G3109" s="278">
        <f t="shared" si="423"/>
        <v>0</v>
      </c>
      <c r="H3109" s="279">
        <f t="shared" si="424"/>
        <v>0</v>
      </c>
      <c r="I3109" s="95"/>
    </row>
    <row r="3110" spans="2:9" ht="18.75" customHeight="1">
      <c r="B3110" s="95"/>
      <c r="C3110" s="237"/>
      <c r="D3110" s="115"/>
      <c r="E3110" s="237"/>
      <c r="F3110" s="237"/>
      <c r="G3110" s="280">
        <f t="shared" si="423"/>
        <v>0</v>
      </c>
      <c r="H3110" s="281">
        <f t="shared" si="424"/>
        <v>0</v>
      </c>
      <c r="I3110" s="95"/>
    </row>
    <row r="3111" spans="2:9" s="126" customFormat="1" ht="18.75" customHeight="1">
      <c r="B3111" s="122"/>
      <c r="C3111" s="500" t="s">
        <v>237</v>
      </c>
      <c r="D3111" s="500"/>
      <c r="E3111" s="500"/>
      <c r="F3111" s="500"/>
      <c r="G3111" s="502"/>
      <c r="H3111" s="272">
        <f>SUBTOTAL(9,H3107:H3110)</f>
        <v>0</v>
      </c>
      <c r="I3111" s="122"/>
    </row>
    <row r="3112" spans="2:9" ht="6" customHeight="1">
      <c r="B3112" s="95"/>
      <c r="C3112" s="97"/>
      <c r="D3112" s="97"/>
      <c r="E3112" s="97"/>
      <c r="F3112" s="97"/>
      <c r="G3112" s="97"/>
      <c r="H3112" s="97"/>
      <c r="I3112" s="95"/>
    </row>
    <row r="3113" spans="2:9" ht="18.75" customHeight="1">
      <c r="B3113" s="95"/>
      <c r="C3113" s="501" t="s">
        <v>247</v>
      </c>
      <c r="D3113" s="501"/>
      <c r="E3113" s="501"/>
      <c r="F3113" s="501"/>
      <c r="G3113" s="501"/>
      <c r="H3113" s="501"/>
      <c r="I3113" s="95"/>
    </row>
    <row r="3114" spans="2:9" ht="18.75" customHeight="1">
      <c r="B3114" s="95"/>
      <c r="C3114" s="277" t="s">
        <v>241</v>
      </c>
      <c r="D3114" s="277" t="s">
        <v>242</v>
      </c>
      <c r="E3114" s="503" t="s">
        <v>248</v>
      </c>
      <c r="F3114" s="503"/>
      <c r="G3114" s="503"/>
      <c r="H3114" s="267" t="s">
        <v>249</v>
      </c>
      <c r="I3114" s="95"/>
    </row>
    <row r="3115" spans="2:9" ht="18.75" customHeight="1">
      <c r="B3115" s="95"/>
      <c r="C3115" s="236"/>
      <c r="D3115" s="236"/>
      <c r="E3115" s="498"/>
      <c r="F3115" s="498"/>
      <c r="G3115" s="498"/>
      <c r="H3115" s="111">
        <v>0</v>
      </c>
      <c r="I3115" s="95"/>
    </row>
    <row r="3116" spans="2:9" ht="18.75" customHeight="1">
      <c r="B3116" s="95"/>
      <c r="C3116" s="236"/>
      <c r="D3116" s="236"/>
      <c r="E3116" s="498"/>
      <c r="F3116" s="498"/>
      <c r="G3116" s="498"/>
      <c r="H3116" s="111">
        <v>0</v>
      </c>
      <c r="I3116" s="95"/>
    </row>
    <row r="3117" spans="2:9" ht="18.75" customHeight="1">
      <c r="B3117" s="95"/>
      <c r="C3117" s="236"/>
      <c r="D3117" s="236"/>
      <c r="E3117" s="498"/>
      <c r="F3117" s="498"/>
      <c r="G3117" s="498"/>
      <c r="H3117" s="111">
        <v>0</v>
      </c>
      <c r="I3117" s="95"/>
    </row>
    <row r="3118" spans="2:9" ht="18.75" customHeight="1">
      <c r="B3118" s="95"/>
      <c r="C3118" s="237"/>
      <c r="D3118" s="237"/>
      <c r="E3118" s="499"/>
      <c r="F3118" s="499"/>
      <c r="G3118" s="499"/>
      <c r="H3118" s="113">
        <v>0</v>
      </c>
      <c r="I3118" s="95"/>
    </row>
    <row r="3119" spans="2:9" s="126" customFormat="1" ht="18.75" customHeight="1">
      <c r="B3119" s="122"/>
      <c r="C3119" s="500" t="s">
        <v>237</v>
      </c>
      <c r="D3119" s="500"/>
      <c r="E3119" s="500"/>
      <c r="F3119" s="500"/>
      <c r="G3119" s="500"/>
      <c r="H3119" s="276">
        <f>SUBTOTAL(9,H3115:H3118)</f>
        <v>0</v>
      </c>
      <c r="I3119" s="122"/>
    </row>
    <row r="3120" spans="2:9" ht="6" customHeight="1">
      <c r="B3120" s="95"/>
      <c r="C3120" s="97"/>
      <c r="D3120" s="97"/>
      <c r="E3120" s="97"/>
      <c r="F3120" s="97"/>
      <c r="G3120" s="97"/>
      <c r="H3120" s="97"/>
      <c r="I3120" s="95"/>
    </row>
    <row r="3121" spans="2:9" ht="18.75" customHeight="1">
      <c r="B3121" s="95"/>
      <c r="C3121" s="501" t="s">
        <v>250</v>
      </c>
      <c r="D3121" s="501"/>
      <c r="E3121" s="501"/>
      <c r="F3121" s="501"/>
      <c r="G3121" s="501"/>
      <c r="H3121" s="501"/>
      <c r="I3121" s="95"/>
    </row>
    <row r="3122" spans="2:9" ht="25.5">
      <c r="B3122" s="95"/>
      <c r="C3122" s="282" t="s">
        <v>251</v>
      </c>
      <c r="D3122" s="267" t="s">
        <v>252</v>
      </c>
      <c r="E3122" s="267" t="s">
        <v>253</v>
      </c>
      <c r="F3122" s="277" t="s">
        <v>254</v>
      </c>
      <c r="G3122" s="267" t="s">
        <v>255</v>
      </c>
      <c r="H3122" s="267" t="s">
        <v>249</v>
      </c>
      <c r="I3122" s="95"/>
    </row>
    <row r="3123" spans="2:9" ht="18.75" customHeight="1">
      <c r="B3123" s="95"/>
      <c r="C3123" s="116"/>
      <c r="D3123" s="117"/>
      <c r="E3123" s="117"/>
      <c r="F3123" s="117"/>
      <c r="G3123" s="283">
        <f>E3123-D3123</f>
        <v>0</v>
      </c>
      <c r="H3123" s="111">
        <v>0</v>
      </c>
      <c r="I3123" s="123" t="s">
        <v>256</v>
      </c>
    </row>
    <row r="3124" spans="2:9" ht="18.75" customHeight="1">
      <c r="B3124" s="95"/>
      <c r="C3124" s="118"/>
      <c r="D3124" s="119"/>
      <c r="E3124" s="119"/>
      <c r="F3124" s="119"/>
      <c r="G3124" s="284">
        <f t="shared" ref="G3124" si="425">E3124-D3124</f>
        <v>0</v>
      </c>
      <c r="H3124" s="113">
        <v>0</v>
      </c>
      <c r="I3124" s="123" t="s">
        <v>257</v>
      </c>
    </row>
    <row r="3125" spans="2:9" s="126" customFormat="1" ht="18.75" customHeight="1">
      <c r="B3125" s="122"/>
      <c r="C3125" s="500" t="s">
        <v>237</v>
      </c>
      <c r="D3125" s="500"/>
      <c r="E3125" s="500"/>
      <c r="F3125" s="500"/>
      <c r="G3125" s="500"/>
      <c r="H3125" s="276">
        <f>SUBTOTAL(9,H3123:H3124)</f>
        <v>0</v>
      </c>
      <c r="I3125" s="122"/>
    </row>
    <row r="3126" spans="2:9" ht="6" customHeight="1">
      <c r="B3126" s="95"/>
      <c r="C3126" s="97"/>
      <c r="D3126" s="97"/>
      <c r="E3126" s="97"/>
      <c r="F3126" s="97"/>
      <c r="G3126" s="97"/>
      <c r="H3126" s="97"/>
      <c r="I3126" s="95"/>
    </row>
    <row r="3127" spans="2:9" s="127" customFormat="1" ht="18.75" customHeight="1">
      <c r="B3127" s="124"/>
      <c r="C3127" s="497" t="s">
        <v>258</v>
      </c>
      <c r="D3127" s="497"/>
      <c r="E3127" s="497"/>
      <c r="F3127" s="497"/>
      <c r="G3127" s="497"/>
      <c r="H3127" s="285">
        <f>SUBTOTAL(9,H3095:H3125)</f>
        <v>0</v>
      </c>
      <c r="I3127" s="124"/>
    </row>
    <row r="3128" spans="2:9" ht="50.1" customHeight="1">
      <c r="B3128" s="95"/>
      <c r="C3128" s="120"/>
      <c r="D3128" s="120"/>
      <c r="E3128" s="120"/>
      <c r="F3128" s="120"/>
      <c r="G3128" s="120"/>
      <c r="H3128" s="120"/>
      <c r="I3128" s="95"/>
    </row>
    <row r="3129" spans="2:9" ht="18.75" customHeight="1">
      <c r="B3129" s="95"/>
      <c r="C3129" s="510" t="s">
        <v>358</v>
      </c>
      <c r="D3129" s="510"/>
      <c r="E3129" s="507"/>
      <c r="F3129" s="507"/>
      <c r="G3129" s="507"/>
      <c r="H3129" s="507"/>
      <c r="I3129" s="95"/>
    </row>
    <row r="3130" spans="2:9" ht="18.75" customHeight="1">
      <c r="B3130" s="95"/>
      <c r="C3130" s="511" t="s">
        <v>184</v>
      </c>
      <c r="D3130" s="511"/>
      <c r="E3130" s="507"/>
      <c r="F3130" s="507"/>
      <c r="G3130" s="507"/>
      <c r="H3130" s="507"/>
      <c r="I3130" s="95"/>
    </row>
    <row r="3131" spans="2:9" ht="18.75" customHeight="1">
      <c r="B3131" s="95"/>
      <c r="C3131" s="503" t="s">
        <v>359</v>
      </c>
      <c r="D3131" s="503"/>
      <c r="E3131" s="507"/>
      <c r="F3131" s="507"/>
      <c r="G3131" s="507"/>
      <c r="H3131" s="507"/>
      <c r="I3131" s="95"/>
    </row>
    <row r="3132" spans="2:9" ht="18.75" customHeight="1">
      <c r="B3132" s="95"/>
      <c r="C3132" s="503" t="s">
        <v>226</v>
      </c>
      <c r="D3132" s="503"/>
      <c r="E3132" s="507"/>
      <c r="F3132" s="507"/>
      <c r="G3132" s="507"/>
      <c r="H3132" s="507"/>
      <c r="I3132" s="95"/>
    </row>
    <row r="3133" spans="2:9" ht="32.25" customHeight="1">
      <c r="B3133" s="95"/>
      <c r="C3133" s="503" t="s">
        <v>227</v>
      </c>
      <c r="D3133" s="503"/>
      <c r="E3133" s="507"/>
      <c r="F3133" s="507"/>
      <c r="G3133" s="507"/>
      <c r="H3133" s="507"/>
      <c r="I3133" s="95"/>
    </row>
    <row r="3134" spans="2:9" ht="30" customHeight="1">
      <c r="B3134" s="95"/>
      <c r="C3134" s="265" t="s">
        <v>228</v>
      </c>
      <c r="D3134" s="265" t="s">
        <v>229</v>
      </c>
      <c r="E3134" s="265" t="s">
        <v>230</v>
      </c>
      <c r="F3134" s="508" t="s">
        <v>194</v>
      </c>
      <c r="G3134" s="508"/>
      <c r="H3134" s="508"/>
      <c r="I3134" s="95"/>
    </row>
    <row r="3135" spans="2:9" ht="18.75" customHeight="1">
      <c r="B3135" s="95"/>
      <c r="C3135" s="106"/>
      <c r="D3135" s="238"/>
      <c r="E3135" s="266">
        <f>D3135-C3135</f>
        <v>0</v>
      </c>
      <c r="F3135" s="509"/>
      <c r="G3135" s="509"/>
      <c r="H3135" s="509"/>
      <c r="I3135" s="121"/>
    </row>
    <row r="3136" spans="2:9" ht="6" customHeight="1">
      <c r="B3136" s="95"/>
      <c r="C3136" s="96"/>
      <c r="D3136" s="97"/>
      <c r="E3136" s="97"/>
      <c r="F3136" s="97"/>
      <c r="G3136" s="97"/>
      <c r="H3136" s="97"/>
      <c r="I3136" s="95"/>
    </row>
    <row r="3137" spans="2:9" ht="18.75" customHeight="1">
      <c r="B3137" s="95"/>
      <c r="C3137" s="501" t="s">
        <v>231</v>
      </c>
      <c r="D3137" s="501"/>
      <c r="E3137" s="501"/>
      <c r="F3137" s="501"/>
      <c r="G3137" s="501"/>
      <c r="H3137" s="501"/>
      <c r="I3137" s="95"/>
    </row>
    <row r="3138" spans="2:9" ht="25.5">
      <c r="B3138" s="95"/>
      <c r="C3138" s="267" t="s">
        <v>232</v>
      </c>
      <c r="D3138" s="267" t="s">
        <v>233</v>
      </c>
      <c r="E3138" s="267" t="s">
        <v>230</v>
      </c>
      <c r="F3138" s="267" t="s">
        <v>234</v>
      </c>
      <c r="G3138" s="268" t="s">
        <v>235</v>
      </c>
      <c r="H3138" s="269" t="s">
        <v>236</v>
      </c>
      <c r="I3138" s="95"/>
    </row>
    <row r="3139" spans="2:9" ht="18.75" customHeight="1">
      <c r="B3139" s="95"/>
      <c r="C3139" s="106"/>
      <c r="D3139" s="238"/>
      <c r="E3139" s="266">
        <f t="shared" ref="E3139:E3140" si="426">D3139-C3139</f>
        <v>0</v>
      </c>
      <c r="F3139" s="273">
        <f t="shared" ref="F3139:F3140" si="427">IF(E3139-FLOOR(E3139,1)&lt;=5/24,FLOOR(E3139,1),IF(E3139-FLOOR(E3139,1)&lt;=8/24,FLOOR(E3139,1)+1/3,IF(E3139-FLOOR(E3139,1)&lt;=12/24,FLOOR(E3139,1)+2/3,CEILING(E3139,1))))</f>
        <v>0</v>
      </c>
      <c r="G3139" s="108"/>
      <c r="H3139" s="270">
        <f t="shared" ref="H3139:H3140" si="428">G3139*F3139</f>
        <v>0</v>
      </c>
      <c r="I3139" s="95"/>
    </row>
    <row r="3140" spans="2:9" ht="18.75" customHeight="1">
      <c r="B3140" s="95"/>
      <c r="C3140" s="107"/>
      <c r="D3140" s="107"/>
      <c r="E3140" s="274">
        <f t="shared" si="426"/>
        <v>0</v>
      </c>
      <c r="F3140" s="275">
        <f t="shared" si="427"/>
        <v>0</v>
      </c>
      <c r="G3140" s="109"/>
      <c r="H3140" s="271">
        <f t="shared" si="428"/>
        <v>0</v>
      </c>
      <c r="I3140" s="95"/>
    </row>
    <row r="3141" spans="2:9" s="126" customFormat="1" ht="18.75" customHeight="1">
      <c r="B3141" s="122"/>
      <c r="C3141" s="500" t="s">
        <v>237</v>
      </c>
      <c r="D3141" s="500"/>
      <c r="E3141" s="500"/>
      <c r="F3141" s="500"/>
      <c r="G3141" s="502"/>
      <c r="H3141" s="272">
        <f>SUBTOTAL(9,H3139:H3140)</f>
        <v>0</v>
      </c>
      <c r="I3141" s="122"/>
    </row>
    <row r="3142" spans="2:9" ht="6" customHeight="1">
      <c r="B3142" s="95"/>
      <c r="C3142" s="96"/>
      <c r="D3142" s="97"/>
      <c r="E3142" s="97"/>
      <c r="F3142" s="97"/>
      <c r="G3142" s="97"/>
      <c r="H3142" s="97"/>
      <c r="I3142" s="95"/>
    </row>
    <row r="3143" spans="2:9" ht="18.75" customHeight="1">
      <c r="B3143" s="95"/>
      <c r="C3143" s="501" t="s">
        <v>238</v>
      </c>
      <c r="D3143" s="501"/>
      <c r="E3143" s="501"/>
      <c r="F3143" s="501"/>
      <c r="G3143" s="501"/>
      <c r="H3143" s="501"/>
      <c r="I3143" s="95"/>
    </row>
    <row r="3144" spans="2:9" ht="25.5">
      <c r="B3144" s="95"/>
      <c r="C3144" s="267" t="s">
        <v>239</v>
      </c>
      <c r="D3144" s="504" t="s">
        <v>16</v>
      </c>
      <c r="E3144" s="504"/>
      <c r="F3144" s="504"/>
      <c r="G3144" s="504"/>
      <c r="H3144" s="267" t="s">
        <v>64</v>
      </c>
      <c r="I3144" s="95"/>
    </row>
    <row r="3145" spans="2:9" ht="18.75" customHeight="1">
      <c r="B3145" s="95"/>
      <c r="C3145" s="110"/>
      <c r="D3145" s="505"/>
      <c r="E3145" s="505"/>
      <c r="F3145" s="505"/>
      <c r="G3145" s="505"/>
      <c r="H3145" s="111">
        <v>0</v>
      </c>
      <c r="I3145" s="121"/>
    </row>
    <row r="3146" spans="2:9" ht="18.75" customHeight="1">
      <c r="B3146" s="95"/>
      <c r="C3146" s="112"/>
      <c r="D3146" s="506"/>
      <c r="E3146" s="506"/>
      <c r="F3146" s="506"/>
      <c r="G3146" s="506"/>
      <c r="H3146" s="113">
        <v>0</v>
      </c>
      <c r="I3146" s="95"/>
    </row>
    <row r="3147" spans="2:9" s="126" customFormat="1" ht="18.75" customHeight="1">
      <c r="B3147" s="122"/>
      <c r="C3147" s="500" t="s">
        <v>237</v>
      </c>
      <c r="D3147" s="500"/>
      <c r="E3147" s="500"/>
      <c r="F3147" s="500"/>
      <c r="G3147" s="500"/>
      <c r="H3147" s="158">
        <f>SUBTOTAL(9,H3145:H3146)</f>
        <v>0</v>
      </c>
      <c r="I3147" s="122"/>
    </row>
    <row r="3148" spans="2:9" ht="6" customHeight="1">
      <c r="B3148" s="95"/>
      <c r="C3148" s="96"/>
      <c r="D3148" s="97"/>
      <c r="E3148" s="97"/>
      <c r="F3148" s="97"/>
      <c r="G3148" s="97"/>
      <c r="H3148" s="97"/>
      <c r="I3148" s="95"/>
    </row>
    <row r="3149" spans="2:9" ht="18.75" customHeight="1">
      <c r="B3149" s="95"/>
      <c r="C3149" s="501" t="s">
        <v>240</v>
      </c>
      <c r="D3149" s="501"/>
      <c r="E3149" s="501"/>
      <c r="F3149" s="501"/>
      <c r="G3149" s="501"/>
      <c r="H3149" s="501"/>
      <c r="I3149" s="95"/>
    </row>
    <row r="3150" spans="2:9" ht="38.25">
      <c r="B3150" s="95"/>
      <c r="C3150" s="277" t="s">
        <v>361</v>
      </c>
      <c r="D3150" s="277" t="s">
        <v>362</v>
      </c>
      <c r="E3150" s="267" t="s">
        <v>243</v>
      </c>
      <c r="F3150" s="267" t="s">
        <v>244</v>
      </c>
      <c r="G3150" s="268" t="s">
        <v>245</v>
      </c>
      <c r="H3150" s="269" t="s">
        <v>246</v>
      </c>
      <c r="I3150" s="95"/>
    </row>
    <row r="3151" spans="2:9" ht="18.75" customHeight="1">
      <c r="B3151" s="95"/>
      <c r="C3151" s="236"/>
      <c r="D3151" s="114"/>
      <c r="E3151" s="236"/>
      <c r="F3151" s="236"/>
      <c r="G3151" s="278">
        <f>IF(E3151="",0,IF(F3151="",0.42,F3151*0.05+0.42))</f>
        <v>0</v>
      </c>
      <c r="H3151" s="279">
        <f>G3151*E3151</f>
        <v>0</v>
      </c>
      <c r="I3151" s="95"/>
    </row>
    <row r="3152" spans="2:9" ht="18.75" customHeight="1">
      <c r="B3152" s="95"/>
      <c r="C3152" s="236"/>
      <c r="D3152" s="114"/>
      <c r="E3152" s="236"/>
      <c r="F3152" s="236"/>
      <c r="G3152" s="278">
        <f t="shared" ref="G3152:G3154" si="429">IF(E3152="",0,IF(F3152="",0.42,F3152*0.05+0.42))</f>
        <v>0</v>
      </c>
      <c r="H3152" s="279">
        <f t="shared" ref="H3152:H3154" si="430">G3152*E3152</f>
        <v>0</v>
      </c>
      <c r="I3152" s="95"/>
    </row>
    <row r="3153" spans="2:9" ht="18.75" customHeight="1">
      <c r="B3153" s="95"/>
      <c r="C3153" s="236"/>
      <c r="D3153" s="114"/>
      <c r="E3153" s="236"/>
      <c r="F3153" s="236"/>
      <c r="G3153" s="278">
        <f t="shared" si="429"/>
        <v>0</v>
      </c>
      <c r="H3153" s="279">
        <f t="shared" si="430"/>
        <v>0</v>
      </c>
      <c r="I3153" s="95"/>
    </row>
    <row r="3154" spans="2:9" ht="18.75" customHeight="1">
      <c r="B3154" s="95"/>
      <c r="C3154" s="237"/>
      <c r="D3154" s="115"/>
      <c r="E3154" s="237"/>
      <c r="F3154" s="237"/>
      <c r="G3154" s="280">
        <f t="shared" si="429"/>
        <v>0</v>
      </c>
      <c r="H3154" s="281">
        <f t="shared" si="430"/>
        <v>0</v>
      </c>
      <c r="I3154" s="95"/>
    </row>
    <row r="3155" spans="2:9" s="126" customFormat="1" ht="18.75" customHeight="1">
      <c r="B3155" s="122"/>
      <c r="C3155" s="500" t="s">
        <v>237</v>
      </c>
      <c r="D3155" s="500"/>
      <c r="E3155" s="500"/>
      <c r="F3155" s="500"/>
      <c r="G3155" s="502"/>
      <c r="H3155" s="272">
        <f>SUBTOTAL(9,H3151:H3154)</f>
        <v>0</v>
      </c>
      <c r="I3155" s="122"/>
    </row>
    <row r="3156" spans="2:9" ht="6" customHeight="1">
      <c r="B3156" s="95"/>
      <c r="C3156" s="97"/>
      <c r="D3156" s="97"/>
      <c r="E3156" s="97"/>
      <c r="F3156" s="97"/>
      <c r="G3156" s="97"/>
      <c r="H3156" s="97"/>
      <c r="I3156" s="95"/>
    </row>
    <row r="3157" spans="2:9" ht="18.75" customHeight="1">
      <c r="B3157" s="95"/>
      <c r="C3157" s="501" t="s">
        <v>247</v>
      </c>
      <c r="D3157" s="501"/>
      <c r="E3157" s="501"/>
      <c r="F3157" s="501"/>
      <c r="G3157" s="501"/>
      <c r="H3157" s="501"/>
      <c r="I3157" s="95"/>
    </row>
    <row r="3158" spans="2:9" ht="18.75" customHeight="1">
      <c r="B3158" s="95"/>
      <c r="C3158" s="277" t="s">
        <v>241</v>
      </c>
      <c r="D3158" s="277" t="s">
        <v>242</v>
      </c>
      <c r="E3158" s="503" t="s">
        <v>248</v>
      </c>
      <c r="F3158" s="503"/>
      <c r="G3158" s="503"/>
      <c r="H3158" s="267" t="s">
        <v>249</v>
      </c>
      <c r="I3158" s="95"/>
    </row>
    <row r="3159" spans="2:9" ht="18.75" customHeight="1">
      <c r="B3159" s="95"/>
      <c r="C3159" s="236"/>
      <c r="D3159" s="236"/>
      <c r="E3159" s="498"/>
      <c r="F3159" s="498"/>
      <c r="G3159" s="498"/>
      <c r="H3159" s="111">
        <v>0</v>
      </c>
      <c r="I3159" s="95"/>
    </row>
    <row r="3160" spans="2:9" ht="18.75" customHeight="1">
      <c r="B3160" s="95"/>
      <c r="C3160" s="236"/>
      <c r="D3160" s="236"/>
      <c r="E3160" s="498"/>
      <c r="F3160" s="498"/>
      <c r="G3160" s="498"/>
      <c r="H3160" s="111">
        <v>0</v>
      </c>
      <c r="I3160" s="95"/>
    </row>
    <row r="3161" spans="2:9" ht="18.75" customHeight="1">
      <c r="B3161" s="95"/>
      <c r="C3161" s="236"/>
      <c r="D3161" s="236"/>
      <c r="E3161" s="498"/>
      <c r="F3161" s="498"/>
      <c r="G3161" s="498"/>
      <c r="H3161" s="111">
        <v>0</v>
      </c>
      <c r="I3161" s="95"/>
    </row>
    <row r="3162" spans="2:9" ht="18.75" customHeight="1">
      <c r="B3162" s="95"/>
      <c r="C3162" s="237"/>
      <c r="D3162" s="237"/>
      <c r="E3162" s="499"/>
      <c r="F3162" s="499"/>
      <c r="G3162" s="499"/>
      <c r="H3162" s="113">
        <v>0</v>
      </c>
      <c r="I3162" s="95"/>
    </row>
    <row r="3163" spans="2:9" s="126" customFormat="1" ht="18.75" customHeight="1">
      <c r="B3163" s="122"/>
      <c r="C3163" s="500" t="s">
        <v>237</v>
      </c>
      <c r="D3163" s="500"/>
      <c r="E3163" s="500"/>
      <c r="F3163" s="500"/>
      <c r="G3163" s="500"/>
      <c r="H3163" s="276">
        <f>SUBTOTAL(9,H3159:H3162)</f>
        <v>0</v>
      </c>
      <c r="I3163" s="122"/>
    </row>
    <row r="3164" spans="2:9" ht="6" customHeight="1">
      <c r="B3164" s="95"/>
      <c r="C3164" s="97"/>
      <c r="D3164" s="97"/>
      <c r="E3164" s="97"/>
      <c r="F3164" s="97"/>
      <c r="G3164" s="97"/>
      <c r="H3164" s="97"/>
      <c r="I3164" s="95"/>
    </row>
    <row r="3165" spans="2:9" ht="18.75" customHeight="1">
      <c r="B3165" s="95"/>
      <c r="C3165" s="501" t="s">
        <v>250</v>
      </c>
      <c r="D3165" s="501"/>
      <c r="E3165" s="501"/>
      <c r="F3165" s="501"/>
      <c r="G3165" s="501"/>
      <c r="H3165" s="501"/>
      <c r="I3165" s="95"/>
    </row>
    <row r="3166" spans="2:9" ht="25.5">
      <c r="B3166" s="95"/>
      <c r="C3166" s="282" t="s">
        <v>251</v>
      </c>
      <c r="D3166" s="267" t="s">
        <v>252</v>
      </c>
      <c r="E3166" s="267" t="s">
        <v>253</v>
      </c>
      <c r="F3166" s="277" t="s">
        <v>254</v>
      </c>
      <c r="G3166" s="267" t="s">
        <v>255</v>
      </c>
      <c r="H3166" s="267" t="s">
        <v>249</v>
      </c>
      <c r="I3166" s="95"/>
    </row>
    <row r="3167" spans="2:9" ht="18.75" customHeight="1">
      <c r="B3167" s="95"/>
      <c r="C3167" s="116"/>
      <c r="D3167" s="117"/>
      <c r="E3167" s="117"/>
      <c r="F3167" s="117"/>
      <c r="G3167" s="283">
        <f>E3167-D3167</f>
        <v>0</v>
      </c>
      <c r="H3167" s="111">
        <v>0</v>
      </c>
      <c r="I3167" s="123" t="s">
        <v>256</v>
      </c>
    </row>
    <row r="3168" spans="2:9" ht="18.75" customHeight="1">
      <c r="B3168" s="95"/>
      <c r="C3168" s="118"/>
      <c r="D3168" s="119"/>
      <c r="E3168" s="119"/>
      <c r="F3168" s="119"/>
      <c r="G3168" s="284">
        <f t="shared" ref="G3168" si="431">E3168-D3168</f>
        <v>0</v>
      </c>
      <c r="H3168" s="113">
        <v>0</v>
      </c>
      <c r="I3168" s="123" t="s">
        <v>257</v>
      </c>
    </row>
    <row r="3169" spans="2:9" s="126" customFormat="1" ht="18.75" customHeight="1">
      <c r="B3169" s="122"/>
      <c r="C3169" s="500" t="s">
        <v>237</v>
      </c>
      <c r="D3169" s="500"/>
      <c r="E3169" s="500"/>
      <c r="F3169" s="500"/>
      <c r="G3169" s="500"/>
      <c r="H3169" s="276">
        <f>SUBTOTAL(9,H3167:H3168)</f>
        <v>0</v>
      </c>
      <c r="I3169" s="122"/>
    </row>
    <row r="3170" spans="2:9" ht="6" customHeight="1">
      <c r="B3170" s="95"/>
      <c r="C3170" s="97"/>
      <c r="D3170" s="97"/>
      <c r="E3170" s="97"/>
      <c r="F3170" s="97"/>
      <c r="G3170" s="97"/>
      <c r="H3170" s="97"/>
      <c r="I3170" s="95"/>
    </row>
    <row r="3171" spans="2:9" s="127" customFormat="1" ht="18.75" customHeight="1">
      <c r="B3171" s="124"/>
      <c r="C3171" s="497" t="s">
        <v>258</v>
      </c>
      <c r="D3171" s="497"/>
      <c r="E3171" s="497"/>
      <c r="F3171" s="497"/>
      <c r="G3171" s="497"/>
      <c r="H3171" s="285">
        <f>SUBTOTAL(9,H3139:H3169)</f>
        <v>0</v>
      </c>
      <c r="I3171" s="124"/>
    </row>
    <row r="3172" spans="2:9" ht="50.1" customHeight="1">
      <c r="B3172" s="95"/>
      <c r="C3172" s="120"/>
      <c r="D3172" s="120"/>
      <c r="E3172" s="120"/>
      <c r="F3172" s="120"/>
      <c r="G3172" s="120"/>
      <c r="H3172" s="120"/>
      <c r="I3172" s="95"/>
    </row>
    <row r="3173" spans="2:9" ht="18.75" customHeight="1">
      <c r="B3173" s="95"/>
      <c r="C3173" s="510" t="s">
        <v>358</v>
      </c>
      <c r="D3173" s="510"/>
      <c r="E3173" s="507"/>
      <c r="F3173" s="507"/>
      <c r="G3173" s="507"/>
      <c r="H3173" s="507"/>
      <c r="I3173" s="95"/>
    </row>
    <row r="3174" spans="2:9" ht="18.75" customHeight="1">
      <c r="B3174" s="95"/>
      <c r="C3174" s="511" t="s">
        <v>184</v>
      </c>
      <c r="D3174" s="511"/>
      <c r="E3174" s="507"/>
      <c r="F3174" s="507"/>
      <c r="G3174" s="507"/>
      <c r="H3174" s="507"/>
      <c r="I3174" s="95"/>
    </row>
    <row r="3175" spans="2:9" ht="18.75" customHeight="1">
      <c r="B3175" s="95"/>
      <c r="C3175" s="503" t="s">
        <v>359</v>
      </c>
      <c r="D3175" s="503"/>
      <c r="E3175" s="507"/>
      <c r="F3175" s="507"/>
      <c r="G3175" s="507"/>
      <c r="H3175" s="507"/>
      <c r="I3175" s="95"/>
    </row>
    <row r="3176" spans="2:9" ht="18.75" customHeight="1">
      <c r="B3176" s="95"/>
      <c r="C3176" s="503" t="s">
        <v>226</v>
      </c>
      <c r="D3176" s="503"/>
      <c r="E3176" s="507"/>
      <c r="F3176" s="507"/>
      <c r="G3176" s="507"/>
      <c r="H3176" s="507"/>
      <c r="I3176" s="95"/>
    </row>
    <row r="3177" spans="2:9" ht="32.25" customHeight="1">
      <c r="B3177" s="95"/>
      <c r="C3177" s="503" t="s">
        <v>227</v>
      </c>
      <c r="D3177" s="503"/>
      <c r="E3177" s="507"/>
      <c r="F3177" s="507"/>
      <c r="G3177" s="507"/>
      <c r="H3177" s="507"/>
      <c r="I3177" s="95"/>
    </row>
    <row r="3178" spans="2:9" ht="30" customHeight="1">
      <c r="B3178" s="95"/>
      <c r="C3178" s="265" t="s">
        <v>228</v>
      </c>
      <c r="D3178" s="265" t="s">
        <v>229</v>
      </c>
      <c r="E3178" s="265" t="s">
        <v>230</v>
      </c>
      <c r="F3178" s="508" t="s">
        <v>194</v>
      </c>
      <c r="G3178" s="508"/>
      <c r="H3178" s="508"/>
      <c r="I3178" s="95"/>
    </row>
    <row r="3179" spans="2:9" ht="18.75" customHeight="1">
      <c r="B3179" s="95"/>
      <c r="C3179" s="106"/>
      <c r="D3179" s="238"/>
      <c r="E3179" s="266">
        <f>D3179-C3179</f>
        <v>0</v>
      </c>
      <c r="F3179" s="509"/>
      <c r="G3179" s="509"/>
      <c r="H3179" s="509"/>
      <c r="I3179" s="121"/>
    </row>
    <row r="3180" spans="2:9" ht="6" customHeight="1">
      <c r="B3180" s="95"/>
      <c r="C3180" s="96"/>
      <c r="D3180" s="97"/>
      <c r="E3180" s="97"/>
      <c r="F3180" s="97"/>
      <c r="G3180" s="97"/>
      <c r="H3180" s="97"/>
      <c r="I3180" s="95"/>
    </row>
    <row r="3181" spans="2:9" ht="18.75" customHeight="1">
      <c r="B3181" s="95"/>
      <c r="C3181" s="501" t="s">
        <v>231</v>
      </c>
      <c r="D3181" s="501"/>
      <c r="E3181" s="501"/>
      <c r="F3181" s="501"/>
      <c r="G3181" s="501"/>
      <c r="H3181" s="501"/>
      <c r="I3181" s="95"/>
    </row>
    <row r="3182" spans="2:9" ht="25.5">
      <c r="B3182" s="95"/>
      <c r="C3182" s="267" t="s">
        <v>232</v>
      </c>
      <c r="D3182" s="267" t="s">
        <v>233</v>
      </c>
      <c r="E3182" s="267" t="s">
        <v>230</v>
      </c>
      <c r="F3182" s="267" t="s">
        <v>234</v>
      </c>
      <c r="G3182" s="268" t="s">
        <v>235</v>
      </c>
      <c r="H3182" s="269" t="s">
        <v>236</v>
      </c>
      <c r="I3182" s="95"/>
    </row>
    <row r="3183" spans="2:9" ht="18.75" customHeight="1">
      <c r="B3183" s="95"/>
      <c r="C3183" s="106"/>
      <c r="D3183" s="238"/>
      <c r="E3183" s="266">
        <f t="shared" ref="E3183:E3184" si="432">D3183-C3183</f>
        <v>0</v>
      </c>
      <c r="F3183" s="273">
        <f t="shared" ref="F3183:F3184" si="433">IF(E3183-FLOOR(E3183,1)&lt;=5/24,FLOOR(E3183,1),IF(E3183-FLOOR(E3183,1)&lt;=8/24,FLOOR(E3183,1)+1/3,IF(E3183-FLOOR(E3183,1)&lt;=12/24,FLOOR(E3183,1)+2/3,CEILING(E3183,1))))</f>
        <v>0</v>
      </c>
      <c r="G3183" s="108"/>
      <c r="H3183" s="270">
        <f t="shared" ref="H3183:H3184" si="434">G3183*F3183</f>
        <v>0</v>
      </c>
      <c r="I3183" s="95"/>
    </row>
    <row r="3184" spans="2:9" ht="18.75" customHeight="1">
      <c r="B3184" s="95"/>
      <c r="C3184" s="107"/>
      <c r="D3184" s="107"/>
      <c r="E3184" s="274">
        <f t="shared" si="432"/>
        <v>0</v>
      </c>
      <c r="F3184" s="275">
        <f t="shared" si="433"/>
        <v>0</v>
      </c>
      <c r="G3184" s="109"/>
      <c r="H3184" s="271">
        <f t="shared" si="434"/>
        <v>0</v>
      </c>
      <c r="I3184" s="95"/>
    </row>
    <row r="3185" spans="2:9" s="126" customFormat="1" ht="18.75" customHeight="1">
      <c r="B3185" s="122"/>
      <c r="C3185" s="500" t="s">
        <v>237</v>
      </c>
      <c r="D3185" s="500"/>
      <c r="E3185" s="500"/>
      <c r="F3185" s="500"/>
      <c r="G3185" s="502"/>
      <c r="H3185" s="272">
        <f>SUBTOTAL(9,H3183:H3184)</f>
        <v>0</v>
      </c>
      <c r="I3185" s="122"/>
    </row>
    <row r="3186" spans="2:9" ht="6" customHeight="1">
      <c r="B3186" s="95"/>
      <c r="C3186" s="96"/>
      <c r="D3186" s="97"/>
      <c r="E3186" s="97"/>
      <c r="F3186" s="97"/>
      <c r="G3186" s="97"/>
      <c r="H3186" s="97"/>
      <c r="I3186" s="95"/>
    </row>
    <row r="3187" spans="2:9" ht="18.75" customHeight="1">
      <c r="B3187" s="95"/>
      <c r="C3187" s="501" t="s">
        <v>238</v>
      </c>
      <c r="D3187" s="501"/>
      <c r="E3187" s="501"/>
      <c r="F3187" s="501"/>
      <c r="G3187" s="501"/>
      <c r="H3187" s="501"/>
      <c r="I3187" s="95"/>
    </row>
    <row r="3188" spans="2:9" ht="25.5">
      <c r="B3188" s="95"/>
      <c r="C3188" s="267" t="s">
        <v>239</v>
      </c>
      <c r="D3188" s="504" t="s">
        <v>16</v>
      </c>
      <c r="E3188" s="504"/>
      <c r="F3188" s="504"/>
      <c r="G3188" s="504"/>
      <c r="H3188" s="267" t="s">
        <v>64</v>
      </c>
      <c r="I3188" s="95"/>
    </row>
    <row r="3189" spans="2:9" ht="18.75" customHeight="1">
      <c r="B3189" s="95"/>
      <c r="C3189" s="110"/>
      <c r="D3189" s="505"/>
      <c r="E3189" s="505"/>
      <c r="F3189" s="505"/>
      <c r="G3189" s="505"/>
      <c r="H3189" s="111">
        <v>0</v>
      </c>
      <c r="I3189" s="121"/>
    </row>
    <row r="3190" spans="2:9" ht="18.75" customHeight="1">
      <c r="B3190" s="95"/>
      <c r="C3190" s="112"/>
      <c r="D3190" s="506"/>
      <c r="E3190" s="506"/>
      <c r="F3190" s="506"/>
      <c r="G3190" s="506"/>
      <c r="H3190" s="113">
        <v>0</v>
      </c>
      <c r="I3190" s="95"/>
    </row>
    <row r="3191" spans="2:9" s="126" customFormat="1" ht="18.75" customHeight="1">
      <c r="B3191" s="122"/>
      <c r="C3191" s="500" t="s">
        <v>237</v>
      </c>
      <c r="D3191" s="500"/>
      <c r="E3191" s="500"/>
      <c r="F3191" s="500"/>
      <c r="G3191" s="500"/>
      <c r="H3191" s="158">
        <f>SUBTOTAL(9,H3189:H3190)</f>
        <v>0</v>
      </c>
      <c r="I3191" s="122"/>
    </row>
    <row r="3192" spans="2:9" ht="6" customHeight="1">
      <c r="B3192" s="95"/>
      <c r="C3192" s="96"/>
      <c r="D3192" s="97"/>
      <c r="E3192" s="97"/>
      <c r="F3192" s="97"/>
      <c r="G3192" s="97"/>
      <c r="H3192" s="97"/>
      <c r="I3192" s="95"/>
    </row>
    <row r="3193" spans="2:9" ht="18.75" customHeight="1">
      <c r="B3193" s="95"/>
      <c r="C3193" s="501" t="s">
        <v>240</v>
      </c>
      <c r="D3193" s="501"/>
      <c r="E3193" s="501"/>
      <c r="F3193" s="501"/>
      <c r="G3193" s="501"/>
      <c r="H3193" s="501"/>
      <c r="I3193" s="95"/>
    </row>
    <row r="3194" spans="2:9" ht="38.25">
      <c r="B3194" s="95"/>
      <c r="C3194" s="277" t="s">
        <v>361</v>
      </c>
      <c r="D3194" s="277" t="s">
        <v>362</v>
      </c>
      <c r="E3194" s="267" t="s">
        <v>243</v>
      </c>
      <c r="F3194" s="267" t="s">
        <v>244</v>
      </c>
      <c r="G3194" s="268" t="s">
        <v>245</v>
      </c>
      <c r="H3194" s="269" t="s">
        <v>246</v>
      </c>
      <c r="I3194" s="95"/>
    </row>
    <row r="3195" spans="2:9" ht="18.75" customHeight="1">
      <c r="B3195" s="95"/>
      <c r="C3195" s="236"/>
      <c r="D3195" s="114"/>
      <c r="E3195" s="236"/>
      <c r="F3195" s="236"/>
      <c r="G3195" s="278">
        <f>IF(E3195="",0,IF(F3195="",0.42,F3195*0.05+0.42))</f>
        <v>0</v>
      </c>
      <c r="H3195" s="279">
        <f>G3195*E3195</f>
        <v>0</v>
      </c>
      <c r="I3195" s="95"/>
    </row>
    <row r="3196" spans="2:9" ht="18.75" customHeight="1">
      <c r="B3196" s="95"/>
      <c r="C3196" s="236"/>
      <c r="D3196" s="114"/>
      <c r="E3196" s="236"/>
      <c r="F3196" s="236"/>
      <c r="G3196" s="278">
        <f t="shared" ref="G3196:G3198" si="435">IF(E3196="",0,IF(F3196="",0.42,F3196*0.05+0.42))</f>
        <v>0</v>
      </c>
      <c r="H3196" s="279">
        <f t="shared" ref="H3196:H3198" si="436">G3196*E3196</f>
        <v>0</v>
      </c>
      <c r="I3196" s="95"/>
    </row>
    <row r="3197" spans="2:9" ht="18.75" customHeight="1">
      <c r="B3197" s="95"/>
      <c r="C3197" s="236"/>
      <c r="D3197" s="114"/>
      <c r="E3197" s="236"/>
      <c r="F3197" s="236"/>
      <c r="G3197" s="278">
        <f t="shared" si="435"/>
        <v>0</v>
      </c>
      <c r="H3197" s="279">
        <f t="shared" si="436"/>
        <v>0</v>
      </c>
      <c r="I3197" s="95"/>
    </row>
    <row r="3198" spans="2:9" ht="18.75" customHeight="1">
      <c r="B3198" s="95"/>
      <c r="C3198" s="237"/>
      <c r="D3198" s="115"/>
      <c r="E3198" s="237"/>
      <c r="F3198" s="237"/>
      <c r="G3198" s="280">
        <f t="shared" si="435"/>
        <v>0</v>
      </c>
      <c r="H3198" s="281">
        <f t="shared" si="436"/>
        <v>0</v>
      </c>
      <c r="I3198" s="95"/>
    </row>
    <row r="3199" spans="2:9" s="126" customFormat="1" ht="18.75" customHeight="1">
      <c r="B3199" s="122"/>
      <c r="C3199" s="500" t="s">
        <v>237</v>
      </c>
      <c r="D3199" s="500"/>
      <c r="E3199" s="500"/>
      <c r="F3199" s="500"/>
      <c r="G3199" s="502"/>
      <c r="H3199" s="272">
        <f>SUBTOTAL(9,H3195:H3198)</f>
        <v>0</v>
      </c>
      <c r="I3199" s="122"/>
    </row>
    <row r="3200" spans="2:9" ht="6" customHeight="1">
      <c r="B3200" s="95"/>
      <c r="C3200" s="97"/>
      <c r="D3200" s="97"/>
      <c r="E3200" s="97"/>
      <c r="F3200" s="97"/>
      <c r="G3200" s="97"/>
      <c r="H3200" s="97"/>
      <c r="I3200" s="95"/>
    </row>
    <row r="3201" spans="2:9" ht="18.75" customHeight="1">
      <c r="B3201" s="95"/>
      <c r="C3201" s="501" t="s">
        <v>247</v>
      </c>
      <c r="D3201" s="501"/>
      <c r="E3201" s="501"/>
      <c r="F3201" s="501"/>
      <c r="G3201" s="501"/>
      <c r="H3201" s="501"/>
      <c r="I3201" s="95"/>
    </row>
    <row r="3202" spans="2:9" ht="18.75" customHeight="1">
      <c r="B3202" s="95"/>
      <c r="C3202" s="277" t="s">
        <v>241</v>
      </c>
      <c r="D3202" s="277" t="s">
        <v>242</v>
      </c>
      <c r="E3202" s="503" t="s">
        <v>248</v>
      </c>
      <c r="F3202" s="503"/>
      <c r="G3202" s="503"/>
      <c r="H3202" s="267" t="s">
        <v>249</v>
      </c>
      <c r="I3202" s="95"/>
    </row>
    <row r="3203" spans="2:9" ht="18.75" customHeight="1">
      <c r="B3203" s="95"/>
      <c r="C3203" s="236"/>
      <c r="D3203" s="236"/>
      <c r="E3203" s="498"/>
      <c r="F3203" s="498"/>
      <c r="G3203" s="498"/>
      <c r="H3203" s="111">
        <v>0</v>
      </c>
      <c r="I3203" s="95"/>
    </row>
    <row r="3204" spans="2:9" ht="18.75" customHeight="1">
      <c r="B3204" s="95"/>
      <c r="C3204" s="236"/>
      <c r="D3204" s="236"/>
      <c r="E3204" s="498"/>
      <c r="F3204" s="498"/>
      <c r="G3204" s="498"/>
      <c r="H3204" s="111">
        <v>0</v>
      </c>
      <c r="I3204" s="95"/>
    </row>
    <row r="3205" spans="2:9" ht="18.75" customHeight="1">
      <c r="B3205" s="95"/>
      <c r="C3205" s="236"/>
      <c r="D3205" s="236"/>
      <c r="E3205" s="498"/>
      <c r="F3205" s="498"/>
      <c r="G3205" s="498"/>
      <c r="H3205" s="111">
        <v>0</v>
      </c>
      <c r="I3205" s="95"/>
    </row>
    <row r="3206" spans="2:9" ht="18.75" customHeight="1">
      <c r="B3206" s="95"/>
      <c r="C3206" s="237"/>
      <c r="D3206" s="237"/>
      <c r="E3206" s="499"/>
      <c r="F3206" s="499"/>
      <c r="G3206" s="499"/>
      <c r="H3206" s="113">
        <v>0</v>
      </c>
      <c r="I3206" s="95"/>
    </row>
    <row r="3207" spans="2:9" s="126" customFormat="1" ht="18.75" customHeight="1">
      <c r="B3207" s="122"/>
      <c r="C3207" s="500" t="s">
        <v>237</v>
      </c>
      <c r="D3207" s="500"/>
      <c r="E3207" s="500"/>
      <c r="F3207" s="500"/>
      <c r="G3207" s="500"/>
      <c r="H3207" s="276">
        <f>SUBTOTAL(9,H3203:H3206)</f>
        <v>0</v>
      </c>
      <c r="I3207" s="122"/>
    </row>
    <row r="3208" spans="2:9" ht="6" customHeight="1">
      <c r="B3208" s="95"/>
      <c r="C3208" s="97"/>
      <c r="D3208" s="97"/>
      <c r="E3208" s="97"/>
      <c r="F3208" s="97"/>
      <c r="G3208" s="97"/>
      <c r="H3208" s="97"/>
      <c r="I3208" s="95"/>
    </row>
    <row r="3209" spans="2:9" ht="18.75" customHeight="1">
      <c r="B3209" s="95"/>
      <c r="C3209" s="501" t="s">
        <v>250</v>
      </c>
      <c r="D3209" s="501"/>
      <c r="E3209" s="501"/>
      <c r="F3209" s="501"/>
      <c r="G3209" s="501"/>
      <c r="H3209" s="501"/>
      <c r="I3209" s="95"/>
    </row>
    <row r="3210" spans="2:9" ht="25.5">
      <c r="B3210" s="95"/>
      <c r="C3210" s="282" t="s">
        <v>251</v>
      </c>
      <c r="D3210" s="267" t="s">
        <v>252</v>
      </c>
      <c r="E3210" s="267" t="s">
        <v>253</v>
      </c>
      <c r="F3210" s="277" t="s">
        <v>254</v>
      </c>
      <c r="G3210" s="267" t="s">
        <v>255</v>
      </c>
      <c r="H3210" s="267" t="s">
        <v>249</v>
      </c>
      <c r="I3210" s="95"/>
    </row>
    <row r="3211" spans="2:9" ht="18.75" customHeight="1">
      <c r="B3211" s="95"/>
      <c r="C3211" s="116"/>
      <c r="D3211" s="117"/>
      <c r="E3211" s="117"/>
      <c r="F3211" s="117"/>
      <c r="G3211" s="283">
        <f>E3211-D3211</f>
        <v>0</v>
      </c>
      <c r="H3211" s="111">
        <v>0</v>
      </c>
      <c r="I3211" s="123" t="s">
        <v>256</v>
      </c>
    </row>
    <row r="3212" spans="2:9" ht="18.75" customHeight="1">
      <c r="B3212" s="95"/>
      <c r="C3212" s="118"/>
      <c r="D3212" s="119"/>
      <c r="E3212" s="119"/>
      <c r="F3212" s="119"/>
      <c r="G3212" s="284">
        <f t="shared" ref="G3212" si="437">E3212-D3212</f>
        <v>0</v>
      </c>
      <c r="H3212" s="113">
        <v>0</v>
      </c>
      <c r="I3212" s="123" t="s">
        <v>257</v>
      </c>
    </row>
    <row r="3213" spans="2:9" s="126" customFormat="1" ht="18.75" customHeight="1">
      <c r="B3213" s="122"/>
      <c r="C3213" s="500" t="s">
        <v>237</v>
      </c>
      <c r="D3213" s="500"/>
      <c r="E3213" s="500"/>
      <c r="F3213" s="500"/>
      <c r="G3213" s="500"/>
      <c r="H3213" s="276">
        <f>SUBTOTAL(9,H3211:H3212)</f>
        <v>0</v>
      </c>
      <c r="I3213" s="122"/>
    </row>
    <row r="3214" spans="2:9" ht="6" customHeight="1">
      <c r="B3214" s="95"/>
      <c r="C3214" s="97"/>
      <c r="D3214" s="97"/>
      <c r="E3214" s="97"/>
      <c r="F3214" s="97"/>
      <c r="G3214" s="97"/>
      <c r="H3214" s="97"/>
      <c r="I3214" s="95"/>
    </row>
    <row r="3215" spans="2:9" s="127" customFormat="1" ht="18.75" customHeight="1">
      <c r="B3215" s="124"/>
      <c r="C3215" s="497" t="s">
        <v>258</v>
      </c>
      <c r="D3215" s="497"/>
      <c r="E3215" s="497"/>
      <c r="F3215" s="497"/>
      <c r="G3215" s="497"/>
      <c r="H3215" s="285">
        <f>SUBTOTAL(9,H3183:H3213)</f>
        <v>0</v>
      </c>
      <c r="I3215" s="124"/>
    </row>
    <row r="3216" spans="2:9" ht="50.1" customHeight="1">
      <c r="B3216" s="95"/>
      <c r="C3216" s="120"/>
      <c r="D3216" s="120"/>
      <c r="E3216" s="120"/>
      <c r="F3216" s="120"/>
      <c r="G3216" s="120"/>
      <c r="H3216" s="120"/>
      <c r="I3216" s="95"/>
    </row>
    <row r="3217" spans="2:9" ht="18.75" customHeight="1">
      <c r="B3217" s="95"/>
      <c r="C3217" s="510" t="s">
        <v>358</v>
      </c>
      <c r="D3217" s="510"/>
      <c r="E3217" s="507"/>
      <c r="F3217" s="507"/>
      <c r="G3217" s="507"/>
      <c r="H3217" s="507"/>
      <c r="I3217" s="95"/>
    </row>
    <row r="3218" spans="2:9" ht="18.75" customHeight="1">
      <c r="B3218" s="95"/>
      <c r="C3218" s="511" t="s">
        <v>184</v>
      </c>
      <c r="D3218" s="511"/>
      <c r="E3218" s="507"/>
      <c r="F3218" s="507"/>
      <c r="G3218" s="507"/>
      <c r="H3218" s="507"/>
      <c r="I3218" s="95"/>
    </row>
    <row r="3219" spans="2:9" ht="18.75" customHeight="1">
      <c r="B3219" s="95"/>
      <c r="C3219" s="503" t="s">
        <v>359</v>
      </c>
      <c r="D3219" s="503"/>
      <c r="E3219" s="507"/>
      <c r="F3219" s="507"/>
      <c r="G3219" s="507"/>
      <c r="H3219" s="507"/>
      <c r="I3219" s="95"/>
    </row>
    <row r="3220" spans="2:9" ht="18.75" customHeight="1">
      <c r="B3220" s="95"/>
      <c r="C3220" s="503" t="s">
        <v>226</v>
      </c>
      <c r="D3220" s="503"/>
      <c r="E3220" s="507"/>
      <c r="F3220" s="507"/>
      <c r="G3220" s="507"/>
      <c r="H3220" s="507"/>
      <c r="I3220" s="95"/>
    </row>
    <row r="3221" spans="2:9" ht="32.25" customHeight="1">
      <c r="B3221" s="95"/>
      <c r="C3221" s="503" t="s">
        <v>227</v>
      </c>
      <c r="D3221" s="503"/>
      <c r="E3221" s="507"/>
      <c r="F3221" s="507"/>
      <c r="G3221" s="507"/>
      <c r="H3221" s="507"/>
      <c r="I3221" s="95"/>
    </row>
    <row r="3222" spans="2:9" ht="30" customHeight="1">
      <c r="B3222" s="95"/>
      <c r="C3222" s="265" t="s">
        <v>228</v>
      </c>
      <c r="D3222" s="265" t="s">
        <v>229</v>
      </c>
      <c r="E3222" s="265" t="s">
        <v>230</v>
      </c>
      <c r="F3222" s="508" t="s">
        <v>194</v>
      </c>
      <c r="G3222" s="508"/>
      <c r="H3222" s="508"/>
      <c r="I3222" s="95"/>
    </row>
    <row r="3223" spans="2:9" ht="18.75" customHeight="1">
      <c r="B3223" s="95"/>
      <c r="C3223" s="106"/>
      <c r="D3223" s="238"/>
      <c r="E3223" s="266">
        <f>D3223-C3223</f>
        <v>0</v>
      </c>
      <c r="F3223" s="509"/>
      <c r="G3223" s="509"/>
      <c r="H3223" s="509"/>
      <c r="I3223" s="121"/>
    </row>
    <row r="3224" spans="2:9" ht="6" customHeight="1">
      <c r="B3224" s="95"/>
      <c r="C3224" s="96"/>
      <c r="D3224" s="97"/>
      <c r="E3224" s="97"/>
      <c r="F3224" s="97"/>
      <c r="G3224" s="97"/>
      <c r="H3224" s="97"/>
      <c r="I3224" s="95"/>
    </row>
    <row r="3225" spans="2:9" ht="18.75" customHeight="1">
      <c r="B3225" s="95"/>
      <c r="C3225" s="501" t="s">
        <v>231</v>
      </c>
      <c r="D3225" s="501"/>
      <c r="E3225" s="501"/>
      <c r="F3225" s="501"/>
      <c r="G3225" s="501"/>
      <c r="H3225" s="501"/>
      <c r="I3225" s="95"/>
    </row>
    <row r="3226" spans="2:9" ht="25.5">
      <c r="B3226" s="95"/>
      <c r="C3226" s="267" t="s">
        <v>232</v>
      </c>
      <c r="D3226" s="267" t="s">
        <v>233</v>
      </c>
      <c r="E3226" s="267" t="s">
        <v>230</v>
      </c>
      <c r="F3226" s="267" t="s">
        <v>234</v>
      </c>
      <c r="G3226" s="268" t="s">
        <v>235</v>
      </c>
      <c r="H3226" s="269" t="s">
        <v>236</v>
      </c>
      <c r="I3226" s="95"/>
    </row>
    <row r="3227" spans="2:9" ht="18.75" customHeight="1">
      <c r="B3227" s="95"/>
      <c r="C3227" s="106"/>
      <c r="D3227" s="238"/>
      <c r="E3227" s="266">
        <f t="shared" ref="E3227:E3228" si="438">D3227-C3227</f>
        <v>0</v>
      </c>
      <c r="F3227" s="273">
        <f t="shared" ref="F3227:F3228" si="439">IF(E3227-FLOOR(E3227,1)&lt;=5/24,FLOOR(E3227,1),IF(E3227-FLOOR(E3227,1)&lt;=8/24,FLOOR(E3227,1)+1/3,IF(E3227-FLOOR(E3227,1)&lt;=12/24,FLOOR(E3227,1)+2/3,CEILING(E3227,1))))</f>
        <v>0</v>
      </c>
      <c r="G3227" s="108"/>
      <c r="H3227" s="270">
        <f t="shared" ref="H3227:H3228" si="440">G3227*F3227</f>
        <v>0</v>
      </c>
      <c r="I3227" s="95"/>
    </row>
    <row r="3228" spans="2:9" ht="18.75" customHeight="1">
      <c r="B3228" s="95"/>
      <c r="C3228" s="107"/>
      <c r="D3228" s="107"/>
      <c r="E3228" s="274">
        <f t="shared" si="438"/>
        <v>0</v>
      </c>
      <c r="F3228" s="275">
        <f t="shared" si="439"/>
        <v>0</v>
      </c>
      <c r="G3228" s="109"/>
      <c r="H3228" s="271">
        <f t="shared" si="440"/>
        <v>0</v>
      </c>
      <c r="I3228" s="95"/>
    </row>
    <row r="3229" spans="2:9" s="126" customFormat="1" ht="18.75" customHeight="1">
      <c r="B3229" s="122"/>
      <c r="C3229" s="500" t="s">
        <v>237</v>
      </c>
      <c r="D3229" s="500"/>
      <c r="E3229" s="500"/>
      <c r="F3229" s="500"/>
      <c r="G3229" s="502"/>
      <c r="H3229" s="272">
        <f>SUBTOTAL(9,H3227:H3228)</f>
        <v>0</v>
      </c>
      <c r="I3229" s="122"/>
    </row>
    <row r="3230" spans="2:9" ht="6" customHeight="1">
      <c r="B3230" s="95"/>
      <c r="C3230" s="96"/>
      <c r="D3230" s="97"/>
      <c r="E3230" s="97"/>
      <c r="F3230" s="97"/>
      <c r="G3230" s="97"/>
      <c r="H3230" s="97"/>
      <c r="I3230" s="95"/>
    </row>
    <row r="3231" spans="2:9" ht="18.75" customHeight="1">
      <c r="B3231" s="95"/>
      <c r="C3231" s="501" t="s">
        <v>238</v>
      </c>
      <c r="D3231" s="501"/>
      <c r="E3231" s="501"/>
      <c r="F3231" s="501"/>
      <c r="G3231" s="501"/>
      <c r="H3231" s="501"/>
      <c r="I3231" s="95"/>
    </row>
    <row r="3232" spans="2:9" ht="25.5">
      <c r="B3232" s="95"/>
      <c r="C3232" s="267" t="s">
        <v>239</v>
      </c>
      <c r="D3232" s="504" t="s">
        <v>16</v>
      </c>
      <c r="E3232" s="504"/>
      <c r="F3232" s="504"/>
      <c r="G3232" s="504"/>
      <c r="H3232" s="267" t="s">
        <v>64</v>
      </c>
      <c r="I3232" s="95"/>
    </row>
    <row r="3233" spans="2:9" ht="18.75" customHeight="1">
      <c r="B3233" s="95"/>
      <c r="C3233" s="110"/>
      <c r="D3233" s="505"/>
      <c r="E3233" s="505"/>
      <c r="F3233" s="505"/>
      <c r="G3233" s="505"/>
      <c r="H3233" s="111">
        <v>0</v>
      </c>
      <c r="I3233" s="121"/>
    </row>
    <row r="3234" spans="2:9" ht="18.75" customHeight="1">
      <c r="B3234" s="95"/>
      <c r="C3234" s="112"/>
      <c r="D3234" s="506"/>
      <c r="E3234" s="506"/>
      <c r="F3234" s="506"/>
      <c r="G3234" s="506"/>
      <c r="H3234" s="113">
        <v>0</v>
      </c>
      <c r="I3234" s="95"/>
    </row>
    <row r="3235" spans="2:9" s="126" customFormat="1" ht="18.75" customHeight="1">
      <c r="B3235" s="122"/>
      <c r="C3235" s="500" t="s">
        <v>237</v>
      </c>
      <c r="D3235" s="500"/>
      <c r="E3235" s="500"/>
      <c r="F3235" s="500"/>
      <c r="G3235" s="500"/>
      <c r="H3235" s="158">
        <f>SUBTOTAL(9,H3233:H3234)</f>
        <v>0</v>
      </c>
      <c r="I3235" s="122"/>
    </row>
    <row r="3236" spans="2:9" ht="6" customHeight="1">
      <c r="B3236" s="95"/>
      <c r="C3236" s="96"/>
      <c r="D3236" s="97"/>
      <c r="E3236" s="97"/>
      <c r="F3236" s="97"/>
      <c r="G3236" s="97"/>
      <c r="H3236" s="97"/>
      <c r="I3236" s="95"/>
    </row>
    <row r="3237" spans="2:9" ht="18.75" customHeight="1">
      <c r="B3237" s="95"/>
      <c r="C3237" s="501" t="s">
        <v>240</v>
      </c>
      <c r="D3237" s="501"/>
      <c r="E3237" s="501"/>
      <c r="F3237" s="501"/>
      <c r="G3237" s="501"/>
      <c r="H3237" s="501"/>
      <c r="I3237" s="95"/>
    </row>
    <row r="3238" spans="2:9" ht="38.25">
      <c r="B3238" s="95"/>
      <c r="C3238" s="277" t="s">
        <v>361</v>
      </c>
      <c r="D3238" s="277" t="s">
        <v>362</v>
      </c>
      <c r="E3238" s="267" t="s">
        <v>243</v>
      </c>
      <c r="F3238" s="267" t="s">
        <v>244</v>
      </c>
      <c r="G3238" s="268" t="s">
        <v>245</v>
      </c>
      <c r="H3238" s="269" t="s">
        <v>246</v>
      </c>
      <c r="I3238" s="95"/>
    </row>
    <row r="3239" spans="2:9" ht="18.75" customHeight="1">
      <c r="B3239" s="95"/>
      <c r="C3239" s="236"/>
      <c r="D3239" s="114"/>
      <c r="E3239" s="236"/>
      <c r="F3239" s="236"/>
      <c r="G3239" s="278">
        <f>IF(E3239="",0,IF(F3239="",0.42,F3239*0.05+0.42))</f>
        <v>0</v>
      </c>
      <c r="H3239" s="279">
        <f>G3239*E3239</f>
        <v>0</v>
      </c>
      <c r="I3239" s="95"/>
    </row>
    <row r="3240" spans="2:9" ht="18.75" customHeight="1">
      <c r="B3240" s="95"/>
      <c r="C3240" s="236"/>
      <c r="D3240" s="114"/>
      <c r="E3240" s="236"/>
      <c r="F3240" s="236"/>
      <c r="G3240" s="278">
        <f t="shared" ref="G3240:G3242" si="441">IF(E3240="",0,IF(F3240="",0.42,F3240*0.05+0.42))</f>
        <v>0</v>
      </c>
      <c r="H3240" s="279">
        <f t="shared" ref="H3240:H3242" si="442">G3240*E3240</f>
        <v>0</v>
      </c>
      <c r="I3240" s="95"/>
    </row>
    <row r="3241" spans="2:9" ht="18.75" customHeight="1">
      <c r="B3241" s="95"/>
      <c r="C3241" s="236"/>
      <c r="D3241" s="114"/>
      <c r="E3241" s="236"/>
      <c r="F3241" s="236"/>
      <c r="G3241" s="278">
        <f t="shared" si="441"/>
        <v>0</v>
      </c>
      <c r="H3241" s="279">
        <f t="shared" si="442"/>
        <v>0</v>
      </c>
      <c r="I3241" s="95"/>
    </row>
    <row r="3242" spans="2:9" ht="18.75" customHeight="1">
      <c r="B3242" s="95"/>
      <c r="C3242" s="237"/>
      <c r="D3242" s="115"/>
      <c r="E3242" s="237"/>
      <c r="F3242" s="237"/>
      <c r="G3242" s="280">
        <f t="shared" si="441"/>
        <v>0</v>
      </c>
      <c r="H3242" s="281">
        <f t="shared" si="442"/>
        <v>0</v>
      </c>
      <c r="I3242" s="95"/>
    </row>
    <row r="3243" spans="2:9" s="126" customFormat="1" ht="18.75" customHeight="1">
      <c r="B3243" s="122"/>
      <c r="C3243" s="500" t="s">
        <v>237</v>
      </c>
      <c r="D3243" s="500"/>
      <c r="E3243" s="500"/>
      <c r="F3243" s="500"/>
      <c r="G3243" s="502"/>
      <c r="H3243" s="272">
        <f>SUBTOTAL(9,H3239:H3242)</f>
        <v>0</v>
      </c>
      <c r="I3243" s="122"/>
    </row>
    <row r="3244" spans="2:9" ht="6" customHeight="1">
      <c r="B3244" s="95"/>
      <c r="C3244" s="97"/>
      <c r="D3244" s="97"/>
      <c r="E3244" s="97"/>
      <c r="F3244" s="97"/>
      <c r="G3244" s="97"/>
      <c r="H3244" s="97"/>
      <c r="I3244" s="95"/>
    </row>
    <row r="3245" spans="2:9" ht="18.75" customHeight="1">
      <c r="B3245" s="95"/>
      <c r="C3245" s="501" t="s">
        <v>247</v>
      </c>
      <c r="D3245" s="501"/>
      <c r="E3245" s="501"/>
      <c r="F3245" s="501"/>
      <c r="G3245" s="501"/>
      <c r="H3245" s="501"/>
      <c r="I3245" s="95"/>
    </row>
    <row r="3246" spans="2:9" ht="18.75" customHeight="1">
      <c r="B3246" s="95"/>
      <c r="C3246" s="277" t="s">
        <v>241</v>
      </c>
      <c r="D3246" s="277" t="s">
        <v>242</v>
      </c>
      <c r="E3246" s="503" t="s">
        <v>248</v>
      </c>
      <c r="F3246" s="503"/>
      <c r="G3246" s="503"/>
      <c r="H3246" s="267" t="s">
        <v>249</v>
      </c>
      <c r="I3246" s="95"/>
    </row>
    <row r="3247" spans="2:9" ht="18.75" customHeight="1">
      <c r="B3247" s="95"/>
      <c r="C3247" s="236"/>
      <c r="D3247" s="236"/>
      <c r="E3247" s="498"/>
      <c r="F3247" s="498"/>
      <c r="G3247" s="498"/>
      <c r="H3247" s="111">
        <v>0</v>
      </c>
      <c r="I3247" s="95"/>
    </row>
    <row r="3248" spans="2:9" ht="18.75" customHeight="1">
      <c r="B3248" s="95"/>
      <c r="C3248" s="236"/>
      <c r="D3248" s="236"/>
      <c r="E3248" s="498"/>
      <c r="F3248" s="498"/>
      <c r="G3248" s="498"/>
      <c r="H3248" s="111">
        <v>0</v>
      </c>
      <c r="I3248" s="95"/>
    </row>
    <row r="3249" spans="2:9" ht="18.75" customHeight="1">
      <c r="B3249" s="95"/>
      <c r="C3249" s="236"/>
      <c r="D3249" s="236"/>
      <c r="E3249" s="498"/>
      <c r="F3249" s="498"/>
      <c r="G3249" s="498"/>
      <c r="H3249" s="111">
        <v>0</v>
      </c>
      <c r="I3249" s="95"/>
    </row>
    <row r="3250" spans="2:9" ht="18.75" customHeight="1">
      <c r="B3250" s="95"/>
      <c r="C3250" s="237"/>
      <c r="D3250" s="237"/>
      <c r="E3250" s="499"/>
      <c r="F3250" s="499"/>
      <c r="G3250" s="499"/>
      <c r="H3250" s="113">
        <v>0</v>
      </c>
      <c r="I3250" s="95"/>
    </row>
    <row r="3251" spans="2:9" s="126" customFormat="1" ht="18.75" customHeight="1">
      <c r="B3251" s="122"/>
      <c r="C3251" s="500" t="s">
        <v>237</v>
      </c>
      <c r="D3251" s="500"/>
      <c r="E3251" s="500"/>
      <c r="F3251" s="500"/>
      <c r="G3251" s="500"/>
      <c r="H3251" s="276">
        <f>SUBTOTAL(9,H3247:H3250)</f>
        <v>0</v>
      </c>
      <c r="I3251" s="122"/>
    </row>
    <row r="3252" spans="2:9" ht="6" customHeight="1">
      <c r="B3252" s="95"/>
      <c r="C3252" s="97"/>
      <c r="D3252" s="97"/>
      <c r="E3252" s="97"/>
      <c r="F3252" s="97"/>
      <c r="G3252" s="97"/>
      <c r="H3252" s="97"/>
      <c r="I3252" s="95"/>
    </row>
    <row r="3253" spans="2:9" ht="18.75" customHeight="1">
      <c r="B3253" s="95"/>
      <c r="C3253" s="501" t="s">
        <v>250</v>
      </c>
      <c r="D3253" s="501"/>
      <c r="E3253" s="501"/>
      <c r="F3253" s="501"/>
      <c r="G3253" s="501"/>
      <c r="H3253" s="501"/>
      <c r="I3253" s="95"/>
    </row>
    <row r="3254" spans="2:9" ht="25.5">
      <c r="B3254" s="95"/>
      <c r="C3254" s="282" t="s">
        <v>251</v>
      </c>
      <c r="D3254" s="267" t="s">
        <v>252</v>
      </c>
      <c r="E3254" s="267" t="s">
        <v>253</v>
      </c>
      <c r="F3254" s="277" t="s">
        <v>254</v>
      </c>
      <c r="G3254" s="267" t="s">
        <v>255</v>
      </c>
      <c r="H3254" s="267" t="s">
        <v>249</v>
      </c>
      <c r="I3254" s="95"/>
    </row>
    <row r="3255" spans="2:9" ht="18.75" customHeight="1">
      <c r="B3255" s="95"/>
      <c r="C3255" s="116"/>
      <c r="D3255" s="117"/>
      <c r="E3255" s="117"/>
      <c r="F3255" s="117"/>
      <c r="G3255" s="283">
        <f>E3255-D3255</f>
        <v>0</v>
      </c>
      <c r="H3255" s="111">
        <v>0</v>
      </c>
      <c r="I3255" s="123" t="s">
        <v>256</v>
      </c>
    </row>
    <row r="3256" spans="2:9" ht="18.75" customHeight="1">
      <c r="B3256" s="95"/>
      <c r="C3256" s="118"/>
      <c r="D3256" s="119"/>
      <c r="E3256" s="119"/>
      <c r="F3256" s="119"/>
      <c r="G3256" s="284">
        <f t="shared" ref="G3256" si="443">E3256-D3256</f>
        <v>0</v>
      </c>
      <c r="H3256" s="113">
        <v>0</v>
      </c>
      <c r="I3256" s="123" t="s">
        <v>257</v>
      </c>
    </row>
    <row r="3257" spans="2:9" s="126" customFormat="1" ht="18.75" customHeight="1">
      <c r="B3257" s="122"/>
      <c r="C3257" s="500" t="s">
        <v>237</v>
      </c>
      <c r="D3257" s="500"/>
      <c r="E3257" s="500"/>
      <c r="F3257" s="500"/>
      <c r="G3257" s="500"/>
      <c r="H3257" s="276">
        <f>SUBTOTAL(9,H3255:H3256)</f>
        <v>0</v>
      </c>
      <c r="I3257" s="122"/>
    </row>
    <row r="3258" spans="2:9" ht="6" customHeight="1">
      <c r="B3258" s="95"/>
      <c r="C3258" s="97"/>
      <c r="D3258" s="97"/>
      <c r="E3258" s="97"/>
      <c r="F3258" s="97"/>
      <c r="G3258" s="97"/>
      <c r="H3258" s="97"/>
      <c r="I3258" s="95"/>
    </row>
    <row r="3259" spans="2:9" s="127" customFormat="1" ht="18.75" customHeight="1">
      <c r="B3259" s="124"/>
      <c r="C3259" s="497" t="s">
        <v>258</v>
      </c>
      <c r="D3259" s="497"/>
      <c r="E3259" s="497"/>
      <c r="F3259" s="497"/>
      <c r="G3259" s="497"/>
      <c r="H3259" s="285">
        <f>SUBTOTAL(9,H3227:H3257)</f>
        <v>0</v>
      </c>
      <c r="I3259" s="124"/>
    </row>
    <row r="3260" spans="2:9" ht="50.1" customHeight="1">
      <c r="B3260" s="95"/>
      <c r="C3260" s="120"/>
      <c r="D3260" s="120"/>
      <c r="E3260" s="120"/>
      <c r="F3260" s="120"/>
      <c r="G3260" s="120"/>
      <c r="H3260" s="120"/>
      <c r="I3260" s="95"/>
    </row>
    <row r="3261" spans="2:9" ht="18.75" customHeight="1">
      <c r="B3261" s="95"/>
      <c r="C3261" s="510" t="s">
        <v>358</v>
      </c>
      <c r="D3261" s="510"/>
      <c r="E3261" s="507"/>
      <c r="F3261" s="507"/>
      <c r="G3261" s="507"/>
      <c r="H3261" s="507"/>
      <c r="I3261" s="95"/>
    </row>
    <row r="3262" spans="2:9" ht="18.75" customHeight="1">
      <c r="B3262" s="95"/>
      <c r="C3262" s="511" t="s">
        <v>184</v>
      </c>
      <c r="D3262" s="511"/>
      <c r="E3262" s="507"/>
      <c r="F3262" s="507"/>
      <c r="G3262" s="507"/>
      <c r="H3262" s="507"/>
      <c r="I3262" s="95"/>
    </row>
    <row r="3263" spans="2:9" ht="18.75" customHeight="1">
      <c r="B3263" s="95"/>
      <c r="C3263" s="503" t="s">
        <v>359</v>
      </c>
      <c r="D3263" s="503"/>
      <c r="E3263" s="507"/>
      <c r="F3263" s="507"/>
      <c r="G3263" s="507"/>
      <c r="H3263" s="507"/>
      <c r="I3263" s="95"/>
    </row>
    <row r="3264" spans="2:9" ht="18.75" customHeight="1">
      <c r="B3264" s="95"/>
      <c r="C3264" s="503" t="s">
        <v>226</v>
      </c>
      <c r="D3264" s="503"/>
      <c r="E3264" s="507"/>
      <c r="F3264" s="507"/>
      <c r="G3264" s="507"/>
      <c r="H3264" s="507"/>
      <c r="I3264" s="95"/>
    </row>
    <row r="3265" spans="2:9" ht="32.25" customHeight="1">
      <c r="B3265" s="95"/>
      <c r="C3265" s="503" t="s">
        <v>227</v>
      </c>
      <c r="D3265" s="503"/>
      <c r="E3265" s="507"/>
      <c r="F3265" s="507"/>
      <c r="G3265" s="507"/>
      <c r="H3265" s="507"/>
      <c r="I3265" s="95"/>
    </row>
    <row r="3266" spans="2:9" ht="30" customHeight="1">
      <c r="B3266" s="95"/>
      <c r="C3266" s="265" t="s">
        <v>228</v>
      </c>
      <c r="D3266" s="265" t="s">
        <v>229</v>
      </c>
      <c r="E3266" s="265" t="s">
        <v>230</v>
      </c>
      <c r="F3266" s="508" t="s">
        <v>194</v>
      </c>
      <c r="G3266" s="508"/>
      <c r="H3266" s="508"/>
      <c r="I3266" s="95"/>
    </row>
    <row r="3267" spans="2:9" ht="18.75" customHeight="1">
      <c r="B3267" s="95"/>
      <c r="C3267" s="106"/>
      <c r="D3267" s="238"/>
      <c r="E3267" s="266">
        <f>D3267-C3267</f>
        <v>0</v>
      </c>
      <c r="F3267" s="509"/>
      <c r="G3267" s="509"/>
      <c r="H3267" s="509"/>
      <c r="I3267" s="121"/>
    </row>
    <row r="3268" spans="2:9" ht="6" customHeight="1">
      <c r="B3268" s="95"/>
      <c r="C3268" s="96"/>
      <c r="D3268" s="97"/>
      <c r="E3268" s="97"/>
      <c r="F3268" s="97"/>
      <c r="G3268" s="97"/>
      <c r="H3268" s="97"/>
      <c r="I3268" s="95"/>
    </row>
    <row r="3269" spans="2:9" ht="18.75" customHeight="1">
      <c r="B3269" s="95"/>
      <c r="C3269" s="501" t="s">
        <v>231</v>
      </c>
      <c r="D3269" s="501"/>
      <c r="E3269" s="501"/>
      <c r="F3269" s="501"/>
      <c r="G3269" s="501"/>
      <c r="H3269" s="501"/>
      <c r="I3269" s="95"/>
    </row>
    <row r="3270" spans="2:9" ht="25.5">
      <c r="B3270" s="95"/>
      <c r="C3270" s="267" t="s">
        <v>232</v>
      </c>
      <c r="D3270" s="267" t="s">
        <v>233</v>
      </c>
      <c r="E3270" s="267" t="s">
        <v>230</v>
      </c>
      <c r="F3270" s="267" t="s">
        <v>234</v>
      </c>
      <c r="G3270" s="268" t="s">
        <v>235</v>
      </c>
      <c r="H3270" s="269" t="s">
        <v>236</v>
      </c>
      <c r="I3270" s="95"/>
    </row>
    <row r="3271" spans="2:9" ht="18.75" customHeight="1">
      <c r="B3271" s="95"/>
      <c r="C3271" s="106"/>
      <c r="D3271" s="238"/>
      <c r="E3271" s="266">
        <f t="shared" ref="E3271:E3272" si="444">D3271-C3271</f>
        <v>0</v>
      </c>
      <c r="F3271" s="273">
        <f t="shared" ref="F3271:F3272" si="445">IF(E3271-FLOOR(E3271,1)&lt;=5/24,FLOOR(E3271,1),IF(E3271-FLOOR(E3271,1)&lt;=8/24,FLOOR(E3271,1)+1/3,IF(E3271-FLOOR(E3271,1)&lt;=12/24,FLOOR(E3271,1)+2/3,CEILING(E3271,1))))</f>
        <v>0</v>
      </c>
      <c r="G3271" s="108"/>
      <c r="H3271" s="270">
        <f t="shared" ref="H3271:H3272" si="446">G3271*F3271</f>
        <v>0</v>
      </c>
      <c r="I3271" s="95"/>
    </row>
    <row r="3272" spans="2:9" ht="18.75" customHeight="1">
      <c r="B3272" s="95"/>
      <c r="C3272" s="107"/>
      <c r="D3272" s="107"/>
      <c r="E3272" s="274">
        <f t="shared" si="444"/>
        <v>0</v>
      </c>
      <c r="F3272" s="275">
        <f t="shared" si="445"/>
        <v>0</v>
      </c>
      <c r="G3272" s="109"/>
      <c r="H3272" s="271">
        <f t="shared" si="446"/>
        <v>0</v>
      </c>
      <c r="I3272" s="95"/>
    </row>
    <row r="3273" spans="2:9" s="126" customFormat="1" ht="18.75" customHeight="1">
      <c r="B3273" s="122"/>
      <c r="C3273" s="500" t="s">
        <v>237</v>
      </c>
      <c r="D3273" s="500"/>
      <c r="E3273" s="500"/>
      <c r="F3273" s="500"/>
      <c r="G3273" s="502"/>
      <c r="H3273" s="272">
        <f>SUBTOTAL(9,H3271:H3272)</f>
        <v>0</v>
      </c>
      <c r="I3273" s="122"/>
    </row>
    <row r="3274" spans="2:9" ht="6" customHeight="1">
      <c r="B3274" s="95"/>
      <c r="C3274" s="96"/>
      <c r="D3274" s="97"/>
      <c r="E3274" s="97"/>
      <c r="F3274" s="97"/>
      <c r="G3274" s="97"/>
      <c r="H3274" s="97"/>
      <c r="I3274" s="95"/>
    </row>
    <row r="3275" spans="2:9" ht="18.75" customHeight="1">
      <c r="B3275" s="95"/>
      <c r="C3275" s="501" t="s">
        <v>238</v>
      </c>
      <c r="D3275" s="501"/>
      <c r="E3275" s="501"/>
      <c r="F3275" s="501"/>
      <c r="G3275" s="501"/>
      <c r="H3275" s="501"/>
      <c r="I3275" s="95"/>
    </row>
    <row r="3276" spans="2:9" ht="25.5">
      <c r="B3276" s="95"/>
      <c r="C3276" s="267" t="s">
        <v>239</v>
      </c>
      <c r="D3276" s="504" t="s">
        <v>16</v>
      </c>
      <c r="E3276" s="504"/>
      <c r="F3276" s="504"/>
      <c r="G3276" s="504"/>
      <c r="H3276" s="267" t="s">
        <v>64</v>
      </c>
      <c r="I3276" s="95"/>
    </row>
    <row r="3277" spans="2:9" ht="18.75" customHeight="1">
      <c r="B3277" s="95"/>
      <c r="C3277" s="110"/>
      <c r="D3277" s="505"/>
      <c r="E3277" s="505"/>
      <c r="F3277" s="505"/>
      <c r="G3277" s="505"/>
      <c r="H3277" s="111">
        <v>0</v>
      </c>
      <c r="I3277" s="121"/>
    </row>
    <row r="3278" spans="2:9" ht="18.75" customHeight="1">
      <c r="B3278" s="95"/>
      <c r="C3278" s="112"/>
      <c r="D3278" s="506"/>
      <c r="E3278" s="506"/>
      <c r="F3278" s="506"/>
      <c r="G3278" s="506"/>
      <c r="H3278" s="113">
        <v>0</v>
      </c>
      <c r="I3278" s="95"/>
    </row>
    <row r="3279" spans="2:9" s="126" customFormat="1" ht="18.75" customHeight="1">
      <c r="B3279" s="122"/>
      <c r="C3279" s="500" t="s">
        <v>237</v>
      </c>
      <c r="D3279" s="500"/>
      <c r="E3279" s="500"/>
      <c r="F3279" s="500"/>
      <c r="G3279" s="500"/>
      <c r="H3279" s="158">
        <f>SUBTOTAL(9,H3277:H3278)</f>
        <v>0</v>
      </c>
      <c r="I3279" s="122"/>
    </row>
    <row r="3280" spans="2:9" ht="6" customHeight="1">
      <c r="B3280" s="95"/>
      <c r="C3280" s="96"/>
      <c r="D3280" s="97"/>
      <c r="E3280" s="97"/>
      <c r="F3280" s="97"/>
      <c r="G3280" s="97"/>
      <c r="H3280" s="97"/>
      <c r="I3280" s="95"/>
    </row>
    <row r="3281" spans="2:9" ht="18.75" customHeight="1">
      <c r="B3281" s="95"/>
      <c r="C3281" s="501" t="s">
        <v>240</v>
      </c>
      <c r="D3281" s="501"/>
      <c r="E3281" s="501"/>
      <c r="F3281" s="501"/>
      <c r="G3281" s="501"/>
      <c r="H3281" s="501"/>
      <c r="I3281" s="95"/>
    </row>
    <row r="3282" spans="2:9" ht="38.25">
      <c r="B3282" s="95"/>
      <c r="C3282" s="277" t="s">
        <v>361</v>
      </c>
      <c r="D3282" s="277" t="s">
        <v>362</v>
      </c>
      <c r="E3282" s="267" t="s">
        <v>243</v>
      </c>
      <c r="F3282" s="267" t="s">
        <v>244</v>
      </c>
      <c r="G3282" s="268" t="s">
        <v>245</v>
      </c>
      <c r="H3282" s="269" t="s">
        <v>246</v>
      </c>
      <c r="I3282" s="95"/>
    </row>
    <row r="3283" spans="2:9" ht="18.75" customHeight="1">
      <c r="B3283" s="95"/>
      <c r="C3283" s="236"/>
      <c r="D3283" s="114"/>
      <c r="E3283" s="236"/>
      <c r="F3283" s="236"/>
      <c r="G3283" s="278">
        <f>IF(E3283="",0,IF(F3283="",0.42,F3283*0.05+0.42))</f>
        <v>0</v>
      </c>
      <c r="H3283" s="279">
        <f>G3283*E3283</f>
        <v>0</v>
      </c>
      <c r="I3283" s="95"/>
    </row>
    <row r="3284" spans="2:9" ht="18.75" customHeight="1">
      <c r="B3284" s="95"/>
      <c r="C3284" s="236"/>
      <c r="D3284" s="114"/>
      <c r="E3284" s="236"/>
      <c r="F3284" s="236"/>
      <c r="G3284" s="278">
        <f t="shared" ref="G3284:G3286" si="447">IF(E3284="",0,IF(F3284="",0.42,F3284*0.05+0.42))</f>
        <v>0</v>
      </c>
      <c r="H3284" s="279">
        <f t="shared" ref="H3284:H3286" si="448">G3284*E3284</f>
        <v>0</v>
      </c>
      <c r="I3284" s="95"/>
    </row>
    <row r="3285" spans="2:9" ht="18.75" customHeight="1">
      <c r="B3285" s="95"/>
      <c r="C3285" s="236"/>
      <c r="D3285" s="114"/>
      <c r="E3285" s="236"/>
      <c r="F3285" s="236"/>
      <c r="G3285" s="278">
        <f t="shared" si="447"/>
        <v>0</v>
      </c>
      <c r="H3285" s="279">
        <f t="shared" si="448"/>
        <v>0</v>
      </c>
      <c r="I3285" s="95"/>
    </row>
    <row r="3286" spans="2:9" ht="18.75" customHeight="1">
      <c r="B3286" s="95"/>
      <c r="C3286" s="237"/>
      <c r="D3286" s="115"/>
      <c r="E3286" s="237"/>
      <c r="F3286" s="237"/>
      <c r="G3286" s="280">
        <f t="shared" si="447"/>
        <v>0</v>
      </c>
      <c r="H3286" s="281">
        <f t="shared" si="448"/>
        <v>0</v>
      </c>
      <c r="I3286" s="95"/>
    </row>
    <row r="3287" spans="2:9" s="126" customFormat="1" ht="18.75" customHeight="1">
      <c r="B3287" s="122"/>
      <c r="C3287" s="500" t="s">
        <v>237</v>
      </c>
      <c r="D3287" s="500"/>
      <c r="E3287" s="500"/>
      <c r="F3287" s="500"/>
      <c r="G3287" s="502"/>
      <c r="H3287" s="272">
        <f>SUBTOTAL(9,H3283:H3286)</f>
        <v>0</v>
      </c>
      <c r="I3287" s="122"/>
    </row>
    <row r="3288" spans="2:9" ht="6" customHeight="1">
      <c r="B3288" s="95"/>
      <c r="C3288" s="97"/>
      <c r="D3288" s="97"/>
      <c r="E3288" s="97"/>
      <c r="F3288" s="97"/>
      <c r="G3288" s="97"/>
      <c r="H3288" s="97"/>
      <c r="I3288" s="95"/>
    </row>
    <row r="3289" spans="2:9" ht="18.75" customHeight="1">
      <c r="B3289" s="95"/>
      <c r="C3289" s="501" t="s">
        <v>247</v>
      </c>
      <c r="D3289" s="501"/>
      <c r="E3289" s="501"/>
      <c r="F3289" s="501"/>
      <c r="G3289" s="501"/>
      <c r="H3289" s="501"/>
      <c r="I3289" s="95"/>
    </row>
    <row r="3290" spans="2:9" ht="18.75" customHeight="1">
      <c r="B3290" s="95"/>
      <c r="C3290" s="277" t="s">
        <v>241</v>
      </c>
      <c r="D3290" s="277" t="s">
        <v>242</v>
      </c>
      <c r="E3290" s="503" t="s">
        <v>248</v>
      </c>
      <c r="F3290" s="503"/>
      <c r="G3290" s="503"/>
      <c r="H3290" s="267" t="s">
        <v>249</v>
      </c>
      <c r="I3290" s="95"/>
    </row>
    <row r="3291" spans="2:9" ht="18.75" customHeight="1">
      <c r="B3291" s="95"/>
      <c r="C3291" s="236"/>
      <c r="D3291" s="236"/>
      <c r="E3291" s="498"/>
      <c r="F3291" s="498"/>
      <c r="G3291" s="498"/>
      <c r="H3291" s="111">
        <v>0</v>
      </c>
      <c r="I3291" s="95"/>
    </row>
    <row r="3292" spans="2:9" ht="18.75" customHeight="1">
      <c r="B3292" s="95"/>
      <c r="C3292" s="236"/>
      <c r="D3292" s="236"/>
      <c r="E3292" s="498"/>
      <c r="F3292" s="498"/>
      <c r="G3292" s="498"/>
      <c r="H3292" s="111">
        <v>0</v>
      </c>
      <c r="I3292" s="95"/>
    </row>
    <row r="3293" spans="2:9" ht="18.75" customHeight="1">
      <c r="B3293" s="95"/>
      <c r="C3293" s="236"/>
      <c r="D3293" s="236"/>
      <c r="E3293" s="498"/>
      <c r="F3293" s="498"/>
      <c r="G3293" s="498"/>
      <c r="H3293" s="111">
        <v>0</v>
      </c>
      <c r="I3293" s="95"/>
    </row>
    <row r="3294" spans="2:9" ht="18.75" customHeight="1">
      <c r="B3294" s="95"/>
      <c r="C3294" s="237"/>
      <c r="D3294" s="237"/>
      <c r="E3294" s="499"/>
      <c r="F3294" s="499"/>
      <c r="G3294" s="499"/>
      <c r="H3294" s="113">
        <v>0</v>
      </c>
      <c r="I3294" s="95"/>
    </row>
    <row r="3295" spans="2:9" s="126" customFormat="1" ht="18.75" customHeight="1">
      <c r="B3295" s="122"/>
      <c r="C3295" s="500" t="s">
        <v>237</v>
      </c>
      <c r="D3295" s="500"/>
      <c r="E3295" s="500"/>
      <c r="F3295" s="500"/>
      <c r="G3295" s="500"/>
      <c r="H3295" s="276">
        <f>SUBTOTAL(9,H3291:H3294)</f>
        <v>0</v>
      </c>
      <c r="I3295" s="122"/>
    </row>
    <row r="3296" spans="2:9" ht="6" customHeight="1">
      <c r="B3296" s="95"/>
      <c r="C3296" s="97"/>
      <c r="D3296" s="97"/>
      <c r="E3296" s="97"/>
      <c r="F3296" s="97"/>
      <c r="G3296" s="97"/>
      <c r="H3296" s="97"/>
      <c r="I3296" s="95"/>
    </row>
    <row r="3297" spans="2:9" ht="18.75" customHeight="1">
      <c r="B3297" s="95"/>
      <c r="C3297" s="501" t="s">
        <v>250</v>
      </c>
      <c r="D3297" s="501"/>
      <c r="E3297" s="501"/>
      <c r="F3297" s="501"/>
      <c r="G3297" s="501"/>
      <c r="H3297" s="501"/>
      <c r="I3297" s="95"/>
    </row>
    <row r="3298" spans="2:9" ht="25.5">
      <c r="B3298" s="95"/>
      <c r="C3298" s="282" t="s">
        <v>251</v>
      </c>
      <c r="D3298" s="267" t="s">
        <v>252</v>
      </c>
      <c r="E3298" s="267" t="s">
        <v>253</v>
      </c>
      <c r="F3298" s="277" t="s">
        <v>254</v>
      </c>
      <c r="G3298" s="267" t="s">
        <v>255</v>
      </c>
      <c r="H3298" s="267" t="s">
        <v>249</v>
      </c>
      <c r="I3298" s="95"/>
    </row>
    <row r="3299" spans="2:9" ht="18.75" customHeight="1">
      <c r="B3299" s="95"/>
      <c r="C3299" s="116"/>
      <c r="D3299" s="117"/>
      <c r="E3299" s="117"/>
      <c r="F3299" s="117"/>
      <c r="G3299" s="283">
        <f>E3299-D3299</f>
        <v>0</v>
      </c>
      <c r="H3299" s="111">
        <v>0</v>
      </c>
      <c r="I3299" s="123" t="s">
        <v>256</v>
      </c>
    </row>
    <row r="3300" spans="2:9" ht="18.75" customHeight="1">
      <c r="B3300" s="95"/>
      <c r="C3300" s="118"/>
      <c r="D3300" s="119"/>
      <c r="E3300" s="119"/>
      <c r="F3300" s="119"/>
      <c r="G3300" s="284">
        <f t="shared" ref="G3300" si="449">E3300-D3300</f>
        <v>0</v>
      </c>
      <c r="H3300" s="113">
        <v>0</v>
      </c>
      <c r="I3300" s="123" t="s">
        <v>257</v>
      </c>
    </row>
    <row r="3301" spans="2:9" s="126" customFormat="1" ht="18.75" customHeight="1">
      <c r="B3301" s="122"/>
      <c r="C3301" s="500" t="s">
        <v>237</v>
      </c>
      <c r="D3301" s="500"/>
      <c r="E3301" s="500"/>
      <c r="F3301" s="500"/>
      <c r="G3301" s="500"/>
      <c r="H3301" s="276">
        <f>SUBTOTAL(9,H3299:H3300)</f>
        <v>0</v>
      </c>
      <c r="I3301" s="122"/>
    </row>
    <row r="3302" spans="2:9" ht="6" customHeight="1">
      <c r="B3302" s="95"/>
      <c r="C3302" s="97"/>
      <c r="D3302" s="97"/>
      <c r="E3302" s="97"/>
      <c r="F3302" s="97"/>
      <c r="G3302" s="97"/>
      <c r="H3302" s="97"/>
      <c r="I3302" s="95"/>
    </row>
    <row r="3303" spans="2:9" s="127" customFormat="1" ht="18.75" customHeight="1">
      <c r="B3303" s="124"/>
      <c r="C3303" s="497" t="s">
        <v>258</v>
      </c>
      <c r="D3303" s="497"/>
      <c r="E3303" s="497"/>
      <c r="F3303" s="497"/>
      <c r="G3303" s="497"/>
      <c r="H3303" s="285">
        <f>SUBTOTAL(9,H3271:H3301)</f>
        <v>0</v>
      </c>
      <c r="I3303" s="124"/>
    </row>
    <row r="3304" spans="2:9" ht="50.1" customHeight="1">
      <c r="B3304" s="95"/>
      <c r="C3304" s="120"/>
      <c r="D3304" s="120"/>
      <c r="E3304" s="120"/>
      <c r="F3304" s="120"/>
      <c r="G3304" s="120"/>
      <c r="H3304" s="120"/>
      <c r="I3304" s="95"/>
    </row>
    <row r="3305" spans="2:9" ht="18.75" customHeight="1">
      <c r="B3305" s="95"/>
      <c r="C3305" s="510" t="s">
        <v>358</v>
      </c>
      <c r="D3305" s="510"/>
      <c r="E3305" s="507"/>
      <c r="F3305" s="507"/>
      <c r="G3305" s="507"/>
      <c r="H3305" s="507"/>
      <c r="I3305" s="95"/>
    </row>
    <row r="3306" spans="2:9" ht="18.75" customHeight="1">
      <c r="B3306" s="95"/>
      <c r="C3306" s="511" t="s">
        <v>184</v>
      </c>
      <c r="D3306" s="511"/>
      <c r="E3306" s="507"/>
      <c r="F3306" s="507"/>
      <c r="G3306" s="507"/>
      <c r="H3306" s="507"/>
      <c r="I3306" s="95"/>
    </row>
    <row r="3307" spans="2:9" ht="18.75" customHeight="1">
      <c r="B3307" s="95"/>
      <c r="C3307" s="503" t="s">
        <v>359</v>
      </c>
      <c r="D3307" s="503"/>
      <c r="E3307" s="507"/>
      <c r="F3307" s="507"/>
      <c r="G3307" s="507"/>
      <c r="H3307" s="507"/>
      <c r="I3307" s="95"/>
    </row>
    <row r="3308" spans="2:9" ht="18.75" customHeight="1">
      <c r="B3308" s="95"/>
      <c r="C3308" s="503" t="s">
        <v>226</v>
      </c>
      <c r="D3308" s="503"/>
      <c r="E3308" s="507"/>
      <c r="F3308" s="507"/>
      <c r="G3308" s="507"/>
      <c r="H3308" s="507"/>
      <c r="I3308" s="95"/>
    </row>
    <row r="3309" spans="2:9" ht="32.25" customHeight="1">
      <c r="B3309" s="95"/>
      <c r="C3309" s="503" t="s">
        <v>227</v>
      </c>
      <c r="D3309" s="503"/>
      <c r="E3309" s="507"/>
      <c r="F3309" s="507"/>
      <c r="G3309" s="507"/>
      <c r="H3309" s="507"/>
      <c r="I3309" s="95"/>
    </row>
    <row r="3310" spans="2:9" ht="30" customHeight="1">
      <c r="B3310" s="95"/>
      <c r="C3310" s="265" t="s">
        <v>228</v>
      </c>
      <c r="D3310" s="265" t="s">
        <v>229</v>
      </c>
      <c r="E3310" s="265" t="s">
        <v>230</v>
      </c>
      <c r="F3310" s="508" t="s">
        <v>194</v>
      </c>
      <c r="G3310" s="508"/>
      <c r="H3310" s="508"/>
      <c r="I3310" s="95"/>
    </row>
    <row r="3311" spans="2:9" ht="18.75" customHeight="1">
      <c r="B3311" s="95"/>
      <c r="C3311" s="106"/>
      <c r="D3311" s="238"/>
      <c r="E3311" s="266">
        <f>D3311-C3311</f>
        <v>0</v>
      </c>
      <c r="F3311" s="509"/>
      <c r="G3311" s="509"/>
      <c r="H3311" s="509"/>
      <c r="I3311" s="121"/>
    </row>
    <row r="3312" spans="2:9" ht="6" customHeight="1">
      <c r="B3312" s="95"/>
      <c r="C3312" s="96"/>
      <c r="D3312" s="97"/>
      <c r="E3312" s="97"/>
      <c r="F3312" s="97"/>
      <c r="G3312" s="97"/>
      <c r="H3312" s="97"/>
      <c r="I3312" s="95"/>
    </row>
    <row r="3313" spans="2:9" ht="18.75" customHeight="1">
      <c r="B3313" s="95"/>
      <c r="C3313" s="501" t="s">
        <v>231</v>
      </c>
      <c r="D3313" s="501"/>
      <c r="E3313" s="501"/>
      <c r="F3313" s="501"/>
      <c r="G3313" s="501"/>
      <c r="H3313" s="501"/>
      <c r="I3313" s="95"/>
    </row>
    <row r="3314" spans="2:9" ht="25.5">
      <c r="B3314" s="95"/>
      <c r="C3314" s="267" t="s">
        <v>232</v>
      </c>
      <c r="D3314" s="267" t="s">
        <v>233</v>
      </c>
      <c r="E3314" s="267" t="s">
        <v>230</v>
      </c>
      <c r="F3314" s="267" t="s">
        <v>234</v>
      </c>
      <c r="G3314" s="268" t="s">
        <v>235</v>
      </c>
      <c r="H3314" s="269" t="s">
        <v>236</v>
      </c>
      <c r="I3314" s="95"/>
    </row>
    <row r="3315" spans="2:9" ht="18.75" customHeight="1">
      <c r="B3315" s="95"/>
      <c r="C3315" s="106"/>
      <c r="D3315" s="238"/>
      <c r="E3315" s="266">
        <f t="shared" ref="E3315:E3316" si="450">D3315-C3315</f>
        <v>0</v>
      </c>
      <c r="F3315" s="273">
        <f t="shared" ref="F3315:F3316" si="451">IF(E3315-FLOOR(E3315,1)&lt;=5/24,FLOOR(E3315,1),IF(E3315-FLOOR(E3315,1)&lt;=8/24,FLOOR(E3315,1)+1/3,IF(E3315-FLOOR(E3315,1)&lt;=12/24,FLOOR(E3315,1)+2/3,CEILING(E3315,1))))</f>
        <v>0</v>
      </c>
      <c r="G3315" s="108"/>
      <c r="H3315" s="270">
        <f t="shared" ref="H3315:H3316" si="452">G3315*F3315</f>
        <v>0</v>
      </c>
      <c r="I3315" s="95"/>
    </row>
    <row r="3316" spans="2:9" ht="18.75" customHeight="1">
      <c r="B3316" s="95"/>
      <c r="C3316" s="107"/>
      <c r="D3316" s="107"/>
      <c r="E3316" s="274">
        <f t="shared" si="450"/>
        <v>0</v>
      </c>
      <c r="F3316" s="275">
        <f t="shared" si="451"/>
        <v>0</v>
      </c>
      <c r="G3316" s="109"/>
      <c r="H3316" s="271">
        <f t="shared" si="452"/>
        <v>0</v>
      </c>
      <c r="I3316" s="95"/>
    </row>
    <row r="3317" spans="2:9" s="126" customFormat="1" ht="18.75" customHeight="1">
      <c r="B3317" s="122"/>
      <c r="C3317" s="500" t="s">
        <v>237</v>
      </c>
      <c r="D3317" s="500"/>
      <c r="E3317" s="500"/>
      <c r="F3317" s="500"/>
      <c r="G3317" s="502"/>
      <c r="H3317" s="272">
        <f>SUBTOTAL(9,H3315:H3316)</f>
        <v>0</v>
      </c>
      <c r="I3317" s="122"/>
    </row>
    <row r="3318" spans="2:9" ht="6" customHeight="1">
      <c r="B3318" s="95"/>
      <c r="C3318" s="96"/>
      <c r="D3318" s="97"/>
      <c r="E3318" s="97"/>
      <c r="F3318" s="97"/>
      <c r="G3318" s="97"/>
      <c r="H3318" s="97"/>
      <c r="I3318" s="95"/>
    </row>
    <row r="3319" spans="2:9" ht="18.75" customHeight="1">
      <c r="B3319" s="95"/>
      <c r="C3319" s="501" t="s">
        <v>238</v>
      </c>
      <c r="D3319" s="501"/>
      <c r="E3319" s="501"/>
      <c r="F3319" s="501"/>
      <c r="G3319" s="501"/>
      <c r="H3319" s="501"/>
      <c r="I3319" s="95"/>
    </row>
    <row r="3320" spans="2:9" ht="25.5">
      <c r="B3320" s="95"/>
      <c r="C3320" s="267" t="s">
        <v>239</v>
      </c>
      <c r="D3320" s="504" t="s">
        <v>16</v>
      </c>
      <c r="E3320" s="504"/>
      <c r="F3320" s="504"/>
      <c r="G3320" s="504"/>
      <c r="H3320" s="267" t="s">
        <v>64</v>
      </c>
      <c r="I3320" s="95"/>
    </row>
    <row r="3321" spans="2:9" ht="18.75" customHeight="1">
      <c r="B3321" s="95"/>
      <c r="C3321" s="110"/>
      <c r="D3321" s="505"/>
      <c r="E3321" s="505"/>
      <c r="F3321" s="505"/>
      <c r="G3321" s="505"/>
      <c r="H3321" s="111">
        <v>0</v>
      </c>
      <c r="I3321" s="121"/>
    </row>
    <row r="3322" spans="2:9" ht="18.75" customHeight="1">
      <c r="B3322" s="95"/>
      <c r="C3322" s="112"/>
      <c r="D3322" s="506"/>
      <c r="E3322" s="506"/>
      <c r="F3322" s="506"/>
      <c r="G3322" s="506"/>
      <c r="H3322" s="113">
        <v>0</v>
      </c>
      <c r="I3322" s="95"/>
    </row>
    <row r="3323" spans="2:9" s="126" customFormat="1" ht="18.75" customHeight="1">
      <c r="B3323" s="122"/>
      <c r="C3323" s="500" t="s">
        <v>237</v>
      </c>
      <c r="D3323" s="500"/>
      <c r="E3323" s="500"/>
      <c r="F3323" s="500"/>
      <c r="G3323" s="500"/>
      <c r="H3323" s="158">
        <f>SUBTOTAL(9,H3321:H3322)</f>
        <v>0</v>
      </c>
      <c r="I3323" s="122"/>
    </row>
    <row r="3324" spans="2:9" ht="6" customHeight="1">
      <c r="B3324" s="95"/>
      <c r="C3324" s="96"/>
      <c r="D3324" s="97"/>
      <c r="E3324" s="97"/>
      <c r="F3324" s="97"/>
      <c r="G3324" s="97"/>
      <c r="H3324" s="97"/>
      <c r="I3324" s="95"/>
    </row>
    <row r="3325" spans="2:9" ht="18.75" customHeight="1">
      <c r="B3325" s="95"/>
      <c r="C3325" s="501" t="s">
        <v>240</v>
      </c>
      <c r="D3325" s="501"/>
      <c r="E3325" s="501"/>
      <c r="F3325" s="501"/>
      <c r="G3325" s="501"/>
      <c r="H3325" s="501"/>
      <c r="I3325" s="95"/>
    </row>
    <row r="3326" spans="2:9" ht="38.25">
      <c r="B3326" s="95"/>
      <c r="C3326" s="277" t="s">
        <v>361</v>
      </c>
      <c r="D3326" s="277" t="s">
        <v>362</v>
      </c>
      <c r="E3326" s="267" t="s">
        <v>243</v>
      </c>
      <c r="F3326" s="267" t="s">
        <v>244</v>
      </c>
      <c r="G3326" s="268" t="s">
        <v>245</v>
      </c>
      <c r="H3326" s="269" t="s">
        <v>246</v>
      </c>
      <c r="I3326" s="95"/>
    </row>
    <row r="3327" spans="2:9" ht="18.75" customHeight="1">
      <c r="B3327" s="95"/>
      <c r="C3327" s="236"/>
      <c r="D3327" s="114"/>
      <c r="E3327" s="236"/>
      <c r="F3327" s="236"/>
      <c r="G3327" s="278">
        <f>IF(E3327="",0,IF(F3327="",0.42,F3327*0.05+0.42))</f>
        <v>0</v>
      </c>
      <c r="H3327" s="279">
        <f>G3327*E3327</f>
        <v>0</v>
      </c>
      <c r="I3327" s="95"/>
    </row>
    <row r="3328" spans="2:9" ht="18.75" customHeight="1">
      <c r="B3328" s="95"/>
      <c r="C3328" s="236"/>
      <c r="D3328" s="114"/>
      <c r="E3328" s="236"/>
      <c r="F3328" s="236"/>
      <c r="G3328" s="278">
        <f t="shared" ref="G3328:G3330" si="453">IF(E3328="",0,IF(F3328="",0.42,F3328*0.05+0.42))</f>
        <v>0</v>
      </c>
      <c r="H3328" s="279">
        <f t="shared" ref="H3328:H3330" si="454">G3328*E3328</f>
        <v>0</v>
      </c>
      <c r="I3328" s="95"/>
    </row>
    <row r="3329" spans="2:9" ht="18.75" customHeight="1">
      <c r="B3329" s="95"/>
      <c r="C3329" s="236"/>
      <c r="D3329" s="114"/>
      <c r="E3329" s="236"/>
      <c r="F3329" s="236"/>
      <c r="G3329" s="278">
        <f t="shared" si="453"/>
        <v>0</v>
      </c>
      <c r="H3329" s="279">
        <f t="shared" si="454"/>
        <v>0</v>
      </c>
      <c r="I3329" s="95"/>
    </row>
    <row r="3330" spans="2:9" ht="18.75" customHeight="1">
      <c r="B3330" s="95"/>
      <c r="C3330" s="237"/>
      <c r="D3330" s="115"/>
      <c r="E3330" s="237"/>
      <c r="F3330" s="237"/>
      <c r="G3330" s="280">
        <f t="shared" si="453"/>
        <v>0</v>
      </c>
      <c r="H3330" s="281">
        <f t="shared" si="454"/>
        <v>0</v>
      </c>
      <c r="I3330" s="95"/>
    </row>
    <row r="3331" spans="2:9" s="126" customFormat="1" ht="18.75" customHeight="1">
      <c r="B3331" s="122"/>
      <c r="C3331" s="500" t="s">
        <v>237</v>
      </c>
      <c r="D3331" s="500"/>
      <c r="E3331" s="500"/>
      <c r="F3331" s="500"/>
      <c r="G3331" s="502"/>
      <c r="H3331" s="272">
        <f>SUBTOTAL(9,H3327:H3330)</f>
        <v>0</v>
      </c>
      <c r="I3331" s="122"/>
    </row>
    <row r="3332" spans="2:9" ht="6" customHeight="1">
      <c r="B3332" s="95"/>
      <c r="C3332" s="97"/>
      <c r="D3332" s="97"/>
      <c r="E3332" s="97"/>
      <c r="F3332" s="97"/>
      <c r="G3332" s="97"/>
      <c r="H3332" s="97"/>
      <c r="I3332" s="95"/>
    </row>
    <row r="3333" spans="2:9" ht="18.75" customHeight="1">
      <c r="B3333" s="95"/>
      <c r="C3333" s="501" t="s">
        <v>247</v>
      </c>
      <c r="D3333" s="501"/>
      <c r="E3333" s="501"/>
      <c r="F3333" s="501"/>
      <c r="G3333" s="501"/>
      <c r="H3333" s="501"/>
      <c r="I3333" s="95"/>
    </row>
    <row r="3334" spans="2:9" ht="18.75" customHeight="1">
      <c r="B3334" s="95"/>
      <c r="C3334" s="277" t="s">
        <v>241</v>
      </c>
      <c r="D3334" s="277" t="s">
        <v>242</v>
      </c>
      <c r="E3334" s="503" t="s">
        <v>248</v>
      </c>
      <c r="F3334" s="503"/>
      <c r="G3334" s="503"/>
      <c r="H3334" s="267" t="s">
        <v>249</v>
      </c>
      <c r="I3334" s="95"/>
    </row>
    <row r="3335" spans="2:9" ht="18.75" customHeight="1">
      <c r="B3335" s="95"/>
      <c r="C3335" s="236"/>
      <c r="D3335" s="236"/>
      <c r="E3335" s="498"/>
      <c r="F3335" s="498"/>
      <c r="G3335" s="498"/>
      <c r="H3335" s="111">
        <v>0</v>
      </c>
      <c r="I3335" s="95"/>
    </row>
    <row r="3336" spans="2:9" ht="18.75" customHeight="1">
      <c r="B3336" s="95"/>
      <c r="C3336" s="236"/>
      <c r="D3336" s="236"/>
      <c r="E3336" s="498"/>
      <c r="F3336" s="498"/>
      <c r="G3336" s="498"/>
      <c r="H3336" s="111">
        <v>0</v>
      </c>
      <c r="I3336" s="95"/>
    </row>
    <row r="3337" spans="2:9" ht="18.75" customHeight="1">
      <c r="B3337" s="95"/>
      <c r="C3337" s="236"/>
      <c r="D3337" s="236"/>
      <c r="E3337" s="498"/>
      <c r="F3337" s="498"/>
      <c r="G3337" s="498"/>
      <c r="H3337" s="111">
        <v>0</v>
      </c>
      <c r="I3337" s="95"/>
    </row>
    <row r="3338" spans="2:9" ht="18.75" customHeight="1">
      <c r="B3338" s="95"/>
      <c r="C3338" s="237"/>
      <c r="D3338" s="237"/>
      <c r="E3338" s="499"/>
      <c r="F3338" s="499"/>
      <c r="G3338" s="499"/>
      <c r="H3338" s="113">
        <v>0</v>
      </c>
      <c r="I3338" s="95"/>
    </row>
    <row r="3339" spans="2:9" s="126" customFormat="1" ht="18.75" customHeight="1">
      <c r="B3339" s="122"/>
      <c r="C3339" s="500" t="s">
        <v>237</v>
      </c>
      <c r="D3339" s="500"/>
      <c r="E3339" s="500"/>
      <c r="F3339" s="500"/>
      <c r="G3339" s="500"/>
      <c r="H3339" s="276">
        <f>SUBTOTAL(9,H3335:H3338)</f>
        <v>0</v>
      </c>
      <c r="I3339" s="122"/>
    </row>
    <row r="3340" spans="2:9" ht="6" customHeight="1">
      <c r="B3340" s="95"/>
      <c r="C3340" s="97"/>
      <c r="D3340" s="97"/>
      <c r="E3340" s="97"/>
      <c r="F3340" s="97"/>
      <c r="G3340" s="97"/>
      <c r="H3340" s="97"/>
      <c r="I3340" s="95"/>
    </row>
    <row r="3341" spans="2:9" ht="18.75" customHeight="1">
      <c r="B3341" s="95"/>
      <c r="C3341" s="501" t="s">
        <v>250</v>
      </c>
      <c r="D3341" s="501"/>
      <c r="E3341" s="501"/>
      <c r="F3341" s="501"/>
      <c r="G3341" s="501"/>
      <c r="H3341" s="501"/>
      <c r="I3341" s="95"/>
    </row>
    <row r="3342" spans="2:9" ht="25.5">
      <c r="B3342" s="95"/>
      <c r="C3342" s="282" t="s">
        <v>251</v>
      </c>
      <c r="D3342" s="267" t="s">
        <v>252</v>
      </c>
      <c r="E3342" s="267" t="s">
        <v>253</v>
      </c>
      <c r="F3342" s="277" t="s">
        <v>254</v>
      </c>
      <c r="G3342" s="267" t="s">
        <v>255</v>
      </c>
      <c r="H3342" s="267" t="s">
        <v>249</v>
      </c>
      <c r="I3342" s="95"/>
    </row>
    <row r="3343" spans="2:9" ht="18.75" customHeight="1">
      <c r="B3343" s="95"/>
      <c r="C3343" s="116"/>
      <c r="D3343" s="117"/>
      <c r="E3343" s="117"/>
      <c r="F3343" s="117"/>
      <c r="G3343" s="283">
        <f>E3343-D3343</f>
        <v>0</v>
      </c>
      <c r="H3343" s="111">
        <v>0</v>
      </c>
      <c r="I3343" s="123" t="s">
        <v>256</v>
      </c>
    </row>
    <row r="3344" spans="2:9" ht="18.75" customHeight="1">
      <c r="B3344" s="95"/>
      <c r="C3344" s="118"/>
      <c r="D3344" s="119"/>
      <c r="E3344" s="119"/>
      <c r="F3344" s="119"/>
      <c r="G3344" s="284">
        <f t="shared" ref="G3344" si="455">E3344-D3344</f>
        <v>0</v>
      </c>
      <c r="H3344" s="113">
        <v>0</v>
      </c>
      <c r="I3344" s="123" t="s">
        <v>257</v>
      </c>
    </row>
    <row r="3345" spans="2:9" s="126" customFormat="1" ht="18.75" customHeight="1">
      <c r="B3345" s="122"/>
      <c r="C3345" s="500" t="s">
        <v>237</v>
      </c>
      <c r="D3345" s="500"/>
      <c r="E3345" s="500"/>
      <c r="F3345" s="500"/>
      <c r="G3345" s="500"/>
      <c r="H3345" s="276">
        <f>SUBTOTAL(9,H3343:H3344)</f>
        <v>0</v>
      </c>
      <c r="I3345" s="122"/>
    </row>
    <row r="3346" spans="2:9" ht="6" customHeight="1">
      <c r="B3346" s="95"/>
      <c r="C3346" s="97"/>
      <c r="D3346" s="97"/>
      <c r="E3346" s="97"/>
      <c r="F3346" s="97"/>
      <c r="G3346" s="97"/>
      <c r="H3346" s="97"/>
      <c r="I3346" s="95"/>
    </row>
    <row r="3347" spans="2:9" s="127" customFormat="1" ht="18.75" customHeight="1">
      <c r="B3347" s="124"/>
      <c r="C3347" s="497" t="s">
        <v>258</v>
      </c>
      <c r="D3347" s="497"/>
      <c r="E3347" s="497"/>
      <c r="F3347" s="497"/>
      <c r="G3347" s="497"/>
      <c r="H3347" s="285">
        <f>SUBTOTAL(9,H3315:H3345)</f>
        <v>0</v>
      </c>
      <c r="I3347" s="124"/>
    </row>
    <row r="3348" spans="2:9" ht="50.1" customHeight="1">
      <c r="B3348" s="95"/>
      <c r="C3348" s="120"/>
      <c r="D3348" s="120"/>
      <c r="E3348" s="120"/>
      <c r="F3348" s="120"/>
      <c r="G3348" s="120"/>
      <c r="H3348" s="120"/>
      <c r="I3348" s="95"/>
    </row>
    <row r="3349" spans="2:9" ht="18.75" customHeight="1">
      <c r="B3349" s="95"/>
      <c r="C3349" s="510" t="s">
        <v>358</v>
      </c>
      <c r="D3349" s="510"/>
      <c r="E3349" s="507"/>
      <c r="F3349" s="507"/>
      <c r="G3349" s="507"/>
      <c r="H3349" s="507"/>
      <c r="I3349" s="95"/>
    </row>
    <row r="3350" spans="2:9" ht="18.75" customHeight="1">
      <c r="B3350" s="95"/>
      <c r="C3350" s="511" t="s">
        <v>184</v>
      </c>
      <c r="D3350" s="511"/>
      <c r="E3350" s="507"/>
      <c r="F3350" s="507"/>
      <c r="G3350" s="507"/>
      <c r="H3350" s="507"/>
      <c r="I3350" s="95"/>
    </row>
    <row r="3351" spans="2:9" ht="18.75" customHeight="1">
      <c r="B3351" s="95"/>
      <c r="C3351" s="503" t="s">
        <v>359</v>
      </c>
      <c r="D3351" s="503"/>
      <c r="E3351" s="507"/>
      <c r="F3351" s="507"/>
      <c r="G3351" s="507"/>
      <c r="H3351" s="507"/>
      <c r="I3351" s="95"/>
    </row>
    <row r="3352" spans="2:9" ht="18.75" customHeight="1">
      <c r="B3352" s="95"/>
      <c r="C3352" s="503" t="s">
        <v>226</v>
      </c>
      <c r="D3352" s="503"/>
      <c r="E3352" s="507"/>
      <c r="F3352" s="507"/>
      <c r="G3352" s="507"/>
      <c r="H3352" s="507"/>
      <c r="I3352" s="95"/>
    </row>
    <row r="3353" spans="2:9" ht="32.25" customHeight="1">
      <c r="B3353" s="95"/>
      <c r="C3353" s="503" t="s">
        <v>227</v>
      </c>
      <c r="D3353" s="503"/>
      <c r="E3353" s="507"/>
      <c r="F3353" s="507"/>
      <c r="G3353" s="507"/>
      <c r="H3353" s="507"/>
      <c r="I3353" s="95"/>
    </row>
    <row r="3354" spans="2:9" ht="30" customHeight="1">
      <c r="B3354" s="95"/>
      <c r="C3354" s="265" t="s">
        <v>228</v>
      </c>
      <c r="D3354" s="265" t="s">
        <v>229</v>
      </c>
      <c r="E3354" s="265" t="s">
        <v>230</v>
      </c>
      <c r="F3354" s="508" t="s">
        <v>194</v>
      </c>
      <c r="G3354" s="508"/>
      <c r="H3354" s="508"/>
      <c r="I3354" s="95"/>
    </row>
    <row r="3355" spans="2:9" ht="18.75" customHeight="1">
      <c r="B3355" s="95"/>
      <c r="C3355" s="106"/>
      <c r="D3355" s="238"/>
      <c r="E3355" s="266">
        <f>D3355-C3355</f>
        <v>0</v>
      </c>
      <c r="F3355" s="509"/>
      <c r="G3355" s="509"/>
      <c r="H3355" s="509"/>
      <c r="I3355" s="121"/>
    </row>
    <row r="3356" spans="2:9" ht="6" customHeight="1">
      <c r="B3356" s="95"/>
      <c r="C3356" s="96"/>
      <c r="D3356" s="97"/>
      <c r="E3356" s="97"/>
      <c r="F3356" s="97"/>
      <c r="G3356" s="97"/>
      <c r="H3356" s="97"/>
      <c r="I3356" s="95"/>
    </row>
    <row r="3357" spans="2:9" ht="18.75" customHeight="1">
      <c r="B3357" s="95"/>
      <c r="C3357" s="501" t="s">
        <v>231</v>
      </c>
      <c r="D3357" s="501"/>
      <c r="E3357" s="501"/>
      <c r="F3357" s="501"/>
      <c r="G3357" s="501"/>
      <c r="H3357" s="501"/>
      <c r="I3357" s="95"/>
    </row>
    <row r="3358" spans="2:9" ht="25.5">
      <c r="B3358" s="95"/>
      <c r="C3358" s="267" t="s">
        <v>232</v>
      </c>
      <c r="D3358" s="267" t="s">
        <v>233</v>
      </c>
      <c r="E3358" s="267" t="s">
        <v>230</v>
      </c>
      <c r="F3358" s="267" t="s">
        <v>234</v>
      </c>
      <c r="G3358" s="268" t="s">
        <v>235</v>
      </c>
      <c r="H3358" s="269" t="s">
        <v>236</v>
      </c>
      <c r="I3358" s="95"/>
    </row>
    <row r="3359" spans="2:9" ht="18.75" customHeight="1">
      <c r="B3359" s="95"/>
      <c r="C3359" s="106"/>
      <c r="D3359" s="238"/>
      <c r="E3359" s="266">
        <f t="shared" ref="E3359:E3360" si="456">D3359-C3359</f>
        <v>0</v>
      </c>
      <c r="F3359" s="273">
        <f t="shared" ref="F3359:F3360" si="457">IF(E3359-FLOOR(E3359,1)&lt;=5/24,FLOOR(E3359,1),IF(E3359-FLOOR(E3359,1)&lt;=8/24,FLOOR(E3359,1)+1/3,IF(E3359-FLOOR(E3359,1)&lt;=12/24,FLOOR(E3359,1)+2/3,CEILING(E3359,1))))</f>
        <v>0</v>
      </c>
      <c r="G3359" s="108"/>
      <c r="H3359" s="270">
        <f t="shared" ref="H3359:H3360" si="458">G3359*F3359</f>
        <v>0</v>
      </c>
      <c r="I3359" s="95"/>
    </row>
    <row r="3360" spans="2:9" ht="18.75" customHeight="1">
      <c r="B3360" s="95"/>
      <c r="C3360" s="107"/>
      <c r="D3360" s="107"/>
      <c r="E3360" s="274">
        <f t="shared" si="456"/>
        <v>0</v>
      </c>
      <c r="F3360" s="275">
        <f t="shared" si="457"/>
        <v>0</v>
      </c>
      <c r="G3360" s="109"/>
      <c r="H3360" s="271">
        <f t="shared" si="458"/>
        <v>0</v>
      </c>
      <c r="I3360" s="95"/>
    </row>
    <row r="3361" spans="2:9" s="126" customFormat="1" ht="18.75" customHeight="1">
      <c r="B3361" s="122"/>
      <c r="C3361" s="500" t="s">
        <v>237</v>
      </c>
      <c r="D3361" s="500"/>
      <c r="E3361" s="500"/>
      <c r="F3361" s="500"/>
      <c r="G3361" s="502"/>
      <c r="H3361" s="272">
        <f>SUBTOTAL(9,H3359:H3360)</f>
        <v>0</v>
      </c>
      <c r="I3361" s="122"/>
    </row>
    <row r="3362" spans="2:9" ht="6" customHeight="1">
      <c r="B3362" s="95"/>
      <c r="C3362" s="96"/>
      <c r="D3362" s="97"/>
      <c r="E3362" s="97"/>
      <c r="F3362" s="97"/>
      <c r="G3362" s="97"/>
      <c r="H3362" s="97"/>
      <c r="I3362" s="95"/>
    </row>
    <row r="3363" spans="2:9" ht="18.75" customHeight="1">
      <c r="B3363" s="95"/>
      <c r="C3363" s="501" t="s">
        <v>238</v>
      </c>
      <c r="D3363" s="501"/>
      <c r="E3363" s="501"/>
      <c r="F3363" s="501"/>
      <c r="G3363" s="501"/>
      <c r="H3363" s="501"/>
      <c r="I3363" s="95"/>
    </row>
    <row r="3364" spans="2:9" ht="25.5">
      <c r="B3364" s="95"/>
      <c r="C3364" s="267" t="s">
        <v>239</v>
      </c>
      <c r="D3364" s="504" t="s">
        <v>16</v>
      </c>
      <c r="E3364" s="504"/>
      <c r="F3364" s="504"/>
      <c r="G3364" s="504"/>
      <c r="H3364" s="267" t="s">
        <v>64</v>
      </c>
      <c r="I3364" s="95"/>
    </row>
    <row r="3365" spans="2:9" ht="18.75" customHeight="1">
      <c r="B3365" s="95"/>
      <c r="C3365" s="110"/>
      <c r="D3365" s="505"/>
      <c r="E3365" s="505"/>
      <c r="F3365" s="505"/>
      <c r="G3365" s="505"/>
      <c r="H3365" s="111">
        <v>0</v>
      </c>
      <c r="I3365" s="121"/>
    </row>
    <row r="3366" spans="2:9" ht="18.75" customHeight="1">
      <c r="B3366" s="95"/>
      <c r="C3366" s="112"/>
      <c r="D3366" s="506"/>
      <c r="E3366" s="506"/>
      <c r="F3366" s="506"/>
      <c r="G3366" s="506"/>
      <c r="H3366" s="113">
        <v>0</v>
      </c>
      <c r="I3366" s="95"/>
    </row>
    <row r="3367" spans="2:9" s="126" customFormat="1" ht="18.75" customHeight="1">
      <c r="B3367" s="122"/>
      <c r="C3367" s="500" t="s">
        <v>237</v>
      </c>
      <c r="D3367" s="500"/>
      <c r="E3367" s="500"/>
      <c r="F3367" s="500"/>
      <c r="G3367" s="500"/>
      <c r="H3367" s="158">
        <f>SUBTOTAL(9,H3365:H3366)</f>
        <v>0</v>
      </c>
      <c r="I3367" s="122"/>
    </row>
    <row r="3368" spans="2:9" ht="6" customHeight="1">
      <c r="B3368" s="95"/>
      <c r="C3368" s="96"/>
      <c r="D3368" s="97"/>
      <c r="E3368" s="97"/>
      <c r="F3368" s="97"/>
      <c r="G3368" s="97"/>
      <c r="H3368" s="97"/>
      <c r="I3368" s="95"/>
    </row>
    <row r="3369" spans="2:9" ht="18.75" customHeight="1">
      <c r="B3369" s="95"/>
      <c r="C3369" s="501" t="s">
        <v>240</v>
      </c>
      <c r="D3369" s="501"/>
      <c r="E3369" s="501"/>
      <c r="F3369" s="501"/>
      <c r="G3369" s="501"/>
      <c r="H3369" s="501"/>
      <c r="I3369" s="95"/>
    </row>
    <row r="3370" spans="2:9" ht="38.25">
      <c r="B3370" s="95"/>
      <c r="C3370" s="277" t="s">
        <v>361</v>
      </c>
      <c r="D3370" s="277" t="s">
        <v>362</v>
      </c>
      <c r="E3370" s="267" t="s">
        <v>243</v>
      </c>
      <c r="F3370" s="267" t="s">
        <v>244</v>
      </c>
      <c r="G3370" s="268" t="s">
        <v>245</v>
      </c>
      <c r="H3370" s="269" t="s">
        <v>246</v>
      </c>
      <c r="I3370" s="95"/>
    </row>
    <row r="3371" spans="2:9" ht="18.75" customHeight="1">
      <c r="B3371" s="95"/>
      <c r="C3371" s="236"/>
      <c r="D3371" s="114"/>
      <c r="E3371" s="236"/>
      <c r="F3371" s="236"/>
      <c r="G3371" s="278">
        <f>IF(E3371="",0,IF(F3371="",0.42,F3371*0.05+0.42))</f>
        <v>0</v>
      </c>
      <c r="H3371" s="279">
        <f>G3371*E3371</f>
        <v>0</v>
      </c>
      <c r="I3371" s="95"/>
    </row>
    <row r="3372" spans="2:9" ht="18.75" customHeight="1">
      <c r="B3372" s="95"/>
      <c r="C3372" s="236"/>
      <c r="D3372" s="114"/>
      <c r="E3372" s="236"/>
      <c r="F3372" s="236"/>
      <c r="G3372" s="278">
        <f t="shared" ref="G3372:G3374" si="459">IF(E3372="",0,IF(F3372="",0.42,F3372*0.05+0.42))</f>
        <v>0</v>
      </c>
      <c r="H3372" s="279">
        <f t="shared" ref="H3372:H3374" si="460">G3372*E3372</f>
        <v>0</v>
      </c>
      <c r="I3372" s="95"/>
    </row>
    <row r="3373" spans="2:9" ht="18.75" customHeight="1">
      <c r="B3373" s="95"/>
      <c r="C3373" s="236"/>
      <c r="D3373" s="114"/>
      <c r="E3373" s="236"/>
      <c r="F3373" s="236"/>
      <c r="G3373" s="278">
        <f t="shared" si="459"/>
        <v>0</v>
      </c>
      <c r="H3373" s="279">
        <f t="shared" si="460"/>
        <v>0</v>
      </c>
      <c r="I3373" s="95"/>
    </row>
    <row r="3374" spans="2:9" ht="18.75" customHeight="1">
      <c r="B3374" s="95"/>
      <c r="C3374" s="237"/>
      <c r="D3374" s="115"/>
      <c r="E3374" s="237"/>
      <c r="F3374" s="237"/>
      <c r="G3374" s="280">
        <f t="shared" si="459"/>
        <v>0</v>
      </c>
      <c r="H3374" s="281">
        <f t="shared" si="460"/>
        <v>0</v>
      </c>
      <c r="I3374" s="95"/>
    </row>
    <row r="3375" spans="2:9" s="126" customFormat="1" ht="18.75" customHeight="1">
      <c r="B3375" s="122"/>
      <c r="C3375" s="500" t="s">
        <v>237</v>
      </c>
      <c r="D3375" s="500"/>
      <c r="E3375" s="500"/>
      <c r="F3375" s="500"/>
      <c r="G3375" s="502"/>
      <c r="H3375" s="272">
        <f>SUBTOTAL(9,H3371:H3374)</f>
        <v>0</v>
      </c>
      <c r="I3375" s="122"/>
    </row>
    <row r="3376" spans="2:9" ht="6" customHeight="1">
      <c r="B3376" s="95"/>
      <c r="C3376" s="97"/>
      <c r="D3376" s="97"/>
      <c r="E3376" s="97"/>
      <c r="F3376" s="97"/>
      <c r="G3376" s="97"/>
      <c r="H3376" s="97"/>
      <c r="I3376" s="95"/>
    </row>
    <row r="3377" spans="2:9" ht="18.75" customHeight="1">
      <c r="B3377" s="95"/>
      <c r="C3377" s="501" t="s">
        <v>247</v>
      </c>
      <c r="D3377" s="501"/>
      <c r="E3377" s="501"/>
      <c r="F3377" s="501"/>
      <c r="G3377" s="501"/>
      <c r="H3377" s="501"/>
      <c r="I3377" s="95"/>
    </row>
    <row r="3378" spans="2:9" ht="18.75" customHeight="1">
      <c r="B3378" s="95"/>
      <c r="C3378" s="277" t="s">
        <v>241</v>
      </c>
      <c r="D3378" s="277" t="s">
        <v>242</v>
      </c>
      <c r="E3378" s="503" t="s">
        <v>248</v>
      </c>
      <c r="F3378" s="503"/>
      <c r="G3378" s="503"/>
      <c r="H3378" s="267" t="s">
        <v>249</v>
      </c>
      <c r="I3378" s="95"/>
    </row>
    <row r="3379" spans="2:9" ht="18.75" customHeight="1">
      <c r="B3379" s="95"/>
      <c r="C3379" s="236"/>
      <c r="D3379" s="236"/>
      <c r="E3379" s="498"/>
      <c r="F3379" s="498"/>
      <c r="G3379" s="498"/>
      <c r="H3379" s="111">
        <v>0</v>
      </c>
      <c r="I3379" s="95"/>
    </row>
    <row r="3380" spans="2:9" ht="18.75" customHeight="1">
      <c r="B3380" s="95"/>
      <c r="C3380" s="236"/>
      <c r="D3380" s="236"/>
      <c r="E3380" s="498"/>
      <c r="F3380" s="498"/>
      <c r="G3380" s="498"/>
      <c r="H3380" s="111">
        <v>0</v>
      </c>
      <c r="I3380" s="95"/>
    </row>
    <row r="3381" spans="2:9" ht="18.75" customHeight="1">
      <c r="B3381" s="95"/>
      <c r="C3381" s="236"/>
      <c r="D3381" s="236"/>
      <c r="E3381" s="498"/>
      <c r="F3381" s="498"/>
      <c r="G3381" s="498"/>
      <c r="H3381" s="111">
        <v>0</v>
      </c>
      <c r="I3381" s="95"/>
    </row>
    <row r="3382" spans="2:9" ht="18.75" customHeight="1">
      <c r="B3382" s="95"/>
      <c r="C3382" s="237"/>
      <c r="D3382" s="237"/>
      <c r="E3382" s="499"/>
      <c r="F3382" s="499"/>
      <c r="G3382" s="499"/>
      <c r="H3382" s="113">
        <v>0</v>
      </c>
      <c r="I3382" s="95"/>
    </row>
    <row r="3383" spans="2:9" s="126" customFormat="1" ht="18.75" customHeight="1">
      <c r="B3383" s="122"/>
      <c r="C3383" s="500" t="s">
        <v>237</v>
      </c>
      <c r="D3383" s="500"/>
      <c r="E3383" s="500"/>
      <c r="F3383" s="500"/>
      <c r="G3383" s="500"/>
      <c r="H3383" s="276">
        <f>SUBTOTAL(9,H3379:H3382)</f>
        <v>0</v>
      </c>
      <c r="I3383" s="122"/>
    </row>
    <row r="3384" spans="2:9" ht="6" customHeight="1">
      <c r="B3384" s="95"/>
      <c r="C3384" s="97"/>
      <c r="D3384" s="97"/>
      <c r="E3384" s="97"/>
      <c r="F3384" s="97"/>
      <c r="G3384" s="97"/>
      <c r="H3384" s="97"/>
      <c r="I3384" s="95"/>
    </row>
    <row r="3385" spans="2:9" ht="18.75" customHeight="1">
      <c r="B3385" s="95"/>
      <c r="C3385" s="501" t="s">
        <v>250</v>
      </c>
      <c r="D3385" s="501"/>
      <c r="E3385" s="501"/>
      <c r="F3385" s="501"/>
      <c r="G3385" s="501"/>
      <c r="H3385" s="501"/>
      <c r="I3385" s="95"/>
    </row>
    <row r="3386" spans="2:9" ht="25.5">
      <c r="B3386" s="95"/>
      <c r="C3386" s="282" t="s">
        <v>251</v>
      </c>
      <c r="D3386" s="267" t="s">
        <v>252</v>
      </c>
      <c r="E3386" s="267" t="s">
        <v>253</v>
      </c>
      <c r="F3386" s="277" t="s">
        <v>254</v>
      </c>
      <c r="G3386" s="267" t="s">
        <v>255</v>
      </c>
      <c r="H3386" s="267" t="s">
        <v>249</v>
      </c>
      <c r="I3386" s="95"/>
    </row>
    <row r="3387" spans="2:9" ht="18.75" customHeight="1">
      <c r="B3387" s="95"/>
      <c r="C3387" s="116"/>
      <c r="D3387" s="117"/>
      <c r="E3387" s="117"/>
      <c r="F3387" s="117"/>
      <c r="G3387" s="283">
        <f>E3387-D3387</f>
        <v>0</v>
      </c>
      <c r="H3387" s="111">
        <v>0</v>
      </c>
      <c r="I3387" s="123" t="s">
        <v>256</v>
      </c>
    </row>
    <row r="3388" spans="2:9" ht="18.75" customHeight="1">
      <c r="B3388" s="95"/>
      <c r="C3388" s="118"/>
      <c r="D3388" s="119"/>
      <c r="E3388" s="119"/>
      <c r="F3388" s="119"/>
      <c r="G3388" s="284">
        <f t="shared" ref="G3388" si="461">E3388-D3388</f>
        <v>0</v>
      </c>
      <c r="H3388" s="113">
        <v>0</v>
      </c>
      <c r="I3388" s="123" t="s">
        <v>257</v>
      </c>
    </row>
    <row r="3389" spans="2:9" s="126" customFormat="1" ht="18.75" customHeight="1">
      <c r="B3389" s="122"/>
      <c r="C3389" s="500" t="s">
        <v>237</v>
      </c>
      <c r="D3389" s="500"/>
      <c r="E3389" s="500"/>
      <c r="F3389" s="500"/>
      <c r="G3389" s="500"/>
      <c r="H3389" s="276">
        <f>SUBTOTAL(9,H3387:H3388)</f>
        <v>0</v>
      </c>
      <c r="I3389" s="122"/>
    </row>
    <row r="3390" spans="2:9" ht="6" customHeight="1">
      <c r="B3390" s="95"/>
      <c r="C3390" s="97"/>
      <c r="D3390" s="97"/>
      <c r="E3390" s="97"/>
      <c r="F3390" s="97"/>
      <c r="G3390" s="97"/>
      <c r="H3390" s="97"/>
      <c r="I3390" s="95"/>
    </row>
    <row r="3391" spans="2:9" s="127" customFormat="1" ht="18.75" customHeight="1">
      <c r="B3391" s="124"/>
      <c r="C3391" s="497" t="s">
        <v>258</v>
      </c>
      <c r="D3391" s="497"/>
      <c r="E3391" s="497"/>
      <c r="F3391" s="497"/>
      <c r="G3391" s="497"/>
      <c r="H3391" s="285">
        <f>SUBTOTAL(9,H3359:H3389)</f>
        <v>0</v>
      </c>
      <c r="I3391" s="124"/>
    </row>
    <row r="3392" spans="2:9" ht="50.1" customHeight="1">
      <c r="B3392" s="95"/>
      <c r="C3392" s="120"/>
      <c r="D3392" s="120"/>
      <c r="E3392" s="120"/>
      <c r="F3392" s="120"/>
      <c r="G3392" s="120"/>
      <c r="H3392" s="120"/>
      <c r="I3392" s="95"/>
    </row>
    <row r="3393" spans="2:9" ht="18.75" customHeight="1">
      <c r="B3393" s="95"/>
      <c r="C3393" s="510" t="s">
        <v>358</v>
      </c>
      <c r="D3393" s="510"/>
      <c r="E3393" s="507"/>
      <c r="F3393" s="507"/>
      <c r="G3393" s="507"/>
      <c r="H3393" s="507"/>
      <c r="I3393" s="95"/>
    </row>
    <row r="3394" spans="2:9" ht="18.75" customHeight="1">
      <c r="B3394" s="95"/>
      <c r="C3394" s="511" t="s">
        <v>184</v>
      </c>
      <c r="D3394" s="511"/>
      <c r="E3394" s="507"/>
      <c r="F3394" s="507"/>
      <c r="G3394" s="507"/>
      <c r="H3394" s="507"/>
      <c r="I3394" s="95"/>
    </row>
    <row r="3395" spans="2:9" ht="18.75" customHeight="1">
      <c r="B3395" s="95"/>
      <c r="C3395" s="503" t="s">
        <v>359</v>
      </c>
      <c r="D3395" s="503"/>
      <c r="E3395" s="507"/>
      <c r="F3395" s="507"/>
      <c r="G3395" s="507"/>
      <c r="H3395" s="507"/>
      <c r="I3395" s="95"/>
    </row>
    <row r="3396" spans="2:9" ht="18.75" customHeight="1">
      <c r="B3396" s="95"/>
      <c r="C3396" s="503" t="s">
        <v>226</v>
      </c>
      <c r="D3396" s="503"/>
      <c r="E3396" s="507"/>
      <c r="F3396" s="507"/>
      <c r="G3396" s="507"/>
      <c r="H3396" s="507"/>
      <c r="I3396" s="95"/>
    </row>
    <row r="3397" spans="2:9" ht="32.25" customHeight="1">
      <c r="B3397" s="95"/>
      <c r="C3397" s="503" t="s">
        <v>227</v>
      </c>
      <c r="D3397" s="503"/>
      <c r="E3397" s="507"/>
      <c r="F3397" s="507"/>
      <c r="G3397" s="507"/>
      <c r="H3397" s="507"/>
      <c r="I3397" s="95"/>
    </row>
    <row r="3398" spans="2:9" ht="30" customHeight="1">
      <c r="B3398" s="95"/>
      <c r="C3398" s="265" t="s">
        <v>228</v>
      </c>
      <c r="D3398" s="265" t="s">
        <v>229</v>
      </c>
      <c r="E3398" s="265" t="s">
        <v>230</v>
      </c>
      <c r="F3398" s="508" t="s">
        <v>194</v>
      </c>
      <c r="G3398" s="508"/>
      <c r="H3398" s="508"/>
      <c r="I3398" s="95"/>
    </row>
    <row r="3399" spans="2:9" ht="18.75" customHeight="1">
      <c r="B3399" s="95"/>
      <c r="C3399" s="106"/>
      <c r="D3399" s="238"/>
      <c r="E3399" s="266">
        <f>D3399-C3399</f>
        <v>0</v>
      </c>
      <c r="F3399" s="509"/>
      <c r="G3399" s="509"/>
      <c r="H3399" s="509"/>
      <c r="I3399" s="121"/>
    </row>
    <row r="3400" spans="2:9" ht="6" customHeight="1">
      <c r="B3400" s="95"/>
      <c r="C3400" s="96"/>
      <c r="D3400" s="97"/>
      <c r="E3400" s="97"/>
      <c r="F3400" s="97"/>
      <c r="G3400" s="97"/>
      <c r="H3400" s="97"/>
      <c r="I3400" s="95"/>
    </row>
    <row r="3401" spans="2:9" ht="18.75" customHeight="1">
      <c r="B3401" s="95"/>
      <c r="C3401" s="501" t="s">
        <v>231</v>
      </c>
      <c r="D3401" s="501"/>
      <c r="E3401" s="501"/>
      <c r="F3401" s="501"/>
      <c r="G3401" s="501"/>
      <c r="H3401" s="501"/>
      <c r="I3401" s="95"/>
    </row>
    <row r="3402" spans="2:9" ht="25.5">
      <c r="B3402" s="95"/>
      <c r="C3402" s="267" t="s">
        <v>232</v>
      </c>
      <c r="D3402" s="267" t="s">
        <v>233</v>
      </c>
      <c r="E3402" s="267" t="s">
        <v>230</v>
      </c>
      <c r="F3402" s="267" t="s">
        <v>234</v>
      </c>
      <c r="G3402" s="268" t="s">
        <v>235</v>
      </c>
      <c r="H3402" s="269" t="s">
        <v>236</v>
      </c>
      <c r="I3402" s="95"/>
    </row>
    <row r="3403" spans="2:9" ht="18.75" customHeight="1">
      <c r="B3403" s="95"/>
      <c r="C3403" s="106"/>
      <c r="D3403" s="238"/>
      <c r="E3403" s="266">
        <f t="shared" ref="E3403:E3404" si="462">D3403-C3403</f>
        <v>0</v>
      </c>
      <c r="F3403" s="273">
        <f t="shared" ref="F3403:F3404" si="463">IF(E3403-FLOOR(E3403,1)&lt;=5/24,FLOOR(E3403,1),IF(E3403-FLOOR(E3403,1)&lt;=8/24,FLOOR(E3403,1)+1/3,IF(E3403-FLOOR(E3403,1)&lt;=12/24,FLOOR(E3403,1)+2/3,CEILING(E3403,1))))</f>
        <v>0</v>
      </c>
      <c r="G3403" s="108"/>
      <c r="H3403" s="270">
        <f t="shared" ref="H3403:H3404" si="464">G3403*F3403</f>
        <v>0</v>
      </c>
      <c r="I3403" s="95"/>
    </row>
    <row r="3404" spans="2:9" ht="18.75" customHeight="1">
      <c r="B3404" s="95"/>
      <c r="C3404" s="107"/>
      <c r="D3404" s="107"/>
      <c r="E3404" s="274">
        <f t="shared" si="462"/>
        <v>0</v>
      </c>
      <c r="F3404" s="275">
        <f t="shared" si="463"/>
        <v>0</v>
      </c>
      <c r="G3404" s="109"/>
      <c r="H3404" s="271">
        <f t="shared" si="464"/>
        <v>0</v>
      </c>
      <c r="I3404" s="95"/>
    </row>
    <row r="3405" spans="2:9" s="126" customFormat="1" ht="18.75" customHeight="1">
      <c r="B3405" s="122"/>
      <c r="C3405" s="500" t="s">
        <v>237</v>
      </c>
      <c r="D3405" s="500"/>
      <c r="E3405" s="500"/>
      <c r="F3405" s="500"/>
      <c r="G3405" s="502"/>
      <c r="H3405" s="272">
        <f>SUBTOTAL(9,H3403:H3404)</f>
        <v>0</v>
      </c>
      <c r="I3405" s="122"/>
    </row>
    <row r="3406" spans="2:9" ht="6" customHeight="1">
      <c r="B3406" s="95"/>
      <c r="C3406" s="96"/>
      <c r="D3406" s="97"/>
      <c r="E3406" s="97"/>
      <c r="F3406" s="97"/>
      <c r="G3406" s="97"/>
      <c r="H3406" s="97"/>
      <c r="I3406" s="95"/>
    </row>
    <row r="3407" spans="2:9" ht="18.75" customHeight="1">
      <c r="B3407" s="95"/>
      <c r="C3407" s="501" t="s">
        <v>238</v>
      </c>
      <c r="D3407" s="501"/>
      <c r="E3407" s="501"/>
      <c r="F3407" s="501"/>
      <c r="G3407" s="501"/>
      <c r="H3407" s="501"/>
      <c r="I3407" s="95"/>
    </row>
    <row r="3408" spans="2:9" ht="25.5">
      <c r="B3408" s="95"/>
      <c r="C3408" s="267" t="s">
        <v>239</v>
      </c>
      <c r="D3408" s="504" t="s">
        <v>16</v>
      </c>
      <c r="E3408" s="504"/>
      <c r="F3408" s="504"/>
      <c r="G3408" s="504"/>
      <c r="H3408" s="267" t="s">
        <v>64</v>
      </c>
      <c r="I3408" s="95"/>
    </row>
    <row r="3409" spans="2:9" ht="18.75" customHeight="1">
      <c r="B3409" s="95"/>
      <c r="C3409" s="110"/>
      <c r="D3409" s="505"/>
      <c r="E3409" s="505"/>
      <c r="F3409" s="505"/>
      <c r="G3409" s="505"/>
      <c r="H3409" s="111">
        <v>0</v>
      </c>
      <c r="I3409" s="121"/>
    </row>
    <row r="3410" spans="2:9" ht="18.75" customHeight="1">
      <c r="B3410" s="95"/>
      <c r="C3410" s="112"/>
      <c r="D3410" s="506"/>
      <c r="E3410" s="506"/>
      <c r="F3410" s="506"/>
      <c r="G3410" s="506"/>
      <c r="H3410" s="113">
        <v>0</v>
      </c>
      <c r="I3410" s="95"/>
    </row>
    <row r="3411" spans="2:9" s="126" customFormat="1" ht="18.75" customHeight="1">
      <c r="B3411" s="122"/>
      <c r="C3411" s="500" t="s">
        <v>237</v>
      </c>
      <c r="D3411" s="500"/>
      <c r="E3411" s="500"/>
      <c r="F3411" s="500"/>
      <c r="G3411" s="500"/>
      <c r="H3411" s="158">
        <f>SUBTOTAL(9,H3409:H3410)</f>
        <v>0</v>
      </c>
      <c r="I3411" s="122"/>
    </row>
    <row r="3412" spans="2:9" ht="6" customHeight="1">
      <c r="B3412" s="95"/>
      <c r="C3412" s="96"/>
      <c r="D3412" s="97"/>
      <c r="E3412" s="97"/>
      <c r="F3412" s="97"/>
      <c r="G3412" s="97"/>
      <c r="H3412" s="97"/>
      <c r="I3412" s="95"/>
    </row>
    <row r="3413" spans="2:9" ht="18.75" customHeight="1">
      <c r="B3413" s="95"/>
      <c r="C3413" s="501" t="s">
        <v>240</v>
      </c>
      <c r="D3413" s="501"/>
      <c r="E3413" s="501"/>
      <c r="F3413" s="501"/>
      <c r="G3413" s="501"/>
      <c r="H3413" s="501"/>
      <c r="I3413" s="95"/>
    </row>
    <row r="3414" spans="2:9" ht="38.25">
      <c r="B3414" s="95"/>
      <c r="C3414" s="277" t="s">
        <v>361</v>
      </c>
      <c r="D3414" s="277" t="s">
        <v>362</v>
      </c>
      <c r="E3414" s="267" t="s">
        <v>243</v>
      </c>
      <c r="F3414" s="267" t="s">
        <v>244</v>
      </c>
      <c r="G3414" s="268" t="s">
        <v>245</v>
      </c>
      <c r="H3414" s="269" t="s">
        <v>246</v>
      </c>
      <c r="I3414" s="95"/>
    </row>
    <row r="3415" spans="2:9" ht="18.75" customHeight="1">
      <c r="B3415" s="95"/>
      <c r="C3415" s="236"/>
      <c r="D3415" s="114"/>
      <c r="E3415" s="236"/>
      <c r="F3415" s="236"/>
      <c r="G3415" s="278">
        <f>IF(E3415="",0,IF(F3415="",0.42,F3415*0.05+0.42))</f>
        <v>0</v>
      </c>
      <c r="H3415" s="279">
        <f>G3415*E3415</f>
        <v>0</v>
      </c>
      <c r="I3415" s="95"/>
    </row>
    <row r="3416" spans="2:9" ht="18.75" customHeight="1">
      <c r="B3416" s="95"/>
      <c r="C3416" s="236"/>
      <c r="D3416" s="114"/>
      <c r="E3416" s="236"/>
      <c r="F3416" s="236"/>
      <c r="G3416" s="278">
        <f t="shared" ref="G3416:G3418" si="465">IF(E3416="",0,IF(F3416="",0.42,F3416*0.05+0.42))</f>
        <v>0</v>
      </c>
      <c r="H3416" s="279">
        <f t="shared" ref="H3416:H3418" si="466">G3416*E3416</f>
        <v>0</v>
      </c>
      <c r="I3416" s="95"/>
    </row>
    <row r="3417" spans="2:9" ht="18.75" customHeight="1">
      <c r="B3417" s="95"/>
      <c r="C3417" s="236"/>
      <c r="D3417" s="114"/>
      <c r="E3417" s="236"/>
      <c r="F3417" s="236"/>
      <c r="G3417" s="278">
        <f t="shared" si="465"/>
        <v>0</v>
      </c>
      <c r="H3417" s="279">
        <f t="shared" si="466"/>
        <v>0</v>
      </c>
      <c r="I3417" s="95"/>
    </row>
    <row r="3418" spans="2:9" ht="18.75" customHeight="1">
      <c r="B3418" s="95"/>
      <c r="C3418" s="237"/>
      <c r="D3418" s="115"/>
      <c r="E3418" s="237"/>
      <c r="F3418" s="237"/>
      <c r="G3418" s="280">
        <f t="shared" si="465"/>
        <v>0</v>
      </c>
      <c r="H3418" s="281">
        <f t="shared" si="466"/>
        <v>0</v>
      </c>
      <c r="I3418" s="95"/>
    </row>
    <row r="3419" spans="2:9" s="126" customFormat="1" ht="18.75" customHeight="1">
      <c r="B3419" s="122"/>
      <c r="C3419" s="500" t="s">
        <v>237</v>
      </c>
      <c r="D3419" s="500"/>
      <c r="E3419" s="500"/>
      <c r="F3419" s="500"/>
      <c r="G3419" s="502"/>
      <c r="H3419" s="272">
        <f>SUBTOTAL(9,H3415:H3418)</f>
        <v>0</v>
      </c>
      <c r="I3419" s="122"/>
    </row>
    <row r="3420" spans="2:9" ht="6" customHeight="1">
      <c r="B3420" s="95"/>
      <c r="C3420" s="97"/>
      <c r="D3420" s="97"/>
      <c r="E3420" s="97"/>
      <c r="F3420" s="97"/>
      <c r="G3420" s="97"/>
      <c r="H3420" s="97"/>
      <c r="I3420" s="95"/>
    </row>
    <row r="3421" spans="2:9" ht="18.75" customHeight="1">
      <c r="B3421" s="95"/>
      <c r="C3421" s="501" t="s">
        <v>247</v>
      </c>
      <c r="D3421" s="501"/>
      <c r="E3421" s="501"/>
      <c r="F3421" s="501"/>
      <c r="G3421" s="501"/>
      <c r="H3421" s="501"/>
      <c r="I3421" s="95"/>
    </row>
    <row r="3422" spans="2:9" ht="18.75" customHeight="1">
      <c r="B3422" s="95"/>
      <c r="C3422" s="277" t="s">
        <v>241</v>
      </c>
      <c r="D3422" s="277" t="s">
        <v>242</v>
      </c>
      <c r="E3422" s="503" t="s">
        <v>248</v>
      </c>
      <c r="F3422" s="503"/>
      <c r="G3422" s="503"/>
      <c r="H3422" s="267" t="s">
        <v>249</v>
      </c>
      <c r="I3422" s="95"/>
    </row>
    <row r="3423" spans="2:9" ht="18.75" customHeight="1">
      <c r="B3423" s="95"/>
      <c r="C3423" s="236"/>
      <c r="D3423" s="236"/>
      <c r="E3423" s="498"/>
      <c r="F3423" s="498"/>
      <c r="G3423" s="498"/>
      <c r="H3423" s="111">
        <v>0</v>
      </c>
      <c r="I3423" s="95"/>
    </row>
    <row r="3424" spans="2:9" ht="18.75" customHeight="1">
      <c r="B3424" s="95"/>
      <c r="C3424" s="236"/>
      <c r="D3424" s="236"/>
      <c r="E3424" s="498"/>
      <c r="F3424" s="498"/>
      <c r="G3424" s="498"/>
      <c r="H3424" s="111">
        <v>0</v>
      </c>
      <c r="I3424" s="95"/>
    </row>
    <row r="3425" spans="2:9" ht="18.75" customHeight="1">
      <c r="B3425" s="95"/>
      <c r="C3425" s="236"/>
      <c r="D3425" s="236"/>
      <c r="E3425" s="498"/>
      <c r="F3425" s="498"/>
      <c r="G3425" s="498"/>
      <c r="H3425" s="111">
        <v>0</v>
      </c>
      <c r="I3425" s="95"/>
    </row>
    <row r="3426" spans="2:9" ht="18.75" customHeight="1">
      <c r="B3426" s="95"/>
      <c r="C3426" s="237"/>
      <c r="D3426" s="237"/>
      <c r="E3426" s="499"/>
      <c r="F3426" s="499"/>
      <c r="G3426" s="499"/>
      <c r="H3426" s="113">
        <v>0</v>
      </c>
      <c r="I3426" s="95"/>
    </row>
    <row r="3427" spans="2:9" s="126" customFormat="1" ht="18.75" customHeight="1">
      <c r="B3427" s="122"/>
      <c r="C3427" s="500" t="s">
        <v>237</v>
      </c>
      <c r="D3427" s="500"/>
      <c r="E3427" s="500"/>
      <c r="F3427" s="500"/>
      <c r="G3427" s="500"/>
      <c r="H3427" s="276">
        <f>SUBTOTAL(9,H3423:H3426)</f>
        <v>0</v>
      </c>
      <c r="I3427" s="122"/>
    </row>
    <row r="3428" spans="2:9" ht="6" customHeight="1">
      <c r="B3428" s="95"/>
      <c r="C3428" s="97"/>
      <c r="D3428" s="97"/>
      <c r="E3428" s="97"/>
      <c r="F3428" s="97"/>
      <c r="G3428" s="97"/>
      <c r="H3428" s="97"/>
      <c r="I3428" s="95"/>
    </row>
    <row r="3429" spans="2:9" ht="18.75" customHeight="1">
      <c r="B3429" s="95"/>
      <c r="C3429" s="501" t="s">
        <v>250</v>
      </c>
      <c r="D3429" s="501"/>
      <c r="E3429" s="501"/>
      <c r="F3429" s="501"/>
      <c r="G3429" s="501"/>
      <c r="H3429" s="501"/>
      <c r="I3429" s="95"/>
    </row>
    <row r="3430" spans="2:9" ht="25.5">
      <c r="B3430" s="95"/>
      <c r="C3430" s="282" t="s">
        <v>251</v>
      </c>
      <c r="D3430" s="267" t="s">
        <v>252</v>
      </c>
      <c r="E3430" s="267" t="s">
        <v>253</v>
      </c>
      <c r="F3430" s="277" t="s">
        <v>254</v>
      </c>
      <c r="G3430" s="267" t="s">
        <v>255</v>
      </c>
      <c r="H3430" s="267" t="s">
        <v>249</v>
      </c>
      <c r="I3430" s="95"/>
    </row>
    <row r="3431" spans="2:9" ht="18.75" customHeight="1">
      <c r="B3431" s="95"/>
      <c r="C3431" s="116"/>
      <c r="D3431" s="117"/>
      <c r="E3431" s="117"/>
      <c r="F3431" s="117"/>
      <c r="G3431" s="283">
        <f>E3431-D3431</f>
        <v>0</v>
      </c>
      <c r="H3431" s="111">
        <v>0</v>
      </c>
      <c r="I3431" s="123" t="s">
        <v>256</v>
      </c>
    </row>
    <row r="3432" spans="2:9" ht="18.75" customHeight="1">
      <c r="B3432" s="95"/>
      <c r="C3432" s="118"/>
      <c r="D3432" s="119"/>
      <c r="E3432" s="119"/>
      <c r="F3432" s="119"/>
      <c r="G3432" s="284">
        <f t="shared" ref="G3432" si="467">E3432-D3432</f>
        <v>0</v>
      </c>
      <c r="H3432" s="113">
        <v>0</v>
      </c>
      <c r="I3432" s="123" t="s">
        <v>257</v>
      </c>
    </row>
    <row r="3433" spans="2:9" s="126" customFormat="1" ht="18.75" customHeight="1">
      <c r="B3433" s="122"/>
      <c r="C3433" s="500" t="s">
        <v>237</v>
      </c>
      <c r="D3433" s="500"/>
      <c r="E3433" s="500"/>
      <c r="F3433" s="500"/>
      <c r="G3433" s="500"/>
      <c r="H3433" s="276">
        <f>SUBTOTAL(9,H3431:H3432)</f>
        <v>0</v>
      </c>
      <c r="I3433" s="122"/>
    </row>
    <row r="3434" spans="2:9" ht="6" customHeight="1">
      <c r="B3434" s="95"/>
      <c r="C3434" s="97"/>
      <c r="D3434" s="97"/>
      <c r="E3434" s="97"/>
      <c r="F3434" s="97"/>
      <c r="G3434" s="97"/>
      <c r="H3434" s="97"/>
      <c r="I3434" s="95"/>
    </row>
    <row r="3435" spans="2:9" s="127" customFormat="1" ht="18.75" customHeight="1">
      <c r="B3435" s="124"/>
      <c r="C3435" s="497" t="s">
        <v>258</v>
      </c>
      <c r="D3435" s="497"/>
      <c r="E3435" s="497"/>
      <c r="F3435" s="497"/>
      <c r="G3435" s="497"/>
      <c r="H3435" s="285">
        <f>SUBTOTAL(9,H3403:H3433)</f>
        <v>0</v>
      </c>
      <c r="I3435" s="124"/>
    </row>
    <row r="3436" spans="2:9" ht="50.1" customHeight="1">
      <c r="B3436" s="95"/>
      <c r="C3436" s="120"/>
      <c r="D3436" s="120"/>
      <c r="E3436" s="120"/>
      <c r="F3436" s="120"/>
      <c r="G3436" s="120"/>
      <c r="H3436" s="120"/>
      <c r="I3436" s="95"/>
    </row>
    <row r="3437" spans="2:9" ht="18.75" customHeight="1">
      <c r="B3437" s="95"/>
      <c r="C3437" s="510" t="s">
        <v>358</v>
      </c>
      <c r="D3437" s="510"/>
      <c r="E3437" s="507"/>
      <c r="F3437" s="507"/>
      <c r="G3437" s="507"/>
      <c r="H3437" s="507"/>
      <c r="I3437" s="95"/>
    </row>
    <row r="3438" spans="2:9" ht="18.75" customHeight="1">
      <c r="B3438" s="95"/>
      <c r="C3438" s="511" t="s">
        <v>184</v>
      </c>
      <c r="D3438" s="511"/>
      <c r="E3438" s="507"/>
      <c r="F3438" s="507"/>
      <c r="G3438" s="507"/>
      <c r="H3438" s="507"/>
      <c r="I3438" s="95"/>
    </row>
    <row r="3439" spans="2:9" ht="18.75" customHeight="1">
      <c r="B3439" s="95"/>
      <c r="C3439" s="503" t="s">
        <v>359</v>
      </c>
      <c r="D3439" s="503"/>
      <c r="E3439" s="507"/>
      <c r="F3439" s="507"/>
      <c r="G3439" s="507"/>
      <c r="H3439" s="507"/>
      <c r="I3439" s="95"/>
    </row>
    <row r="3440" spans="2:9" ht="18.75" customHeight="1">
      <c r="B3440" s="95"/>
      <c r="C3440" s="503" t="s">
        <v>226</v>
      </c>
      <c r="D3440" s="503"/>
      <c r="E3440" s="507"/>
      <c r="F3440" s="507"/>
      <c r="G3440" s="507"/>
      <c r="H3440" s="507"/>
      <c r="I3440" s="95"/>
    </row>
    <row r="3441" spans="2:9" ht="32.25" customHeight="1">
      <c r="B3441" s="95"/>
      <c r="C3441" s="503" t="s">
        <v>227</v>
      </c>
      <c r="D3441" s="503"/>
      <c r="E3441" s="507"/>
      <c r="F3441" s="507"/>
      <c r="G3441" s="507"/>
      <c r="H3441" s="507"/>
      <c r="I3441" s="95"/>
    </row>
    <row r="3442" spans="2:9" ht="30" customHeight="1">
      <c r="B3442" s="95"/>
      <c r="C3442" s="265" t="s">
        <v>228</v>
      </c>
      <c r="D3442" s="265" t="s">
        <v>229</v>
      </c>
      <c r="E3442" s="265" t="s">
        <v>230</v>
      </c>
      <c r="F3442" s="508" t="s">
        <v>194</v>
      </c>
      <c r="G3442" s="508"/>
      <c r="H3442" s="508"/>
      <c r="I3442" s="95"/>
    </row>
    <row r="3443" spans="2:9" ht="18.75" customHeight="1">
      <c r="B3443" s="95"/>
      <c r="C3443" s="106"/>
      <c r="D3443" s="238"/>
      <c r="E3443" s="266">
        <f>D3443-C3443</f>
        <v>0</v>
      </c>
      <c r="F3443" s="509"/>
      <c r="G3443" s="509"/>
      <c r="H3443" s="509"/>
      <c r="I3443" s="121"/>
    </row>
    <row r="3444" spans="2:9" ht="6" customHeight="1">
      <c r="B3444" s="95"/>
      <c r="C3444" s="96"/>
      <c r="D3444" s="97"/>
      <c r="E3444" s="97"/>
      <c r="F3444" s="97"/>
      <c r="G3444" s="97"/>
      <c r="H3444" s="97"/>
      <c r="I3444" s="95"/>
    </row>
    <row r="3445" spans="2:9" ht="18.75" customHeight="1">
      <c r="B3445" s="95"/>
      <c r="C3445" s="501" t="s">
        <v>231</v>
      </c>
      <c r="D3445" s="501"/>
      <c r="E3445" s="501"/>
      <c r="F3445" s="501"/>
      <c r="G3445" s="501"/>
      <c r="H3445" s="501"/>
      <c r="I3445" s="95"/>
    </row>
    <row r="3446" spans="2:9" ht="25.5">
      <c r="B3446" s="95"/>
      <c r="C3446" s="267" t="s">
        <v>232</v>
      </c>
      <c r="D3446" s="267" t="s">
        <v>233</v>
      </c>
      <c r="E3446" s="267" t="s">
        <v>230</v>
      </c>
      <c r="F3446" s="267" t="s">
        <v>234</v>
      </c>
      <c r="G3446" s="268" t="s">
        <v>235</v>
      </c>
      <c r="H3446" s="269" t="s">
        <v>236</v>
      </c>
      <c r="I3446" s="95"/>
    </row>
    <row r="3447" spans="2:9" ht="18.75" customHeight="1">
      <c r="B3447" s="95"/>
      <c r="C3447" s="106"/>
      <c r="D3447" s="238"/>
      <c r="E3447" s="266">
        <f t="shared" ref="E3447:E3448" si="468">D3447-C3447</f>
        <v>0</v>
      </c>
      <c r="F3447" s="273">
        <f t="shared" ref="F3447:F3448" si="469">IF(E3447-FLOOR(E3447,1)&lt;=5/24,FLOOR(E3447,1),IF(E3447-FLOOR(E3447,1)&lt;=8/24,FLOOR(E3447,1)+1/3,IF(E3447-FLOOR(E3447,1)&lt;=12/24,FLOOR(E3447,1)+2/3,CEILING(E3447,1))))</f>
        <v>0</v>
      </c>
      <c r="G3447" s="108"/>
      <c r="H3447" s="270">
        <f t="shared" ref="H3447:H3448" si="470">G3447*F3447</f>
        <v>0</v>
      </c>
      <c r="I3447" s="95"/>
    </row>
    <row r="3448" spans="2:9" ht="18.75" customHeight="1">
      <c r="B3448" s="95"/>
      <c r="C3448" s="107"/>
      <c r="D3448" s="107"/>
      <c r="E3448" s="274">
        <f t="shared" si="468"/>
        <v>0</v>
      </c>
      <c r="F3448" s="275">
        <f t="shared" si="469"/>
        <v>0</v>
      </c>
      <c r="G3448" s="109"/>
      <c r="H3448" s="271">
        <f t="shared" si="470"/>
        <v>0</v>
      </c>
      <c r="I3448" s="95"/>
    </row>
    <row r="3449" spans="2:9" s="126" customFormat="1" ht="18.75" customHeight="1">
      <c r="B3449" s="122"/>
      <c r="C3449" s="500" t="s">
        <v>237</v>
      </c>
      <c r="D3449" s="500"/>
      <c r="E3449" s="500"/>
      <c r="F3449" s="500"/>
      <c r="G3449" s="502"/>
      <c r="H3449" s="272">
        <f>SUBTOTAL(9,H3447:H3448)</f>
        <v>0</v>
      </c>
      <c r="I3449" s="122"/>
    </row>
    <row r="3450" spans="2:9" ht="6" customHeight="1">
      <c r="B3450" s="95"/>
      <c r="C3450" s="96"/>
      <c r="D3450" s="97"/>
      <c r="E3450" s="97"/>
      <c r="F3450" s="97"/>
      <c r="G3450" s="97"/>
      <c r="H3450" s="97"/>
      <c r="I3450" s="95"/>
    </row>
    <row r="3451" spans="2:9" ht="18.75" customHeight="1">
      <c r="B3451" s="95"/>
      <c r="C3451" s="501" t="s">
        <v>238</v>
      </c>
      <c r="D3451" s="501"/>
      <c r="E3451" s="501"/>
      <c r="F3451" s="501"/>
      <c r="G3451" s="501"/>
      <c r="H3451" s="501"/>
      <c r="I3451" s="95"/>
    </row>
    <row r="3452" spans="2:9" ht="25.5">
      <c r="B3452" s="95"/>
      <c r="C3452" s="267" t="s">
        <v>239</v>
      </c>
      <c r="D3452" s="504" t="s">
        <v>16</v>
      </c>
      <c r="E3452" s="504"/>
      <c r="F3452" s="504"/>
      <c r="G3452" s="504"/>
      <c r="H3452" s="267" t="s">
        <v>64</v>
      </c>
      <c r="I3452" s="95"/>
    </row>
    <row r="3453" spans="2:9" ht="18.75" customHeight="1">
      <c r="B3453" s="95"/>
      <c r="C3453" s="110"/>
      <c r="D3453" s="505"/>
      <c r="E3453" s="505"/>
      <c r="F3453" s="505"/>
      <c r="G3453" s="505"/>
      <c r="H3453" s="111">
        <v>0</v>
      </c>
      <c r="I3453" s="121"/>
    </row>
    <row r="3454" spans="2:9" ht="18.75" customHeight="1">
      <c r="B3454" s="95"/>
      <c r="C3454" s="112"/>
      <c r="D3454" s="506"/>
      <c r="E3454" s="506"/>
      <c r="F3454" s="506"/>
      <c r="G3454" s="506"/>
      <c r="H3454" s="113">
        <v>0</v>
      </c>
      <c r="I3454" s="95"/>
    </row>
    <row r="3455" spans="2:9" s="126" customFormat="1" ht="18.75" customHeight="1">
      <c r="B3455" s="122"/>
      <c r="C3455" s="500" t="s">
        <v>237</v>
      </c>
      <c r="D3455" s="500"/>
      <c r="E3455" s="500"/>
      <c r="F3455" s="500"/>
      <c r="G3455" s="500"/>
      <c r="H3455" s="158">
        <f>SUBTOTAL(9,H3453:H3454)</f>
        <v>0</v>
      </c>
      <c r="I3455" s="122"/>
    </row>
    <row r="3456" spans="2:9" ht="6" customHeight="1">
      <c r="B3456" s="95"/>
      <c r="C3456" s="96"/>
      <c r="D3456" s="97"/>
      <c r="E3456" s="97"/>
      <c r="F3456" s="97"/>
      <c r="G3456" s="97"/>
      <c r="H3456" s="97"/>
      <c r="I3456" s="95"/>
    </row>
    <row r="3457" spans="2:9" ht="18.75" customHeight="1">
      <c r="B3457" s="95"/>
      <c r="C3457" s="501" t="s">
        <v>240</v>
      </c>
      <c r="D3457" s="501"/>
      <c r="E3457" s="501"/>
      <c r="F3457" s="501"/>
      <c r="G3457" s="501"/>
      <c r="H3457" s="501"/>
      <c r="I3457" s="95"/>
    </row>
    <row r="3458" spans="2:9" ht="38.25">
      <c r="B3458" s="95"/>
      <c r="C3458" s="277" t="s">
        <v>361</v>
      </c>
      <c r="D3458" s="277" t="s">
        <v>362</v>
      </c>
      <c r="E3458" s="267" t="s">
        <v>243</v>
      </c>
      <c r="F3458" s="267" t="s">
        <v>244</v>
      </c>
      <c r="G3458" s="268" t="s">
        <v>245</v>
      </c>
      <c r="H3458" s="269" t="s">
        <v>246</v>
      </c>
      <c r="I3458" s="95"/>
    </row>
    <row r="3459" spans="2:9" ht="18.75" customHeight="1">
      <c r="B3459" s="95"/>
      <c r="C3459" s="236"/>
      <c r="D3459" s="114"/>
      <c r="E3459" s="236"/>
      <c r="F3459" s="236"/>
      <c r="G3459" s="278">
        <f>IF(E3459="",0,IF(F3459="",0.42,F3459*0.05+0.42))</f>
        <v>0</v>
      </c>
      <c r="H3459" s="279">
        <f>G3459*E3459</f>
        <v>0</v>
      </c>
      <c r="I3459" s="95"/>
    </row>
    <row r="3460" spans="2:9" ht="18.75" customHeight="1">
      <c r="B3460" s="95"/>
      <c r="C3460" s="236"/>
      <c r="D3460" s="114"/>
      <c r="E3460" s="236"/>
      <c r="F3460" s="236"/>
      <c r="G3460" s="278">
        <f t="shared" ref="G3460:G3462" si="471">IF(E3460="",0,IF(F3460="",0.42,F3460*0.05+0.42))</f>
        <v>0</v>
      </c>
      <c r="H3460" s="279">
        <f t="shared" ref="H3460:H3462" si="472">G3460*E3460</f>
        <v>0</v>
      </c>
      <c r="I3460" s="95"/>
    </row>
    <row r="3461" spans="2:9" ht="18.75" customHeight="1">
      <c r="B3461" s="95"/>
      <c r="C3461" s="236"/>
      <c r="D3461" s="114"/>
      <c r="E3461" s="236"/>
      <c r="F3461" s="236"/>
      <c r="G3461" s="278">
        <f t="shared" si="471"/>
        <v>0</v>
      </c>
      <c r="H3461" s="279">
        <f t="shared" si="472"/>
        <v>0</v>
      </c>
      <c r="I3461" s="95"/>
    </row>
    <row r="3462" spans="2:9" ht="18.75" customHeight="1">
      <c r="B3462" s="95"/>
      <c r="C3462" s="237"/>
      <c r="D3462" s="115"/>
      <c r="E3462" s="237"/>
      <c r="F3462" s="237"/>
      <c r="G3462" s="280">
        <f t="shared" si="471"/>
        <v>0</v>
      </c>
      <c r="H3462" s="281">
        <f t="shared" si="472"/>
        <v>0</v>
      </c>
      <c r="I3462" s="95"/>
    </row>
    <row r="3463" spans="2:9" s="126" customFormat="1" ht="18.75" customHeight="1">
      <c r="B3463" s="122"/>
      <c r="C3463" s="500" t="s">
        <v>237</v>
      </c>
      <c r="D3463" s="500"/>
      <c r="E3463" s="500"/>
      <c r="F3463" s="500"/>
      <c r="G3463" s="502"/>
      <c r="H3463" s="272">
        <f>SUBTOTAL(9,H3459:H3462)</f>
        <v>0</v>
      </c>
      <c r="I3463" s="122"/>
    </row>
    <row r="3464" spans="2:9" ht="6" customHeight="1">
      <c r="B3464" s="95"/>
      <c r="C3464" s="97"/>
      <c r="D3464" s="97"/>
      <c r="E3464" s="97"/>
      <c r="F3464" s="97"/>
      <c r="G3464" s="97"/>
      <c r="H3464" s="97"/>
      <c r="I3464" s="95"/>
    </row>
    <row r="3465" spans="2:9" ht="18.75" customHeight="1">
      <c r="B3465" s="95"/>
      <c r="C3465" s="501" t="s">
        <v>247</v>
      </c>
      <c r="D3465" s="501"/>
      <c r="E3465" s="501"/>
      <c r="F3465" s="501"/>
      <c r="G3465" s="501"/>
      <c r="H3465" s="501"/>
      <c r="I3465" s="95"/>
    </row>
    <row r="3466" spans="2:9" ht="18.75" customHeight="1">
      <c r="B3466" s="95"/>
      <c r="C3466" s="277" t="s">
        <v>241</v>
      </c>
      <c r="D3466" s="277" t="s">
        <v>242</v>
      </c>
      <c r="E3466" s="503" t="s">
        <v>248</v>
      </c>
      <c r="F3466" s="503"/>
      <c r="G3466" s="503"/>
      <c r="H3466" s="267" t="s">
        <v>249</v>
      </c>
      <c r="I3466" s="95"/>
    </row>
    <row r="3467" spans="2:9" ht="18.75" customHeight="1">
      <c r="B3467" s="95"/>
      <c r="C3467" s="236"/>
      <c r="D3467" s="236"/>
      <c r="E3467" s="498"/>
      <c r="F3467" s="498"/>
      <c r="G3467" s="498"/>
      <c r="H3467" s="111">
        <v>0</v>
      </c>
      <c r="I3467" s="95"/>
    </row>
    <row r="3468" spans="2:9" ht="18.75" customHeight="1">
      <c r="B3468" s="95"/>
      <c r="C3468" s="236"/>
      <c r="D3468" s="236"/>
      <c r="E3468" s="498"/>
      <c r="F3468" s="498"/>
      <c r="G3468" s="498"/>
      <c r="H3468" s="111">
        <v>0</v>
      </c>
      <c r="I3468" s="95"/>
    </row>
    <row r="3469" spans="2:9" ht="18.75" customHeight="1">
      <c r="B3469" s="95"/>
      <c r="C3469" s="236"/>
      <c r="D3469" s="236"/>
      <c r="E3469" s="498"/>
      <c r="F3469" s="498"/>
      <c r="G3469" s="498"/>
      <c r="H3469" s="111">
        <v>0</v>
      </c>
      <c r="I3469" s="95"/>
    </row>
    <row r="3470" spans="2:9" ht="18.75" customHeight="1">
      <c r="B3470" s="95"/>
      <c r="C3470" s="237"/>
      <c r="D3470" s="237"/>
      <c r="E3470" s="499"/>
      <c r="F3470" s="499"/>
      <c r="G3470" s="499"/>
      <c r="H3470" s="113">
        <v>0</v>
      </c>
      <c r="I3470" s="95"/>
    </row>
    <row r="3471" spans="2:9" s="126" customFormat="1" ht="18.75" customHeight="1">
      <c r="B3471" s="122"/>
      <c r="C3471" s="500" t="s">
        <v>237</v>
      </c>
      <c r="D3471" s="500"/>
      <c r="E3471" s="500"/>
      <c r="F3471" s="500"/>
      <c r="G3471" s="500"/>
      <c r="H3471" s="276">
        <f>SUBTOTAL(9,H3467:H3470)</f>
        <v>0</v>
      </c>
      <c r="I3471" s="122"/>
    </row>
    <row r="3472" spans="2:9" ht="6" customHeight="1">
      <c r="B3472" s="95"/>
      <c r="C3472" s="97"/>
      <c r="D3472" s="97"/>
      <c r="E3472" s="97"/>
      <c r="F3472" s="97"/>
      <c r="G3472" s="97"/>
      <c r="H3472" s="97"/>
      <c r="I3472" s="95"/>
    </row>
    <row r="3473" spans="2:9" ht="18.75" customHeight="1">
      <c r="B3473" s="95"/>
      <c r="C3473" s="501" t="s">
        <v>250</v>
      </c>
      <c r="D3473" s="501"/>
      <c r="E3473" s="501"/>
      <c r="F3473" s="501"/>
      <c r="G3473" s="501"/>
      <c r="H3473" s="501"/>
      <c r="I3473" s="95"/>
    </row>
    <row r="3474" spans="2:9" ht="25.5">
      <c r="B3474" s="95"/>
      <c r="C3474" s="282" t="s">
        <v>251</v>
      </c>
      <c r="D3474" s="267" t="s">
        <v>252</v>
      </c>
      <c r="E3474" s="267" t="s">
        <v>253</v>
      </c>
      <c r="F3474" s="277" t="s">
        <v>254</v>
      </c>
      <c r="G3474" s="267" t="s">
        <v>255</v>
      </c>
      <c r="H3474" s="267" t="s">
        <v>249</v>
      </c>
      <c r="I3474" s="95"/>
    </row>
    <row r="3475" spans="2:9" ht="18.75" customHeight="1">
      <c r="B3475" s="95"/>
      <c r="C3475" s="116"/>
      <c r="D3475" s="117"/>
      <c r="E3475" s="117"/>
      <c r="F3475" s="117"/>
      <c r="G3475" s="283">
        <f>E3475-D3475</f>
        <v>0</v>
      </c>
      <c r="H3475" s="111">
        <v>0</v>
      </c>
      <c r="I3475" s="123" t="s">
        <v>256</v>
      </c>
    </row>
    <row r="3476" spans="2:9" ht="18.75" customHeight="1">
      <c r="B3476" s="95"/>
      <c r="C3476" s="118"/>
      <c r="D3476" s="119"/>
      <c r="E3476" s="119"/>
      <c r="F3476" s="119"/>
      <c r="G3476" s="284">
        <f t="shared" ref="G3476" si="473">E3476-D3476</f>
        <v>0</v>
      </c>
      <c r="H3476" s="113">
        <v>0</v>
      </c>
      <c r="I3476" s="123" t="s">
        <v>257</v>
      </c>
    </row>
    <row r="3477" spans="2:9" s="126" customFormat="1" ht="18.75" customHeight="1">
      <c r="B3477" s="122"/>
      <c r="C3477" s="500" t="s">
        <v>237</v>
      </c>
      <c r="D3477" s="500"/>
      <c r="E3477" s="500"/>
      <c r="F3477" s="500"/>
      <c r="G3477" s="500"/>
      <c r="H3477" s="276">
        <f>SUBTOTAL(9,H3475:H3476)</f>
        <v>0</v>
      </c>
      <c r="I3477" s="122"/>
    </row>
    <row r="3478" spans="2:9" ht="6" customHeight="1">
      <c r="B3478" s="95"/>
      <c r="C3478" s="97"/>
      <c r="D3478" s="97"/>
      <c r="E3478" s="97"/>
      <c r="F3478" s="97"/>
      <c r="G3478" s="97"/>
      <c r="H3478" s="97"/>
      <c r="I3478" s="95"/>
    </row>
    <row r="3479" spans="2:9" s="127" customFormat="1" ht="18.75" customHeight="1">
      <c r="B3479" s="124"/>
      <c r="C3479" s="497" t="s">
        <v>258</v>
      </c>
      <c r="D3479" s="497"/>
      <c r="E3479" s="497"/>
      <c r="F3479" s="497"/>
      <c r="G3479" s="497"/>
      <c r="H3479" s="285">
        <f>SUBTOTAL(9,H3447:H3477)</f>
        <v>0</v>
      </c>
      <c r="I3479" s="124"/>
    </row>
    <row r="3480" spans="2:9" ht="50.1" customHeight="1">
      <c r="B3480" s="95"/>
      <c r="C3480" s="120"/>
      <c r="D3480" s="120"/>
      <c r="E3480" s="120"/>
      <c r="F3480" s="120"/>
      <c r="G3480" s="120"/>
      <c r="H3480" s="120"/>
      <c r="I3480" s="95"/>
    </row>
    <row r="3481" spans="2:9" ht="18.75" customHeight="1">
      <c r="B3481" s="95"/>
      <c r="C3481" s="510" t="s">
        <v>358</v>
      </c>
      <c r="D3481" s="510"/>
      <c r="E3481" s="507"/>
      <c r="F3481" s="507"/>
      <c r="G3481" s="507"/>
      <c r="H3481" s="507"/>
      <c r="I3481" s="95"/>
    </row>
    <row r="3482" spans="2:9" ht="18.75" customHeight="1">
      <c r="B3482" s="95"/>
      <c r="C3482" s="511" t="s">
        <v>184</v>
      </c>
      <c r="D3482" s="511"/>
      <c r="E3482" s="507"/>
      <c r="F3482" s="507"/>
      <c r="G3482" s="507"/>
      <c r="H3482" s="507"/>
      <c r="I3482" s="95"/>
    </row>
    <row r="3483" spans="2:9" ht="18.75" customHeight="1">
      <c r="B3483" s="95"/>
      <c r="C3483" s="503" t="s">
        <v>359</v>
      </c>
      <c r="D3483" s="503"/>
      <c r="E3483" s="507"/>
      <c r="F3483" s="507"/>
      <c r="G3483" s="507"/>
      <c r="H3483" s="507"/>
      <c r="I3483" s="95"/>
    </row>
    <row r="3484" spans="2:9" ht="18.75" customHeight="1">
      <c r="B3484" s="95"/>
      <c r="C3484" s="503" t="s">
        <v>226</v>
      </c>
      <c r="D3484" s="503"/>
      <c r="E3484" s="507"/>
      <c r="F3484" s="507"/>
      <c r="G3484" s="507"/>
      <c r="H3484" s="507"/>
      <c r="I3484" s="95"/>
    </row>
    <row r="3485" spans="2:9" ht="32.25" customHeight="1">
      <c r="B3485" s="95"/>
      <c r="C3485" s="503" t="s">
        <v>227</v>
      </c>
      <c r="D3485" s="503"/>
      <c r="E3485" s="507"/>
      <c r="F3485" s="507"/>
      <c r="G3485" s="507"/>
      <c r="H3485" s="507"/>
      <c r="I3485" s="95"/>
    </row>
    <row r="3486" spans="2:9" ht="30" customHeight="1">
      <c r="B3486" s="95"/>
      <c r="C3486" s="265" t="s">
        <v>228</v>
      </c>
      <c r="D3486" s="265" t="s">
        <v>229</v>
      </c>
      <c r="E3486" s="265" t="s">
        <v>230</v>
      </c>
      <c r="F3486" s="508" t="s">
        <v>194</v>
      </c>
      <c r="G3486" s="508"/>
      <c r="H3486" s="508"/>
      <c r="I3486" s="95"/>
    </row>
    <row r="3487" spans="2:9" ht="18.75" customHeight="1">
      <c r="B3487" s="95"/>
      <c r="C3487" s="106"/>
      <c r="D3487" s="238"/>
      <c r="E3487" s="266">
        <f>D3487-C3487</f>
        <v>0</v>
      </c>
      <c r="F3487" s="509"/>
      <c r="G3487" s="509"/>
      <c r="H3487" s="509"/>
      <c r="I3487" s="121"/>
    </row>
    <row r="3488" spans="2:9" ht="6" customHeight="1">
      <c r="B3488" s="95"/>
      <c r="C3488" s="96"/>
      <c r="D3488" s="97"/>
      <c r="E3488" s="97"/>
      <c r="F3488" s="97"/>
      <c r="G3488" s="97"/>
      <c r="H3488" s="97"/>
      <c r="I3488" s="95"/>
    </row>
    <row r="3489" spans="2:9" ht="18.75" customHeight="1">
      <c r="B3489" s="95"/>
      <c r="C3489" s="501" t="s">
        <v>231</v>
      </c>
      <c r="D3489" s="501"/>
      <c r="E3489" s="501"/>
      <c r="F3489" s="501"/>
      <c r="G3489" s="501"/>
      <c r="H3489" s="501"/>
      <c r="I3489" s="95"/>
    </row>
    <row r="3490" spans="2:9" ht="25.5">
      <c r="B3490" s="95"/>
      <c r="C3490" s="267" t="s">
        <v>232</v>
      </c>
      <c r="D3490" s="267" t="s">
        <v>233</v>
      </c>
      <c r="E3490" s="267" t="s">
        <v>230</v>
      </c>
      <c r="F3490" s="267" t="s">
        <v>234</v>
      </c>
      <c r="G3490" s="268" t="s">
        <v>235</v>
      </c>
      <c r="H3490" s="269" t="s">
        <v>236</v>
      </c>
      <c r="I3490" s="95"/>
    </row>
    <row r="3491" spans="2:9" ht="18.75" customHeight="1">
      <c r="B3491" s="95"/>
      <c r="C3491" s="106"/>
      <c r="D3491" s="238"/>
      <c r="E3491" s="266">
        <f t="shared" ref="E3491:E3492" si="474">D3491-C3491</f>
        <v>0</v>
      </c>
      <c r="F3491" s="273">
        <f t="shared" ref="F3491:F3492" si="475">IF(E3491-FLOOR(E3491,1)&lt;=5/24,FLOOR(E3491,1),IF(E3491-FLOOR(E3491,1)&lt;=8/24,FLOOR(E3491,1)+1/3,IF(E3491-FLOOR(E3491,1)&lt;=12/24,FLOOR(E3491,1)+2/3,CEILING(E3491,1))))</f>
        <v>0</v>
      </c>
      <c r="G3491" s="108"/>
      <c r="H3491" s="270">
        <f t="shared" ref="H3491:H3492" si="476">G3491*F3491</f>
        <v>0</v>
      </c>
      <c r="I3491" s="95"/>
    </row>
    <row r="3492" spans="2:9" ht="18.75" customHeight="1">
      <c r="B3492" s="95"/>
      <c r="C3492" s="107"/>
      <c r="D3492" s="107"/>
      <c r="E3492" s="274">
        <f t="shared" si="474"/>
        <v>0</v>
      </c>
      <c r="F3492" s="275">
        <f t="shared" si="475"/>
        <v>0</v>
      </c>
      <c r="G3492" s="109"/>
      <c r="H3492" s="271">
        <f t="shared" si="476"/>
        <v>0</v>
      </c>
      <c r="I3492" s="95"/>
    </row>
    <row r="3493" spans="2:9" s="126" customFormat="1" ht="18.75" customHeight="1">
      <c r="B3493" s="122"/>
      <c r="C3493" s="500" t="s">
        <v>237</v>
      </c>
      <c r="D3493" s="500"/>
      <c r="E3493" s="500"/>
      <c r="F3493" s="500"/>
      <c r="G3493" s="502"/>
      <c r="H3493" s="272">
        <f>SUBTOTAL(9,H3491:H3492)</f>
        <v>0</v>
      </c>
      <c r="I3493" s="122"/>
    </row>
    <row r="3494" spans="2:9" ht="6" customHeight="1">
      <c r="B3494" s="95"/>
      <c r="C3494" s="96"/>
      <c r="D3494" s="97"/>
      <c r="E3494" s="97"/>
      <c r="F3494" s="97"/>
      <c r="G3494" s="97"/>
      <c r="H3494" s="97"/>
      <c r="I3494" s="95"/>
    </row>
    <row r="3495" spans="2:9" ht="18.75" customHeight="1">
      <c r="B3495" s="95"/>
      <c r="C3495" s="501" t="s">
        <v>238</v>
      </c>
      <c r="D3495" s="501"/>
      <c r="E3495" s="501"/>
      <c r="F3495" s="501"/>
      <c r="G3495" s="501"/>
      <c r="H3495" s="501"/>
      <c r="I3495" s="95"/>
    </row>
    <row r="3496" spans="2:9" ht="25.5">
      <c r="B3496" s="95"/>
      <c r="C3496" s="267" t="s">
        <v>239</v>
      </c>
      <c r="D3496" s="504" t="s">
        <v>16</v>
      </c>
      <c r="E3496" s="504"/>
      <c r="F3496" s="504"/>
      <c r="G3496" s="504"/>
      <c r="H3496" s="267" t="s">
        <v>64</v>
      </c>
      <c r="I3496" s="95"/>
    </row>
    <row r="3497" spans="2:9" ht="18.75" customHeight="1">
      <c r="B3497" s="95"/>
      <c r="C3497" s="110"/>
      <c r="D3497" s="505"/>
      <c r="E3497" s="505"/>
      <c r="F3497" s="505"/>
      <c r="G3497" s="505"/>
      <c r="H3497" s="111">
        <v>0</v>
      </c>
      <c r="I3497" s="121"/>
    </row>
    <row r="3498" spans="2:9" ht="18.75" customHeight="1">
      <c r="B3498" s="95"/>
      <c r="C3498" s="112"/>
      <c r="D3498" s="506"/>
      <c r="E3498" s="506"/>
      <c r="F3498" s="506"/>
      <c r="G3498" s="506"/>
      <c r="H3498" s="113">
        <v>0</v>
      </c>
      <c r="I3498" s="95"/>
    </row>
    <row r="3499" spans="2:9" s="126" customFormat="1" ht="18.75" customHeight="1">
      <c r="B3499" s="122"/>
      <c r="C3499" s="500" t="s">
        <v>237</v>
      </c>
      <c r="D3499" s="500"/>
      <c r="E3499" s="500"/>
      <c r="F3499" s="500"/>
      <c r="G3499" s="500"/>
      <c r="H3499" s="158">
        <f>SUBTOTAL(9,H3497:H3498)</f>
        <v>0</v>
      </c>
      <c r="I3499" s="122"/>
    </row>
    <row r="3500" spans="2:9" ht="6" customHeight="1">
      <c r="B3500" s="95"/>
      <c r="C3500" s="96"/>
      <c r="D3500" s="97"/>
      <c r="E3500" s="97"/>
      <c r="F3500" s="97"/>
      <c r="G3500" s="97"/>
      <c r="H3500" s="97"/>
      <c r="I3500" s="95"/>
    </row>
    <row r="3501" spans="2:9" ht="18.75" customHeight="1">
      <c r="B3501" s="95"/>
      <c r="C3501" s="501" t="s">
        <v>240</v>
      </c>
      <c r="D3501" s="501"/>
      <c r="E3501" s="501"/>
      <c r="F3501" s="501"/>
      <c r="G3501" s="501"/>
      <c r="H3501" s="501"/>
      <c r="I3501" s="95"/>
    </row>
    <row r="3502" spans="2:9" ht="38.25">
      <c r="B3502" s="95"/>
      <c r="C3502" s="277" t="s">
        <v>361</v>
      </c>
      <c r="D3502" s="277" t="s">
        <v>362</v>
      </c>
      <c r="E3502" s="267" t="s">
        <v>243</v>
      </c>
      <c r="F3502" s="267" t="s">
        <v>244</v>
      </c>
      <c r="G3502" s="268" t="s">
        <v>245</v>
      </c>
      <c r="H3502" s="269" t="s">
        <v>246</v>
      </c>
      <c r="I3502" s="95"/>
    </row>
    <row r="3503" spans="2:9" ht="18.75" customHeight="1">
      <c r="B3503" s="95"/>
      <c r="C3503" s="236"/>
      <c r="D3503" s="114"/>
      <c r="E3503" s="236"/>
      <c r="F3503" s="236"/>
      <c r="G3503" s="278">
        <f>IF(E3503="",0,IF(F3503="",0.42,F3503*0.05+0.42))</f>
        <v>0</v>
      </c>
      <c r="H3503" s="279">
        <f>G3503*E3503</f>
        <v>0</v>
      </c>
      <c r="I3503" s="95"/>
    </row>
    <row r="3504" spans="2:9" ht="18.75" customHeight="1">
      <c r="B3504" s="95"/>
      <c r="C3504" s="236"/>
      <c r="D3504" s="114"/>
      <c r="E3504" s="236"/>
      <c r="F3504" s="236"/>
      <c r="G3504" s="278">
        <f t="shared" ref="G3504:G3506" si="477">IF(E3504="",0,IF(F3504="",0.42,F3504*0.05+0.42))</f>
        <v>0</v>
      </c>
      <c r="H3504" s="279">
        <f t="shared" ref="H3504:H3506" si="478">G3504*E3504</f>
        <v>0</v>
      </c>
      <c r="I3504" s="95"/>
    </row>
    <row r="3505" spans="2:9" ht="18.75" customHeight="1">
      <c r="B3505" s="95"/>
      <c r="C3505" s="236"/>
      <c r="D3505" s="114"/>
      <c r="E3505" s="236"/>
      <c r="F3505" s="236"/>
      <c r="G3505" s="278">
        <f t="shared" si="477"/>
        <v>0</v>
      </c>
      <c r="H3505" s="279">
        <f t="shared" si="478"/>
        <v>0</v>
      </c>
      <c r="I3505" s="95"/>
    </row>
    <row r="3506" spans="2:9" ht="18.75" customHeight="1">
      <c r="B3506" s="95"/>
      <c r="C3506" s="237"/>
      <c r="D3506" s="115"/>
      <c r="E3506" s="237"/>
      <c r="F3506" s="237"/>
      <c r="G3506" s="280">
        <f t="shared" si="477"/>
        <v>0</v>
      </c>
      <c r="H3506" s="281">
        <f t="shared" si="478"/>
        <v>0</v>
      </c>
      <c r="I3506" s="95"/>
    </row>
    <row r="3507" spans="2:9" s="126" customFormat="1" ht="18.75" customHeight="1">
      <c r="B3507" s="122"/>
      <c r="C3507" s="500" t="s">
        <v>237</v>
      </c>
      <c r="D3507" s="500"/>
      <c r="E3507" s="500"/>
      <c r="F3507" s="500"/>
      <c r="G3507" s="502"/>
      <c r="H3507" s="272">
        <f>SUBTOTAL(9,H3503:H3506)</f>
        <v>0</v>
      </c>
      <c r="I3507" s="122"/>
    </row>
    <row r="3508" spans="2:9" ht="6" customHeight="1">
      <c r="B3508" s="95"/>
      <c r="C3508" s="97"/>
      <c r="D3508" s="97"/>
      <c r="E3508" s="97"/>
      <c r="F3508" s="97"/>
      <c r="G3508" s="97"/>
      <c r="H3508" s="97"/>
      <c r="I3508" s="95"/>
    </row>
    <row r="3509" spans="2:9" ht="18.75" customHeight="1">
      <c r="B3509" s="95"/>
      <c r="C3509" s="501" t="s">
        <v>247</v>
      </c>
      <c r="D3509" s="501"/>
      <c r="E3509" s="501"/>
      <c r="F3509" s="501"/>
      <c r="G3509" s="501"/>
      <c r="H3509" s="501"/>
      <c r="I3509" s="95"/>
    </row>
    <row r="3510" spans="2:9" ht="18.75" customHeight="1">
      <c r="B3510" s="95"/>
      <c r="C3510" s="277" t="s">
        <v>241</v>
      </c>
      <c r="D3510" s="277" t="s">
        <v>242</v>
      </c>
      <c r="E3510" s="503" t="s">
        <v>248</v>
      </c>
      <c r="F3510" s="503"/>
      <c r="G3510" s="503"/>
      <c r="H3510" s="267" t="s">
        <v>249</v>
      </c>
      <c r="I3510" s="95"/>
    </row>
    <row r="3511" spans="2:9" ht="18.75" customHeight="1">
      <c r="B3511" s="95"/>
      <c r="C3511" s="236"/>
      <c r="D3511" s="236"/>
      <c r="E3511" s="498"/>
      <c r="F3511" s="498"/>
      <c r="G3511" s="498"/>
      <c r="H3511" s="111">
        <v>0</v>
      </c>
      <c r="I3511" s="95"/>
    </row>
    <row r="3512" spans="2:9" ht="18.75" customHeight="1">
      <c r="B3512" s="95"/>
      <c r="C3512" s="236"/>
      <c r="D3512" s="236"/>
      <c r="E3512" s="498"/>
      <c r="F3512" s="498"/>
      <c r="G3512" s="498"/>
      <c r="H3512" s="111">
        <v>0</v>
      </c>
      <c r="I3512" s="95"/>
    </row>
    <row r="3513" spans="2:9" ht="18.75" customHeight="1">
      <c r="B3513" s="95"/>
      <c r="C3513" s="236"/>
      <c r="D3513" s="236"/>
      <c r="E3513" s="498"/>
      <c r="F3513" s="498"/>
      <c r="G3513" s="498"/>
      <c r="H3513" s="111">
        <v>0</v>
      </c>
      <c r="I3513" s="95"/>
    </row>
    <row r="3514" spans="2:9" ht="18.75" customHeight="1">
      <c r="B3514" s="95"/>
      <c r="C3514" s="237"/>
      <c r="D3514" s="237"/>
      <c r="E3514" s="499"/>
      <c r="F3514" s="499"/>
      <c r="G3514" s="499"/>
      <c r="H3514" s="113">
        <v>0</v>
      </c>
      <c r="I3514" s="95"/>
    </row>
    <row r="3515" spans="2:9" s="126" customFormat="1" ht="18.75" customHeight="1">
      <c r="B3515" s="122"/>
      <c r="C3515" s="500" t="s">
        <v>237</v>
      </c>
      <c r="D3515" s="500"/>
      <c r="E3515" s="500"/>
      <c r="F3515" s="500"/>
      <c r="G3515" s="500"/>
      <c r="H3515" s="276">
        <f>SUBTOTAL(9,H3511:H3514)</f>
        <v>0</v>
      </c>
      <c r="I3515" s="122"/>
    </row>
    <row r="3516" spans="2:9" ht="6" customHeight="1">
      <c r="B3516" s="95"/>
      <c r="C3516" s="97"/>
      <c r="D3516" s="97"/>
      <c r="E3516" s="97"/>
      <c r="F3516" s="97"/>
      <c r="G3516" s="97"/>
      <c r="H3516" s="97"/>
      <c r="I3516" s="95"/>
    </row>
    <row r="3517" spans="2:9" ht="18.75" customHeight="1">
      <c r="B3517" s="95"/>
      <c r="C3517" s="501" t="s">
        <v>250</v>
      </c>
      <c r="D3517" s="501"/>
      <c r="E3517" s="501"/>
      <c r="F3517" s="501"/>
      <c r="G3517" s="501"/>
      <c r="H3517" s="501"/>
      <c r="I3517" s="95"/>
    </row>
    <row r="3518" spans="2:9" ht="25.5">
      <c r="B3518" s="95"/>
      <c r="C3518" s="282" t="s">
        <v>251</v>
      </c>
      <c r="D3518" s="267" t="s">
        <v>252</v>
      </c>
      <c r="E3518" s="267" t="s">
        <v>253</v>
      </c>
      <c r="F3518" s="277" t="s">
        <v>254</v>
      </c>
      <c r="G3518" s="267" t="s">
        <v>255</v>
      </c>
      <c r="H3518" s="267" t="s">
        <v>249</v>
      </c>
      <c r="I3518" s="95"/>
    </row>
    <row r="3519" spans="2:9" ht="18.75" customHeight="1">
      <c r="B3519" s="95"/>
      <c r="C3519" s="116"/>
      <c r="D3519" s="117"/>
      <c r="E3519" s="117"/>
      <c r="F3519" s="117"/>
      <c r="G3519" s="283">
        <f>E3519-D3519</f>
        <v>0</v>
      </c>
      <c r="H3519" s="111">
        <v>0</v>
      </c>
      <c r="I3519" s="123" t="s">
        <v>256</v>
      </c>
    </row>
    <row r="3520" spans="2:9" ht="18.75" customHeight="1">
      <c r="B3520" s="95"/>
      <c r="C3520" s="118"/>
      <c r="D3520" s="119"/>
      <c r="E3520" s="119"/>
      <c r="F3520" s="119"/>
      <c r="G3520" s="284">
        <f t="shared" ref="G3520" si="479">E3520-D3520</f>
        <v>0</v>
      </c>
      <c r="H3520" s="113">
        <v>0</v>
      </c>
      <c r="I3520" s="123" t="s">
        <v>257</v>
      </c>
    </row>
    <row r="3521" spans="2:9" s="126" customFormat="1" ht="18.75" customHeight="1">
      <c r="B3521" s="122"/>
      <c r="C3521" s="500" t="s">
        <v>237</v>
      </c>
      <c r="D3521" s="500"/>
      <c r="E3521" s="500"/>
      <c r="F3521" s="500"/>
      <c r="G3521" s="500"/>
      <c r="H3521" s="276">
        <f>SUBTOTAL(9,H3519:H3520)</f>
        <v>0</v>
      </c>
      <c r="I3521" s="122"/>
    </row>
    <row r="3522" spans="2:9" ht="6" customHeight="1">
      <c r="B3522" s="95"/>
      <c r="C3522" s="97"/>
      <c r="D3522" s="97"/>
      <c r="E3522" s="97"/>
      <c r="F3522" s="97"/>
      <c r="G3522" s="97"/>
      <c r="H3522" s="97"/>
      <c r="I3522" s="95"/>
    </row>
    <row r="3523" spans="2:9" s="127" customFormat="1" ht="18.75" customHeight="1">
      <c r="B3523" s="124"/>
      <c r="C3523" s="497" t="s">
        <v>258</v>
      </c>
      <c r="D3523" s="497"/>
      <c r="E3523" s="497"/>
      <c r="F3523" s="497"/>
      <c r="G3523" s="497"/>
      <c r="H3523" s="285">
        <f>SUBTOTAL(9,H3491:H3521)</f>
        <v>0</v>
      </c>
      <c r="I3523" s="124"/>
    </row>
    <row r="3524" spans="2:9" ht="50.1" customHeight="1">
      <c r="B3524" s="95"/>
      <c r="C3524" s="120"/>
      <c r="D3524" s="120"/>
      <c r="E3524" s="120"/>
      <c r="F3524" s="120"/>
      <c r="G3524" s="120"/>
      <c r="H3524" s="120"/>
      <c r="I3524" s="95"/>
    </row>
    <row r="3525" spans="2:9" ht="18.75" customHeight="1">
      <c r="B3525" s="95"/>
      <c r="C3525" s="510" t="s">
        <v>358</v>
      </c>
      <c r="D3525" s="510"/>
      <c r="E3525" s="507"/>
      <c r="F3525" s="507"/>
      <c r="G3525" s="507"/>
      <c r="H3525" s="507"/>
      <c r="I3525" s="95"/>
    </row>
    <row r="3526" spans="2:9" ht="18.75" customHeight="1">
      <c r="B3526" s="95"/>
      <c r="C3526" s="511" t="s">
        <v>184</v>
      </c>
      <c r="D3526" s="511"/>
      <c r="E3526" s="507"/>
      <c r="F3526" s="507"/>
      <c r="G3526" s="507"/>
      <c r="H3526" s="507"/>
      <c r="I3526" s="95"/>
    </row>
    <row r="3527" spans="2:9" ht="18.75" customHeight="1">
      <c r="B3527" s="95"/>
      <c r="C3527" s="503" t="s">
        <v>359</v>
      </c>
      <c r="D3527" s="503"/>
      <c r="E3527" s="507"/>
      <c r="F3527" s="507"/>
      <c r="G3527" s="507"/>
      <c r="H3527" s="507"/>
      <c r="I3527" s="95"/>
    </row>
    <row r="3528" spans="2:9" ht="18.75" customHeight="1">
      <c r="B3528" s="95"/>
      <c r="C3528" s="503" t="s">
        <v>226</v>
      </c>
      <c r="D3528" s="503"/>
      <c r="E3528" s="507"/>
      <c r="F3528" s="507"/>
      <c r="G3528" s="507"/>
      <c r="H3528" s="507"/>
      <c r="I3528" s="95"/>
    </row>
    <row r="3529" spans="2:9" ht="32.25" customHeight="1">
      <c r="B3529" s="95"/>
      <c r="C3529" s="503" t="s">
        <v>227</v>
      </c>
      <c r="D3529" s="503"/>
      <c r="E3529" s="507"/>
      <c r="F3529" s="507"/>
      <c r="G3529" s="507"/>
      <c r="H3529" s="507"/>
      <c r="I3529" s="95"/>
    </row>
    <row r="3530" spans="2:9" ht="30" customHeight="1">
      <c r="B3530" s="95"/>
      <c r="C3530" s="265" t="s">
        <v>228</v>
      </c>
      <c r="D3530" s="265" t="s">
        <v>229</v>
      </c>
      <c r="E3530" s="265" t="s">
        <v>230</v>
      </c>
      <c r="F3530" s="508" t="s">
        <v>194</v>
      </c>
      <c r="G3530" s="508"/>
      <c r="H3530" s="508"/>
      <c r="I3530" s="95"/>
    </row>
    <row r="3531" spans="2:9" ht="18.75" customHeight="1">
      <c r="B3531" s="95"/>
      <c r="C3531" s="106"/>
      <c r="D3531" s="238"/>
      <c r="E3531" s="266">
        <f>D3531-C3531</f>
        <v>0</v>
      </c>
      <c r="F3531" s="509"/>
      <c r="G3531" s="509"/>
      <c r="H3531" s="509"/>
      <c r="I3531" s="121"/>
    </row>
    <row r="3532" spans="2:9" ht="6" customHeight="1">
      <c r="B3532" s="95"/>
      <c r="C3532" s="96"/>
      <c r="D3532" s="97"/>
      <c r="E3532" s="97"/>
      <c r="F3532" s="97"/>
      <c r="G3532" s="97"/>
      <c r="H3532" s="97"/>
      <c r="I3532" s="95"/>
    </row>
    <row r="3533" spans="2:9" ht="18.75" customHeight="1">
      <c r="B3533" s="95"/>
      <c r="C3533" s="501" t="s">
        <v>231</v>
      </c>
      <c r="D3533" s="501"/>
      <c r="E3533" s="501"/>
      <c r="F3533" s="501"/>
      <c r="G3533" s="501"/>
      <c r="H3533" s="501"/>
      <c r="I3533" s="95"/>
    </row>
    <row r="3534" spans="2:9" ht="25.5">
      <c r="B3534" s="95"/>
      <c r="C3534" s="267" t="s">
        <v>232</v>
      </c>
      <c r="D3534" s="267" t="s">
        <v>233</v>
      </c>
      <c r="E3534" s="267" t="s">
        <v>230</v>
      </c>
      <c r="F3534" s="267" t="s">
        <v>234</v>
      </c>
      <c r="G3534" s="268" t="s">
        <v>235</v>
      </c>
      <c r="H3534" s="269" t="s">
        <v>236</v>
      </c>
      <c r="I3534" s="95"/>
    </row>
    <row r="3535" spans="2:9" ht="18.75" customHeight="1">
      <c r="B3535" s="95"/>
      <c r="C3535" s="106"/>
      <c r="D3535" s="238"/>
      <c r="E3535" s="266">
        <f t="shared" ref="E3535:E3536" si="480">D3535-C3535</f>
        <v>0</v>
      </c>
      <c r="F3535" s="273">
        <f t="shared" ref="F3535:F3536" si="481">IF(E3535-FLOOR(E3535,1)&lt;=5/24,FLOOR(E3535,1),IF(E3535-FLOOR(E3535,1)&lt;=8/24,FLOOR(E3535,1)+1/3,IF(E3535-FLOOR(E3535,1)&lt;=12/24,FLOOR(E3535,1)+2/3,CEILING(E3535,1))))</f>
        <v>0</v>
      </c>
      <c r="G3535" s="108"/>
      <c r="H3535" s="270">
        <f t="shared" ref="H3535:H3536" si="482">G3535*F3535</f>
        <v>0</v>
      </c>
      <c r="I3535" s="95"/>
    </row>
    <row r="3536" spans="2:9" ht="18.75" customHeight="1">
      <c r="B3536" s="95"/>
      <c r="C3536" s="107"/>
      <c r="D3536" s="107"/>
      <c r="E3536" s="274">
        <f t="shared" si="480"/>
        <v>0</v>
      </c>
      <c r="F3536" s="275">
        <f t="shared" si="481"/>
        <v>0</v>
      </c>
      <c r="G3536" s="109"/>
      <c r="H3536" s="271">
        <f t="shared" si="482"/>
        <v>0</v>
      </c>
      <c r="I3536" s="95"/>
    </row>
    <row r="3537" spans="2:9" s="126" customFormat="1" ht="18.75" customHeight="1">
      <c r="B3537" s="122"/>
      <c r="C3537" s="500" t="s">
        <v>237</v>
      </c>
      <c r="D3537" s="500"/>
      <c r="E3537" s="500"/>
      <c r="F3537" s="500"/>
      <c r="G3537" s="502"/>
      <c r="H3537" s="272">
        <f>SUBTOTAL(9,H3535:H3536)</f>
        <v>0</v>
      </c>
      <c r="I3537" s="122"/>
    </row>
    <row r="3538" spans="2:9" ht="6" customHeight="1">
      <c r="B3538" s="95"/>
      <c r="C3538" s="96"/>
      <c r="D3538" s="97"/>
      <c r="E3538" s="97"/>
      <c r="F3538" s="97"/>
      <c r="G3538" s="97"/>
      <c r="H3538" s="97"/>
      <c r="I3538" s="95"/>
    </row>
    <row r="3539" spans="2:9" ht="18.75" customHeight="1">
      <c r="B3539" s="95"/>
      <c r="C3539" s="501" t="s">
        <v>238</v>
      </c>
      <c r="D3539" s="501"/>
      <c r="E3539" s="501"/>
      <c r="F3539" s="501"/>
      <c r="G3539" s="501"/>
      <c r="H3539" s="501"/>
      <c r="I3539" s="95"/>
    </row>
    <row r="3540" spans="2:9" ht="25.5">
      <c r="B3540" s="95"/>
      <c r="C3540" s="267" t="s">
        <v>239</v>
      </c>
      <c r="D3540" s="504" t="s">
        <v>16</v>
      </c>
      <c r="E3540" s="504"/>
      <c r="F3540" s="504"/>
      <c r="G3540" s="504"/>
      <c r="H3540" s="267" t="s">
        <v>64</v>
      </c>
      <c r="I3540" s="95"/>
    </row>
    <row r="3541" spans="2:9" ht="18.75" customHeight="1">
      <c r="B3541" s="95"/>
      <c r="C3541" s="110"/>
      <c r="D3541" s="505"/>
      <c r="E3541" s="505"/>
      <c r="F3541" s="505"/>
      <c r="G3541" s="505"/>
      <c r="H3541" s="111">
        <v>0</v>
      </c>
      <c r="I3541" s="121"/>
    </row>
    <row r="3542" spans="2:9" ht="18.75" customHeight="1">
      <c r="B3542" s="95"/>
      <c r="C3542" s="112"/>
      <c r="D3542" s="506"/>
      <c r="E3542" s="506"/>
      <c r="F3542" s="506"/>
      <c r="G3542" s="506"/>
      <c r="H3542" s="113">
        <v>0</v>
      </c>
      <c r="I3542" s="95"/>
    </row>
    <row r="3543" spans="2:9" s="126" customFormat="1" ht="18.75" customHeight="1">
      <c r="B3543" s="122"/>
      <c r="C3543" s="500" t="s">
        <v>237</v>
      </c>
      <c r="D3543" s="500"/>
      <c r="E3543" s="500"/>
      <c r="F3543" s="500"/>
      <c r="G3543" s="500"/>
      <c r="H3543" s="158">
        <f>SUBTOTAL(9,H3541:H3542)</f>
        <v>0</v>
      </c>
      <c r="I3543" s="122"/>
    </row>
    <row r="3544" spans="2:9" ht="6" customHeight="1">
      <c r="B3544" s="95"/>
      <c r="C3544" s="96"/>
      <c r="D3544" s="97"/>
      <c r="E3544" s="97"/>
      <c r="F3544" s="97"/>
      <c r="G3544" s="97"/>
      <c r="H3544" s="97"/>
      <c r="I3544" s="95"/>
    </row>
    <row r="3545" spans="2:9" ht="18.75" customHeight="1">
      <c r="B3545" s="95"/>
      <c r="C3545" s="501" t="s">
        <v>240</v>
      </c>
      <c r="D3545" s="501"/>
      <c r="E3545" s="501"/>
      <c r="F3545" s="501"/>
      <c r="G3545" s="501"/>
      <c r="H3545" s="501"/>
      <c r="I3545" s="95"/>
    </row>
    <row r="3546" spans="2:9" ht="38.25">
      <c r="B3546" s="95"/>
      <c r="C3546" s="277" t="s">
        <v>361</v>
      </c>
      <c r="D3546" s="277" t="s">
        <v>362</v>
      </c>
      <c r="E3546" s="267" t="s">
        <v>243</v>
      </c>
      <c r="F3546" s="267" t="s">
        <v>244</v>
      </c>
      <c r="G3546" s="268" t="s">
        <v>245</v>
      </c>
      <c r="H3546" s="269" t="s">
        <v>246</v>
      </c>
      <c r="I3546" s="95"/>
    </row>
    <row r="3547" spans="2:9" ht="18.75" customHeight="1">
      <c r="B3547" s="95"/>
      <c r="C3547" s="236"/>
      <c r="D3547" s="114"/>
      <c r="E3547" s="236"/>
      <c r="F3547" s="236"/>
      <c r="G3547" s="278">
        <f>IF(E3547="",0,IF(F3547="",0.42,F3547*0.05+0.42))</f>
        <v>0</v>
      </c>
      <c r="H3547" s="279">
        <f>G3547*E3547</f>
        <v>0</v>
      </c>
      <c r="I3547" s="95"/>
    </row>
    <row r="3548" spans="2:9" ht="18.75" customHeight="1">
      <c r="B3548" s="95"/>
      <c r="C3548" s="236"/>
      <c r="D3548" s="114"/>
      <c r="E3548" s="236"/>
      <c r="F3548" s="236"/>
      <c r="G3548" s="278">
        <f t="shared" ref="G3548:G3550" si="483">IF(E3548="",0,IF(F3548="",0.42,F3548*0.05+0.42))</f>
        <v>0</v>
      </c>
      <c r="H3548" s="279">
        <f t="shared" ref="H3548:H3550" si="484">G3548*E3548</f>
        <v>0</v>
      </c>
      <c r="I3548" s="95"/>
    </row>
    <row r="3549" spans="2:9" ht="18.75" customHeight="1">
      <c r="B3549" s="95"/>
      <c r="C3549" s="236"/>
      <c r="D3549" s="114"/>
      <c r="E3549" s="236"/>
      <c r="F3549" s="236"/>
      <c r="G3549" s="278">
        <f t="shared" si="483"/>
        <v>0</v>
      </c>
      <c r="H3549" s="279">
        <f t="shared" si="484"/>
        <v>0</v>
      </c>
      <c r="I3549" s="95"/>
    </row>
    <row r="3550" spans="2:9" ht="18.75" customHeight="1">
      <c r="B3550" s="95"/>
      <c r="C3550" s="237"/>
      <c r="D3550" s="115"/>
      <c r="E3550" s="237"/>
      <c r="F3550" s="237"/>
      <c r="G3550" s="280">
        <f t="shared" si="483"/>
        <v>0</v>
      </c>
      <c r="H3550" s="281">
        <f t="shared" si="484"/>
        <v>0</v>
      </c>
      <c r="I3550" s="95"/>
    </row>
    <row r="3551" spans="2:9" s="126" customFormat="1" ht="18.75" customHeight="1">
      <c r="B3551" s="122"/>
      <c r="C3551" s="500" t="s">
        <v>237</v>
      </c>
      <c r="D3551" s="500"/>
      <c r="E3551" s="500"/>
      <c r="F3551" s="500"/>
      <c r="G3551" s="502"/>
      <c r="H3551" s="272">
        <f>SUBTOTAL(9,H3547:H3550)</f>
        <v>0</v>
      </c>
      <c r="I3551" s="122"/>
    </row>
    <row r="3552" spans="2:9" ht="6" customHeight="1">
      <c r="B3552" s="95"/>
      <c r="C3552" s="97"/>
      <c r="D3552" s="97"/>
      <c r="E3552" s="97"/>
      <c r="F3552" s="97"/>
      <c r="G3552" s="97"/>
      <c r="H3552" s="97"/>
      <c r="I3552" s="95"/>
    </row>
    <row r="3553" spans="2:9" ht="18.75" customHeight="1">
      <c r="B3553" s="95"/>
      <c r="C3553" s="501" t="s">
        <v>247</v>
      </c>
      <c r="D3553" s="501"/>
      <c r="E3553" s="501"/>
      <c r="F3553" s="501"/>
      <c r="G3553" s="501"/>
      <c r="H3553" s="501"/>
      <c r="I3553" s="95"/>
    </row>
    <row r="3554" spans="2:9" ht="18.75" customHeight="1">
      <c r="B3554" s="95"/>
      <c r="C3554" s="277" t="s">
        <v>241</v>
      </c>
      <c r="D3554" s="277" t="s">
        <v>242</v>
      </c>
      <c r="E3554" s="503" t="s">
        <v>248</v>
      </c>
      <c r="F3554" s="503"/>
      <c r="G3554" s="503"/>
      <c r="H3554" s="267" t="s">
        <v>249</v>
      </c>
      <c r="I3554" s="95"/>
    </row>
    <row r="3555" spans="2:9" ht="18.75" customHeight="1">
      <c r="B3555" s="95"/>
      <c r="C3555" s="236"/>
      <c r="D3555" s="236"/>
      <c r="E3555" s="498"/>
      <c r="F3555" s="498"/>
      <c r="G3555" s="498"/>
      <c r="H3555" s="111">
        <v>0</v>
      </c>
      <c r="I3555" s="95"/>
    </row>
    <row r="3556" spans="2:9" ht="18.75" customHeight="1">
      <c r="B3556" s="95"/>
      <c r="C3556" s="236"/>
      <c r="D3556" s="236"/>
      <c r="E3556" s="498"/>
      <c r="F3556" s="498"/>
      <c r="G3556" s="498"/>
      <c r="H3556" s="111">
        <v>0</v>
      </c>
      <c r="I3556" s="95"/>
    </row>
    <row r="3557" spans="2:9" ht="18.75" customHeight="1">
      <c r="B3557" s="95"/>
      <c r="C3557" s="236"/>
      <c r="D3557" s="236"/>
      <c r="E3557" s="498"/>
      <c r="F3557" s="498"/>
      <c r="G3557" s="498"/>
      <c r="H3557" s="111">
        <v>0</v>
      </c>
      <c r="I3557" s="95"/>
    </row>
    <row r="3558" spans="2:9" ht="18.75" customHeight="1">
      <c r="B3558" s="95"/>
      <c r="C3558" s="237"/>
      <c r="D3558" s="237"/>
      <c r="E3558" s="499"/>
      <c r="F3558" s="499"/>
      <c r="G3558" s="499"/>
      <c r="H3558" s="113">
        <v>0</v>
      </c>
      <c r="I3558" s="95"/>
    </row>
    <row r="3559" spans="2:9" s="126" customFormat="1" ht="18.75" customHeight="1">
      <c r="B3559" s="122"/>
      <c r="C3559" s="500" t="s">
        <v>237</v>
      </c>
      <c r="D3559" s="500"/>
      <c r="E3559" s="500"/>
      <c r="F3559" s="500"/>
      <c r="G3559" s="500"/>
      <c r="H3559" s="276">
        <f>SUBTOTAL(9,H3555:H3558)</f>
        <v>0</v>
      </c>
      <c r="I3559" s="122"/>
    </row>
    <row r="3560" spans="2:9" ht="6" customHeight="1">
      <c r="B3560" s="95"/>
      <c r="C3560" s="97"/>
      <c r="D3560" s="97"/>
      <c r="E3560" s="97"/>
      <c r="F3560" s="97"/>
      <c r="G3560" s="97"/>
      <c r="H3560" s="97"/>
      <c r="I3560" s="95"/>
    </row>
    <row r="3561" spans="2:9" ht="18.75" customHeight="1">
      <c r="B3561" s="95"/>
      <c r="C3561" s="501" t="s">
        <v>250</v>
      </c>
      <c r="D3561" s="501"/>
      <c r="E3561" s="501"/>
      <c r="F3561" s="501"/>
      <c r="G3561" s="501"/>
      <c r="H3561" s="501"/>
      <c r="I3561" s="95"/>
    </row>
    <row r="3562" spans="2:9" ht="25.5">
      <c r="B3562" s="95"/>
      <c r="C3562" s="282" t="s">
        <v>251</v>
      </c>
      <c r="D3562" s="267" t="s">
        <v>252</v>
      </c>
      <c r="E3562" s="267" t="s">
        <v>253</v>
      </c>
      <c r="F3562" s="277" t="s">
        <v>254</v>
      </c>
      <c r="G3562" s="267" t="s">
        <v>255</v>
      </c>
      <c r="H3562" s="267" t="s">
        <v>249</v>
      </c>
      <c r="I3562" s="95"/>
    </row>
    <row r="3563" spans="2:9" ht="18.75" customHeight="1">
      <c r="B3563" s="95"/>
      <c r="C3563" s="116"/>
      <c r="D3563" s="117"/>
      <c r="E3563" s="117"/>
      <c r="F3563" s="117"/>
      <c r="G3563" s="283">
        <f>E3563-D3563</f>
        <v>0</v>
      </c>
      <c r="H3563" s="111">
        <v>0</v>
      </c>
      <c r="I3563" s="123" t="s">
        <v>256</v>
      </c>
    </row>
    <row r="3564" spans="2:9" ht="18.75" customHeight="1">
      <c r="B3564" s="95"/>
      <c r="C3564" s="118"/>
      <c r="D3564" s="119"/>
      <c r="E3564" s="119"/>
      <c r="F3564" s="119"/>
      <c r="G3564" s="284">
        <f t="shared" ref="G3564" si="485">E3564-D3564</f>
        <v>0</v>
      </c>
      <c r="H3564" s="113">
        <v>0</v>
      </c>
      <c r="I3564" s="123" t="s">
        <v>257</v>
      </c>
    </row>
    <row r="3565" spans="2:9" s="126" customFormat="1" ht="18.75" customHeight="1">
      <c r="B3565" s="122"/>
      <c r="C3565" s="500" t="s">
        <v>237</v>
      </c>
      <c r="D3565" s="500"/>
      <c r="E3565" s="500"/>
      <c r="F3565" s="500"/>
      <c r="G3565" s="500"/>
      <c r="H3565" s="276">
        <f>SUBTOTAL(9,H3563:H3564)</f>
        <v>0</v>
      </c>
      <c r="I3565" s="122"/>
    </row>
    <row r="3566" spans="2:9" ht="6" customHeight="1">
      <c r="B3566" s="95"/>
      <c r="C3566" s="97"/>
      <c r="D3566" s="97"/>
      <c r="E3566" s="97"/>
      <c r="F3566" s="97"/>
      <c r="G3566" s="97"/>
      <c r="H3566" s="97"/>
      <c r="I3566" s="95"/>
    </row>
    <row r="3567" spans="2:9" s="127" customFormat="1" ht="18.75" customHeight="1">
      <c r="B3567" s="124"/>
      <c r="C3567" s="497" t="s">
        <v>258</v>
      </c>
      <c r="D3567" s="497"/>
      <c r="E3567" s="497"/>
      <c r="F3567" s="497"/>
      <c r="G3567" s="497"/>
      <c r="H3567" s="285">
        <f>SUBTOTAL(9,H3535:H3565)</f>
        <v>0</v>
      </c>
      <c r="I3567" s="124"/>
    </row>
    <row r="3568" spans="2:9" ht="50.1" customHeight="1">
      <c r="B3568" s="95"/>
      <c r="C3568" s="120"/>
      <c r="D3568" s="120"/>
      <c r="E3568" s="120"/>
      <c r="F3568" s="120"/>
      <c r="G3568" s="120"/>
      <c r="H3568" s="120"/>
      <c r="I3568" s="95"/>
    </row>
    <row r="3569" spans="2:9" ht="18.75" customHeight="1">
      <c r="B3569" s="95"/>
      <c r="C3569" s="510" t="s">
        <v>358</v>
      </c>
      <c r="D3569" s="510"/>
      <c r="E3569" s="507"/>
      <c r="F3569" s="507"/>
      <c r="G3569" s="507"/>
      <c r="H3569" s="507"/>
      <c r="I3569" s="95"/>
    </row>
    <row r="3570" spans="2:9" ht="18.75" customHeight="1">
      <c r="B3570" s="95"/>
      <c r="C3570" s="511" t="s">
        <v>184</v>
      </c>
      <c r="D3570" s="511"/>
      <c r="E3570" s="507"/>
      <c r="F3570" s="507"/>
      <c r="G3570" s="507"/>
      <c r="H3570" s="507"/>
      <c r="I3570" s="95"/>
    </row>
    <row r="3571" spans="2:9" ht="18.75" customHeight="1">
      <c r="B3571" s="95"/>
      <c r="C3571" s="503" t="s">
        <v>359</v>
      </c>
      <c r="D3571" s="503"/>
      <c r="E3571" s="507"/>
      <c r="F3571" s="507"/>
      <c r="G3571" s="507"/>
      <c r="H3571" s="507"/>
      <c r="I3571" s="95"/>
    </row>
    <row r="3572" spans="2:9" ht="18.75" customHeight="1">
      <c r="B3572" s="95"/>
      <c r="C3572" s="503" t="s">
        <v>226</v>
      </c>
      <c r="D3572" s="503"/>
      <c r="E3572" s="507"/>
      <c r="F3572" s="507"/>
      <c r="G3572" s="507"/>
      <c r="H3572" s="507"/>
      <c r="I3572" s="95"/>
    </row>
    <row r="3573" spans="2:9" ht="32.25" customHeight="1">
      <c r="B3573" s="95"/>
      <c r="C3573" s="503" t="s">
        <v>227</v>
      </c>
      <c r="D3573" s="503"/>
      <c r="E3573" s="507"/>
      <c r="F3573" s="507"/>
      <c r="G3573" s="507"/>
      <c r="H3573" s="507"/>
      <c r="I3573" s="95"/>
    </row>
    <row r="3574" spans="2:9" ht="30" customHeight="1">
      <c r="B3574" s="95"/>
      <c r="C3574" s="265" t="s">
        <v>228</v>
      </c>
      <c r="D3574" s="265" t="s">
        <v>229</v>
      </c>
      <c r="E3574" s="265" t="s">
        <v>230</v>
      </c>
      <c r="F3574" s="508" t="s">
        <v>194</v>
      </c>
      <c r="G3574" s="508"/>
      <c r="H3574" s="508"/>
      <c r="I3574" s="95"/>
    </row>
    <row r="3575" spans="2:9" ht="18.75" customHeight="1">
      <c r="B3575" s="95"/>
      <c r="C3575" s="106"/>
      <c r="D3575" s="238"/>
      <c r="E3575" s="266">
        <f>D3575-C3575</f>
        <v>0</v>
      </c>
      <c r="F3575" s="509"/>
      <c r="G3575" s="509"/>
      <c r="H3575" s="509"/>
      <c r="I3575" s="121"/>
    </row>
    <row r="3576" spans="2:9" ht="6" customHeight="1">
      <c r="B3576" s="95"/>
      <c r="C3576" s="96"/>
      <c r="D3576" s="97"/>
      <c r="E3576" s="97"/>
      <c r="F3576" s="97"/>
      <c r="G3576" s="97"/>
      <c r="H3576" s="97"/>
      <c r="I3576" s="95"/>
    </row>
    <row r="3577" spans="2:9" ht="18.75" customHeight="1">
      <c r="B3577" s="95"/>
      <c r="C3577" s="501" t="s">
        <v>231</v>
      </c>
      <c r="D3577" s="501"/>
      <c r="E3577" s="501"/>
      <c r="F3577" s="501"/>
      <c r="G3577" s="501"/>
      <c r="H3577" s="501"/>
      <c r="I3577" s="95"/>
    </row>
    <row r="3578" spans="2:9" ht="25.5">
      <c r="B3578" s="95"/>
      <c r="C3578" s="267" t="s">
        <v>232</v>
      </c>
      <c r="D3578" s="267" t="s">
        <v>233</v>
      </c>
      <c r="E3578" s="267" t="s">
        <v>230</v>
      </c>
      <c r="F3578" s="267" t="s">
        <v>234</v>
      </c>
      <c r="G3578" s="268" t="s">
        <v>235</v>
      </c>
      <c r="H3578" s="269" t="s">
        <v>236</v>
      </c>
      <c r="I3578" s="95"/>
    </row>
    <row r="3579" spans="2:9" ht="18.75" customHeight="1">
      <c r="B3579" s="95"/>
      <c r="C3579" s="106"/>
      <c r="D3579" s="238"/>
      <c r="E3579" s="266">
        <f t="shared" ref="E3579:E3580" si="486">D3579-C3579</f>
        <v>0</v>
      </c>
      <c r="F3579" s="273">
        <f t="shared" ref="F3579:F3580" si="487">IF(E3579-FLOOR(E3579,1)&lt;=5/24,FLOOR(E3579,1),IF(E3579-FLOOR(E3579,1)&lt;=8/24,FLOOR(E3579,1)+1/3,IF(E3579-FLOOR(E3579,1)&lt;=12/24,FLOOR(E3579,1)+2/3,CEILING(E3579,1))))</f>
        <v>0</v>
      </c>
      <c r="G3579" s="108"/>
      <c r="H3579" s="270">
        <f t="shared" ref="H3579:H3580" si="488">G3579*F3579</f>
        <v>0</v>
      </c>
      <c r="I3579" s="95"/>
    </row>
    <row r="3580" spans="2:9" ht="18.75" customHeight="1">
      <c r="B3580" s="95"/>
      <c r="C3580" s="107"/>
      <c r="D3580" s="107"/>
      <c r="E3580" s="274">
        <f t="shared" si="486"/>
        <v>0</v>
      </c>
      <c r="F3580" s="275">
        <f t="shared" si="487"/>
        <v>0</v>
      </c>
      <c r="G3580" s="109"/>
      <c r="H3580" s="271">
        <f t="shared" si="488"/>
        <v>0</v>
      </c>
      <c r="I3580" s="95"/>
    </row>
    <row r="3581" spans="2:9" s="126" customFormat="1" ht="18.75" customHeight="1">
      <c r="B3581" s="122"/>
      <c r="C3581" s="500" t="s">
        <v>237</v>
      </c>
      <c r="D3581" s="500"/>
      <c r="E3581" s="500"/>
      <c r="F3581" s="500"/>
      <c r="G3581" s="502"/>
      <c r="H3581" s="272">
        <f>SUBTOTAL(9,H3579:H3580)</f>
        <v>0</v>
      </c>
      <c r="I3581" s="122"/>
    </row>
    <row r="3582" spans="2:9" ht="6" customHeight="1">
      <c r="B3582" s="95"/>
      <c r="C3582" s="96"/>
      <c r="D3582" s="97"/>
      <c r="E3582" s="97"/>
      <c r="F3582" s="97"/>
      <c r="G3582" s="97"/>
      <c r="H3582" s="97"/>
      <c r="I3582" s="95"/>
    </row>
    <row r="3583" spans="2:9" ht="18.75" customHeight="1">
      <c r="B3583" s="95"/>
      <c r="C3583" s="501" t="s">
        <v>238</v>
      </c>
      <c r="D3583" s="501"/>
      <c r="E3583" s="501"/>
      <c r="F3583" s="501"/>
      <c r="G3583" s="501"/>
      <c r="H3583" s="501"/>
      <c r="I3583" s="95"/>
    </row>
    <row r="3584" spans="2:9" ht="25.5">
      <c r="B3584" s="95"/>
      <c r="C3584" s="267" t="s">
        <v>239</v>
      </c>
      <c r="D3584" s="504" t="s">
        <v>16</v>
      </c>
      <c r="E3584" s="504"/>
      <c r="F3584" s="504"/>
      <c r="G3584" s="504"/>
      <c r="H3584" s="267" t="s">
        <v>64</v>
      </c>
      <c r="I3584" s="95"/>
    </row>
    <row r="3585" spans="2:9" ht="18.75" customHeight="1">
      <c r="B3585" s="95"/>
      <c r="C3585" s="110"/>
      <c r="D3585" s="505"/>
      <c r="E3585" s="505"/>
      <c r="F3585" s="505"/>
      <c r="G3585" s="505"/>
      <c r="H3585" s="111">
        <v>0</v>
      </c>
      <c r="I3585" s="121"/>
    </row>
    <row r="3586" spans="2:9" ht="18.75" customHeight="1">
      <c r="B3586" s="95"/>
      <c r="C3586" s="112"/>
      <c r="D3586" s="506"/>
      <c r="E3586" s="506"/>
      <c r="F3586" s="506"/>
      <c r="G3586" s="506"/>
      <c r="H3586" s="113">
        <v>0</v>
      </c>
      <c r="I3586" s="95"/>
    </row>
    <row r="3587" spans="2:9" s="126" customFormat="1" ht="18.75" customHeight="1">
      <c r="B3587" s="122"/>
      <c r="C3587" s="500" t="s">
        <v>237</v>
      </c>
      <c r="D3587" s="500"/>
      <c r="E3587" s="500"/>
      <c r="F3587" s="500"/>
      <c r="G3587" s="500"/>
      <c r="H3587" s="158">
        <f>SUBTOTAL(9,H3585:H3586)</f>
        <v>0</v>
      </c>
      <c r="I3587" s="122"/>
    </row>
    <row r="3588" spans="2:9" ht="6" customHeight="1">
      <c r="B3588" s="95"/>
      <c r="C3588" s="96"/>
      <c r="D3588" s="97"/>
      <c r="E3588" s="97"/>
      <c r="F3588" s="97"/>
      <c r="G3588" s="97"/>
      <c r="H3588" s="97"/>
      <c r="I3588" s="95"/>
    </row>
    <row r="3589" spans="2:9" ht="18.75" customHeight="1">
      <c r="B3589" s="95"/>
      <c r="C3589" s="501" t="s">
        <v>240</v>
      </c>
      <c r="D3589" s="501"/>
      <c r="E3589" s="501"/>
      <c r="F3589" s="501"/>
      <c r="G3589" s="501"/>
      <c r="H3589" s="501"/>
      <c r="I3589" s="95"/>
    </row>
    <row r="3590" spans="2:9" ht="38.25">
      <c r="B3590" s="95"/>
      <c r="C3590" s="277" t="s">
        <v>361</v>
      </c>
      <c r="D3590" s="277" t="s">
        <v>362</v>
      </c>
      <c r="E3590" s="267" t="s">
        <v>243</v>
      </c>
      <c r="F3590" s="267" t="s">
        <v>244</v>
      </c>
      <c r="G3590" s="268" t="s">
        <v>245</v>
      </c>
      <c r="H3590" s="269" t="s">
        <v>246</v>
      </c>
      <c r="I3590" s="95"/>
    </row>
    <row r="3591" spans="2:9" ht="18.75" customHeight="1">
      <c r="B3591" s="95"/>
      <c r="C3591" s="236"/>
      <c r="D3591" s="114"/>
      <c r="E3591" s="236"/>
      <c r="F3591" s="236"/>
      <c r="G3591" s="278">
        <f>IF(E3591="",0,IF(F3591="",0.42,F3591*0.05+0.42))</f>
        <v>0</v>
      </c>
      <c r="H3591" s="279">
        <f>G3591*E3591</f>
        <v>0</v>
      </c>
      <c r="I3591" s="95"/>
    </row>
    <row r="3592" spans="2:9" ht="18.75" customHeight="1">
      <c r="B3592" s="95"/>
      <c r="C3592" s="236"/>
      <c r="D3592" s="114"/>
      <c r="E3592" s="236"/>
      <c r="F3592" s="236"/>
      <c r="G3592" s="278">
        <f t="shared" ref="G3592:G3594" si="489">IF(E3592="",0,IF(F3592="",0.42,F3592*0.05+0.42))</f>
        <v>0</v>
      </c>
      <c r="H3592" s="279">
        <f t="shared" ref="H3592:H3594" si="490">G3592*E3592</f>
        <v>0</v>
      </c>
      <c r="I3592" s="95"/>
    </row>
    <row r="3593" spans="2:9" ht="18.75" customHeight="1">
      <c r="B3593" s="95"/>
      <c r="C3593" s="236"/>
      <c r="D3593" s="114"/>
      <c r="E3593" s="236"/>
      <c r="F3593" s="236"/>
      <c r="G3593" s="278">
        <f t="shared" si="489"/>
        <v>0</v>
      </c>
      <c r="H3593" s="279">
        <f t="shared" si="490"/>
        <v>0</v>
      </c>
      <c r="I3593" s="95"/>
    </row>
    <row r="3594" spans="2:9" ht="18.75" customHeight="1">
      <c r="B3594" s="95"/>
      <c r="C3594" s="237"/>
      <c r="D3594" s="115"/>
      <c r="E3594" s="237"/>
      <c r="F3594" s="237"/>
      <c r="G3594" s="280">
        <f t="shared" si="489"/>
        <v>0</v>
      </c>
      <c r="H3594" s="281">
        <f t="shared" si="490"/>
        <v>0</v>
      </c>
      <c r="I3594" s="95"/>
    </row>
    <row r="3595" spans="2:9" s="126" customFormat="1" ht="18.75" customHeight="1">
      <c r="B3595" s="122"/>
      <c r="C3595" s="500" t="s">
        <v>237</v>
      </c>
      <c r="D3595" s="500"/>
      <c r="E3595" s="500"/>
      <c r="F3595" s="500"/>
      <c r="G3595" s="502"/>
      <c r="H3595" s="272">
        <f>SUBTOTAL(9,H3591:H3594)</f>
        <v>0</v>
      </c>
      <c r="I3595" s="122"/>
    </row>
    <row r="3596" spans="2:9" ht="6" customHeight="1">
      <c r="B3596" s="95"/>
      <c r="C3596" s="97"/>
      <c r="D3596" s="97"/>
      <c r="E3596" s="97"/>
      <c r="F3596" s="97"/>
      <c r="G3596" s="97"/>
      <c r="H3596" s="97"/>
      <c r="I3596" s="95"/>
    </row>
    <row r="3597" spans="2:9" ht="18.75" customHeight="1">
      <c r="B3597" s="95"/>
      <c r="C3597" s="501" t="s">
        <v>247</v>
      </c>
      <c r="D3597" s="501"/>
      <c r="E3597" s="501"/>
      <c r="F3597" s="501"/>
      <c r="G3597" s="501"/>
      <c r="H3597" s="501"/>
      <c r="I3597" s="95"/>
    </row>
    <row r="3598" spans="2:9" ht="18.75" customHeight="1">
      <c r="B3598" s="95"/>
      <c r="C3598" s="277" t="s">
        <v>241</v>
      </c>
      <c r="D3598" s="277" t="s">
        <v>242</v>
      </c>
      <c r="E3598" s="503" t="s">
        <v>248</v>
      </c>
      <c r="F3598" s="503"/>
      <c r="G3598" s="503"/>
      <c r="H3598" s="267" t="s">
        <v>249</v>
      </c>
      <c r="I3598" s="95"/>
    </row>
    <row r="3599" spans="2:9" ht="18.75" customHeight="1">
      <c r="B3599" s="95"/>
      <c r="C3599" s="236"/>
      <c r="D3599" s="236"/>
      <c r="E3599" s="498"/>
      <c r="F3599" s="498"/>
      <c r="G3599" s="498"/>
      <c r="H3599" s="111">
        <v>0</v>
      </c>
      <c r="I3599" s="95"/>
    </row>
    <row r="3600" spans="2:9" ht="18.75" customHeight="1">
      <c r="B3600" s="95"/>
      <c r="C3600" s="236"/>
      <c r="D3600" s="236"/>
      <c r="E3600" s="498"/>
      <c r="F3600" s="498"/>
      <c r="G3600" s="498"/>
      <c r="H3600" s="111">
        <v>0</v>
      </c>
      <c r="I3600" s="95"/>
    </row>
    <row r="3601" spans="2:9" ht="18.75" customHeight="1">
      <c r="B3601" s="95"/>
      <c r="C3601" s="236"/>
      <c r="D3601" s="236"/>
      <c r="E3601" s="498"/>
      <c r="F3601" s="498"/>
      <c r="G3601" s="498"/>
      <c r="H3601" s="111">
        <v>0</v>
      </c>
      <c r="I3601" s="95"/>
    </row>
    <row r="3602" spans="2:9" ht="18.75" customHeight="1">
      <c r="B3602" s="95"/>
      <c r="C3602" s="237"/>
      <c r="D3602" s="237"/>
      <c r="E3602" s="499"/>
      <c r="F3602" s="499"/>
      <c r="G3602" s="499"/>
      <c r="H3602" s="113">
        <v>0</v>
      </c>
      <c r="I3602" s="95"/>
    </row>
    <row r="3603" spans="2:9" s="126" customFormat="1" ht="18.75" customHeight="1">
      <c r="B3603" s="122"/>
      <c r="C3603" s="500" t="s">
        <v>237</v>
      </c>
      <c r="D3603" s="500"/>
      <c r="E3603" s="500"/>
      <c r="F3603" s="500"/>
      <c r="G3603" s="500"/>
      <c r="H3603" s="276">
        <f>SUBTOTAL(9,H3599:H3602)</f>
        <v>0</v>
      </c>
      <c r="I3603" s="122"/>
    </row>
    <row r="3604" spans="2:9" ht="6" customHeight="1">
      <c r="B3604" s="95"/>
      <c r="C3604" s="97"/>
      <c r="D3604" s="97"/>
      <c r="E3604" s="97"/>
      <c r="F3604" s="97"/>
      <c r="G3604" s="97"/>
      <c r="H3604" s="97"/>
      <c r="I3604" s="95"/>
    </row>
    <row r="3605" spans="2:9" ht="18.75" customHeight="1">
      <c r="B3605" s="95"/>
      <c r="C3605" s="501" t="s">
        <v>250</v>
      </c>
      <c r="D3605" s="501"/>
      <c r="E3605" s="501"/>
      <c r="F3605" s="501"/>
      <c r="G3605" s="501"/>
      <c r="H3605" s="501"/>
      <c r="I3605" s="95"/>
    </row>
    <row r="3606" spans="2:9" ht="25.5">
      <c r="B3606" s="95"/>
      <c r="C3606" s="282" t="s">
        <v>251</v>
      </c>
      <c r="D3606" s="267" t="s">
        <v>252</v>
      </c>
      <c r="E3606" s="267" t="s">
        <v>253</v>
      </c>
      <c r="F3606" s="277" t="s">
        <v>254</v>
      </c>
      <c r="G3606" s="267" t="s">
        <v>255</v>
      </c>
      <c r="H3606" s="267" t="s">
        <v>249</v>
      </c>
      <c r="I3606" s="95"/>
    </row>
    <row r="3607" spans="2:9" ht="18.75" customHeight="1">
      <c r="B3607" s="95"/>
      <c r="C3607" s="116"/>
      <c r="D3607" s="117"/>
      <c r="E3607" s="117"/>
      <c r="F3607" s="117"/>
      <c r="G3607" s="283">
        <f>E3607-D3607</f>
        <v>0</v>
      </c>
      <c r="H3607" s="111">
        <v>0</v>
      </c>
      <c r="I3607" s="123" t="s">
        <v>256</v>
      </c>
    </row>
    <row r="3608" spans="2:9" ht="18.75" customHeight="1">
      <c r="B3608" s="95"/>
      <c r="C3608" s="118"/>
      <c r="D3608" s="119"/>
      <c r="E3608" s="119"/>
      <c r="F3608" s="119"/>
      <c r="G3608" s="284">
        <f t="shared" ref="G3608" si="491">E3608-D3608</f>
        <v>0</v>
      </c>
      <c r="H3608" s="113">
        <v>0</v>
      </c>
      <c r="I3608" s="123" t="s">
        <v>257</v>
      </c>
    </row>
    <row r="3609" spans="2:9" s="126" customFormat="1" ht="18.75" customHeight="1">
      <c r="B3609" s="122"/>
      <c r="C3609" s="500" t="s">
        <v>237</v>
      </c>
      <c r="D3609" s="500"/>
      <c r="E3609" s="500"/>
      <c r="F3609" s="500"/>
      <c r="G3609" s="500"/>
      <c r="H3609" s="276">
        <f>SUBTOTAL(9,H3607:H3608)</f>
        <v>0</v>
      </c>
      <c r="I3609" s="122"/>
    </row>
    <row r="3610" spans="2:9" ht="6" customHeight="1">
      <c r="B3610" s="95"/>
      <c r="C3610" s="97"/>
      <c r="D3610" s="97"/>
      <c r="E3610" s="97"/>
      <c r="F3610" s="97"/>
      <c r="G3610" s="97"/>
      <c r="H3610" s="97"/>
      <c r="I3610" s="95"/>
    </row>
    <row r="3611" spans="2:9" s="127" customFormat="1" ht="18.75" customHeight="1">
      <c r="B3611" s="124"/>
      <c r="C3611" s="497" t="s">
        <v>258</v>
      </c>
      <c r="D3611" s="497"/>
      <c r="E3611" s="497"/>
      <c r="F3611" s="497"/>
      <c r="G3611" s="497"/>
      <c r="H3611" s="285">
        <f>SUBTOTAL(9,H3579:H3609)</f>
        <v>0</v>
      </c>
      <c r="I3611" s="124"/>
    </row>
    <row r="3612" spans="2:9" ht="50.1" customHeight="1">
      <c r="B3612" s="95"/>
      <c r="C3612" s="120"/>
      <c r="D3612" s="120"/>
      <c r="E3612" s="120"/>
      <c r="F3612" s="120"/>
      <c r="G3612" s="120"/>
      <c r="H3612" s="120"/>
      <c r="I3612" s="95"/>
    </row>
    <row r="3613" spans="2:9" ht="18.75" customHeight="1">
      <c r="B3613" s="95"/>
      <c r="C3613" s="510" t="s">
        <v>358</v>
      </c>
      <c r="D3613" s="510"/>
      <c r="E3613" s="507"/>
      <c r="F3613" s="507"/>
      <c r="G3613" s="507"/>
      <c r="H3613" s="507"/>
      <c r="I3613" s="95"/>
    </row>
    <row r="3614" spans="2:9" ht="18.75" customHeight="1">
      <c r="B3614" s="95"/>
      <c r="C3614" s="511" t="s">
        <v>184</v>
      </c>
      <c r="D3614" s="511"/>
      <c r="E3614" s="507"/>
      <c r="F3614" s="507"/>
      <c r="G3614" s="507"/>
      <c r="H3614" s="507"/>
      <c r="I3614" s="95"/>
    </row>
    <row r="3615" spans="2:9" ht="18.75" customHeight="1">
      <c r="B3615" s="95"/>
      <c r="C3615" s="503" t="s">
        <v>359</v>
      </c>
      <c r="D3615" s="503"/>
      <c r="E3615" s="507"/>
      <c r="F3615" s="507"/>
      <c r="G3615" s="507"/>
      <c r="H3615" s="507"/>
      <c r="I3615" s="95"/>
    </row>
    <row r="3616" spans="2:9" ht="18.75" customHeight="1">
      <c r="B3616" s="95"/>
      <c r="C3616" s="503" t="s">
        <v>226</v>
      </c>
      <c r="D3616" s="503"/>
      <c r="E3616" s="507"/>
      <c r="F3616" s="507"/>
      <c r="G3616" s="507"/>
      <c r="H3616" s="507"/>
      <c r="I3616" s="95"/>
    </row>
    <row r="3617" spans="2:9" ht="32.25" customHeight="1">
      <c r="B3617" s="95"/>
      <c r="C3617" s="503" t="s">
        <v>227</v>
      </c>
      <c r="D3617" s="503"/>
      <c r="E3617" s="507"/>
      <c r="F3617" s="507"/>
      <c r="G3617" s="507"/>
      <c r="H3617" s="507"/>
      <c r="I3617" s="95"/>
    </row>
    <row r="3618" spans="2:9" ht="30" customHeight="1">
      <c r="B3618" s="95"/>
      <c r="C3618" s="265" t="s">
        <v>228</v>
      </c>
      <c r="D3618" s="265" t="s">
        <v>229</v>
      </c>
      <c r="E3618" s="265" t="s">
        <v>230</v>
      </c>
      <c r="F3618" s="508" t="s">
        <v>194</v>
      </c>
      <c r="G3618" s="508"/>
      <c r="H3618" s="508"/>
      <c r="I3618" s="95"/>
    </row>
    <row r="3619" spans="2:9" ht="18.75" customHeight="1">
      <c r="B3619" s="95"/>
      <c r="C3619" s="106"/>
      <c r="D3619" s="238"/>
      <c r="E3619" s="266">
        <f>D3619-C3619</f>
        <v>0</v>
      </c>
      <c r="F3619" s="509"/>
      <c r="G3619" s="509"/>
      <c r="H3619" s="509"/>
      <c r="I3619" s="121"/>
    </row>
    <row r="3620" spans="2:9" ht="6" customHeight="1">
      <c r="B3620" s="95"/>
      <c r="C3620" s="96"/>
      <c r="D3620" s="97"/>
      <c r="E3620" s="97"/>
      <c r="F3620" s="97"/>
      <c r="G3620" s="97"/>
      <c r="H3620" s="97"/>
      <c r="I3620" s="95"/>
    </row>
    <row r="3621" spans="2:9" ht="18.75" customHeight="1">
      <c r="B3621" s="95"/>
      <c r="C3621" s="501" t="s">
        <v>231</v>
      </c>
      <c r="D3621" s="501"/>
      <c r="E3621" s="501"/>
      <c r="F3621" s="501"/>
      <c r="G3621" s="501"/>
      <c r="H3621" s="501"/>
      <c r="I3621" s="95"/>
    </row>
    <row r="3622" spans="2:9" ht="25.5">
      <c r="B3622" s="95"/>
      <c r="C3622" s="267" t="s">
        <v>232</v>
      </c>
      <c r="D3622" s="267" t="s">
        <v>233</v>
      </c>
      <c r="E3622" s="267" t="s">
        <v>230</v>
      </c>
      <c r="F3622" s="267" t="s">
        <v>234</v>
      </c>
      <c r="G3622" s="268" t="s">
        <v>235</v>
      </c>
      <c r="H3622" s="269" t="s">
        <v>236</v>
      </c>
      <c r="I3622" s="95"/>
    </row>
    <row r="3623" spans="2:9" ht="18.75" customHeight="1">
      <c r="B3623" s="95"/>
      <c r="C3623" s="106"/>
      <c r="D3623" s="238"/>
      <c r="E3623" s="266">
        <f t="shared" ref="E3623:E3624" si="492">D3623-C3623</f>
        <v>0</v>
      </c>
      <c r="F3623" s="273">
        <f t="shared" ref="F3623:F3624" si="493">IF(E3623-FLOOR(E3623,1)&lt;=5/24,FLOOR(E3623,1),IF(E3623-FLOOR(E3623,1)&lt;=8/24,FLOOR(E3623,1)+1/3,IF(E3623-FLOOR(E3623,1)&lt;=12/24,FLOOR(E3623,1)+2/3,CEILING(E3623,1))))</f>
        <v>0</v>
      </c>
      <c r="G3623" s="108"/>
      <c r="H3623" s="270">
        <f t="shared" ref="H3623:H3624" si="494">G3623*F3623</f>
        <v>0</v>
      </c>
      <c r="I3623" s="95"/>
    </row>
    <row r="3624" spans="2:9" ht="18.75" customHeight="1">
      <c r="B3624" s="95"/>
      <c r="C3624" s="107"/>
      <c r="D3624" s="107"/>
      <c r="E3624" s="274">
        <f t="shared" si="492"/>
        <v>0</v>
      </c>
      <c r="F3624" s="275">
        <f t="shared" si="493"/>
        <v>0</v>
      </c>
      <c r="G3624" s="109"/>
      <c r="H3624" s="271">
        <f t="shared" si="494"/>
        <v>0</v>
      </c>
      <c r="I3624" s="95"/>
    </row>
    <row r="3625" spans="2:9" s="126" customFormat="1" ht="18.75" customHeight="1">
      <c r="B3625" s="122"/>
      <c r="C3625" s="500" t="s">
        <v>237</v>
      </c>
      <c r="D3625" s="500"/>
      <c r="E3625" s="500"/>
      <c r="F3625" s="500"/>
      <c r="G3625" s="502"/>
      <c r="H3625" s="272">
        <f>SUBTOTAL(9,H3623:H3624)</f>
        <v>0</v>
      </c>
      <c r="I3625" s="122"/>
    </row>
    <row r="3626" spans="2:9" ht="6" customHeight="1">
      <c r="B3626" s="95"/>
      <c r="C3626" s="96"/>
      <c r="D3626" s="97"/>
      <c r="E3626" s="97"/>
      <c r="F3626" s="97"/>
      <c r="G3626" s="97"/>
      <c r="H3626" s="97"/>
      <c r="I3626" s="95"/>
    </row>
    <row r="3627" spans="2:9" ht="18.75" customHeight="1">
      <c r="B3627" s="95"/>
      <c r="C3627" s="501" t="s">
        <v>238</v>
      </c>
      <c r="D3627" s="501"/>
      <c r="E3627" s="501"/>
      <c r="F3627" s="501"/>
      <c r="G3627" s="501"/>
      <c r="H3627" s="501"/>
      <c r="I3627" s="95"/>
    </row>
    <row r="3628" spans="2:9" ht="25.5">
      <c r="B3628" s="95"/>
      <c r="C3628" s="267" t="s">
        <v>239</v>
      </c>
      <c r="D3628" s="504" t="s">
        <v>16</v>
      </c>
      <c r="E3628" s="504"/>
      <c r="F3628" s="504"/>
      <c r="G3628" s="504"/>
      <c r="H3628" s="267" t="s">
        <v>64</v>
      </c>
      <c r="I3628" s="95"/>
    </row>
    <row r="3629" spans="2:9" ht="18.75" customHeight="1">
      <c r="B3629" s="95"/>
      <c r="C3629" s="110"/>
      <c r="D3629" s="505"/>
      <c r="E3629" s="505"/>
      <c r="F3629" s="505"/>
      <c r="G3629" s="505"/>
      <c r="H3629" s="111">
        <v>0</v>
      </c>
      <c r="I3629" s="121"/>
    </row>
    <row r="3630" spans="2:9" ht="18.75" customHeight="1">
      <c r="B3630" s="95"/>
      <c r="C3630" s="112"/>
      <c r="D3630" s="506"/>
      <c r="E3630" s="506"/>
      <c r="F3630" s="506"/>
      <c r="G3630" s="506"/>
      <c r="H3630" s="113">
        <v>0</v>
      </c>
      <c r="I3630" s="95"/>
    </row>
    <row r="3631" spans="2:9" s="126" customFormat="1" ht="18.75" customHeight="1">
      <c r="B3631" s="122"/>
      <c r="C3631" s="500" t="s">
        <v>237</v>
      </c>
      <c r="D3631" s="500"/>
      <c r="E3631" s="500"/>
      <c r="F3631" s="500"/>
      <c r="G3631" s="500"/>
      <c r="H3631" s="158">
        <f>SUBTOTAL(9,H3629:H3630)</f>
        <v>0</v>
      </c>
      <c r="I3631" s="122"/>
    </row>
    <row r="3632" spans="2:9" ht="6" customHeight="1">
      <c r="B3632" s="95"/>
      <c r="C3632" s="96"/>
      <c r="D3632" s="97"/>
      <c r="E3632" s="97"/>
      <c r="F3632" s="97"/>
      <c r="G3632" s="97"/>
      <c r="H3632" s="97"/>
      <c r="I3632" s="95"/>
    </row>
    <row r="3633" spans="2:9" ht="18.75" customHeight="1">
      <c r="B3633" s="95"/>
      <c r="C3633" s="501" t="s">
        <v>240</v>
      </c>
      <c r="D3633" s="501"/>
      <c r="E3633" s="501"/>
      <c r="F3633" s="501"/>
      <c r="G3633" s="501"/>
      <c r="H3633" s="501"/>
      <c r="I3633" s="95"/>
    </row>
    <row r="3634" spans="2:9" ht="38.25">
      <c r="B3634" s="95"/>
      <c r="C3634" s="277" t="s">
        <v>361</v>
      </c>
      <c r="D3634" s="277" t="s">
        <v>362</v>
      </c>
      <c r="E3634" s="267" t="s">
        <v>243</v>
      </c>
      <c r="F3634" s="267" t="s">
        <v>244</v>
      </c>
      <c r="G3634" s="268" t="s">
        <v>245</v>
      </c>
      <c r="H3634" s="269" t="s">
        <v>246</v>
      </c>
      <c r="I3634" s="95"/>
    </row>
    <row r="3635" spans="2:9" ht="18.75" customHeight="1">
      <c r="B3635" s="95"/>
      <c r="C3635" s="236"/>
      <c r="D3635" s="114"/>
      <c r="E3635" s="236"/>
      <c r="F3635" s="236"/>
      <c r="G3635" s="278">
        <f>IF(E3635="",0,IF(F3635="",0.42,F3635*0.05+0.42))</f>
        <v>0</v>
      </c>
      <c r="H3635" s="279">
        <f>G3635*E3635</f>
        <v>0</v>
      </c>
      <c r="I3635" s="95"/>
    </row>
    <row r="3636" spans="2:9" ht="18.75" customHeight="1">
      <c r="B3636" s="95"/>
      <c r="C3636" s="236"/>
      <c r="D3636" s="114"/>
      <c r="E3636" s="236"/>
      <c r="F3636" s="236"/>
      <c r="G3636" s="278">
        <f t="shared" ref="G3636:G3638" si="495">IF(E3636="",0,IF(F3636="",0.42,F3636*0.05+0.42))</f>
        <v>0</v>
      </c>
      <c r="H3636" s="279">
        <f t="shared" ref="H3636:H3638" si="496">G3636*E3636</f>
        <v>0</v>
      </c>
      <c r="I3636" s="95"/>
    </row>
    <row r="3637" spans="2:9" ht="18.75" customHeight="1">
      <c r="B3637" s="95"/>
      <c r="C3637" s="236"/>
      <c r="D3637" s="114"/>
      <c r="E3637" s="236"/>
      <c r="F3637" s="236"/>
      <c r="G3637" s="278">
        <f t="shared" si="495"/>
        <v>0</v>
      </c>
      <c r="H3637" s="279">
        <f t="shared" si="496"/>
        <v>0</v>
      </c>
      <c r="I3637" s="95"/>
    </row>
    <row r="3638" spans="2:9" ht="18.75" customHeight="1">
      <c r="B3638" s="95"/>
      <c r="C3638" s="237"/>
      <c r="D3638" s="115"/>
      <c r="E3638" s="237"/>
      <c r="F3638" s="237"/>
      <c r="G3638" s="280">
        <f t="shared" si="495"/>
        <v>0</v>
      </c>
      <c r="H3638" s="281">
        <f t="shared" si="496"/>
        <v>0</v>
      </c>
      <c r="I3638" s="95"/>
    </row>
    <row r="3639" spans="2:9" s="126" customFormat="1" ht="18.75" customHeight="1">
      <c r="B3639" s="122"/>
      <c r="C3639" s="500" t="s">
        <v>237</v>
      </c>
      <c r="D3639" s="500"/>
      <c r="E3639" s="500"/>
      <c r="F3639" s="500"/>
      <c r="G3639" s="502"/>
      <c r="H3639" s="272">
        <f>SUBTOTAL(9,H3635:H3638)</f>
        <v>0</v>
      </c>
      <c r="I3639" s="122"/>
    </row>
    <row r="3640" spans="2:9" ht="6" customHeight="1">
      <c r="B3640" s="95"/>
      <c r="C3640" s="97"/>
      <c r="D3640" s="97"/>
      <c r="E3640" s="97"/>
      <c r="F3640" s="97"/>
      <c r="G3640" s="97"/>
      <c r="H3640" s="97"/>
      <c r="I3640" s="95"/>
    </row>
    <row r="3641" spans="2:9" ht="18.75" customHeight="1">
      <c r="B3641" s="95"/>
      <c r="C3641" s="501" t="s">
        <v>247</v>
      </c>
      <c r="D3641" s="501"/>
      <c r="E3641" s="501"/>
      <c r="F3641" s="501"/>
      <c r="G3641" s="501"/>
      <c r="H3641" s="501"/>
      <c r="I3641" s="95"/>
    </row>
    <row r="3642" spans="2:9" ht="18.75" customHeight="1">
      <c r="B3642" s="95"/>
      <c r="C3642" s="277" t="s">
        <v>241</v>
      </c>
      <c r="D3642" s="277" t="s">
        <v>242</v>
      </c>
      <c r="E3642" s="503" t="s">
        <v>248</v>
      </c>
      <c r="F3642" s="503"/>
      <c r="G3642" s="503"/>
      <c r="H3642" s="267" t="s">
        <v>249</v>
      </c>
      <c r="I3642" s="95"/>
    </row>
    <row r="3643" spans="2:9" ht="18.75" customHeight="1">
      <c r="B3643" s="95"/>
      <c r="C3643" s="236"/>
      <c r="D3643" s="236"/>
      <c r="E3643" s="498"/>
      <c r="F3643" s="498"/>
      <c r="G3643" s="498"/>
      <c r="H3643" s="111">
        <v>0</v>
      </c>
      <c r="I3643" s="95"/>
    </row>
    <row r="3644" spans="2:9" ht="18.75" customHeight="1">
      <c r="B3644" s="95"/>
      <c r="C3644" s="236"/>
      <c r="D3644" s="236"/>
      <c r="E3644" s="498"/>
      <c r="F3644" s="498"/>
      <c r="G3644" s="498"/>
      <c r="H3644" s="111">
        <v>0</v>
      </c>
      <c r="I3644" s="95"/>
    </row>
    <row r="3645" spans="2:9" ht="18.75" customHeight="1">
      <c r="B3645" s="95"/>
      <c r="C3645" s="236"/>
      <c r="D3645" s="236"/>
      <c r="E3645" s="498"/>
      <c r="F3645" s="498"/>
      <c r="G3645" s="498"/>
      <c r="H3645" s="111">
        <v>0</v>
      </c>
      <c r="I3645" s="95"/>
    </row>
    <row r="3646" spans="2:9" ht="18.75" customHeight="1">
      <c r="B3646" s="95"/>
      <c r="C3646" s="237"/>
      <c r="D3646" s="237"/>
      <c r="E3646" s="499"/>
      <c r="F3646" s="499"/>
      <c r="G3646" s="499"/>
      <c r="H3646" s="113">
        <v>0</v>
      </c>
      <c r="I3646" s="95"/>
    </row>
    <row r="3647" spans="2:9" s="126" customFormat="1" ht="18.75" customHeight="1">
      <c r="B3647" s="122"/>
      <c r="C3647" s="500" t="s">
        <v>237</v>
      </c>
      <c r="D3647" s="500"/>
      <c r="E3647" s="500"/>
      <c r="F3647" s="500"/>
      <c r="G3647" s="500"/>
      <c r="H3647" s="276">
        <f>SUBTOTAL(9,H3643:H3646)</f>
        <v>0</v>
      </c>
      <c r="I3647" s="122"/>
    </row>
    <row r="3648" spans="2:9" ht="6" customHeight="1">
      <c r="B3648" s="95"/>
      <c r="C3648" s="97"/>
      <c r="D3648" s="97"/>
      <c r="E3648" s="97"/>
      <c r="F3648" s="97"/>
      <c r="G3648" s="97"/>
      <c r="H3648" s="97"/>
      <c r="I3648" s="95"/>
    </row>
    <row r="3649" spans="2:9" ht="18.75" customHeight="1">
      <c r="B3649" s="95"/>
      <c r="C3649" s="501" t="s">
        <v>250</v>
      </c>
      <c r="D3649" s="501"/>
      <c r="E3649" s="501"/>
      <c r="F3649" s="501"/>
      <c r="G3649" s="501"/>
      <c r="H3649" s="501"/>
      <c r="I3649" s="95"/>
    </row>
    <row r="3650" spans="2:9" ht="25.5">
      <c r="B3650" s="95"/>
      <c r="C3650" s="282" t="s">
        <v>251</v>
      </c>
      <c r="D3650" s="267" t="s">
        <v>252</v>
      </c>
      <c r="E3650" s="267" t="s">
        <v>253</v>
      </c>
      <c r="F3650" s="277" t="s">
        <v>254</v>
      </c>
      <c r="G3650" s="267" t="s">
        <v>255</v>
      </c>
      <c r="H3650" s="267" t="s">
        <v>249</v>
      </c>
      <c r="I3650" s="95"/>
    </row>
    <row r="3651" spans="2:9" ht="18.75" customHeight="1">
      <c r="B3651" s="95"/>
      <c r="C3651" s="116"/>
      <c r="D3651" s="117"/>
      <c r="E3651" s="117"/>
      <c r="F3651" s="117"/>
      <c r="G3651" s="283">
        <f>E3651-D3651</f>
        <v>0</v>
      </c>
      <c r="H3651" s="111">
        <v>0</v>
      </c>
      <c r="I3651" s="123" t="s">
        <v>256</v>
      </c>
    </row>
    <row r="3652" spans="2:9" ht="18.75" customHeight="1">
      <c r="B3652" s="95"/>
      <c r="C3652" s="118"/>
      <c r="D3652" s="119"/>
      <c r="E3652" s="119"/>
      <c r="F3652" s="119"/>
      <c r="G3652" s="284">
        <f t="shared" ref="G3652" si="497">E3652-D3652</f>
        <v>0</v>
      </c>
      <c r="H3652" s="113">
        <v>0</v>
      </c>
      <c r="I3652" s="123" t="s">
        <v>257</v>
      </c>
    </row>
    <row r="3653" spans="2:9" s="126" customFormat="1" ht="18.75" customHeight="1">
      <c r="B3653" s="122"/>
      <c r="C3653" s="500" t="s">
        <v>237</v>
      </c>
      <c r="D3653" s="500"/>
      <c r="E3653" s="500"/>
      <c r="F3653" s="500"/>
      <c r="G3653" s="500"/>
      <c r="H3653" s="276">
        <f>SUBTOTAL(9,H3651:H3652)</f>
        <v>0</v>
      </c>
      <c r="I3653" s="122"/>
    </row>
    <row r="3654" spans="2:9" ht="6" customHeight="1">
      <c r="B3654" s="95"/>
      <c r="C3654" s="97"/>
      <c r="D3654" s="97"/>
      <c r="E3654" s="97"/>
      <c r="F3654" s="97"/>
      <c r="G3654" s="97"/>
      <c r="H3654" s="97"/>
      <c r="I3654" s="95"/>
    </row>
    <row r="3655" spans="2:9" s="127" customFormat="1" ht="18.75" customHeight="1">
      <c r="B3655" s="124"/>
      <c r="C3655" s="497" t="s">
        <v>258</v>
      </c>
      <c r="D3655" s="497"/>
      <c r="E3655" s="497"/>
      <c r="F3655" s="497"/>
      <c r="G3655" s="497"/>
      <c r="H3655" s="285">
        <f>SUBTOTAL(9,H3623:H3653)</f>
        <v>0</v>
      </c>
      <c r="I3655" s="124"/>
    </row>
    <row r="3656" spans="2:9" ht="50.1" customHeight="1">
      <c r="B3656" s="95"/>
      <c r="C3656" s="120"/>
      <c r="D3656" s="120"/>
      <c r="E3656" s="120"/>
      <c r="F3656" s="120"/>
      <c r="G3656" s="120"/>
      <c r="H3656" s="120"/>
      <c r="I3656" s="95"/>
    </row>
    <row r="3657" spans="2:9" ht="18.75" customHeight="1">
      <c r="B3657" s="95"/>
      <c r="C3657" s="510" t="s">
        <v>358</v>
      </c>
      <c r="D3657" s="510"/>
      <c r="E3657" s="507"/>
      <c r="F3657" s="507"/>
      <c r="G3657" s="507"/>
      <c r="H3657" s="507"/>
      <c r="I3657" s="95"/>
    </row>
    <row r="3658" spans="2:9" ht="18.75" customHeight="1">
      <c r="B3658" s="95"/>
      <c r="C3658" s="511" t="s">
        <v>184</v>
      </c>
      <c r="D3658" s="511"/>
      <c r="E3658" s="507"/>
      <c r="F3658" s="507"/>
      <c r="G3658" s="507"/>
      <c r="H3658" s="507"/>
      <c r="I3658" s="95"/>
    </row>
    <row r="3659" spans="2:9" ht="18.75" customHeight="1">
      <c r="B3659" s="95"/>
      <c r="C3659" s="503" t="s">
        <v>359</v>
      </c>
      <c r="D3659" s="503"/>
      <c r="E3659" s="507"/>
      <c r="F3659" s="507"/>
      <c r="G3659" s="507"/>
      <c r="H3659" s="507"/>
      <c r="I3659" s="95"/>
    </row>
    <row r="3660" spans="2:9" ht="18.75" customHeight="1">
      <c r="B3660" s="95"/>
      <c r="C3660" s="503" t="s">
        <v>226</v>
      </c>
      <c r="D3660" s="503"/>
      <c r="E3660" s="507"/>
      <c r="F3660" s="507"/>
      <c r="G3660" s="507"/>
      <c r="H3660" s="507"/>
      <c r="I3660" s="95"/>
    </row>
    <row r="3661" spans="2:9" ht="32.25" customHeight="1">
      <c r="B3661" s="95"/>
      <c r="C3661" s="503" t="s">
        <v>227</v>
      </c>
      <c r="D3661" s="503"/>
      <c r="E3661" s="507"/>
      <c r="F3661" s="507"/>
      <c r="G3661" s="507"/>
      <c r="H3661" s="507"/>
      <c r="I3661" s="95"/>
    </row>
    <row r="3662" spans="2:9" ht="30" customHeight="1">
      <c r="B3662" s="95"/>
      <c r="C3662" s="265" t="s">
        <v>228</v>
      </c>
      <c r="D3662" s="265" t="s">
        <v>229</v>
      </c>
      <c r="E3662" s="265" t="s">
        <v>230</v>
      </c>
      <c r="F3662" s="508" t="s">
        <v>194</v>
      </c>
      <c r="G3662" s="508"/>
      <c r="H3662" s="508"/>
      <c r="I3662" s="95"/>
    </row>
    <row r="3663" spans="2:9" ht="18.75" customHeight="1">
      <c r="B3663" s="95"/>
      <c r="C3663" s="106"/>
      <c r="D3663" s="238"/>
      <c r="E3663" s="266">
        <f>D3663-C3663</f>
        <v>0</v>
      </c>
      <c r="F3663" s="509"/>
      <c r="G3663" s="509"/>
      <c r="H3663" s="509"/>
      <c r="I3663" s="121"/>
    </row>
    <row r="3664" spans="2:9" ht="6" customHeight="1">
      <c r="B3664" s="95"/>
      <c r="C3664" s="96"/>
      <c r="D3664" s="97"/>
      <c r="E3664" s="97"/>
      <c r="F3664" s="97"/>
      <c r="G3664" s="97"/>
      <c r="H3664" s="97"/>
      <c r="I3664" s="95"/>
    </row>
    <row r="3665" spans="2:9" ht="18.75" customHeight="1">
      <c r="B3665" s="95"/>
      <c r="C3665" s="501" t="s">
        <v>231</v>
      </c>
      <c r="D3665" s="501"/>
      <c r="E3665" s="501"/>
      <c r="F3665" s="501"/>
      <c r="G3665" s="501"/>
      <c r="H3665" s="501"/>
      <c r="I3665" s="95"/>
    </row>
    <row r="3666" spans="2:9" ht="25.5">
      <c r="B3666" s="95"/>
      <c r="C3666" s="267" t="s">
        <v>232</v>
      </c>
      <c r="D3666" s="267" t="s">
        <v>233</v>
      </c>
      <c r="E3666" s="267" t="s">
        <v>230</v>
      </c>
      <c r="F3666" s="267" t="s">
        <v>234</v>
      </c>
      <c r="G3666" s="268" t="s">
        <v>235</v>
      </c>
      <c r="H3666" s="269" t="s">
        <v>236</v>
      </c>
      <c r="I3666" s="95"/>
    </row>
    <row r="3667" spans="2:9" ht="18.75" customHeight="1">
      <c r="B3667" s="95"/>
      <c r="C3667" s="106"/>
      <c r="D3667" s="238"/>
      <c r="E3667" s="266">
        <f t="shared" ref="E3667:E3668" si="498">D3667-C3667</f>
        <v>0</v>
      </c>
      <c r="F3667" s="273">
        <f t="shared" ref="F3667:F3668" si="499">IF(E3667-FLOOR(E3667,1)&lt;=5/24,FLOOR(E3667,1),IF(E3667-FLOOR(E3667,1)&lt;=8/24,FLOOR(E3667,1)+1/3,IF(E3667-FLOOR(E3667,1)&lt;=12/24,FLOOR(E3667,1)+2/3,CEILING(E3667,1))))</f>
        <v>0</v>
      </c>
      <c r="G3667" s="108"/>
      <c r="H3667" s="270">
        <f t="shared" ref="H3667:H3668" si="500">G3667*F3667</f>
        <v>0</v>
      </c>
      <c r="I3667" s="95"/>
    </row>
    <row r="3668" spans="2:9" ht="18.75" customHeight="1">
      <c r="B3668" s="95"/>
      <c r="C3668" s="107"/>
      <c r="D3668" s="107"/>
      <c r="E3668" s="274">
        <f t="shared" si="498"/>
        <v>0</v>
      </c>
      <c r="F3668" s="275">
        <f t="shared" si="499"/>
        <v>0</v>
      </c>
      <c r="G3668" s="109"/>
      <c r="H3668" s="271">
        <f t="shared" si="500"/>
        <v>0</v>
      </c>
      <c r="I3668" s="95"/>
    </row>
    <row r="3669" spans="2:9" s="126" customFormat="1" ht="18.75" customHeight="1">
      <c r="B3669" s="122"/>
      <c r="C3669" s="500" t="s">
        <v>237</v>
      </c>
      <c r="D3669" s="500"/>
      <c r="E3669" s="500"/>
      <c r="F3669" s="500"/>
      <c r="G3669" s="502"/>
      <c r="H3669" s="272">
        <f>SUBTOTAL(9,H3667:H3668)</f>
        <v>0</v>
      </c>
      <c r="I3669" s="122"/>
    </row>
    <row r="3670" spans="2:9" ht="6" customHeight="1">
      <c r="B3670" s="95"/>
      <c r="C3670" s="96"/>
      <c r="D3670" s="97"/>
      <c r="E3670" s="97"/>
      <c r="F3670" s="97"/>
      <c r="G3670" s="97"/>
      <c r="H3670" s="97"/>
      <c r="I3670" s="95"/>
    </row>
    <row r="3671" spans="2:9" ht="18.75" customHeight="1">
      <c r="B3671" s="95"/>
      <c r="C3671" s="501" t="s">
        <v>238</v>
      </c>
      <c r="D3671" s="501"/>
      <c r="E3671" s="501"/>
      <c r="F3671" s="501"/>
      <c r="G3671" s="501"/>
      <c r="H3671" s="501"/>
      <c r="I3671" s="95"/>
    </row>
    <row r="3672" spans="2:9" ht="25.5">
      <c r="B3672" s="95"/>
      <c r="C3672" s="267" t="s">
        <v>239</v>
      </c>
      <c r="D3672" s="504" t="s">
        <v>16</v>
      </c>
      <c r="E3672" s="504"/>
      <c r="F3672" s="504"/>
      <c r="G3672" s="504"/>
      <c r="H3672" s="267" t="s">
        <v>64</v>
      </c>
      <c r="I3672" s="95"/>
    </row>
    <row r="3673" spans="2:9" ht="18.75" customHeight="1">
      <c r="B3673" s="95"/>
      <c r="C3673" s="110"/>
      <c r="D3673" s="505"/>
      <c r="E3673" s="505"/>
      <c r="F3673" s="505"/>
      <c r="G3673" s="505"/>
      <c r="H3673" s="111">
        <v>0</v>
      </c>
      <c r="I3673" s="121"/>
    </row>
    <row r="3674" spans="2:9" ht="18.75" customHeight="1">
      <c r="B3674" s="95"/>
      <c r="C3674" s="112"/>
      <c r="D3674" s="506"/>
      <c r="E3674" s="506"/>
      <c r="F3674" s="506"/>
      <c r="G3674" s="506"/>
      <c r="H3674" s="113">
        <v>0</v>
      </c>
      <c r="I3674" s="95"/>
    </row>
    <row r="3675" spans="2:9" s="126" customFormat="1" ht="18.75" customHeight="1">
      <c r="B3675" s="122"/>
      <c r="C3675" s="500" t="s">
        <v>237</v>
      </c>
      <c r="D3675" s="500"/>
      <c r="E3675" s="500"/>
      <c r="F3675" s="500"/>
      <c r="G3675" s="500"/>
      <c r="H3675" s="158">
        <f>SUBTOTAL(9,H3673:H3674)</f>
        <v>0</v>
      </c>
      <c r="I3675" s="122"/>
    </row>
    <row r="3676" spans="2:9" ht="6" customHeight="1">
      <c r="B3676" s="95"/>
      <c r="C3676" s="96"/>
      <c r="D3676" s="97"/>
      <c r="E3676" s="97"/>
      <c r="F3676" s="97"/>
      <c r="G3676" s="97"/>
      <c r="H3676" s="97"/>
      <c r="I3676" s="95"/>
    </row>
    <row r="3677" spans="2:9" ht="18.75" customHeight="1">
      <c r="B3677" s="95"/>
      <c r="C3677" s="501" t="s">
        <v>240</v>
      </c>
      <c r="D3677" s="501"/>
      <c r="E3677" s="501"/>
      <c r="F3677" s="501"/>
      <c r="G3677" s="501"/>
      <c r="H3677" s="501"/>
      <c r="I3677" s="95"/>
    </row>
    <row r="3678" spans="2:9" ht="38.25">
      <c r="B3678" s="95"/>
      <c r="C3678" s="277" t="s">
        <v>361</v>
      </c>
      <c r="D3678" s="277" t="s">
        <v>362</v>
      </c>
      <c r="E3678" s="267" t="s">
        <v>243</v>
      </c>
      <c r="F3678" s="267" t="s">
        <v>244</v>
      </c>
      <c r="G3678" s="268" t="s">
        <v>245</v>
      </c>
      <c r="H3678" s="269" t="s">
        <v>246</v>
      </c>
      <c r="I3678" s="95"/>
    </row>
    <row r="3679" spans="2:9" ht="18.75" customHeight="1">
      <c r="B3679" s="95"/>
      <c r="C3679" s="236"/>
      <c r="D3679" s="114"/>
      <c r="E3679" s="236"/>
      <c r="F3679" s="236"/>
      <c r="G3679" s="278">
        <f>IF(E3679="",0,IF(F3679="",0.42,F3679*0.05+0.42))</f>
        <v>0</v>
      </c>
      <c r="H3679" s="279">
        <f>G3679*E3679</f>
        <v>0</v>
      </c>
      <c r="I3679" s="95"/>
    </row>
    <row r="3680" spans="2:9" ht="18.75" customHeight="1">
      <c r="B3680" s="95"/>
      <c r="C3680" s="236"/>
      <c r="D3680" s="114"/>
      <c r="E3680" s="236"/>
      <c r="F3680" s="236"/>
      <c r="G3680" s="278">
        <f t="shared" ref="G3680:G3682" si="501">IF(E3680="",0,IF(F3680="",0.42,F3680*0.05+0.42))</f>
        <v>0</v>
      </c>
      <c r="H3680" s="279">
        <f t="shared" ref="H3680:H3682" si="502">G3680*E3680</f>
        <v>0</v>
      </c>
      <c r="I3680" s="95"/>
    </row>
    <row r="3681" spans="2:9" ht="18.75" customHeight="1">
      <c r="B3681" s="95"/>
      <c r="C3681" s="236"/>
      <c r="D3681" s="114"/>
      <c r="E3681" s="236"/>
      <c r="F3681" s="236"/>
      <c r="G3681" s="278">
        <f t="shared" si="501"/>
        <v>0</v>
      </c>
      <c r="H3681" s="279">
        <f t="shared" si="502"/>
        <v>0</v>
      </c>
      <c r="I3681" s="95"/>
    </row>
    <row r="3682" spans="2:9" ht="18.75" customHeight="1">
      <c r="B3682" s="95"/>
      <c r="C3682" s="237"/>
      <c r="D3682" s="115"/>
      <c r="E3682" s="237"/>
      <c r="F3682" s="237"/>
      <c r="G3682" s="280">
        <f t="shared" si="501"/>
        <v>0</v>
      </c>
      <c r="H3682" s="281">
        <f t="shared" si="502"/>
        <v>0</v>
      </c>
      <c r="I3682" s="95"/>
    </row>
    <row r="3683" spans="2:9" s="126" customFormat="1" ht="18.75" customHeight="1">
      <c r="B3683" s="122"/>
      <c r="C3683" s="500" t="s">
        <v>237</v>
      </c>
      <c r="D3683" s="500"/>
      <c r="E3683" s="500"/>
      <c r="F3683" s="500"/>
      <c r="G3683" s="502"/>
      <c r="H3683" s="272">
        <f>SUBTOTAL(9,H3679:H3682)</f>
        <v>0</v>
      </c>
      <c r="I3683" s="122"/>
    </row>
    <row r="3684" spans="2:9" ht="6" customHeight="1">
      <c r="B3684" s="95"/>
      <c r="C3684" s="97"/>
      <c r="D3684" s="97"/>
      <c r="E3684" s="97"/>
      <c r="F3684" s="97"/>
      <c r="G3684" s="97"/>
      <c r="H3684" s="97"/>
      <c r="I3684" s="95"/>
    </row>
    <row r="3685" spans="2:9" ht="18.75" customHeight="1">
      <c r="B3685" s="95"/>
      <c r="C3685" s="501" t="s">
        <v>247</v>
      </c>
      <c r="D3685" s="501"/>
      <c r="E3685" s="501"/>
      <c r="F3685" s="501"/>
      <c r="G3685" s="501"/>
      <c r="H3685" s="501"/>
      <c r="I3685" s="95"/>
    </row>
    <row r="3686" spans="2:9" ht="18.75" customHeight="1">
      <c r="B3686" s="95"/>
      <c r="C3686" s="277" t="s">
        <v>241</v>
      </c>
      <c r="D3686" s="277" t="s">
        <v>242</v>
      </c>
      <c r="E3686" s="503" t="s">
        <v>248</v>
      </c>
      <c r="F3686" s="503"/>
      <c r="G3686" s="503"/>
      <c r="H3686" s="267" t="s">
        <v>249</v>
      </c>
      <c r="I3686" s="95"/>
    </row>
    <row r="3687" spans="2:9" ht="18.75" customHeight="1">
      <c r="B3687" s="95"/>
      <c r="C3687" s="236"/>
      <c r="D3687" s="236"/>
      <c r="E3687" s="498"/>
      <c r="F3687" s="498"/>
      <c r="G3687" s="498"/>
      <c r="H3687" s="111">
        <v>0</v>
      </c>
      <c r="I3687" s="95"/>
    </row>
    <row r="3688" spans="2:9" ht="18.75" customHeight="1">
      <c r="B3688" s="95"/>
      <c r="C3688" s="236"/>
      <c r="D3688" s="236"/>
      <c r="E3688" s="498"/>
      <c r="F3688" s="498"/>
      <c r="G3688" s="498"/>
      <c r="H3688" s="111">
        <v>0</v>
      </c>
      <c r="I3688" s="95"/>
    </row>
    <row r="3689" spans="2:9" ht="18.75" customHeight="1">
      <c r="B3689" s="95"/>
      <c r="C3689" s="236"/>
      <c r="D3689" s="236"/>
      <c r="E3689" s="498"/>
      <c r="F3689" s="498"/>
      <c r="G3689" s="498"/>
      <c r="H3689" s="111">
        <v>0</v>
      </c>
      <c r="I3689" s="95"/>
    </row>
    <row r="3690" spans="2:9" ht="18.75" customHeight="1">
      <c r="B3690" s="95"/>
      <c r="C3690" s="237"/>
      <c r="D3690" s="237"/>
      <c r="E3690" s="499"/>
      <c r="F3690" s="499"/>
      <c r="G3690" s="499"/>
      <c r="H3690" s="113">
        <v>0</v>
      </c>
      <c r="I3690" s="95"/>
    </row>
    <row r="3691" spans="2:9" s="126" customFormat="1" ht="18.75" customHeight="1">
      <c r="B3691" s="122"/>
      <c r="C3691" s="500" t="s">
        <v>237</v>
      </c>
      <c r="D3691" s="500"/>
      <c r="E3691" s="500"/>
      <c r="F3691" s="500"/>
      <c r="G3691" s="500"/>
      <c r="H3691" s="276">
        <f>SUBTOTAL(9,H3687:H3690)</f>
        <v>0</v>
      </c>
      <c r="I3691" s="122"/>
    </row>
    <row r="3692" spans="2:9" ht="6" customHeight="1">
      <c r="B3692" s="95"/>
      <c r="C3692" s="97"/>
      <c r="D3692" s="97"/>
      <c r="E3692" s="97"/>
      <c r="F3692" s="97"/>
      <c r="G3692" s="97"/>
      <c r="H3692" s="97"/>
      <c r="I3692" s="95"/>
    </row>
    <row r="3693" spans="2:9" ht="18.75" customHeight="1">
      <c r="B3693" s="95"/>
      <c r="C3693" s="501" t="s">
        <v>250</v>
      </c>
      <c r="D3693" s="501"/>
      <c r="E3693" s="501"/>
      <c r="F3693" s="501"/>
      <c r="G3693" s="501"/>
      <c r="H3693" s="501"/>
      <c r="I3693" s="95"/>
    </row>
    <row r="3694" spans="2:9" ht="25.5">
      <c r="B3694" s="95"/>
      <c r="C3694" s="282" t="s">
        <v>251</v>
      </c>
      <c r="D3694" s="267" t="s">
        <v>252</v>
      </c>
      <c r="E3694" s="267" t="s">
        <v>253</v>
      </c>
      <c r="F3694" s="277" t="s">
        <v>254</v>
      </c>
      <c r="G3694" s="267" t="s">
        <v>255</v>
      </c>
      <c r="H3694" s="267" t="s">
        <v>249</v>
      </c>
      <c r="I3694" s="95"/>
    </row>
    <row r="3695" spans="2:9" ht="18.75" customHeight="1">
      <c r="B3695" s="95"/>
      <c r="C3695" s="116"/>
      <c r="D3695" s="117"/>
      <c r="E3695" s="117"/>
      <c r="F3695" s="117"/>
      <c r="G3695" s="283">
        <f>E3695-D3695</f>
        <v>0</v>
      </c>
      <c r="H3695" s="111">
        <v>0</v>
      </c>
      <c r="I3695" s="123" t="s">
        <v>256</v>
      </c>
    </row>
    <row r="3696" spans="2:9" ht="18.75" customHeight="1">
      <c r="B3696" s="95"/>
      <c r="C3696" s="118"/>
      <c r="D3696" s="119"/>
      <c r="E3696" s="119"/>
      <c r="F3696" s="119"/>
      <c r="G3696" s="284">
        <f t="shared" ref="G3696" si="503">E3696-D3696</f>
        <v>0</v>
      </c>
      <c r="H3696" s="113">
        <v>0</v>
      </c>
      <c r="I3696" s="123" t="s">
        <v>257</v>
      </c>
    </row>
    <row r="3697" spans="2:9" s="126" customFormat="1" ht="18.75" customHeight="1">
      <c r="B3697" s="122"/>
      <c r="C3697" s="500" t="s">
        <v>237</v>
      </c>
      <c r="D3697" s="500"/>
      <c r="E3697" s="500"/>
      <c r="F3697" s="500"/>
      <c r="G3697" s="500"/>
      <c r="H3697" s="276">
        <f>SUBTOTAL(9,H3695:H3696)</f>
        <v>0</v>
      </c>
      <c r="I3697" s="122"/>
    </row>
    <row r="3698" spans="2:9" ht="6" customHeight="1">
      <c r="B3698" s="95"/>
      <c r="C3698" s="97"/>
      <c r="D3698" s="97"/>
      <c r="E3698" s="97"/>
      <c r="F3698" s="97"/>
      <c r="G3698" s="97"/>
      <c r="H3698" s="97"/>
      <c r="I3698" s="95"/>
    </row>
    <row r="3699" spans="2:9" s="127" customFormat="1" ht="18.75" customHeight="1">
      <c r="B3699" s="124"/>
      <c r="C3699" s="497" t="s">
        <v>258</v>
      </c>
      <c r="D3699" s="497"/>
      <c r="E3699" s="497"/>
      <c r="F3699" s="497"/>
      <c r="G3699" s="497"/>
      <c r="H3699" s="285">
        <f>SUBTOTAL(9,H3667:H3697)</f>
        <v>0</v>
      </c>
      <c r="I3699" s="124"/>
    </row>
    <row r="3700" spans="2:9" ht="50.1" customHeight="1">
      <c r="B3700" s="95"/>
      <c r="C3700" s="120"/>
      <c r="D3700" s="120"/>
      <c r="E3700" s="120"/>
      <c r="F3700" s="120"/>
      <c r="G3700" s="120"/>
      <c r="H3700" s="120"/>
      <c r="I3700" s="95"/>
    </row>
    <row r="3701" spans="2:9" ht="18.75" customHeight="1">
      <c r="B3701" s="95"/>
      <c r="C3701" s="510" t="s">
        <v>358</v>
      </c>
      <c r="D3701" s="510"/>
      <c r="E3701" s="507"/>
      <c r="F3701" s="507"/>
      <c r="G3701" s="507"/>
      <c r="H3701" s="507"/>
      <c r="I3701" s="95"/>
    </row>
    <row r="3702" spans="2:9" ht="18.75" customHeight="1">
      <c r="B3702" s="95"/>
      <c r="C3702" s="511" t="s">
        <v>184</v>
      </c>
      <c r="D3702" s="511"/>
      <c r="E3702" s="507"/>
      <c r="F3702" s="507"/>
      <c r="G3702" s="507"/>
      <c r="H3702" s="507"/>
      <c r="I3702" s="95"/>
    </row>
    <row r="3703" spans="2:9" ht="18.75" customHeight="1">
      <c r="B3703" s="95"/>
      <c r="C3703" s="503" t="s">
        <v>359</v>
      </c>
      <c r="D3703" s="503"/>
      <c r="E3703" s="507"/>
      <c r="F3703" s="507"/>
      <c r="G3703" s="507"/>
      <c r="H3703" s="507"/>
      <c r="I3703" s="95"/>
    </row>
    <row r="3704" spans="2:9" ht="18.75" customHeight="1">
      <c r="B3704" s="95"/>
      <c r="C3704" s="503" t="s">
        <v>226</v>
      </c>
      <c r="D3704" s="503"/>
      <c r="E3704" s="507"/>
      <c r="F3704" s="507"/>
      <c r="G3704" s="507"/>
      <c r="H3704" s="507"/>
      <c r="I3704" s="95"/>
    </row>
    <row r="3705" spans="2:9" ht="32.25" customHeight="1">
      <c r="B3705" s="95"/>
      <c r="C3705" s="503" t="s">
        <v>227</v>
      </c>
      <c r="D3705" s="503"/>
      <c r="E3705" s="507"/>
      <c r="F3705" s="507"/>
      <c r="G3705" s="507"/>
      <c r="H3705" s="507"/>
      <c r="I3705" s="95"/>
    </row>
    <row r="3706" spans="2:9" ht="30" customHeight="1">
      <c r="B3706" s="95"/>
      <c r="C3706" s="265" t="s">
        <v>228</v>
      </c>
      <c r="D3706" s="265" t="s">
        <v>229</v>
      </c>
      <c r="E3706" s="265" t="s">
        <v>230</v>
      </c>
      <c r="F3706" s="508" t="s">
        <v>194</v>
      </c>
      <c r="G3706" s="508"/>
      <c r="H3706" s="508"/>
      <c r="I3706" s="95"/>
    </row>
    <row r="3707" spans="2:9" ht="18.75" customHeight="1">
      <c r="B3707" s="95"/>
      <c r="C3707" s="106"/>
      <c r="D3707" s="238"/>
      <c r="E3707" s="266">
        <f>D3707-C3707</f>
        <v>0</v>
      </c>
      <c r="F3707" s="509"/>
      <c r="G3707" s="509"/>
      <c r="H3707" s="509"/>
      <c r="I3707" s="121"/>
    </row>
    <row r="3708" spans="2:9" ht="6" customHeight="1">
      <c r="B3708" s="95"/>
      <c r="C3708" s="96"/>
      <c r="D3708" s="97"/>
      <c r="E3708" s="97"/>
      <c r="F3708" s="97"/>
      <c r="G3708" s="97"/>
      <c r="H3708" s="97"/>
      <c r="I3708" s="95"/>
    </row>
    <row r="3709" spans="2:9" ht="18.75" customHeight="1">
      <c r="B3709" s="95"/>
      <c r="C3709" s="501" t="s">
        <v>231</v>
      </c>
      <c r="D3709" s="501"/>
      <c r="E3709" s="501"/>
      <c r="F3709" s="501"/>
      <c r="G3709" s="501"/>
      <c r="H3709" s="501"/>
      <c r="I3709" s="95"/>
    </row>
    <row r="3710" spans="2:9" ht="25.5">
      <c r="B3710" s="95"/>
      <c r="C3710" s="267" t="s">
        <v>232</v>
      </c>
      <c r="D3710" s="267" t="s">
        <v>233</v>
      </c>
      <c r="E3710" s="267" t="s">
        <v>230</v>
      </c>
      <c r="F3710" s="267" t="s">
        <v>234</v>
      </c>
      <c r="G3710" s="268" t="s">
        <v>235</v>
      </c>
      <c r="H3710" s="269" t="s">
        <v>236</v>
      </c>
      <c r="I3710" s="95"/>
    </row>
    <row r="3711" spans="2:9" ht="18.75" customHeight="1">
      <c r="B3711" s="95"/>
      <c r="C3711" s="106"/>
      <c r="D3711" s="238"/>
      <c r="E3711" s="266">
        <f t="shared" ref="E3711:E3712" si="504">D3711-C3711</f>
        <v>0</v>
      </c>
      <c r="F3711" s="273">
        <f t="shared" ref="F3711:F3712" si="505">IF(E3711-FLOOR(E3711,1)&lt;=5/24,FLOOR(E3711,1),IF(E3711-FLOOR(E3711,1)&lt;=8/24,FLOOR(E3711,1)+1/3,IF(E3711-FLOOR(E3711,1)&lt;=12/24,FLOOR(E3711,1)+2/3,CEILING(E3711,1))))</f>
        <v>0</v>
      </c>
      <c r="G3711" s="108"/>
      <c r="H3711" s="270">
        <f t="shared" ref="H3711:H3712" si="506">G3711*F3711</f>
        <v>0</v>
      </c>
      <c r="I3711" s="95"/>
    </row>
    <row r="3712" spans="2:9" ht="18.75" customHeight="1">
      <c r="B3712" s="95"/>
      <c r="C3712" s="107"/>
      <c r="D3712" s="107"/>
      <c r="E3712" s="274">
        <f t="shared" si="504"/>
        <v>0</v>
      </c>
      <c r="F3712" s="275">
        <f t="shared" si="505"/>
        <v>0</v>
      </c>
      <c r="G3712" s="109"/>
      <c r="H3712" s="271">
        <f t="shared" si="506"/>
        <v>0</v>
      </c>
      <c r="I3712" s="95"/>
    </row>
    <row r="3713" spans="2:9" s="126" customFormat="1" ht="18.75" customHeight="1">
      <c r="B3713" s="122"/>
      <c r="C3713" s="500" t="s">
        <v>237</v>
      </c>
      <c r="D3713" s="500"/>
      <c r="E3713" s="500"/>
      <c r="F3713" s="500"/>
      <c r="G3713" s="502"/>
      <c r="H3713" s="272">
        <f>SUBTOTAL(9,H3711:H3712)</f>
        <v>0</v>
      </c>
      <c r="I3713" s="122"/>
    </row>
    <row r="3714" spans="2:9" ht="6" customHeight="1">
      <c r="B3714" s="95"/>
      <c r="C3714" s="96"/>
      <c r="D3714" s="97"/>
      <c r="E3714" s="97"/>
      <c r="F3714" s="97"/>
      <c r="G3714" s="97"/>
      <c r="H3714" s="97"/>
      <c r="I3714" s="95"/>
    </row>
    <row r="3715" spans="2:9" ht="18.75" customHeight="1">
      <c r="B3715" s="95"/>
      <c r="C3715" s="501" t="s">
        <v>238</v>
      </c>
      <c r="D3715" s="501"/>
      <c r="E3715" s="501"/>
      <c r="F3715" s="501"/>
      <c r="G3715" s="501"/>
      <c r="H3715" s="501"/>
      <c r="I3715" s="95"/>
    </row>
    <row r="3716" spans="2:9" ht="25.5">
      <c r="B3716" s="95"/>
      <c r="C3716" s="267" t="s">
        <v>239</v>
      </c>
      <c r="D3716" s="504" t="s">
        <v>16</v>
      </c>
      <c r="E3716" s="504"/>
      <c r="F3716" s="504"/>
      <c r="G3716" s="504"/>
      <c r="H3716" s="267" t="s">
        <v>64</v>
      </c>
      <c r="I3716" s="95"/>
    </row>
    <row r="3717" spans="2:9" ht="18.75" customHeight="1">
      <c r="B3717" s="95"/>
      <c r="C3717" s="110"/>
      <c r="D3717" s="505"/>
      <c r="E3717" s="505"/>
      <c r="F3717" s="505"/>
      <c r="G3717" s="505"/>
      <c r="H3717" s="111">
        <v>0</v>
      </c>
      <c r="I3717" s="121"/>
    </row>
    <row r="3718" spans="2:9" ht="18.75" customHeight="1">
      <c r="B3718" s="95"/>
      <c r="C3718" s="112"/>
      <c r="D3718" s="506"/>
      <c r="E3718" s="506"/>
      <c r="F3718" s="506"/>
      <c r="G3718" s="506"/>
      <c r="H3718" s="113">
        <v>0</v>
      </c>
      <c r="I3718" s="95"/>
    </row>
    <row r="3719" spans="2:9" s="126" customFormat="1" ht="18.75" customHeight="1">
      <c r="B3719" s="122"/>
      <c r="C3719" s="500" t="s">
        <v>237</v>
      </c>
      <c r="D3719" s="500"/>
      <c r="E3719" s="500"/>
      <c r="F3719" s="500"/>
      <c r="G3719" s="500"/>
      <c r="H3719" s="158">
        <f>SUBTOTAL(9,H3717:H3718)</f>
        <v>0</v>
      </c>
      <c r="I3719" s="122"/>
    </row>
    <row r="3720" spans="2:9" ht="6" customHeight="1">
      <c r="B3720" s="95"/>
      <c r="C3720" s="96"/>
      <c r="D3720" s="97"/>
      <c r="E3720" s="97"/>
      <c r="F3720" s="97"/>
      <c r="G3720" s="97"/>
      <c r="H3720" s="97"/>
      <c r="I3720" s="95"/>
    </row>
    <row r="3721" spans="2:9" ht="18.75" customHeight="1">
      <c r="B3721" s="95"/>
      <c r="C3721" s="501" t="s">
        <v>240</v>
      </c>
      <c r="D3721" s="501"/>
      <c r="E3721" s="501"/>
      <c r="F3721" s="501"/>
      <c r="G3721" s="501"/>
      <c r="H3721" s="501"/>
      <c r="I3721" s="95"/>
    </row>
    <row r="3722" spans="2:9" ht="38.25">
      <c r="B3722" s="95"/>
      <c r="C3722" s="277" t="s">
        <v>361</v>
      </c>
      <c r="D3722" s="277" t="s">
        <v>362</v>
      </c>
      <c r="E3722" s="267" t="s">
        <v>243</v>
      </c>
      <c r="F3722" s="267" t="s">
        <v>244</v>
      </c>
      <c r="G3722" s="268" t="s">
        <v>245</v>
      </c>
      <c r="H3722" s="269" t="s">
        <v>246</v>
      </c>
      <c r="I3722" s="95"/>
    </row>
    <row r="3723" spans="2:9" ht="18.75" customHeight="1">
      <c r="B3723" s="95"/>
      <c r="C3723" s="236"/>
      <c r="D3723" s="114"/>
      <c r="E3723" s="236"/>
      <c r="F3723" s="236"/>
      <c r="G3723" s="278">
        <f>IF(E3723="",0,IF(F3723="",0.42,F3723*0.05+0.42))</f>
        <v>0</v>
      </c>
      <c r="H3723" s="279">
        <f>G3723*E3723</f>
        <v>0</v>
      </c>
      <c r="I3723" s="95"/>
    </row>
    <row r="3724" spans="2:9" ht="18.75" customHeight="1">
      <c r="B3724" s="95"/>
      <c r="C3724" s="236"/>
      <c r="D3724" s="114"/>
      <c r="E3724" s="236"/>
      <c r="F3724" s="236"/>
      <c r="G3724" s="278">
        <f t="shared" ref="G3724:G3726" si="507">IF(E3724="",0,IF(F3724="",0.42,F3724*0.05+0.42))</f>
        <v>0</v>
      </c>
      <c r="H3724" s="279">
        <f t="shared" ref="H3724:H3726" si="508">G3724*E3724</f>
        <v>0</v>
      </c>
      <c r="I3724" s="95"/>
    </row>
    <row r="3725" spans="2:9" ht="18.75" customHeight="1">
      <c r="B3725" s="95"/>
      <c r="C3725" s="236"/>
      <c r="D3725" s="114"/>
      <c r="E3725" s="236"/>
      <c r="F3725" s="236"/>
      <c r="G3725" s="278">
        <f t="shared" si="507"/>
        <v>0</v>
      </c>
      <c r="H3725" s="279">
        <f t="shared" si="508"/>
        <v>0</v>
      </c>
      <c r="I3725" s="95"/>
    </row>
    <row r="3726" spans="2:9" ht="18.75" customHeight="1">
      <c r="B3726" s="95"/>
      <c r="C3726" s="237"/>
      <c r="D3726" s="115"/>
      <c r="E3726" s="237"/>
      <c r="F3726" s="237"/>
      <c r="G3726" s="280">
        <f t="shared" si="507"/>
        <v>0</v>
      </c>
      <c r="H3726" s="281">
        <f t="shared" si="508"/>
        <v>0</v>
      </c>
      <c r="I3726" s="95"/>
    </row>
    <row r="3727" spans="2:9" s="126" customFormat="1" ht="18.75" customHeight="1">
      <c r="B3727" s="122"/>
      <c r="C3727" s="500" t="s">
        <v>237</v>
      </c>
      <c r="D3727" s="500"/>
      <c r="E3727" s="500"/>
      <c r="F3727" s="500"/>
      <c r="G3727" s="502"/>
      <c r="H3727" s="272">
        <f>SUBTOTAL(9,H3723:H3726)</f>
        <v>0</v>
      </c>
      <c r="I3727" s="122"/>
    </row>
    <row r="3728" spans="2:9" ht="6" customHeight="1">
      <c r="B3728" s="95"/>
      <c r="C3728" s="97"/>
      <c r="D3728" s="97"/>
      <c r="E3728" s="97"/>
      <c r="F3728" s="97"/>
      <c r="G3728" s="97"/>
      <c r="H3728" s="97"/>
      <c r="I3728" s="95"/>
    </row>
    <row r="3729" spans="2:9" ht="18.75" customHeight="1">
      <c r="B3729" s="95"/>
      <c r="C3729" s="501" t="s">
        <v>247</v>
      </c>
      <c r="D3729" s="501"/>
      <c r="E3729" s="501"/>
      <c r="F3729" s="501"/>
      <c r="G3729" s="501"/>
      <c r="H3729" s="501"/>
      <c r="I3729" s="95"/>
    </row>
    <row r="3730" spans="2:9" ht="18.75" customHeight="1">
      <c r="B3730" s="95"/>
      <c r="C3730" s="277" t="s">
        <v>241</v>
      </c>
      <c r="D3730" s="277" t="s">
        <v>242</v>
      </c>
      <c r="E3730" s="503" t="s">
        <v>248</v>
      </c>
      <c r="F3730" s="503"/>
      <c r="G3730" s="503"/>
      <c r="H3730" s="267" t="s">
        <v>249</v>
      </c>
      <c r="I3730" s="95"/>
    </row>
    <row r="3731" spans="2:9" ht="18.75" customHeight="1">
      <c r="B3731" s="95"/>
      <c r="C3731" s="236"/>
      <c r="D3731" s="236"/>
      <c r="E3731" s="498"/>
      <c r="F3731" s="498"/>
      <c r="G3731" s="498"/>
      <c r="H3731" s="111">
        <v>0</v>
      </c>
      <c r="I3731" s="95"/>
    </row>
    <row r="3732" spans="2:9" ht="18.75" customHeight="1">
      <c r="B3732" s="95"/>
      <c r="C3732" s="236"/>
      <c r="D3732" s="236"/>
      <c r="E3732" s="498"/>
      <c r="F3732" s="498"/>
      <c r="G3732" s="498"/>
      <c r="H3732" s="111">
        <v>0</v>
      </c>
      <c r="I3732" s="95"/>
    </row>
    <row r="3733" spans="2:9" ht="18.75" customHeight="1">
      <c r="B3733" s="95"/>
      <c r="C3733" s="236"/>
      <c r="D3733" s="236"/>
      <c r="E3733" s="498"/>
      <c r="F3733" s="498"/>
      <c r="G3733" s="498"/>
      <c r="H3733" s="111">
        <v>0</v>
      </c>
      <c r="I3733" s="95"/>
    </row>
    <row r="3734" spans="2:9" ht="18.75" customHeight="1">
      <c r="B3734" s="95"/>
      <c r="C3734" s="237"/>
      <c r="D3734" s="237"/>
      <c r="E3734" s="499"/>
      <c r="F3734" s="499"/>
      <c r="G3734" s="499"/>
      <c r="H3734" s="113">
        <v>0</v>
      </c>
      <c r="I3734" s="95"/>
    </row>
    <row r="3735" spans="2:9" s="126" customFormat="1" ht="18.75" customHeight="1">
      <c r="B3735" s="122"/>
      <c r="C3735" s="500" t="s">
        <v>237</v>
      </c>
      <c r="D3735" s="500"/>
      <c r="E3735" s="500"/>
      <c r="F3735" s="500"/>
      <c r="G3735" s="500"/>
      <c r="H3735" s="276">
        <f>SUBTOTAL(9,H3731:H3734)</f>
        <v>0</v>
      </c>
      <c r="I3735" s="122"/>
    </row>
    <row r="3736" spans="2:9" ht="6" customHeight="1">
      <c r="B3736" s="95"/>
      <c r="C3736" s="97"/>
      <c r="D3736" s="97"/>
      <c r="E3736" s="97"/>
      <c r="F3736" s="97"/>
      <c r="G3736" s="97"/>
      <c r="H3736" s="97"/>
      <c r="I3736" s="95"/>
    </row>
    <row r="3737" spans="2:9" ht="18.75" customHeight="1">
      <c r="B3737" s="95"/>
      <c r="C3737" s="501" t="s">
        <v>250</v>
      </c>
      <c r="D3737" s="501"/>
      <c r="E3737" s="501"/>
      <c r="F3737" s="501"/>
      <c r="G3737" s="501"/>
      <c r="H3737" s="501"/>
      <c r="I3737" s="95"/>
    </row>
    <row r="3738" spans="2:9" ht="25.5">
      <c r="B3738" s="95"/>
      <c r="C3738" s="282" t="s">
        <v>251</v>
      </c>
      <c r="D3738" s="267" t="s">
        <v>252</v>
      </c>
      <c r="E3738" s="267" t="s">
        <v>253</v>
      </c>
      <c r="F3738" s="277" t="s">
        <v>254</v>
      </c>
      <c r="G3738" s="267" t="s">
        <v>255</v>
      </c>
      <c r="H3738" s="267" t="s">
        <v>249</v>
      </c>
      <c r="I3738" s="95"/>
    </row>
    <row r="3739" spans="2:9" ht="18.75" customHeight="1">
      <c r="B3739" s="95"/>
      <c r="C3739" s="116"/>
      <c r="D3739" s="117"/>
      <c r="E3739" s="117"/>
      <c r="F3739" s="117"/>
      <c r="G3739" s="283">
        <f>E3739-D3739</f>
        <v>0</v>
      </c>
      <c r="H3739" s="111">
        <v>0</v>
      </c>
      <c r="I3739" s="123" t="s">
        <v>256</v>
      </c>
    </row>
    <row r="3740" spans="2:9" ht="18.75" customHeight="1">
      <c r="B3740" s="95"/>
      <c r="C3740" s="118"/>
      <c r="D3740" s="119"/>
      <c r="E3740" s="119"/>
      <c r="F3740" s="119"/>
      <c r="G3740" s="284">
        <f t="shared" ref="G3740" si="509">E3740-D3740</f>
        <v>0</v>
      </c>
      <c r="H3740" s="113">
        <v>0</v>
      </c>
      <c r="I3740" s="123" t="s">
        <v>257</v>
      </c>
    </row>
    <row r="3741" spans="2:9" s="126" customFormat="1" ht="18.75" customHeight="1">
      <c r="B3741" s="122"/>
      <c r="C3741" s="500" t="s">
        <v>237</v>
      </c>
      <c r="D3741" s="500"/>
      <c r="E3741" s="500"/>
      <c r="F3741" s="500"/>
      <c r="G3741" s="500"/>
      <c r="H3741" s="276">
        <f>SUBTOTAL(9,H3739:H3740)</f>
        <v>0</v>
      </c>
      <c r="I3741" s="122"/>
    </row>
    <row r="3742" spans="2:9" ht="6" customHeight="1">
      <c r="B3742" s="95"/>
      <c r="C3742" s="97"/>
      <c r="D3742" s="97"/>
      <c r="E3742" s="97"/>
      <c r="F3742" s="97"/>
      <c r="G3742" s="97"/>
      <c r="H3742" s="97"/>
      <c r="I3742" s="95"/>
    </row>
    <row r="3743" spans="2:9" s="127" customFormat="1" ht="18.75" customHeight="1">
      <c r="B3743" s="124"/>
      <c r="C3743" s="497" t="s">
        <v>258</v>
      </c>
      <c r="D3743" s="497"/>
      <c r="E3743" s="497"/>
      <c r="F3743" s="497"/>
      <c r="G3743" s="497"/>
      <c r="H3743" s="285">
        <f>SUBTOTAL(9,H3711:H3741)</f>
        <v>0</v>
      </c>
      <c r="I3743" s="124"/>
    </row>
    <row r="3744" spans="2:9" ht="50.1" customHeight="1">
      <c r="B3744" s="95"/>
      <c r="C3744" s="120"/>
      <c r="D3744" s="120"/>
      <c r="E3744" s="120"/>
      <c r="F3744" s="120"/>
      <c r="G3744" s="120"/>
      <c r="H3744" s="120"/>
      <c r="I3744" s="95"/>
    </row>
    <row r="3745" spans="2:9" ht="18.75" customHeight="1">
      <c r="B3745" s="95"/>
      <c r="C3745" s="510" t="s">
        <v>358</v>
      </c>
      <c r="D3745" s="510"/>
      <c r="E3745" s="507"/>
      <c r="F3745" s="507"/>
      <c r="G3745" s="507"/>
      <c r="H3745" s="507"/>
      <c r="I3745" s="95"/>
    </row>
    <row r="3746" spans="2:9" ht="18.75" customHeight="1">
      <c r="B3746" s="95"/>
      <c r="C3746" s="511" t="s">
        <v>184</v>
      </c>
      <c r="D3746" s="511"/>
      <c r="E3746" s="507"/>
      <c r="F3746" s="507"/>
      <c r="G3746" s="507"/>
      <c r="H3746" s="507"/>
      <c r="I3746" s="95"/>
    </row>
    <row r="3747" spans="2:9" ht="18.75" customHeight="1">
      <c r="B3747" s="95"/>
      <c r="C3747" s="503" t="s">
        <v>359</v>
      </c>
      <c r="D3747" s="503"/>
      <c r="E3747" s="507"/>
      <c r="F3747" s="507"/>
      <c r="G3747" s="507"/>
      <c r="H3747" s="507"/>
      <c r="I3747" s="95"/>
    </row>
    <row r="3748" spans="2:9" ht="18.75" customHeight="1">
      <c r="B3748" s="95"/>
      <c r="C3748" s="503" t="s">
        <v>226</v>
      </c>
      <c r="D3748" s="503"/>
      <c r="E3748" s="507"/>
      <c r="F3748" s="507"/>
      <c r="G3748" s="507"/>
      <c r="H3748" s="507"/>
      <c r="I3748" s="95"/>
    </row>
    <row r="3749" spans="2:9" ht="32.25" customHeight="1">
      <c r="B3749" s="95"/>
      <c r="C3749" s="503" t="s">
        <v>227</v>
      </c>
      <c r="D3749" s="503"/>
      <c r="E3749" s="507"/>
      <c r="F3749" s="507"/>
      <c r="G3749" s="507"/>
      <c r="H3749" s="507"/>
      <c r="I3749" s="95"/>
    </row>
    <row r="3750" spans="2:9" ht="30" customHeight="1">
      <c r="B3750" s="95"/>
      <c r="C3750" s="265" t="s">
        <v>228</v>
      </c>
      <c r="D3750" s="265" t="s">
        <v>229</v>
      </c>
      <c r="E3750" s="265" t="s">
        <v>230</v>
      </c>
      <c r="F3750" s="508" t="s">
        <v>194</v>
      </c>
      <c r="G3750" s="508"/>
      <c r="H3750" s="508"/>
      <c r="I3750" s="95"/>
    </row>
    <row r="3751" spans="2:9" ht="18.75" customHeight="1">
      <c r="B3751" s="95"/>
      <c r="C3751" s="106"/>
      <c r="D3751" s="238"/>
      <c r="E3751" s="266">
        <f>D3751-C3751</f>
        <v>0</v>
      </c>
      <c r="F3751" s="509"/>
      <c r="G3751" s="509"/>
      <c r="H3751" s="509"/>
      <c r="I3751" s="121"/>
    </row>
    <row r="3752" spans="2:9" ht="6" customHeight="1">
      <c r="B3752" s="95"/>
      <c r="C3752" s="96"/>
      <c r="D3752" s="97"/>
      <c r="E3752" s="97"/>
      <c r="F3752" s="97"/>
      <c r="G3752" s="97"/>
      <c r="H3752" s="97"/>
      <c r="I3752" s="95"/>
    </row>
    <row r="3753" spans="2:9" ht="18.75" customHeight="1">
      <c r="B3753" s="95"/>
      <c r="C3753" s="501" t="s">
        <v>231</v>
      </c>
      <c r="D3753" s="501"/>
      <c r="E3753" s="501"/>
      <c r="F3753" s="501"/>
      <c r="G3753" s="501"/>
      <c r="H3753" s="501"/>
      <c r="I3753" s="95"/>
    </row>
    <row r="3754" spans="2:9" ht="25.5">
      <c r="B3754" s="95"/>
      <c r="C3754" s="267" t="s">
        <v>232</v>
      </c>
      <c r="D3754" s="267" t="s">
        <v>233</v>
      </c>
      <c r="E3754" s="267" t="s">
        <v>230</v>
      </c>
      <c r="F3754" s="267" t="s">
        <v>234</v>
      </c>
      <c r="G3754" s="268" t="s">
        <v>235</v>
      </c>
      <c r="H3754" s="269" t="s">
        <v>236</v>
      </c>
      <c r="I3754" s="95"/>
    </row>
    <row r="3755" spans="2:9" ht="18.75" customHeight="1">
      <c r="B3755" s="95"/>
      <c r="C3755" s="106"/>
      <c r="D3755" s="238"/>
      <c r="E3755" s="266">
        <f t="shared" ref="E3755:E3756" si="510">D3755-C3755</f>
        <v>0</v>
      </c>
      <c r="F3755" s="273">
        <f t="shared" ref="F3755:F3756" si="511">IF(E3755-FLOOR(E3755,1)&lt;=5/24,FLOOR(E3755,1),IF(E3755-FLOOR(E3755,1)&lt;=8/24,FLOOR(E3755,1)+1/3,IF(E3755-FLOOR(E3755,1)&lt;=12/24,FLOOR(E3755,1)+2/3,CEILING(E3755,1))))</f>
        <v>0</v>
      </c>
      <c r="G3755" s="108"/>
      <c r="H3755" s="270">
        <f t="shared" ref="H3755:H3756" si="512">G3755*F3755</f>
        <v>0</v>
      </c>
      <c r="I3755" s="95"/>
    </row>
    <row r="3756" spans="2:9" ht="18.75" customHeight="1">
      <c r="B3756" s="95"/>
      <c r="C3756" s="107"/>
      <c r="D3756" s="107"/>
      <c r="E3756" s="274">
        <f t="shared" si="510"/>
        <v>0</v>
      </c>
      <c r="F3756" s="275">
        <f t="shared" si="511"/>
        <v>0</v>
      </c>
      <c r="G3756" s="109"/>
      <c r="H3756" s="271">
        <f t="shared" si="512"/>
        <v>0</v>
      </c>
      <c r="I3756" s="95"/>
    </row>
    <row r="3757" spans="2:9" s="126" customFormat="1" ht="18.75" customHeight="1">
      <c r="B3757" s="122"/>
      <c r="C3757" s="500" t="s">
        <v>237</v>
      </c>
      <c r="D3757" s="500"/>
      <c r="E3757" s="500"/>
      <c r="F3757" s="500"/>
      <c r="G3757" s="502"/>
      <c r="H3757" s="272">
        <f>SUBTOTAL(9,H3755:H3756)</f>
        <v>0</v>
      </c>
      <c r="I3757" s="122"/>
    </row>
    <row r="3758" spans="2:9" ht="6" customHeight="1">
      <c r="B3758" s="95"/>
      <c r="C3758" s="96"/>
      <c r="D3758" s="97"/>
      <c r="E3758" s="97"/>
      <c r="F3758" s="97"/>
      <c r="G3758" s="97"/>
      <c r="H3758" s="97"/>
      <c r="I3758" s="95"/>
    </row>
    <row r="3759" spans="2:9" ht="18.75" customHeight="1">
      <c r="B3759" s="95"/>
      <c r="C3759" s="501" t="s">
        <v>238</v>
      </c>
      <c r="D3759" s="501"/>
      <c r="E3759" s="501"/>
      <c r="F3759" s="501"/>
      <c r="G3759" s="501"/>
      <c r="H3759" s="501"/>
      <c r="I3759" s="95"/>
    </row>
    <row r="3760" spans="2:9" ht="25.5">
      <c r="B3760" s="95"/>
      <c r="C3760" s="267" t="s">
        <v>239</v>
      </c>
      <c r="D3760" s="504" t="s">
        <v>16</v>
      </c>
      <c r="E3760" s="504"/>
      <c r="F3760" s="504"/>
      <c r="G3760" s="504"/>
      <c r="H3760" s="267" t="s">
        <v>64</v>
      </c>
      <c r="I3760" s="95"/>
    </row>
    <row r="3761" spans="2:9" ht="18.75" customHeight="1">
      <c r="B3761" s="95"/>
      <c r="C3761" s="110"/>
      <c r="D3761" s="505"/>
      <c r="E3761" s="505"/>
      <c r="F3761" s="505"/>
      <c r="G3761" s="505"/>
      <c r="H3761" s="111">
        <v>0</v>
      </c>
      <c r="I3761" s="121"/>
    </row>
    <row r="3762" spans="2:9" ht="18.75" customHeight="1">
      <c r="B3762" s="95"/>
      <c r="C3762" s="112"/>
      <c r="D3762" s="506"/>
      <c r="E3762" s="506"/>
      <c r="F3762" s="506"/>
      <c r="G3762" s="506"/>
      <c r="H3762" s="113">
        <v>0</v>
      </c>
      <c r="I3762" s="95"/>
    </row>
    <row r="3763" spans="2:9" s="126" customFormat="1" ht="18.75" customHeight="1">
      <c r="B3763" s="122"/>
      <c r="C3763" s="500" t="s">
        <v>237</v>
      </c>
      <c r="D3763" s="500"/>
      <c r="E3763" s="500"/>
      <c r="F3763" s="500"/>
      <c r="G3763" s="500"/>
      <c r="H3763" s="158">
        <f>SUBTOTAL(9,H3761:H3762)</f>
        <v>0</v>
      </c>
      <c r="I3763" s="122"/>
    </row>
    <row r="3764" spans="2:9" ht="6" customHeight="1">
      <c r="B3764" s="95"/>
      <c r="C3764" s="96"/>
      <c r="D3764" s="97"/>
      <c r="E3764" s="97"/>
      <c r="F3764" s="97"/>
      <c r="G3764" s="97"/>
      <c r="H3764" s="97"/>
      <c r="I3764" s="95"/>
    </row>
    <row r="3765" spans="2:9" ht="18.75" customHeight="1">
      <c r="B3765" s="95"/>
      <c r="C3765" s="501" t="s">
        <v>240</v>
      </c>
      <c r="D3765" s="501"/>
      <c r="E3765" s="501"/>
      <c r="F3765" s="501"/>
      <c r="G3765" s="501"/>
      <c r="H3765" s="501"/>
      <c r="I3765" s="95"/>
    </row>
    <row r="3766" spans="2:9" ht="38.25">
      <c r="B3766" s="95"/>
      <c r="C3766" s="277" t="s">
        <v>361</v>
      </c>
      <c r="D3766" s="277" t="s">
        <v>362</v>
      </c>
      <c r="E3766" s="267" t="s">
        <v>243</v>
      </c>
      <c r="F3766" s="267" t="s">
        <v>244</v>
      </c>
      <c r="G3766" s="268" t="s">
        <v>245</v>
      </c>
      <c r="H3766" s="269" t="s">
        <v>246</v>
      </c>
      <c r="I3766" s="95"/>
    </row>
    <row r="3767" spans="2:9" ht="18.75" customHeight="1">
      <c r="B3767" s="95"/>
      <c r="C3767" s="236"/>
      <c r="D3767" s="114"/>
      <c r="E3767" s="236"/>
      <c r="F3767" s="236"/>
      <c r="G3767" s="278">
        <f>IF(E3767="",0,IF(F3767="",0.42,F3767*0.05+0.42))</f>
        <v>0</v>
      </c>
      <c r="H3767" s="279">
        <f>G3767*E3767</f>
        <v>0</v>
      </c>
      <c r="I3767" s="95"/>
    </row>
    <row r="3768" spans="2:9" ht="18.75" customHeight="1">
      <c r="B3768" s="95"/>
      <c r="C3768" s="236"/>
      <c r="D3768" s="114"/>
      <c r="E3768" s="236"/>
      <c r="F3768" s="236"/>
      <c r="G3768" s="278">
        <f t="shared" ref="G3768:G3770" si="513">IF(E3768="",0,IF(F3768="",0.42,F3768*0.05+0.42))</f>
        <v>0</v>
      </c>
      <c r="H3768" s="279">
        <f t="shared" ref="H3768:H3770" si="514">G3768*E3768</f>
        <v>0</v>
      </c>
      <c r="I3768" s="95"/>
    </row>
    <row r="3769" spans="2:9" ht="18.75" customHeight="1">
      <c r="B3769" s="95"/>
      <c r="C3769" s="236"/>
      <c r="D3769" s="114"/>
      <c r="E3769" s="236"/>
      <c r="F3769" s="236"/>
      <c r="G3769" s="278">
        <f t="shared" si="513"/>
        <v>0</v>
      </c>
      <c r="H3769" s="279">
        <f t="shared" si="514"/>
        <v>0</v>
      </c>
      <c r="I3769" s="95"/>
    </row>
    <row r="3770" spans="2:9" ht="18.75" customHeight="1">
      <c r="B3770" s="95"/>
      <c r="C3770" s="237"/>
      <c r="D3770" s="115"/>
      <c r="E3770" s="237"/>
      <c r="F3770" s="237"/>
      <c r="G3770" s="280">
        <f t="shared" si="513"/>
        <v>0</v>
      </c>
      <c r="H3770" s="281">
        <f t="shared" si="514"/>
        <v>0</v>
      </c>
      <c r="I3770" s="95"/>
    </row>
    <row r="3771" spans="2:9" s="126" customFormat="1" ht="18.75" customHeight="1">
      <c r="B3771" s="122"/>
      <c r="C3771" s="500" t="s">
        <v>237</v>
      </c>
      <c r="D3771" s="500"/>
      <c r="E3771" s="500"/>
      <c r="F3771" s="500"/>
      <c r="G3771" s="502"/>
      <c r="H3771" s="272">
        <f>SUBTOTAL(9,H3767:H3770)</f>
        <v>0</v>
      </c>
      <c r="I3771" s="122"/>
    </row>
    <row r="3772" spans="2:9" ht="6" customHeight="1">
      <c r="B3772" s="95"/>
      <c r="C3772" s="97"/>
      <c r="D3772" s="97"/>
      <c r="E3772" s="97"/>
      <c r="F3772" s="97"/>
      <c r="G3772" s="97"/>
      <c r="H3772" s="97"/>
      <c r="I3772" s="95"/>
    </row>
    <row r="3773" spans="2:9" ht="18.75" customHeight="1">
      <c r="B3773" s="95"/>
      <c r="C3773" s="501" t="s">
        <v>247</v>
      </c>
      <c r="D3773" s="501"/>
      <c r="E3773" s="501"/>
      <c r="F3773" s="501"/>
      <c r="G3773" s="501"/>
      <c r="H3773" s="501"/>
      <c r="I3773" s="95"/>
    </row>
    <row r="3774" spans="2:9" ht="18.75" customHeight="1">
      <c r="B3774" s="95"/>
      <c r="C3774" s="277" t="s">
        <v>241</v>
      </c>
      <c r="D3774" s="277" t="s">
        <v>242</v>
      </c>
      <c r="E3774" s="503" t="s">
        <v>248</v>
      </c>
      <c r="F3774" s="503"/>
      <c r="G3774" s="503"/>
      <c r="H3774" s="267" t="s">
        <v>249</v>
      </c>
      <c r="I3774" s="95"/>
    </row>
    <row r="3775" spans="2:9" ht="18.75" customHeight="1">
      <c r="B3775" s="95"/>
      <c r="C3775" s="236"/>
      <c r="D3775" s="236"/>
      <c r="E3775" s="498"/>
      <c r="F3775" s="498"/>
      <c r="G3775" s="498"/>
      <c r="H3775" s="111">
        <v>0</v>
      </c>
      <c r="I3775" s="95"/>
    </row>
    <row r="3776" spans="2:9" ht="18.75" customHeight="1">
      <c r="B3776" s="95"/>
      <c r="C3776" s="236"/>
      <c r="D3776" s="236"/>
      <c r="E3776" s="498"/>
      <c r="F3776" s="498"/>
      <c r="G3776" s="498"/>
      <c r="H3776" s="111">
        <v>0</v>
      </c>
      <c r="I3776" s="95"/>
    </row>
    <row r="3777" spans="2:9" ht="18.75" customHeight="1">
      <c r="B3777" s="95"/>
      <c r="C3777" s="236"/>
      <c r="D3777" s="236"/>
      <c r="E3777" s="498"/>
      <c r="F3777" s="498"/>
      <c r="G3777" s="498"/>
      <c r="H3777" s="111">
        <v>0</v>
      </c>
      <c r="I3777" s="95"/>
    </row>
    <row r="3778" spans="2:9" ht="18.75" customHeight="1">
      <c r="B3778" s="95"/>
      <c r="C3778" s="237"/>
      <c r="D3778" s="237"/>
      <c r="E3778" s="499"/>
      <c r="F3778" s="499"/>
      <c r="G3778" s="499"/>
      <c r="H3778" s="113">
        <v>0</v>
      </c>
      <c r="I3778" s="95"/>
    </row>
    <row r="3779" spans="2:9" s="126" customFormat="1" ht="18.75" customHeight="1">
      <c r="B3779" s="122"/>
      <c r="C3779" s="500" t="s">
        <v>237</v>
      </c>
      <c r="D3779" s="500"/>
      <c r="E3779" s="500"/>
      <c r="F3779" s="500"/>
      <c r="G3779" s="500"/>
      <c r="H3779" s="276">
        <f>SUBTOTAL(9,H3775:H3778)</f>
        <v>0</v>
      </c>
      <c r="I3779" s="122"/>
    </row>
    <row r="3780" spans="2:9" ht="6" customHeight="1">
      <c r="B3780" s="95"/>
      <c r="C3780" s="97"/>
      <c r="D3780" s="97"/>
      <c r="E3780" s="97"/>
      <c r="F3780" s="97"/>
      <c r="G3780" s="97"/>
      <c r="H3780" s="97"/>
      <c r="I3780" s="95"/>
    </row>
    <row r="3781" spans="2:9" ht="18.75" customHeight="1">
      <c r="B3781" s="95"/>
      <c r="C3781" s="501" t="s">
        <v>250</v>
      </c>
      <c r="D3781" s="501"/>
      <c r="E3781" s="501"/>
      <c r="F3781" s="501"/>
      <c r="G3781" s="501"/>
      <c r="H3781" s="501"/>
      <c r="I3781" s="95"/>
    </row>
    <row r="3782" spans="2:9" ht="25.5">
      <c r="B3782" s="95"/>
      <c r="C3782" s="282" t="s">
        <v>251</v>
      </c>
      <c r="D3782" s="267" t="s">
        <v>252</v>
      </c>
      <c r="E3782" s="267" t="s">
        <v>253</v>
      </c>
      <c r="F3782" s="277" t="s">
        <v>254</v>
      </c>
      <c r="G3782" s="267" t="s">
        <v>255</v>
      </c>
      <c r="H3782" s="267" t="s">
        <v>249</v>
      </c>
      <c r="I3782" s="95"/>
    </row>
    <row r="3783" spans="2:9" ht="18.75" customHeight="1">
      <c r="B3783" s="95"/>
      <c r="C3783" s="116"/>
      <c r="D3783" s="117"/>
      <c r="E3783" s="117"/>
      <c r="F3783" s="117"/>
      <c r="G3783" s="283">
        <f>E3783-D3783</f>
        <v>0</v>
      </c>
      <c r="H3783" s="111">
        <v>0</v>
      </c>
      <c r="I3783" s="123" t="s">
        <v>256</v>
      </c>
    </row>
    <row r="3784" spans="2:9" ht="18.75" customHeight="1">
      <c r="B3784" s="95"/>
      <c r="C3784" s="118"/>
      <c r="D3784" s="119"/>
      <c r="E3784" s="119"/>
      <c r="F3784" s="119"/>
      <c r="G3784" s="284">
        <f t="shared" ref="G3784" si="515">E3784-D3784</f>
        <v>0</v>
      </c>
      <c r="H3784" s="113">
        <v>0</v>
      </c>
      <c r="I3784" s="123" t="s">
        <v>257</v>
      </c>
    </row>
    <row r="3785" spans="2:9" s="126" customFormat="1" ht="18.75" customHeight="1">
      <c r="B3785" s="122"/>
      <c r="C3785" s="500" t="s">
        <v>237</v>
      </c>
      <c r="D3785" s="500"/>
      <c r="E3785" s="500"/>
      <c r="F3785" s="500"/>
      <c r="G3785" s="500"/>
      <c r="H3785" s="276">
        <f>SUBTOTAL(9,H3783:H3784)</f>
        <v>0</v>
      </c>
      <c r="I3785" s="122"/>
    </row>
    <row r="3786" spans="2:9" ht="6" customHeight="1">
      <c r="B3786" s="95"/>
      <c r="C3786" s="97"/>
      <c r="D3786" s="97"/>
      <c r="E3786" s="97"/>
      <c r="F3786" s="97"/>
      <c r="G3786" s="97"/>
      <c r="H3786" s="97"/>
      <c r="I3786" s="95"/>
    </row>
    <row r="3787" spans="2:9" s="127" customFormat="1" ht="18.75" customHeight="1">
      <c r="B3787" s="124"/>
      <c r="C3787" s="497" t="s">
        <v>258</v>
      </c>
      <c r="D3787" s="497"/>
      <c r="E3787" s="497"/>
      <c r="F3787" s="497"/>
      <c r="G3787" s="497"/>
      <c r="H3787" s="285">
        <f>SUBTOTAL(9,H3755:H3785)</f>
        <v>0</v>
      </c>
      <c r="I3787" s="124"/>
    </row>
    <row r="3788" spans="2:9" ht="50.1" customHeight="1">
      <c r="B3788" s="95"/>
      <c r="C3788" s="120"/>
      <c r="D3788" s="120"/>
      <c r="E3788" s="120"/>
      <c r="F3788" s="120"/>
      <c r="G3788" s="120"/>
      <c r="H3788" s="120"/>
      <c r="I3788" s="95"/>
    </row>
    <row r="3789" spans="2:9" ht="18.75" customHeight="1">
      <c r="B3789" s="95"/>
      <c r="C3789" s="510" t="s">
        <v>358</v>
      </c>
      <c r="D3789" s="510"/>
      <c r="E3789" s="507"/>
      <c r="F3789" s="507"/>
      <c r="G3789" s="507"/>
      <c r="H3789" s="507"/>
      <c r="I3789" s="95"/>
    </row>
    <row r="3790" spans="2:9" ht="18.75" customHeight="1">
      <c r="B3790" s="95"/>
      <c r="C3790" s="511" t="s">
        <v>184</v>
      </c>
      <c r="D3790" s="511"/>
      <c r="E3790" s="507"/>
      <c r="F3790" s="507"/>
      <c r="G3790" s="507"/>
      <c r="H3790" s="507"/>
      <c r="I3790" s="95"/>
    </row>
    <row r="3791" spans="2:9" ht="18.75" customHeight="1">
      <c r="B3791" s="95"/>
      <c r="C3791" s="503" t="s">
        <v>359</v>
      </c>
      <c r="D3791" s="503"/>
      <c r="E3791" s="507"/>
      <c r="F3791" s="507"/>
      <c r="G3791" s="507"/>
      <c r="H3791" s="507"/>
      <c r="I3791" s="95"/>
    </row>
    <row r="3792" spans="2:9" ht="18.75" customHeight="1">
      <c r="B3792" s="95"/>
      <c r="C3792" s="503" t="s">
        <v>226</v>
      </c>
      <c r="D3792" s="503"/>
      <c r="E3792" s="507"/>
      <c r="F3792" s="507"/>
      <c r="G3792" s="507"/>
      <c r="H3792" s="507"/>
      <c r="I3792" s="95"/>
    </row>
    <row r="3793" spans="2:9" ht="32.25" customHeight="1">
      <c r="B3793" s="95"/>
      <c r="C3793" s="503" t="s">
        <v>227</v>
      </c>
      <c r="D3793" s="503"/>
      <c r="E3793" s="507"/>
      <c r="F3793" s="507"/>
      <c r="G3793" s="507"/>
      <c r="H3793" s="507"/>
      <c r="I3793" s="95"/>
    </row>
    <row r="3794" spans="2:9" ht="30" customHeight="1">
      <c r="B3794" s="95"/>
      <c r="C3794" s="265" t="s">
        <v>228</v>
      </c>
      <c r="D3794" s="265" t="s">
        <v>229</v>
      </c>
      <c r="E3794" s="265" t="s">
        <v>230</v>
      </c>
      <c r="F3794" s="508" t="s">
        <v>194</v>
      </c>
      <c r="G3794" s="508"/>
      <c r="H3794" s="508"/>
      <c r="I3794" s="95"/>
    </row>
    <row r="3795" spans="2:9" ht="18.75" customHeight="1">
      <c r="B3795" s="95"/>
      <c r="C3795" s="106"/>
      <c r="D3795" s="238"/>
      <c r="E3795" s="266">
        <f>D3795-C3795</f>
        <v>0</v>
      </c>
      <c r="F3795" s="509"/>
      <c r="G3795" s="509"/>
      <c r="H3795" s="509"/>
      <c r="I3795" s="121"/>
    </row>
    <row r="3796" spans="2:9" ht="6" customHeight="1">
      <c r="B3796" s="95"/>
      <c r="C3796" s="96"/>
      <c r="D3796" s="97"/>
      <c r="E3796" s="97"/>
      <c r="F3796" s="97"/>
      <c r="G3796" s="97"/>
      <c r="H3796" s="97"/>
      <c r="I3796" s="95"/>
    </row>
    <row r="3797" spans="2:9" ht="18.75" customHeight="1">
      <c r="B3797" s="95"/>
      <c r="C3797" s="501" t="s">
        <v>231</v>
      </c>
      <c r="D3797" s="501"/>
      <c r="E3797" s="501"/>
      <c r="F3797" s="501"/>
      <c r="G3797" s="501"/>
      <c r="H3797" s="501"/>
      <c r="I3797" s="95"/>
    </row>
    <row r="3798" spans="2:9" ht="25.5">
      <c r="B3798" s="95"/>
      <c r="C3798" s="267" t="s">
        <v>232</v>
      </c>
      <c r="D3798" s="267" t="s">
        <v>233</v>
      </c>
      <c r="E3798" s="267" t="s">
        <v>230</v>
      </c>
      <c r="F3798" s="267" t="s">
        <v>234</v>
      </c>
      <c r="G3798" s="268" t="s">
        <v>235</v>
      </c>
      <c r="H3798" s="269" t="s">
        <v>236</v>
      </c>
      <c r="I3798" s="95"/>
    </row>
    <row r="3799" spans="2:9" ht="18.75" customHeight="1">
      <c r="B3799" s="95"/>
      <c r="C3799" s="106"/>
      <c r="D3799" s="238"/>
      <c r="E3799" s="266">
        <f t="shared" ref="E3799:E3800" si="516">D3799-C3799</f>
        <v>0</v>
      </c>
      <c r="F3799" s="273">
        <f t="shared" ref="F3799:F3800" si="517">IF(E3799-FLOOR(E3799,1)&lt;=5/24,FLOOR(E3799,1),IF(E3799-FLOOR(E3799,1)&lt;=8/24,FLOOR(E3799,1)+1/3,IF(E3799-FLOOR(E3799,1)&lt;=12/24,FLOOR(E3799,1)+2/3,CEILING(E3799,1))))</f>
        <v>0</v>
      </c>
      <c r="G3799" s="108"/>
      <c r="H3799" s="270">
        <f t="shared" ref="H3799:H3800" si="518">G3799*F3799</f>
        <v>0</v>
      </c>
      <c r="I3799" s="95"/>
    </row>
    <row r="3800" spans="2:9" ht="18.75" customHeight="1">
      <c r="B3800" s="95"/>
      <c r="C3800" s="107"/>
      <c r="D3800" s="107"/>
      <c r="E3800" s="274">
        <f t="shared" si="516"/>
        <v>0</v>
      </c>
      <c r="F3800" s="275">
        <f t="shared" si="517"/>
        <v>0</v>
      </c>
      <c r="G3800" s="109"/>
      <c r="H3800" s="271">
        <f t="shared" si="518"/>
        <v>0</v>
      </c>
      <c r="I3800" s="95"/>
    </row>
    <row r="3801" spans="2:9" s="126" customFormat="1" ht="18.75" customHeight="1">
      <c r="B3801" s="122"/>
      <c r="C3801" s="500" t="s">
        <v>237</v>
      </c>
      <c r="D3801" s="500"/>
      <c r="E3801" s="500"/>
      <c r="F3801" s="500"/>
      <c r="G3801" s="502"/>
      <c r="H3801" s="272">
        <f>SUBTOTAL(9,H3799:H3800)</f>
        <v>0</v>
      </c>
      <c r="I3801" s="122"/>
    </row>
    <row r="3802" spans="2:9" ht="6" customHeight="1">
      <c r="B3802" s="95"/>
      <c r="C3802" s="96"/>
      <c r="D3802" s="97"/>
      <c r="E3802" s="97"/>
      <c r="F3802" s="97"/>
      <c r="G3802" s="97"/>
      <c r="H3802" s="97"/>
      <c r="I3802" s="95"/>
    </row>
    <row r="3803" spans="2:9" ht="18.75" customHeight="1">
      <c r="B3803" s="95"/>
      <c r="C3803" s="501" t="s">
        <v>238</v>
      </c>
      <c r="D3803" s="501"/>
      <c r="E3803" s="501"/>
      <c r="F3803" s="501"/>
      <c r="G3803" s="501"/>
      <c r="H3803" s="501"/>
      <c r="I3803" s="95"/>
    </row>
    <row r="3804" spans="2:9" ht="25.5">
      <c r="B3804" s="95"/>
      <c r="C3804" s="267" t="s">
        <v>239</v>
      </c>
      <c r="D3804" s="504" t="s">
        <v>16</v>
      </c>
      <c r="E3804" s="504"/>
      <c r="F3804" s="504"/>
      <c r="G3804" s="504"/>
      <c r="H3804" s="267" t="s">
        <v>64</v>
      </c>
      <c r="I3804" s="95"/>
    </row>
    <row r="3805" spans="2:9" ht="18.75" customHeight="1">
      <c r="B3805" s="95"/>
      <c r="C3805" s="110"/>
      <c r="D3805" s="505"/>
      <c r="E3805" s="505"/>
      <c r="F3805" s="505"/>
      <c r="G3805" s="505"/>
      <c r="H3805" s="111">
        <v>0</v>
      </c>
      <c r="I3805" s="121"/>
    </row>
    <row r="3806" spans="2:9" ht="18.75" customHeight="1">
      <c r="B3806" s="95"/>
      <c r="C3806" s="112"/>
      <c r="D3806" s="506"/>
      <c r="E3806" s="506"/>
      <c r="F3806" s="506"/>
      <c r="G3806" s="506"/>
      <c r="H3806" s="113">
        <v>0</v>
      </c>
      <c r="I3806" s="95"/>
    </row>
    <row r="3807" spans="2:9" s="126" customFormat="1" ht="18.75" customHeight="1">
      <c r="B3807" s="122"/>
      <c r="C3807" s="500" t="s">
        <v>237</v>
      </c>
      <c r="D3807" s="500"/>
      <c r="E3807" s="500"/>
      <c r="F3807" s="500"/>
      <c r="G3807" s="500"/>
      <c r="H3807" s="158">
        <f>SUBTOTAL(9,H3805:H3806)</f>
        <v>0</v>
      </c>
      <c r="I3807" s="122"/>
    </row>
    <row r="3808" spans="2:9" ht="6" customHeight="1">
      <c r="B3808" s="95"/>
      <c r="C3808" s="96"/>
      <c r="D3808" s="97"/>
      <c r="E3808" s="97"/>
      <c r="F3808" s="97"/>
      <c r="G3808" s="97"/>
      <c r="H3808" s="97"/>
      <c r="I3808" s="95"/>
    </row>
    <row r="3809" spans="2:9" ht="18.75" customHeight="1">
      <c r="B3809" s="95"/>
      <c r="C3809" s="501" t="s">
        <v>240</v>
      </c>
      <c r="D3809" s="501"/>
      <c r="E3809" s="501"/>
      <c r="F3809" s="501"/>
      <c r="G3809" s="501"/>
      <c r="H3809" s="501"/>
      <c r="I3809" s="95"/>
    </row>
    <row r="3810" spans="2:9" ht="38.25">
      <c r="B3810" s="95"/>
      <c r="C3810" s="277" t="s">
        <v>361</v>
      </c>
      <c r="D3810" s="277" t="s">
        <v>362</v>
      </c>
      <c r="E3810" s="267" t="s">
        <v>243</v>
      </c>
      <c r="F3810" s="267" t="s">
        <v>244</v>
      </c>
      <c r="G3810" s="268" t="s">
        <v>245</v>
      </c>
      <c r="H3810" s="269" t="s">
        <v>246</v>
      </c>
      <c r="I3810" s="95"/>
    </row>
    <row r="3811" spans="2:9" ht="18.75" customHeight="1">
      <c r="B3811" s="95"/>
      <c r="C3811" s="236"/>
      <c r="D3811" s="114"/>
      <c r="E3811" s="236"/>
      <c r="F3811" s="236"/>
      <c r="G3811" s="278">
        <f>IF(E3811="",0,IF(F3811="",0.42,F3811*0.05+0.42))</f>
        <v>0</v>
      </c>
      <c r="H3811" s="279">
        <f>G3811*E3811</f>
        <v>0</v>
      </c>
      <c r="I3811" s="95"/>
    </row>
    <row r="3812" spans="2:9" ht="18.75" customHeight="1">
      <c r="B3812" s="95"/>
      <c r="C3812" s="236"/>
      <c r="D3812" s="114"/>
      <c r="E3812" s="236"/>
      <c r="F3812" s="236"/>
      <c r="G3812" s="278">
        <f t="shared" ref="G3812:G3814" si="519">IF(E3812="",0,IF(F3812="",0.42,F3812*0.05+0.42))</f>
        <v>0</v>
      </c>
      <c r="H3812" s="279">
        <f t="shared" ref="H3812:H3814" si="520">G3812*E3812</f>
        <v>0</v>
      </c>
      <c r="I3812" s="95"/>
    </row>
    <row r="3813" spans="2:9" ht="18.75" customHeight="1">
      <c r="B3813" s="95"/>
      <c r="C3813" s="236"/>
      <c r="D3813" s="114"/>
      <c r="E3813" s="236"/>
      <c r="F3813" s="236"/>
      <c r="G3813" s="278">
        <f t="shared" si="519"/>
        <v>0</v>
      </c>
      <c r="H3813" s="279">
        <f t="shared" si="520"/>
        <v>0</v>
      </c>
      <c r="I3813" s="95"/>
    </row>
    <row r="3814" spans="2:9" ht="18.75" customHeight="1">
      <c r="B3814" s="95"/>
      <c r="C3814" s="237"/>
      <c r="D3814" s="115"/>
      <c r="E3814" s="237"/>
      <c r="F3814" s="237"/>
      <c r="G3814" s="280">
        <f t="shared" si="519"/>
        <v>0</v>
      </c>
      <c r="H3814" s="281">
        <f t="shared" si="520"/>
        <v>0</v>
      </c>
      <c r="I3814" s="95"/>
    </row>
    <row r="3815" spans="2:9" s="126" customFormat="1" ht="18.75" customHeight="1">
      <c r="B3815" s="122"/>
      <c r="C3815" s="500" t="s">
        <v>237</v>
      </c>
      <c r="D3815" s="500"/>
      <c r="E3815" s="500"/>
      <c r="F3815" s="500"/>
      <c r="G3815" s="502"/>
      <c r="H3815" s="272">
        <f>SUBTOTAL(9,H3811:H3814)</f>
        <v>0</v>
      </c>
      <c r="I3815" s="122"/>
    </row>
    <row r="3816" spans="2:9" ht="6" customHeight="1">
      <c r="B3816" s="95"/>
      <c r="C3816" s="97"/>
      <c r="D3816" s="97"/>
      <c r="E3816" s="97"/>
      <c r="F3816" s="97"/>
      <c r="G3816" s="97"/>
      <c r="H3816" s="97"/>
      <c r="I3816" s="95"/>
    </row>
    <row r="3817" spans="2:9" ht="18.75" customHeight="1">
      <c r="B3817" s="95"/>
      <c r="C3817" s="501" t="s">
        <v>247</v>
      </c>
      <c r="D3817" s="501"/>
      <c r="E3817" s="501"/>
      <c r="F3817" s="501"/>
      <c r="G3817" s="501"/>
      <c r="H3817" s="501"/>
      <c r="I3817" s="95"/>
    </row>
    <row r="3818" spans="2:9" ht="18.75" customHeight="1">
      <c r="B3818" s="95"/>
      <c r="C3818" s="277" t="s">
        <v>241</v>
      </c>
      <c r="D3818" s="277" t="s">
        <v>242</v>
      </c>
      <c r="E3818" s="503" t="s">
        <v>248</v>
      </c>
      <c r="F3818" s="503"/>
      <c r="G3818" s="503"/>
      <c r="H3818" s="267" t="s">
        <v>249</v>
      </c>
      <c r="I3818" s="95"/>
    </row>
    <row r="3819" spans="2:9" ht="18.75" customHeight="1">
      <c r="B3819" s="95"/>
      <c r="C3819" s="236"/>
      <c r="D3819" s="236"/>
      <c r="E3819" s="498"/>
      <c r="F3819" s="498"/>
      <c r="G3819" s="498"/>
      <c r="H3819" s="111">
        <v>0</v>
      </c>
      <c r="I3819" s="95"/>
    </row>
    <row r="3820" spans="2:9" ht="18.75" customHeight="1">
      <c r="B3820" s="95"/>
      <c r="C3820" s="236"/>
      <c r="D3820" s="236"/>
      <c r="E3820" s="498"/>
      <c r="F3820" s="498"/>
      <c r="G3820" s="498"/>
      <c r="H3820" s="111">
        <v>0</v>
      </c>
      <c r="I3820" s="95"/>
    </row>
    <row r="3821" spans="2:9" ht="18.75" customHeight="1">
      <c r="B3821" s="95"/>
      <c r="C3821" s="236"/>
      <c r="D3821" s="236"/>
      <c r="E3821" s="498"/>
      <c r="F3821" s="498"/>
      <c r="G3821" s="498"/>
      <c r="H3821" s="111">
        <v>0</v>
      </c>
      <c r="I3821" s="95"/>
    </row>
    <row r="3822" spans="2:9" ht="18.75" customHeight="1">
      <c r="B3822" s="95"/>
      <c r="C3822" s="237"/>
      <c r="D3822" s="237"/>
      <c r="E3822" s="499"/>
      <c r="F3822" s="499"/>
      <c r="G3822" s="499"/>
      <c r="H3822" s="113">
        <v>0</v>
      </c>
      <c r="I3822" s="95"/>
    </row>
    <row r="3823" spans="2:9" s="126" customFormat="1" ht="18.75" customHeight="1">
      <c r="B3823" s="122"/>
      <c r="C3823" s="500" t="s">
        <v>237</v>
      </c>
      <c r="D3823" s="500"/>
      <c r="E3823" s="500"/>
      <c r="F3823" s="500"/>
      <c r="G3823" s="500"/>
      <c r="H3823" s="276">
        <f>SUBTOTAL(9,H3819:H3822)</f>
        <v>0</v>
      </c>
      <c r="I3823" s="122"/>
    </row>
    <row r="3824" spans="2:9" ht="6" customHeight="1">
      <c r="B3824" s="95"/>
      <c r="C3824" s="97"/>
      <c r="D3824" s="97"/>
      <c r="E3824" s="97"/>
      <c r="F3824" s="97"/>
      <c r="G3824" s="97"/>
      <c r="H3824" s="97"/>
      <c r="I3824" s="95"/>
    </row>
    <row r="3825" spans="2:9" ht="18.75" customHeight="1">
      <c r="B3825" s="95"/>
      <c r="C3825" s="501" t="s">
        <v>250</v>
      </c>
      <c r="D3825" s="501"/>
      <c r="E3825" s="501"/>
      <c r="F3825" s="501"/>
      <c r="G3825" s="501"/>
      <c r="H3825" s="501"/>
      <c r="I3825" s="95"/>
    </row>
    <row r="3826" spans="2:9" ht="25.5">
      <c r="B3826" s="95"/>
      <c r="C3826" s="282" t="s">
        <v>251</v>
      </c>
      <c r="D3826" s="267" t="s">
        <v>252</v>
      </c>
      <c r="E3826" s="267" t="s">
        <v>253</v>
      </c>
      <c r="F3826" s="277" t="s">
        <v>254</v>
      </c>
      <c r="G3826" s="267" t="s">
        <v>255</v>
      </c>
      <c r="H3826" s="267" t="s">
        <v>249</v>
      </c>
      <c r="I3826" s="95"/>
    </row>
    <row r="3827" spans="2:9" ht="18.75" customHeight="1">
      <c r="B3827" s="95"/>
      <c r="C3827" s="116"/>
      <c r="D3827" s="117"/>
      <c r="E3827" s="117"/>
      <c r="F3827" s="117"/>
      <c r="G3827" s="283">
        <f>E3827-D3827</f>
        <v>0</v>
      </c>
      <c r="H3827" s="111">
        <v>0</v>
      </c>
      <c r="I3827" s="123" t="s">
        <v>256</v>
      </c>
    </row>
    <row r="3828" spans="2:9" ht="18.75" customHeight="1">
      <c r="B3828" s="95"/>
      <c r="C3828" s="118"/>
      <c r="D3828" s="119"/>
      <c r="E3828" s="119"/>
      <c r="F3828" s="119"/>
      <c r="G3828" s="284">
        <f t="shared" ref="G3828" si="521">E3828-D3828</f>
        <v>0</v>
      </c>
      <c r="H3828" s="113">
        <v>0</v>
      </c>
      <c r="I3828" s="123" t="s">
        <v>257</v>
      </c>
    </row>
    <row r="3829" spans="2:9" s="126" customFormat="1" ht="18.75" customHeight="1">
      <c r="B3829" s="122"/>
      <c r="C3829" s="500" t="s">
        <v>237</v>
      </c>
      <c r="D3829" s="500"/>
      <c r="E3829" s="500"/>
      <c r="F3829" s="500"/>
      <c r="G3829" s="500"/>
      <c r="H3829" s="276">
        <f>SUBTOTAL(9,H3827:H3828)</f>
        <v>0</v>
      </c>
      <c r="I3829" s="122"/>
    </row>
    <row r="3830" spans="2:9" ht="6" customHeight="1">
      <c r="B3830" s="95"/>
      <c r="C3830" s="97"/>
      <c r="D3830" s="97"/>
      <c r="E3830" s="97"/>
      <c r="F3830" s="97"/>
      <c r="G3830" s="97"/>
      <c r="H3830" s="97"/>
      <c r="I3830" s="95"/>
    </row>
    <row r="3831" spans="2:9" s="127" customFormat="1" ht="18.75" customHeight="1">
      <c r="B3831" s="124"/>
      <c r="C3831" s="497" t="s">
        <v>258</v>
      </c>
      <c r="D3831" s="497"/>
      <c r="E3831" s="497"/>
      <c r="F3831" s="497"/>
      <c r="G3831" s="497"/>
      <c r="H3831" s="285">
        <f>SUBTOTAL(9,H3799:H3829)</f>
        <v>0</v>
      </c>
      <c r="I3831" s="124"/>
    </row>
    <row r="3832" spans="2:9" ht="50.1" customHeight="1">
      <c r="B3832" s="95"/>
      <c r="C3832" s="120"/>
      <c r="D3832" s="120"/>
      <c r="E3832" s="120"/>
      <c r="F3832" s="120"/>
      <c r="G3832" s="120"/>
      <c r="H3832" s="120"/>
      <c r="I3832" s="95"/>
    </row>
    <row r="3833" spans="2:9" ht="18.75" customHeight="1">
      <c r="B3833" s="95"/>
      <c r="C3833" s="510" t="s">
        <v>358</v>
      </c>
      <c r="D3833" s="510"/>
      <c r="E3833" s="507"/>
      <c r="F3833" s="507"/>
      <c r="G3833" s="507"/>
      <c r="H3833" s="507"/>
      <c r="I3833" s="95"/>
    </row>
    <row r="3834" spans="2:9" ht="18.75" customHeight="1">
      <c r="B3834" s="95"/>
      <c r="C3834" s="511" t="s">
        <v>184</v>
      </c>
      <c r="D3834" s="511"/>
      <c r="E3834" s="507"/>
      <c r="F3834" s="507"/>
      <c r="G3834" s="507"/>
      <c r="H3834" s="507"/>
      <c r="I3834" s="95"/>
    </row>
    <row r="3835" spans="2:9" ht="18.75" customHeight="1">
      <c r="B3835" s="95"/>
      <c r="C3835" s="503" t="s">
        <v>359</v>
      </c>
      <c r="D3835" s="503"/>
      <c r="E3835" s="507"/>
      <c r="F3835" s="507"/>
      <c r="G3835" s="507"/>
      <c r="H3835" s="507"/>
      <c r="I3835" s="95"/>
    </row>
    <row r="3836" spans="2:9" ht="18.75" customHeight="1">
      <c r="B3836" s="95"/>
      <c r="C3836" s="503" t="s">
        <v>226</v>
      </c>
      <c r="D3836" s="503"/>
      <c r="E3836" s="507"/>
      <c r="F3836" s="507"/>
      <c r="G3836" s="507"/>
      <c r="H3836" s="507"/>
      <c r="I3836" s="95"/>
    </row>
    <row r="3837" spans="2:9" ht="32.25" customHeight="1">
      <c r="B3837" s="95"/>
      <c r="C3837" s="503" t="s">
        <v>227</v>
      </c>
      <c r="D3837" s="503"/>
      <c r="E3837" s="507"/>
      <c r="F3837" s="507"/>
      <c r="G3837" s="507"/>
      <c r="H3837" s="507"/>
      <c r="I3837" s="95"/>
    </row>
    <row r="3838" spans="2:9" ht="30" customHeight="1">
      <c r="B3838" s="95"/>
      <c r="C3838" s="265" t="s">
        <v>228</v>
      </c>
      <c r="D3838" s="265" t="s">
        <v>229</v>
      </c>
      <c r="E3838" s="265" t="s">
        <v>230</v>
      </c>
      <c r="F3838" s="508" t="s">
        <v>194</v>
      </c>
      <c r="G3838" s="508"/>
      <c r="H3838" s="508"/>
      <c r="I3838" s="95"/>
    </row>
    <row r="3839" spans="2:9" ht="18.75" customHeight="1">
      <c r="B3839" s="95"/>
      <c r="C3839" s="106"/>
      <c r="D3839" s="238"/>
      <c r="E3839" s="266">
        <f>D3839-C3839</f>
        <v>0</v>
      </c>
      <c r="F3839" s="509"/>
      <c r="G3839" s="509"/>
      <c r="H3839" s="509"/>
      <c r="I3839" s="121"/>
    </row>
    <row r="3840" spans="2:9" ht="6" customHeight="1">
      <c r="B3840" s="95"/>
      <c r="C3840" s="96"/>
      <c r="D3840" s="97"/>
      <c r="E3840" s="97"/>
      <c r="F3840" s="97"/>
      <c r="G3840" s="97"/>
      <c r="H3840" s="97"/>
      <c r="I3840" s="95"/>
    </row>
    <row r="3841" spans="2:9" ht="18.75" customHeight="1">
      <c r="B3841" s="95"/>
      <c r="C3841" s="501" t="s">
        <v>231</v>
      </c>
      <c r="D3841" s="501"/>
      <c r="E3841" s="501"/>
      <c r="F3841" s="501"/>
      <c r="G3841" s="501"/>
      <c r="H3841" s="501"/>
      <c r="I3841" s="95"/>
    </row>
    <row r="3842" spans="2:9" ht="25.5">
      <c r="B3842" s="95"/>
      <c r="C3842" s="267" t="s">
        <v>232</v>
      </c>
      <c r="D3842" s="267" t="s">
        <v>233</v>
      </c>
      <c r="E3842" s="267" t="s">
        <v>230</v>
      </c>
      <c r="F3842" s="267" t="s">
        <v>234</v>
      </c>
      <c r="G3842" s="268" t="s">
        <v>235</v>
      </c>
      <c r="H3842" s="269" t="s">
        <v>236</v>
      </c>
      <c r="I3842" s="95"/>
    </row>
    <row r="3843" spans="2:9" ht="18.75" customHeight="1">
      <c r="B3843" s="95"/>
      <c r="C3843" s="106"/>
      <c r="D3843" s="238"/>
      <c r="E3843" s="266">
        <f t="shared" ref="E3843:E3844" si="522">D3843-C3843</f>
        <v>0</v>
      </c>
      <c r="F3843" s="273">
        <f t="shared" ref="F3843:F3844" si="523">IF(E3843-FLOOR(E3843,1)&lt;=5/24,FLOOR(E3843,1),IF(E3843-FLOOR(E3843,1)&lt;=8/24,FLOOR(E3843,1)+1/3,IF(E3843-FLOOR(E3843,1)&lt;=12/24,FLOOR(E3843,1)+2/3,CEILING(E3843,1))))</f>
        <v>0</v>
      </c>
      <c r="G3843" s="108"/>
      <c r="H3843" s="270">
        <f t="shared" ref="H3843:H3844" si="524">G3843*F3843</f>
        <v>0</v>
      </c>
      <c r="I3843" s="95"/>
    </row>
    <row r="3844" spans="2:9" ht="18.75" customHeight="1">
      <c r="B3844" s="95"/>
      <c r="C3844" s="107"/>
      <c r="D3844" s="107"/>
      <c r="E3844" s="274">
        <f t="shared" si="522"/>
        <v>0</v>
      </c>
      <c r="F3844" s="275">
        <f t="shared" si="523"/>
        <v>0</v>
      </c>
      <c r="G3844" s="109"/>
      <c r="H3844" s="271">
        <f t="shared" si="524"/>
        <v>0</v>
      </c>
      <c r="I3844" s="95"/>
    </row>
    <row r="3845" spans="2:9" s="126" customFormat="1" ht="18.75" customHeight="1">
      <c r="B3845" s="122"/>
      <c r="C3845" s="500" t="s">
        <v>237</v>
      </c>
      <c r="D3845" s="500"/>
      <c r="E3845" s="500"/>
      <c r="F3845" s="500"/>
      <c r="G3845" s="502"/>
      <c r="H3845" s="272">
        <f>SUBTOTAL(9,H3843:H3844)</f>
        <v>0</v>
      </c>
      <c r="I3845" s="122"/>
    </row>
    <row r="3846" spans="2:9" ht="6" customHeight="1">
      <c r="B3846" s="95"/>
      <c r="C3846" s="96"/>
      <c r="D3846" s="97"/>
      <c r="E3846" s="97"/>
      <c r="F3846" s="97"/>
      <c r="G3846" s="97"/>
      <c r="H3846" s="97"/>
      <c r="I3846" s="95"/>
    </row>
    <row r="3847" spans="2:9" ht="18.75" customHeight="1">
      <c r="B3847" s="95"/>
      <c r="C3847" s="501" t="s">
        <v>238</v>
      </c>
      <c r="D3847" s="501"/>
      <c r="E3847" s="501"/>
      <c r="F3847" s="501"/>
      <c r="G3847" s="501"/>
      <c r="H3847" s="501"/>
      <c r="I3847" s="95"/>
    </row>
    <row r="3848" spans="2:9" ht="25.5">
      <c r="B3848" s="95"/>
      <c r="C3848" s="267" t="s">
        <v>239</v>
      </c>
      <c r="D3848" s="504" t="s">
        <v>16</v>
      </c>
      <c r="E3848" s="504"/>
      <c r="F3848" s="504"/>
      <c r="G3848" s="504"/>
      <c r="H3848" s="267" t="s">
        <v>64</v>
      </c>
      <c r="I3848" s="95"/>
    </row>
    <row r="3849" spans="2:9" ht="18.75" customHeight="1">
      <c r="B3849" s="95"/>
      <c r="C3849" s="110"/>
      <c r="D3849" s="505"/>
      <c r="E3849" s="505"/>
      <c r="F3849" s="505"/>
      <c r="G3849" s="505"/>
      <c r="H3849" s="111">
        <v>0</v>
      </c>
      <c r="I3849" s="121"/>
    </row>
    <row r="3850" spans="2:9" ht="18.75" customHeight="1">
      <c r="B3850" s="95"/>
      <c r="C3850" s="112"/>
      <c r="D3850" s="506"/>
      <c r="E3850" s="506"/>
      <c r="F3850" s="506"/>
      <c r="G3850" s="506"/>
      <c r="H3850" s="113">
        <v>0</v>
      </c>
      <c r="I3850" s="95"/>
    </row>
    <row r="3851" spans="2:9" s="126" customFormat="1" ht="18.75" customHeight="1">
      <c r="B3851" s="122"/>
      <c r="C3851" s="500" t="s">
        <v>237</v>
      </c>
      <c r="D3851" s="500"/>
      <c r="E3851" s="500"/>
      <c r="F3851" s="500"/>
      <c r="G3851" s="500"/>
      <c r="H3851" s="158">
        <f>SUBTOTAL(9,H3849:H3850)</f>
        <v>0</v>
      </c>
      <c r="I3851" s="122"/>
    </row>
    <row r="3852" spans="2:9" ht="6" customHeight="1">
      <c r="B3852" s="95"/>
      <c r="C3852" s="96"/>
      <c r="D3852" s="97"/>
      <c r="E3852" s="97"/>
      <c r="F3852" s="97"/>
      <c r="G3852" s="97"/>
      <c r="H3852" s="97"/>
      <c r="I3852" s="95"/>
    </row>
    <row r="3853" spans="2:9" ht="18.75" customHeight="1">
      <c r="B3853" s="95"/>
      <c r="C3853" s="501" t="s">
        <v>240</v>
      </c>
      <c r="D3853" s="501"/>
      <c r="E3853" s="501"/>
      <c r="F3853" s="501"/>
      <c r="G3853" s="501"/>
      <c r="H3853" s="501"/>
      <c r="I3853" s="95"/>
    </row>
    <row r="3854" spans="2:9" ht="38.25">
      <c r="B3854" s="95"/>
      <c r="C3854" s="277" t="s">
        <v>361</v>
      </c>
      <c r="D3854" s="277" t="s">
        <v>362</v>
      </c>
      <c r="E3854" s="267" t="s">
        <v>243</v>
      </c>
      <c r="F3854" s="267" t="s">
        <v>244</v>
      </c>
      <c r="G3854" s="268" t="s">
        <v>245</v>
      </c>
      <c r="H3854" s="269" t="s">
        <v>246</v>
      </c>
      <c r="I3854" s="95"/>
    </row>
    <row r="3855" spans="2:9" ht="18.75" customHeight="1">
      <c r="B3855" s="95"/>
      <c r="C3855" s="236"/>
      <c r="D3855" s="114"/>
      <c r="E3855" s="236"/>
      <c r="F3855" s="236"/>
      <c r="G3855" s="278">
        <f>IF(E3855="",0,IF(F3855="",0.42,F3855*0.05+0.42))</f>
        <v>0</v>
      </c>
      <c r="H3855" s="279">
        <f>G3855*E3855</f>
        <v>0</v>
      </c>
      <c r="I3855" s="95"/>
    </row>
    <row r="3856" spans="2:9" ht="18.75" customHeight="1">
      <c r="B3856" s="95"/>
      <c r="C3856" s="236"/>
      <c r="D3856" s="114"/>
      <c r="E3856" s="236"/>
      <c r="F3856" s="236"/>
      <c r="G3856" s="278">
        <f t="shared" ref="G3856:G3858" si="525">IF(E3856="",0,IF(F3856="",0.42,F3856*0.05+0.42))</f>
        <v>0</v>
      </c>
      <c r="H3856" s="279">
        <f t="shared" ref="H3856:H3858" si="526">G3856*E3856</f>
        <v>0</v>
      </c>
      <c r="I3856" s="95"/>
    </row>
    <row r="3857" spans="2:9" ht="18.75" customHeight="1">
      <c r="B3857" s="95"/>
      <c r="C3857" s="236"/>
      <c r="D3857" s="114"/>
      <c r="E3857" s="236"/>
      <c r="F3857" s="236"/>
      <c r="G3857" s="278">
        <f t="shared" si="525"/>
        <v>0</v>
      </c>
      <c r="H3857" s="279">
        <f t="shared" si="526"/>
        <v>0</v>
      </c>
      <c r="I3857" s="95"/>
    </row>
    <row r="3858" spans="2:9" ht="18.75" customHeight="1">
      <c r="B3858" s="95"/>
      <c r="C3858" s="237"/>
      <c r="D3858" s="115"/>
      <c r="E3858" s="237"/>
      <c r="F3858" s="237"/>
      <c r="G3858" s="280">
        <f t="shared" si="525"/>
        <v>0</v>
      </c>
      <c r="H3858" s="281">
        <f t="shared" si="526"/>
        <v>0</v>
      </c>
      <c r="I3858" s="95"/>
    </row>
    <row r="3859" spans="2:9" s="126" customFormat="1" ht="18.75" customHeight="1">
      <c r="B3859" s="122"/>
      <c r="C3859" s="500" t="s">
        <v>237</v>
      </c>
      <c r="D3859" s="500"/>
      <c r="E3859" s="500"/>
      <c r="F3859" s="500"/>
      <c r="G3859" s="502"/>
      <c r="H3859" s="272">
        <f>SUBTOTAL(9,H3855:H3858)</f>
        <v>0</v>
      </c>
      <c r="I3859" s="122"/>
    </row>
    <row r="3860" spans="2:9" ht="6" customHeight="1">
      <c r="B3860" s="95"/>
      <c r="C3860" s="97"/>
      <c r="D3860" s="97"/>
      <c r="E3860" s="97"/>
      <c r="F3860" s="97"/>
      <c r="G3860" s="97"/>
      <c r="H3860" s="97"/>
      <c r="I3860" s="95"/>
    </row>
    <row r="3861" spans="2:9" ht="18.75" customHeight="1">
      <c r="B3861" s="95"/>
      <c r="C3861" s="501" t="s">
        <v>247</v>
      </c>
      <c r="D3861" s="501"/>
      <c r="E3861" s="501"/>
      <c r="F3861" s="501"/>
      <c r="G3861" s="501"/>
      <c r="H3861" s="501"/>
      <c r="I3861" s="95"/>
    </row>
    <row r="3862" spans="2:9" ht="18.75" customHeight="1">
      <c r="B3862" s="95"/>
      <c r="C3862" s="277" t="s">
        <v>241</v>
      </c>
      <c r="D3862" s="277" t="s">
        <v>242</v>
      </c>
      <c r="E3862" s="503" t="s">
        <v>248</v>
      </c>
      <c r="F3862" s="503"/>
      <c r="G3862" s="503"/>
      <c r="H3862" s="267" t="s">
        <v>249</v>
      </c>
      <c r="I3862" s="95"/>
    </row>
    <row r="3863" spans="2:9" ht="18.75" customHeight="1">
      <c r="B3863" s="95"/>
      <c r="C3863" s="236"/>
      <c r="D3863" s="236"/>
      <c r="E3863" s="498"/>
      <c r="F3863" s="498"/>
      <c r="G3863" s="498"/>
      <c r="H3863" s="111">
        <v>0</v>
      </c>
      <c r="I3863" s="95"/>
    </row>
    <row r="3864" spans="2:9" ht="18.75" customHeight="1">
      <c r="B3864" s="95"/>
      <c r="C3864" s="236"/>
      <c r="D3864" s="236"/>
      <c r="E3864" s="498"/>
      <c r="F3864" s="498"/>
      <c r="G3864" s="498"/>
      <c r="H3864" s="111">
        <v>0</v>
      </c>
      <c r="I3864" s="95"/>
    </row>
    <row r="3865" spans="2:9" ht="18.75" customHeight="1">
      <c r="B3865" s="95"/>
      <c r="C3865" s="236"/>
      <c r="D3865" s="236"/>
      <c r="E3865" s="498"/>
      <c r="F3865" s="498"/>
      <c r="G3865" s="498"/>
      <c r="H3865" s="111">
        <v>0</v>
      </c>
      <c r="I3865" s="95"/>
    </row>
    <row r="3866" spans="2:9" ht="18.75" customHeight="1">
      <c r="B3866" s="95"/>
      <c r="C3866" s="237"/>
      <c r="D3866" s="237"/>
      <c r="E3866" s="499"/>
      <c r="F3866" s="499"/>
      <c r="G3866" s="499"/>
      <c r="H3866" s="113">
        <v>0</v>
      </c>
      <c r="I3866" s="95"/>
    </row>
    <row r="3867" spans="2:9" s="126" customFormat="1" ht="18.75" customHeight="1">
      <c r="B3867" s="122"/>
      <c r="C3867" s="500" t="s">
        <v>237</v>
      </c>
      <c r="D3867" s="500"/>
      <c r="E3867" s="500"/>
      <c r="F3867" s="500"/>
      <c r="G3867" s="500"/>
      <c r="H3867" s="276">
        <f>SUBTOTAL(9,H3863:H3866)</f>
        <v>0</v>
      </c>
      <c r="I3867" s="122"/>
    </row>
    <row r="3868" spans="2:9" ht="6" customHeight="1">
      <c r="B3868" s="95"/>
      <c r="C3868" s="97"/>
      <c r="D3868" s="97"/>
      <c r="E3868" s="97"/>
      <c r="F3868" s="97"/>
      <c r="G3868" s="97"/>
      <c r="H3868" s="97"/>
      <c r="I3868" s="95"/>
    </row>
    <row r="3869" spans="2:9" ht="18.75" customHeight="1">
      <c r="B3869" s="95"/>
      <c r="C3869" s="501" t="s">
        <v>250</v>
      </c>
      <c r="D3869" s="501"/>
      <c r="E3869" s="501"/>
      <c r="F3869" s="501"/>
      <c r="G3869" s="501"/>
      <c r="H3869" s="501"/>
      <c r="I3869" s="95"/>
    </row>
    <row r="3870" spans="2:9" ht="25.5">
      <c r="B3870" s="95"/>
      <c r="C3870" s="282" t="s">
        <v>251</v>
      </c>
      <c r="D3870" s="267" t="s">
        <v>252</v>
      </c>
      <c r="E3870" s="267" t="s">
        <v>253</v>
      </c>
      <c r="F3870" s="277" t="s">
        <v>254</v>
      </c>
      <c r="G3870" s="267" t="s">
        <v>255</v>
      </c>
      <c r="H3870" s="267" t="s">
        <v>249</v>
      </c>
      <c r="I3870" s="95"/>
    </row>
    <row r="3871" spans="2:9" ht="18.75" customHeight="1">
      <c r="B3871" s="95"/>
      <c r="C3871" s="116"/>
      <c r="D3871" s="117"/>
      <c r="E3871" s="117"/>
      <c r="F3871" s="117"/>
      <c r="G3871" s="283">
        <f>E3871-D3871</f>
        <v>0</v>
      </c>
      <c r="H3871" s="111">
        <v>0</v>
      </c>
      <c r="I3871" s="123" t="s">
        <v>256</v>
      </c>
    </row>
    <row r="3872" spans="2:9" ht="18.75" customHeight="1">
      <c r="B3872" s="95"/>
      <c r="C3872" s="118"/>
      <c r="D3872" s="119"/>
      <c r="E3872" s="119"/>
      <c r="F3872" s="119"/>
      <c r="G3872" s="284">
        <f t="shared" ref="G3872" si="527">E3872-D3872</f>
        <v>0</v>
      </c>
      <c r="H3872" s="113">
        <v>0</v>
      </c>
      <c r="I3872" s="123" t="s">
        <v>257</v>
      </c>
    </row>
    <row r="3873" spans="2:9" s="126" customFormat="1" ht="18.75" customHeight="1">
      <c r="B3873" s="122"/>
      <c r="C3873" s="500" t="s">
        <v>237</v>
      </c>
      <c r="D3873" s="500"/>
      <c r="E3873" s="500"/>
      <c r="F3873" s="500"/>
      <c r="G3873" s="500"/>
      <c r="H3873" s="276">
        <f>SUBTOTAL(9,H3871:H3872)</f>
        <v>0</v>
      </c>
      <c r="I3873" s="122"/>
    </row>
    <row r="3874" spans="2:9" ht="6" customHeight="1">
      <c r="B3874" s="95"/>
      <c r="C3874" s="97"/>
      <c r="D3874" s="97"/>
      <c r="E3874" s="97"/>
      <c r="F3874" s="97"/>
      <c r="G3874" s="97"/>
      <c r="H3874" s="97"/>
      <c r="I3874" s="95"/>
    </row>
    <row r="3875" spans="2:9" s="127" customFormat="1" ht="18.75" customHeight="1">
      <c r="B3875" s="124"/>
      <c r="C3875" s="497" t="s">
        <v>258</v>
      </c>
      <c r="D3875" s="497"/>
      <c r="E3875" s="497"/>
      <c r="F3875" s="497"/>
      <c r="G3875" s="497"/>
      <c r="H3875" s="285">
        <f>SUBTOTAL(9,H3843:H3873)</f>
        <v>0</v>
      </c>
      <c r="I3875" s="124"/>
    </row>
    <row r="3876" spans="2:9" ht="50.1" customHeight="1">
      <c r="B3876" s="95"/>
      <c r="C3876" s="120"/>
      <c r="D3876" s="120"/>
      <c r="E3876" s="120"/>
      <c r="F3876" s="120"/>
      <c r="G3876" s="120"/>
      <c r="H3876" s="120"/>
      <c r="I3876" s="95"/>
    </row>
    <row r="3877" spans="2:9" ht="18.75" customHeight="1">
      <c r="B3877" s="95"/>
      <c r="C3877" s="510" t="s">
        <v>358</v>
      </c>
      <c r="D3877" s="510"/>
      <c r="E3877" s="507"/>
      <c r="F3877" s="507"/>
      <c r="G3877" s="507"/>
      <c r="H3877" s="507"/>
      <c r="I3877" s="95"/>
    </row>
    <row r="3878" spans="2:9" ht="18.75" customHeight="1">
      <c r="B3878" s="95"/>
      <c r="C3878" s="511" t="s">
        <v>184</v>
      </c>
      <c r="D3878" s="511"/>
      <c r="E3878" s="507"/>
      <c r="F3878" s="507"/>
      <c r="G3878" s="507"/>
      <c r="H3878" s="507"/>
      <c r="I3878" s="95"/>
    </row>
    <row r="3879" spans="2:9" ht="18.75" customHeight="1">
      <c r="B3879" s="95"/>
      <c r="C3879" s="503" t="s">
        <v>359</v>
      </c>
      <c r="D3879" s="503"/>
      <c r="E3879" s="507"/>
      <c r="F3879" s="507"/>
      <c r="G3879" s="507"/>
      <c r="H3879" s="507"/>
      <c r="I3879" s="95"/>
    </row>
    <row r="3880" spans="2:9" ht="18.75" customHeight="1">
      <c r="B3880" s="95"/>
      <c r="C3880" s="503" t="s">
        <v>226</v>
      </c>
      <c r="D3880" s="503"/>
      <c r="E3880" s="507"/>
      <c r="F3880" s="507"/>
      <c r="G3880" s="507"/>
      <c r="H3880" s="507"/>
      <c r="I3880" s="95"/>
    </row>
    <row r="3881" spans="2:9" ht="32.25" customHeight="1">
      <c r="B3881" s="95"/>
      <c r="C3881" s="503" t="s">
        <v>227</v>
      </c>
      <c r="D3881" s="503"/>
      <c r="E3881" s="507"/>
      <c r="F3881" s="507"/>
      <c r="G3881" s="507"/>
      <c r="H3881" s="507"/>
      <c r="I3881" s="95"/>
    </row>
    <row r="3882" spans="2:9" ht="30" customHeight="1">
      <c r="B3882" s="95"/>
      <c r="C3882" s="265" t="s">
        <v>228</v>
      </c>
      <c r="D3882" s="265" t="s">
        <v>229</v>
      </c>
      <c r="E3882" s="265" t="s">
        <v>230</v>
      </c>
      <c r="F3882" s="508" t="s">
        <v>194</v>
      </c>
      <c r="G3882" s="508"/>
      <c r="H3882" s="508"/>
      <c r="I3882" s="95"/>
    </row>
    <row r="3883" spans="2:9" ht="18.75" customHeight="1">
      <c r="B3883" s="95"/>
      <c r="C3883" s="106"/>
      <c r="D3883" s="238"/>
      <c r="E3883" s="266">
        <f>D3883-C3883</f>
        <v>0</v>
      </c>
      <c r="F3883" s="509"/>
      <c r="G3883" s="509"/>
      <c r="H3883" s="509"/>
      <c r="I3883" s="121"/>
    </row>
    <row r="3884" spans="2:9" ht="6" customHeight="1">
      <c r="B3884" s="95"/>
      <c r="C3884" s="96"/>
      <c r="D3884" s="97"/>
      <c r="E3884" s="97"/>
      <c r="F3884" s="97"/>
      <c r="G3884" s="97"/>
      <c r="H3884" s="97"/>
      <c r="I3884" s="95"/>
    </row>
    <row r="3885" spans="2:9" ht="18.75" customHeight="1">
      <c r="B3885" s="95"/>
      <c r="C3885" s="501" t="s">
        <v>231</v>
      </c>
      <c r="D3885" s="501"/>
      <c r="E3885" s="501"/>
      <c r="F3885" s="501"/>
      <c r="G3885" s="501"/>
      <c r="H3885" s="501"/>
      <c r="I3885" s="95"/>
    </row>
    <row r="3886" spans="2:9" ht="25.5">
      <c r="B3886" s="95"/>
      <c r="C3886" s="267" t="s">
        <v>232</v>
      </c>
      <c r="D3886" s="267" t="s">
        <v>233</v>
      </c>
      <c r="E3886" s="267" t="s">
        <v>230</v>
      </c>
      <c r="F3886" s="267" t="s">
        <v>234</v>
      </c>
      <c r="G3886" s="268" t="s">
        <v>235</v>
      </c>
      <c r="H3886" s="269" t="s">
        <v>236</v>
      </c>
      <c r="I3886" s="95"/>
    </row>
    <row r="3887" spans="2:9" ht="18.75" customHeight="1">
      <c r="B3887" s="95"/>
      <c r="C3887" s="106"/>
      <c r="D3887" s="238"/>
      <c r="E3887" s="266">
        <f t="shared" ref="E3887:E3888" si="528">D3887-C3887</f>
        <v>0</v>
      </c>
      <c r="F3887" s="273">
        <f t="shared" ref="F3887:F3888" si="529">IF(E3887-FLOOR(E3887,1)&lt;=5/24,FLOOR(E3887,1),IF(E3887-FLOOR(E3887,1)&lt;=8/24,FLOOR(E3887,1)+1/3,IF(E3887-FLOOR(E3887,1)&lt;=12/24,FLOOR(E3887,1)+2/3,CEILING(E3887,1))))</f>
        <v>0</v>
      </c>
      <c r="G3887" s="108"/>
      <c r="H3887" s="270">
        <f t="shared" ref="H3887:H3888" si="530">G3887*F3887</f>
        <v>0</v>
      </c>
      <c r="I3887" s="95"/>
    </row>
    <row r="3888" spans="2:9" ht="18.75" customHeight="1">
      <c r="B3888" s="95"/>
      <c r="C3888" s="107"/>
      <c r="D3888" s="107"/>
      <c r="E3888" s="274">
        <f t="shared" si="528"/>
        <v>0</v>
      </c>
      <c r="F3888" s="275">
        <f t="shared" si="529"/>
        <v>0</v>
      </c>
      <c r="G3888" s="109"/>
      <c r="H3888" s="271">
        <f t="shared" si="530"/>
        <v>0</v>
      </c>
      <c r="I3888" s="95"/>
    </row>
    <row r="3889" spans="2:9" s="126" customFormat="1" ht="18.75" customHeight="1">
      <c r="B3889" s="122"/>
      <c r="C3889" s="500" t="s">
        <v>237</v>
      </c>
      <c r="D3889" s="500"/>
      <c r="E3889" s="500"/>
      <c r="F3889" s="500"/>
      <c r="G3889" s="502"/>
      <c r="H3889" s="272">
        <f>SUBTOTAL(9,H3887:H3888)</f>
        <v>0</v>
      </c>
      <c r="I3889" s="122"/>
    </row>
    <row r="3890" spans="2:9" ht="6" customHeight="1">
      <c r="B3890" s="95"/>
      <c r="C3890" s="96"/>
      <c r="D3890" s="97"/>
      <c r="E3890" s="97"/>
      <c r="F3890" s="97"/>
      <c r="G3890" s="97"/>
      <c r="H3890" s="97"/>
      <c r="I3890" s="95"/>
    </row>
    <row r="3891" spans="2:9" ht="18.75" customHeight="1">
      <c r="B3891" s="95"/>
      <c r="C3891" s="501" t="s">
        <v>238</v>
      </c>
      <c r="D3891" s="501"/>
      <c r="E3891" s="501"/>
      <c r="F3891" s="501"/>
      <c r="G3891" s="501"/>
      <c r="H3891" s="501"/>
      <c r="I3891" s="95"/>
    </row>
    <row r="3892" spans="2:9" ht="25.5">
      <c r="B3892" s="95"/>
      <c r="C3892" s="267" t="s">
        <v>239</v>
      </c>
      <c r="D3892" s="504" t="s">
        <v>16</v>
      </c>
      <c r="E3892" s="504"/>
      <c r="F3892" s="504"/>
      <c r="G3892" s="504"/>
      <c r="H3892" s="267" t="s">
        <v>64</v>
      </c>
      <c r="I3892" s="95"/>
    </row>
    <row r="3893" spans="2:9" ht="18.75" customHeight="1">
      <c r="B3893" s="95"/>
      <c r="C3893" s="110"/>
      <c r="D3893" s="505"/>
      <c r="E3893" s="505"/>
      <c r="F3893" s="505"/>
      <c r="G3893" s="505"/>
      <c r="H3893" s="111">
        <v>0</v>
      </c>
      <c r="I3893" s="121"/>
    </row>
    <row r="3894" spans="2:9" ht="18.75" customHeight="1">
      <c r="B3894" s="95"/>
      <c r="C3894" s="112"/>
      <c r="D3894" s="506"/>
      <c r="E3894" s="506"/>
      <c r="F3894" s="506"/>
      <c r="G3894" s="506"/>
      <c r="H3894" s="113">
        <v>0</v>
      </c>
      <c r="I3894" s="95"/>
    </row>
    <row r="3895" spans="2:9" s="126" customFormat="1" ht="18.75" customHeight="1">
      <c r="B3895" s="122"/>
      <c r="C3895" s="500" t="s">
        <v>237</v>
      </c>
      <c r="D3895" s="500"/>
      <c r="E3895" s="500"/>
      <c r="F3895" s="500"/>
      <c r="G3895" s="500"/>
      <c r="H3895" s="158">
        <f>SUBTOTAL(9,H3893:H3894)</f>
        <v>0</v>
      </c>
      <c r="I3895" s="122"/>
    </row>
    <row r="3896" spans="2:9" ht="6" customHeight="1">
      <c r="B3896" s="95"/>
      <c r="C3896" s="96"/>
      <c r="D3896" s="97"/>
      <c r="E3896" s="97"/>
      <c r="F3896" s="97"/>
      <c r="G3896" s="97"/>
      <c r="H3896" s="97"/>
      <c r="I3896" s="95"/>
    </row>
    <row r="3897" spans="2:9" ht="18.75" customHeight="1">
      <c r="B3897" s="95"/>
      <c r="C3897" s="501" t="s">
        <v>240</v>
      </c>
      <c r="D3897" s="501"/>
      <c r="E3897" s="501"/>
      <c r="F3897" s="501"/>
      <c r="G3897" s="501"/>
      <c r="H3897" s="501"/>
      <c r="I3897" s="95"/>
    </row>
    <row r="3898" spans="2:9" ht="38.25">
      <c r="B3898" s="95"/>
      <c r="C3898" s="277" t="s">
        <v>361</v>
      </c>
      <c r="D3898" s="277" t="s">
        <v>362</v>
      </c>
      <c r="E3898" s="267" t="s">
        <v>243</v>
      </c>
      <c r="F3898" s="267" t="s">
        <v>244</v>
      </c>
      <c r="G3898" s="268" t="s">
        <v>245</v>
      </c>
      <c r="H3898" s="269" t="s">
        <v>246</v>
      </c>
      <c r="I3898" s="95"/>
    </row>
    <row r="3899" spans="2:9" ht="18.75" customHeight="1">
      <c r="B3899" s="95"/>
      <c r="C3899" s="236"/>
      <c r="D3899" s="114"/>
      <c r="E3899" s="236"/>
      <c r="F3899" s="236"/>
      <c r="G3899" s="278">
        <f>IF(E3899="",0,IF(F3899="",0.42,F3899*0.05+0.42))</f>
        <v>0</v>
      </c>
      <c r="H3899" s="279">
        <f>G3899*E3899</f>
        <v>0</v>
      </c>
      <c r="I3899" s="95"/>
    </row>
    <row r="3900" spans="2:9" ht="18.75" customHeight="1">
      <c r="B3900" s="95"/>
      <c r="C3900" s="236"/>
      <c r="D3900" s="114"/>
      <c r="E3900" s="236"/>
      <c r="F3900" s="236"/>
      <c r="G3900" s="278">
        <f t="shared" ref="G3900:G3902" si="531">IF(E3900="",0,IF(F3900="",0.42,F3900*0.05+0.42))</f>
        <v>0</v>
      </c>
      <c r="H3900" s="279">
        <f t="shared" ref="H3900:H3902" si="532">G3900*E3900</f>
        <v>0</v>
      </c>
      <c r="I3900" s="95"/>
    </row>
    <row r="3901" spans="2:9" ht="18.75" customHeight="1">
      <c r="B3901" s="95"/>
      <c r="C3901" s="236"/>
      <c r="D3901" s="114"/>
      <c r="E3901" s="236"/>
      <c r="F3901" s="236"/>
      <c r="G3901" s="278">
        <f t="shared" si="531"/>
        <v>0</v>
      </c>
      <c r="H3901" s="279">
        <f t="shared" si="532"/>
        <v>0</v>
      </c>
      <c r="I3901" s="95"/>
    </row>
    <row r="3902" spans="2:9" ht="18.75" customHeight="1">
      <c r="B3902" s="95"/>
      <c r="C3902" s="237"/>
      <c r="D3902" s="115"/>
      <c r="E3902" s="237"/>
      <c r="F3902" s="237"/>
      <c r="G3902" s="280">
        <f t="shared" si="531"/>
        <v>0</v>
      </c>
      <c r="H3902" s="281">
        <f t="shared" si="532"/>
        <v>0</v>
      </c>
      <c r="I3902" s="95"/>
    </row>
    <row r="3903" spans="2:9" s="126" customFormat="1" ht="18.75" customHeight="1">
      <c r="B3903" s="122"/>
      <c r="C3903" s="500" t="s">
        <v>237</v>
      </c>
      <c r="D3903" s="500"/>
      <c r="E3903" s="500"/>
      <c r="F3903" s="500"/>
      <c r="G3903" s="502"/>
      <c r="H3903" s="272">
        <f>SUBTOTAL(9,H3899:H3902)</f>
        <v>0</v>
      </c>
      <c r="I3903" s="122"/>
    </row>
    <row r="3904" spans="2:9" ht="6" customHeight="1">
      <c r="B3904" s="95"/>
      <c r="C3904" s="97"/>
      <c r="D3904" s="97"/>
      <c r="E3904" s="97"/>
      <c r="F3904" s="97"/>
      <c r="G3904" s="97"/>
      <c r="H3904" s="97"/>
      <c r="I3904" s="95"/>
    </row>
    <row r="3905" spans="2:9" ht="18.75" customHeight="1">
      <c r="B3905" s="95"/>
      <c r="C3905" s="501" t="s">
        <v>247</v>
      </c>
      <c r="D3905" s="501"/>
      <c r="E3905" s="501"/>
      <c r="F3905" s="501"/>
      <c r="G3905" s="501"/>
      <c r="H3905" s="501"/>
      <c r="I3905" s="95"/>
    </row>
    <row r="3906" spans="2:9" ht="18.75" customHeight="1">
      <c r="B3906" s="95"/>
      <c r="C3906" s="277" t="s">
        <v>241</v>
      </c>
      <c r="D3906" s="277" t="s">
        <v>242</v>
      </c>
      <c r="E3906" s="503" t="s">
        <v>248</v>
      </c>
      <c r="F3906" s="503"/>
      <c r="G3906" s="503"/>
      <c r="H3906" s="267" t="s">
        <v>249</v>
      </c>
      <c r="I3906" s="95"/>
    </row>
    <row r="3907" spans="2:9" ht="18.75" customHeight="1">
      <c r="B3907" s="95"/>
      <c r="C3907" s="236"/>
      <c r="D3907" s="236"/>
      <c r="E3907" s="498"/>
      <c r="F3907" s="498"/>
      <c r="G3907" s="498"/>
      <c r="H3907" s="111">
        <v>0</v>
      </c>
      <c r="I3907" s="95"/>
    </row>
    <row r="3908" spans="2:9" ht="18.75" customHeight="1">
      <c r="B3908" s="95"/>
      <c r="C3908" s="236"/>
      <c r="D3908" s="236"/>
      <c r="E3908" s="498"/>
      <c r="F3908" s="498"/>
      <c r="G3908" s="498"/>
      <c r="H3908" s="111">
        <v>0</v>
      </c>
      <c r="I3908" s="95"/>
    </row>
    <row r="3909" spans="2:9" ht="18.75" customHeight="1">
      <c r="B3909" s="95"/>
      <c r="C3909" s="236"/>
      <c r="D3909" s="236"/>
      <c r="E3909" s="498"/>
      <c r="F3909" s="498"/>
      <c r="G3909" s="498"/>
      <c r="H3909" s="111">
        <v>0</v>
      </c>
      <c r="I3909" s="95"/>
    </row>
    <row r="3910" spans="2:9" ht="18.75" customHeight="1">
      <c r="B3910" s="95"/>
      <c r="C3910" s="237"/>
      <c r="D3910" s="237"/>
      <c r="E3910" s="499"/>
      <c r="F3910" s="499"/>
      <c r="G3910" s="499"/>
      <c r="H3910" s="113">
        <v>0</v>
      </c>
      <c r="I3910" s="95"/>
    </row>
    <row r="3911" spans="2:9" s="126" customFormat="1" ht="18.75" customHeight="1">
      <c r="B3911" s="122"/>
      <c r="C3911" s="500" t="s">
        <v>237</v>
      </c>
      <c r="D3911" s="500"/>
      <c r="E3911" s="500"/>
      <c r="F3911" s="500"/>
      <c r="G3911" s="500"/>
      <c r="H3911" s="276">
        <f>SUBTOTAL(9,H3907:H3910)</f>
        <v>0</v>
      </c>
      <c r="I3911" s="122"/>
    </row>
    <row r="3912" spans="2:9" ht="6" customHeight="1">
      <c r="B3912" s="95"/>
      <c r="C3912" s="97"/>
      <c r="D3912" s="97"/>
      <c r="E3912" s="97"/>
      <c r="F3912" s="97"/>
      <c r="G3912" s="97"/>
      <c r="H3912" s="97"/>
      <c r="I3912" s="95"/>
    </row>
    <row r="3913" spans="2:9" ht="18.75" customHeight="1">
      <c r="B3913" s="95"/>
      <c r="C3913" s="501" t="s">
        <v>250</v>
      </c>
      <c r="D3913" s="501"/>
      <c r="E3913" s="501"/>
      <c r="F3913" s="501"/>
      <c r="G3913" s="501"/>
      <c r="H3913" s="501"/>
      <c r="I3913" s="95"/>
    </row>
    <row r="3914" spans="2:9" ht="25.5">
      <c r="B3914" s="95"/>
      <c r="C3914" s="282" t="s">
        <v>251</v>
      </c>
      <c r="D3914" s="267" t="s">
        <v>252</v>
      </c>
      <c r="E3914" s="267" t="s">
        <v>253</v>
      </c>
      <c r="F3914" s="277" t="s">
        <v>254</v>
      </c>
      <c r="G3914" s="267" t="s">
        <v>255</v>
      </c>
      <c r="H3914" s="267" t="s">
        <v>249</v>
      </c>
      <c r="I3914" s="95"/>
    </row>
    <row r="3915" spans="2:9" ht="18.75" customHeight="1">
      <c r="B3915" s="95"/>
      <c r="C3915" s="116"/>
      <c r="D3915" s="117"/>
      <c r="E3915" s="117"/>
      <c r="F3915" s="117"/>
      <c r="G3915" s="283">
        <f>E3915-D3915</f>
        <v>0</v>
      </c>
      <c r="H3915" s="111">
        <v>0</v>
      </c>
      <c r="I3915" s="123" t="s">
        <v>256</v>
      </c>
    </row>
    <row r="3916" spans="2:9" ht="18.75" customHeight="1">
      <c r="B3916" s="95"/>
      <c r="C3916" s="118"/>
      <c r="D3916" s="119"/>
      <c r="E3916" s="119"/>
      <c r="F3916" s="119"/>
      <c r="G3916" s="284">
        <f t="shared" ref="G3916" si="533">E3916-D3916</f>
        <v>0</v>
      </c>
      <c r="H3916" s="113">
        <v>0</v>
      </c>
      <c r="I3916" s="123" t="s">
        <v>257</v>
      </c>
    </row>
    <row r="3917" spans="2:9" s="126" customFormat="1" ht="18.75" customHeight="1">
      <c r="B3917" s="122"/>
      <c r="C3917" s="500" t="s">
        <v>237</v>
      </c>
      <c r="D3917" s="500"/>
      <c r="E3917" s="500"/>
      <c r="F3917" s="500"/>
      <c r="G3917" s="500"/>
      <c r="H3917" s="276">
        <f>SUBTOTAL(9,H3915:H3916)</f>
        <v>0</v>
      </c>
      <c r="I3917" s="122"/>
    </row>
    <row r="3918" spans="2:9" ht="6" customHeight="1">
      <c r="B3918" s="95"/>
      <c r="C3918" s="97"/>
      <c r="D3918" s="97"/>
      <c r="E3918" s="97"/>
      <c r="F3918" s="97"/>
      <c r="G3918" s="97"/>
      <c r="H3918" s="97"/>
      <c r="I3918" s="95"/>
    </row>
    <row r="3919" spans="2:9" s="127" customFormat="1" ht="18.75" customHeight="1">
      <c r="B3919" s="124"/>
      <c r="C3919" s="497" t="s">
        <v>258</v>
      </c>
      <c r="D3919" s="497"/>
      <c r="E3919" s="497"/>
      <c r="F3919" s="497"/>
      <c r="G3919" s="497"/>
      <c r="H3919" s="285">
        <f>SUBTOTAL(9,H3887:H3917)</f>
        <v>0</v>
      </c>
      <c r="I3919" s="124"/>
    </row>
    <row r="3920" spans="2:9" ht="50.1" customHeight="1">
      <c r="B3920" s="95"/>
      <c r="C3920" s="120"/>
      <c r="D3920" s="120"/>
      <c r="E3920" s="120"/>
      <c r="F3920" s="120"/>
      <c r="G3920" s="120"/>
      <c r="H3920" s="120"/>
      <c r="I3920" s="95"/>
    </row>
    <row r="3921" spans="2:9" ht="18.75" customHeight="1">
      <c r="B3921" s="95"/>
      <c r="C3921" s="510" t="s">
        <v>358</v>
      </c>
      <c r="D3921" s="510"/>
      <c r="E3921" s="507"/>
      <c r="F3921" s="507"/>
      <c r="G3921" s="507"/>
      <c r="H3921" s="507"/>
      <c r="I3921" s="95"/>
    </row>
    <row r="3922" spans="2:9" ht="18.75" customHeight="1">
      <c r="B3922" s="95"/>
      <c r="C3922" s="511" t="s">
        <v>184</v>
      </c>
      <c r="D3922" s="511"/>
      <c r="E3922" s="507"/>
      <c r="F3922" s="507"/>
      <c r="G3922" s="507"/>
      <c r="H3922" s="507"/>
      <c r="I3922" s="95"/>
    </row>
    <row r="3923" spans="2:9" ht="18.75" customHeight="1">
      <c r="B3923" s="95"/>
      <c r="C3923" s="503" t="s">
        <v>359</v>
      </c>
      <c r="D3923" s="503"/>
      <c r="E3923" s="507"/>
      <c r="F3923" s="507"/>
      <c r="G3923" s="507"/>
      <c r="H3923" s="507"/>
      <c r="I3923" s="95"/>
    </row>
    <row r="3924" spans="2:9" ht="18.75" customHeight="1">
      <c r="B3924" s="95"/>
      <c r="C3924" s="503" t="s">
        <v>226</v>
      </c>
      <c r="D3924" s="503"/>
      <c r="E3924" s="507"/>
      <c r="F3924" s="507"/>
      <c r="G3924" s="507"/>
      <c r="H3924" s="507"/>
      <c r="I3924" s="95"/>
    </row>
    <row r="3925" spans="2:9" ht="32.25" customHeight="1">
      <c r="B3925" s="95"/>
      <c r="C3925" s="503" t="s">
        <v>227</v>
      </c>
      <c r="D3925" s="503"/>
      <c r="E3925" s="507"/>
      <c r="F3925" s="507"/>
      <c r="G3925" s="507"/>
      <c r="H3925" s="507"/>
      <c r="I3925" s="95"/>
    </row>
    <row r="3926" spans="2:9" ht="30" customHeight="1">
      <c r="B3926" s="95"/>
      <c r="C3926" s="265" t="s">
        <v>228</v>
      </c>
      <c r="D3926" s="265" t="s">
        <v>229</v>
      </c>
      <c r="E3926" s="265" t="s">
        <v>230</v>
      </c>
      <c r="F3926" s="508" t="s">
        <v>194</v>
      </c>
      <c r="G3926" s="508"/>
      <c r="H3926" s="508"/>
      <c r="I3926" s="95"/>
    </row>
    <row r="3927" spans="2:9" ht="18.75" customHeight="1">
      <c r="B3927" s="95"/>
      <c r="C3927" s="106"/>
      <c r="D3927" s="238"/>
      <c r="E3927" s="266">
        <f>D3927-C3927</f>
        <v>0</v>
      </c>
      <c r="F3927" s="509"/>
      <c r="G3927" s="509"/>
      <c r="H3927" s="509"/>
      <c r="I3927" s="121"/>
    </row>
    <row r="3928" spans="2:9" ht="6" customHeight="1">
      <c r="B3928" s="95"/>
      <c r="C3928" s="96"/>
      <c r="D3928" s="97"/>
      <c r="E3928" s="97"/>
      <c r="F3928" s="97"/>
      <c r="G3928" s="97"/>
      <c r="H3928" s="97"/>
      <c r="I3928" s="95"/>
    </row>
    <row r="3929" spans="2:9" ht="18.75" customHeight="1">
      <c r="B3929" s="95"/>
      <c r="C3929" s="501" t="s">
        <v>231</v>
      </c>
      <c r="D3929" s="501"/>
      <c r="E3929" s="501"/>
      <c r="F3929" s="501"/>
      <c r="G3929" s="501"/>
      <c r="H3929" s="501"/>
      <c r="I3929" s="95"/>
    </row>
    <row r="3930" spans="2:9" ht="25.5">
      <c r="B3930" s="95"/>
      <c r="C3930" s="267" t="s">
        <v>232</v>
      </c>
      <c r="D3930" s="267" t="s">
        <v>233</v>
      </c>
      <c r="E3930" s="267" t="s">
        <v>230</v>
      </c>
      <c r="F3930" s="267" t="s">
        <v>234</v>
      </c>
      <c r="G3930" s="268" t="s">
        <v>235</v>
      </c>
      <c r="H3930" s="269" t="s">
        <v>236</v>
      </c>
      <c r="I3930" s="95"/>
    </row>
    <row r="3931" spans="2:9" ht="18.75" customHeight="1">
      <c r="B3931" s="95"/>
      <c r="C3931" s="106"/>
      <c r="D3931" s="238"/>
      <c r="E3931" s="266">
        <f t="shared" ref="E3931:E3932" si="534">D3931-C3931</f>
        <v>0</v>
      </c>
      <c r="F3931" s="273">
        <f t="shared" ref="F3931:F3932" si="535">IF(E3931-FLOOR(E3931,1)&lt;=5/24,FLOOR(E3931,1),IF(E3931-FLOOR(E3931,1)&lt;=8/24,FLOOR(E3931,1)+1/3,IF(E3931-FLOOR(E3931,1)&lt;=12/24,FLOOR(E3931,1)+2/3,CEILING(E3931,1))))</f>
        <v>0</v>
      </c>
      <c r="G3931" s="108"/>
      <c r="H3931" s="270">
        <f t="shared" ref="H3931:H3932" si="536">G3931*F3931</f>
        <v>0</v>
      </c>
      <c r="I3931" s="95"/>
    </row>
    <row r="3932" spans="2:9" ht="18.75" customHeight="1">
      <c r="B3932" s="95"/>
      <c r="C3932" s="107"/>
      <c r="D3932" s="107"/>
      <c r="E3932" s="274">
        <f t="shared" si="534"/>
        <v>0</v>
      </c>
      <c r="F3932" s="275">
        <f t="shared" si="535"/>
        <v>0</v>
      </c>
      <c r="G3932" s="109"/>
      <c r="H3932" s="271">
        <f t="shared" si="536"/>
        <v>0</v>
      </c>
      <c r="I3932" s="95"/>
    </row>
    <row r="3933" spans="2:9" s="126" customFormat="1" ht="18.75" customHeight="1">
      <c r="B3933" s="122"/>
      <c r="C3933" s="500" t="s">
        <v>237</v>
      </c>
      <c r="D3933" s="500"/>
      <c r="E3933" s="500"/>
      <c r="F3933" s="500"/>
      <c r="G3933" s="502"/>
      <c r="H3933" s="272">
        <f>SUBTOTAL(9,H3931:H3932)</f>
        <v>0</v>
      </c>
      <c r="I3933" s="122"/>
    </row>
    <row r="3934" spans="2:9" ht="6" customHeight="1">
      <c r="B3934" s="95"/>
      <c r="C3934" s="96"/>
      <c r="D3934" s="97"/>
      <c r="E3934" s="97"/>
      <c r="F3934" s="97"/>
      <c r="G3934" s="97"/>
      <c r="H3934" s="97"/>
      <c r="I3934" s="95"/>
    </row>
    <row r="3935" spans="2:9" ht="18.75" customHeight="1">
      <c r="B3935" s="95"/>
      <c r="C3935" s="501" t="s">
        <v>238</v>
      </c>
      <c r="D3935" s="501"/>
      <c r="E3935" s="501"/>
      <c r="F3935" s="501"/>
      <c r="G3935" s="501"/>
      <c r="H3935" s="501"/>
      <c r="I3935" s="95"/>
    </row>
    <row r="3936" spans="2:9" ht="25.5">
      <c r="B3936" s="95"/>
      <c r="C3936" s="267" t="s">
        <v>239</v>
      </c>
      <c r="D3936" s="504" t="s">
        <v>16</v>
      </c>
      <c r="E3936" s="504"/>
      <c r="F3936" s="504"/>
      <c r="G3936" s="504"/>
      <c r="H3936" s="267" t="s">
        <v>64</v>
      </c>
      <c r="I3936" s="95"/>
    </row>
    <row r="3937" spans="2:9" ht="18.75" customHeight="1">
      <c r="B3937" s="95"/>
      <c r="C3937" s="110"/>
      <c r="D3937" s="505"/>
      <c r="E3937" s="505"/>
      <c r="F3937" s="505"/>
      <c r="G3937" s="505"/>
      <c r="H3937" s="111">
        <v>0</v>
      </c>
      <c r="I3937" s="121"/>
    </row>
    <row r="3938" spans="2:9" ht="18.75" customHeight="1">
      <c r="B3938" s="95"/>
      <c r="C3938" s="112"/>
      <c r="D3938" s="506"/>
      <c r="E3938" s="506"/>
      <c r="F3938" s="506"/>
      <c r="G3938" s="506"/>
      <c r="H3938" s="113">
        <v>0</v>
      </c>
      <c r="I3938" s="95"/>
    </row>
    <row r="3939" spans="2:9" s="126" customFormat="1" ht="18.75" customHeight="1">
      <c r="B3939" s="122"/>
      <c r="C3939" s="500" t="s">
        <v>237</v>
      </c>
      <c r="D3939" s="500"/>
      <c r="E3939" s="500"/>
      <c r="F3939" s="500"/>
      <c r="G3939" s="500"/>
      <c r="H3939" s="158">
        <f>SUBTOTAL(9,H3937:H3938)</f>
        <v>0</v>
      </c>
      <c r="I3939" s="122"/>
    </row>
    <row r="3940" spans="2:9" ht="6" customHeight="1">
      <c r="B3940" s="95"/>
      <c r="C3940" s="96"/>
      <c r="D3940" s="97"/>
      <c r="E3940" s="97"/>
      <c r="F3940" s="97"/>
      <c r="G3940" s="97"/>
      <c r="H3940" s="97"/>
      <c r="I3940" s="95"/>
    </row>
    <row r="3941" spans="2:9" ht="18.75" customHeight="1">
      <c r="B3941" s="95"/>
      <c r="C3941" s="501" t="s">
        <v>240</v>
      </c>
      <c r="D3941" s="501"/>
      <c r="E3941" s="501"/>
      <c r="F3941" s="501"/>
      <c r="G3941" s="501"/>
      <c r="H3941" s="501"/>
      <c r="I3941" s="95"/>
    </row>
    <row r="3942" spans="2:9" ht="38.25">
      <c r="B3942" s="95"/>
      <c r="C3942" s="277" t="s">
        <v>361</v>
      </c>
      <c r="D3942" s="277" t="s">
        <v>362</v>
      </c>
      <c r="E3942" s="267" t="s">
        <v>243</v>
      </c>
      <c r="F3942" s="267" t="s">
        <v>244</v>
      </c>
      <c r="G3942" s="268" t="s">
        <v>245</v>
      </c>
      <c r="H3942" s="269" t="s">
        <v>246</v>
      </c>
      <c r="I3942" s="95"/>
    </row>
    <row r="3943" spans="2:9" ht="18.75" customHeight="1">
      <c r="B3943" s="95"/>
      <c r="C3943" s="236"/>
      <c r="D3943" s="114"/>
      <c r="E3943" s="236"/>
      <c r="F3943" s="236"/>
      <c r="G3943" s="278">
        <f>IF(E3943="",0,IF(F3943="",0.42,F3943*0.05+0.42))</f>
        <v>0</v>
      </c>
      <c r="H3943" s="279">
        <f>G3943*E3943</f>
        <v>0</v>
      </c>
      <c r="I3943" s="95"/>
    </row>
    <row r="3944" spans="2:9" ht="18.75" customHeight="1">
      <c r="B3944" s="95"/>
      <c r="C3944" s="236"/>
      <c r="D3944" s="114"/>
      <c r="E3944" s="236"/>
      <c r="F3944" s="236"/>
      <c r="G3944" s="278">
        <f t="shared" ref="G3944:G3946" si="537">IF(E3944="",0,IF(F3944="",0.42,F3944*0.05+0.42))</f>
        <v>0</v>
      </c>
      <c r="H3944" s="279">
        <f t="shared" ref="H3944:H3946" si="538">G3944*E3944</f>
        <v>0</v>
      </c>
      <c r="I3944" s="95"/>
    </row>
    <row r="3945" spans="2:9" ht="18.75" customHeight="1">
      <c r="B3945" s="95"/>
      <c r="C3945" s="236"/>
      <c r="D3945" s="114"/>
      <c r="E3945" s="236"/>
      <c r="F3945" s="236"/>
      <c r="G3945" s="278">
        <f t="shared" si="537"/>
        <v>0</v>
      </c>
      <c r="H3945" s="279">
        <f t="shared" si="538"/>
        <v>0</v>
      </c>
      <c r="I3945" s="95"/>
    </row>
    <row r="3946" spans="2:9" ht="18.75" customHeight="1">
      <c r="B3946" s="95"/>
      <c r="C3946" s="237"/>
      <c r="D3946" s="115"/>
      <c r="E3946" s="237"/>
      <c r="F3946" s="237"/>
      <c r="G3946" s="280">
        <f t="shared" si="537"/>
        <v>0</v>
      </c>
      <c r="H3946" s="281">
        <f t="shared" si="538"/>
        <v>0</v>
      </c>
      <c r="I3946" s="95"/>
    </row>
    <row r="3947" spans="2:9" s="126" customFormat="1" ht="18.75" customHeight="1">
      <c r="B3947" s="122"/>
      <c r="C3947" s="500" t="s">
        <v>237</v>
      </c>
      <c r="D3947" s="500"/>
      <c r="E3947" s="500"/>
      <c r="F3947" s="500"/>
      <c r="G3947" s="502"/>
      <c r="H3947" s="272">
        <f>SUBTOTAL(9,H3943:H3946)</f>
        <v>0</v>
      </c>
      <c r="I3947" s="122"/>
    </row>
    <row r="3948" spans="2:9" ht="6" customHeight="1">
      <c r="B3948" s="95"/>
      <c r="C3948" s="97"/>
      <c r="D3948" s="97"/>
      <c r="E3948" s="97"/>
      <c r="F3948" s="97"/>
      <c r="G3948" s="97"/>
      <c r="H3948" s="97"/>
      <c r="I3948" s="95"/>
    </row>
    <row r="3949" spans="2:9" ht="18.75" customHeight="1">
      <c r="B3949" s="95"/>
      <c r="C3949" s="501" t="s">
        <v>247</v>
      </c>
      <c r="D3949" s="501"/>
      <c r="E3949" s="501"/>
      <c r="F3949" s="501"/>
      <c r="G3949" s="501"/>
      <c r="H3949" s="501"/>
      <c r="I3949" s="95"/>
    </row>
    <row r="3950" spans="2:9" ht="18.75" customHeight="1">
      <c r="B3950" s="95"/>
      <c r="C3950" s="277" t="s">
        <v>241</v>
      </c>
      <c r="D3950" s="277" t="s">
        <v>242</v>
      </c>
      <c r="E3950" s="503" t="s">
        <v>248</v>
      </c>
      <c r="F3950" s="503"/>
      <c r="G3950" s="503"/>
      <c r="H3950" s="267" t="s">
        <v>249</v>
      </c>
      <c r="I3950" s="95"/>
    </row>
    <row r="3951" spans="2:9" ht="18.75" customHeight="1">
      <c r="B3951" s="95"/>
      <c r="C3951" s="236"/>
      <c r="D3951" s="236"/>
      <c r="E3951" s="498"/>
      <c r="F3951" s="498"/>
      <c r="G3951" s="498"/>
      <c r="H3951" s="111">
        <v>0</v>
      </c>
      <c r="I3951" s="95"/>
    </row>
    <row r="3952" spans="2:9" ht="18.75" customHeight="1">
      <c r="B3952" s="95"/>
      <c r="C3952" s="236"/>
      <c r="D3952" s="236"/>
      <c r="E3952" s="498"/>
      <c r="F3952" s="498"/>
      <c r="G3952" s="498"/>
      <c r="H3952" s="111">
        <v>0</v>
      </c>
      <c r="I3952" s="95"/>
    </row>
    <row r="3953" spans="2:9" ht="18.75" customHeight="1">
      <c r="B3953" s="95"/>
      <c r="C3953" s="236"/>
      <c r="D3953" s="236"/>
      <c r="E3953" s="498"/>
      <c r="F3953" s="498"/>
      <c r="G3953" s="498"/>
      <c r="H3953" s="111">
        <v>0</v>
      </c>
      <c r="I3953" s="95"/>
    </row>
    <row r="3954" spans="2:9" ht="18.75" customHeight="1">
      <c r="B3954" s="95"/>
      <c r="C3954" s="237"/>
      <c r="D3954" s="237"/>
      <c r="E3954" s="499"/>
      <c r="F3954" s="499"/>
      <c r="G3954" s="499"/>
      <c r="H3954" s="113">
        <v>0</v>
      </c>
      <c r="I3954" s="95"/>
    </row>
    <row r="3955" spans="2:9" s="126" customFormat="1" ht="18.75" customHeight="1">
      <c r="B3955" s="122"/>
      <c r="C3955" s="500" t="s">
        <v>237</v>
      </c>
      <c r="D3955" s="500"/>
      <c r="E3955" s="500"/>
      <c r="F3955" s="500"/>
      <c r="G3955" s="500"/>
      <c r="H3955" s="276">
        <f>SUBTOTAL(9,H3951:H3954)</f>
        <v>0</v>
      </c>
      <c r="I3955" s="122"/>
    </row>
    <row r="3956" spans="2:9" ht="6" customHeight="1">
      <c r="B3956" s="95"/>
      <c r="C3956" s="97"/>
      <c r="D3956" s="97"/>
      <c r="E3956" s="97"/>
      <c r="F3956" s="97"/>
      <c r="G3956" s="97"/>
      <c r="H3956" s="97"/>
      <c r="I3956" s="95"/>
    </row>
    <row r="3957" spans="2:9" ht="18.75" customHeight="1">
      <c r="B3957" s="95"/>
      <c r="C3957" s="501" t="s">
        <v>250</v>
      </c>
      <c r="D3957" s="501"/>
      <c r="E3957" s="501"/>
      <c r="F3957" s="501"/>
      <c r="G3957" s="501"/>
      <c r="H3957" s="501"/>
      <c r="I3957" s="95"/>
    </row>
    <row r="3958" spans="2:9" ht="25.5">
      <c r="B3958" s="95"/>
      <c r="C3958" s="282" t="s">
        <v>251</v>
      </c>
      <c r="D3958" s="267" t="s">
        <v>252</v>
      </c>
      <c r="E3958" s="267" t="s">
        <v>253</v>
      </c>
      <c r="F3958" s="277" t="s">
        <v>254</v>
      </c>
      <c r="G3958" s="267" t="s">
        <v>255</v>
      </c>
      <c r="H3958" s="267" t="s">
        <v>249</v>
      </c>
      <c r="I3958" s="95"/>
    </row>
    <row r="3959" spans="2:9" ht="18.75" customHeight="1">
      <c r="B3959" s="95"/>
      <c r="C3959" s="116"/>
      <c r="D3959" s="117"/>
      <c r="E3959" s="117"/>
      <c r="F3959" s="117"/>
      <c r="G3959" s="283">
        <f>E3959-D3959</f>
        <v>0</v>
      </c>
      <c r="H3959" s="111">
        <v>0</v>
      </c>
      <c r="I3959" s="123" t="s">
        <v>256</v>
      </c>
    </row>
    <row r="3960" spans="2:9" ht="18.75" customHeight="1">
      <c r="B3960" s="95"/>
      <c r="C3960" s="118"/>
      <c r="D3960" s="119"/>
      <c r="E3960" s="119"/>
      <c r="F3960" s="119"/>
      <c r="G3960" s="284">
        <f t="shared" ref="G3960" si="539">E3960-D3960</f>
        <v>0</v>
      </c>
      <c r="H3960" s="113">
        <v>0</v>
      </c>
      <c r="I3960" s="123" t="s">
        <v>257</v>
      </c>
    </row>
    <row r="3961" spans="2:9" s="126" customFormat="1" ht="18.75" customHeight="1">
      <c r="B3961" s="122"/>
      <c r="C3961" s="500" t="s">
        <v>237</v>
      </c>
      <c r="D3961" s="500"/>
      <c r="E3961" s="500"/>
      <c r="F3961" s="500"/>
      <c r="G3961" s="500"/>
      <c r="H3961" s="276">
        <f>SUBTOTAL(9,H3959:H3960)</f>
        <v>0</v>
      </c>
      <c r="I3961" s="122"/>
    </row>
    <row r="3962" spans="2:9" ht="6" customHeight="1">
      <c r="B3962" s="95"/>
      <c r="C3962" s="97"/>
      <c r="D3962" s="97"/>
      <c r="E3962" s="97"/>
      <c r="F3962" s="97"/>
      <c r="G3962" s="97"/>
      <c r="H3962" s="97"/>
      <c r="I3962" s="95"/>
    </row>
    <row r="3963" spans="2:9" s="127" customFormat="1" ht="18.75" customHeight="1">
      <c r="B3963" s="124"/>
      <c r="C3963" s="497" t="s">
        <v>258</v>
      </c>
      <c r="D3963" s="497"/>
      <c r="E3963" s="497"/>
      <c r="F3963" s="497"/>
      <c r="G3963" s="497"/>
      <c r="H3963" s="285">
        <f>SUBTOTAL(9,H3931:H3961)</f>
        <v>0</v>
      </c>
      <c r="I3963" s="124"/>
    </row>
    <row r="3964" spans="2:9" ht="50.1" customHeight="1">
      <c r="B3964" s="95"/>
      <c r="C3964" s="120"/>
      <c r="D3964" s="120"/>
      <c r="E3964" s="120"/>
      <c r="F3964" s="120"/>
      <c r="G3964" s="120"/>
      <c r="H3964" s="120"/>
      <c r="I3964" s="95"/>
    </row>
    <row r="3965" spans="2:9" ht="18.75" customHeight="1">
      <c r="B3965" s="95"/>
      <c r="C3965" s="510" t="s">
        <v>358</v>
      </c>
      <c r="D3965" s="510"/>
      <c r="E3965" s="507"/>
      <c r="F3965" s="507"/>
      <c r="G3965" s="507"/>
      <c r="H3965" s="507"/>
      <c r="I3965" s="95"/>
    </row>
    <row r="3966" spans="2:9" ht="18.75" customHeight="1">
      <c r="B3966" s="95"/>
      <c r="C3966" s="511" t="s">
        <v>184</v>
      </c>
      <c r="D3966" s="511"/>
      <c r="E3966" s="507"/>
      <c r="F3966" s="507"/>
      <c r="G3966" s="507"/>
      <c r="H3966" s="507"/>
      <c r="I3966" s="95"/>
    </row>
    <row r="3967" spans="2:9" ht="18.75" customHeight="1">
      <c r="B3967" s="95"/>
      <c r="C3967" s="503" t="s">
        <v>359</v>
      </c>
      <c r="D3967" s="503"/>
      <c r="E3967" s="507"/>
      <c r="F3967" s="507"/>
      <c r="G3967" s="507"/>
      <c r="H3967" s="507"/>
      <c r="I3967" s="95"/>
    </row>
    <row r="3968" spans="2:9" ht="18.75" customHeight="1">
      <c r="B3968" s="95"/>
      <c r="C3968" s="503" t="s">
        <v>226</v>
      </c>
      <c r="D3968" s="503"/>
      <c r="E3968" s="507"/>
      <c r="F3968" s="507"/>
      <c r="G3968" s="507"/>
      <c r="H3968" s="507"/>
      <c r="I3968" s="95"/>
    </row>
    <row r="3969" spans="2:9" ht="32.25" customHeight="1">
      <c r="B3969" s="95"/>
      <c r="C3969" s="503" t="s">
        <v>227</v>
      </c>
      <c r="D3969" s="503"/>
      <c r="E3969" s="507"/>
      <c r="F3969" s="507"/>
      <c r="G3969" s="507"/>
      <c r="H3969" s="507"/>
      <c r="I3969" s="95"/>
    </row>
    <row r="3970" spans="2:9" ht="30" customHeight="1">
      <c r="B3970" s="95"/>
      <c r="C3970" s="265" t="s">
        <v>228</v>
      </c>
      <c r="D3970" s="265" t="s">
        <v>229</v>
      </c>
      <c r="E3970" s="265" t="s">
        <v>230</v>
      </c>
      <c r="F3970" s="508" t="s">
        <v>194</v>
      </c>
      <c r="G3970" s="508"/>
      <c r="H3970" s="508"/>
      <c r="I3970" s="95"/>
    </row>
    <row r="3971" spans="2:9" ht="18.75" customHeight="1">
      <c r="B3971" s="95"/>
      <c r="C3971" s="106"/>
      <c r="D3971" s="238"/>
      <c r="E3971" s="266">
        <f>D3971-C3971</f>
        <v>0</v>
      </c>
      <c r="F3971" s="509"/>
      <c r="G3971" s="509"/>
      <c r="H3971" s="509"/>
      <c r="I3971" s="121"/>
    </row>
    <row r="3972" spans="2:9" ht="6" customHeight="1">
      <c r="B3972" s="95"/>
      <c r="C3972" s="96"/>
      <c r="D3972" s="97"/>
      <c r="E3972" s="97"/>
      <c r="F3972" s="97"/>
      <c r="G3972" s="97"/>
      <c r="H3972" s="97"/>
      <c r="I3972" s="95"/>
    </row>
    <row r="3973" spans="2:9" ht="18.75" customHeight="1">
      <c r="B3973" s="95"/>
      <c r="C3973" s="501" t="s">
        <v>231</v>
      </c>
      <c r="D3973" s="501"/>
      <c r="E3973" s="501"/>
      <c r="F3973" s="501"/>
      <c r="G3973" s="501"/>
      <c r="H3973" s="501"/>
      <c r="I3973" s="95"/>
    </row>
    <row r="3974" spans="2:9" ht="25.5">
      <c r="B3974" s="95"/>
      <c r="C3974" s="267" t="s">
        <v>232</v>
      </c>
      <c r="D3974" s="267" t="s">
        <v>233</v>
      </c>
      <c r="E3974" s="267" t="s">
        <v>230</v>
      </c>
      <c r="F3974" s="267" t="s">
        <v>234</v>
      </c>
      <c r="G3974" s="268" t="s">
        <v>235</v>
      </c>
      <c r="H3974" s="269" t="s">
        <v>236</v>
      </c>
      <c r="I3974" s="95"/>
    </row>
    <row r="3975" spans="2:9" ht="18.75" customHeight="1">
      <c r="B3975" s="95"/>
      <c r="C3975" s="106"/>
      <c r="D3975" s="238"/>
      <c r="E3975" s="266">
        <f t="shared" ref="E3975:E3976" si="540">D3975-C3975</f>
        <v>0</v>
      </c>
      <c r="F3975" s="273">
        <f t="shared" ref="F3975:F3976" si="541">IF(E3975-FLOOR(E3975,1)&lt;=5/24,FLOOR(E3975,1),IF(E3975-FLOOR(E3975,1)&lt;=8/24,FLOOR(E3975,1)+1/3,IF(E3975-FLOOR(E3975,1)&lt;=12/24,FLOOR(E3975,1)+2/3,CEILING(E3975,1))))</f>
        <v>0</v>
      </c>
      <c r="G3975" s="108"/>
      <c r="H3975" s="270">
        <f t="shared" ref="H3975:H3976" si="542">G3975*F3975</f>
        <v>0</v>
      </c>
      <c r="I3975" s="95"/>
    </row>
    <row r="3976" spans="2:9" ht="18.75" customHeight="1">
      <c r="B3976" s="95"/>
      <c r="C3976" s="107"/>
      <c r="D3976" s="107"/>
      <c r="E3976" s="274">
        <f t="shared" si="540"/>
        <v>0</v>
      </c>
      <c r="F3976" s="275">
        <f t="shared" si="541"/>
        <v>0</v>
      </c>
      <c r="G3976" s="109"/>
      <c r="H3976" s="271">
        <f t="shared" si="542"/>
        <v>0</v>
      </c>
      <c r="I3976" s="95"/>
    </row>
    <row r="3977" spans="2:9" s="126" customFormat="1" ht="18.75" customHeight="1">
      <c r="B3977" s="122"/>
      <c r="C3977" s="500" t="s">
        <v>237</v>
      </c>
      <c r="D3977" s="500"/>
      <c r="E3977" s="500"/>
      <c r="F3977" s="500"/>
      <c r="G3977" s="502"/>
      <c r="H3977" s="272">
        <f>SUBTOTAL(9,H3975:H3976)</f>
        <v>0</v>
      </c>
      <c r="I3977" s="122"/>
    </row>
    <row r="3978" spans="2:9" ht="6" customHeight="1">
      <c r="B3978" s="95"/>
      <c r="C3978" s="96"/>
      <c r="D3978" s="97"/>
      <c r="E3978" s="97"/>
      <c r="F3978" s="97"/>
      <c r="G3978" s="97"/>
      <c r="H3978" s="97"/>
      <c r="I3978" s="95"/>
    </row>
    <row r="3979" spans="2:9" ht="18.75" customHeight="1">
      <c r="B3979" s="95"/>
      <c r="C3979" s="501" t="s">
        <v>238</v>
      </c>
      <c r="D3979" s="501"/>
      <c r="E3979" s="501"/>
      <c r="F3979" s="501"/>
      <c r="G3979" s="501"/>
      <c r="H3979" s="501"/>
      <c r="I3979" s="95"/>
    </row>
    <row r="3980" spans="2:9" ht="25.5">
      <c r="B3980" s="95"/>
      <c r="C3980" s="267" t="s">
        <v>239</v>
      </c>
      <c r="D3980" s="504" t="s">
        <v>16</v>
      </c>
      <c r="E3980" s="504"/>
      <c r="F3980" s="504"/>
      <c r="G3980" s="504"/>
      <c r="H3980" s="267" t="s">
        <v>64</v>
      </c>
      <c r="I3980" s="95"/>
    </row>
    <row r="3981" spans="2:9" ht="18.75" customHeight="1">
      <c r="B3981" s="95"/>
      <c r="C3981" s="110"/>
      <c r="D3981" s="505"/>
      <c r="E3981" s="505"/>
      <c r="F3981" s="505"/>
      <c r="G3981" s="505"/>
      <c r="H3981" s="111">
        <v>0</v>
      </c>
      <c r="I3981" s="121"/>
    </row>
    <row r="3982" spans="2:9" ht="18.75" customHeight="1">
      <c r="B3982" s="95"/>
      <c r="C3982" s="112"/>
      <c r="D3982" s="506"/>
      <c r="E3982" s="506"/>
      <c r="F3982" s="506"/>
      <c r="G3982" s="506"/>
      <c r="H3982" s="113">
        <v>0</v>
      </c>
      <c r="I3982" s="95"/>
    </row>
    <row r="3983" spans="2:9" s="126" customFormat="1" ht="18.75" customHeight="1">
      <c r="B3983" s="122"/>
      <c r="C3983" s="500" t="s">
        <v>237</v>
      </c>
      <c r="D3983" s="500"/>
      <c r="E3983" s="500"/>
      <c r="F3983" s="500"/>
      <c r="G3983" s="500"/>
      <c r="H3983" s="158">
        <f>SUBTOTAL(9,H3981:H3982)</f>
        <v>0</v>
      </c>
      <c r="I3983" s="122"/>
    </row>
    <row r="3984" spans="2:9" ht="6" customHeight="1">
      <c r="B3984" s="95"/>
      <c r="C3984" s="96"/>
      <c r="D3984" s="97"/>
      <c r="E3984" s="97"/>
      <c r="F3984" s="97"/>
      <c r="G3984" s="97"/>
      <c r="H3984" s="97"/>
      <c r="I3984" s="95"/>
    </row>
    <row r="3985" spans="2:9" ht="18.75" customHeight="1">
      <c r="B3985" s="95"/>
      <c r="C3985" s="501" t="s">
        <v>240</v>
      </c>
      <c r="D3985" s="501"/>
      <c r="E3985" s="501"/>
      <c r="F3985" s="501"/>
      <c r="G3985" s="501"/>
      <c r="H3985" s="501"/>
      <c r="I3985" s="95"/>
    </row>
    <row r="3986" spans="2:9" ht="38.25">
      <c r="B3986" s="95"/>
      <c r="C3986" s="277" t="s">
        <v>361</v>
      </c>
      <c r="D3986" s="277" t="s">
        <v>362</v>
      </c>
      <c r="E3986" s="267" t="s">
        <v>243</v>
      </c>
      <c r="F3986" s="267" t="s">
        <v>244</v>
      </c>
      <c r="G3986" s="268" t="s">
        <v>245</v>
      </c>
      <c r="H3986" s="269" t="s">
        <v>246</v>
      </c>
      <c r="I3986" s="95"/>
    </row>
    <row r="3987" spans="2:9" ht="18.75" customHeight="1">
      <c r="B3987" s="95"/>
      <c r="C3987" s="236"/>
      <c r="D3987" s="114"/>
      <c r="E3987" s="236"/>
      <c r="F3987" s="236"/>
      <c r="G3987" s="278">
        <f>IF(E3987="",0,IF(F3987="",0.42,F3987*0.05+0.42))</f>
        <v>0</v>
      </c>
      <c r="H3987" s="279">
        <f>G3987*E3987</f>
        <v>0</v>
      </c>
      <c r="I3987" s="95"/>
    </row>
    <row r="3988" spans="2:9" ht="18.75" customHeight="1">
      <c r="B3988" s="95"/>
      <c r="C3988" s="236"/>
      <c r="D3988" s="114"/>
      <c r="E3988" s="236"/>
      <c r="F3988" s="236"/>
      <c r="G3988" s="278">
        <f t="shared" ref="G3988:G3990" si="543">IF(E3988="",0,IF(F3988="",0.42,F3988*0.05+0.42))</f>
        <v>0</v>
      </c>
      <c r="H3988" s="279">
        <f t="shared" ref="H3988:H3990" si="544">G3988*E3988</f>
        <v>0</v>
      </c>
      <c r="I3988" s="95"/>
    </row>
    <row r="3989" spans="2:9" ht="18.75" customHeight="1">
      <c r="B3989" s="95"/>
      <c r="C3989" s="236"/>
      <c r="D3989" s="114"/>
      <c r="E3989" s="236"/>
      <c r="F3989" s="236"/>
      <c r="G3989" s="278">
        <f t="shared" si="543"/>
        <v>0</v>
      </c>
      <c r="H3989" s="279">
        <f t="shared" si="544"/>
        <v>0</v>
      </c>
      <c r="I3989" s="95"/>
    </row>
    <row r="3990" spans="2:9" ht="18.75" customHeight="1">
      <c r="B3990" s="95"/>
      <c r="C3990" s="237"/>
      <c r="D3990" s="115"/>
      <c r="E3990" s="237"/>
      <c r="F3990" s="237"/>
      <c r="G3990" s="280">
        <f t="shared" si="543"/>
        <v>0</v>
      </c>
      <c r="H3990" s="281">
        <f t="shared" si="544"/>
        <v>0</v>
      </c>
      <c r="I3990" s="95"/>
    </row>
    <row r="3991" spans="2:9" s="126" customFormat="1" ht="18.75" customHeight="1">
      <c r="B3991" s="122"/>
      <c r="C3991" s="500" t="s">
        <v>237</v>
      </c>
      <c r="D3991" s="500"/>
      <c r="E3991" s="500"/>
      <c r="F3991" s="500"/>
      <c r="G3991" s="502"/>
      <c r="H3991" s="272">
        <f>SUBTOTAL(9,H3987:H3990)</f>
        <v>0</v>
      </c>
      <c r="I3991" s="122"/>
    </row>
    <row r="3992" spans="2:9" ht="6" customHeight="1">
      <c r="B3992" s="95"/>
      <c r="C3992" s="97"/>
      <c r="D3992" s="97"/>
      <c r="E3992" s="97"/>
      <c r="F3992" s="97"/>
      <c r="G3992" s="97"/>
      <c r="H3992" s="97"/>
      <c r="I3992" s="95"/>
    </row>
    <row r="3993" spans="2:9" ht="18.75" customHeight="1">
      <c r="B3993" s="95"/>
      <c r="C3993" s="501" t="s">
        <v>247</v>
      </c>
      <c r="D3993" s="501"/>
      <c r="E3993" s="501"/>
      <c r="F3993" s="501"/>
      <c r="G3993" s="501"/>
      <c r="H3993" s="501"/>
      <c r="I3993" s="95"/>
    </row>
    <row r="3994" spans="2:9" ht="18.75" customHeight="1">
      <c r="B3994" s="95"/>
      <c r="C3994" s="277" t="s">
        <v>241</v>
      </c>
      <c r="D3994" s="277" t="s">
        <v>242</v>
      </c>
      <c r="E3994" s="503" t="s">
        <v>248</v>
      </c>
      <c r="F3994" s="503"/>
      <c r="G3994" s="503"/>
      <c r="H3994" s="267" t="s">
        <v>249</v>
      </c>
      <c r="I3994" s="95"/>
    </row>
    <row r="3995" spans="2:9" ht="18.75" customHeight="1">
      <c r="B3995" s="95"/>
      <c r="C3995" s="236"/>
      <c r="D3995" s="236"/>
      <c r="E3995" s="498"/>
      <c r="F3995" s="498"/>
      <c r="G3995" s="498"/>
      <c r="H3995" s="111">
        <v>0</v>
      </c>
      <c r="I3995" s="95"/>
    </row>
    <row r="3996" spans="2:9" ht="18.75" customHeight="1">
      <c r="B3996" s="95"/>
      <c r="C3996" s="236"/>
      <c r="D3996" s="236"/>
      <c r="E3996" s="498"/>
      <c r="F3996" s="498"/>
      <c r="G3996" s="498"/>
      <c r="H3996" s="111">
        <v>0</v>
      </c>
      <c r="I3996" s="95"/>
    </row>
    <row r="3997" spans="2:9" ht="18.75" customHeight="1">
      <c r="B3997" s="95"/>
      <c r="C3997" s="236"/>
      <c r="D3997" s="236"/>
      <c r="E3997" s="498"/>
      <c r="F3997" s="498"/>
      <c r="G3997" s="498"/>
      <c r="H3997" s="111">
        <v>0</v>
      </c>
      <c r="I3997" s="95"/>
    </row>
    <row r="3998" spans="2:9" ht="18.75" customHeight="1">
      <c r="B3998" s="95"/>
      <c r="C3998" s="237"/>
      <c r="D3998" s="237"/>
      <c r="E3998" s="499"/>
      <c r="F3998" s="499"/>
      <c r="G3998" s="499"/>
      <c r="H3998" s="113">
        <v>0</v>
      </c>
      <c r="I3998" s="95"/>
    </row>
    <row r="3999" spans="2:9" s="126" customFormat="1" ht="18.75" customHeight="1">
      <c r="B3999" s="122"/>
      <c r="C3999" s="500" t="s">
        <v>237</v>
      </c>
      <c r="D3999" s="500"/>
      <c r="E3999" s="500"/>
      <c r="F3999" s="500"/>
      <c r="G3999" s="500"/>
      <c r="H3999" s="276">
        <f>SUBTOTAL(9,H3995:H3998)</f>
        <v>0</v>
      </c>
      <c r="I3999" s="122"/>
    </row>
    <row r="4000" spans="2:9" ht="6" customHeight="1">
      <c r="B4000" s="95"/>
      <c r="C4000" s="97"/>
      <c r="D4000" s="97"/>
      <c r="E4000" s="97"/>
      <c r="F4000" s="97"/>
      <c r="G4000" s="97"/>
      <c r="H4000" s="97"/>
      <c r="I4000" s="95"/>
    </row>
    <row r="4001" spans="2:9" ht="18.75" customHeight="1">
      <c r="B4001" s="95"/>
      <c r="C4001" s="501" t="s">
        <v>250</v>
      </c>
      <c r="D4001" s="501"/>
      <c r="E4001" s="501"/>
      <c r="F4001" s="501"/>
      <c r="G4001" s="501"/>
      <c r="H4001" s="501"/>
      <c r="I4001" s="95"/>
    </row>
    <row r="4002" spans="2:9" ht="25.5">
      <c r="B4002" s="95"/>
      <c r="C4002" s="282" t="s">
        <v>251</v>
      </c>
      <c r="D4002" s="267" t="s">
        <v>252</v>
      </c>
      <c r="E4002" s="267" t="s">
        <v>253</v>
      </c>
      <c r="F4002" s="277" t="s">
        <v>254</v>
      </c>
      <c r="G4002" s="267" t="s">
        <v>255</v>
      </c>
      <c r="H4002" s="267" t="s">
        <v>249</v>
      </c>
      <c r="I4002" s="95"/>
    </row>
    <row r="4003" spans="2:9" ht="18.75" customHeight="1">
      <c r="B4003" s="95"/>
      <c r="C4003" s="116"/>
      <c r="D4003" s="117"/>
      <c r="E4003" s="117"/>
      <c r="F4003" s="117"/>
      <c r="G4003" s="283">
        <f>E4003-D4003</f>
        <v>0</v>
      </c>
      <c r="H4003" s="111">
        <v>0</v>
      </c>
      <c r="I4003" s="123" t="s">
        <v>256</v>
      </c>
    </row>
    <row r="4004" spans="2:9" ht="18.75" customHeight="1">
      <c r="B4004" s="95"/>
      <c r="C4004" s="118"/>
      <c r="D4004" s="119"/>
      <c r="E4004" s="119"/>
      <c r="F4004" s="119"/>
      <c r="G4004" s="284">
        <f t="shared" ref="G4004" si="545">E4004-D4004</f>
        <v>0</v>
      </c>
      <c r="H4004" s="113">
        <v>0</v>
      </c>
      <c r="I4004" s="123" t="s">
        <v>257</v>
      </c>
    </row>
    <row r="4005" spans="2:9" s="126" customFormat="1" ht="18.75" customHeight="1">
      <c r="B4005" s="122"/>
      <c r="C4005" s="500" t="s">
        <v>237</v>
      </c>
      <c r="D4005" s="500"/>
      <c r="E4005" s="500"/>
      <c r="F4005" s="500"/>
      <c r="G4005" s="500"/>
      <c r="H4005" s="276">
        <f>SUBTOTAL(9,H4003:H4004)</f>
        <v>0</v>
      </c>
      <c r="I4005" s="122"/>
    </row>
    <row r="4006" spans="2:9" ht="6" customHeight="1">
      <c r="B4006" s="95"/>
      <c r="C4006" s="97"/>
      <c r="D4006" s="97"/>
      <c r="E4006" s="97"/>
      <c r="F4006" s="97"/>
      <c r="G4006" s="97"/>
      <c r="H4006" s="97"/>
      <c r="I4006" s="95"/>
    </row>
    <row r="4007" spans="2:9" s="127" customFormat="1" ht="18.75" customHeight="1">
      <c r="B4007" s="124"/>
      <c r="C4007" s="497" t="s">
        <v>258</v>
      </c>
      <c r="D4007" s="497"/>
      <c r="E4007" s="497"/>
      <c r="F4007" s="497"/>
      <c r="G4007" s="497"/>
      <c r="H4007" s="285">
        <f>SUBTOTAL(9,H3975:H4005)</f>
        <v>0</v>
      </c>
      <c r="I4007" s="124"/>
    </row>
    <row r="4008" spans="2:9" ht="50.1" customHeight="1">
      <c r="B4008" s="95"/>
      <c r="C4008" s="120"/>
      <c r="D4008" s="120"/>
      <c r="E4008" s="120"/>
      <c r="F4008" s="120"/>
      <c r="G4008" s="120"/>
      <c r="H4008" s="120"/>
      <c r="I4008" s="95"/>
    </row>
    <row r="4009" spans="2:9" ht="18.75" customHeight="1">
      <c r="B4009" s="95"/>
      <c r="C4009" s="510" t="s">
        <v>358</v>
      </c>
      <c r="D4009" s="510"/>
      <c r="E4009" s="507"/>
      <c r="F4009" s="507"/>
      <c r="G4009" s="507"/>
      <c r="H4009" s="507"/>
      <c r="I4009" s="95"/>
    </row>
    <row r="4010" spans="2:9" ht="18.75" customHeight="1">
      <c r="B4010" s="95"/>
      <c r="C4010" s="511" t="s">
        <v>184</v>
      </c>
      <c r="D4010" s="511"/>
      <c r="E4010" s="507"/>
      <c r="F4010" s="507"/>
      <c r="G4010" s="507"/>
      <c r="H4010" s="507"/>
      <c r="I4010" s="95"/>
    </row>
    <row r="4011" spans="2:9" ht="18.75" customHeight="1">
      <c r="B4011" s="95"/>
      <c r="C4011" s="503" t="s">
        <v>359</v>
      </c>
      <c r="D4011" s="503"/>
      <c r="E4011" s="507"/>
      <c r="F4011" s="507"/>
      <c r="G4011" s="507"/>
      <c r="H4011" s="507"/>
      <c r="I4011" s="95"/>
    </row>
    <row r="4012" spans="2:9" ht="18.75" customHeight="1">
      <c r="B4012" s="95"/>
      <c r="C4012" s="503" t="s">
        <v>226</v>
      </c>
      <c r="D4012" s="503"/>
      <c r="E4012" s="507"/>
      <c r="F4012" s="507"/>
      <c r="G4012" s="507"/>
      <c r="H4012" s="507"/>
      <c r="I4012" s="95"/>
    </row>
    <row r="4013" spans="2:9" ht="32.25" customHeight="1">
      <c r="B4013" s="95"/>
      <c r="C4013" s="503" t="s">
        <v>227</v>
      </c>
      <c r="D4013" s="503"/>
      <c r="E4013" s="507"/>
      <c r="F4013" s="507"/>
      <c r="G4013" s="507"/>
      <c r="H4013" s="507"/>
      <c r="I4013" s="95"/>
    </row>
    <row r="4014" spans="2:9" ht="30" customHeight="1">
      <c r="B4014" s="95"/>
      <c r="C4014" s="265" t="s">
        <v>228</v>
      </c>
      <c r="D4014" s="265" t="s">
        <v>229</v>
      </c>
      <c r="E4014" s="265" t="s">
        <v>230</v>
      </c>
      <c r="F4014" s="508" t="s">
        <v>194</v>
      </c>
      <c r="G4014" s="508"/>
      <c r="H4014" s="508"/>
      <c r="I4014" s="95"/>
    </row>
    <row r="4015" spans="2:9" ht="18.75" customHeight="1">
      <c r="B4015" s="95"/>
      <c r="C4015" s="106"/>
      <c r="D4015" s="238"/>
      <c r="E4015" s="266">
        <f>D4015-C4015</f>
        <v>0</v>
      </c>
      <c r="F4015" s="509"/>
      <c r="G4015" s="509"/>
      <c r="H4015" s="509"/>
      <c r="I4015" s="121"/>
    </row>
    <row r="4016" spans="2:9" ht="6" customHeight="1">
      <c r="B4016" s="95"/>
      <c r="C4016" s="96"/>
      <c r="D4016" s="97"/>
      <c r="E4016" s="97"/>
      <c r="F4016" s="97"/>
      <c r="G4016" s="97"/>
      <c r="H4016" s="97"/>
      <c r="I4016" s="95"/>
    </row>
    <row r="4017" spans="2:9" ht="18.75" customHeight="1">
      <c r="B4017" s="95"/>
      <c r="C4017" s="501" t="s">
        <v>231</v>
      </c>
      <c r="D4017" s="501"/>
      <c r="E4017" s="501"/>
      <c r="F4017" s="501"/>
      <c r="G4017" s="501"/>
      <c r="H4017" s="501"/>
      <c r="I4017" s="95"/>
    </row>
    <row r="4018" spans="2:9" ht="25.5">
      <c r="B4018" s="95"/>
      <c r="C4018" s="267" t="s">
        <v>232</v>
      </c>
      <c r="D4018" s="267" t="s">
        <v>233</v>
      </c>
      <c r="E4018" s="267" t="s">
        <v>230</v>
      </c>
      <c r="F4018" s="267" t="s">
        <v>234</v>
      </c>
      <c r="G4018" s="268" t="s">
        <v>235</v>
      </c>
      <c r="H4018" s="269" t="s">
        <v>236</v>
      </c>
      <c r="I4018" s="95"/>
    </row>
    <row r="4019" spans="2:9" ht="18.75" customHeight="1">
      <c r="B4019" s="95"/>
      <c r="C4019" s="106"/>
      <c r="D4019" s="238"/>
      <c r="E4019" s="266">
        <f t="shared" ref="E4019:E4020" si="546">D4019-C4019</f>
        <v>0</v>
      </c>
      <c r="F4019" s="273">
        <f t="shared" ref="F4019:F4020" si="547">IF(E4019-FLOOR(E4019,1)&lt;=5/24,FLOOR(E4019,1),IF(E4019-FLOOR(E4019,1)&lt;=8/24,FLOOR(E4019,1)+1/3,IF(E4019-FLOOR(E4019,1)&lt;=12/24,FLOOR(E4019,1)+2/3,CEILING(E4019,1))))</f>
        <v>0</v>
      </c>
      <c r="G4019" s="108"/>
      <c r="H4019" s="270">
        <f t="shared" ref="H4019:H4020" si="548">G4019*F4019</f>
        <v>0</v>
      </c>
      <c r="I4019" s="95"/>
    </row>
    <row r="4020" spans="2:9" ht="18.75" customHeight="1">
      <c r="B4020" s="95"/>
      <c r="C4020" s="107"/>
      <c r="D4020" s="107"/>
      <c r="E4020" s="274">
        <f t="shared" si="546"/>
        <v>0</v>
      </c>
      <c r="F4020" s="275">
        <f t="shared" si="547"/>
        <v>0</v>
      </c>
      <c r="G4020" s="109"/>
      <c r="H4020" s="271">
        <f t="shared" si="548"/>
        <v>0</v>
      </c>
      <c r="I4020" s="95"/>
    </row>
    <row r="4021" spans="2:9" s="126" customFormat="1" ht="18.75" customHeight="1">
      <c r="B4021" s="122"/>
      <c r="C4021" s="500" t="s">
        <v>237</v>
      </c>
      <c r="D4021" s="500"/>
      <c r="E4021" s="500"/>
      <c r="F4021" s="500"/>
      <c r="G4021" s="502"/>
      <c r="H4021" s="272">
        <f>SUBTOTAL(9,H4019:H4020)</f>
        <v>0</v>
      </c>
      <c r="I4021" s="122"/>
    </row>
    <row r="4022" spans="2:9" ht="6" customHeight="1">
      <c r="B4022" s="95"/>
      <c r="C4022" s="96"/>
      <c r="D4022" s="97"/>
      <c r="E4022" s="97"/>
      <c r="F4022" s="97"/>
      <c r="G4022" s="97"/>
      <c r="H4022" s="97"/>
      <c r="I4022" s="95"/>
    </row>
    <row r="4023" spans="2:9" ht="18.75" customHeight="1">
      <c r="B4023" s="95"/>
      <c r="C4023" s="501" t="s">
        <v>238</v>
      </c>
      <c r="D4023" s="501"/>
      <c r="E4023" s="501"/>
      <c r="F4023" s="501"/>
      <c r="G4023" s="501"/>
      <c r="H4023" s="501"/>
      <c r="I4023" s="95"/>
    </row>
    <row r="4024" spans="2:9" ht="25.5">
      <c r="B4024" s="95"/>
      <c r="C4024" s="267" t="s">
        <v>239</v>
      </c>
      <c r="D4024" s="504" t="s">
        <v>16</v>
      </c>
      <c r="E4024" s="504"/>
      <c r="F4024" s="504"/>
      <c r="G4024" s="504"/>
      <c r="H4024" s="267" t="s">
        <v>64</v>
      </c>
      <c r="I4024" s="95"/>
    </row>
    <row r="4025" spans="2:9" ht="18.75" customHeight="1">
      <c r="B4025" s="95"/>
      <c r="C4025" s="110"/>
      <c r="D4025" s="505"/>
      <c r="E4025" s="505"/>
      <c r="F4025" s="505"/>
      <c r="G4025" s="505"/>
      <c r="H4025" s="111">
        <v>0</v>
      </c>
      <c r="I4025" s="121"/>
    </row>
    <row r="4026" spans="2:9" ht="18.75" customHeight="1">
      <c r="B4026" s="95"/>
      <c r="C4026" s="112"/>
      <c r="D4026" s="506"/>
      <c r="E4026" s="506"/>
      <c r="F4026" s="506"/>
      <c r="G4026" s="506"/>
      <c r="H4026" s="113">
        <v>0</v>
      </c>
      <c r="I4026" s="95"/>
    </row>
    <row r="4027" spans="2:9" s="126" customFormat="1" ht="18.75" customHeight="1">
      <c r="B4027" s="122"/>
      <c r="C4027" s="500" t="s">
        <v>237</v>
      </c>
      <c r="D4027" s="500"/>
      <c r="E4027" s="500"/>
      <c r="F4027" s="500"/>
      <c r="G4027" s="500"/>
      <c r="H4027" s="158">
        <f>SUBTOTAL(9,H4025:H4026)</f>
        <v>0</v>
      </c>
      <c r="I4027" s="122"/>
    </row>
    <row r="4028" spans="2:9" ht="6" customHeight="1">
      <c r="B4028" s="95"/>
      <c r="C4028" s="96"/>
      <c r="D4028" s="97"/>
      <c r="E4028" s="97"/>
      <c r="F4028" s="97"/>
      <c r="G4028" s="97"/>
      <c r="H4028" s="97"/>
      <c r="I4028" s="95"/>
    </row>
    <row r="4029" spans="2:9" ht="18.75" customHeight="1">
      <c r="B4029" s="95"/>
      <c r="C4029" s="501" t="s">
        <v>240</v>
      </c>
      <c r="D4029" s="501"/>
      <c r="E4029" s="501"/>
      <c r="F4029" s="501"/>
      <c r="G4029" s="501"/>
      <c r="H4029" s="501"/>
      <c r="I4029" s="95"/>
    </row>
    <row r="4030" spans="2:9" ht="38.25">
      <c r="B4030" s="95"/>
      <c r="C4030" s="277" t="s">
        <v>361</v>
      </c>
      <c r="D4030" s="277" t="s">
        <v>362</v>
      </c>
      <c r="E4030" s="267" t="s">
        <v>243</v>
      </c>
      <c r="F4030" s="267" t="s">
        <v>244</v>
      </c>
      <c r="G4030" s="268" t="s">
        <v>245</v>
      </c>
      <c r="H4030" s="269" t="s">
        <v>246</v>
      </c>
      <c r="I4030" s="95"/>
    </row>
    <row r="4031" spans="2:9" ht="18.75" customHeight="1">
      <c r="B4031" s="95"/>
      <c r="C4031" s="236"/>
      <c r="D4031" s="114"/>
      <c r="E4031" s="236"/>
      <c r="F4031" s="236"/>
      <c r="G4031" s="278">
        <f>IF(E4031="",0,IF(F4031="",0.42,F4031*0.05+0.42))</f>
        <v>0</v>
      </c>
      <c r="H4031" s="279">
        <f>G4031*E4031</f>
        <v>0</v>
      </c>
      <c r="I4031" s="95"/>
    </row>
    <row r="4032" spans="2:9" ht="18.75" customHeight="1">
      <c r="B4032" s="95"/>
      <c r="C4032" s="236"/>
      <c r="D4032" s="114"/>
      <c r="E4032" s="236"/>
      <c r="F4032" s="236"/>
      <c r="G4032" s="278">
        <f t="shared" ref="G4032:G4034" si="549">IF(E4032="",0,IF(F4032="",0.42,F4032*0.05+0.42))</f>
        <v>0</v>
      </c>
      <c r="H4032" s="279">
        <f t="shared" ref="H4032:H4034" si="550">G4032*E4032</f>
        <v>0</v>
      </c>
      <c r="I4032" s="95"/>
    </row>
    <row r="4033" spans="2:9" ht="18.75" customHeight="1">
      <c r="B4033" s="95"/>
      <c r="C4033" s="236"/>
      <c r="D4033" s="114"/>
      <c r="E4033" s="236"/>
      <c r="F4033" s="236"/>
      <c r="G4033" s="278">
        <f t="shared" si="549"/>
        <v>0</v>
      </c>
      <c r="H4033" s="279">
        <f t="shared" si="550"/>
        <v>0</v>
      </c>
      <c r="I4033" s="95"/>
    </row>
    <row r="4034" spans="2:9" ht="18.75" customHeight="1">
      <c r="B4034" s="95"/>
      <c r="C4034" s="237"/>
      <c r="D4034" s="115"/>
      <c r="E4034" s="237"/>
      <c r="F4034" s="237"/>
      <c r="G4034" s="280">
        <f t="shared" si="549"/>
        <v>0</v>
      </c>
      <c r="H4034" s="281">
        <f t="shared" si="550"/>
        <v>0</v>
      </c>
      <c r="I4034" s="95"/>
    </row>
    <row r="4035" spans="2:9" s="126" customFormat="1" ht="18.75" customHeight="1">
      <c r="B4035" s="122"/>
      <c r="C4035" s="500" t="s">
        <v>237</v>
      </c>
      <c r="D4035" s="500"/>
      <c r="E4035" s="500"/>
      <c r="F4035" s="500"/>
      <c r="G4035" s="502"/>
      <c r="H4035" s="272">
        <f>SUBTOTAL(9,H4031:H4034)</f>
        <v>0</v>
      </c>
      <c r="I4035" s="122"/>
    </row>
    <row r="4036" spans="2:9" ht="6" customHeight="1">
      <c r="B4036" s="95"/>
      <c r="C4036" s="97"/>
      <c r="D4036" s="97"/>
      <c r="E4036" s="97"/>
      <c r="F4036" s="97"/>
      <c r="G4036" s="97"/>
      <c r="H4036" s="97"/>
      <c r="I4036" s="95"/>
    </row>
    <row r="4037" spans="2:9" ht="18.75" customHeight="1">
      <c r="B4037" s="95"/>
      <c r="C4037" s="501" t="s">
        <v>247</v>
      </c>
      <c r="D4037" s="501"/>
      <c r="E4037" s="501"/>
      <c r="F4037" s="501"/>
      <c r="G4037" s="501"/>
      <c r="H4037" s="501"/>
      <c r="I4037" s="95"/>
    </row>
    <row r="4038" spans="2:9" ht="18.75" customHeight="1">
      <c r="B4038" s="95"/>
      <c r="C4038" s="277" t="s">
        <v>241</v>
      </c>
      <c r="D4038" s="277" t="s">
        <v>242</v>
      </c>
      <c r="E4038" s="503" t="s">
        <v>248</v>
      </c>
      <c r="F4038" s="503"/>
      <c r="G4038" s="503"/>
      <c r="H4038" s="267" t="s">
        <v>249</v>
      </c>
      <c r="I4038" s="95"/>
    </row>
    <row r="4039" spans="2:9" ht="18.75" customHeight="1">
      <c r="B4039" s="95"/>
      <c r="C4039" s="236"/>
      <c r="D4039" s="236"/>
      <c r="E4039" s="498"/>
      <c r="F4039" s="498"/>
      <c r="G4039" s="498"/>
      <c r="H4039" s="111">
        <v>0</v>
      </c>
      <c r="I4039" s="95"/>
    </row>
    <row r="4040" spans="2:9" ht="18.75" customHeight="1">
      <c r="B4040" s="95"/>
      <c r="C4040" s="236"/>
      <c r="D4040" s="236"/>
      <c r="E4040" s="498"/>
      <c r="F4040" s="498"/>
      <c r="G4040" s="498"/>
      <c r="H4040" s="111">
        <v>0</v>
      </c>
      <c r="I4040" s="95"/>
    </row>
    <row r="4041" spans="2:9" ht="18.75" customHeight="1">
      <c r="B4041" s="95"/>
      <c r="C4041" s="236"/>
      <c r="D4041" s="236"/>
      <c r="E4041" s="498"/>
      <c r="F4041" s="498"/>
      <c r="G4041" s="498"/>
      <c r="H4041" s="111">
        <v>0</v>
      </c>
      <c r="I4041" s="95"/>
    </row>
    <row r="4042" spans="2:9" ht="18.75" customHeight="1">
      <c r="B4042" s="95"/>
      <c r="C4042" s="237"/>
      <c r="D4042" s="237"/>
      <c r="E4042" s="499"/>
      <c r="F4042" s="499"/>
      <c r="G4042" s="499"/>
      <c r="H4042" s="113">
        <v>0</v>
      </c>
      <c r="I4042" s="95"/>
    </row>
    <row r="4043" spans="2:9" s="126" customFormat="1" ht="18.75" customHeight="1">
      <c r="B4043" s="122"/>
      <c r="C4043" s="500" t="s">
        <v>237</v>
      </c>
      <c r="D4043" s="500"/>
      <c r="E4043" s="500"/>
      <c r="F4043" s="500"/>
      <c r="G4043" s="500"/>
      <c r="H4043" s="276">
        <f>SUBTOTAL(9,H4039:H4042)</f>
        <v>0</v>
      </c>
      <c r="I4043" s="122"/>
    </row>
    <row r="4044" spans="2:9" ht="6" customHeight="1">
      <c r="B4044" s="95"/>
      <c r="C4044" s="97"/>
      <c r="D4044" s="97"/>
      <c r="E4044" s="97"/>
      <c r="F4044" s="97"/>
      <c r="G4044" s="97"/>
      <c r="H4044" s="97"/>
      <c r="I4044" s="95"/>
    </row>
    <row r="4045" spans="2:9" ht="18.75" customHeight="1">
      <c r="B4045" s="95"/>
      <c r="C4045" s="501" t="s">
        <v>250</v>
      </c>
      <c r="D4045" s="501"/>
      <c r="E4045" s="501"/>
      <c r="F4045" s="501"/>
      <c r="G4045" s="501"/>
      <c r="H4045" s="501"/>
      <c r="I4045" s="95"/>
    </row>
    <row r="4046" spans="2:9" ht="25.5">
      <c r="B4046" s="95"/>
      <c r="C4046" s="282" t="s">
        <v>251</v>
      </c>
      <c r="D4046" s="267" t="s">
        <v>252</v>
      </c>
      <c r="E4046" s="267" t="s">
        <v>253</v>
      </c>
      <c r="F4046" s="277" t="s">
        <v>254</v>
      </c>
      <c r="G4046" s="267" t="s">
        <v>255</v>
      </c>
      <c r="H4046" s="267" t="s">
        <v>249</v>
      </c>
      <c r="I4046" s="95"/>
    </row>
    <row r="4047" spans="2:9" ht="18.75" customHeight="1">
      <c r="B4047" s="95"/>
      <c r="C4047" s="116"/>
      <c r="D4047" s="117"/>
      <c r="E4047" s="117"/>
      <c r="F4047" s="117"/>
      <c r="G4047" s="283">
        <f>E4047-D4047</f>
        <v>0</v>
      </c>
      <c r="H4047" s="111">
        <v>0</v>
      </c>
      <c r="I4047" s="123" t="s">
        <v>256</v>
      </c>
    </row>
    <row r="4048" spans="2:9" ht="18.75" customHeight="1">
      <c r="B4048" s="95"/>
      <c r="C4048" s="118"/>
      <c r="D4048" s="119"/>
      <c r="E4048" s="119"/>
      <c r="F4048" s="119"/>
      <c r="G4048" s="284">
        <f t="shared" ref="G4048" si="551">E4048-D4048</f>
        <v>0</v>
      </c>
      <c r="H4048" s="113">
        <v>0</v>
      </c>
      <c r="I4048" s="123" t="s">
        <v>257</v>
      </c>
    </row>
    <row r="4049" spans="2:9" s="126" customFormat="1" ht="18.75" customHeight="1">
      <c r="B4049" s="122"/>
      <c r="C4049" s="500" t="s">
        <v>237</v>
      </c>
      <c r="D4049" s="500"/>
      <c r="E4049" s="500"/>
      <c r="F4049" s="500"/>
      <c r="G4049" s="500"/>
      <c r="H4049" s="276">
        <f>SUBTOTAL(9,H4047:H4048)</f>
        <v>0</v>
      </c>
      <c r="I4049" s="122"/>
    </row>
    <row r="4050" spans="2:9" ht="6" customHeight="1">
      <c r="B4050" s="95"/>
      <c r="C4050" s="97"/>
      <c r="D4050" s="97"/>
      <c r="E4050" s="97"/>
      <c r="F4050" s="97"/>
      <c r="G4050" s="97"/>
      <c r="H4050" s="97"/>
      <c r="I4050" s="95"/>
    </row>
    <row r="4051" spans="2:9" s="127" customFormat="1" ht="18.75" customHeight="1">
      <c r="B4051" s="124"/>
      <c r="C4051" s="497" t="s">
        <v>258</v>
      </c>
      <c r="D4051" s="497"/>
      <c r="E4051" s="497"/>
      <c r="F4051" s="497"/>
      <c r="G4051" s="497"/>
      <c r="H4051" s="285">
        <f>SUBTOTAL(9,H4019:H4049)</f>
        <v>0</v>
      </c>
      <c r="I4051" s="124"/>
    </row>
    <row r="4052" spans="2:9" ht="50.1" customHeight="1">
      <c r="B4052" s="95"/>
      <c r="C4052" s="120"/>
      <c r="D4052" s="120"/>
      <c r="E4052" s="120"/>
      <c r="F4052" s="120"/>
      <c r="G4052" s="120"/>
      <c r="H4052" s="120"/>
      <c r="I4052" s="95"/>
    </row>
    <row r="4053" spans="2:9" ht="18.75" customHeight="1">
      <c r="B4053" s="95"/>
      <c r="C4053" s="510" t="s">
        <v>358</v>
      </c>
      <c r="D4053" s="510"/>
      <c r="E4053" s="507"/>
      <c r="F4053" s="507"/>
      <c r="G4053" s="507"/>
      <c r="H4053" s="507"/>
      <c r="I4053" s="95"/>
    </row>
    <row r="4054" spans="2:9" ht="18.75" customHeight="1">
      <c r="B4054" s="95"/>
      <c r="C4054" s="511" t="s">
        <v>184</v>
      </c>
      <c r="D4054" s="511"/>
      <c r="E4054" s="507"/>
      <c r="F4054" s="507"/>
      <c r="G4054" s="507"/>
      <c r="H4054" s="507"/>
      <c r="I4054" s="95"/>
    </row>
    <row r="4055" spans="2:9" ht="18.75" customHeight="1">
      <c r="B4055" s="95"/>
      <c r="C4055" s="503" t="s">
        <v>359</v>
      </c>
      <c r="D4055" s="503"/>
      <c r="E4055" s="507"/>
      <c r="F4055" s="507"/>
      <c r="G4055" s="507"/>
      <c r="H4055" s="507"/>
      <c r="I4055" s="95"/>
    </row>
    <row r="4056" spans="2:9" ht="18.75" customHeight="1">
      <c r="B4056" s="95"/>
      <c r="C4056" s="503" t="s">
        <v>226</v>
      </c>
      <c r="D4056" s="503"/>
      <c r="E4056" s="507"/>
      <c r="F4056" s="507"/>
      <c r="G4056" s="507"/>
      <c r="H4056" s="507"/>
      <c r="I4056" s="95"/>
    </row>
    <row r="4057" spans="2:9" ht="32.25" customHeight="1">
      <c r="B4057" s="95"/>
      <c r="C4057" s="503" t="s">
        <v>227</v>
      </c>
      <c r="D4057" s="503"/>
      <c r="E4057" s="507"/>
      <c r="F4057" s="507"/>
      <c r="G4057" s="507"/>
      <c r="H4057" s="507"/>
      <c r="I4057" s="95"/>
    </row>
    <row r="4058" spans="2:9" ht="30" customHeight="1">
      <c r="B4058" s="95"/>
      <c r="C4058" s="265" t="s">
        <v>228</v>
      </c>
      <c r="D4058" s="265" t="s">
        <v>229</v>
      </c>
      <c r="E4058" s="265" t="s">
        <v>230</v>
      </c>
      <c r="F4058" s="508" t="s">
        <v>194</v>
      </c>
      <c r="G4058" s="508"/>
      <c r="H4058" s="508"/>
      <c r="I4058" s="95"/>
    </row>
    <row r="4059" spans="2:9" ht="18.75" customHeight="1">
      <c r="B4059" s="95"/>
      <c r="C4059" s="106"/>
      <c r="D4059" s="238"/>
      <c r="E4059" s="266">
        <f>D4059-C4059</f>
        <v>0</v>
      </c>
      <c r="F4059" s="509"/>
      <c r="G4059" s="509"/>
      <c r="H4059" s="509"/>
      <c r="I4059" s="121"/>
    </row>
    <row r="4060" spans="2:9" ht="6" customHeight="1">
      <c r="B4060" s="95"/>
      <c r="C4060" s="96"/>
      <c r="D4060" s="97"/>
      <c r="E4060" s="97"/>
      <c r="F4060" s="97"/>
      <c r="G4060" s="97"/>
      <c r="H4060" s="97"/>
      <c r="I4060" s="95"/>
    </row>
    <row r="4061" spans="2:9" ht="18.75" customHeight="1">
      <c r="B4061" s="95"/>
      <c r="C4061" s="501" t="s">
        <v>231</v>
      </c>
      <c r="D4061" s="501"/>
      <c r="E4061" s="501"/>
      <c r="F4061" s="501"/>
      <c r="G4061" s="501"/>
      <c r="H4061" s="501"/>
      <c r="I4061" s="95"/>
    </row>
    <row r="4062" spans="2:9" ht="25.5">
      <c r="B4062" s="95"/>
      <c r="C4062" s="267" t="s">
        <v>232</v>
      </c>
      <c r="D4062" s="267" t="s">
        <v>233</v>
      </c>
      <c r="E4062" s="267" t="s">
        <v>230</v>
      </c>
      <c r="F4062" s="267" t="s">
        <v>234</v>
      </c>
      <c r="G4062" s="268" t="s">
        <v>235</v>
      </c>
      <c r="H4062" s="269" t="s">
        <v>236</v>
      </c>
      <c r="I4062" s="95"/>
    </row>
    <row r="4063" spans="2:9" ht="18.75" customHeight="1">
      <c r="B4063" s="95"/>
      <c r="C4063" s="106"/>
      <c r="D4063" s="238"/>
      <c r="E4063" s="266">
        <f t="shared" ref="E4063:E4064" si="552">D4063-C4063</f>
        <v>0</v>
      </c>
      <c r="F4063" s="273">
        <f t="shared" ref="F4063:F4064" si="553">IF(E4063-FLOOR(E4063,1)&lt;=5/24,FLOOR(E4063,1),IF(E4063-FLOOR(E4063,1)&lt;=8/24,FLOOR(E4063,1)+1/3,IF(E4063-FLOOR(E4063,1)&lt;=12/24,FLOOR(E4063,1)+2/3,CEILING(E4063,1))))</f>
        <v>0</v>
      </c>
      <c r="G4063" s="108"/>
      <c r="H4063" s="270">
        <f t="shared" ref="H4063:H4064" si="554">G4063*F4063</f>
        <v>0</v>
      </c>
      <c r="I4063" s="95"/>
    </row>
    <row r="4064" spans="2:9" ht="18.75" customHeight="1">
      <c r="B4064" s="95"/>
      <c r="C4064" s="107"/>
      <c r="D4064" s="107"/>
      <c r="E4064" s="274">
        <f t="shared" si="552"/>
        <v>0</v>
      </c>
      <c r="F4064" s="275">
        <f t="shared" si="553"/>
        <v>0</v>
      </c>
      <c r="G4064" s="109"/>
      <c r="H4064" s="271">
        <f t="shared" si="554"/>
        <v>0</v>
      </c>
      <c r="I4064" s="95"/>
    </row>
    <row r="4065" spans="2:9" s="126" customFormat="1" ht="18.75" customHeight="1">
      <c r="B4065" s="122"/>
      <c r="C4065" s="500" t="s">
        <v>237</v>
      </c>
      <c r="D4065" s="500"/>
      <c r="E4065" s="500"/>
      <c r="F4065" s="500"/>
      <c r="G4065" s="502"/>
      <c r="H4065" s="272">
        <f>SUBTOTAL(9,H4063:H4064)</f>
        <v>0</v>
      </c>
      <c r="I4065" s="122"/>
    </row>
    <row r="4066" spans="2:9" ht="6" customHeight="1">
      <c r="B4066" s="95"/>
      <c r="C4066" s="96"/>
      <c r="D4066" s="97"/>
      <c r="E4066" s="97"/>
      <c r="F4066" s="97"/>
      <c r="G4066" s="97"/>
      <c r="H4066" s="97"/>
      <c r="I4066" s="95"/>
    </row>
    <row r="4067" spans="2:9" ht="18.75" customHeight="1">
      <c r="B4067" s="95"/>
      <c r="C4067" s="501" t="s">
        <v>238</v>
      </c>
      <c r="D4067" s="501"/>
      <c r="E4067" s="501"/>
      <c r="F4067" s="501"/>
      <c r="G4067" s="501"/>
      <c r="H4067" s="501"/>
      <c r="I4067" s="95"/>
    </row>
    <row r="4068" spans="2:9" ht="25.5">
      <c r="B4068" s="95"/>
      <c r="C4068" s="267" t="s">
        <v>239</v>
      </c>
      <c r="D4068" s="504" t="s">
        <v>16</v>
      </c>
      <c r="E4068" s="504"/>
      <c r="F4068" s="504"/>
      <c r="G4068" s="504"/>
      <c r="H4068" s="267" t="s">
        <v>64</v>
      </c>
      <c r="I4068" s="95"/>
    </row>
    <row r="4069" spans="2:9" ht="18.75" customHeight="1">
      <c r="B4069" s="95"/>
      <c r="C4069" s="110"/>
      <c r="D4069" s="505"/>
      <c r="E4069" s="505"/>
      <c r="F4069" s="505"/>
      <c r="G4069" s="505"/>
      <c r="H4069" s="111">
        <v>0</v>
      </c>
      <c r="I4069" s="121"/>
    </row>
    <row r="4070" spans="2:9" ht="18.75" customHeight="1">
      <c r="B4070" s="95"/>
      <c r="C4070" s="112"/>
      <c r="D4070" s="506"/>
      <c r="E4070" s="506"/>
      <c r="F4070" s="506"/>
      <c r="G4070" s="506"/>
      <c r="H4070" s="113">
        <v>0</v>
      </c>
      <c r="I4070" s="95"/>
    </row>
    <row r="4071" spans="2:9" s="126" customFormat="1" ht="18.75" customHeight="1">
      <c r="B4071" s="122"/>
      <c r="C4071" s="500" t="s">
        <v>237</v>
      </c>
      <c r="D4071" s="500"/>
      <c r="E4071" s="500"/>
      <c r="F4071" s="500"/>
      <c r="G4071" s="500"/>
      <c r="H4071" s="158">
        <f>SUBTOTAL(9,H4069:H4070)</f>
        <v>0</v>
      </c>
      <c r="I4071" s="122"/>
    </row>
    <row r="4072" spans="2:9" ht="6" customHeight="1">
      <c r="B4072" s="95"/>
      <c r="C4072" s="96"/>
      <c r="D4072" s="97"/>
      <c r="E4072" s="97"/>
      <c r="F4072" s="97"/>
      <c r="G4072" s="97"/>
      <c r="H4072" s="97"/>
      <c r="I4072" s="95"/>
    </row>
    <row r="4073" spans="2:9" ht="18.75" customHeight="1">
      <c r="B4073" s="95"/>
      <c r="C4073" s="501" t="s">
        <v>240</v>
      </c>
      <c r="D4073" s="501"/>
      <c r="E4073" s="501"/>
      <c r="F4073" s="501"/>
      <c r="G4073" s="501"/>
      <c r="H4073" s="501"/>
      <c r="I4073" s="95"/>
    </row>
    <row r="4074" spans="2:9" ht="38.25">
      <c r="B4074" s="95"/>
      <c r="C4074" s="277" t="s">
        <v>361</v>
      </c>
      <c r="D4074" s="277" t="s">
        <v>362</v>
      </c>
      <c r="E4074" s="267" t="s">
        <v>243</v>
      </c>
      <c r="F4074" s="267" t="s">
        <v>244</v>
      </c>
      <c r="G4074" s="268" t="s">
        <v>245</v>
      </c>
      <c r="H4074" s="269" t="s">
        <v>246</v>
      </c>
      <c r="I4074" s="95"/>
    </row>
    <row r="4075" spans="2:9" ht="18.75" customHeight="1">
      <c r="B4075" s="95"/>
      <c r="C4075" s="236"/>
      <c r="D4075" s="114"/>
      <c r="E4075" s="236"/>
      <c r="F4075" s="236"/>
      <c r="G4075" s="278">
        <f>IF(E4075="",0,IF(F4075="",0.42,F4075*0.05+0.42))</f>
        <v>0</v>
      </c>
      <c r="H4075" s="279">
        <f>G4075*E4075</f>
        <v>0</v>
      </c>
      <c r="I4075" s="95"/>
    </row>
    <row r="4076" spans="2:9" ht="18.75" customHeight="1">
      <c r="B4076" s="95"/>
      <c r="C4076" s="236"/>
      <c r="D4076" s="114"/>
      <c r="E4076" s="236"/>
      <c r="F4076" s="236"/>
      <c r="G4076" s="278">
        <f t="shared" ref="G4076:G4078" si="555">IF(E4076="",0,IF(F4076="",0.42,F4076*0.05+0.42))</f>
        <v>0</v>
      </c>
      <c r="H4076" s="279">
        <f t="shared" ref="H4076:H4078" si="556">G4076*E4076</f>
        <v>0</v>
      </c>
      <c r="I4076" s="95"/>
    </row>
    <row r="4077" spans="2:9" ht="18.75" customHeight="1">
      <c r="B4077" s="95"/>
      <c r="C4077" s="236"/>
      <c r="D4077" s="114"/>
      <c r="E4077" s="236"/>
      <c r="F4077" s="236"/>
      <c r="G4077" s="278">
        <f t="shared" si="555"/>
        <v>0</v>
      </c>
      <c r="H4077" s="279">
        <f t="shared" si="556"/>
        <v>0</v>
      </c>
      <c r="I4077" s="95"/>
    </row>
    <row r="4078" spans="2:9" ht="18.75" customHeight="1">
      <c r="B4078" s="95"/>
      <c r="C4078" s="237"/>
      <c r="D4078" s="115"/>
      <c r="E4078" s="237"/>
      <c r="F4078" s="237"/>
      <c r="G4078" s="280">
        <f t="shared" si="555"/>
        <v>0</v>
      </c>
      <c r="H4078" s="281">
        <f t="shared" si="556"/>
        <v>0</v>
      </c>
      <c r="I4078" s="95"/>
    </row>
    <row r="4079" spans="2:9" s="126" customFormat="1" ht="18.75" customHeight="1">
      <c r="B4079" s="122"/>
      <c r="C4079" s="500" t="s">
        <v>237</v>
      </c>
      <c r="D4079" s="500"/>
      <c r="E4079" s="500"/>
      <c r="F4079" s="500"/>
      <c r="G4079" s="502"/>
      <c r="H4079" s="272">
        <f>SUBTOTAL(9,H4075:H4078)</f>
        <v>0</v>
      </c>
      <c r="I4079" s="122"/>
    </row>
    <row r="4080" spans="2:9" ht="6" customHeight="1">
      <c r="B4080" s="95"/>
      <c r="C4080" s="97"/>
      <c r="D4080" s="97"/>
      <c r="E4080" s="97"/>
      <c r="F4080" s="97"/>
      <c r="G4080" s="97"/>
      <c r="H4080" s="97"/>
      <c r="I4080" s="95"/>
    </row>
    <row r="4081" spans="2:9" ht="18.75" customHeight="1">
      <c r="B4081" s="95"/>
      <c r="C4081" s="501" t="s">
        <v>247</v>
      </c>
      <c r="D4081" s="501"/>
      <c r="E4081" s="501"/>
      <c r="F4081" s="501"/>
      <c r="G4081" s="501"/>
      <c r="H4081" s="501"/>
      <c r="I4081" s="95"/>
    </row>
    <row r="4082" spans="2:9" ht="18.75" customHeight="1">
      <c r="B4082" s="95"/>
      <c r="C4082" s="277" t="s">
        <v>241</v>
      </c>
      <c r="D4082" s="277" t="s">
        <v>242</v>
      </c>
      <c r="E4082" s="503" t="s">
        <v>248</v>
      </c>
      <c r="F4082" s="503"/>
      <c r="G4082" s="503"/>
      <c r="H4082" s="267" t="s">
        <v>249</v>
      </c>
      <c r="I4082" s="95"/>
    </row>
    <row r="4083" spans="2:9" ht="18.75" customHeight="1">
      <c r="B4083" s="95"/>
      <c r="C4083" s="236"/>
      <c r="D4083" s="236"/>
      <c r="E4083" s="498"/>
      <c r="F4083" s="498"/>
      <c r="G4083" s="498"/>
      <c r="H4083" s="111">
        <v>0</v>
      </c>
      <c r="I4083" s="95"/>
    </row>
    <row r="4084" spans="2:9" ht="18.75" customHeight="1">
      <c r="B4084" s="95"/>
      <c r="C4084" s="236"/>
      <c r="D4084" s="236"/>
      <c r="E4084" s="498"/>
      <c r="F4084" s="498"/>
      <c r="G4084" s="498"/>
      <c r="H4084" s="111">
        <v>0</v>
      </c>
      <c r="I4084" s="95"/>
    </row>
    <row r="4085" spans="2:9" ht="18.75" customHeight="1">
      <c r="B4085" s="95"/>
      <c r="C4085" s="236"/>
      <c r="D4085" s="236"/>
      <c r="E4085" s="498"/>
      <c r="F4085" s="498"/>
      <c r="G4085" s="498"/>
      <c r="H4085" s="111">
        <v>0</v>
      </c>
      <c r="I4085" s="95"/>
    </row>
    <row r="4086" spans="2:9" ht="18.75" customHeight="1">
      <c r="B4086" s="95"/>
      <c r="C4086" s="237"/>
      <c r="D4086" s="237"/>
      <c r="E4086" s="499"/>
      <c r="F4086" s="499"/>
      <c r="G4086" s="499"/>
      <c r="H4086" s="113">
        <v>0</v>
      </c>
      <c r="I4086" s="95"/>
    </row>
    <row r="4087" spans="2:9" s="126" customFormat="1" ht="18.75" customHeight="1">
      <c r="B4087" s="122"/>
      <c r="C4087" s="500" t="s">
        <v>237</v>
      </c>
      <c r="D4087" s="500"/>
      <c r="E4087" s="500"/>
      <c r="F4087" s="500"/>
      <c r="G4087" s="500"/>
      <c r="H4087" s="276">
        <f>SUBTOTAL(9,H4083:H4086)</f>
        <v>0</v>
      </c>
      <c r="I4087" s="122"/>
    </row>
    <row r="4088" spans="2:9" ht="6" customHeight="1">
      <c r="B4088" s="95"/>
      <c r="C4088" s="97"/>
      <c r="D4088" s="97"/>
      <c r="E4088" s="97"/>
      <c r="F4088" s="97"/>
      <c r="G4088" s="97"/>
      <c r="H4088" s="97"/>
      <c r="I4088" s="95"/>
    </row>
    <row r="4089" spans="2:9" ht="18.75" customHeight="1">
      <c r="B4089" s="95"/>
      <c r="C4089" s="501" t="s">
        <v>250</v>
      </c>
      <c r="D4089" s="501"/>
      <c r="E4089" s="501"/>
      <c r="F4089" s="501"/>
      <c r="G4089" s="501"/>
      <c r="H4089" s="501"/>
      <c r="I4089" s="95"/>
    </row>
    <row r="4090" spans="2:9" ht="25.5">
      <c r="B4090" s="95"/>
      <c r="C4090" s="282" t="s">
        <v>251</v>
      </c>
      <c r="D4090" s="267" t="s">
        <v>252</v>
      </c>
      <c r="E4090" s="267" t="s">
        <v>253</v>
      </c>
      <c r="F4090" s="277" t="s">
        <v>254</v>
      </c>
      <c r="G4090" s="267" t="s">
        <v>255</v>
      </c>
      <c r="H4090" s="267" t="s">
        <v>249</v>
      </c>
      <c r="I4090" s="95"/>
    </row>
    <row r="4091" spans="2:9" ht="18.75" customHeight="1">
      <c r="B4091" s="95"/>
      <c r="C4091" s="116"/>
      <c r="D4091" s="117"/>
      <c r="E4091" s="117"/>
      <c r="F4091" s="117"/>
      <c r="G4091" s="283">
        <f>E4091-D4091</f>
        <v>0</v>
      </c>
      <c r="H4091" s="111">
        <v>0</v>
      </c>
      <c r="I4091" s="123" t="s">
        <v>256</v>
      </c>
    </row>
    <row r="4092" spans="2:9" ht="18.75" customHeight="1">
      <c r="B4092" s="95"/>
      <c r="C4092" s="118"/>
      <c r="D4092" s="119"/>
      <c r="E4092" s="119"/>
      <c r="F4092" s="119"/>
      <c r="G4092" s="284">
        <f t="shared" ref="G4092" si="557">E4092-D4092</f>
        <v>0</v>
      </c>
      <c r="H4092" s="113">
        <v>0</v>
      </c>
      <c r="I4092" s="123" t="s">
        <v>257</v>
      </c>
    </row>
    <row r="4093" spans="2:9" s="126" customFormat="1" ht="18.75" customHeight="1">
      <c r="B4093" s="122"/>
      <c r="C4093" s="500" t="s">
        <v>237</v>
      </c>
      <c r="D4093" s="500"/>
      <c r="E4093" s="500"/>
      <c r="F4093" s="500"/>
      <c r="G4093" s="500"/>
      <c r="H4093" s="276">
        <f>SUBTOTAL(9,H4091:H4092)</f>
        <v>0</v>
      </c>
      <c r="I4093" s="122"/>
    </row>
    <row r="4094" spans="2:9" ht="6" customHeight="1">
      <c r="B4094" s="95"/>
      <c r="C4094" s="97"/>
      <c r="D4094" s="97"/>
      <c r="E4094" s="97"/>
      <c r="F4094" s="97"/>
      <c r="G4094" s="97"/>
      <c r="H4094" s="97"/>
      <c r="I4094" s="95"/>
    </row>
    <row r="4095" spans="2:9" s="127" customFormat="1" ht="18.75" customHeight="1">
      <c r="B4095" s="124"/>
      <c r="C4095" s="497" t="s">
        <v>258</v>
      </c>
      <c r="D4095" s="497"/>
      <c r="E4095" s="497"/>
      <c r="F4095" s="497"/>
      <c r="G4095" s="497"/>
      <c r="H4095" s="285">
        <f>SUBTOTAL(9,H4063:H4093)</f>
        <v>0</v>
      </c>
      <c r="I4095" s="124"/>
    </row>
    <row r="4096" spans="2:9" ht="50.1" customHeight="1">
      <c r="B4096" s="95"/>
      <c r="C4096" s="120"/>
      <c r="D4096" s="120"/>
      <c r="E4096" s="120"/>
      <c r="F4096" s="120"/>
      <c r="G4096" s="120"/>
      <c r="H4096" s="120"/>
      <c r="I4096" s="95"/>
    </row>
    <row r="4097" spans="2:9" ht="18.75" customHeight="1">
      <c r="B4097" s="95"/>
      <c r="C4097" s="510" t="s">
        <v>358</v>
      </c>
      <c r="D4097" s="510"/>
      <c r="E4097" s="507"/>
      <c r="F4097" s="507"/>
      <c r="G4097" s="507"/>
      <c r="H4097" s="507"/>
      <c r="I4097" s="95"/>
    </row>
    <row r="4098" spans="2:9" ht="18.75" customHeight="1">
      <c r="B4098" s="95"/>
      <c r="C4098" s="511" t="s">
        <v>184</v>
      </c>
      <c r="D4098" s="511"/>
      <c r="E4098" s="507"/>
      <c r="F4098" s="507"/>
      <c r="G4098" s="507"/>
      <c r="H4098" s="507"/>
      <c r="I4098" s="95"/>
    </row>
    <row r="4099" spans="2:9" ht="18.75" customHeight="1">
      <c r="B4099" s="95"/>
      <c r="C4099" s="503" t="s">
        <v>359</v>
      </c>
      <c r="D4099" s="503"/>
      <c r="E4099" s="507"/>
      <c r="F4099" s="507"/>
      <c r="G4099" s="507"/>
      <c r="H4099" s="507"/>
      <c r="I4099" s="95"/>
    </row>
    <row r="4100" spans="2:9" ht="18.75" customHeight="1">
      <c r="B4100" s="95"/>
      <c r="C4100" s="503" t="s">
        <v>226</v>
      </c>
      <c r="D4100" s="503"/>
      <c r="E4100" s="507"/>
      <c r="F4100" s="507"/>
      <c r="G4100" s="507"/>
      <c r="H4100" s="507"/>
      <c r="I4100" s="95"/>
    </row>
    <row r="4101" spans="2:9" ht="32.25" customHeight="1">
      <c r="B4101" s="95"/>
      <c r="C4101" s="503" t="s">
        <v>227</v>
      </c>
      <c r="D4101" s="503"/>
      <c r="E4101" s="507"/>
      <c r="F4101" s="507"/>
      <c r="G4101" s="507"/>
      <c r="H4101" s="507"/>
      <c r="I4101" s="95"/>
    </row>
    <row r="4102" spans="2:9" ht="30" customHeight="1">
      <c r="B4102" s="95"/>
      <c r="C4102" s="265" t="s">
        <v>228</v>
      </c>
      <c r="D4102" s="265" t="s">
        <v>229</v>
      </c>
      <c r="E4102" s="265" t="s">
        <v>230</v>
      </c>
      <c r="F4102" s="508" t="s">
        <v>194</v>
      </c>
      <c r="G4102" s="508"/>
      <c r="H4102" s="508"/>
      <c r="I4102" s="95"/>
    </row>
    <row r="4103" spans="2:9" ht="18.75" customHeight="1">
      <c r="B4103" s="95"/>
      <c r="C4103" s="106"/>
      <c r="D4103" s="238"/>
      <c r="E4103" s="266">
        <f>D4103-C4103</f>
        <v>0</v>
      </c>
      <c r="F4103" s="509"/>
      <c r="G4103" s="509"/>
      <c r="H4103" s="509"/>
      <c r="I4103" s="121"/>
    </row>
    <row r="4104" spans="2:9" ht="6" customHeight="1">
      <c r="B4104" s="95"/>
      <c r="C4104" s="96"/>
      <c r="D4104" s="97"/>
      <c r="E4104" s="97"/>
      <c r="F4104" s="97"/>
      <c r="G4104" s="97"/>
      <c r="H4104" s="97"/>
      <c r="I4104" s="95"/>
    </row>
    <row r="4105" spans="2:9" ht="18.75" customHeight="1">
      <c r="B4105" s="95"/>
      <c r="C4105" s="501" t="s">
        <v>231</v>
      </c>
      <c r="D4105" s="501"/>
      <c r="E4105" s="501"/>
      <c r="F4105" s="501"/>
      <c r="G4105" s="501"/>
      <c r="H4105" s="501"/>
      <c r="I4105" s="95"/>
    </row>
    <row r="4106" spans="2:9" ht="25.5">
      <c r="B4106" s="95"/>
      <c r="C4106" s="267" t="s">
        <v>232</v>
      </c>
      <c r="D4106" s="267" t="s">
        <v>233</v>
      </c>
      <c r="E4106" s="267" t="s">
        <v>230</v>
      </c>
      <c r="F4106" s="267" t="s">
        <v>234</v>
      </c>
      <c r="G4106" s="268" t="s">
        <v>235</v>
      </c>
      <c r="H4106" s="269" t="s">
        <v>236</v>
      </c>
      <c r="I4106" s="95"/>
    </row>
    <row r="4107" spans="2:9" ht="18.75" customHeight="1">
      <c r="B4107" s="95"/>
      <c r="C4107" s="106"/>
      <c r="D4107" s="238"/>
      <c r="E4107" s="266">
        <f t="shared" ref="E4107:E4108" si="558">D4107-C4107</f>
        <v>0</v>
      </c>
      <c r="F4107" s="273">
        <f t="shared" ref="F4107:F4108" si="559">IF(E4107-FLOOR(E4107,1)&lt;=5/24,FLOOR(E4107,1),IF(E4107-FLOOR(E4107,1)&lt;=8/24,FLOOR(E4107,1)+1/3,IF(E4107-FLOOR(E4107,1)&lt;=12/24,FLOOR(E4107,1)+2/3,CEILING(E4107,1))))</f>
        <v>0</v>
      </c>
      <c r="G4107" s="108"/>
      <c r="H4107" s="270">
        <f t="shared" ref="H4107:H4108" si="560">G4107*F4107</f>
        <v>0</v>
      </c>
      <c r="I4107" s="95"/>
    </row>
    <row r="4108" spans="2:9" ht="18.75" customHeight="1">
      <c r="B4108" s="95"/>
      <c r="C4108" s="107"/>
      <c r="D4108" s="107"/>
      <c r="E4108" s="274">
        <f t="shared" si="558"/>
        <v>0</v>
      </c>
      <c r="F4108" s="275">
        <f t="shared" si="559"/>
        <v>0</v>
      </c>
      <c r="G4108" s="109"/>
      <c r="H4108" s="271">
        <f t="shared" si="560"/>
        <v>0</v>
      </c>
      <c r="I4108" s="95"/>
    </row>
    <row r="4109" spans="2:9" s="126" customFormat="1" ht="18.75" customHeight="1">
      <c r="B4109" s="122"/>
      <c r="C4109" s="500" t="s">
        <v>237</v>
      </c>
      <c r="D4109" s="500"/>
      <c r="E4109" s="500"/>
      <c r="F4109" s="500"/>
      <c r="G4109" s="502"/>
      <c r="H4109" s="272">
        <f>SUBTOTAL(9,H4107:H4108)</f>
        <v>0</v>
      </c>
      <c r="I4109" s="122"/>
    </row>
    <row r="4110" spans="2:9" ht="6" customHeight="1">
      <c r="B4110" s="95"/>
      <c r="C4110" s="96"/>
      <c r="D4110" s="97"/>
      <c r="E4110" s="97"/>
      <c r="F4110" s="97"/>
      <c r="G4110" s="97"/>
      <c r="H4110" s="97"/>
      <c r="I4110" s="95"/>
    </row>
    <row r="4111" spans="2:9" ht="18.75" customHeight="1">
      <c r="B4111" s="95"/>
      <c r="C4111" s="501" t="s">
        <v>238</v>
      </c>
      <c r="D4111" s="501"/>
      <c r="E4111" s="501"/>
      <c r="F4111" s="501"/>
      <c r="G4111" s="501"/>
      <c r="H4111" s="501"/>
      <c r="I4111" s="95"/>
    </row>
    <row r="4112" spans="2:9" ht="25.5">
      <c r="B4112" s="95"/>
      <c r="C4112" s="267" t="s">
        <v>239</v>
      </c>
      <c r="D4112" s="504" t="s">
        <v>16</v>
      </c>
      <c r="E4112" s="504"/>
      <c r="F4112" s="504"/>
      <c r="G4112" s="504"/>
      <c r="H4112" s="267" t="s">
        <v>64</v>
      </c>
      <c r="I4112" s="95"/>
    </row>
    <row r="4113" spans="2:9" ht="18.75" customHeight="1">
      <c r="B4113" s="95"/>
      <c r="C4113" s="110"/>
      <c r="D4113" s="505"/>
      <c r="E4113" s="505"/>
      <c r="F4113" s="505"/>
      <c r="G4113" s="505"/>
      <c r="H4113" s="111">
        <v>0</v>
      </c>
      <c r="I4113" s="121"/>
    </row>
    <row r="4114" spans="2:9" ht="18.75" customHeight="1">
      <c r="B4114" s="95"/>
      <c r="C4114" s="112"/>
      <c r="D4114" s="506"/>
      <c r="E4114" s="506"/>
      <c r="F4114" s="506"/>
      <c r="G4114" s="506"/>
      <c r="H4114" s="113">
        <v>0</v>
      </c>
      <c r="I4114" s="95"/>
    </row>
    <row r="4115" spans="2:9" s="126" customFormat="1" ht="18.75" customHeight="1">
      <c r="B4115" s="122"/>
      <c r="C4115" s="500" t="s">
        <v>237</v>
      </c>
      <c r="D4115" s="500"/>
      <c r="E4115" s="500"/>
      <c r="F4115" s="500"/>
      <c r="G4115" s="500"/>
      <c r="H4115" s="158">
        <f>SUBTOTAL(9,H4113:H4114)</f>
        <v>0</v>
      </c>
      <c r="I4115" s="122"/>
    </row>
    <row r="4116" spans="2:9" ht="6" customHeight="1">
      <c r="B4116" s="95"/>
      <c r="C4116" s="96"/>
      <c r="D4116" s="97"/>
      <c r="E4116" s="97"/>
      <c r="F4116" s="97"/>
      <c r="G4116" s="97"/>
      <c r="H4116" s="97"/>
      <c r="I4116" s="95"/>
    </row>
    <row r="4117" spans="2:9" ht="18.75" customHeight="1">
      <c r="B4117" s="95"/>
      <c r="C4117" s="501" t="s">
        <v>240</v>
      </c>
      <c r="D4117" s="501"/>
      <c r="E4117" s="501"/>
      <c r="F4117" s="501"/>
      <c r="G4117" s="501"/>
      <c r="H4117" s="501"/>
      <c r="I4117" s="95"/>
    </row>
    <row r="4118" spans="2:9" ht="38.25">
      <c r="B4118" s="95"/>
      <c r="C4118" s="277" t="s">
        <v>361</v>
      </c>
      <c r="D4118" s="277" t="s">
        <v>362</v>
      </c>
      <c r="E4118" s="267" t="s">
        <v>243</v>
      </c>
      <c r="F4118" s="267" t="s">
        <v>244</v>
      </c>
      <c r="G4118" s="268" t="s">
        <v>245</v>
      </c>
      <c r="H4118" s="269" t="s">
        <v>246</v>
      </c>
      <c r="I4118" s="95"/>
    </row>
    <row r="4119" spans="2:9" ht="18.75" customHeight="1">
      <c r="B4119" s="95"/>
      <c r="C4119" s="236"/>
      <c r="D4119" s="114"/>
      <c r="E4119" s="236"/>
      <c r="F4119" s="236"/>
      <c r="G4119" s="278">
        <f>IF(E4119="",0,IF(F4119="",0.42,F4119*0.05+0.42))</f>
        <v>0</v>
      </c>
      <c r="H4119" s="279">
        <f>G4119*E4119</f>
        <v>0</v>
      </c>
      <c r="I4119" s="95"/>
    </row>
    <row r="4120" spans="2:9" ht="18.75" customHeight="1">
      <c r="B4120" s="95"/>
      <c r="C4120" s="236"/>
      <c r="D4120" s="114"/>
      <c r="E4120" s="236"/>
      <c r="F4120" s="236"/>
      <c r="G4120" s="278">
        <f t="shared" ref="G4120:G4122" si="561">IF(E4120="",0,IF(F4120="",0.42,F4120*0.05+0.42))</f>
        <v>0</v>
      </c>
      <c r="H4120" s="279">
        <f t="shared" ref="H4120:H4122" si="562">G4120*E4120</f>
        <v>0</v>
      </c>
      <c r="I4120" s="95"/>
    </row>
    <row r="4121" spans="2:9" ht="18.75" customHeight="1">
      <c r="B4121" s="95"/>
      <c r="C4121" s="236"/>
      <c r="D4121" s="114"/>
      <c r="E4121" s="236"/>
      <c r="F4121" s="236"/>
      <c r="G4121" s="278">
        <f t="shared" si="561"/>
        <v>0</v>
      </c>
      <c r="H4121" s="279">
        <f t="shared" si="562"/>
        <v>0</v>
      </c>
      <c r="I4121" s="95"/>
    </row>
    <row r="4122" spans="2:9" ht="18.75" customHeight="1">
      <c r="B4122" s="95"/>
      <c r="C4122" s="237"/>
      <c r="D4122" s="115"/>
      <c r="E4122" s="237"/>
      <c r="F4122" s="237"/>
      <c r="G4122" s="280">
        <f t="shared" si="561"/>
        <v>0</v>
      </c>
      <c r="H4122" s="281">
        <f t="shared" si="562"/>
        <v>0</v>
      </c>
      <c r="I4122" s="95"/>
    </row>
    <row r="4123" spans="2:9" s="126" customFormat="1" ht="18.75" customHeight="1">
      <c r="B4123" s="122"/>
      <c r="C4123" s="500" t="s">
        <v>237</v>
      </c>
      <c r="D4123" s="500"/>
      <c r="E4123" s="500"/>
      <c r="F4123" s="500"/>
      <c r="G4123" s="502"/>
      <c r="H4123" s="272">
        <f>SUBTOTAL(9,H4119:H4122)</f>
        <v>0</v>
      </c>
      <c r="I4123" s="122"/>
    </row>
    <row r="4124" spans="2:9" ht="6" customHeight="1">
      <c r="B4124" s="95"/>
      <c r="C4124" s="97"/>
      <c r="D4124" s="97"/>
      <c r="E4124" s="97"/>
      <c r="F4124" s="97"/>
      <c r="G4124" s="97"/>
      <c r="H4124" s="97"/>
      <c r="I4124" s="95"/>
    </row>
    <row r="4125" spans="2:9" ht="18.75" customHeight="1">
      <c r="B4125" s="95"/>
      <c r="C4125" s="501" t="s">
        <v>247</v>
      </c>
      <c r="D4125" s="501"/>
      <c r="E4125" s="501"/>
      <c r="F4125" s="501"/>
      <c r="G4125" s="501"/>
      <c r="H4125" s="501"/>
      <c r="I4125" s="95"/>
    </row>
    <row r="4126" spans="2:9" ht="18.75" customHeight="1">
      <c r="B4126" s="95"/>
      <c r="C4126" s="277" t="s">
        <v>241</v>
      </c>
      <c r="D4126" s="277" t="s">
        <v>242</v>
      </c>
      <c r="E4126" s="503" t="s">
        <v>248</v>
      </c>
      <c r="F4126" s="503"/>
      <c r="G4126" s="503"/>
      <c r="H4126" s="267" t="s">
        <v>249</v>
      </c>
      <c r="I4126" s="95"/>
    </row>
    <row r="4127" spans="2:9" ht="18.75" customHeight="1">
      <c r="B4127" s="95"/>
      <c r="C4127" s="236"/>
      <c r="D4127" s="236"/>
      <c r="E4127" s="498"/>
      <c r="F4127" s="498"/>
      <c r="G4127" s="498"/>
      <c r="H4127" s="111">
        <v>0</v>
      </c>
      <c r="I4127" s="95"/>
    </row>
    <row r="4128" spans="2:9" ht="18.75" customHeight="1">
      <c r="B4128" s="95"/>
      <c r="C4128" s="236"/>
      <c r="D4128" s="236"/>
      <c r="E4128" s="498"/>
      <c r="F4128" s="498"/>
      <c r="G4128" s="498"/>
      <c r="H4128" s="111">
        <v>0</v>
      </c>
      <c r="I4128" s="95"/>
    </row>
    <row r="4129" spans="2:9" ht="18.75" customHeight="1">
      <c r="B4129" s="95"/>
      <c r="C4129" s="236"/>
      <c r="D4129" s="236"/>
      <c r="E4129" s="498"/>
      <c r="F4129" s="498"/>
      <c r="G4129" s="498"/>
      <c r="H4129" s="111">
        <v>0</v>
      </c>
      <c r="I4129" s="95"/>
    </row>
    <row r="4130" spans="2:9" ht="18.75" customHeight="1">
      <c r="B4130" s="95"/>
      <c r="C4130" s="237"/>
      <c r="D4130" s="237"/>
      <c r="E4130" s="499"/>
      <c r="F4130" s="499"/>
      <c r="G4130" s="499"/>
      <c r="H4130" s="113">
        <v>0</v>
      </c>
      <c r="I4130" s="95"/>
    </row>
    <row r="4131" spans="2:9" s="126" customFormat="1" ht="18.75" customHeight="1">
      <c r="B4131" s="122"/>
      <c r="C4131" s="500" t="s">
        <v>237</v>
      </c>
      <c r="D4131" s="500"/>
      <c r="E4131" s="500"/>
      <c r="F4131" s="500"/>
      <c r="G4131" s="500"/>
      <c r="H4131" s="276">
        <f>SUBTOTAL(9,H4127:H4130)</f>
        <v>0</v>
      </c>
      <c r="I4131" s="122"/>
    </row>
    <row r="4132" spans="2:9" ht="6" customHeight="1">
      <c r="B4132" s="95"/>
      <c r="C4132" s="97"/>
      <c r="D4132" s="97"/>
      <c r="E4132" s="97"/>
      <c r="F4132" s="97"/>
      <c r="G4132" s="97"/>
      <c r="H4132" s="97"/>
      <c r="I4132" s="95"/>
    </row>
    <row r="4133" spans="2:9" ht="18.75" customHeight="1">
      <c r="B4133" s="95"/>
      <c r="C4133" s="501" t="s">
        <v>250</v>
      </c>
      <c r="D4133" s="501"/>
      <c r="E4133" s="501"/>
      <c r="F4133" s="501"/>
      <c r="G4133" s="501"/>
      <c r="H4133" s="501"/>
      <c r="I4133" s="95"/>
    </row>
    <row r="4134" spans="2:9" ht="25.5">
      <c r="B4134" s="95"/>
      <c r="C4134" s="282" t="s">
        <v>251</v>
      </c>
      <c r="D4134" s="267" t="s">
        <v>252</v>
      </c>
      <c r="E4134" s="267" t="s">
        <v>253</v>
      </c>
      <c r="F4134" s="277" t="s">
        <v>254</v>
      </c>
      <c r="G4134" s="267" t="s">
        <v>255</v>
      </c>
      <c r="H4134" s="267" t="s">
        <v>249</v>
      </c>
      <c r="I4134" s="95"/>
    </row>
    <row r="4135" spans="2:9" ht="18.75" customHeight="1">
      <c r="B4135" s="95"/>
      <c r="C4135" s="116"/>
      <c r="D4135" s="117"/>
      <c r="E4135" s="117"/>
      <c r="F4135" s="117"/>
      <c r="G4135" s="283">
        <f>E4135-D4135</f>
        <v>0</v>
      </c>
      <c r="H4135" s="111">
        <v>0</v>
      </c>
      <c r="I4135" s="123" t="s">
        <v>256</v>
      </c>
    </row>
    <row r="4136" spans="2:9" ht="18.75" customHeight="1">
      <c r="B4136" s="95"/>
      <c r="C4136" s="118"/>
      <c r="D4136" s="119"/>
      <c r="E4136" s="119"/>
      <c r="F4136" s="119"/>
      <c r="G4136" s="284">
        <f t="shared" ref="G4136" si="563">E4136-D4136</f>
        <v>0</v>
      </c>
      <c r="H4136" s="113">
        <v>0</v>
      </c>
      <c r="I4136" s="123" t="s">
        <v>257</v>
      </c>
    </row>
    <row r="4137" spans="2:9" s="126" customFormat="1" ht="18.75" customHeight="1">
      <c r="B4137" s="122"/>
      <c r="C4137" s="500" t="s">
        <v>237</v>
      </c>
      <c r="D4137" s="500"/>
      <c r="E4137" s="500"/>
      <c r="F4137" s="500"/>
      <c r="G4137" s="500"/>
      <c r="H4137" s="276">
        <f>SUBTOTAL(9,H4135:H4136)</f>
        <v>0</v>
      </c>
      <c r="I4137" s="122"/>
    </row>
    <row r="4138" spans="2:9" ht="6" customHeight="1">
      <c r="B4138" s="95"/>
      <c r="C4138" s="97"/>
      <c r="D4138" s="97"/>
      <c r="E4138" s="97"/>
      <c r="F4138" s="97"/>
      <c r="G4138" s="97"/>
      <c r="H4138" s="97"/>
      <c r="I4138" s="95"/>
    </row>
    <row r="4139" spans="2:9" s="127" customFormat="1" ht="18.75" customHeight="1">
      <c r="B4139" s="124"/>
      <c r="C4139" s="497" t="s">
        <v>258</v>
      </c>
      <c r="D4139" s="497"/>
      <c r="E4139" s="497"/>
      <c r="F4139" s="497"/>
      <c r="G4139" s="497"/>
      <c r="H4139" s="285">
        <f>SUBTOTAL(9,H4107:H4137)</f>
        <v>0</v>
      </c>
      <c r="I4139" s="124"/>
    </row>
    <row r="4140" spans="2:9" ht="50.1" customHeight="1">
      <c r="B4140" s="95"/>
      <c r="C4140" s="120"/>
      <c r="D4140" s="120"/>
      <c r="E4140" s="120"/>
      <c r="F4140" s="120"/>
      <c r="G4140" s="120"/>
      <c r="H4140" s="120"/>
      <c r="I4140" s="95"/>
    </row>
    <row r="4141" spans="2:9" ht="18.75" customHeight="1">
      <c r="B4141" s="95"/>
      <c r="C4141" s="510" t="s">
        <v>358</v>
      </c>
      <c r="D4141" s="510"/>
      <c r="E4141" s="507"/>
      <c r="F4141" s="507"/>
      <c r="G4141" s="507"/>
      <c r="H4141" s="507"/>
      <c r="I4141" s="95"/>
    </row>
    <row r="4142" spans="2:9" ht="18.75" customHeight="1">
      <c r="B4142" s="95"/>
      <c r="C4142" s="511" t="s">
        <v>184</v>
      </c>
      <c r="D4142" s="511"/>
      <c r="E4142" s="507"/>
      <c r="F4142" s="507"/>
      <c r="G4142" s="507"/>
      <c r="H4142" s="507"/>
      <c r="I4142" s="95"/>
    </row>
    <row r="4143" spans="2:9" ht="18.75" customHeight="1">
      <c r="B4143" s="95"/>
      <c r="C4143" s="503" t="s">
        <v>359</v>
      </c>
      <c r="D4143" s="503"/>
      <c r="E4143" s="507"/>
      <c r="F4143" s="507"/>
      <c r="G4143" s="507"/>
      <c r="H4143" s="507"/>
      <c r="I4143" s="95"/>
    </row>
    <row r="4144" spans="2:9" ht="18.75" customHeight="1">
      <c r="B4144" s="95"/>
      <c r="C4144" s="503" t="s">
        <v>226</v>
      </c>
      <c r="D4144" s="503"/>
      <c r="E4144" s="507"/>
      <c r="F4144" s="507"/>
      <c r="G4144" s="507"/>
      <c r="H4144" s="507"/>
      <c r="I4144" s="95"/>
    </row>
    <row r="4145" spans="2:9" ht="32.25" customHeight="1">
      <c r="B4145" s="95"/>
      <c r="C4145" s="503" t="s">
        <v>227</v>
      </c>
      <c r="D4145" s="503"/>
      <c r="E4145" s="507"/>
      <c r="F4145" s="507"/>
      <c r="G4145" s="507"/>
      <c r="H4145" s="507"/>
      <c r="I4145" s="95"/>
    </row>
    <row r="4146" spans="2:9" ht="30" customHeight="1">
      <c r="B4146" s="95"/>
      <c r="C4146" s="265" t="s">
        <v>228</v>
      </c>
      <c r="D4146" s="265" t="s">
        <v>229</v>
      </c>
      <c r="E4146" s="265" t="s">
        <v>230</v>
      </c>
      <c r="F4146" s="508" t="s">
        <v>194</v>
      </c>
      <c r="G4146" s="508"/>
      <c r="H4146" s="508"/>
      <c r="I4146" s="95"/>
    </row>
    <row r="4147" spans="2:9" ht="18.75" customHeight="1">
      <c r="B4147" s="95"/>
      <c r="C4147" s="106"/>
      <c r="D4147" s="238"/>
      <c r="E4147" s="266">
        <f>D4147-C4147</f>
        <v>0</v>
      </c>
      <c r="F4147" s="509"/>
      <c r="G4147" s="509"/>
      <c r="H4147" s="509"/>
      <c r="I4147" s="121"/>
    </row>
    <row r="4148" spans="2:9" ht="6" customHeight="1">
      <c r="B4148" s="95"/>
      <c r="C4148" s="96"/>
      <c r="D4148" s="97"/>
      <c r="E4148" s="97"/>
      <c r="F4148" s="97"/>
      <c r="G4148" s="97"/>
      <c r="H4148" s="97"/>
      <c r="I4148" s="95"/>
    </row>
    <row r="4149" spans="2:9" ht="18.75" customHeight="1">
      <c r="B4149" s="95"/>
      <c r="C4149" s="501" t="s">
        <v>231</v>
      </c>
      <c r="D4149" s="501"/>
      <c r="E4149" s="501"/>
      <c r="F4149" s="501"/>
      <c r="G4149" s="501"/>
      <c r="H4149" s="501"/>
      <c r="I4149" s="95"/>
    </row>
    <row r="4150" spans="2:9" ht="25.5">
      <c r="B4150" s="95"/>
      <c r="C4150" s="267" t="s">
        <v>232</v>
      </c>
      <c r="D4150" s="267" t="s">
        <v>233</v>
      </c>
      <c r="E4150" s="267" t="s">
        <v>230</v>
      </c>
      <c r="F4150" s="267" t="s">
        <v>234</v>
      </c>
      <c r="G4150" s="268" t="s">
        <v>235</v>
      </c>
      <c r="H4150" s="269" t="s">
        <v>236</v>
      </c>
      <c r="I4150" s="95"/>
    </row>
    <row r="4151" spans="2:9" ht="18.75" customHeight="1">
      <c r="B4151" s="95"/>
      <c r="C4151" s="106"/>
      <c r="D4151" s="238"/>
      <c r="E4151" s="266">
        <f t="shared" ref="E4151:E4152" si="564">D4151-C4151</f>
        <v>0</v>
      </c>
      <c r="F4151" s="273">
        <f t="shared" ref="F4151:F4152" si="565">IF(E4151-FLOOR(E4151,1)&lt;=5/24,FLOOR(E4151,1),IF(E4151-FLOOR(E4151,1)&lt;=8/24,FLOOR(E4151,1)+1/3,IF(E4151-FLOOR(E4151,1)&lt;=12/24,FLOOR(E4151,1)+2/3,CEILING(E4151,1))))</f>
        <v>0</v>
      </c>
      <c r="G4151" s="108"/>
      <c r="H4151" s="270">
        <f t="shared" ref="H4151:H4152" si="566">G4151*F4151</f>
        <v>0</v>
      </c>
      <c r="I4151" s="95"/>
    </row>
    <row r="4152" spans="2:9" ht="18.75" customHeight="1">
      <c r="B4152" s="95"/>
      <c r="C4152" s="107"/>
      <c r="D4152" s="107"/>
      <c r="E4152" s="274">
        <f t="shared" si="564"/>
        <v>0</v>
      </c>
      <c r="F4152" s="275">
        <f t="shared" si="565"/>
        <v>0</v>
      </c>
      <c r="G4152" s="109"/>
      <c r="H4152" s="271">
        <f t="shared" si="566"/>
        <v>0</v>
      </c>
      <c r="I4152" s="95"/>
    </row>
    <row r="4153" spans="2:9" s="126" customFormat="1" ht="18.75" customHeight="1">
      <c r="B4153" s="122"/>
      <c r="C4153" s="500" t="s">
        <v>237</v>
      </c>
      <c r="D4153" s="500"/>
      <c r="E4153" s="500"/>
      <c r="F4153" s="500"/>
      <c r="G4153" s="502"/>
      <c r="H4153" s="272">
        <f>SUBTOTAL(9,H4151:H4152)</f>
        <v>0</v>
      </c>
      <c r="I4153" s="122"/>
    </row>
    <row r="4154" spans="2:9" ht="6" customHeight="1">
      <c r="B4154" s="95"/>
      <c r="C4154" s="96"/>
      <c r="D4154" s="97"/>
      <c r="E4154" s="97"/>
      <c r="F4154" s="97"/>
      <c r="G4154" s="97"/>
      <c r="H4154" s="97"/>
      <c r="I4154" s="95"/>
    </row>
    <row r="4155" spans="2:9" ht="18.75" customHeight="1">
      <c r="B4155" s="95"/>
      <c r="C4155" s="501" t="s">
        <v>238</v>
      </c>
      <c r="D4155" s="501"/>
      <c r="E4155" s="501"/>
      <c r="F4155" s="501"/>
      <c r="G4155" s="501"/>
      <c r="H4155" s="501"/>
      <c r="I4155" s="95"/>
    </row>
    <row r="4156" spans="2:9" ht="25.5">
      <c r="B4156" s="95"/>
      <c r="C4156" s="267" t="s">
        <v>239</v>
      </c>
      <c r="D4156" s="504" t="s">
        <v>16</v>
      </c>
      <c r="E4156" s="504"/>
      <c r="F4156" s="504"/>
      <c r="G4156" s="504"/>
      <c r="H4156" s="267" t="s">
        <v>64</v>
      </c>
      <c r="I4156" s="95"/>
    </row>
    <row r="4157" spans="2:9" ht="18.75" customHeight="1">
      <c r="B4157" s="95"/>
      <c r="C4157" s="110"/>
      <c r="D4157" s="505"/>
      <c r="E4157" s="505"/>
      <c r="F4157" s="505"/>
      <c r="G4157" s="505"/>
      <c r="H4157" s="111">
        <v>0</v>
      </c>
      <c r="I4157" s="121"/>
    </row>
    <row r="4158" spans="2:9" ht="18.75" customHeight="1">
      <c r="B4158" s="95"/>
      <c r="C4158" s="112"/>
      <c r="D4158" s="506"/>
      <c r="E4158" s="506"/>
      <c r="F4158" s="506"/>
      <c r="G4158" s="506"/>
      <c r="H4158" s="113">
        <v>0</v>
      </c>
      <c r="I4158" s="95"/>
    </row>
    <row r="4159" spans="2:9" s="126" customFormat="1" ht="18.75" customHeight="1">
      <c r="B4159" s="122"/>
      <c r="C4159" s="500" t="s">
        <v>237</v>
      </c>
      <c r="D4159" s="500"/>
      <c r="E4159" s="500"/>
      <c r="F4159" s="500"/>
      <c r="G4159" s="500"/>
      <c r="H4159" s="158">
        <f>SUBTOTAL(9,H4157:H4158)</f>
        <v>0</v>
      </c>
      <c r="I4159" s="122"/>
    </row>
    <row r="4160" spans="2:9" ht="6" customHeight="1">
      <c r="B4160" s="95"/>
      <c r="C4160" s="96"/>
      <c r="D4160" s="97"/>
      <c r="E4160" s="97"/>
      <c r="F4160" s="97"/>
      <c r="G4160" s="97"/>
      <c r="H4160" s="97"/>
      <c r="I4160" s="95"/>
    </row>
    <row r="4161" spans="2:9" ht="18.75" customHeight="1">
      <c r="B4161" s="95"/>
      <c r="C4161" s="501" t="s">
        <v>240</v>
      </c>
      <c r="D4161" s="501"/>
      <c r="E4161" s="501"/>
      <c r="F4161" s="501"/>
      <c r="G4161" s="501"/>
      <c r="H4161" s="501"/>
      <c r="I4161" s="95"/>
    </row>
    <row r="4162" spans="2:9" ht="38.25">
      <c r="B4162" s="95"/>
      <c r="C4162" s="277" t="s">
        <v>361</v>
      </c>
      <c r="D4162" s="277" t="s">
        <v>362</v>
      </c>
      <c r="E4162" s="267" t="s">
        <v>243</v>
      </c>
      <c r="F4162" s="267" t="s">
        <v>244</v>
      </c>
      <c r="G4162" s="268" t="s">
        <v>245</v>
      </c>
      <c r="H4162" s="269" t="s">
        <v>246</v>
      </c>
      <c r="I4162" s="95"/>
    </row>
    <row r="4163" spans="2:9" ht="18.75" customHeight="1">
      <c r="B4163" s="95"/>
      <c r="C4163" s="236"/>
      <c r="D4163" s="114"/>
      <c r="E4163" s="236"/>
      <c r="F4163" s="236"/>
      <c r="G4163" s="278">
        <f>IF(E4163="",0,IF(F4163="",0.42,F4163*0.05+0.42))</f>
        <v>0</v>
      </c>
      <c r="H4163" s="279">
        <f>G4163*E4163</f>
        <v>0</v>
      </c>
      <c r="I4163" s="95"/>
    </row>
    <row r="4164" spans="2:9" ht="18.75" customHeight="1">
      <c r="B4164" s="95"/>
      <c r="C4164" s="236"/>
      <c r="D4164" s="114"/>
      <c r="E4164" s="236"/>
      <c r="F4164" s="236"/>
      <c r="G4164" s="278">
        <f t="shared" ref="G4164:G4166" si="567">IF(E4164="",0,IF(F4164="",0.42,F4164*0.05+0.42))</f>
        <v>0</v>
      </c>
      <c r="H4164" s="279">
        <f t="shared" ref="H4164:H4166" si="568">G4164*E4164</f>
        <v>0</v>
      </c>
      <c r="I4164" s="95"/>
    </row>
    <row r="4165" spans="2:9" ht="18.75" customHeight="1">
      <c r="B4165" s="95"/>
      <c r="C4165" s="236"/>
      <c r="D4165" s="114"/>
      <c r="E4165" s="236"/>
      <c r="F4165" s="236"/>
      <c r="G4165" s="278">
        <f t="shared" si="567"/>
        <v>0</v>
      </c>
      <c r="H4165" s="279">
        <f t="shared" si="568"/>
        <v>0</v>
      </c>
      <c r="I4165" s="95"/>
    </row>
    <row r="4166" spans="2:9" ht="18.75" customHeight="1">
      <c r="B4166" s="95"/>
      <c r="C4166" s="237"/>
      <c r="D4166" s="115"/>
      <c r="E4166" s="237"/>
      <c r="F4166" s="237"/>
      <c r="G4166" s="280">
        <f t="shared" si="567"/>
        <v>0</v>
      </c>
      <c r="H4166" s="281">
        <f t="shared" si="568"/>
        <v>0</v>
      </c>
      <c r="I4166" s="95"/>
    </row>
    <row r="4167" spans="2:9" s="126" customFormat="1" ht="18.75" customHeight="1">
      <c r="B4167" s="122"/>
      <c r="C4167" s="500" t="s">
        <v>237</v>
      </c>
      <c r="D4167" s="500"/>
      <c r="E4167" s="500"/>
      <c r="F4167" s="500"/>
      <c r="G4167" s="502"/>
      <c r="H4167" s="272">
        <f>SUBTOTAL(9,H4163:H4166)</f>
        <v>0</v>
      </c>
      <c r="I4167" s="122"/>
    </row>
    <row r="4168" spans="2:9" ht="6" customHeight="1">
      <c r="B4168" s="95"/>
      <c r="C4168" s="97"/>
      <c r="D4168" s="97"/>
      <c r="E4168" s="97"/>
      <c r="F4168" s="97"/>
      <c r="G4168" s="97"/>
      <c r="H4168" s="97"/>
      <c r="I4168" s="95"/>
    </row>
    <row r="4169" spans="2:9" ht="18.75" customHeight="1">
      <c r="B4169" s="95"/>
      <c r="C4169" s="501" t="s">
        <v>247</v>
      </c>
      <c r="D4169" s="501"/>
      <c r="E4169" s="501"/>
      <c r="F4169" s="501"/>
      <c r="G4169" s="501"/>
      <c r="H4169" s="501"/>
      <c r="I4169" s="95"/>
    </row>
    <row r="4170" spans="2:9" ht="18.75" customHeight="1">
      <c r="B4170" s="95"/>
      <c r="C4170" s="277" t="s">
        <v>241</v>
      </c>
      <c r="D4170" s="277" t="s">
        <v>242</v>
      </c>
      <c r="E4170" s="503" t="s">
        <v>248</v>
      </c>
      <c r="F4170" s="503"/>
      <c r="G4170" s="503"/>
      <c r="H4170" s="267" t="s">
        <v>249</v>
      </c>
      <c r="I4170" s="95"/>
    </row>
    <row r="4171" spans="2:9" ht="18.75" customHeight="1">
      <c r="B4171" s="95"/>
      <c r="C4171" s="236"/>
      <c r="D4171" s="236"/>
      <c r="E4171" s="498"/>
      <c r="F4171" s="498"/>
      <c r="G4171" s="498"/>
      <c r="H4171" s="111">
        <v>0</v>
      </c>
      <c r="I4171" s="95"/>
    </row>
    <row r="4172" spans="2:9" ht="18.75" customHeight="1">
      <c r="B4172" s="95"/>
      <c r="C4172" s="236"/>
      <c r="D4172" s="236"/>
      <c r="E4172" s="498"/>
      <c r="F4172" s="498"/>
      <c r="G4172" s="498"/>
      <c r="H4172" s="111">
        <v>0</v>
      </c>
      <c r="I4172" s="95"/>
    </row>
    <row r="4173" spans="2:9" ht="18.75" customHeight="1">
      <c r="B4173" s="95"/>
      <c r="C4173" s="236"/>
      <c r="D4173" s="236"/>
      <c r="E4173" s="498"/>
      <c r="F4173" s="498"/>
      <c r="G4173" s="498"/>
      <c r="H4173" s="111">
        <v>0</v>
      </c>
      <c r="I4173" s="95"/>
    </row>
    <row r="4174" spans="2:9" ht="18.75" customHeight="1">
      <c r="B4174" s="95"/>
      <c r="C4174" s="237"/>
      <c r="D4174" s="237"/>
      <c r="E4174" s="499"/>
      <c r="F4174" s="499"/>
      <c r="G4174" s="499"/>
      <c r="H4174" s="113">
        <v>0</v>
      </c>
      <c r="I4174" s="95"/>
    </row>
    <row r="4175" spans="2:9" s="126" customFormat="1" ht="18.75" customHeight="1">
      <c r="B4175" s="122"/>
      <c r="C4175" s="500" t="s">
        <v>237</v>
      </c>
      <c r="D4175" s="500"/>
      <c r="E4175" s="500"/>
      <c r="F4175" s="500"/>
      <c r="G4175" s="500"/>
      <c r="H4175" s="276">
        <f>SUBTOTAL(9,H4171:H4174)</f>
        <v>0</v>
      </c>
      <c r="I4175" s="122"/>
    </row>
    <row r="4176" spans="2:9" ht="6" customHeight="1">
      <c r="B4176" s="95"/>
      <c r="C4176" s="97"/>
      <c r="D4176" s="97"/>
      <c r="E4176" s="97"/>
      <c r="F4176" s="97"/>
      <c r="G4176" s="97"/>
      <c r="H4176" s="97"/>
      <c r="I4176" s="95"/>
    </row>
    <row r="4177" spans="2:9" ht="18.75" customHeight="1">
      <c r="B4177" s="95"/>
      <c r="C4177" s="501" t="s">
        <v>250</v>
      </c>
      <c r="D4177" s="501"/>
      <c r="E4177" s="501"/>
      <c r="F4177" s="501"/>
      <c r="G4177" s="501"/>
      <c r="H4177" s="501"/>
      <c r="I4177" s="95"/>
    </row>
    <row r="4178" spans="2:9" ht="25.5">
      <c r="B4178" s="95"/>
      <c r="C4178" s="282" t="s">
        <v>251</v>
      </c>
      <c r="D4178" s="267" t="s">
        <v>252</v>
      </c>
      <c r="E4178" s="267" t="s">
        <v>253</v>
      </c>
      <c r="F4178" s="277" t="s">
        <v>254</v>
      </c>
      <c r="G4178" s="267" t="s">
        <v>255</v>
      </c>
      <c r="H4178" s="267" t="s">
        <v>249</v>
      </c>
      <c r="I4178" s="95"/>
    </row>
    <row r="4179" spans="2:9" ht="18.75" customHeight="1">
      <c r="B4179" s="95"/>
      <c r="C4179" s="116"/>
      <c r="D4179" s="117"/>
      <c r="E4179" s="117"/>
      <c r="F4179" s="117"/>
      <c r="G4179" s="283">
        <f>E4179-D4179</f>
        <v>0</v>
      </c>
      <c r="H4179" s="111">
        <v>0</v>
      </c>
      <c r="I4179" s="123" t="s">
        <v>256</v>
      </c>
    </row>
    <row r="4180" spans="2:9" ht="18.75" customHeight="1">
      <c r="B4180" s="95"/>
      <c r="C4180" s="118"/>
      <c r="D4180" s="119"/>
      <c r="E4180" s="119"/>
      <c r="F4180" s="119"/>
      <c r="G4180" s="284">
        <f t="shared" ref="G4180" si="569">E4180-D4180</f>
        <v>0</v>
      </c>
      <c r="H4180" s="113">
        <v>0</v>
      </c>
      <c r="I4180" s="123" t="s">
        <v>257</v>
      </c>
    </row>
    <row r="4181" spans="2:9" s="126" customFormat="1" ht="18.75" customHeight="1">
      <c r="B4181" s="122"/>
      <c r="C4181" s="500" t="s">
        <v>237</v>
      </c>
      <c r="D4181" s="500"/>
      <c r="E4181" s="500"/>
      <c r="F4181" s="500"/>
      <c r="G4181" s="500"/>
      <c r="H4181" s="276">
        <f>SUBTOTAL(9,H4179:H4180)</f>
        <v>0</v>
      </c>
      <c r="I4181" s="122"/>
    </row>
    <row r="4182" spans="2:9" ht="6" customHeight="1">
      <c r="B4182" s="95"/>
      <c r="C4182" s="97"/>
      <c r="D4182" s="97"/>
      <c r="E4182" s="97"/>
      <c r="F4182" s="97"/>
      <c r="G4182" s="97"/>
      <c r="H4182" s="97"/>
      <c r="I4182" s="95"/>
    </row>
    <row r="4183" spans="2:9" s="127" customFormat="1" ht="18.75" customHeight="1">
      <c r="B4183" s="124"/>
      <c r="C4183" s="497" t="s">
        <v>258</v>
      </c>
      <c r="D4183" s="497"/>
      <c r="E4183" s="497"/>
      <c r="F4183" s="497"/>
      <c r="G4183" s="497"/>
      <c r="H4183" s="285">
        <f>SUBTOTAL(9,H4151:H4181)</f>
        <v>0</v>
      </c>
      <c r="I4183" s="124"/>
    </row>
    <row r="4184" spans="2:9" ht="50.1" customHeight="1">
      <c r="B4184" s="95"/>
      <c r="C4184" s="120"/>
      <c r="D4184" s="120"/>
      <c r="E4184" s="120"/>
      <c r="F4184" s="120"/>
      <c r="G4184" s="120"/>
      <c r="H4184" s="120"/>
      <c r="I4184" s="95"/>
    </row>
    <row r="4185" spans="2:9" ht="18.75" customHeight="1">
      <c r="B4185" s="95"/>
      <c r="C4185" s="510" t="s">
        <v>358</v>
      </c>
      <c r="D4185" s="510"/>
      <c r="E4185" s="507"/>
      <c r="F4185" s="507"/>
      <c r="G4185" s="507"/>
      <c r="H4185" s="507"/>
      <c r="I4185" s="95"/>
    </row>
    <row r="4186" spans="2:9" ht="18.75" customHeight="1">
      <c r="B4186" s="95"/>
      <c r="C4186" s="511" t="s">
        <v>184</v>
      </c>
      <c r="D4186" s="511"/>
      <c r="E4186" s="507"/>
      <c r="F4186" s="507"/>
      <c r="G4186" s="507"/>
      <c r="H4186" s="507"/>
      <c r="I4186" s="95"/>
    </row>
    <row r="4187" spans="2:9" ht="18.75" customHeight="1">
      <c r="B4187" s="95"/>
      <c r="C4187" s="503" t="s">
        <v>359</v>
      </c>
      <c r="D4187" s="503"/>
      <c r="E4187" s="507"/>
      <c r="F4187" s="507"/>
      <c r="G4187" s="507"/>
      <c r="H4187" s="507"/>
      <c r="I4187" s="95"/>
    </row>
    <row r="4188" spans="2:9" ht="18.75" customHeight="1">
      <c r="B4188" s="95"/>
      <c r="C4188" s="503" t="s">
        <v>226</v>
      </c>
      <c r="D4188" s="503"/>
      <c r="E4188" s="507"/>
      <c r="F4188" s="507"/>
      <c r="G4188" s="507"/>
      <c r="H4188" s="507"/>
      <c r="I4188" s="95"/>
    </row>
    <row r="4189" spans="2:9" ht="32.25" customHeight="1">
      <c r="B4189" s="95"/>
      <c r="C4189" s="503" t="s">
        <v>227</v>
      </c>
      <c r="D4189" s="503"/>
      <c r="E4189" s="507"/>
      <c r="F4189" s="507"/>
      <c r="G4189" s="507"/>
      <c r="H4189" s="507"/>
      <c r="I4189" s="95"/>
    </row>
    <row r="4190" spans="2:9" ht="30" customHeight="1">
      <c r="B4190" s="95"/>
      <c r="C4190" s="265" t="s">
        <v>228</v>
      </c>
      <c r="D4190" s="265" t="s">
        <v>229</v>
      </c>
      <c r="E4190" s="265" t="s">
        <v>230</v>
      </c>
      <c r="F4190" s="508" t="s">
        <v>194</v>
      </c>
      <c r="G4190" s="508"/>
      <c r="H4190" s="508"/>
      <c r="I4190" s="95"/>
    </row>
    <row r="4191" spans="2:9" ht="18.75" customHeight="1">
      <c r="B4191" s="95"/>
      <c r="C4191" s="106"/>
      <c r="D4191" s="238"/>
      <c r="E4191" s="266">
        <f>D4191-C4191</f>
        <v>0</v>
      </c>
      <c r="F4191" s="509"/>
      <c r="G4191" s="509"/>
      <c r="H4191" s="509"/>
      <c r="I4191" s="121"/>
    </row>
    <row r="4192" spans="2:9" ht="6" customHeight="1">
      <c r="B4192" s="95"/>
      <c r="C4192" s="96"/>
      <c r="D4192" s="97"/>
      <c r="E4192" s="97"/>
      <c r="F4192" s="97"/>
      <c r="G4192" s="97"/>
      <c r="H4192" s="97"/>
      <c r="I4192" s="95"/>
    </row>
    <row r="4193" spans="2:9" ht="18.75" customHeight="1">
      <c r="B4193" s="95"/>
      <c r="C4193" s="501" t="s">
        <v>231</v>
      </c>
      <c r="D4193" s="501"/>
      <c r="E4193" s="501"/>
      <c r="F4193" s="501"/>
      <c r="G4193" s="501"/>
      <c r="H4193" s="501"/>
      <c r="I4193" s="95"/>
    </row>
    <row r="4194" spans="2:9" ht="25.5">
      <c r="B4194" s="95"/>
      <c r="C4194" s="267" t="s">
        <v>232</v>
      </c>
      <c r="D4194" s="267" t="s">
        <v>233</v>
      </c>
      <c r="E4194" s="267" t="s">
        <v>230</v>
      </c>
      <c r="F4194" s="267" t="s">
        <v>234</v>
      </c>
      <c r="G4194" s="268" t="s">
        <v>235</v>
      </c>
      <c r="H4194" s="269" t="s">
        <v>236</v>
      </c>
      <c r="I4194" s="95"/>
    </row>
    <row r="4195" spans="2:9" ht="18.75" customHeight="1">
      <c r="B4195" s="95"/>
      <c r="C4195" s="106"/>
      <c r="D4195" s="238"/>
      <c r="E4195" s="266">
        <f t="shared" ref="E4195:E4196" si="570">D4195-C4195</f>
        <v>0</v>
      </c>
      <c r="F4195" s="273">
        <f t="shared" ref="F4195:F4196" si="571">IF(E4195-FLOOR(E4195,1)&lt;=5/24,FLOOR(E4195,1),IF(E4195-FLOOR(E4195,1)&lt;=8/24,FLOOR(E4195,1)+1/3,IF(E4195-FLOOR(E4195,1)&lt;=12/24,FLOOR(E4195,1)+2/3,CEILING(E4195,1))))</f>
        <v>0</v>
      </c>
      <c r="G4195" s="108"/>
      <c r="H4195" s="270">
        <f t="shared" ref="H4195:H4196" si="572">G4195*F4195</f>
        <v>0</v>
      </c>
      <c r="I4195" s="95"/>
    </row>
    <row r="4196" spans="2:9" ht="18.75" customHeight="1">
      <c r="B4196" s="95"/>
      <c r="C4196" s="107"/>
      <c r="D4196" s="107"/>
      <c r="E4196" s="274">
        <f t="shared" si="570"/>
        <v>0</v>
      </c>
      <c r="F4196" s="275">
        <f t="shared" si="571"/>
        <v>0</v>
      </c>
      <c r="G4196" s="109"/>
      <c r="H4196" s="271">
        <f t="shared" si="572"/>
        <v>0</v>
      </c>
      <c r="I4196" s="95"/>
    </row>
    <row r="4197" spans="2:9" s="126" customFormat="1" ht="18.75" customHeight="1">
      <c r="B4197" s="122"/>
      <c r="C4197" s="500" t="s">
        <v>237</v>
      </c>
      <c r="D4197" s="500"/>
      <c r="E4197" s="500"/>
      <c r="F4197" s="500"/>
      <c r="G4197" s="502"/>
      <c r="H4197" s="272">
        <f>SUBTOTAL(9,H4195:H4196)</f>
        <v>0</v>
      </c>
      <c r="I4197" s="122"/>
    </row>
    <row r="4198" spans="2:9" ht="6" customHeight="1">
      <c r="B4198" s="95"/>
      <c r="C4198" s="96"/>
      <c r="D4198" s="97"/>
      <c r="E4198" s="97"/>
      <c r="F4198" s="97"/>
      <c r="G4198" s="97"/>
      <c r="H4198" s="97"/>
      <c r="I4198" s="95"/>
    </row>
    <row r="4199" spans="2:9" ht="18.75" customHeight="1">
      <c r="B4199" s="95"/>
      <c r="C4199" s="501" t="s">
        <v>238</v>
      </c>
      <c r="D4199" s="501"/>
      <c r="E4199" s="501"/>
      <c r="F4199" s="501"/>
      <c r="G4199" s="501"/>
      <c r="H4199" s="501"/>
      <c r="I4199" s="95"/>
    </row>
    <row r="4200" spans="2:9" ht="25.5">
      <c r="B4200" s="95"/>
      <c r="C4200" s="267" t="s">
        <v>239</v>
      </c>
      <c r="D4200" s="504" t="s">
        <v>16</v>
      </c>
      <c r="E4200" s="504"/>
      <c r="F4200" s="504"/>
      <c r="G4200" s="504"/>
      <c r="H4200" s="267" t="s">
        <v>64</v>
      </c>
      <c r="I4200" s="95"/>
    </row>
    <row r="4201" spans="2:9" ht="18.75" customHeight="1">
      <c r="B4201" s="95"/>
      <c r="C4201" s="110"/>
      <c r="D4201" s="505"/>
      <c r="E4201" s="505"/>
      <c r="F4201" s="505"/>
      <c r="G4201" s="505"/>
      <c r="H4201" s="111">
        <v>0</v>
      </c>
      <c r="I4201" s="121"/>
    </row>
    <row r="4202" spans="2:9" ht="18.75" customHeight="1">
      <c r="B4202" s="95"/>
      <c r="C4202" s="112"/>
      <c r="D4202" s="506"/>
      <c r="E4202" s="506"/>
      <c r="F4202" s="506"/>
      <c r="G4202" s="506"/>
      <c r="H4202" s="113">
        <v>0</v>
      </c>
      <c r="I4202" s="95"/>
    </row>
    <row r="4203" spans="2:9" s="126" customFormat="1" ht="18.75" customHeight="1">
      <c r="B4203" s="122"/>
      <c r="C4203" s="500" t="s">
        <v>237</v>
      </c>
      <c r="D4203" s="500"/>
      <c r="E4203" s="500"/>
      <c r="F4203" s="500"/>
      <c r="G4203" s="500"/>
      <c r="H4203" s="158">
        <f>SUBTOTAL(9,H4201:H4202)</f>
        <v>0</v>
      </c>
      <c r="I4203" s="122"/>
    </row>
    <row r="4204" spans="2:9" ht="6" customHeight="1">
      <c r="B4204" s="95"/>
      <c r="C4204" s="96"/>
      <c r="D4204" s="97"/>
      <c r="E4204" s="97"/>
      <c r="F4204" s="97"/>
      <c r="G4204" s="97"/>
      <c r="H4204" s="97"/>
      <c r="I4204" s="95"/>
    </row>
    <row r="4205" spans="2:9" ht="18.75" customHeight="1">
      <c r="B4205" s="95"/>
      <c r="C4205" s="501" t="s">
        <v>240</v>
      </c>
      <c r="D4205" s="501"/>
      <c r="E4205" s="501"/>
      <c r="F4205" s="501"/>
      <c r="G4205" s="501"/>
      <c r="H4205" s="501"/>
      <c r="I4205" s="95"/>
    </row>
    <row r="4206" spans="2:9" ht="38.25">
      <c r="B4206" s="95"/>
      <c r="C4206" s="277" t="s">
        <v>361</v>
      </c>
      <c r="D4206" s="277" t="s">
        <v>362</v>
      </c>
      <c r="E4206" s="267" t="s">
        <v>243</v>
      </c>
      <c r="F4206" s="267" t="s">
        <v>244</v>
      </c>
      <c r="G4206" s="268" t="s">
        <v>245</v>
      </c>
      <c r="H4206" s="269" t="s">
        <v>246</v>
      </c>
      <c r="I4206" s="95"/>
    </row>
    <row r="4207" spans="2:9" ht="18.75" customHeight="1">
      <c r="B4207" s="95"/>
      <c r="C4207" s="236"/>
      <c r="D4207" s="114"/>
      <c r="E4207" s="236"/>
      <c r="F4207" s="236"/>
      <c r="G4207" s="278">
        <f>IF(E4207="",0,IF(F4207="",0.42,F4207*0.05+0.42))</f>
        <v>0</v>
      </c>
      <c r="H4207" s="279">
        <f>G4207*E4207</f>
        <v>0</v>
      </c>
      <c r="I4207" s="95"/>
    </row>
    <row r="4208" spans="2:9" ht="18.75" customHeight="1">
      <c r="B4208" s="95"/>
      <c r="C4208" s="236"/>
      <c r="D4208" s="114"/>
      <c r="E4208" s="236"/>
      <c r="F4208" s="236"/>
      <c r="G4208" s="278">
        <f t="shared" ref="G4208:G4210" si="573">IF(E4208="",0,IF(F4208="",0.42,F4208*0.05+0.42))</f>
        <v>0</v>
      </c>
      <c r="H4208" s="279">
        <f t="shared" ref="H4208:H4210" si="574">G4208*E4208</f>
        <v>0</v>
      </c>
      <c r="I4208" s="95"/>
    </row>
    <row r="4209" spans="2:9" ht="18.75" customHeight="1">
      <c r="B4209" s="95"/>
      <c r="C4209" s="236"/>
      <c r="D4209" s="114"/>
      <c r="E4209" s="236"/>
      <c r="F4209" s="236"/>
      <c r="G4209" s="278">
        <f t="shared" si="573"/>
        <v>0</v>
      </c>
      <c r="H4209" s="279">
        <f t="shared" si="574"/>
        <v>0</v>
      </c>
      <c r="I4209" s="95"/>
    </row>
    <row r="4210" spans="2:9" ht="18.75" customHeight="1">
      <c r="B4210" s="95"/>
      <c r="C4210" s="237"/>
      <c r="D4210" s="115"/>
      <c r="E4210" s="237"/>
      <c r="F4210" s="237"/>
      <c r="G4210" s="280">
        <f t="shared" si="573"/>
        <v>0</v>
      </c>
      <c r="H4210" s="281">
        <f t="shared" si="574"/>
        <v>0</v>
      </c>
      <c r="I4210" s="95"/>
    </row>
    <row r="4211" spans="2:9" s="126" customFormat="1" ht="18.75" customHeight="1">
      <c r="B4211" s="122"/>
      <c r="C4211" s="500" t="s">
        <v>237</v>
      </c>
      <c r="D4211" s="500"/>
      <c r="E4211" s="500"/>
      <c r="F4211" s="500"/>
      <c r="G4211" s="502"/>
      <c r="H4211" s="272">
        <f>SUBTOTAL(9,H4207:H4210)</f>
        <v>0</v>
      </c>
      <c r="I4211" s="122"/>
    </row>
    <row r="4212" spans="2:9" ht="6" customHeight="1">
      <c r="B4212" s="95"/>
      <c r="C4212" s="97"/>
      <c r="D4212" s="97"/>
      <c r="E4212" s="97"/>
      <c r="F4212" s="97"/>
      <c r="G4212" s="97"/>
      <c r="H4212" s="97"/>
      <c r="I4212" s="95"/>
    </row>
    <row r="4213" spans="2:9" ht="18.75" customHeight="1">
      <c r="B4213" s="95"/>
      <c r="C4213" s="501" t="s">
        <v>247</v>
      </c>
      <c r="D4213" s="501"/>
      <c r="E4213" s="501"/>
      <c r="F4213" s="501"/>
      <c r="G4213" s="501"/>
      <c r="H4213" s="501"/>
      <c r="I4213" s="95"/>
    </row>
    <row r="4214" spans="2:9" ht="18.75" customHeight="1">
      <c r="B4214" s="95"/>
      <c r="C4214" s="277" t="s">
        <v>241</v>
      </c>
      <c r="D4214" s="277" t="s">
        <v>242</v>
      </c>
      <c r="E4214" s="503" t="s">
        <v>248</v>
      </c>
      <c r="F4214" s="503"/>
      <c r="G4214" s="503"/>
      <c r="H4214" s="267" t="s">
        <v>249</v>
      </c>
      <c r="I4214" s="95"/>
    </row>
    <row r="4215" spans="2:9" ht="18.75" customHeight="1">
      <c r="B4215" s="95"/>
      <c r="C4215" s="236"/>
      <c r="D4215" s="236"/>
      <c r="E4215" s="498"/>
      <c r="F4215" s="498"/>
      <c r="G4215" s="498"/>
      <c r="H4215" s="111">
        <v>0</v>
      </c>
      <c r="I4215" s="95"/>
    </row>
    <row r="4216" spans="2:9" ht="18.75" customHeight="1">
      <c r="B4216" s="95"/>
      <c r="C4216" s="236"/>
      <c r="D4216" s="236"/>
      <c r="E4216" s="498"/>
      <c r="F4216" s="498"/>
      <c r="G4216" s="498"/>
      <c r="H4216" s="111">
        <v>0</v>
      </c>
      <c r="I4216" s="95"/>
    </row>
    <row r="4217" spans="2:9" ht="18.75" customHeight="1">
      <c r="B4217" s="95"/>
      <c r="C4217" s="236"/>
      <c r="D4217" s="236"/>
      <c r="E4217" s="498"/>
      <c r="F4217" s="498"/>
      <c r="G4217" s="498"/>
      <c r="H4217" s="111">
        <v>0</v>
      </c>
      <c r="I4217" s="95"/>
    </row>
    <row r="4218" spans="2:9" ht="18.75" customHeight="1">
      <c r="B4218" s="95"/>
      <c r="C4218" s="237"/>
      <c r="D4218" s="237"/>
      <c r="E4218" s="499"/>
      <c r="F4218" s="499"/>
      <c r="G4218" s="499"/>
      <c r="H4218" s="113">
        <v>0</v>
      </c>
      <c r="I4218" s="95"/>
    </row>
    <row r="4219" spans="2:9" s="126" customFormat="1" ht="18.75" customHeight="1">
      <c r="B4219" s="122"/>
      <c r="C4219" s="500" t="s">
        <v>237</v>
      </c>
      <c r="D4219" s="500"/>
      <c r="E4219" s="500"/>
      <c r="F4219" s="500"/>
      <c r="G4219" s="500"/>
      <c r="H4219" s="276">
        <f>SUBTOTAL(9,H4215:H4218)</f>
        <v>0</v>
      </c>
      <c r="I4219" s="122"/>
    </row>
    <row r="4220" spans="2:9" ht="6" customHeight="1">
      <c r="B4220" s="95"/>
      <c r="C4220" s="97"/>
      <c r="D4220" s="97"/>
      <c r="E4220" s="97"/>
      <c r="F4220" s="97"/>
      <c r="G4220" s="97"/>
      <c r="H4220" s="97"/>
      <c r="I4220" s="95"/>
    </row>
    <row r="4221" spans="2:9" ht="18.75" customHeight="1">
      <c r="B4221" s="95"/>
      <c r="C4221" s="501" t="s">
        <v>250</v>
      </c>
      <c r="D4221" s="501"/>
      <c r="E4221" s="501"/>
      <c r="F4221" s="501"/>
      <c r="G4221" s="501"/>
      <c r="H4221" s="501"/>
      <c r="I4221" s="95"/>
    </row>
    <row r="4222" spans="2:9" ht="25.5">
      <c r="B4222" s="95"/>
      <c r="C4222" s="282" t="s">
        <v>251</v>
      </c>
      <c r="D4222" s="267" t="s">
        <v>252</v>
      </c>
      <c r="E4222" s="267" t="s">
        <v>253</v>
      </c>
      <c r="F4222" s="277" t="s">
        <v>254</v>
      </c>
      <c r="G4222" s="267" t="s">
        <v>255</v>
      </c>
      <c r="H4222" s="267" t="s">
        <v>249</v>
      </c>
      <c r="I4222" s="95"/>
    </row>
    <row r="4223" spans="2:9" ht="18.75" customHeight="1">
      <c r="B4223" s="95"/>
      <c r="C4223" s="116"/>
      <c r="D4223" s="117"/>
      <c r="E4223" s="117"/>
      <c r="F4223" s="117"/>
      <c r="G4223" s="283">
        <f>E4223-D4223</f>
        <v>0</v>
      </c>
      <c r="H4223" s="111">
        <v>0</v>
      </c>
      <c r="I4223" s="123" t="s">
        <v>256</v>
      </c>
    </row>
    <row r="4224" spans="2:9" ht="18.75" customHeight="1">
      <c r="B4224" s="95"/>
      <c r="C4224" s="118"/>
      <c r="D4224" s="119"/>
      <c r="E4224" s="119"/>
      <c r="F4224" s="119"/>
      <c r="G4224" s="284">
        <f t="shared" ref="G4224" si="575">E4224-D4224</f>
        <v>0</v>
      </c>
      <c r="H4224" s="113">
        <v>0</v>
      </c>
      <c r="I4224" s="123" t="s">
        <v>257</v>
      </c>
    </row>
    <row r="4225" spans="2:9" s="126" customFormat="1" ht="18.75" customHeight="1">
      <c r="B4225" s="122"/>
      <c r="C4225" s="500" t="s">
        <v>237</v>
      </c>
      <c r="D4225" s="500"/>
      <c r="E4225" s="500"/>
      <c r="F4225" s="500"/>
      <c r="G4225" s="500"/>
      <c r="H4225" s="276">
        <f>SUBTOTAL(9,H4223:H4224)</f>
        <v>0</v>
      </c>
      <c r="I4225" s="122"/>
    </row>
    <row r="4226" spans="2:9" ht="6" customHeight="1">
      <c r="B4226" s="95"/>
      <c r="C4226" s="97"/>
      <c r="D4226" s="97"/>
      <c r="E4226" s="97"/>
      <c r="F4226" s="97"/>
      <c r="G4226" s="97"/>
      <c r="H4226" s="97"/>
      <c r="I4226" s="95"/>
    </row>
    <row r="4227" spans="2:9" s="127" customFormat="1" ht="18.75" customHeight="1">
      <c r="B4227" s="124"/>
      <c r="C4227" s="497" t="s">
        <v>258</v>
      </c>
      <c r="D4227" s="497"/>
      <c r="E4227" s="497"/>
      <c r="F4227" s="497"/>
      <c r="G4227" s="497"/>
      <c r="H4227" s="285">
        <f>SUBTOTAL(9,H4195:H4225)</f>
        <v>0</v>
      </c>
      <c r="I4227" s="124"/>
    </row>
    <row r="4228" spans="2:9" ht="50.1" customHeight="1">
      <c r="B4228" s="95"/>
      <c r="C4228" s="120"/>
      <c r="D4228" s="120"/>
      <c r="E4228" s="120"/>
      <c r="F4228" s="120"/>
      <c r="G4228" s="120"/>
      <c r="H4228" s="120"/>
      <c r="I4228" s="95"/>
    </row>
    <row r="4229" spans="2:9" ht="18.75" customHeight="1">
      <c r="B4229" s="95"/>
      <c r="C4229" s="510" t="s">
        <v>358</v>
      </c>
      <c r="D4229" s="510"/>
      <c r="E4229" s="507"/>
      <c r="F4229" s="507"/>
      <c r="G4229" s="507"/>
      <c r="H4229" s="507"/>
      <c r="I4229" s="95"/>
    </row>
    <row r="4230" spans="2:9" ht="18.75" customHeight="1">
      <c r="B4230" s="95"/>
      <c r="C4230" s="511" t="s">
        <v>184</v>
      </c>
      <c r="D4230" s="511"/>
      <c r="E4230" s="507"/>
      <c r="F4230" s="507"/>
      <c r="G4230" s="507"/>
      <c r="H4230" s="507"/>
      <c r="I4230" s="95"/>
    </row>
    <row r="4231" spans="2:9" ht="18.75" customHeight="1">
      <c r="B4231" s="95"/>
      <c r="C4231" s="503" t="s">
        <v>359</v>
      </c>
      <c r="D4231" s="503"/>
      <c r="E4231" s="507"/>
      <c r="F4231" s="507"/>
      <c r="G4231" s="507"/>
      <c r="H4231" s="507"/>
      <c r="I4231" s="95"/>
    </row>
    <row r="4232" spans="2:9" ht="18.75" customHeight="1">
      <c r="B4232" s="95"/>
      <c r="C4232" s="503" t="s">
        <v>226</v>
      </c>
      <c r="D4232" s="503"/>
      <c r="E4232" s="507"/>
      <c r="F4232" s="507"/>
      <c r="G4232" s="507"/>
      <c r="H4232" s="507"/>
      <c r="I4232" s="95"/>
    </row>
    <row r="4233" spans="2:9" ht="32.25" customHeight="1">
      <c r="B4233" s="95"/>
      <c r="C4233" s="503" t="s">
        <v>227</v>
      </c>
      <c r="D4233" s="503"/>
      <c r="E4233" s="507"/>
      <c r="F4233" s="507"/>
      <c r="G4233" s="507"/>
      <c r="H4233" s="507"/>
      <c r="I4233" s="95"/>
    </row>
    <row r="4234" spans="2:9" ht="30" customHeight="1">
      <c r="B4234" s="95"/>
      <c r="C4234" s="265" t="s">
        <v>228</v>
      </c>
      <c r="D4234" s="265" t="s">
        <v>229</v>
      </c>
      <c r="E4234" s="265" t="s">
        <v>230</v>
      </c>
      <c r="F4234" s="508" t="s">
        <v>194</v>
      </c>
      <c r="G4234" s="508"/>
      <c r="H4234" s="508"/>
      <c r="I4234" s="95"/>
    </row>
    <row r="4235" spans="2:9" ht="18.75" customHeight="1">
      <c r="B4235" s="95"/>
      <c r="C4235" s="106"/>
      <c r="D4235" s="238"/>
      <c r="E4235" s="266">
        <f>D4235-C4235</f>
        <v>0</v>
      </c>
      <c r="F4235" s="509"/>
      <c r="G4235" s="509"/>
      <c r="H4235" s="509"/>
      <c r="I4235" s="121"/>
    </row>
    <row r="4236" spans="2:9" ht="6" customHeight="1">
      <c r="B4236" s="95"/>
      <c r="C4236" s="96"/>
      <c r="D4236" s="97"/>
      <c r="E4236" s="97"/>
      <c r="F4236" s="97"/>
      <c r="G4236" s="97"/>
      <c r="H4236" s="97"/>
      <c r="I4236" s="95"/>
    </row>
    <row r="4237" spans="2:9" ht="18.75" customHeight="1">
      <c r="B4237" s="95"/>
      <c r="C4237" s="501" t="s">
        <v>231</v>
      </c>
      <c r="D4237" s="501"/>
      <c r="E4237" s="501"/>
      <c r="F4237" s="501"/>
      <c r="G4237" s="501"/>
      <c r="H4237" s="501"/>
      <c r="I4237" s="95"/>
    </row>
    <row r="4238" spans="2:9" ht="25.5">
      <c r="B4238" s="95"/>
      <c r="C4238" s="267" t="s">
        <v>232</v>
      </c>
      <c r="D4238" s="267" t="s">
        <v>233</v>
      </c>
      <c r="E4238" s="267" t="s">
        <v>230</v>
      </c>
      <c r="F4238" s="267" t="s">
        <v>234</v>
      </c>
      <c r="G4238" s="268" t="s">
        <v>235</v>
      </c>
      <c r="H4238" s="269" t="s">
        <v>236</v>
      </c>
      <c r="I4238" s="95"/>
    </row>
    <row r="4239" spans="2:9" ht="18.75" customHeight="1">
      <c r="B4239" s="95"/>
      <c r="C4239" s="106"/>
      <c r="D4239" s="238"/>
      <c r="E4239" s="266">
        <f t="shared" ref="E4239:E4240" si="576">D4239-C4239</f>
        <v>0</v>
      </c>
      <c r="F4239" s="273">
        <f t="shared" ref="F4239:F4240" si="577">IF(E4239-FLOOR(E4239,1)&lt;=5/24,FLOOR(E4239,1),IF(E4239-FLOOR(E4239,1)&lt;=8/24,FLOOR(E4239,1)+1/3,IF(E4239-FLOOR(E4239,1)&lt;=12/24,FLOOR(E4239,1)+2/3,CEILING(E4239,1))))</f>
        <v>0</v>
      </c>
      <c r="G4239" s="108"/>
      <c r="H4239" s="270">
        <f t="shared" ref="H4239:H4240" si="578">G4239*F4239</f>
        <v>0</v>
      </c>
      <c r="I4239" s="95"/>
    </row>
    <row r="4240" spans="2:9" ht="18.75" customHeight="1">
      <c r="B4240" s="95"/>
      <c r="C4240" s="107"/>
      <c r="D4240" s="107"/>
      <c r="E4240" s="274">
        <f t="shared" si="576"/>
        <v>0</v>
      </c>
      <c r="F4240" s="275">
        <f t="shared" si="577"/>
        <v>0</v>
      </c>
      <c r="G4240" s="109"/>
      <c r="H4240" s="271">
        <f t="shared" si="578"/>
        <v>0</v>
      </c>
      <c r="I4240" s="95"/>
    </row>
    <row r="4241" spans="2:9" s="126" customFormat="1" ht="18.75" customHeight="1">
      <c r="B4241" s="122"/>
      <c r="C4241" s="500" t="s">
        <v>237</v>
      </c>
      <c r="D4241" s="500"/>
      <c r="E4241" s="500"/>
      <c r="F4241" s="500"/>
      <c r="G4241" s="502"/>
      <c r="H4241" s="272">
        <f>SUBTOTAL(9,H4239:H4240)</f>
        <v>0</v>
      </c>
      <c r="I4241" s="122"/>
    </row>
    <row r="4242" spans="2:9" ht="6" customHeight="1">
      <c r="B4242" s="95"/>
      <c r="C4242" s="96"/>
      <c r="D4242" s="97"/>
      <c r="E4242" s="97"/>
      <c r="F4242" s="97"/>
      <c r="G4242" s="97"/>
      <c r="H4242" s="97"/>
      <c r="I4242" s="95"/>
    </row>
    <row r="4243" spans="2:9" ht="18.75" customHeight="1">
      <c r="B4243" s="95"/>
      <c r="C4243" s="501" t="s">
        <v>238</v>
      </c>
      <c r="D4243" s="501"/>
      <c r="E4243" s="501"/>
      <c r="F4243" s="501"/>
      <c r="G4243" s="501"/>
      <c r="H4243" s="501"/>
      <c r="I4243" s="95"/>
    </row>
    <row r="4244" spans="2:9" ht="25.5">
      <c r="B4244" s="95"/>
      <c r="C4244" s="267" t="s">
        <v>239</v>
      </c>
      <c r="D4244" s="504" t="s">
        <v>16</v>
      </c>
      <c r="E4244" s="504"/>
      <c r="F4244" s="504"/>
      <c r="G4244" s="504"/>
      <c r="H4244" s="267" t="s">
        <v>64</v>
      </c>
      <c r="I4244" s="95"/>
    </row>
    <row r="4245" spans="2:9" ht="18.75" customHeight="1">
      <c r="B4245" s="95"/>
      <c r="C4245" s="110"/>
      <c r="D4245" s="505"/>
      <c r="E4245" s="505"/>
      <c r="F4245" s="505"/>
      <c r="G4245" s="505"/>
      <c r="H4245" s="111">
        <v>0</v>
      </c>
      <c r="I4245" s="121"/>
    </row>
    <row r="4246" spans="2:9" ht="18.75" customHeight="1">
      <c r="B4246" s="95"/>
      <c r="C4246" s="112"/>
      <c r="D4246" s="506"/>
      <c r="E4246" s="506"/>
      <c r="F4246" s="506"/>
      <c r="G4246" s="506"/>
      <c r="H4246" s="113">
        <v>0</v>
      </c>
      <c r="I4246" s="95"/>
    </row>
    <row r="4247" spans="2:9" s="126" customFormat="1" ht="18.75" customHeight="1">
      <c r="B4247" s="122"/>
      <c r="C4247" s="500" t="s">
        <v>237</v>
      </c>
      <c r="D4247" s="500"/>
      <c r="E4247" s="500"/>
      <c r="F4247" s="500"/>
      <c r="G4247" s="500"/>
      <c r="H4247" s="158">
        <f>SUBTOTAL(9,H4245:H4246)</f>
        <v>0</v>
      </c>
      <c r="I4247" s="122"/>
    </row>
    <row r="4248" spans="2:9" ht="6" customHeight="1">
      <c r="B4248" s="95"/>
      <c r="C4248" s="96"/>
      <c r="D4248" s="97"/>
      <c r="E4248" s="97"/>
      <c r="F4248" s="97"/>
      <c r="G4248" s="97"/>
      <c r="H4248" s="97"/>
      <c r="I4248" s="95"/>
    </row>
    <row r="4249" spans="2:9" ht="18.75" customHeight="1">
      <c r="B4249" s="95"/>
      <c r="C4249" s="501" t="s">
        <v>240</v>
      </c>
      <c r="D4249" s="501"/>
      <c r="E4249" s="501"/>
      <c r="F4249" s="501"/>
      <c r="G4249" s="501"/>
      <c r="H4249" s="501"/>
      <c r="I4249" s="95"/>
    </row>
    <row r="4250" spans="2:9" ht="38.25">
      <c r="B4250" s="95"/>
      <c r="C4250" s="277" t="s">
        <v>361</v>
      </c>
      <c r="D4250" s="277" t="s">
        <v>362</v>
      </c>
      <c r="E4250" s="267" t="s">
        <v>243</v>
      </c>
      <c r="F4250" s="267" t="s">
        <v>244</v>
      </c>
      <c r="G4250" s="268" t="s">
        <v>245</v>
      </c>
      <c r="H4250" s="269" t="s">
        <v>246</v>
      </c>
      <c r="I4250" s="95"/>
    </row>
    <row r="4251" spans="2:9" ht="18.75" customHeight="1">
      <c r="B4251" s="95"/>
      <c r="C4251" s="236"/>
      <c r="D4251" s="114"/>
      <c r="E4251" s="236"/>
      <c r="F4251" s="236"/>
      <c r="G4251" s="278">
        <f>IF(E4251="",0,IF(F4251="",0.42,F4251*0.05+0.42))</f>
        <v>0</v>
      </c>
      <c r="H4251" s="279">
        <f>G4251*E4251</f>
        <v>0</v>
      </c>
      <c r="I4251" s="95"/>
    </row>
    <row r="4252" spans="2:9" ht="18.75" customHeight="1">
      <c r="B4252" s="95"/>
      <c r="C4252" s="236"/>
      <c r="D4252" s="114"/>
      <c r="E4252" s="236"/>
      <c r="F4252" s="236"/>
      <c r="G4252" s="278">
        <f t="shared" ref="G4252:G4254" si="579">IF(E4252="",0,IF(F4252="",0.42,F4252*0.05+0.42))</f>
        <v>0</v>
      </c>
      <c r="H4252" s="279">
        <f t="shared" ref="H4252:H4254" si="580">G4252*E4252</f>
        <v>0</v>
      </c>
      <c r="I4252" s="95"/>
    </row>
    <row r="4253" spans="2:9" ht="18.75" customHeight="1">
      <c r="B4253" s="95"/>
      <c r="C4253" s="236"/>
      <c r="D4253" s="114"/>
      <c r="E4253" s="236"/>
      <c r="F4253" s="236"/>
      <c r="G4253" s="278">
        <f t="shared" si="579"/>
        <v>0</v>
      </c>
      <c r="H4253" s="279">
        <f t="shared" si="580"/>
        <v>0</v>
      </c>
      <c r="I4253" s="95"/>
    </row>
    <row r="4254" spans="2:9" ht="18.75" customHeight="1">
      <c r="B4254" s="95"/>
      <c r="C4254" s="237"/>
      <c r="D4254" s="115"/>
      <c r="E4254" s="237"/>
      <c r="F4254" s="237"/>
      <c r="G4254" s="280">
        <f t="shared" si="579"/>
        <v>0</v>
      </c>
      <c r="H4254" s="281">
        <f t="shared" si="580"/>
        <v>0</v>
      </c>
      <c r="I4254" s="95"/>
    </row>
    <row r="4255" spans="2:9" s="126" customFormat="1" ht="18.75" customHeight="1">
      <c r="B4255" s="122"/>
      <c r="C4255" s="500" t="s">
        <v>237</v>
      </c>
      <c r="D4255" s="500"/>
      <c r="E4255" s="500"/>
      <c r="F4255" s="500"/>
      <c r="G4255" s="502"/>
      <c r="H4255" s="272">
        <f>SUBTOTAL(9,H4251:H4254)</f>
        <v>0</v>
      </c>
      <c r="I4255" s="122"/>
    </row>
    <row r="4256" spans="2:9" ht="6" customHeight="1">
      <c r="B4256" s="95"/>
      <c r="C4256" s="97"/>
      <c r="D4256" s="97"/>
      <c r="E4256" s="97"/>
      <c r="F4256" s="97"/>
      <c r="G4256" s="97"/>
      <c r="H4256" s="97"/>
      <c r="I4256" s="95"/>
    </row>
    <row r="4257" spans="2:9" ht="18.75" customHeight="1">
      <c r="B4257" s="95"/>
      <c r="C4257" s="501" t="s">
        <v>247</v>
      </c>
      <c r="D4257" s="501"/>
      <c r="E4257" s="501"/>
      <c r="F4257" s="501"/>
      <c r="G4257" s="501"/>
      <c r="H4257" s="501"/>
      <c r="I4257" s="95"/>
    </row>
    <row r="4258" spans="2:9" ht="18.75" customHeight="1">
      <c r="B4258" s="95"/>
      <c r="C4258" s="277" t="s">
        <v>241</v>
      </c>
      <c r="D4258" s="277" t="s">
        <v>242</v>
      </c>
      <c r="E4258" s="503" t="s">
        <v>248</v>
      </c>
      <c r="F4258" s="503"/>
      <c r="G4258" s="503"/>
      <c r="H4258" s="267" t="s">
        <v>249</v>
      </c>
      <c r="I4258" s="95"/>
    </row>
    <row r="4259" spans="2:9" ht="18.75" customHeight="1">
      <c r="B4259" s="95"/>
      <c r="C4259" s="236"/>
      <c r="D4259" s="236"/>
      <c r="E4259" s="498"/>
      <c r="F4259" s="498"/>
      <c r="G4259" s="498"/>
      <c r="H4259" s="111">
        <v>0</v>
      </c>
      <c r="I4259" s="95"/>
    </row>
    <row r="4260" spans="2:9" ht="18.75" customHeight="1">
      <c r="B4260" s="95"/>
      <c r="C4260" s="236"/>
      <c r="D4260" s="236"/>
      <c r="E4260" s="498"/>
      <c r="F4260" s="498"/>
      <c r="G4260" s="498"/>
      <c r="H4260" s="111">
        <v>0</v>
      </c>
      <c r="I4260" s="95"/>
    </row>
    <row r="4261" spans="2:9" ht="18.75" customHeight="1">
      <c r="B4261" s="95"/>
      <c r="C4261" s="236"/>
      <c r="D4261" s="236"/>
      <c r="E4261" s="498"/>
      <c r="F4261" s="498"/>
      <c r="G4261" s="498"/>
      <c r="H4261" s="111">
        <v>0</v>
      </c>
      <c r="I4261" s="95"/>
    </row>
    <row r="4262" spans="2:9" ht="18.75" customHeight="1">
      <c r="B4262" s="95"/>
      <c r="C4262" s="237"/>
      <c r="D4262" s="237"/>
      <c r="E4262" s="499"/>
      <c r="F4262" s="499"/>
      <c r="G4262" s="499"/>
      <c r="H4262" s="113">
        <v>0</v>
      </c>
      <c r="I4262" s="95"/>
    </row>
    <row r="4263" spans="2:9" s="126" customFormat="1" ht="18.75" customHeight="1">
      <c r="B4263" s="122"/>
      <c r="C4263" s="500" t="s">
        <v>237</v>
      </c>
      <c r="D4263" s="500"/>
      <c r="E4263" s="500"/>
      <c r="F4263" s="500"/>
      <c r="G4263" s="500"/>
      <c r="H4263" s="276">
        <f>SUBTOTAL(9,H4259:H4262)</f>
        <v>0</v>
      </c>
      <c r="I4263" s="122"/>
    </row>
    <row r="4264" spans="2:9" ht="6" customHeight="1">
      <c r="B4264" s="95"/>
      <c r="C4264" s="97"/>
      <c r="D4264" s="97"/>
      <c r="E4264" s="97"/>
      <c r="F4264" s="97"/>
      <c r="G4264" s="97"/>
      <c r="H4264" s="97"/>
      <c r="I4264" s="95"/>
    </row>
    <row r="4265" spans="2:9" ht="18.75" customHeight="1">
      <c r="B4265" s="95"/>
      <c r="C4265" s="501" t="s">
        <v>250</v>
      </c>
      <c r="D4265" s="501"/>
      <c r="E4265" s="501"/>
      <c r="F4265" s="501"/>
      <c r="G4265" s="501"/>
      <c r="H4265" s="501"/>
      <c r="I4265" s="95"/>
    </row>
    <row r="4266" spans="2:9" ht="25.5">
      <c r="B4266" s="95"/>
      <c r="C4266" s="282" t="s">
        <v>251</v>
      </c>
      <c r="D4266" s="267" t="s">
        <v>252</v>
      </c>
      <c r="E4266" s="267" t="s">
        <v>253</v>
      </c>
      <c r="F4266" s="277" t="s">
        <v>254</v>
      </c>
      <c r="G4266" s="267" t="s">
        <v>255</v>
      </c>
      <c r="H4266" s="267" t="s">
        <v>249</v>
      </c>
      <c r="I4266" s="95"/>
    </row>
    <row r="4267" spans="2:9" ht="18.75" customHeight="1">
      <c r="B4267" s="95"/>
      <c r="C4267" s="116"/>
      <c r="D4267" s="117"/>
      <c r="E4267" s="117"/>
      <c r="F4267" s="117"/>
      <c r="G4267" s="283">
        <f>E4267-D4267</f>
        <v>0</v>
      </c>
      <c r="H4267" s="111">
        <v>0</v>
      </c>
      <c r="I4267" s="123" t="s">
        <v>256</v>
      </c>
    </row>
    <row r="4268" spans="2:9" ht="18.75" customHeight="1">
      <c r="B4268" s="95"/>
      <c r="C4268" s="118"/>
      <c r="D4268" s="119"/>
      <c r="E4268" s="119"/>
      <c r="F4268" s="119"/>
      <c r="G4268" s="284">
        <f t="shared" ref="G4268" si="581">E4268-D4268</f>
        <v>0</v>
      </c>
      <c r="H4268" s="113">
        <v>0</v>
      </c>
      <c r="I4268" s="123" t="s">
        <v>257</v>
      </c>
    </row>
    <row r="4269" spans="2:9" s="126" customFormat="1" ht="18.75" customHeight="1">
      <c r="B4269" s="122"/>
      <c r="C4269" s="500" t="s">
        <v>237</v>
      </c>
      <c r="D4269" s="500"/>
      <c r="E4269" s="500"/>
      <c r="F4269" s="500"/>
      <c r="G4269" s="500"/>
      <c r="H4269" s="276">
        <f>SUBTOTAL(9,H4267:H4268)</f>
        <v>0</v>
      </c>
      <c r="I4269" s="122"/>
    </row>
    <row r="4270" spans="2:9" ht="6" customHeight="1">
      <c r="B4270" s="95"/>
      <c r="C4270" s="97"/>
      <c r="D4270" s="97"/>
      <c r="E4270" s="97"/>
      <c r="F4270" s="97"/>
      <c r="G4270" s="97"/>
      <c r="H4270" s="97"/>
      <c r="I4270" s="95"/>
    </row>
    <row r="4271" spans="2:9" s="127" customFormat="1" ht="18.75" customHeight="1">
      <c r="B4271" s="124"/>
      <c r="C4271" s="497" t="s">
        <v>258</v>
      </c>
      <c r="D4271" s="497"/>
      <c r="E4271" s="497"/>
      <c r="F4271" s="497"/>
      <c r="G4271" s="497"/>
      <c r="H4271" s="285">
        <f>SUBTOTAL(9,H4239:H4269)</f>
        <v>0</v>
      </c>
      <c r="I4271" s="124"/>
    </row>
    <row r="4272" spans="2:9" ht="50.1" customHeight="1">
      <c r="B4272" s="95"/>
      <c r="C4272" s="120"/>
      <c r="D4272" s="120"/>
      <c r="E4272" s="120"/>
      <c r="F4272" s="120"/>
      <c r="G4272" s="120"/>
      <c r="H4272" s="120"/>
      <c r="I4272" s="95"/>
    </row>
    <row r="4273" spans="2:9" ht="18.75" customHeight="1">
      <c r="B4273" s="95"/>
      <c r="C4273" s="510" t="s">
        <v>358</v>
      </c>
      <c r="D4273" s="510"/>
      <c r="E4273" s="507"/>
      <c r="F4273" s="507"/>
      <c r="G4273" s="507"/>
      <c r="H4273" s="507"/>
      <c r="I4273" s="95"/>
    </row>
    <row r="4274" spans="2:9" ht="18.75" customHeight="1">
      <c r="B4274" s="95"/>
      <c r="C4274" s="511" t="s">
        <v>184</v>
      </c>
      <c r="D4274" s="511"/>
      <c r="E4274" s="507"/>
      <c r="F4274" s="507"/>
      <c r="G4274" s="507"/>
      <c r="H4274" s="507"/>
      <c r="I4274" s="95"/>
    </row>
    <row r="4275" spans="2:9" ht="18.75" customHeight="1">
      <c r="B4275" s="95"/>
      <c r="C4275" s="503" t="s">
        <v>359</v>
      </c>
      <c r="D4275" s="503"/>
      <c r="E4275" s="507"/>
      <c r="F4275" s="507"/>
      <c r="G4275" s="507"/>
      <c r="H4275" s="507"/>
      <c r="I4275" s="95"/>
    </row>
    <row r="4276" spans="2:9" ht="18.75" customHeight="1">
      <c r="B4276" s="95"/>
      <c r="C4276" s="503" t="s">
        <v>226</v>
      </c>
      <c r="D4276" s="503"/>
      <c r="E4276" s="507"/>
      <c r="F4276" s="507"/>
      <c r="G4276" s="507"/>
      <c r="H4276" s="507"/>
      <c r="I4276" s="95"/>
    </row>
    <row r="4277" spans="2:9" ht="32.25" customHeight="1">
      <c r="B4277" s="95"/>
      <c r="C4277" s="503" t="s">
        <v>227</v>
      </c>
      <c r="D4277" s="503"/>
      <c r="E4277" s="507"/>
      <c r="F4277" s="507"/>
      <c r="G4277" s="507"/>
      <c r="H4277" s="507"/>
      <c r="I4277" s="95"/>
    </row>
    <row r="4278" spans="2:9" ht="30" customHeight="1">
      <c r="B4278" s="95"/>
      <c r="C4278" s="265" t="s">
        <v>228</v>
      </c>
      <c r="D4278" s="265" t="s">
        <v>229</v>
      </c>
      <c r="E4278" s="265" t="s">
        <v>230</v>
      </c>
      <c r="F4278" s="508" t="s">
        <v>194</v>
      </c>
      <c r="G4278" s="508"/>
      <c r="H4278" s="508"/>
      <c r="I4278" s="95"/>
    </row>
    <row r="4279" spans="2:9" ht="18.75" customHeight="1">
      <c r="B4279" s="95"/>
      <c r="C4279" s="106"/>
      <c r="D4279" s="238"/>
      <c r="E4279" s="266">
        <f>D4279-C4279</f>
        <v>0</v>
      </c>
      <c r="F4279" s="509"/>
      <c r="G4279" s="509"/>
      <c r="H4279" s="509"/>
      <c r="I4279" s="121"/>
    </row>
    <row r="4280" spans="2:9" ht="6" customHeight="1">
      <c r="B4280" s="95"/>
      <c r="C4280" s="96"/>
      <c r="D4280" s="97"/>
      <c r="E4280" s="97"/>
      <c r="F4280" s="97"/>
      <c r="G4280" s="97"/>
      <c r="H4280" s="97"/>
      <c r="I4280" s="95"/>
    </row>
    <row r="4281" spans="2:9" ht="18.75" customHeight="1">
      <c r="B4281" s="95"/>
      <c r="C4281" s="501" t="s">
        <v>231</v>
      </c>
      <c r="D4281" s="501"/>
      <c r="E4281" s="501"/>
      <c r="F4281" s="501"/>
      <c r="G4281" s="501"/>
      <c r="H4281" s="501"/>
      <c r="I4281" s="95"/>
    </row>
    <row r="4282" spans="2:9" ht="25.5">
      <c r="B4282" s="95"/>
      <c r="C4282" s="267" t="s">
        <v>232</v>
      </c>
      <c r="D4282" s="267" t="s">
        <v>233</v>
      </c>
      <c r="E4282" s="267" t="s">
        <v>230</v>
      </c>
      <c r="F4282" s="267" t="s">
        <v>234</v>
      </c>
      <c r="G4282" s="268" t="s">
        <v>235</v>
      </c>
      <c r="H4282" s="269" t="s">
        <v>236</v>
      </c>
      <c r="I4282" s="95"/>
    </row>
    <row r="4283" spans="2:9" ht="18.75" customHeight="1">
      <c r="B4283" s="95"/>
      <c r="C4283" s="106"/>
      <c r="D4283" s="238"/>
      <c r="E4283" s="266">
        <f t="shared" ref="E4283:E4284" si="582">D4283-C4283</f>
        <v>0</v>
      </c>
      <c r="F4283" s="273">
        <f t="shared" ref="F4283:F4284" si="583">IF(E4283-FLOOR(E4283,1)&lt;=5/24,FLOOR(E4283,1),IF(E4283-FLOOR(E4283,1)&lt;=8/24,FLOOR(E4283,1)+1/3,IF(E4283-FLOOR(E4283,1)&lt;=12/24,FLOOR(E4283,1)+2/3,CEILING(E4283,1))))</f>
        <v>0</v>
      </c>
      <c r="G4283" s="108"/>
      <c r="H4283" s="270">
        <f t="shared" ref="H4283:H4284" si="584">G4283*F4283</f>
        <v>0</v>
      </c>
      <c r="I4283" s="95"/>
    </row>
    <row r="4284" spans="2:9" ht="18.75" customHeight="1">
      <c r="B4284" s="95"/>
      <c r="C4284" s="107"/>
      <c r="D4284" s="107"/>
      <c r="E4284" s="274">
        <f t="shared" si="582"/>
        <v>0</v>
      </c>
      <c r="F4284" s="275">
        <f t="shared" si="583"/>
        <v>0</v>
      </c>
      <c r="G4284" s="109"/>
      <c r="H4284" s="271">
        <f t="shared" si="584"/>
        <v>0</v>
      </c>
      <c r="I4284" s="95"/>
    </row>
    <row r="4285" spans="2:9" s="126" customFormat="1" ht="18.75" customHeight="1">
      <c r="B4285" s="122"/>
      <c r="C4285" s="500" t="s">
        <v>237</v>
      </c>
      <c r="D4285" s="500"/>
      <c r="E4285" s="500"/>
      <c r="F4285" s="500"/>
      <c r="G4285" s="502"/>
      <c r="H4285" s="272">
        <f>SUBTOTAL(9,H4283:H4284)</f>
        <v>0</v>
      </c>
      <c r="I4285" s="122"/>
    </row>
    <row r="4286" spans="2:9" ht="6" customHeight="1">
      <c r="B4286" s="95"/>
      <c r="C4286" s="96"/>
      <c r="D4286" s="97"/>
      <c r="E4286" s="97"/>
      <c r="F4286" s="97"/>
      <c r="G4286" s="97"/>
      <c r="H4286" s="97"/>
      <c r="I4286" s="95"/>
    </row>
    <row r="4287" spans="2:9" ht="18.75" customHeight="1">
      <c r="B4287" s="95"/>
      <c r="C4287" s="501" t="s">
        <v>238</v>
      </c>
      <c r="D4287" s="501"/>
      <c r="E4287" s="501"/>
      <c r="F4287" s="501"/>
      <c r="G4287" s="501"/>
      <c r="H4287" s="501"/>
      <c r="I4287" s="95"/>
    </row>
    <row r="4288" spans="2:9" ht="25.5">
      <c r="B4288" s="95"/>
      <c r="C4288" s="267" t="s">
        <v>239</v>
      </c>
      <c r="D4288" s="504" t="s">
        <v>16</v>
      </c>
      <c r="E4288" s="504"/>
      <c r="F4288" s="504"/>
      <c r="G4288" s="504"/>
      <c r="H4288" s="267" t="s">
        <v>64</v>
      </c>
      <c r="I4288" s="95"/>
    </row>
    <row r="4289" spans="2:9" ht="18.75" customHeight="1">
      <c r="B4289" s="95"/>
      <c r="C4289" s="110"/>
      <c r="D4289" s="505"/>
      <c r="E4289" s="505"/>
      <c r="F4289" s="505"/>
      <c r="G4289" s="505"/>
      <c r="H4289" s="111">
        <v>0</v>
      </c>
      <c r="I4289" s="121"/>
    </row>
    <row r="4290" spans="2:9" ht="18.75" customHeight="1">
      <c r="B4290" s="95"/>
      <c r="C4290" s="112"/>
      <c r="D4290" s="506"/>
      <c r="E4290" s="506"/>
      <c r="F4290" s="506"/>
      <c r="G4290" s="506"/>
      <c r="H4290" s="113">
        <v>0</v>
      </c>
      <c r="I4290" s="95"/>
    </row>
    <row r="4291" spans="2:9" s="126" customFormat="1" ht="18.75" customHeight="1">
      <c r="B4291" s="122"/>
      <c r="C4291" s="500" t="s">
        <v>237</v>
      </c>
      <c r="D4291" s="500"/>
      <c r="E4291" s="500"/>
      <c r="F4291" s="500"/>
      <c r="G4291" s="500"/>
      <c r="H4291" s="158">
        <f>SUBTOTAL(9,H4289:H4290)</f>
        <v>0</v>
      </c>
      <c r="I4291" s="122"/>
    </row>
    <row r="4292" spans="2:9" ht="6" customHeight="1">
      <c r="B4292" s="95"/>
      <c r="C4292" s="96"/>
      <c r="D4292" s="97"/>
      <c r="E4292" s="97"/>
      <c r="F4292" s="97"/>
      <c r="G4292" s="97"/>
      <c r="H4292" s="97"/>
      <c r="I4292" s="95"/>
    </row>
    <row r="4293" spans="2:9" ht="18.75" customHeight="1">
      <c r="B4293" s="95"/>
      <c r="C4293" s="501" t="s">
        <v>240</v>
      </c>
      <c r="D4293" s="501"/>
      <c r="E4293" s="501"/>
      <c r="F4293" s="501"/>
      <c r="G4293" s="501"/>
      <c r="H4293" s="501"/>
      <c r="I4293" s="95"/>
    </row>
    <row r="4294" spans="2:9" ht="38.25">
      <c r="B4294" s="95"/>
      <c r="C4294" s="277" t="s">
        <v>361</v>
      </c>
      <c r="D4294" s="277" t="s">
        <v>362</v>
      </c>
      <c r="E4294" s="267" t="s">
        <v>243</v>
      </c>
      <c r="F4294" s="267" t="s">
        <v>244</v>
      </c>
      <c r="G4294" s="268" t="s">
        <v>245</v>
      </c>
      <c r="H4294" s="269" t="s">
        <v>246</v>
      </c>
      <c r="I4294" s="95"/>
    </row>
    <row r="4295" spans="2:9" ht="18.75" customHeight="1">
      <c r="B4295" s="95"/>
      <c r="C4295" s="236"/>
      <c r="D4295" s="114"/>
      <c r="E4295" s="236"/>
      <c r="F4295" s="236"/>
      <c r="G4295" s="278">
        <f>IF(E4295="",0,IF(F4295="",0.42,F4295*0.05+0.42))</f>
        <v>0</v>
      </c>
      <c r="H4295" s="279">
        <f>G4295*E4295</f>
        <v>0</v>
      </c>
      <c r="I4295" s="95"/>
    </row>
    <row r="4296" spans="2:9" ht="18.75" customHeight="1">
      <c r="B4296" s="95"/>
      <c r="C4296" s="236"/>
      <c r="D4296" s="114"/>
      <c r="E4296" s="236"/>
      <c r="F4296" s="236"/>
      <c r="G4296" s="278">
        <f t="shared" ref="G4296:G4298" si="585">IF(E4296="",0,IF(F4296="",0.42,F4296*0.05+0.42))</f>
        <v>0</v>
      </c>
      <c r="H4296" s="279">
        <f t="shared" ref="H4296:H4298" si="586">G4296*E4296</f>
        <v>0</v>
      </c>
      <c r="I4296" s="95"/>
    </row>
    <row r="4297" spans="2:9" ht="18.75" customHeight="1">
      <c r="B4297" s="95"/>
      <c r="C4297" s="236"/>
      <c r="D4297" s="114"/>
      <c r="E4297" s="236"/>
      <c r="F4297" s="236"/>
      <c r="G4297" s="278">
        <f t="shared" si="585"/>
        <v>0</v>
      </c>
      <c r="H4297" s="279">
        <f t="shared" si="586"/>
        <v>0</v>
      </c>
      <c r="I4297" s="95"/>
    </row>
    <row r="4298" spans="2:9" ht="18.75" customHeight="1">
      <c r="B4298" s="95"/>
      <c r="C4298" s="237"/>
      <c r="D4298" s="115"/>
      <c r="E4298" s="237"/>
      <c r="F4298" s="237"/>
      <c r="G4298" s="280">
        <f t="shared" si="585"/>
        <v>0</v>
      </c>
      <c r="H4298" s="281">
        <f t="shared" si="586"/>
        <v>0</v>
      </c>
      <c r="I4298" s="95"/>
    </row>
    <row r="4299" spans="2:9" s="126" customFormat="1" ht="18.75" customHeight="1">
      <c r="B4299" s="122"/>
      <c r="C4299" s="500" t="s">
        <v>237</v>
      </c>
      <c r="D4299" s="500"/>
      <c r="E4299" s="500"/>
      <c r="F4299" s="500"/>
      <c r="G4299" s="502"/>
      <c r="H4299" s="272">
        <f>SUBTOTAL(9,H4295:H4298)</f>
        <v>0</v>
      </c>
      <c r="I4299" s="122"/>
    </row>
    <row r="4300" spans="2:9" ht="6" customHeight="1">
      <c r="B4300" s="95"/>
      <c r="C4300" s="97"/>
      <c r="D4300" s="97"/>
      <c r="E4300" s="97"/>
      <c r="F4300" s="97"/>
      <c r="G4300" s="97"/>
      <c r="H4300" s="97"/>
      <c r="I4300" s="95"/>
    </row>
    <row r="4301" spans="2:9" ht="18.75" customHeight="1">
      <c r="B4301" s="95"/>
      <c r="C4301" s="501" t="s">
        <v>247</v>
      </c>
      <c r="D4301" s="501"/>
      <c r="E4301" s="501"/>
      <c r="F4301" s="501"/>
      <c r="G4301" s="501"/>
      <c r="H4301" s="501"/>
      <c r="I4301" s="95"/>
    </row>
    <row r="4302" spans="2:9" ht="18.75" customHeight="1">
      <c r="B4302" s="95"/>
      <c r="C4302" s="277" t="s">
        <v>241</v>
      </c>
      <c r="D4302" s="277" t="s">
        <v>242</v>
      </c>
      <c r="E4302" s="503" t="s">
        <v>248</v>
      </c>
      <c r="F4302" s="503"/>
      <c r="G4302" s="503"/>
      <c r="H4302" s="267" t="s">
        <v>249</v>
      </c>
      <c r="I4302" s="95"/>
    </row>
    <row r="4303" spans="2:9" ht="18.75" customHeight="1">
      <c r="B4303" s="95"/>
      <c r="C4303" s="236"/>
      <c r="D4303" s="236"/>
      <c r="E4303" s="498"/>
      <c r="F4303" s="498"/>
      <c r="G4303" s="498"/>
      <c r="H4303" s="111">
        <v>0</v>
      </c>
      <c r="I4303" s="95"/>
    </row>
    <row r="4304" spans="2:9" ht="18.75" customHeight="1">
      <c r="B4304" s="95"/>
      <c r="C4304" s="236"/>
      <c r="D4304" s="236"/>
      <c r="E4304" s="498"/>
      <c r="F4304" s="498"/>
      <c r="G4304" s="498"/>
      <c r="H4304" s="111">
        <v>0</v>
      </c>
      <c r="I4304" s="95"/>
    </row>
    <row r="4305" spans="2:9" ht="18.75" customHeight="1">
      <c r="B4305" s="95"/>
      <c r="C4305" s="236"/>
      <c r="D4305" s="236"/>
      <c r="E4305" s="498"/>
      <c r="F4305" s="498"/>
      <c r="G4305" s="498"/>
      <c r="H4305" s="111">
        <v>0</v>
      </c>
      <c r="I4305" s="95"/>
    </row>
    <row r="4306" spans="2:9" ht="18.75" customHeight="1">
      <c r="B4306" s="95"/>
      <c r="C4306" s="237"/>
      <c r="D4306" s="237"/>
      <c r="E4306" s="499"/>
      <c r="F4306" s="499"/>
      <c r="G4306" s="499"/>
      <c r="H4306" s="113">
        <v>0</v>
      </c>
      <c r="I4306" s="95"/>
    </row>
    <row r="4307" spans="2:9" s="126" customFormat="1" ht="18.75" customHeight="1">
      <c r="B4307" s="122"/>
      <c r="C4307" s="500" t="s">
        <v>237</v>
      </c>
      <c r="D4307" s="500"/>
      <c r="E4307" s="500"/>
      <c r="F4307" s="500"/>
      <c r="G4307" s="500"/>
      <c r="H4307" s="276">
        <f>SUBTOTAL(9,H4303:H4306)</f>
        <v>0</v>
      </c>
      <c r="I4307" s="122"/>
    </row>
    <row r="4308" spans="2:9" ht="6" customHeight="1">
      <c r="B4308" s="95"/>
      <c r="C4308" s="97"/>
      <c r="D4308" s="97"/>
      <c r="E4308" s="97"/>
      <c r="F4308" s="97"/>
      <c r="G4308" s="97"/>
      <c r="H4308" s="97"/>
      <c r="I4308" s="95"/>
    </row>
    <row r="4309" spans="2:9" ht="18.75" customHeight="1">
      <c r="B4309" s="95"/>
      <c r="C4309" s="501" t="s">
        <v>250</v>
      </c>
      <c r="D4309" s="501"/>
      <c r="E4309" s="501"/>
      <c r="F4309" s="501"/>
      <c r="G4309" s="501"/>
      <c r="H4309" s="501"/>
      <c r="I4309" s="95"/>
    </row>
    <row r="4310" spans="2:9" ht="25.5">
      <c r="B4310" s="95"/>
      <c r="C4310" s="282" t="s">
        <v>251</v>
      </c>
      <c r="D4310" s="267" t="s">
        <v>252</v>
      </c>
      <c r="E4310" s="267" t="s">
        <v>253</v>
      </c>
      <c r="F4310" s="277" t="s">
        <v>254</v>
      </c>
      <c r="G4310" s="267" t="s">
        <v>255</v>
      </c>
      <c r="H4310" s="267" t="s">
        <v>249</v>
      </c>
      <c r="I4310" s="95"/>
    </row>
    <row r="4311" spans="2:9" ht="18.75" customHeight="1">
      <c r="B4311" s="95"/>
      <c r="C4311" s="116"/>
      <c r="D4311" s="117"/>
      <c r="E4311" s="117"/>
      <c r="F4311" s="117"/>
      <c r="G4311" s="283">
        <f>E4311-D4311</f>
        <v>0</v>
      </c>
      <c r="H4311" s="111">
        <v>0</v>
      </c>
      <c r="I4311" s="123" t="s">
        <v>256</v>
      </c>
    </row>
    <row r="4312" spans="2:9" ht="18.75" customHeight="1">
      <c r="B4312" s="95"/>
      <c r="C4312" s="118"/>
      <c r="D4312" s="119"/>
      <c r="E4312" s="119"/>
      <c r="F4312" s="119"/>
      <c r="G4312" s="284">
        <f t="shared" ref="G4312" si="587">E4312-D4312</f>
        <v>0</v>
      </c>
      <c r="H4312" s="113">
        <v>0</v>
      </c>
      <c r="I4312" s="123" t="s">
        <v>257</v>
      </c>
    </row>
    <row r="4313" spans="2:9" s="126" customFormat="1" ht="18.75" customHeight="1">
      <c r="B4313" s="122"/>
      <c r="C4313" s="500" t="s">
        <v>237</v>
      </c>
      <c r="D4313" s="500"/>
      <c r="E4313" s="500"/>
      <c r="F4313" s="500"/>
      <c r="G4313" s="500"/>
      <c r="H4313" s="276">
        <f>SUBTOTAL(9,H4311:H4312)</f>
        <v>0</v>
      </c>
      <c r="I4313" s="122"/>
    </row>
    <row r="4314" spans="2:9" ht="6" customHeight="1">
      <c r="B4314" s="95"/>
      <c r="C4314" s="97"/>
      <c r="D4314" s="97"/>
      <c r="E4314" s="97"/>
      <c r="F4314" s="97"/>
      <c r="G4314" s="97"/>
      <c r="H4314" s="97"/>
      <c r="I4314" s="95"/>
    </row>
    <row r="4315" spans="2:9" s="127" customFormat="1" ht="18.75" customHeight="1">
      <c r="B4315" s="124"/>
      <c r="C4315" s="497" t="s">
        <v>258</v>
      </c>
      <c r="D4315" s="497"/>
      <c r="E4315" s="497"/>
      <c r="F4315" s="497"/>
      <c r="G4315" s="497"/>
      <c r="H4315" s="285">
        <f>SUBTOTAL(9,H4283:H4313)</f>
        <v>0</v>
      </c>
      <c r="I4315" s="124"/>
    </row>
    <row r="4316" spans="2:9" ht="50.1" customHeight="1">
      <c r="B4316" s="95"/>
      <c r="C4316" s="120"/>
      <c r="D4316" s="120"/>
      <c r="E4316" s="120"/>
      <c r="F4316" s="120"/>
      <c r="G4316" s="120"/>
      <c r="H4316" s="120"/>
      <c r="I4316" s="95"/>
    </row>
    <row r="4317" spans="2:9" ht="18.75" customHeight="1">
      <c r="B4317" s="95"/>
      <c r="C4317" s="510" t="s">
        <v>358</v>
      </c>
      <c r="D4317" s="510"/>
      <c r="E4317" s="507"/>
      <c r="F4317" s="507"/>
      <c r="G4317" s="507"/>
      <c r="H4317" s="507"/>
      <c r="I4317" s="95"/>
    </row>
    <row r="4318" spans="2:9" ht="18.75" customHeight="1">
      <c r="B4318" s="95"/>
      <c r="C4318" s="511" t="s">
        <v>184</v>
      </c>
      <c r="D4318" s="511"/>
      <c r="E4318" s="507"/>
      <c r="F4318" s="507"/>
      <c r="G4318" s="507"/>
      <c r="H4318" s="507"/>
      <c r="I4318" s="95"/>
    </row>
    <row r="4319" spans="2:9" ht="18.75" customHeight="1">
      <c r="B4319" s="95"/>
      <c r="C4319" s="503" t="s">
        <v>359</v>
      </c>
      <c r="D4319" s="503"/>
      <c r="E4319" s="507"/>
      <c r="F4319" s="507"/>
      <c r="G4319" s="507"/>
      <c r="H4319" s="507"/>
      <c r="I4319" s="95"/>
    </row>
    <row r="4320" spans="2:9" ht="18.75" customHeight="1">
      <c r="B4320" s="95"/>
      <c r="C4320" s="503" t="s">
        <v>226</v>
      </c>
      <c r="D4320" s="503"/>
      <c r="E4320" s="507"/>
      <c r="F4320" s="507"/>
      <c r="G4320" s="507"/>
      <c r="H4320" s="507"/>
      <c r="I4320" s="95"/>
    </row>
    <row r="4321" spans="2:9" ht="32.25" customHeight="1">
      <c r="B4321" s="95"/>
      <c r="C4321" s="503" t="s">
        <v>227</v>
      </c>
      <c r="D4321" s="503"/>
      <c r="E4321" s="507"/>
      <c r="F4321" s="507"/>
      <c r="G4321" s="507"/>
      <c r="H4321" s="507"/>
      <c r="I4321" s="95"/>
    </row>
    <row r="4322" spans="2:9" ht="30" customHeight="1">
      <c r="B4322" s="95"/>
      <c r="C4322" s="265" t="s">
        <v>228</v>
      </c>
      <c r="D4322" s="265" t="s">
        <v>229</v>
      </c>
      <c r="E4322" s="265" t="s">
        <v>230</v>
      </c>
      <c r="F4322" s="508" t="s">
        <v>194</v>
      </c>
      <c r="G4322" s="508"/>
      <c r="H4322" s="508"/>
      <c r="I4322" s="95"/>
    </row>
    <row r="4323" spans="2:9" ht="18.75" customHeight="1">
      <c r="B4323" s="95"/>
      <c r="C4323" s="106"/>
      <c r="D4323" s="238"/>
      <c r="E4323" s="266">
        <f>D4323-C4323</f>
        <v>0</v>
      </c>
      <c r="F4323" s="509"/>
      <c r="G4323" s="509"/>
      <c r="H4323" s="509"/>
      <c r="I4323" s="121"/>
    </row>
    <row r="4324" spans="2:9" ht="6" customHeight="1">
      <c r="B4324" s="95"/>
      <c r="C4324" s="96"/>
      <c r="D4324" s="97"/>
      <c r="E4324" s="97"/>
      <c r="F4324" s="97"/>
      <c r="G4324" s="97"/>
      <c r="H4324" s="97"/>
      <c r="I4324" s="95"/>
    </row>
    <row r="4325" spans="2:9" ht="18.75" customHeight="1">
      <c r="B4325" s="95"/>
      <c r="C4325" s="501" t="s">
        <v>231</v>
      </c>
      <c r="D4325" s="501"/>
      <c r="E4325" s="501"/>
      <c r="F4325" s="501"/>
      <c r="G4325" s="501"/>
      <c r="H4325" s="501"/>
      <c r="I4325" s="95"/>
    </row>
    <row r="4326" spans="2:9" ht="25.5">
      <c r="B4326" s="95"/>
      <c r="C4326" s="267" t="s">
        <v>232</v>
      </c>
      <c r="D4326" s="267" t="s">
        <v>233</v>
      </c>
      <c r="E4326" s="267" t="s">
        <v>230</v>
      </c>
      <c r="F4326" s="267" t="s">
        <v>234</v>
      </c>
      <c r="G4326" s="268" t="s">
        <v>235</v>
      </c>
      <c r="H4326" s="269" t="s">
        <v>236</v>
      </c>
      <c r="I4326" s="95"/>
    </row>
    <row r="4327" spans="2:9" ht="18.75" customHeight="1">
      <c r="B4327" s="95"/>
      <c r="C4327" s="106"/>
      <c r="D4327" s="238"/>
      <c r="E4327" s="266">
        <f t="shared" ref="E4327:E4328" si="588">D4327-C4327</f>
        <v>0</v>
      </c>
      <c r="F4327" s="273">
        <f t="shared" ref="F4327:F4328" si="589">IF(E4327-FLOOR(E4327,1)&lt;=5/24,FLOOR(E4327,1),IF(E4327-FLOOR(E4327,1)&lt;=8/24,FLOOR(E4327,1)+1/3,IF(E4327-FLOOR(E4327,1)&lt;=12/24,FLOOR(E4327,1)+2/3,CEILING(E4327,1))))</f>
        <v>0</v>
      </c>
      <c r="G4327" s="108"/>
      <c r="H4327" s="270">
        <f t="shared" ref="H4327:H4328" si="590">G4327*F4327</f>
        <v>0</v>
      </c>
      <c r="I4327" s="95"/>
    </row>
    <row r="4328" spans="2:9" ht="18.75" customHeight="1">
      <c r="B4328" s="95"/>
      <c r="C4328" s="107"/>
      <c r="D4328" s="107"/>
      <c r="E4328" s="274">
        <f t="shared" si="588"/>
        <v>0</v>
      </c>
      <c r="F4328" s="275">
        <f t="shared" si="589"/>
        <v>0</v>
      </c>
      <c r="G4328" s="109"/>
      <c r="H4328" s="271">
        <f t="shared" si="590"/>
        <v>0</v>
      </c>
      <c r="I4328" s="95"/>
    </row>
    <row r="4329" spans="2:9" s="126" customFormat="1" ht="18.75" customHeight="1">
      <c r="B4329" s="122"/>
      <c r="C4329" s="500" t="s">
        <v>237</v>
      </c>
      <c r="D4329" s="500"/>
      <c r="E4329" s="500"/>
      <c r="F4329" s="500"/>
      <c r="G4329" s="502"/>
      <c r="H4329" s="272">
        <f>SUBTOTAL(9,H4327:H4328)</f>
        <v>0</v>
      </c>
      <c r="I4329" s="122"/>
    </row>
    <row r="4330" spans="2:9" ht="6" customHeight="1">
      <c r="B4330" s="95"/>
      <c r="C4330" s="96"/>
      <c r="D4330" s="97"/>
      <c r="E4330" s="97"/>
      <c r="F4330" s="97"/>
      <c r="G4330" s="97"/>
      <c r="H4330" s="97"/>
      <c r="I4330" s="95"/>
    </row>
    <row r="4331" spans="2:9" ht="18.75" customHeight="1">
      <c r="B4331" s="95"/>
      <c r="C4331" s="501" t="s">
        <v>238</v>
      </c>
      <c r="D4331" s="501"/>
      <c r="E4331" s="501"/>
      <c r="F4331" s="501"/>
      <c r="G4331" s="501"/>
      <c r="H4331" s="501"/>
      <c r="I4331" s="95"/>
    </row>
    <row r="4332" spans="2:9" ht="25.5">
      <c r="B4332" s="95"/>
      <c r="C4332" s="267" t="s">
        <v>239</v>
      </c>
      <c r="D4332" s="504" t="s">
        <v>16</v>
      </c>
      <c r="E4332" s="504"/>
      <c r="F4332" s="504"/>
      <c r="G4332" s="504"/>
      <c r="H4332" s="267" t="s">
        <v>64</v>
      </c>
      <c r="I4332" s="95"/>
    </row>
    <row r="4333" spans="2:9" ht="18.75" customHeight="1">
      <c r="B4333" s="95"/>
      <c r="C4333" s="110"/>
      <c r="D4333" s="505"/>
      <c r="E4333" s="505"/>
      <c r="F4333" s="505"/>
      <c r="G4333" s="505"/>
      <c r="H4333" s="111">
        <v>0</v>
      </c>
      <c r="I4333" s="121"/>
    </row>
    <row r="4334" spans="2:9" ht="18.75" customHeight="1">
      <c r="B4334" s="95"/>
      <c r="C4334" s="112"/>
      <c r="D4334" s="506"/>
      <c r="E4334" s="506"/>
      <c r="F4334" s="506"/>
      <c r="G4334" s="506"/>
      <c r="H4334" s="113">
        <v>0</v>
      </c>
      <c r="I4334" s="95"/>
    </row>
    <row r="4335" spans="2:9" s="126" customFormat="1" ht="18.75" customHeight="1">
      <c r="B4335" s="122"/>
      <c r="C4335" s="500" t="s">
        <v>237</v>
      </c>
      <c r="D4335" s="500"/>
      <c r="E4335" s="500"/>
      <c r="F4335" s="500"/>
      <c r="G4335" s="500"/>
      <c r="H4335" s="158">
        <f>SUBTOTAL(9,H4333:H4334)</f>
        <v>0</v>
      </c>
      <c r="I4335" s="122"/>
    </row>
    <row r="4336" spans="2:9" ht="6" customHeight="1">
      <c r="B4336" s="95"/>
      <c r="C4336" s="96"/>
      <c r="D4336" s="97"/>
      <c r="E4336" s="97"/>
      <c r="F4336" s="97"/>
      <c r="G4336" s="97"/>
      <c r="H4336" s="97"/>
      <c r="I4336" s="95"/>
    </row>
    <row r="4337" spans="2:9" ht="18.75" customHeight="1">
      <c r="B4337" s="95"/>
      <c r="C4337" s="501" t="s">
        <v>240</v>
      </c>
      <c r="D4337" s="501"/>
      <c r="E4337" s="501"/>
      <c r="F4337" s="501"/>
      <c r="G4337" s="501"/>
      <c r="H4337" s="501"/>
      <c r="I4337" s="95"/>
    </row>
    <row r="4338" spans="2:9" ht="38.25">
      <c r="B4338" s="95"/>
      <c r="C4338" s="277" t="s">
        <v>361</v>
      </c>
      <c r="D4338" s="277" t="s">
        <v>362</v>
      </c>
      <c r="E4338" s="267" t="s">
        <v>243</v>
      </c>
      <c r="F4338" s="267" t="s">
        <v>244</v>
      </c>
      <c r="G4338" s="268" t="s">
        <v>245</v>
      </c>
      <c r="H4338" s="269" t="s">
        <v>246</v>
      </c>
      <c r="I4338" s="95"/>
    </row>
    <row r="4339" spans="2:9" ht="18.75" customHeight="1">
      <c r="B4339" s="95"/>
      <c r="C4339" s="236"/>
      <c r="D4339" s="114"/>
      <c r="E4339" s="236"/>
      <c r="F4339" s="236"/>
      <c r="G4339" s="278">
        <f>IF(E4339="",0,IF(F4339="",0.42,F4339*0.05+0.42))</f>
        <v>0</v>
      </c>
      <c r="H4339" s="279">
        <f>G4339*E4339</f>
        <v>0</v>
      </c>
      <c r="I4339" s="95"/>
    </row>
    <row r="4340" spans="2:9" ht="18.75" customHeight="1">
      <c r="B4340" s="95"/>
      <c r="C4340" s="236"/>
      <c r="D4340" s="114"/>
      <c r="E4340" s="236"/>
      <c r="F4340" s="236"/>
      <c r="G4340" s="278">
        <f t="shared" ref="G4340:G4342" si="591">IF(E4340="",0,IF(F4340="",0.42,F4340*0.05+0.42))</f>
        <v>0</v>
      </c>
      <c r="H4340" s="279">
        <f t="shared" ref="H4340:H4342" si="592">G4340*E4340</f>
        <v>0</v>
      </c>
      <c r="I4340" s="95"/>
    </row>
    <row r="4341" spans="2:9" ht="18.75" customHeight="1">
      <c r="B4341" s="95"/>
      <c r="C4341" s="236"/>
      <c r="D4341" s="114"/>
      <c r="E4341" s="236"/>
      <c r="F4341" s="236"/>
      <c r="G4341" s="278">
        <f t="shared" si="591"/>
        <v>0</v>
      </c>
      <c r="H4341" s="279">
        <f t="shared" si="592"/>
        <v>0</v>
      </c>
      <c r="I4341" s="95"/>
    </row>
    <row r="4342" spans="2:9" ht="18.75" customHeight="1">
      <c r="B4342" s="95"/>
      <c r="C4342" s="237"/>
      <c r="D4342" s="115"/>
      <c r="E4342" s="237"/>
      <c r="F4342" s="237"/>
      <c r="G4342" s="280">
        <f t="shared" si="591"/>
        <v>0</v>
      </c>
      <c r="H4342" s="281">
        <f t="shared" si="592"/>
        <v>0</v>
      </c>
      <c r="I4342" s="95"/>
    </row>
    <row r="4343" spans="2:9" s="126" customFormat="1" ht="18.75" customHeight="1">
      <c r="B4343" s="122"/>
      <c r="C4343" s="500" t="s">
        <v>237</v>
      </c>
      <c r="D4343" s="500"/>
      <c r="E4343" s="500"/>
      <c r="F4343" s="500"/>
      <c r="G4343" s="502"/>
      <c r="H4343" s="272">
        <f>SUBTOTAL(9,H4339:H4342)</f>
        <v>0</v>
      </c>
      <c r="I4343" s="122"/>
    </row>
    <row r="4344" spans="2:9" ht="6" customHeight="1">
      <c r="B4344" s="95"/>
      <c r="C4344" s="97"/>
      <c r="D4344" s="97"/>
      <c r="E4344" s="97"/>
      <c r="F4344" s="97"/>
      <c r="G4344" s="97"/>
      <c r="H4344" s="97"/>
      <c r="I4344" s="95"/>
    </row>
    <row r="4345" spans="2:9" ht="18.75" customHeight="1">
      <c r="B4345" s="95"/>
      <c r="C4345" s="501" t="s">
        <v>247</v>
      </c>
      <c r="D4345" s="501"/>
      <c r="E4345" s="501"/>
      <c r="F4345" s="501"/>
      <c r="G4345" s="501"/>
      <c r="H4345" s="501"/>
      <c r="I4345" s="95"/>
    </row>
    <row r="4346" spans="2:9" ht="18.75" customHeight="1">
      <c r="B4346" s="95"/>
      <c r="C4346" s="277" t="s">
        <v>241</v>
      </c>
      <c r="D4346" s="277" t="s">
        <v>242</v>
      </c>
      <c r="E4346" s="503" t="s">
        <v>248</v>
      </c>
      <c r="F4346" s="503"/>
      <c r="G4346" s="503"/>
      <c r="H4346" s="267" t="s">
        <v>249</v>
      </c>
      <c r="I4346" s="95"/>
    </row>
    <row r="4347" spans="2:9" ht="18.75" customHeight="1">
      <c r="B4347" s="95"/>
      <c r="C4347" s="236"/>
      <c r="D4347" s="236"/>
      <c r="E4347" s="498"/>
      <c r="F4347" s="498"/>
      <c r="G4347" s="498"/>
      <c r="H4347" s="111">
        <v>0</v>
      </c>
      <c r="I4347" s="95"/>
    </row>
    <row r="4348" spans="2:9" ht="18.75" customHeight="1">
      <c r="B4348" s="95"/>
      <c r="C4348" s="236"/>
      <c r="D4348" s="236"/>
      <c r="E4348" s="498"/>
      <c r="F4348" s="498"/>
      <c r="G4348" s="498"/>
      <c r="H4348" s="111">
        <v>0</v>
      </c>
      <c r="I4348" s="95"/>
    </row>
    <row r="4349" spans="2:9" ht="18.75" customHeight="1">
      <c r="B4349" s="95"/>
      <c r="C4349" s="236"/>
      <c r="D4349" s="236"/>
      <c r="E4349" s="498"/>
      <c r="F4349" s="498"/>
      <c r="G4349" s="498"/>
      <c r="H4349" s="111">
        <v>0</v>
      </c>
      <c r="I4349" s="95"/>
    </row>
    <row r="4350" spans="2:9" ht="18.75" customHeight="1">
      <c r="B4350" s="95"/>
      <c r="C4350" s="237"/>
      <c r="D4350" s="237"/>
      <c r="E4350" s="499"/>
      <c r="F4350" s="499"/>
      <c r="G4350" s="499"/>
      <c r="H4350" s="113">
        <v>0</v>
      </c>
      <c r="I4350" s="95"/>
    </row>
    <row r="4351" spans="2:9" s="126" customFormat="1" ht="18.75" customHeight="1">
      <c r="B4351" s="122"/>
      <c r="C4351" s="500" t="s">
        <v>237</v>
      </c>
      <c r="D4351" s="500"/>
      <c r="E4351" s="500"/>
      <c r="F4351" s="500"/>
      <c r="G4351" s="500"/>
      <c r="H4351" s="276">
        <f>SUBTOTAL(9,H4347:H4350)</f>
        <v>0</v>
      </c>
      <c r="I4351" s="122"/>
    </row>
    <row r="4352" spans="2:9" ht="6" customHeight="1">
      <c r="B4352" s="95"/>
      <c r="C4352" s="97"/>
      <c r="D4352" s="97"/>
      <c r="E4352" s="97"/>
      <c r="F4352" s="97"/>
      <c r="G4352" s="97"/>
      <c r="H4352" s="97"/>
      <c r="I4352" s="95"/>
    </row>
    <row r="4353" spans="2:9" ht="18.75" customHeight="1">
      <c r="B4353" s="95"/>
      <c r="C4353" s="501" t="s">
        <v>250</v>
      </c>
      <c r="D4353" s="501"/>
      <c r="E4353" s="501"/>
      <c r="F4353" s="501"/>
      <c r="G4353" s="501"/>
      <c r="H4353" s="501"/>
      <c r="I4353" s="95"/>
    </row>
    <row r="4354" spans="2:9" ht="25.5">
      <c r="B4354" s="95"/>
      <c r="C4354" s="282" t="s">
        <v>251</v>
      </c>
      <c r="D4354" s="267" t="s">
        <v>252</v>
      </c>
      <c r="E4354" s="267" t="s">
        <v>253</v>
      </c>
      <c r="F4354" s="277" t="s">
        <v>254</v>
      </c>
      <c r="G4354" s="267" t="s">
        <v>255</v>
      </c>
      <c r="H4354" s="267" t="s">
        <v>249</v>
      </c>
      <c r="I4354" s="95"/>
    </row>
    <row r="4355" spans="2:9" ht="18.75" customHeight="1">
      <c r="B4355" s="95"/>
      <c r="C4355" s="116"/>
      <c r="D4355" s="117"/>
      <c r="E4355" s="117"/>
      <c r="F4355" s="117"/>
      <c r="G4355" s="283">
        <f>E4355-D4355</f>
        <v>0</v>
      </c>
      <c r="H4355" s="111">
        <v>0</v>
      </c>
      <c r="I4355" s="123" t="s">
        <v>256</v>
      </c>
    </row>
    <row r="4356" spans="2:9" ht="18.75" customHeight="1">
      <c r="B4356" s="95"/>
      <c r="C4356" s="118"/>
      <c r="D4356" s="119"/>
      <c r="E4356" s="119"/>
      <c r="F4356" s="119"/>
      <c r="G4356" s="284">
        <f t="shared" ref="G4356" si="593">E4356-D4356</f>
        <v>0</v>
      </c>
      <c r="H4356" s="113">
        <v>0</v>
      </c>
      <c r="I4356" s="123" t="s">
        <v>257</v>
      </c>
    </row>
    <row r="4357" spans="2:9" s="126" customFormat="1" ht="18.75" customHeight="1">
      <c r="B4357" s="122"/>
      <c r="C4357" s="500" t="s">
        <v>237</v>
      </c>
      <c r="D4357" s="500"/>
      <c r="E4357" s="500"/>
      <c r="F4357" s="500"/>
      <c r="G4357" s="500"/>
      <c r="H4357" s="276">
        <f>SUBTOTAL(9,H4355:H4356)</f>
        <v>0</v>
      </c>
      <c r="I4357" s="122"/>
    </row>
    <row r="4358" spans="2:9" ht="6" customHeight="1">
      <c r="B4358" s="95"/>
      <c r="C4358" s="97"/>
      <c r="D4358" s="97"/>
      <c r="E4358" s="97"/>
      <c r="F4358" s="97"/>
      <c r="G4358" s="97"/>
      <c r="H4358" s="97"/>
      <c r="I4358" s="95"/>
    </row>
    <row r="4359" spans="2:9" s="127" customFormat="1" ht="18.75" customHeight="1">
      <c r="B4359" s="124"/>
      <c r="C4359" s="497" t="s">
        <v>258</v>
      </c>
      <c r="D4359" s="497"/>
      <c r="E4359" s="497"/>
      <c r="F4359" s="497"/>
      <c r="G4359" s="497"/>
      <c r="H4359" s="285">
        <f>SUBTOTAL(9,H4327:H4357)</f>
        <v>0</v>
      </c>
      <c r="I4359" s="124"/>
    </row>
    <row r="4360" spans="2:9" ht="50.1" customHeight="1">
      <c r="B4360" s="95"/>
      <c r="C4360" s="120"/>
      <c r="D4360" s="120"/>
      <c r="E4360" s="120"/>
      <c r="F4360" s="120"/>
      <c r="G4360" s="120"/>
      <c r="H4360" s="120"/>
      <c r="I4360" s="95"/>
    </row>
    <row r="4361" spans="2:9" ht="18.75" customHeight="1">
      <c r="B4361" s="95"/>
      <c r="C4361" s="510" t="s">
        <v>358</v>
      </c>
      <c r="D4361" s="510"/>
      <c r="E4361" s="507"/>
      <c r="F4361" s="507"/>
      <c r="G4361" s="507"/>
      <c r="H4361" s="507"/>
      <c r="I4361" s="95"/>
    </row>
    <row r="4362" spans="2:9" ht="18.75" customHeight="1">
      <c r="B4362" s="95"/>
      <c r="C4362" s="511" t="s">
        <v>184</v>
      </c>
      <c r="D4362" s="511"/>
      <c r="E4362" s="507"/>
      <c r="F4362" s="507"/>
      <c r="G4362" s="507"/>
      <c r="H4362" s="507"/>
      <c r="I4362" s="95"/>
    </row>
    <row r="4363" spans="2:9" ht="18.75" customHeight="1">
      <c r="B4363" s="95"/>
      <c r="C4363" s="503" t="s">
        <v>359</v>
      </c>
      <c r="D4363" s="503"/>
      <c r="E4363" s="507"/>
      <c r="F4363" s="507"/>
      <c r="G4363" s="507"/>
      <c r="H4363" s="507"/>
      <c r="I4363" s="95"/>
    </row>
    <row r="4364" spans="2:9" ht="18.75" customHeight="1">
      <c r="B4364" s="95"/>
      <c r="C4364" s="503" t="s">
        <v>226</v>
      </c>
      <c r="D4364" s="503"/>
      <c r="E4364" s="507"/>
      <c r="F4364" s="507"/>
      <c r="G4364" s="507"/>
      <c r="H4364" s="507"/>
      <c r="I4364" s="95"/>
    </row>
    <row r="4365" spans="2:9" ht="32.25" customHeight="1">
      <c r="B4365" s="95"/>
      <c r="C4365" s="503" t="s">
        <v>227</v>
      </c>
      <c r="D4365" s="503"/>
      <c r="E4365" s="507"/>
      <c r="F4365" s="507"/>
      <c r="G4365" s="507"/>
      <c r="H4365" s="507"/>
      <c r="I4365" s="95"/>
    </row>
    <row r="4366" spans="2:9" ht="30" customHeight="1">
      <c r="B4366" s="95"/>
      <c r="C4366" s="265" t="s">
        <v>228</v>
      </c>
      <c r="D4366" s="265" t="s">
        <v>229</v>
      </c>
      <c r="E4366" s="265" t="s">
        <v>230</v>
      </c>
      <c r="F4366" s="508" t="s">
        <v>194</v>
      </c>
      <c r="G4366" s="508"/>
      <c r="H4366" s="508"/>
      <c r="I4366" s="95"/>
    </row>
    <row r="4367" spans="2:9" ht="18.75" customHeight="1">
      <c r="B4367" s="95"/>
      <c r="C4367" s="106"/>
      <c r="D4367" s="238"/>
      <c r="E4367" s="266">
        <f>D4367-C4367</f>
        <v>0</v>
      </c>
      <c r="F4367" s="509"/>
      <c r="G4367" s="509"/>
      <c r="H4367" s="509"/>
      <c r="I4367" s="121"/>
    </row>
    <row r="4368" spans="2:9" ht="6" customHeight="1">
      <c r="B4368" s="95"/>
      <c r="C4368" s="96"/>
      <c r="D4368" s="97"/>
      <c r="E4368" s="97"/>
      <c r="F4368" s="97"/>
      <c r="G4368" s="97"/>
      <c r="H4368" s="97"/>
      <c r="I4368" s="95"/>
    </row>
    <row r="4369" spans="2:9" ht="18.75" customHeight="1">
      <c r="B4369" s="95"/>
      <c r="C4369" s="501" t="s">
        <v>231</v>
      </c>
      <c r="D4369" s="501"/>
      <c r="E4369" s="501"/>
      <c r="F4369" s="501"/>
      <c r="G4369" s="501"/>
      <c r="H4369" s="501"/>
      <c r="I4369" s="95"/>
    </row>
    <row r="4370" spans="2:9" ht="25.5">
      <c r="B4370" s="95"/>
      <c r="C4370" s="267" t="s">
        <v>232</v>
      </c>
      <c r="D4370" s="267" t="s">
        <v>233</v>
      </c>
      <c r="E4370" s="267" t="s">
        <v>230</v>
      </c>
      <c r="F4370" s="267" t="s">
        <v>234</v>
      </c>
      <c r="G4370" s="268" t="s">
        <v>235</v>
      </c>
      <c r="H4370" s="269" t="s">
        <v>236</v>
      </c>
      <c r="I4370" s="95"/>
    </row>
    <row r="4371" spans="2:9" ht="18.75" customHeight="1">
      <c r="B4371" s="95"/>
      <c r="C4371" s="106"/>
      <c r="D4371" s="238"/>
      <c r="E4371" s="266">
        <f t="shared" ref="E4371:E4372" si="594">D4371-C4371</f>
        <v>0</v>
      </c>
      <c r="F4371" s="273">
        <f t="shared" ref="F4371:F4372" si="595">IF(E4371-FLOOR(E4371,1)&lt;=5/24,FLOOR(E4371,1),IF(E4371-FLOOR(E4371,1)&lt;=8/24,FLOOR(E4371,1)+1/3,IF(E4371-FLOOR(E4371,1)&lt;=12/24,FLOOR(E4371,1)+2/3,CEILING(E4371,1))))</f>
        <v>0</v>
      </c>
      <c r="G4371" s="108"/>
      <c r="H4371" s="270">
        <f t="shared" ref="H4371:H4372" si="596">G4371*F4371</f>
        <v>0</v>
      </c>
      <c r="I4371" s="95"/>
    </row>
    <row r="4372" spans="2:9" ht="18.75" customHeight="1">
      <c r="B4372" s="95"/>
      <c r="C4372" s="107"/>
      <c r="D4372" s="107"/>
      <c r="E4372" s="274">
        <f t="shared" si="594"/>
        <v>0</v>
      </c>
      <c r="F4372" s="275">
        <f t="shared" si="595"/>
        <v>0</v>
      </c>
      <c r="G4372" s="109"/>
      <c r="H4372" s="271">
        <f t="shared" si="596"/>
        <v>0</v>
      </c>
      <c r="I4372" s="95"/>
    </row>
    <row r="4373" spans="2:9" s="126" customFormat="1" ht="18.75" customHeight="1">
      <c r="B4373" s="122"/>
      <c r="C4373" s="500" t="s">
        <v>237</v>
      </c>
      <c r="D4373" s="500"/>
      <c r="E4373" s="500"/>
      <c r="F4373" s="500"/>
      <c r="G4373" s="502"/>
      <c r="H4373" s="272">
        <f>SUBTOTAL(9,H4371:H4372)</f>
        <v>0</v>
      </c>
      <c r="I4373" s="122"/>
    </row>
    <row r="4374" spans="2:9" ht="6" customHeight="1">
      <c r="B4374" s="95"/>
      <c r="C4374" s="96"/>
      <c r="D4374" s="97"/>
      <c r="E4374" s="97"/>
      <c r="F4374" s="97"/>
      <c r="G4374" s="97"/>
      <c r="H4374" s="97"/>
      <c r="I4374" s="95"/>
    </row>
    <row r="4375" spans="2:9" ht="18.75" customHeight="1">
      <c r="B4375" s="95"/>
      <c r="C4375" s="501" t="s">
        <v>238</v>
      </c>
      <c r="D4375" s="501"/>
      <c r="E4375" s="501"/>
      <c r="F4375" s="501"/>
      <c r="G4375" s="501"/>
      <c r="H4375" s="501"/>
      <c r="I4375" s="95"/>
    </row>
    <row r="4376" spans="2:9" ht="25.5">
      <c r="B4376" s="95"/>
      <c r="C4376" s="267" t="s">
        <v>239</v>
      </c>
      <c r="D4376" s="504" t="s">
        <v>16</v>
      </c>
      <c r="E4376" s="504"/>
      <c r="F4376" s="504"/>
      <c r="G4376" s="504"/>
      <c r="H4376" s="267" t="s">
        <v>64</v>
      </c>
      <c r="I4376" s="95"/>
    </row>
    <row r="4377" spans="2:9" ht="18.75" customHeight="1">
      <c r="B4377" s="95"/>
      <c r="C4377" s="110"/>
      <c r="D4377" s="505"/>
      <c r="E4377" s="505"/>
      <c r="F4377" s="505"/>
      <c r="G4377" s="505"/>
      <c r="H4377" s="111">
        <v>0</v>
      </c>
      <c r="I4377" s="121"/>
    </row>
    <row r="4378" spans="2:9" ht="18.75" customHeight="1">
      <c r="B4378" s="95"/>
      <c r="C4378" s="112"/>
      <c r="D4378" s="506"/>
      <c r="E4378" s="506"/>
      <c r="F4378" s="506"/>
      <c r="G4378" s="506"/>
      <c r="H4378" s="113">
        <v>0</v>
      </c>
      <c r="I4378" s="95"/>
    </row>
    <row r="4379" spans="2:9" s="126" customFormat="1" ht="18.75" customHeight="1">
      <c r="B4379" s="122"/>
      <c r="C4379" s="500" t="s">
        <v>237</v>
      </c>
      <c r="D4379" s="500"/>
      <c r="E4379" s="500"/>
      <c r="F4379" s="500"/>
      <c r="G4379" s="500"/>
      <c r="H4379" s="158">
        <f>SUBTOTAL(9,H4377:H4378)</f>
        <v>0</v>
      </c>
      <c r="I4379" s="122"/>
    </row>
    <row r="4380" spans="2:9" ht="6" customHeight="1">
      <c r="B4380" s="95"/>
      <c r="C4380" s="96"/>
      <c r="D4380" s="97"/>
      <c r="E4380" s="97"/>
      <c r="F4380" s="97"/>
      <c r="G4380" s="97"/>
      <c r="H4380" s="97"/>
      <c r="I4380" s="95"/>
    </row>
    <row r="4381" spans="2:9" ht="18.75" customHeight="1">
      <c r="B4381" s="95"/>
      <c r="C4381" s="501" t="s">
        <v>240</v>
      </c>
      <c r="D4381" s="501"/>
      <c r="E4381" s="501"/>
      <c r="F4381" s="501"/>
      <c r="G4381" s="501"/>
      <c r="H4381" s="501"/>
      <c r="I4381" s="95"/>
    </row>
    <row r="4382" spans="2:9" ht="38.25">
      <c r="B4382" s="95"/>
      <c r="C4382" s="277" t="s">
        <v>361</v>
      </c>
      <c r="D4382" s="277" t="s">
        <v>362</v>
      </c>
      <c r="E4382" s="267" t="s">
        <v>243</v>
      </c>
      <c r="F4382" s="267" t="s">
        <v>244</v>
      </c>
      <c r="G4382" s="268" t="s">
        <v>245</v>
      </c>
      <c r="H4382" s="269" t="s">
        <v>246</v>
      </c>
      <c r="I4382" s="95"/>
    </row>
    <row r="4383" spans="2:9" ht="18.75" customHeight="1">
      <c r="B4383" s="95"/>
      <c r="C4383" s="236"/>
      <c r="D4383" s="114"/>
      <c r="E4383" s="236"/>
      <c r="F4383" s="236"/>
      <c r="G4383" s="278">
        <f>IF(E4383="",0,IF(F4383="",0.42,F4383*0.05+0.42))</f>
        <v>0</v>
      </c>
      <c r="H4383" s="279">
        <f>G4383*E4383</f>
        <v>0</v>
      </c>
      <c r="I4383" s="95"/>
    </row>
    <row r="4384" spans="2:9" ht="18.75" customHeight="1">
      <c r="B4384" s="95"/>
      <c r="C4384" s="236"/>
      <c r="D4384" s="114"/>
      <c r="E4384" s="236"/>
      <c r="F4384" s="236"/>
      <c r="G4384" s="278">
        <f t="shared" ref="G4384:G4386" si="597">IF(E4384="",0,IF(F4384="",0.42,F4384*0.05+0.42))</f>
        <v>0</v>
      </c>
      <c r="H4384" s="279">
        <f t="shared" ref="H4384:H4386" si="598">G4384*E4384</f>
        <v>0</v>
      </c>
      <c r="I4384" s="95"/>
    </row>
    <row r="4385" spans="2:9" ht="18.75" customHeight="1">
      <c r="B4385" s="95"/>
      <c r="C4385" s="236"/>
      <c r="D4385" s="114"/>
      <c r="E4385" s="236"/>
      <c r="F4385" s="236"/>
      <c r="G4385" s="278">
        <f t="shared" si="597"/>
        <v>0</v>
      </c>
      <c r="H4385" s="279">
        <f t="shared" si="598"/>
        <v>0</v>
      </c>
      <c r="I4385" s="95"/>
    </row>
    <row r="4386" spans="2:9" ht="18.75" customHeight="1">
      <c r="B4386" s="95"/>
      <c r="C4386" s="237"/>
      <c r="D4386" s="115"/>
      <c r="E4386" s="237"/>
      <c r="F4386" s="237"/>
      <c r="G4386" s="280">
        <f t="shared" si="597"/>
        <v>0</v>
      </c>
      <c r="H4386" s="281">
        <f t="shared" si="598"/>
        <v>0</v>
      </c>
      <c r="I4386" s="95"/>
    </row>
    <row r="4387" spans="2:9" s="126" customFormat="1" ht="18.75" customHeight="1">
      <c r="B4387" s="122"/>
      <c r="C4387" s="500" t="s">
        <v>237</v>
      </c>
      <c r="D4387" s="500"/>
      <c r="E4387" s="500"/>
      <c r="F4387" s="500"/>
      <c r="G4387" s="502"/>
      <c r="H4387" s="272">
        <f>SUBTOTAL(9,H4383:H4386)</f>
        <v>0</v>
      </c>
      <c r="I4387" s="122"/>
    </row>
    <row r="4388" spans="2:9" ht="6" customHeight="1">
      <c r="B4388" s="95"/>
      <c r="C4388" s="97"/>
      <c r="D4388" s="97"/>
      <c r="E4388" s="97"/>
      <c r="F4388" s="97"/>
      <c r="G4388" s="97"/>
      <c r="H4388" s="97"/>
      <c r="I4388" s="95"/>
    </row>
    <row r="4389" spans="2:9" ht="18.75" customHeight="1">
      <c r="B4389" s="95"/>
      <c r="C4389" s="501" t="s">
        <v>247</v>
      </c>
      <c r="D4389" s="501"/>
      <c r="E4389" s="501"/>
      <c r="F4389" s="501"/>
      <c r="G4389" s="501"/>
      <c r="H4389" s="501"/>
      <c r="I4389" s="95"/>
    </row>
    <row r="4390" spans="2:9" ht="18.75" customHeight="1">
      <c r="B4390" s="95"/>
      <c r="C4390" s="277" t="s">
        <v>241</v>
      </c>
      <c r="D4390" s="277" t="s">
        <v>242</v>
      </c>
      <c r="E4390" s="503" t="s">
        <v>248</v>
      </c>
      <c r="F4390" s="503"/>
      <c r="G4390" s="503"/>
      <c r="H4390" s="267" t="s">
        <v>249</v>
      </c>
      <c r="I4390" s="95"/>
    </row>
    <row r="4391" spans="2:9" ht="18.75" customHeight="1">
      <c r="B4391" s="95"/>
      <c r="C4391" s="236"/>
      <c r="D4391" s="236"/>
      <c r="E4391" s="498"/>
      <c r="F4391" s="498"/>
      <c r="G4391" s="498"/>
      <c r="H4391" s="111">
        <v>0</v>
      </c>
      <c r="I4391" s="95"/>
    </row>
    <row r="4392" spans="2:9" ht="18.75" customHeight="1">
      <c r="B4392" s="95"/>
      <c r="C4392" s="236"/>
      <c r="D4392" s="236"/>
      <c r="E4392" s="498"/>
      <c r="F4392" s="498"/>
      <c r="G4392" s="498"/>
      <c r="H4392" s="111">
        <v>0</v>
      </c>
      <c r="I4392" s="95"/>
    </row>
    <row r="4393" spans="2:9" ht="18.75" customHeight="1">
      <c r="B4393" s="95"/>
      <c r="C4393" s="236"/>
      <c r="D4393" s="236"/>
      <c r="E4393" s="498"/>
      <c r="F4393" s="498"/>
      <c r="G4393" s="498"/>
      <c r="H4393" s="111">
        <v>0</v>
      </c>
      <c r="I4393" s="95"/>
    </row>
    <row r="4394" spans="2:9" ht="18.75" customHeight="1">
      <c r="B4394" s="95"/>
      <c r="C4394" s="237"/>
      <c r="D4394" s="237"/>
      <c r="E4394" s="499"/>
      <c r="F4394" s="499"/>
      <c r="G4394" s="499"/>
      <c r="H4394" s="113">
        <v>0</v>
      </c>
      <c r="I4394" s="95"/>
    </row>
    <row r="4395" spans="2:9" s="126" customFormat="1" ht="18.75" customHeight="1">
      <c r="B4395" s="122"/>
      <c r="C4395" s="500" t="s">
        <v>237</v>
      </c>
      <c r="D4395" s="500"/>
      <c r="E4395" s="500"/>
      <c r="F4395" s="500"/>
      <c r="G4395" s="500"/>
      <c r="H4395" s="276">
        <f>SUBTOTAL(9,H4391:H4394)</f>
        <v>0</v>
      </c>
      <c r="I4395" s="122"/>
    </row>
    <row r="4396" spans="2:9" ht="6" customHeight="1">
      <c r="B4396" s="95"/>
      <c r="C4396" s="97"/>
      <c r="D4396" s="97"/>
      <c r="E4396" s="97"/>
      <c r="F4396" s="97"/>
      <c r="G4396" s="97"/>
      <c r="H4396" s="97"/>
      <c r="I4396" s="95"/>
    </row>
    <row r="4397" spans="2:9" ht="18.75" customHeight="1">
      <c r="B4397" s="95"/>
      <c r="C4397" s="501" t="s">
        <v>250</v>
      </c>
      <c r="D4397" s="501"/>
      <c r="E4397" s="501"/>
      <c r="F4397" s="501"/>
      <c r="G4397" s="501"/>
      <c r="H4397" s="501"/>
      <c r="I4397" s="95"/>
    </row>
    <row r="4398" spans="2:9" ht="25.5">
      <c r="B4398" s="95"/>
      <c r="C4398" s="282" t="s">
        <v>251</v>
      </c>
      <c r="D4398" s="267" t="s">
        <v>252</v>
      </c>
      <c r="E4398" s="267" t="s">
        <v>253</v>
      </c>
      <c r="F4398" s="277" t="s">
        <v>254</v>
      </c>
      <c r="G4398" s="267" t="s">
        <v>255</v>
      </c>
      <c r="H4398" s="267" t="s">
        <v>249</v>
      </c>
      <c r="I4398" s="95"/>
    </row>
    <row r="4399" spans="2:9" ht="18.75" customHeight="1">
      <c r="B4399" s="95"/>
      <c r="C4399" s="116"/>
      <c r="D4399" s="117"/>
      <c r="E4399" s="117"/>
      <c r="F4399" s="117"/>
      <c r="G4399" s="283">
        <f>E4399-D4399</f>
        <v>0</v>
      </c>
      <c r="H4399" s="111">
        <v>0</v>
      </c>
      <c r="I4399" s="123" t="s">
        <v>256</v>
      </c>
    </row>
    <row r="4400" spans="2:9" ht="18.75" customHeight="1">
      <c r="B4400" s="95"/>
      <c r="C4400" s="118"/>
      <c r="D4400" s="119"/>
      <c r="E4400" s="119"/>
      <c r="F4400" s="119"/>
      <c r="G4400" s="284">
        <f t="shared" ref="G4400" si="599">E4400-D4400</f>
        <v>0</v>
      </c>
      <c r="H4400" s="113">
        <v>0</v>
      </c>
      <c r="I4400" s="123" t="s">
        <v>257</v>
      </c>
    </row>
    <row r="4401" spans="2:9" s="126" customFormat="1" ht="18.75" customHeight="1">
      <c r="B4401" s="122"/>
      <c r="C4401" s="500" t="s">
        <v>237</v>
      </c>
      <c r="D4401" s="500"/>
      <c r="E4401" s="500"/>
      <c r="F4401" s="500"/>
      <c r="G4401" s="500"/>
      <c r="H4401" s="276">
        <f>SUBTOTAL(9,H4399:H4400)</f>
        <v>0</v>
      </c>
      <c r="I4401" s="122"/>
    </row>
    <row r="4402" spans="2:9" ht="6" customHeight="1">
      <c r="B4402" s="95"/>
      <c r="C4402" s="97"/>
      <c r="D4402" s="97"/>
      <c r="E4402" s="97"/>
      <c r="F4402" s="97"/>
      <c r="G4402" s="97"/>
      <c r="H4402" s="97"/>
      <c r="I4402" s="95"/>
    </row>
    <row r="4403" spans="2:9" s="127" customFormat="1" ht="18.75" customHeight="1">
      <c r="B4403" s="124"/>
      <c r="C4403" s="497" t="s">
        <v>258</v>
      </c>
      <c r="D4403" s="497"/>
      <c r="E4403" s="497"/>
      <c r="F4403" s="497"/>
      <c r="G4403" s="497"/>
      <c r="H4403" s="285">
        <f>SUBTOTAL(9,H4371:H4401)</f>
        <v>0</v>
      </c>
      <c r="I4403" s="124"/>
    </row>
    <row r="4404" spans="2:9" ht="50.1" customHeight="1">
      <c r="B4404" s="95"/>
      <c r="C4404" s="167"/>
      <c r="D4404" s="167"/>
      <c r="E4404" s="167"/>
      <c r="F4404" s="167"/>
      <c r="G4404" s="167"/>
      <c r="H4404" s="167"/>
      <c r="I4404" s="95"/>
    </row>
    <row r="4405" spans="2:9">
      <c r="C4405" s="168"/>
      <c r="D4405" s="168"/>
      <c r="E4405" s="168"/>
      <c r="F4405" s="168"/>
      <c r="G4405" s="168"/>
      <c r="H4405" s="168"/>
    </row>
  </sheetData>
  <sheetProtection algorithmName="SHA-512" hashValue="knTPSdEQU/KZgKsOtnfj1dhxYZcPV19/+h/3oLSRaL5sq3Efc9qqM7P6razve+Sd/1VPGymqP71NwO2wSewlmw==" saltValue="pNOmBmS7xlKB2hZecEaKoQ==" spinCount="100000" sheet="1" formatCells="0" formatColumns="0" formatRows="0" insertColumns="0" insertRows="0" selectLockedCells="1"/>
  <mergeCells count="3101">
    <mergeCell ref="C8:D8"/>
    <mergeCell ref="E8:H8"/>
    <mergeCell ref="C9:D9"/>
    <mergeCell ref="E9:H9"/>
    <mergeCell ref="F10:H10"/>
    <mergeCell ref="F11:H11"/>
    <mergeCell ref="C3:H3"/>
    <mergeCell ref="C5:D5"/>
    <mergeCell ref="E5:H5"/>
    <mergeCell ref="C6:D6"/>
    <mergeCell ref="E6:H6"/>
    <mergeCell ref="C7:D7"/>
    <mergeCell ref="E7:H7"/>
    <mergeCell ref="E36:G36"/>
    <mergeCell ref="E37:G37"/>
    <mergeCell ref="E38:G38"/>
    <mergeCell ref="C39:G39"/>
    <mergeCell ref="C41:H41"/>
    <mergeCell ref="C45:G45"/>
    <mergeCell ref="C23:G23"/>
    <mergeCell ref="C25:H25"/>
    <mergeCell ref="C31:G31"/>
    <mergeCell ref="C33:H33"/>
    <mergeCell ref="E34:G34"/>
    <mergeCell ref="E35:G35"/>
    <mergeCell ref="C13:H13"/>
    <mergeCell ref="C17:G17"/>
    <mergeCell ref="C19:H19"/>
    <mergeCell ref="D20:G20"/>
    <mergeCell ref="D21:G21"/>
    <mergeCell ref="D22:G22"/>
    <mergeCell ref="C57:H57"/>
    <mergeCell ref="C61:G61"/>
    <mergeCell ref="C63:H63"/>
    <mergeCell ref="D64:G64"/>
    <mergeCell ref="D65:G65"/>
    <mergeCell ref="D66:G66"/>
    <mergeCell ref="C52:D52"/>
    <mergeCell ref="E52:H52"/>
    <mergeCell ref="C53:D53"/>
    <mergeCell ref="E53:H53"/>
    <mergeCell ref="F54:H54"/>
    <mergeCell ref="F55:H55"/>
    <mergeCell ref="C47:G47"/>
    <mergeCell ref="C49:D49"/>
    <mergeCell ref="E49:H49"/>
    <mergeCell ref="C50:D50"/>
    <mergeCell ref="E50:H50"/>
    <mergeCell ref="C51:D51"/>
    <mergeCell ref="E51:H51"/>
    <mergeCell ref="C91:G91"/>
    <mergeCell ref="C93:D93"/>
    <mergeCell ref="E93:H93"/>
    <mergeCell ref="C94:D94"/>
    <mergeCell ref="E94:H94"/>
    <mergeCell ref="C95:D95"/>
    <mergeCell ref="E95:H95"/>
    <mergeCell ref="E80:G80"/>
    <mergeCell ref="E81:G81"/>
    <mergeCell ref="E82:G82"/>
    <mergeCell ref="C83:G83"/>
    <mergeCell ref="C85:H85"/>
    <mergeCell ref="C89:G89"/>
    <mergeCell ref="C67:G67"/>
    <mergeCell ref="C69:H69"/>
    <mergeCell ref="C75:G75"/>
    <mergeCell ref="C77:H77"/>
    <mergeCell ref="E78:G78"/>
    <mergeCell ref="E79:G79"/>
    <mergeCell ref="C111:G111"/>
    <mergeCell ref="C113:H113"/>
    <mergeCell ref="C119:G119"/>
    <mergeCell ref="C121:H121"/>
    <mergeCell ref="E122:G122"/>
    <mergeCell ref="E123:G123"/>
    <mergeCell ref="C101:H101"/>
    <mergeCell ref="C105:G105"/>
    <mergeCell ref="C107:H107"/>
    <mergeCell ref="D108:G108"/>
    <mergeCell ref="D109:G109"/>
    <mergeCell ref="D110:G110"/>
    <mergeCell ref="C96:D96"/>
    <mergeCell ref="E96:H96"/>
    <mergeCell ref="C97:D97"/>
    <mergeCell ref="E97:H97"/>
    <mergeCell ref="F98:H98"/>
    <mergeCell ref="F99:H99"/>
    <mergeCell ref="C140:D140"/>
    <mergeCell ref="E140:H140"/>
    <mergeCell ref="C141:D141"/>
    <mergeCell ref="E141:H141"/>
    <mergeCell ref="F142:H142"/>
    <mergeCell ref="F143:H143"/>
    <mergeCell ref="C135:G135"/>
    <mergeCell ref="C137:D137"/>
    <mergeCell ref="E137:H137"/>
    <mergeCell ref="C138:D138"/>
    <mergeCell ref="E138:H138"/>
    <mergeCell ref="C139:D139"/>
    <mergeCell ref="E139:H139"/>
    <mergeCell ref="E124:G124"/>
    <mergeCell ref="E125:G125"/>
    <mergeCell ref="E126:G126"/>
    <mergeCell ref="C127:G127"/>
    <mergeCell ref="C129:H129"/>
    <mergeCell ref="C133:G133"/>
    <mergeCell ref="E168:G168"/>
    <mergeCell ref="E169:G169"/>
    <mergeCell ref="E170:G170"/>
    <mergeCell ref="C171:G171"/>
    <mergeCell ref="C173:H173"/>
    <mergeCell ref="C177:G177"/>
    <mergeCell ref="C155:G155"/>
    <mergeCell ref="C157:H157"/>
    <mergeCell ref="C163:G163"/>
    <mergeCell ref="C165:H165"/>
    <mergeCell ref="E166:G166"/>
    <mergeCell ref="E167:G167"/>
    <mergeCell ref="C145:H145"/>
    <mergeCell ref="C149:G149"/>
    <mergeCell ref="C151:H151"/>
    <mergeCell ref="D152:G152"/>
    <mergeCell ref="D153:G153"/>
    <mergeCell ref="D154:G154"/>
    <mergeCell ref="C189:H189"/>
    <mergeCell ref="C193:G193"/>
    <mergeCell ref="C195:H195"/>
    <mergeCell ref="D196:G196"/>
    <mergeCell ref="D197:G197"/>
    <mergeCell ref="D198:G198"/>
    <mergeCell ref="C184:D184"/>
    <mergeCell ref="E184:H184"/>
    <mergeCell ref="C185:D185"/>
    <mergeCell ref="E185:H185"/>
    <mergeCell ref="F186:H186"/>
    <mergeCell ref="F187:H187"/>
    <mergeCell ref="C179:G179"/>
    <mergeCell ref="C181:D181"/>
    <mergeCell ref="E181:H181"/>
    <mergeCell ref="C182:D182"/>
    <mergeCell ref="E182:H182"/>
    <mergeCell ref="C183:D183"/>
    <mergeCell ref="E183:H183"/>
    <mergeCell ref="C223:G223"/>
    <mergeCell ref="C225:D225"/>
    <mergeCell ref="E225:H225"/>
    <mergeCell ref="C226:D226"/>
    <mergeCell ref="E226:H226"/>
    <mergeCell ref="C227:D227"/>
    <mergeCell ref="E227:H227"/>
    <mergeCell ref="E212:G212"/>
    <mergeCell ref="E213:G213"/>
    <mergeCell ref="E214:G214"/>
    <mergeCell ref="C215:G215"/>
    <mergeCell ref="C217:H217"/>
    <mergeCell ref="C221:G221"/>
    <mergeCell ref="C199:G199"/>
    <mergeCell ref="C201:H201"/>
    <mergeCell ref="C207:G207"/>
    <mergeCell ref="C209:H209"/>
    <mergeCell ref="E210:G210"/>
    <mergeCell ref="E211:G211"/>
    <mergeCell ref="C243:G243"/>
    <mergeCell ref="C245:H245"/>
    <mergeCell ref="C251:G251"/>
    <mergeCell ref="C253:H253"/>
    <mergeCell ref="E254:G254"/>
    <mergeCell ref="E255:G255"/>
    <mergeCell ref="C233:H233"/>
    <mergeCell ref="C237:G237"/>
    <mergeCell ref="C239:H239"/>
    <mergeCell ref="D240:G240"/>
    <mergeCell ref="D241:G241"/>
    <mergeCell ref="D242:G242"/>
    <mergeCell ref="C228:D228"/>
    <mergeCell ref="E228:H228"/>
    <mergeCell ref="C229:D229"/>
    <mergeCell ref="E229:H229"/>
    <mergeCell ref="F230:H230"/>
    <mergeCell ref="F231:H231"/>
    <mergeCell ref="C272:D272"/>
    <mergeCell ref="E272:H272"/>
    <mergeCell ref="C273:D273"/>
    <mergeCell ref="E273:H273"/>
    <mergeCell ref="F274:H274"/>
    <mergeCell ref="F275:H275"/>
    <mergeCell ref="C267:G267"/>
    <mergeCell ref="C269:D269"/>
    <mergeCell ref="E269:H269"/>
    <mergeCell ref="C270:D270"/>
    <mergeCell ref="E270:H270"/>
    <mergeCell ref="C271:D271"/>
    <mergeCell ref="E271:H271"/>
    <mergeCell ref="E256:G256"/>
    <mergeCell ref="E257:G257"/>
    <mergeCell ref="E258:G258"/>
    <mergeCell ref="C259:G259"/>
    <mergeCell ref="C261:H261"/>
    <mergeCell ref="C265:G265"/>
    <mergeCell ref="E300:G300"/>
    <mergeCell ref="E301:G301"/>
    <mergeCell ref="E302:G302"/>
    <mergeCell ref="C303:G303"/>
    <mergeCell ref="C305:H305"/>
    <mergeCell ref="C309:G309"/>
    <mergeCell ref="C287:G287"/>
    <mergeCell ref="C289:H289"/>
    <mergeCell ref="C295:G295"/>
    <mergeCell ref="C297:H297"/>
    <mergeCell ref="E298:G298"/>
    <mergeCell ref="E299:G299"/>
    <mergeCell ref="C277:H277"/>
    <mergeCell ref="C281:G281"/>
    <mergeCell ref="C283:H283"/>
    <mergeCell ref="D284:G284"/>
    <mergeCell ref="D285:G285"/>
    <mergeCell ref="D286:G286"/>
    <mergeCell ref="C321:H321"/>
    <mergeCell ref="C325:G325"/>
    <mergeCell ref="C327:H327"/>
    <mergeCell ref="D328:G328"/>
    <mergeCell ref="D329:G329"/>
    <mergeCell ref="D330:G330"/>
    <mergeCell ref="C316:D316"/>
    <mergeCell ref="E316:H316"/>
    <mergeCell ref="C317:D317"/>
    <mergeCell ref="E317:H317"/>
    <mergeCell ref="F318:H318"/>
    <mergeCell ref="F319:H319"/>
    <mergeCell ref="C311:G311"/>
    <mergeCell ref="C313:D313"/>
    <mergeCell ref="E313:H313"/>
    <mergeCell ref="C314:D314"/>
    <mergeCell ref="E314:H314"/>
    <mergeCell ref="C315:D315"/>
    <mergeCell ref="E315:H315"/>
    <mergeCell ref="C355:G355"/>
    <mergeCell ref="C357:D357"/>
    <mergeCell ref="E357:H357"/>
    <mergeCell ref="C358:D358"/>
    <mergeCell ref="E358:H358"/>
    <mergeCell ref="C359:D359"/>
    <mergeCell ref="E359:H359"/>
    <mergeCell ref="E344:G344"/>
    <mergeCell ref="E345:G345"/>
    <mergeCell ref="E346:G346"/>
    <mergeCell ref="C347:G347"/>
    <mergeCell ref="C349:H349"/>
    <mergeCell ref="C353:G353"/>
    <mergeCell ref="C331:G331"/>
    <mergeCell ref="C333:H333"/>
    <mergeCell ref="C339:G339"/>
    <mergeCell ref="C341:H341"/>
    <mergeCell ref="E342:G342"/>
    <mergeCell ref="E343:G343"/>
    <mergeCell ref="C375:G375"/>
    <mergeCell ref="C377:H377"/>
    <mergeCell ref="C383:G383"/>
    <mergeCell ref="C385:H385"/>
    <mergeCell ref="E386:G386"/>
    <mergeCell ref="E387:G387"/>
    <mergeCell ref="C365:H365"/>
    <mergeCell ref="C369:G369"/>
    <mergeCell ref="C371:H371"/>
    <mergeCell ref="D372:G372"/>
    <mergeCell ref="D373:G373"/>
    <mergeCell ref="D374:G374"/>
    <mergeCell ref="C360:D360"/>
    <mergeCell ref="E360:H360"/>
    <mergeCell ref="C361:D361"/>
    <mergeCell ref="E361:H361"/>
    <mergeCell ref="F362:H362"/>
    <mergeCell ref="F363:H363"/>
    <mergeCell ref="C404:D404"/>
    <mergeCell ref="E404:H404"/>
    <mergeCell ref="C405:D405"/>
    <mergeCell ref="E405:H405"/>
    <mergeCell ref="F406:H406"/>
    <mergeCell ref="F407:H407"/>
    <mergeCell ref="C399:G399"/>
    <mergeCell ref="C401:D401"/>
    <mergeCell ref="E401:H401"/>
    <mergeCell ref="C402:D402"/>
    <mergeCell ref="E402:H402"/>
    <mergeCell ref="C403:D403"/>
    <mergeCell ref="E403:H403"/>
    <mergeCell ref="E388:G388"/>
    <mergeCell ref="E389:G389"/>
    <mergeCell ref="E390:G390"/>
    <mergeCell ref="C391:G391"/>
    <mergeCell ref="C393:H393"/>
    <mergeCell ref="C397:G397"/>
    <mergeCell ref="E432:G432"/>
    <mergeCell ref="E433:G433"/>
    <mergeCell ref="E434:G434"/>
    <mergeCell ref="C435:G435"/>
    <mergeCell ref="C437:H437"/>
    <mergeCell ref="C441:G441"/>
    <mergeCell ref="C419:G419"/>
    <mergeCell ref="C421:H421"/>
    <mergeCell ref="C427:G427"/>
    <mergeCell ref="C429:H429"/>
    <mergeCell ref="E430:G430"/>
    <mergeCell ref="E431:G431"/>
    <mergeCell ref="C409:H409"/>
    <mergeCell ref="C413:G413"/>
    <mergeCell ref="C415:H415"/>
    <mergeCell ref="D416:G416"/>
    <mergeCell ref="D417:G417"/>
    <mergeCell ref="D418:G418"/>
    <mergeCell ref="C453:H453"/>
    <mergeCell ref="C457:G457"/>
    <mergeCell ref="C459:H459"/>
    <mergeCell ref="D460:G460"/>
    <mergeCell ref="D461:G461"/>
    <mergeCell ref="D462:G462"/>
    <mergeCell ref="C448:D448"/>
    <mergeCell ref="E448:H448"/>
    <mergeCell ref="C449:D449"/>
    <mergeCell ref="E449:H449"/>
    <mergeCell ref="F450:H450"/>
    <mergeCell ref="F451:H451"/>
    <mergeCell ref="C443:G443"/>
    <mergeCell ref="C445:D445"/>
    <mergeCell ref="E445:H445"/>
    <mergeCell ref="C446:D446"/>
    <mergeCell ref="E446:H446"/>
    <mergeCell ref="C447:D447"/>
    <mergeCell ref="E447:H447"/>
    <mergeCell ref="C487:G487"/>
    <mergeCell ref="C489:D489"/>
    <mergeCell ref="E489:H489"/>
    <mergeCell ref="C490:D490"/>
    <mergeCell ref="E490:H490"/>
    <mergeCell ref="C491:D491"/>
    <mergeCell ref="E491:H491"/>
    <mergeCell ref="E476:G476"/>
    <mergeCell ref="E477:G477"/>
    <mergeCell ref="E478:G478"/>
    <mergeCell ref="C479:G479"/>
    <mergeCell ref="C481:H481"/>
    <mergeCell ref="C485:G485"/>
    <mergeCell ref="C463:G463"/>
    <mergeCell ref="C465:H465"/>
    <mergeCell ref="C471:G471"/>
    <mergeCell ref="C473:H473"/>
    <mergeCell ref="E474:G474"/>
    <mergeCell ref="E475:G475"/>
    <mergeCell ref="C507:G507"/>
    <mergeCell ref="C509:H509"/>
    <mergeCell ref="C515:G515"/>
    <mergeCell ref="C517:H517"/>
    <mergeCell ref="E518:G518"/>
    <mergeCell ref="E519:G519"/>
    <mergeCell ref="C497:H497"/>
    <mergeCell ref="C501:G501"/>
    <mergeCell ref="C503:H503"/>
    <mergeCell ref="D504:G504"/>
    <mergeCell ref="D505:G505"/>
    <mergeCell ref="D506:G506"/>
    <mergeCell ref="C492:D492"/>
    <mergeCell ref="E492:H492"/>
    <mergeCell ref="C493:D493"/>
    <mergeCell ref="E493:H493"/>
    <mergeCell ref="F494:H494"/>
    <mergeCell ref="F495:H495"/>
    <mergeCell ref="C536:D536"/>
    <mergeCell ref="E536:H536"/>
    <mergeCell ref="C537:D537"/>
    <mergeCell ref="E537:H537"/>
    <mergeCell ref="F538:H538"/>
    <mergeCell ref="F539:H539"/>
    <mergeCell ref="C531:G531"/>
    <mergeCell ref="C533:D533"/>
    <mergeCell ref="E533:H533"/>
    <mergeCell ref="C534:D534"/>
    <mergeCell ref="E534:H534"/>
    <mergeCell ref="C535:D535"/>
    <mergeCell ref="E535:H535"/>
    <mergeCell ref="E520:G520"/>
    <mergeCell ref="E521:G521"/>
    <mergeCell ref="E522:G522"/>
    <mergeCell ref="C523:G523"/>
    <mergeCell ref="C525:H525"/>
    <mergeCell ref="C529:G529"/>
    <mergeCell ref="E564:G564"/>
    <mergeCell ref="E565:G565"/>
    <mergeCell ref="E566:G566"/>
    <mergeCell ref="C567:G567"/>
    <mergeCell ref="C569:H569"/>
    <mergeCell ref="C573:G573"/>
    <mergeCell ref="C551:G551"/>
    <mergeCell ref="C553:H553"/>
    <mergeCell ref="C559:G559"/>
    <mergeCell ref="C561:H561"/>
    <mergeCell ref="E562:G562"/>
    <mergeCell ref="E563:G563"/>
    <mergeCell ref="C541:H541"/>
    <mergeCell ref="C545:G545"/>
    <mergeCell ref="C547:H547"/>
    <mergeCell ref="D548:G548"/>
    <mergeCell ref="D549:G549"/>
    <mergeCell ref="D550:G550"/>
    <mergeCell ref="C585:H585"/>
    <mergeCell ref="C589:G589"/>
    <mergeCell ref="C591:H591"/>
    <mergeCell ref="D592:G592"/>
    <mergeCell ref="D593:G593"/>
    <mergeCell ref="D594:G594"/>
    <mergeCell ref="C580:D580"/>
    <mergeCell ref="E580:H580"/>
    <mergeCell ref="C581:D581"/>
    <mergeCell ref="E581:H581"/>
    <mergeCell ref="F582:H582"/>
    <mergeCell ref="F583:H583"/>
    <mergeCell ref="C575:G575"/>
    <mergeCell ref="C577:D577"/>
    <mergeCell ref="E577:H577"/>
    <mergeCell ref="C578:D578"/>
    <mergeCell ref="E578:H578"/>
    <mergeCell ref="C579:D579"/>
    <mergeCell ref="E579:H579"/>
    <mergeCell ref="C619:G619"/>
    <mergeCell ref="C621:D621"/>
    <mergeCell ref="E621:H621"/>
    <mergeCell ref="C622:D622"/>
    <mergeCell ref="E622:H622"/>
    <mergeCell ref="C623:D623"/>
    <mergeCell ref="E623:H623"/>
    <mergeCell ref="E608:G608"/>
    <mergeCell ref="E609:G609"/>
    <mergeCell ref="E610:G610"/>
    <mergeCell ref="C611:G611"/>
    <mergeCell ref="C613:H613"/>
    <mergeCell ref="C617:G617"/>
    <mergeCell ref="C595:G595"/>
    <mergeCell ref="C597:H597"/>
    <mergeCell ref="C603:G603"/>
    <mergeCell ref="C605:H605"/>
    <mergeCell ref="E606:G606"/>
    <mergeCell ref="E607:G607"/>
    <mergeCell ref="C639:G639"/>
    <mergeCell ref="C641:H641"/>
    <mergeCell ref="C647:G647"/>
    <mergeCell ref="C649:H649"/>
    <mergeCell ref="E650:G650"/>
    <mergeCell ref="E651:G651"/>
    <mergeCell ref="C629:H629"/>
    <mergeCell ref="C633:G633"/>
    <mergeCell ref="C635:H635"/>
    <mergeCell ref="D636:G636"/>
    <mergeCell ref="D637:G637"/>
    <mergeCell ref="D638:G638"/>
    <mergeCell ref="C624:D624"/>
    <mergeCell ref="E624:H624"/>
    <mergeCell ref="C625:D625"/>
    <mergeCell ref="E625:H625"/>
    <mergeCell ref="F626:H626"/>
    <mergeCell ref="F627:H627"/>
    <mergeCell ref="C668:D668"/>
    <mergeCell ref="E668:H668"/>
    <mergeCell ref="C669:D669"/>
    <mergeCell ref="E669:H669"/>
    <mergeCell ref="F670:H670"/>
    <mergeCell ref="F671:H671"/>
    <mergeCell ref="C663:G663"/>
    <mergeCell ref="C665:D665"/>
    <mergeCell ref="E665:H665"/>
    <mergeCell ref="C666:D666"/>
    <mergeCell ref="E666:H666"/>
    <mergeCell ref="C667:D667"/>
    <mergeCell ref="E667:H667"/>
    <mergeCell ref="E652:G652"/>
    <mergeCell ref="E653:G653"/>
    <mergeCell ref="E654:G654"/>
    <mergeCell ref="C655:G655"/>
    <mergeCell ref="C657:H657"/>
    <mergeCell ref="C661:G661"/>
    <mergeCell ref="E696:G696"/>
    <mergeCell ref="E697:G697"/>
    <mergeCell ref="E698:G698"/>
    <mergeCell ref="C699:G699"/>
    <mergeCell ref="C701:H701"/>
    <mergeCell ref="C705:G705"/>
    <mergeCell ref="C683:G683"/>
    <mergeCell ref="C685:H685"/>
    <mergeCell ref="C691:G691"/>
    <mergeCell ref="C693:H693"/>
    <mergeCell ref="E694:G694"/>
    <mergeCell ref="E695:G695"/>
    <mergeCell ref="C673:H673"/>
    <mergeCell ref="C677:G677"/>
    <mergeCell ref="C679:H679"/>
    <mergeCell ref="D680:G680"/>
    <mergeCell ref="D681:G681"/>
    <mergeCell ref="D682:G682"/>
    <mergeCell ref="C717:H717"/>
    <mergeCell ref="C721:G721"/>
    <mergeCell ref="C723:H723"/>
    <mergeCell ref="D724:G724"/>
    <mergeCell ref="D725:G725"/>
    <mergeCell ref="D726:G726"/>
    <mergeCell ref="C712:D712"/>
    <mergeCell ref="E712:H712"/>
    <mergeCell ref="C713:D713"/>
    <mergeCell ref="E713:H713"/>
    <mergeCell ref="F714:H714"/>
    <mergeCell ref="F715:H715"/>
    <mergeCell ref="C707:G707"/>
    <mergeCell ref="C709:D709"/>
    <mergeCell ref="E709:H709"/>
    <mergeCell ref="C710:D710"/>
    <mergeCell ref="E710:H710"/>
    <mergeCell ref="C711:D711"/>
    <mergeCell ref="E711:H711"/>
    <mergeCell ref="C751:G751"/>
    <mergeCell ref="C753:D753"/>
    <mergeCell ref="E753:H753"/>
    <mergeCell ref="C754:D754"/>
    <mergeCell ref="E754:H754"/>
    <mergeCell ref="C755:D755"/>
    <mergeCell ref="E755:H755"/>
    <mergeCell ref="E740:G740"/>
    <mergeCell ref="E741:G741"/>
    <mergeCell ref="E742:G742"/>
    <mergeCell ref="C743:G743"/>
    <mergeCell ref="C745:H745"/>
    <mergeCell ref="C749:G749"/>
    <mergeCell ref="C727:G727"/>
    <mergeCell ref="C729:H729"/>
    <mergeCell ref="C735:G735"/>
    <mergeCell ref="C737:H737"/>
    <mergeCell ref="E738:G738"/>
    <mergeCell ref="E739:G739"/>
    <mergeCell ref="C771:G771"/>
    <mergeCell ref="C773:H773"/>
    <mergeCell ref="C779:G779"/>
    <mergeCell ref="C781:H781"/>
    <mergeCell ref="E782:G782"/>
    <mergeCell ref="E783:G783"/>
    <mergeCell ref="C761:H761"/>
    <mergeCell ref="C765:G765"/>
    <mergeCell ref="C767:H767"/>
    <mergeCell ref="D768:G768"/>
    <mergeCell ref="D769:G769"/>
    <mergeCell ref="D770:G770"/>
    <mergeCell ref="C756:D756"/>
    <mergeCell ref="E756:H756"/>
    <mergeCell ref="C757:D757"/>
    <mergeCell ref="E757:H757"/>
    <mergeCell ref="F758:H758"/>
    <mergeCell ref="F759:H759"/>
    <mergeCell ref="C800:D800"/>
    <mergeCell ref="E800:H800"/>
    <mergeCell ref="C801:D801"/>
    <mergeCell ref="E801:H801"/>
    <mergeCell ref="F802:H802"/>
    <mergeCell ref="F803:H803"/>
    <mergeCell ref="C795:G795"/>
    <mergeCell ref="C797:D797"/>
    <mergeCell ref="E797:H797"/>
    <mergeCell ref="C798:D798"/>
    <mergeCell ref="E798:H798"/>
    <mergeCell ref="C799:D799"/>
    <mergeCell ref="E799:H799"/>
    <mergeCell ref="E784:G784"/>
    <mergeCell ref="E785:G785"/>
    <mergeCell ref="E786:G786"/>
    <mergeCell ref="C787:G787"/>
    <mergeCell ref="C789:H789"/>
    <mergeCell ref="C793:G793"/>
    <mergeCell ref="E828:G828"/>
    <mergeCell ref="E829:G829"/>
    <mergeCell ref="E830:G830"/>
    <mergeCell ref="C831:G831"/>
    <mergeCell ref="C833:H833"/>
    <mergeCell ref="C837:G837"/>
    <mergeCell ref="C815:G815"/>
    <mergeCell ref="C817:H817"/>
    <mergeCell ref="C823:G823"/>
    <mergeCell ref="C825:H825"/>
    <mergeCell ref="E826:G826"/>
    <mergeCell ref="E827:G827"/>
    <mergeCell ref="C805:H805"/>
    <mergeCell ref="C809:G809"/>
    <mergeCell ref="C811:H811"/>
    <mergeCell ref="D812:G812"/>
    <mergeCell ref="D813:G813"/>
    <mergeCell ref="D814:G814"/>
    <mergeCell ref="C849:H849"/>
    <mergeCell ref="C853:G853"/>
    <mergeCell ref="C855:H855"/>
    <mergeCell ref="D856:G856"/>
    <mergeCell ref="D857:G857"/>
    <mergeCell ref="D858:G858"/>
    <mergeCell ref="C844:D844"/>
    <mergeCell ref="E844:H844"/>
    <mergeCell ref="C845:D845"/>
    <mergeCell ref="E845:H845"/>
    <mergeCell ref="F846:H846"/>
    <mergeCell ref="F847:H847"/>
    <mergeCell ref="C839:G839"/>
    <mergeCell ref="C841:D841"/>
    <mergeCell ref="E841:H841"/>
    <mergeCell ref="C842:D842"/>
    <mergeCell ref="E842:H842"/>
    <mergeCell ref="C843:D843"/>
    <mergeCell ref="E843:H843"/>
    <mergeCell ref="C883:G883"/>
    <mergeCell ref="C885:D885"/>
    <mergeCell ref="E885:H885"/>
    <mergeCell ref="C886:D886"/>
    <mergeCell ref="E886:H886"/>
    <mergeCell ref="C887:D887"/>
    <mergeCell ref="E887:H887"/>
    <mergeCell ref="E872:G872"/>
    <mergeCell ref="E873:G873"/>
    <mergeCell ref="E874:G874"/>
    <mergeCell ref="C875:G875"/>
    <mergeCell ref="C877:H877"/>
    <mergeCell ref="C881:G881"/>
    <mergeCell ref="C859:G859"/>
    <mergeCell ref="C861:H861"/>
    <mergeCell ref="C867:G867"/>
    <mergeCell ref="C869:H869"/>
    <mergeCell ref="E870:G870"/>
    <mergeCell ref="E871:G871"/>
    <mergeCell ref="C903:G903"/>
    <mergeCell ref="C905:H905"/>
    <mergeCell ref="C911:G911"/>
    <mergeCell ref="C913:H913"/>
    <mergeCell ref="E914:G914"/>
    <mergeCell ref="E915:G915"/>
    <mergeCell ref="C893:H893"/>
    <mergeCell ref="C897:G897"/>
    <mergeCell ref="C899:H899"/>
    <mergeCell ref="D900:G900"/>
    <mergeCell ref="D901:G901"/>
    <mergeCell ref="D902:G902"/>
    <mergeCell ref="C888:D888"/>
    <mergeCell ref="E888:H888"/>
    <mergeCell ref="C889:D889"/>
    <mergeCell ref="E889:H889"/>
    <mergeCell ref="F890:H890"/>
    <mergeCell ref="F891:H891"/>
    <mergeCell ref="C932:D932"/>
    <mergeCell ref="E932:H932"/>
    <mergeCell ref="C933:D933"/>
    <mergeCell ref="E933:H933"/>
    <mergeCell ref="F934:H934"/>
    <mergeCell ref="F935:H935"/>
    <mergeCell ref="C927:G927"/>
    <mergeCell ref="C929:D929"/>
    <mergeCell ref="E929:H929"/>
    <mergeCell ref="C930:D930"/>
    <mergeCell ref="E930:H930"/>
    <mergeCell ref="C931:D931"/>
    <mergeCell ref="E931:H931"/>
    <mergeCell ref="E916:G916"/>
    <mergeCell ref="E917:G917"/>
    <mergeCell ref="E918:G918"/>
    <mergeCell ref="C919:G919"/>
    <mergeCell ref="C921:H921"/>
    <mergeCell ref="C925:G925"/>
    <mergeCell ref="E960:G960"/>
    <mergeCell ref="E961:G961"/>
    <mergeCell ref="E962:G962"/>
    <mergeCell ref="C963:G963"/>
    <mergeCell ref="C965:H965"/>
    <mergeCell ref="C969:G969"/>
    <mergeCell ref="C947:G947"/>
    <mergeCell ref="C949:H949"/>
    <mergeCell ref="C955:G955"/>
    <mergeCell ref="C957:H957"/>
    <mergeCell ref="E958:G958"/>
    <mergeCell ref="E959:G959"/>
    <mergeCell ref="C937:H937"/>
    <mergeCell ref="C941:G941"/>
    <mergeCell ref="C943:H943"/>
    <mergeCell ref="D944:G944"/>
    <mergeCell ref="D945:G945"/>
    <mergeCell ref="D946:G946"/>
    <mergeCell ref="C981:H981"/>
    <mergeCell ref="C985:G985"/>
    <mergeCell ref="C987:H987"/>
    <mergeCell ref="D988:G988"/>
    <mergeCell ref="D989:G989"/>
    <mergeCell ref="D990:G990"/>
    <mergeCell ref="C976:D976"/>
    <mergeCell ref="E976:H976"/>
    <mergeCell ref="C977:D977"/>
    <mergeCell ref="E977:H977"/>
    <mergeCell ref="F978:H978"/>
    <mergeCell ref="F979:H979"/>
    <mergeCell ref="C971:G971"/>
    <mergeCell ref="C973:D973"/>
    <mergeCell ref="E973:H973"/>
    <mergeCell ref="C974:D974"/>
    <mergeCell ref="E974:H974"/>
    <mergeCell ref="C975:D975"/>
    <mergeCell ref="E975:H975"/>
    <mergeCell ref="C1015:G1015"/>
    <mergeCell ref="C1017:D1017"/>
    <mergeCell ref="E1017:H1017"/>
    <mergeCell ref="C1018:D1018"/>
    <mergeCell ref="E1018:H1018"/>
    <mergeCell ref="C1019:D1019"/>
    <mergeCell ref="E1019:H1019"/>
    <mergeCell ref="E1004:G1004"/>
    <mergeCell ref="E1005:G1005"/>
    <mergeCell ref="E1006:G1006"/>
    <mergeCell ref="C1007:G1007"/>
    <mergeCell ref="C1009:H1009"/>
    <mergeCell ref="C1013:G1013"/>
    <mergeCell ref="C991:G991"/>
    <mergeCell ref="C993:H993"/>
    <mergeCell ref="C999:G999"/>
    <mergeCell ref="C1001:H1001"/>
    <mergeCell ref="E1002:G1002"/>
    <mergeCell ref="E1003:G1003"/>
    <mergeCell ref="C1035:G1035"/>
    <mergeCell ref="C1037:H1037"/>
    <mergeCell ref="C1043:G1043"/>
    <mergeCell ref="C1045:H1045"/>
    <mergeCell ref="E1046:G1046"/>
    <mergeCell ref="E1047:G1047"/>
    <mergeCell ref="C1025:H1025"/>
    <mergeCell ref="C1029:G1029"/>
    <mergeCell ref="C1031:H1031"/>
    <mergeCell ref="D1032:G1032"/>
    <mergeCell ref="D1033:G1033"/>
    <mergeCell ref="D1034:G1034"/>
    <mergeCell ref="C1020:D1020"/>
    <mergeCell ref="E1020:H1020"/>
    <mergeCell ref="C1021:D1021"/>
    <mergeCell ref="E1021:H1021"/>
    <mergeCell ref="F1022:H1022"/>
    <mergeCell ref="F1023:H1023"/>
    <mergeCell ref="C1064:D1064"/>
    <mergeCell ref="E1064:H1064"/>
    <mergeCell ref="C1065:D1065"/>
    <mergeCell ref="E1065:H1065"/>
    <mergeCell ref="F1066:H1066"/>
    <mergeCell ref="F1067:H1067"/>
    <mergeCell ref="C1059:G1059"/>
    <mergeCell ref="C1061:D1061"/>
    <mergeCell ref="E1061:H1061"/>
    <mergeCell ref="C1062:D1062"/>
    <mergeCell ref="E1062:H1062"/>
    <mergeCell ref="C1063:D1063"/>
    <mergeCell ref="E1063:H1063"/>
    <mergeCell ref="E1048:G1048"/>
    <mergeCell ref="E1049:G1049"/>
    <mergeCell ref="E1050:G1050"/>
    <mergeCell ref="C1051:G1051"/>
    <mergeCell ref="C1053:H1053"/>
    <mergeCell ref="C1057:G1057"/>
    <mergeCell ref="E1092:G1092"/>
    <mergeCell ref="E1093:G1093"/>
    <mergeCell ref="E1094:G1094"/>
    <mergeCell ref="C1095:G1095"/>
    <mergeCell ref="C1097:H1097"/>
    <mergeCell ref="C1101:G1101"/>
    <mergeCell ref="C1079:G1079"/>
    <mergeCell ref="C1081:H1081"/>
    <mergeCell ref="C1087:G1087"/>
    <mergeCell ref="C1089:H1089"/>
    <mergeCell ref="E1090:G1090"/>
    <mergeCell ref="E1091:G1091"/>
    <mergeCell ref="C1069:H1069"/>
    <mergeCell ref="C1073:G1073"/>
    <mergeCell ref="C1075:H1075"/>
    <mergeCell ref="D1076:G1076"/>
    <mergeCell ref="D1077:G1077"/>
    <mergeCell ref="D1078:G1078"/>
    <mergeCell ref="C1113:H1113"/>
    <mergeCell ref="C1117:G1117"/>
    <mergeCell ref="C1119:H1119"/>
    <mergeCell ref="D1120:G1120"/>
    <mergeCell ref="D1121:G1121"/>
    <mergeCell ref="D1122:G1122"/>
    <mergeCell ref="C1108:D1108"/>
    <mergeCell ref="E1108:H1108"/>
    <mergeCell ref="C1109:D1109"/>
    <mergeCell ref="E1109:H1109"/>
    <mergeCell ref="F1110:H1110"/>
    <mergeCell ref="F1111:H1111"/>
    <mergeCell ref="C1103:G1103"/>
    <mergeCell ref="C1105:D1105"/>
    <mergeCell ref="E1105:H1105"/>
    <mergeCell ref="C1106:D1106"/>
    <mergeCell ref="E1106:H1106"/>
    <mergeCell ref="C1107:D1107"/>
    <mergeCell ref="E1107:H1107"/>
    <mergeCell ref="C1147:G1147"/>
    <mergeCell ref="C1149:D1149"/>
    <mergeCell ref="E1149:H1149"/>
    <mergeCell ref="C1150:D1150"/>
    <mergeCell ref="E1150:H1150"/>
    <mergeCell ref="C1151:D1151"/>
    <mergeCell ref="E1151:H1151"/>
    <mergeCell ref="E1136:G1136"/>
    <mergeCell ref="E1137:G1137"/>
    <mergeCell ref="E1138:G1138"/>
    <mergeCell ref="C1139:G1139"/>
    <mergeCell ref="C1141:H1141"/>
    <mergeCell ref="C1145:G1145"/>
    <mergeCell ref="C1123:G1123"/>
    <mergeCell ref="C1125:H1125"/>
    <mergeCell ref="C1131:G1131"/>
    <mergeCell ref="C1133:H1133"/>
    <mergeCell ref="E1134:G1134"/>
    <mergeCell ref="E1135:G1135"/>
    <mergeCell ref="C1167:G1167"/>
    <mergeCell ref="C1169:H1169"/>
    <mergeCell ref="C1175:G1175"/>
    <mergeCell ref="C1177:H1177"/>
    <mergeCell ref="E1178:G1178"/>
    <mergeCell ref="E1179:G1179"/>
    <mergeCell ref="C1157:H1157"/>
    <mergeCell ref="C1161:G1161"/>
    <mergeCell ref="C1163:H1163"/>
    <mergeCell ref="D1164:G1164"/>
    <mergeCell ref="D1165:G1165"/>
    <mergeCell ref="D1166:G1166"/>
    <mergeCell ref="C1152:D1152"/>
    <mergeCell ref="E1152:H1152"/>
    <mergeCell ref="C1153:D1153"/>
    <mergeCell ref="E1153:H1153"/>
    <mergeCell ref="F1154:H1154"/>
    <mergeCell ref="F1155:H1155"/>
    <mergeCell ref="C1196:D1196"/>
    <mergeCell ref="E1196:H1196"/>
    <mergeCell ref="C1197:D1197"/>
    <mergeCell ref="E1197:H1197"/>
    <mergeCell ref="F1198:H1198"/>
    <mergeCell ref="F1199:H1199"/>
    <mergeCell ref="C1191:G1191"/>
    <mergeCell ref="C1193:D1193"/>
    <mergeCell ref="E1193:H1193"/>
    <mergeCell ref="C1194:D1194"/>
    <mergeCell ref="E1194:H1194"/>
    <mergeCell ref="C1195:D1195"/>
    <mergeCell ref="E1195:H1195"/>
    <mergeCell ref="E1180:G1180"/>
    <mergeCell ref="E1181:G1181"/>
    <mergeCell ref="E1182:G1182"/>
    <mergeCell ref="C1183:G1183"/>
    <mergeCell ref="C1185:H1185"/>
    <mergeCell ref="C1189:G1189"/>
    <mergeCell ref="E1224:G1224"/>
    <mergeCell ref="E1225:G1225"/>
    <mergeCell ref="E1226:G1226"/>
    <mergeCell ref="C1227:G1227"/>
    <mergeCell ref="C1229:H1229"/>
    <mergeCell ref="C1233:G1233"/>
    <mergeCell ref="C1211:G1211"/>
    <mergeCell ref="C1213:H1213"/>
    <mergeCell ref="C1219:G1219"/>
    <mergeCell ref="C1221:H1221"/>
    <mergeCell ref="E1222:G1222"/>
    <mergeCell ref="E1223:G1223"/>
    <mergeCell ref="C1201:H1201"/>
    <mergeCell ref="C1205:G1205"/>
    <mergeCell ref="C1207:H1207"/>
    <mergeCell ref="D1208:G1208"/>
    <mergeCell ref="D1209:G1209"/>
    <mergeCell ref="D1210:G1210"/>
    <mergeCell ref="C1245:H1245"/>
    <mergeCell ref="C1249:G1249"/>
    <mergeCell ref="C1251:H1251"/>
    <mergeCell ref="D1252:G1252"/>
    <mergeCell ref="D1253:G1253"/>
    <mergeCell ref="D1254:G1254"/>
    <mergeCell ref="C1240:D1240"/>
    <mergeCell ref="E1240:H1240"/>
    <mergeCell ref="C1241:D1241"/>
    <mergeCell ref="E1241:H1241"/>
    <mergeCell ref="F1242:H1242"/>
    <mergeCell ref="F1243:H1243"/>
    <mergeCell ref="C1235:G1235"/>
    <mergeCell ref="C1237:D1237"/>
    <mergeCell ref="E1237:H1237"/>
    <mergeCell ref="C1238:D1238"/>
    <mergeCell ref="E1238:H1238"/>
    <mergeCell ref="C1239:D1239"/>
    <mergeCell ref="E1239:H1239"/>
    <mergeCell ref="C1279:G1279"/>
    <mergeCell ref="C1281:D1281"/>
    <mergeCell ref="E1281:H1281"/>
    <mergeCell ref="C1282:D1282"/>
    <mergeCell ref="E1282:H1282"/>
    <mergeCell ref="C1283:D1283"/>
    <mergeCell ref="E1283:H1283"/>
    <mergeCell ref="E1268:G1268"/>
    <mergeCell ref="E1269:G1269"/>
    <mergeCell ref="E1270:G1270"/>
    <mergeCell ref="C1271:G1271"/>
    <mergeCell ref="C1273:H1273"/>
    <mergeCell ref="C1277:G1277"/>
    <mergeCell ref="C1255:G1255"/>
    <mergeCell ref="C1257:H1257"/>
    <mergeCell ref="C1263:G1263"/>
    <mergeCell ref="C1265:H1265"/>
    <mergeCell ref="E1266:G1266"/>
    <mergeCell ref="E1267:G1267"/>
    <mergeCell ref="C1299:G1299"/>
    <mergeCell ref="C1301:H1301"/>
    <mergeCell ref="C1307:G1307"/>
    <mergeCell ref="C1309:H1309"/>
    <mergeCell ref="E1310:G1310"/>
    <mergeCell ref="E1311:G1311"/>
    <mergeCell ref="C1289:H1289"/>
    <mergeCell ref="C1293:G1293"/>
    <mergeCell ref="C1295:H1295"/>
    <mergeCell ref="D1296:G1296"/>
    <mergeCell ref="D1297:G1297"/>
    <mergeCell ref="D1298:G1298"/>
    <mergeCell ref="C1284:D1284"/>
    <mergeCell ref="E1284:H1284"/>
    <mergeCell ref="C1285:D1285"/>
    <mergeCell ref="E1285:H1285"/>
    <mergeCell ref="F1286:H1286"/>
    <mergeCell ref="F1287:H1287"/>
    <mergeCell ref="C1328:D1328"/>
    <mergeCell ref="E1328:H1328"/>
    <mergeCell ref="C1329:D1329"/>
    <mergeCell ref="E1329:H1329"/>
    <mergeCell ref="F1330:H1330"/>
    <mergeCell ref="F1331:H1331"/>
    <mergeCell ref="C1323:G1323"/>
    <mergeCell ref="C1325:D1325"/>
    <mergeCell ref="E1325:H1325"/>
    <mergeCell ref="C1326:D1326"/>
    <mergeCell ref="E1326:H1326"/>
    <mergeCell ref="C1327:D1327"/>
    <mergeCell ref="E1327:H1327"/>
    <mergeCell ref="E1312:G1312"/>
    <mergeCell ref="E1313:G1313"/>
    <mergeCell ref="E1314:G1314"/>
    <mergeCell ref="C1315:G1315"/>
    <mergeCell ref="C1317:H1317"/>
    <mergeCell ref="C1321:G1321"/>
    <mergeCell ref="E1356:G1356"/>
    <mergeCell ref="E1357:G1357"/>
    <mergeCell ref="E1358:G1358"/>
    <mergeCell ref="C1359:G1359"/>
    <mergeCell ref="C1361:H1361"/>
    <mergeCell ref="C1365:G1365"/>
    <mergeCell ref="C1343:G1343"/>
    <mergeCell ref="C1345:H1345"/>
    <mergeCell ref="C1351:G1351"/>
    <mergeCell ref="C1353:H1353"/>
    <mergeCell ref="E1354:G1354"/>
    <mergeCell ref="E1355:G1355"/>
    <mergeCell ref="C1333:H1333"/>
    <mergeCell ref="C1337:G1337"/>
    <mergeCell ref="C1339:H1339"/>
    <mergeCell ref="D1340:G1340"/>
    <mergeCell ref="D1341:G1341"/>
    <mergeCell ref="D1342:G1342"/>
    <mergeCell ref="C1377:H1377"/>
    <mergeCell ref="C1381:G1381"/>
    <mergeCell ref="C1383:H1383"/>
    <mergeCell ref="D1384:G1384"/>
    <mergeCell ref="D1385:G1385"/>
    <mergeCell ref="D1386:G1386"/>
    <mergeCell ref="C1372:D1372"/>
    <mergeCell ref="E1372:H1372"/>
    <mergeCell ref="C1373:D1373"/>
    <mergeCell ref="E1373:H1373"/>
    <mergeCell ref="F1374:H1374"/>
    <mergeCell ref="F1375:H1375"/>
    <mergeCell ref="C1367:G1367"/>
    <mergeCell ref="C1369:D1369"/>
    <mergeCell ref="E1369:H1369"/>
    <mergeCell ref="C1370:D1370"/>
    <mergeCell ref="E1370:H1370"/>
    <mergeCell ref="C1371:D1371"/>
    <mergeCell ref="E1371:H1371"/>
    <mergeCell ref="C1411:G1411"/>
    <mergeCell ref="C1413:D1413"/>
    <mergeCell ref="E1413:H1413"/>
    <mergeCell ref="C1414:D1414"/>
    <mergeCell ref="E1414:H1414"/>
    <mergeCell ref="C1415:D1415"/>
    <mergeCell ref="E1415:H1415"/>
    <mergeCell ref="E1400:G1400"/>
    <mergeCell ref="E1401:G1401"/>
    <mergeCell ref="E1402:G1402"/>
    <mergeCell ref="C1403:G1403"/>
    <mergeCell ref="C1405:H1405"/>
    <mergeCell ref="C1409:G1409"/>
    <mergeCell ref="C1387:G1387"/>
    <mergeCell ref="C1389:H1389"/>
    <mergeCell ref="C1395:G1395"/>
    <mergeCell ref="C1397:H1397"/>
    <mergeCell ref="E1398:G1398"/>
    <mergeCell ref="E1399:G1399"/>
    <mergeCell ref="C1431:G1431"/>
    <mergeCell ref="C1433:H1433"/>
    <mergeCell ref="C1439:G1439"/>
    <mergeCell ref="C1441:H1441"/>
    <mergeCell ref="E1442:G1442"/>
    <mergeCell ref="E1443:G1443"/>
    <mergeCell ref="C1421:H1421"/>
    <mergeCell ref="C1425:G1425"/>
    <mergeCell ref="C1427:H1427"/>
    <mergeCell ref="D1428:G1428"/>
    <mergeCell ref="D1429:G1429"/>
    <mergeCell ref="D1430:G1430"/>
    <mergeCell ref="C1416:D1416"/>
    <mergeCell ref="E1416:H1416"/>
    <mergeCell ref="C1417:D1417"/>
    <mergeCell ref="E1417:H1417"/>
    <mergeCell ref="F1418:H1418"/>
    <mergeCell ref="F1419:H1419"/>
    <mergeCell ref="C1460:D1460"/>
    <mergeCell ref="E1460:H1460"/>
    <mergeCell ref="C1461:D1461"/>
    <mergeCell ref="E1461:H1461"/>
    <mergeCell ref="F1462:H1462"/>
    <mergeCell ref="F1463:H1463"/>
    <mergeCell ref="C1455:G1455"/>
    <mergeCell ref="C1457:D1457"/>
    <mergeCell ref="E1457:H1457"/>
    <mergeCell ref="C1458:D1458"/>
    <mergeCell ref="E1458:H1458"/>
    <mergeCell ref="C1459:D1459"/>
    <mergeCell ref="E1459:H1459"/>
    <mergeCell ref="E1444:G1444"/>
    <mergeCell ref="E1445:G1445"/>
    <mergeCell ref="E1446:G1446"/>
    <mergeCell ref="C1447:G1447"/>
    <mergeCell ref="C1449:H1449"/>
    <mergeCell ref="C1453:G1453"/>
    <mergeCell ref="E1488:G1488"/>
    <mergeCell ref="E1489:G1489"/>
    <mergeCell ref="E1490:G1490"/>
    <mergeCell ref="C1491:G1491"/>
    <mergeCell ref="C1493:H1493"/>
    <mergeCell ref="C1497:G1497"/>
    <mergeCell ref="C1475:G1475"/>
    <mergeCell ref="C1477:H1477"/>
    <mergeCell ref="C1483:G1483"/>
    <mergeCell ref="C1485:H1485"/>
    <mergeCell ref="E1486:G1486"/>
    <mergeCell ref="E1487:G1487"/>
    <mergeCell ref="C1465:H1465"/>
    <mergeCell ref="C1469:G1469"/>
    <mergeCell ref="C1471:H1471"/>
    <mergeCell ref="D1472:G1472"/>
    <mergeCell ref="D1473:G1473"/>
    <mergeCell ref="D1474:G1474"/>
    <mergeCell ref="C1509:H1509"/>
    <mergeCell ref="C1513:G1513"/>
    <mergeCell ref="C1515:H1515"/>
    <mergeCell ref="D1516:G1516"/>
    <mergeCell ref="D1517:G1517"/>
    <mergeCell ref="D1518:G1518"/>
    <mergeCell ref="C1504:D1504"/>
    <mergeCell ref="E1504:H1504"/>
    <mergeCell ref="C1505:D1505"/>
    <mergeCell ref="E1505:H1505"/>
    <mergeCell ref="F1506:H1506"/>
    <mergeCell ref="F1507:H1507"/>
    <mergeCell ref="C1499:G1499"/>
    <mergeCell ref="C1501:D1501"/>
    <mergeCell ref="E1501:H1501"/>
    <mergeCell ref="C1502:D1502"/>
    <mergeCell ref="E1502:H1502"/>
    <mergeCell ref="C1503:D1503"/>
    <mergeCell ref="E1503:H1503"/>
    <mergeCell ref="C1543:G1543"/>
    <mergeCell ref="C1545:D1545"/>
    <mergeCell ref="E1545:H1545"/>
    <mergeCell ref="C1546:D1546"/>
    <mergeCell ref="E1546:H1546"/>
    <mergeCell ref="C1547:D1547"/>
    <mergeCell ref="E1547:H1547"/>
    <mergeCell ref="E1532:G1532"/>
    <mergeCell ref="E1533:G1533"/>
    <mergeCell ref="E1534:G1534"/>
    <mergeCell ref="C1535:G1535"/>
    <mergeCell ref="C1537:H1537"/>
    <mergeCell ref="C1541:G1541"/>
    <mergeCell ref="C1519:G1519"/>
    <mergeCell ref="C1521:H1521"/>
    <mergeCell ref="C1527:G1527"/>
    <mergeCell ref="C1529:H1529"/>
    <mergeCell ref="E1530:G1530"/>
    <mergeCell ref="E1531:G1531"/>
    <mergeCell ref="C1563:G1563"/>
    <mergeCell ref="C1565:H1565"/>
    <mergeCell ref="C1571:G1571"/>
    <mergeCell ref="C1573:H1573"/>
    <mergeCell ref="E1574:G1574"/>
    <mergeCell ref="E1575:G1575"/>
    <mergeCell ref="C1553:H1553"/>
    <mergeCell ref="C1557:G1557"/>
    <mergeCell ref="C1559:H1559"/>
    <mergeCell ref="D1560:G1560"/>
    <mergeCell ref="D1561:G1561"/>
    <mergeCell ref="D1562:G1562"/>
    <mergeCell ref="C1548:D1548"/>
    <mergeCell ref="E1548:H1548"/>
    <mergeCell ref="C1549:D1549"/>
    <mergeCell ref="E1549:H1549"/>
    <mergeCell ref="F1550:H1550"/>
    <mergeCell ref="F1551:H1551"/>
    <mergeCell ref="C1592:D1592"/>
    <mergeCell ref="E1592:H1592"/>
    <mergeCell ref="C1593:D1593"/>
    <mergeCell ref="E1593:H1593"/>
    <mergeCell ref="F1594:H1594"/>
    <mergeCell ref="F1595:H1595"/>
    <mergeCell ref="C1587:G1587"/>
    <mergeCell ref="C1589:D1589"/>
    <mergeCell ref="E1589:H1589"/>
    <mergeCell ref="C1590:D1590"/>
    <mergeCell ref="E1590:H1590"/>
    <mergeCell ref="C1591:D1591"/>
    <mergeCell ref="E1591:H1591"/>
    <mergeCell ref="E1576:G1576"/>
    <mergeCell ref="E1577:G1577"/>
    <mergeCell ref="E1578:G1578"/>
    <mergeCell ref="C1579:G1579"/>
    <mergeCell ref="C1581:H1581"/>
    <mergeCell ref="C1585:G1585"/>
    <mergeCell ref="E1620:G1620"/>
    <mergeCell ref="E1621:G1621"/>
    <mergeCell ref="E1622:G1622"/>
    <mergeCell ref="C1623:G1623"/>
    <mergeCell ref="C1625:H1625"/>
    <mergeCell ref="C1629:G1629"/>
    <mergeCell ref="C1607:G1607"/>
    <mergeCell ref="C1609:H1609"/>
    <mergeCell ref="C1615:G1615"/>
    <mergeCell ref="C1617:H1617"/>
    <mergeCell ref="E1618:G1618"/>
    <mergeCell ref="E1619:G1619"/>
    <mergeCell ref="C1597:H1597"/>
    <mergeCell ref="C1601:G1601"/>
    <mergeCell ref="C1603:H1603"/>
    <mergeCell ref="D1604:G1604"/>
    <mergeCell ref="D1605:G1605"/>
    <mergeCell ref="D1606:G1606"/>
    <mergeCell ref="C1641:H1641"/>
    <mergeCell ref="C1645:G1645"/>
    <mergeCell ref="C1647:H1647"/>
    <mergeCell ref="D1648:G1648"/>
    <mergeCell ref="D1649:G1649"/>
    <mergeCell ref="D1650:G1650"/>
    <mergeCell ref="C1636:D1636"/>
    <mergeCell ref="E1636:H1636"/>
    <mergeCell ref="C1637:D1637"/>
    <mergeCell ref="E1637:H1637"/>
    <mergeCell ref="F1638:H1638"/>
    <mergeCell ref="F1639:H1639"/>
    <mergeCell ref="C1631:G1631"/>
    <mergeCell ref="C1633:D1633"/>
    <mergeCell ref="E1633:H1633"/>
    <mergeCell ref="C1634:D1634"/>
    <mergeCell ref="E1634:H1634"/>
    <mergeCell ref="C1635:D1635"/>
    <mergeCell ref="E1635:H1635"/>
    <mergeCell ref="C1675:G1675"/>
    <mergeCell ref="C1677:D1677"/>
    <mergeCell ref="E1677:H1677"/>
    <mergeCell ref="C1678:D1678"/>
    <mergeCell ref="E1678:H1678"/>
    <mergeCell ref="C1679:D1679"/>
    <mergeCell ref="E1679:H1679"/>
    <mergeCell ref="E1664:G1664"/>
    <mergeCell ref="E1665:G1665"/>
    <mergeCell ref="E1666:G1666"/>
    <mergeCell ref="C1667:G1667"/>
    <mergeCell ref="C1669:H1669"/>
    <mergeCell ref="C1673:G1673"/>
    <mergeCell ref="C1651:G1651"/>
    <mergeCell ref="C1653:H1653"/>
    <mergeCell ref="C1659:G1659"/>
    <mergeCell ref="C1661:H1661"/>
    <mergeCell ref="E1662:G1662"/>
    <mergeCell ref="E1663:G1663"/>
    <mergeCell ref="C1695:G1695"/>
    <mergeCell ref="C1697:H1697"/>
    <mergeCell ref="C1703:G1703"/>
    <mergeCell ref="C1705:H1705"/>
    <mergeCell ref="E1706:G1706"/>
    <mergeCell ref="E1707:G1707"/>
    <mergeCell ref="C1685:H1685"/>
    <mergeCell ref="C1689:G1689"/>
    <mergeCell ref="C1691:H1691"/>
    <mergeCell ref="D1692:G1692"/>
    <mergeCell ref="D1693:G1693"/>
    <mergeCell ref="D1694:G1694"/>
    <mergeCell ref="C1680:D1680"/>
    <mergeCell ref="E1680:H1680"/>
    <mergeCell ref="C1681:D1681"/>
    <mergeCell ref="E1681:H1681"/>
    <mergeCell ref="F1682:H1682"/>
    <mergeCell ref="F1683:H1683"/>
    <mergeCell ref="C1724:D1724"/>
    <mergeCell ref="E1724:H1724"/>
    <mergeCell ref="C1725:D1725"/>
    <mergeCell ref="E1725:H1725"/>
    <mergeCell ref="F1726:H1726"/>
    <mergeCell ref="F1727:H1727"/>
    <mergeCell ref="C1719:G1719"/>
    <mergeCell ref="C1721:D1721"/>
    <mergeCell ref="E1721:H1721"/>
    <mergeCell ref="C1722:D1722"/>
    <mergeCell ref="E1722:H1722"/>
    <mergeCell ref="C1723:D1723"/>
    <mergeCell ref="E1723:H1723"/>
    <mergeCell ref="E1708:G1708"/>
    <mergeCell ref="E1709:G1709"/>
    <mergeCell ref="E1710:G1710"/>
    <mergeCell ref="C1711:G1711"/>
    <mergeCell ref="C1713:H1713"/>
    <mergeCell ref="C1717:G1717"/>
    <mergeCell ref="E1752:G1752"/>
    <mergeCell ref="E1753:G1753"/>
    <mergeCell ref="E1754:G1754"/>
    <mergeCell ref="C1755:G1755"/>
    <mergeCell ref="C1757:H1757"/>
    <mergeCell ref="C1761:G1761"/>
    <mergeCell ref="C1739:G1739"/>
    <mergeCell ref="C1741:H1741"/>
    <mergeCell ref="C1747:G1747"/>
    <mergeCell ref="C1749:H1749"/>
    <mergeCell ref="E1750:G1750"/>
    <mergeCell ref="E1751:G1751"/>
    <mergeCell ref="C1729:H1729"/>
    <mergeCell ref="C1733:G1733"/>
    <mergeCell ref="C1735:H1735"/>
    <mergeCell ref="D1736:G1736"/>
    <mergeCell ref="D1737:G1737"/>
    <mergeCell ref="D1738:G1738"/>
    <mergeCell ref="C1773:H1773"/>
    <mergeCell ref="C1777:G1777"/>
    <mergeCell ref="C1779:H1779"/>
    <mergeCell ref="D1780:G1780"/>
    <mergeCell ref="D1781:G1781"/>
    <mergeCell ref="D1782:G1782"/>
    <mergeCell ref="C1768:D1768"/>
    <mergeCell ref="E1768:H1768"/>
    <mergeCell ref="C1769:D1769"/>
    <mergeCell ref="E1769:H1769"/>
    <mergeCell ref="F1770:H1770"/>
    <mergeCell ref="F1771:H1771"/>
    <mergeCell ref="C1763:G1763"/>
    <mergeCell ref="C1765:D1765"/>
    <mergeCell ref="E1765:H1765"/>
    <mergeCell ref="C1766:D1766"/>
    <mergeCell ref="E1766:H1766"/>
    <mergeCell ref="C1767:D1767"/>
    <mergeCell ref="E1767:H1767"/>
    <mergeCell ref="C1807:G1807"/>
    <mergeCell ref="C1809:D1809"/>
    <mergeCell ref="E1809:H1809"/>
    <mergeCell ref="C1810:D1810"/>
    <mergeCell ref="E1810:H1810"/>
    <mergeCell ref="C1811:D1811"/>
    <mergeCell ref="E1811:H1811"/>
    <mergeCell ref="E1796:G1796"/>
    <mergeCell ref="E1797:G1797"/>
    <mergeCell ref="E1798:G1798"/>
    <mergeCell ref="C1799:G1799"/>
    <mergeCell ref="C1801:H1801"/>
    <mergeCell ref="C1805:G1805"/>
    <mergeCell ref="C1783:G1783"/>
    <mergeCell ref="C1785:H1785"/>
    <mergeCell ref="C1791:G1791"/>
    <mergeCell ref="C1793:H1793"/>
    <mergeCell ref="E1794:G1794"/>
    <mergeCell ref="E1795:G1795"/>
    <mergeCell ref="C1827:G1827"/>
    <mergeCell ref="C1829:H1829"/>
    <mergeCell ref="C1835:G1835"/>
    <mergeCell ref="C1837:H1837"/>
    <mergeCell ref="E1838:G1838"/>
    <mergeCell ref="E1839:G1839"/>
    <mergeCell ref="C1817:H1817"/>
    <mergeCell ref="C1821:G1821"/>
    <mergeCell ref="C1823:H1823"/>
    <mergeCell ref="D1824:G1824"/>
    <mergeCell ref="D1825:G1825"/>
    <mergeCell ref="D1826:G1826"/>
    <mergeCell ref="C1812:D1812"/>
    <mergeCell ref="E1812:H1812"/>
    <mergeCell ref="C1813:D1813"/>
    <mergeCell ref="E1813:H1813"/>
    <mergeCell ref="F1814:H1814"/>
    <mergeCell ref="F1815:H1815"/>
    <mergeCell ref="C1856:D1856"/>
    <mergeCell ref="E1856:H1856"/>
    <mergeCell ref="C1857:D1857"/>
    <mergeCell ref="E1857:H1857"/>
    <mergeCell ref="F1858:H1858"/>
    <mergeCell ref="F1859:H1859"/>
    <mergeCell ref="C1851:G1851"/>
    <mergeCell ref="C1853:D1853"/>
    <mergeCell ref="E1853:H1853"/>
    <mergeCell ref="C1854:D1854"/>
    <mergeCell ref="E1854:H1854"/>
    <mergeCell ref="C1855:D1855"/>
    <mergeCell ref="E1855:H1855"/>
    <mergeCell ref="E1840:G1840"/>
    <mergeCell ref="E1841:G1841"/>
    <mergeCell ref="E1842:G1842"/>
    <mergeCell ref="C1843:G1843"/>
    <mergeCell ref="C1845:H1845"/>
    <mergeCell ref="C1849:G1849"/>
    <mergeCell ref="E1884:G1884"/>
    <mergeCell ref="E1885:G1885"/>
    <mergeCell ref="E1886:G1886"/>
    <mergeCell ref="C1887:G1887"/>
    <mergeCell ref="C1889:H1889"/>
    <mergeCell ref="C1893:G1893"/>
    <mergeCell ref="C1871:G1871"/>
    <mergeCell ref="C1873:H1873"/>
    <mergeCell ref="C1879:G1879"/>
    <mergeCell ref="C1881:H1881"/>
    <mergeCell ref="E1882:G1882"/>
    <mergeCell ref="E1883:G1883"/>
    <mergeCell ref="C1861:H1861"/>
    <mergeCell ref="C1865:G1865"/>
    <mergeCell ref="C1867:H1867"/>
    <mergeCell ref="D1868:G1868"/>
    <mergeCell ref="D1869:G1869"/>
    <mergeCell ref="D1870:G1870"/>
    <mergeCell ref="C1905:H1905"/>
    <mergeCell ref="C1909:G1909"/>
    <mergeCell ref="C1911:H1911"/>
    <mergeCell ref="D1912:G1912"/>
    <mergeCell ref="D1913:G1913"/>
    <mergeCell ref="D1914:G1914"/>
    <mergeCell ref="C1900:D1900"/>
    <mergeCell ref="E1900:H1900"/>
    <mergeCell ref="C1901:D1901"/>
    <mergeCell ref="E1901:H1901"/>
    <mergeCell ref="F1902:H1902"/>
    <mergeCell ref="F1903:H1903"/>
    <mergeCell ref="C1895:G1895"/>
    <mergeCell ref="C1897:D1897"/>
    <mergeCell ref="E1897:H1897"/>
    <mergeCell ref="C1898:D1898"/>
    <mergeCell ref="E1898:H1898"/>
    <mergeCell ref="C1899:D1899"/>
    <mergeCell ref="E1899:H1899"/>
    <mergeCell ref="C1939:G1939"/>
    <mergeCell ref="C1941:D1941"/>
    <mergeCell ref="E1941:H1941"/>
    <mergeCell ref="C1942:D1942"/>
    <mergeCell ref="E1942:H1942"/>
    <mergeCell ref="C1943:D1943"/>
    <mergeCell ref="E1943:H1943"/>
    <mergeCell ref="E1928:G1928"/>
    <mergeCell ref="E1929:G1929"/>
    <mergeCell ref="E1930:G1930"/>
    <mergeCell ref="C1931:G1931"/>
    <mergeCell ref="C1933:H1933"/>
    <mergeCell ref="C1937:G1937"/>
    <mergeCell ref="C1915:G1915"/>
    <mergeCell ref="C1917:H1917"/>
    <mergeCell ref="C1923:G1923"/>
    <mergeCell ref="C1925:H1925"/>
    <mergeCell ref="E1926:G1926"/>
    <mergeCell ref="E1927:G1927"/>
    <mergeCell ref="C1959:G1959"/>
    <mergeCell ref="C1961:H1961"/>
    <mergeCell ref="C1967:G1967"/>
    <mergeCell ref="C1969:H1969"/>
    <mergeCell ref="E1970:G1970"/>
    <mergeCell ref="E1971:G1971"/>
    <mergeCell ref="C1949:H1949"/>
    <mergeCell ref="C1953:G1953"/>
    <mergeCell ref="C1955:H1955"/>
    <mergeCell ref="D1956:G1956"/>
    <mergeCell ref="D1957:G1957"/>
    <mergeCell ref="D1958:G1958"/>
    <mergeCell ref="C1944:D1944"/>
    <mergeCell ref="E1944:H1944"/>
    <mergeCell ref="C1945:D1945"/>
    <mergeCell ref="E1945:H1945"/>
    <mergeCell ref="F1946:H1946"/>
    <mergeCell ref="F1947:H1947"/>
    <mergeCell ref="C1988:D1988"/>
    <mergeCell ref="E1988:H1988"/>
    <mergeCell ref="C1989:D1989"/>
    <mergeCell ref="E1989:H1989"/>
    <mergeCell ref="F1990:H1990"/>
    <mergeCell ref="F1991:H1991"/>
    <mergeCell ref="C1983:G1983"/>
    <mergeCell ref="C1985:D1985"/>
    <mergeCell ref="E1985:H1985"/>
    <mergeCell ref="C1986:D1986"/>
    <mergeCell ref="E1986:H1986"/>
    <mergeCell ref="C1987:D1987"/>
    <mergeCell ref="E1987:H1987"/>
    <mergeCell ref="E1972:G1972"/>
    <mergeCell ref="E1973:G1973"/>
    <mergeCell ref="E1974:G1974"/>
    <mergeCell ref="C1975:G1975"/>
    <mergeCell ref="C1977:H1977"/>
    <mergeCell ref="C1981:G1981"/>
    <mergeCell ref="E2016:G2016"/>
    <mergeCell ref="E2017:G2017"/>
    <mergeCell ref="E2018:G2018"/>
    <mergeCell ref="C2019:G2019"/>
    <mergeCell ref="C2021:H2021"/>
    <mergeCell ref="C2025:G2025"/>
    <mergeCell ref="C2003:G2003"/>
    <mergeCell ref="C2005:H2005"/>
    <mergeCell ref="C2011:G2011"/>
    <mergeCell ref="C2013:H2013"/>
    <mergeCell ref="E2014:G2014"/>
    <mergeCell ref="E2015:G2015"/>
    <mergeCell ref="C1993:H1993"/>
    <mergeCell ref="C1997:G1997"/>
    <mergeCell ref="C1999:H1999"/>
    <mergeCell ref="D2000:G2000"/>
    <mergeCell ref="D2001:G2001"/>
    <mergeCell ref="D2002:G2002"/>
    <mergeCell ref="C2037:H2037"/>
    <mergeCell ref="C2041:G2041"/>
    <mergeCell ref="C2043:H2043"/>
    <mergeCell ref="D2044:G2044"/>
    <mergeCell ref="D2045:G2045"/>
    <mergeCell ref="D2046:G2046"/>
    <mergeCell ref="C2032:D2032"/>
    <mergeCell ref="E2032:H2032"/>
    <mergeCell ref="C2033:D2033"/>
    <mergeCell ref="E2033:H2033"/>
    <mergeCell ref="F2034:H2034"/>
    <mergeCell ref="F2035:H2035"/>
    <mergeCell ref="C2027:G2027"/>
    <mergeCell ref="C2029:D2029"/>
    <mergeCell ref="E2029:H2029"/>
    <mergeCell ref="C2030:D2030"/>
    <mergeCell ref="E2030:H2030"/>
    <mergeCell ref="C2031:D2031"/>
    <mergeCell ref="E2031:H2031"/>
    <mergeCell ref="C2071:G2071"/>
    <mergeCell ref="C2073:D2073"/>
    <mergeCell ref="E2073:H2073"/>
    <mergeCell ref="C2074:D2074"/>
    <mergeCell ref="E2074:H2074"/>
    <mergeCell ref="C2075:D2075"/>
    <mergeCell ref="E2075:H2075"/>
    <mergeCell ref="E2060:G2060"/>
    <mergeCell ref="E2061:G2061"/>
    <mergeCell ref="E2062:G2062"/>
    <mergeCell ref="C2063:G2063"/>
    <mergeCell ref="C2065:H2065"/>
    <mergeCell ref="C2069:G2069"/>
    <mergeCell ref="C2047:G2047"/>
    <mergeCell ref="C2049:H2049"/>
    <mergeCell ref="C2055:G2055"/>
    <mergeCell ref="C2057:H2057"/>
    <mergeCell ref="E2058:G2058"/>
    <mergeCell ref="E2059:G2059"/>
    <mergeCell ref="C2091:G2091"/>
    <mergeCell ref="C2093:H2093"/>
    <mergeCell ref="C2099:G2099"/>
    <mergeCell ref="C2101:H2101"/>
    <mergeCell ref="E2102:G2102"/>
    <mergeCell ref="E2103:G2103"/>
    <mergeCell ref="C2081:H2081"/>
    <mergeCell ref="C2085:G2085"/>
    <mergeCell ref="C2087:H2087"/>
    <mergeCell ref="D2088:G2088"/>
    <mergeCell ref="D2089:G2089"/>
    <mergeCell ref="D2090:G2090"/>
    <mergeCell ref="C2076:D2076"/>
    <mergeCell ref="E2076:H2076"/>
    <mergeCell ref="C2077:D2077"/>
    <mergeCell ref="E2077:H2077"/>
    <mergeCell ref="F2078:H2078"/>
    <mergeCell ref="F2079:H2079"/>
    <mergeCell ref="C2120:D2120"/>
    <mergeCell ref="E2120:H2120"/>
    <mergeCell ref="C2121:D2121"/>
    <mergeCell ref="E2121:H2121"/>
    <mergeCell ref="F2122:H2122"/>
    <mergeCell ref="F2123:H2123"/>
    <mergeCell ref="C2115:G2115"/>
    <mergeCell ref="C2117:D2117"/>
    <mergeCell ref="E2117:H2117"/>
    <mergeCell ref="C2118:D2118"/>
    <mergeCell ref="E2118:H2118"/>
    <mergeCell ref="C2119:D2119"/>
    <mergeCell ref="E2119:H2119"/>
    <mergeCell ref="E2104:G2104"/>
    <mergeCell ref="E2105:G2105"/>
    <mergeCell ref="E2106:G2106"/>
    <mergeCell ref="C2107:G2107"/>
    <mergeCell ref="C2109:H2109"/>
    <mergeCell ref="C2113:G2113"/>
    <mergeCell ref="E2148:G2148"/>
    <mergeCell ref="E2149:G2149"/>
    <mergeCell ref="E2150:G2150"/>
    <mergeCell ref="C2151:G2151"/>
    <mergeCell ref="C2153:H2153"/>
    <mergeCell ref="C2157:G2157"/>
    <mergeCell ref="C2135:G2135"/>
    <mergeCell ref="C2137:H2137"/>
    <mergeCell ref="C2143:G2143"/>
    <mergeCell ref="C2145:H2145"/>
    <mergeCell ref="E2146:G2146"/>
    <mergeCell ref="E2147:G2147"/>
    <mergeCell ref="C2125:H2125"/>
    <mergeCell ref="C2129:G2129"/>
    <mergeCell ref="C2131:H2131"/>
    <mergeCell ref="D2132:G2132"/>
    <mergeCell ref="D2133:G2133"/>
    <mergeCell ref="D2134:G2134"/>
    <mergeCell ref="C2169:H2169"/>
    <mergeCell ref="C2173:G2173"/>
    <mergeCell ref="C2175:H2175"/>
    <mergeCell ref="D2176:G2176"/>
    <mergeCell ref="D2177:G2177"/>
    <mergeCell ref="D2178:G2178"/>
    <mergeCell ref="C2164:D2164"/>
    <mergeCell ref="E2164:H2164"/>
    <mergeCell ref="C2165:D2165"/>
    <mergeCell ref="E2165:H2165"/>
    <mergeCell ref="F2166:H2166"/>
    <mergeCell ref="F2167:H2167"/>
    <mergeCell ref="C2159:G2159"/>
    <mergeCell ref="C2161:D2161"/>
    <mergeCell ref="E2161:H2161"/>
    <mergeCell ref="C2162:D2162"/>
    <mergeCell ref="E2162:H2162"/>
    <mergeCell ref="C2163:D2163"/>
    <mergeCell ref="E2163:H2163"/>
    <mergeCell ref="C2203:G2203"/>
    <mergeCell ref="C2205:D2205"/>
    <mergeCell ref="E2205:H2205"/>
    <mergeCell ref="C2206:D2206"/>
    <mergeCell ref="E2206:H2206"/>
    <mergeCell ref="C2207:D2207"/>
    <mergeCell ref="E2207:H2207"/>
    <mergeCell ref="E2192:G2192"/>
    <mergeCell ref="E2193:G2193"/>
    <mergeCell ref="E2194:G2194"/>
    <mergeCell ref="C2195:G2195"/>
    <mergeCell ref="C2197:H2197"/>
    <mergeCell ref="C2201:G2201"/>
    <mergeCell ref="C2179:G2179"/>
    <mergeCell ref="C2181:H2181"/>
    <mergeCell ref="C2187:G2187"/>
    <mergeCell ref="C2189:H2189"/>
    <mergeCell ref="E2190:G2190"/>
    <mergeCell ref="E2191:G2191"/>
    <mergeCell ref="C2223:G2223"/>
    <mergeCell ref="C2225:H2225"/>
    <mergeCell ref="C2231:G2231"/>
    <mergeCell ref="C2233:H2233"/>
    <mergeCell ref="E2234:G2234"/>
    <mergeCell ref="E2235:G2235"/>
    <mergeCell ref="C2213:H2213"/>
    <mergeCell ref="C2217:G2217"/>
    <mergeCell ref="C2219:H2219"/>
    <mergeCell ref="D2220:G2220"/>
    <mergeCell ref="D2221:G2221"/>
    <mergeCell ref="D2222:G2222"/>
    <mergeCell ref="C2208:D2208"/>
    <mergeCell ref="E2208:H2208"/>
    <mergeCell ref="C2209:D2209"/>
    <mergeCell ref="E2209:H2209"/>
    <mergeCell ref="F2210:H2210"/>
    <mergeCell ref="F2211:H2211"/>
    <mergeCell ref="C2252:D2252"/>
    <mergeCell ref="E2252:H2252"/>
    <mergeCell ref="C2253:D2253"/>
    <mergeCell ref="E2253:H2253"/>
    <mergeCell ref="F2254:H2254"/>
    <mergeCell ref="F2255:H2255"/>
    <mergeCell ref="C2247:G2247"/>
    <mergeCell ref="C2249:D2249"/>
    <mergeCell ref="E2249:H2249"/>
    <mergeCell ref="C2250:D2250"/>
    <mergeCell ref="E2250:H2250"/>
    <mergeCell ref="C2251:D2251"/>
    <mergeCell ref="E2251:H2251"/>
    <mergeCell ref="E2236:G2236"/>
    <mergeCell ref="E2237:G2237"/>
    <mergeCell ref="E2238:G2238"/>
    <mergeCell ref="C2239:G2239"/>
    <mergeCell ref="C2241:H2241"/>
    <mergeCell ref="C2245:G2245"/>
    <mergeCell ref="E2280:G2280"/>
    <mergeCell ref="E2281:G2281"/>
    <mergeCell ref="E2282:G2282"/>
    <mergeCell ref="C2283:G2283"/>
    <mergeCell ref="C2285:H2285"/>
    <mergeCell ref="C2289:G2289"/>
    <mergeCell ref="C2267:G2267"/>
    <mergeCell ref="C2269:H2269"/>
    <mergeCell ref="C2275:G2275"/>
    <mergeCell ref="C2277:H2277"/>
    <mergeCell ref="E2278:G2278"/>
    <mergeCell ref="E2279:G2279"/>
    <mergeCell ref="C2257:H2257"/>
    <mergeCell ref="C2261:G2261"/>
    <mergeCell ref="C2263:H2263"/>
    <mergeCell ref="D2264:G2264"/>
    <mergeCell ref="D2265:G2265"/>
    <mergeCell ref="D2266:G2266"/>
    <mergeCell ref="C2301:H2301"/>
    <mergeCell ref="C2305:G2305"/>
    <mergeCell ref="C2307:H2307"/>
    <mergeCell ref="D2308:G2308"/>
    <mergeCell ref="D2309:G2309"/>
    <mergeCell ref="D2310:G2310"/>
    <mergeCell ref="C2296:D2296"/>
    <mergeCell ref="E2296:H2296"/>
    <mergeCell ref="C2297:D2297"/>
    <mergeCell ref="E2297:H2297"/>
    <mergeCell ref="F2298:H2298"/>
    <mergeCell ref="F2299:H2299"/>
    <mergeCell ref="C2291:G2291"/>
    <mergeCell ref="C2293:D2293"/>
    <mergeCell ref="E2293:H2293"/>
    <mergeCell ref="C2294:D2294"/>
    <mergeCell ref="E2294:H2294"/>
    <mergeCell ref="C2295:D2295"/>
    <mergeCell ref="E2295:H2295"/>
    <mergeCell ref="C2335:G2335"/>
    <mergeCell ref="C2337:D2337"/>
    <mergeCell ref="E2337:H2337"/>
    <mergeCell ref="C2338:D2338"/>
    <mergeCell ref="E2338:H2338"/>
    <mergeCell ref="C2339:D2339"/>
    <mergeCell ref="E2339:H2339"/>
    <mergeCell ref="E2324:G2324"/>
    <mergeCell ref="E2325:G2325"/>
    <mergeCell ref="E2326:G2326"/>
    <mergeCell ref="C2327:G2327"/>
    <mergeCell ref="C2329:H2329"/>
    <mergeCell ref="C2333:G2333"/>
    <mergeCell ref="C2311:G2311"/>
    <mergeCell ref="C2313:H2313"/>
    <mergeCell ref="C2319:G2319"/>
    <mergeCell ref="C2321:H2321"/>
    <mergeCell ref="E2322:G2322"/>
    <mergeCell ref="E2323:G2323"/>
    <mergeCell ref="C2355:G2355"/>
    <mergeCell ref="C2357:H2357"/>
    <mergeCell ref="C2363:G2363"/>
    <mergeCell ref="C2365:H2365"/>
    <mergeCell ref="E2366:G2366"/>
    <mergeCell ref="E2367:G2367"/>
    <mergeCell ref="C2345:H2345"/>
    <mergeCell ref="C2349:G2349"/>
    <mergeCell ref="C2351:H2351"/>
    <mergeCell ref="D2352:G2352"/>
    <mergeCell ref="D2353:G2353"/>
    <mergeCell ref="D2354:G2354"/>
    <mergeCell ref="C2340:D2340"/>
    <mergeCell ref="E2340:H2340"/>
    <mergeCell ref="C2341:D2341"/>
    <mergeCell ref="E2341:H2341"/>
    <mergeCell ref="F2342:H2342"/>
    <mergeCell ref="F2343:H2343"/>
    <mergeCell ref="C2384:D2384"/>
    <mergeCell ref="E2384:H2384"/>
    <mergeCell ref="C2385:D2385"/>
    <mergeCell ref="E2385:H2385"/>
    <mergeCell ref="F2386:H2386"/>
    <mergeCell ref="F2387:H2387"/>
    <mergeCell ref="C2379:G2379"/>
    <mergeCell ref="C2381:D2381"/>
    <mergeCell ref="E2381:H2381"/>
    <mergeCell ref="C2382:D2382"/>
    <mergeCell ref="E2382:H2382"/>
    <mergeCell ref="C2383:D2383"/>
    <mergeCell ref="E2383:H2383"/>
    <mergeCell ref="E2368:G2368"/>
    <mergeCell ref="E2369:G2369"/>
    <mergeCell ref="E2370:G2370"/>
    <mergeCell ref="C2371:G2371"/>
    <mergeCell ref="C2373:H2373"/>
    <mergeCell ref="C2377:G2377"/>
    <mergeCell ref="E2412:G2412"/>
    <mergeCell ref="E2413:G2413"/>
    <mergeCell ref="E2414:G2414"/>
    <mergeCell ref="C2415:G2415"/>
    <mergeCell ref="C2417:H2417"/>
    <mergeCell ref="C2421:G2421"/>
    <mergeCell ref="C2399:G2399"/>
    <mergeCell ref="C2401:H2401"/>
    <mergeCell ref="C2407:G2407"/>
    <mergeCell ref="C2409:H2409"/>
    <mergeCell ref="E2410:G2410"/>
    <mergeCell ref="E2411:G2411"/>
    <mergeCell ref="C2389:H2389"/>
    <mergeCell ref="C2393:G2393"/>
    <mergeCell ref="C2395:H2395"/>
    <mergeCell ref="D2396:G2396"/>
    <mergeCell ref="D2397:G2397"/>
    <mergeCell ref="D2398:G2398"/>
    <mergeCell ref="C2433:H2433"/>
    <mergeCell ref="C2437:G2437"/>
    <mergeCell ref="C2439:H2439"/>
    <mergeCell ref="D2440:G2440"/>
    <mergeCell ref="D2441:G2441"/>
    <mergeCell ref="D2442:G2442"/>
    <mergeCell ref="C2428:D2428"/>
    <mergeCell ref="E2428:H2428"/>
    <mergeCell ref="C2429:D2429"/>
    <mergeCell ref="E2429:H2429"/>
    <mergeCell ref="F2430:H2430"/>
    <mergeCell ref="F2431:H2431"/>
    <mergeCell ref="C2423:G2423"/>
    <mergeCell ref="C2425:D2425"/>
    <mergeCell ref="E2425:H2425"/>
    <mergeCell ref="C2426:D2426"/>
    <mergeCell ref="E2426:H2426"/>
    <mergeCell ref="C2427:D2427"/>
    <mergeCell ref="E2427:H2427"/>
    <mergeCell ref="C2467:G2467"/>
    <mergeCell ref="C2469:D2469"/>
    <mergeCell ref="E2469:H2469"/>
    <mergeCell ref="C2470:D2470"/>
    <mergeCell ref="E2470:H2470"/>
    <mergeCell ref="C2471:D2471"/>
    <mergeCell ref="E2471:H2471"/>
    <mergeCell ref="E2456:G2456"/>
    <mergeCell ref="E2457:G2457"/>
    <mergeCell ref="E2458:G2458"/>
    <mergeCell ref="C2459:G2459"/>
    <mergeCell ref="C2461:H2461"/>
    <mergeCell ref="C2465:G2465"/>
    <mergeCell ref="C2443:G2443"/>
    <mergeCell ref="C2445:H2445"/>
    <mergeCell ref="C2451:G2451"/>
    <mergeCell ref="C2453:H2453"/>
    <mergeCell ref="E2454:G2454"/>
    <mergeCell ref="E2455:G2455"/>
    <mergeCell ref="C2487:G2487"/>
    <mergeCell ref="C2489:H2489"/>
    <mergeCell ref="C2495:G2495"/>
    <mergeCell ref="C2497:H2497"/>
    <mergeCell ref="E2498:G2498"/>
    <mergeCell ref="E2499:G2499"/>
    <mergeCell ref="C2477:H2477"/>
    <mergeCell ref="C2481:G2481"/>
    <mergeCell ref="C2483:H2483"/>
    <mergeCell ref="D2484:G2484"/>
    <mergeCell ref="D2485:G2485"/>
    <mergeCell ref="D2486:G2486"/>
    <mergeCell ref="C2472:D2472"/>
    <mergeCell ref="E2472:H2472"/>
    <mergeCell ref="C2473:D2473"/>
    <mergeCell ref="E2473:H2473"/>
    <mergeCell ref="F2474:H2474"/>
    <mergeCell ref="F2475:H2475"/>
    <mergeCell ref="C2516:D2516"/>
    <mergeCell ref="E2516:H2516"/>
    <mergeCell ref="C2517:D2517"/>
    <mergeCell ref="E2517:H2517"/>
    <mergeCell ref="F2518:H2518"/>
    <mergeCell ref="F2519:H2519"/>
    <mergeCell ref="C2511:G2511"/>
    <mergeCell ref="C2513:D2513"/>
    <mergeCell ref="E2513:H2513"/>
    <mergeCell ref="C2514:D2514"/>
    <mergeCell ref="E2514:H2514"/>
    <mergeCell ref="C2515:D2515"/>
    <mergeCell ref="E2515:H2515"/>
    <mergeCell ref="E2500:G2500"/>
    <mergeCell ref="E2501:G2501"/>
    <mergeCell ref="E2502:G2502"/>
    <mergeCell ref="C2503:G2503"/>
    <mergeCell ref="C2505:H2505"/>
    <mergeCell ref="C2509:G2509"/>
    <mergeCell ref="E2544:G2544"/>
    <mergeCell ref="E2545:G2545"/>
    <mergeCell ref="E2546:G2546"/>
    <mergeCell ref="C2547:G2547"/>
    <mergeCell ref="C2549:H2549"/>
    <mergeCell ref="C2553:G2553"/>
    <mergeCell ref="C2531:G2531"/>
    <mergeCell ref="C2533:H2533"/>
    <mergeCell ref="C2539:G2539"/>
    <mergeCell ref="C2541:H2541"/>
    <mergeCell ref="E2542:G2542"/>
    <mergeCell ref="E2543:G2543"/>
    <mergeCell ref="C2521:H2521"/>
    <mergeCell ref="C2525:G2525"/>
    <mergeCell ref="C2527:H2527"/>
    <mergeCell ref="D2528:G2528"/>
    <mergeCell ref="D2529:G2529"/>
    <mergeCell ref="D2530:G2530"/>
    <mergeCell ref="C2565:H2565"/>
    <mergeCell ref="C2569:G2569"/>
    <mergeCell ref="C2571:H2571"/>
    <mergeCell ref="D2572:G2572"/>
    <mergeCell ref="D2573:G2573"/>
    <mergeCell ref="D2574:G2574"/>
    <mergeCell ref="C2560:D2560"/>
    <mergeCell ref="E2560:H2560"/>
    <mergeCell ref="C2561:D2561"/>
    <mergeCell ref="E2561:H2561"/>
    <mergeCell ref="F2562:H2562"/>
    <mergeCell ref="F2563:H2563"/>
    <mergeCell ref="C2555:G2555"/>
    <mergeCell ref="C2557:D2557"/>
    <mergeCell ref="E2557:H2557"/>
    <mergeCell ref="C2558:D2558"/>
    <mergeCell ref="E2558:H2558"/>
    <mergeCell ref="C2559:D2559"/>
    <mergeCell ref="E2559:H2559"/>
    <mergeCell ref="C2599:G2599"/>
    <mergeCell ref="C2601:D2601"/>
    <mergeCell ref="E2601:H2601"/>
    <mergeCell ref="C2602:D2602"/>
    <mergeCell ref="E2602:H2602"/>
    <mergeCell ref="C2603:D2603"/>
    <mergeCell ref="E2603:H2603"/>
    <mergeCell ref="E2588:G2588"/>
    <mergeCell ref="E2589:G2589"/>
    <mergeCell ref="E2590:G2590"/>
    <mergeCell ref="C2591:G2591"/>
    <mergeCell ref="C2593:H2593"/>
    <mergeCell ref="C2597:G2597"/>
    <mergeCell ref="C2575:G2575"/>
    <mergeCell ref="C2577:H2577"/>
    <mergeCell ref="C2583:G2583"/>
    <mergeCell ref="C2585:H2585"/>
    <mergeCell ref="E2586:G2586"/>
    <mergeCell ref="E2587:G2587"/>
    <mergeCell ref="C2619:G2619"/>
    <mergeCell ref="C2621:H2621"/>
    <mergeCell ref="C2627:G2627"/>
    <mergeCell ref="C2629:H2629"/>
    <mergeCell ref="E2630:G2630"/>
    <mergeCell ref="E2631:G2631"/>
    <mergeCell ref="C2609:H2609"/>
    <mergeCell ref="C2613:G2613"/>
    <mergeCell ref="C2615:H2615"/>
    <mergeCell ref="D2616:G2616"/>
    <mergeCell ref="D2617:G2617"/>
    <mergeCell ref="D2618:G2618"/>
    <mergeCell ref="C2604:D2604"/>
    <mergeCell ref="E2604:H2604"/>
    <mergeCell ref="C2605:D2605"/>
    <mergeCell ref="E2605:H2605"/>
    <mergeCell ref="F2606:H2606"/>
    <mergeCell ref="F2607:H2607"/>
    <mergeCell ref="C2648:D2648"/>
    <mergeCell ref="E2648:H2648"/>
    <mergeCell ref="C2649:D2649"/>
    <mergeCell ref="E2649:H2649"/>
    <mergeCell ref="F2650:H2650"/>
    <mergeCell ref="F2651:H2651"/>
    <mergeCell ref="C2643:G2643"/>
    <mergeCell ref="C2645:D2645"/>
    <mergeCell ref="E2645:H2645"/>
    <mergeCell ref="C2646:D2646"/>
    <mergeCell ref="E2646:H2646"/>
    <mergeCell ref="C2647:D2647"/>
    <mergeCell ref="E2647:H2647"/>
    <mergeCell ref="E2632:G2632"/>
    <mergeCell ref="E2633:G2633"/>
    <mergeCell ref="E2634:G2634"/>
    <mergeCell ref="C2635:G2635"/>
    <mergeCell ref="C2637:H2637"/>
    <mergeCell ref="C2641:G2641"/>
    <mergeCell ref="E2676:G2676"/>
    <mergeCell ref="E2677:G2677"/>
    <mergeCell ref="E2678:G2678"/>
    <mergeCell ref="C2679:G2679"/>
    <mergeCell ref="C2681:H2681"/>
    <mergeCell ref="C2685:G2685"/>
    <mergeCell ref="C2663:G2663"/>
    <mergeCell ref="C2665:H2665"/>
    <mergeCell ref="C2671:G2671"/>
    <mergeCell ref="C2673:H2673"/>
    <mergeCell ref="E2674:G2674"/>
    <mergeCell ref="E2675:G2675"/>
    <mergeCell ref="C2653:H2653"/>
    <mergeCell ref="C2657:G2657"/>
    <mergeCell ref="C2659:H2659"/>
    <mergeCell ref="D2660:G2660"/>
    <mergeCell ref="D2661:G2661"/>
    <mergeCell ref="D2662:G2662"/>
    <mergeCell ref="C2697:H2697"/>
    <mergeCell ref="C2701:G2701"/>
    <mergeCell ref="C2703:H2703"/>
    <mergeCell ref="D2704:G2704"/>
    <mergeCell ref="D2705:G2705"/>
    <mergeCell ref="D2706:G2706"/>
    <mergeCell ref="C2692:D2692"/>
    <mergeCell ref="E2692:H2692"/>
    <mergeCell ref="C2693:D2693"/>
    <mergeCell ref="E2693:H2693"/>
    <mergeCell ref="F2694:H2694"/>
    <mergeCell ref="F2695:H2695"/>
    <mergeCell ref="C2687:G2687"/>
    <mergeCell ref="C2689:D2689"/>
    <mergeCell ref="E2689:H2689"/>
    <mergeCell ref="C2690:D2690"/>
    <mergeCell ref="E2690:H2690"/>
    <mergeCell ref="C2691:D2691"/>
    <mergeCell ref="E2691:H2691"/>
    <mergeCell ref="C2731:G2731"/>
    <mergeCell ref="C2733:D2733"/>
    <mergeCell ref="E2733:H2733"/>
    <mergeCell ref="C2734:D2734"/>
    <mergeCell ref="E2734:H2734"/>
    <mergeCell ref="C2735:D2735"/>
    <mergeCell ref="E2735:H2735"/>
    <mergeCell ref="E2720:G2720"/>
    <mergeCell ref="E2721:G2721"/>
    <mergeCell ref="E2722:G2722"/>
    <mergeCell ref="C2723:G2723"/>
    <mergeCell ref="C2725:H2725"/>
    <mergeCell ref="C2729:G2729"/>
    <mergeCell ref="C2707:G2707"/>
    <mergeCell ref="C2709:H2709"/>
    <mergeCell ref="C2715:G2715"/>
    <mergeCell ref="C2717:H2717"/>
    <mergeCell ref="E2718:G2718"/>
    <mergeCell ref="E2719:G2719"/>
    <mergeCell ref="C2751:G2751"/>
    <mergeCell ref="C2753:H2753"/>
    <mergeCell ref="C2759:G2759"/>
    <mergeCell ref="C2761:H2761"/>
    <mergeCell ref="E2762:G2762"/>
    <mergeCell ref="E2763:G2763"/>
    <mergeCell ref="C2741:H2741"/>
    <mergeCell ref="C2745:G2745"/>
    <mergeCell ref="C2747:H2747"/>
    <mergeCell ref="D2748:G2748"/>
    <mergeCell ref="D2749:G2749"/>
    <mergeCell ref="D2750:G2750"/>
    <mergeCell ref="C2736:D2736"/>
    <mergeCell ref="E2736:H2736"/>
    <mergeCell ref="C2737:D2737"/>
    <mergeCell ref="E2737:H2737"/>
    <mergeCell ref="F2738:H2738"/>
    <mergeCell ref="F2739:H2739"/>
    <mergeCell ref="C2780:D2780"/>
    <mergeCell ref="E2780:H2780"/>
    <mergeCell ref="C2781:D2781"/>
    <mergeCell ref="E2781:H2781"/>
    <mergeCell ref="F2782:H2782"/>
    <mergeCell ref="F2783:H2783"/>
    <mergeCell ref="C2775:G2775"/>
    <mergeCell ref="C2777:D2777"/>
    <mergeCell ref="E2777:H2777"/>
    <mergeCell ref="C2778:D2778"/>
    <mergeCell ref="E2778:H2778"/>
    <mergeCell ref="C2779:D2779"/>
    <mergeCell ref="E2779:H2779"/>
    <mergeCell ref="E2764:G2764"/>
    <mergeCell ref="E2765:G2765"/>
    <mergeCell ref="E2766:G2766"/>
    <mergeCell ref="C2767:G2767"/>
    <mergeCell ref="C2769:H2769"/>
    <mergeCell ref="C2773:G2773"/>
    <mergeCell ref="E2808:G2808"/>
    <mergeCell ref="E2809:G2809"/>
    <mergeCell ref="E2810:G2810"/>
    <mergeCell ref="C2811:G2811"/>
    <mergeCell ref="C2813:H2813"/>
    <mergeCell ref="C2817:G2817"/>
    <mergeCell ref="C2795:G2795"/>
    <mergeCell ref="C2797:H2797"/>
    <mergeCell ref="C2803:G2803"/>
    <mergeCell ref="C2805:H2805"/>
    <mergeCell ref="E2806:G2806"/>
    <mergeCell ref="E2807:G2807"/>
    <mergeCell ref="C2785:H2785"/>
    <mergeCell ref="C2789:G2789"/>
    <mergeCell ref="C2791:H2791"/>
    <mergeCell ref="D2792:G2792"/>
    <mergeCell ref="D2793:G2793"/>
    <mergeCell ref="D2794:G2794"/>
    <mergeCell ref="C2829:H2829"/>
    <mergeCell ref="C2833:G2833"/>
    <mergeCell ref="C2835:H2835"/>
    <mergeCell ref="D2836:G2836"/>
    <mergeCell ref="D2837:G2837"/>
    <mergeCell ref="D2838:G2838"/>
    <mergeCell ref="C2824:D2824"/>
    <mergeCell ref="E2824:H2824"/>
    <mergeCell ref="C2825:D2825"/>
    <mergeCell ref="E2825:H2825"/>
    <mergeCell ref="F2826:H2826"/>
    <mergeCell ref="F2827:H2827"/>
    <mergeCell ref="C2819:G2819"/>
    <mergeCell ref="C2821:D2821"/>
    <mergeCell ref="E2821:H2821"/>
    <mergeCell ref="C2822:D2822"/>
    <mergeCell ref="E2822:H2822"/>
    <mergeCell ref="C2823:D2823"/>
    <mergeCell ref="E2823:H2823"/>
    <mergeCell ref="C2863:G2863"/>
    <mergeCell ref="C2865:D2865"/>
    <mergeCell ref="E2865:H2865"/>
    <mergeCell ref="C2866:D2866"/>
    <mergeCell ref="E2866:H2866"/>
    <mergeCell ref="C2867:D2867"/>
    <mergeCell ref="E2867:H2867"/>
    <mergeCell ref="E2852:G2852"/>
    <mergeCell ref="E2853:G2853"/>
    <mergeCell ref="E2854:G2854"/>
    <mergeCell ref="C2855:G2855"/>
    <mergeCell ref="C2857:H2857"/>
    <mergeCell ref="C2861:G2861"/>
    <mergeCell ref="C2839:G2839"/>
    <mergeCell ref="C2841:H2841"/>
    <mergeCell ref="C2847:G2847"/>
    <mergeCell ref="C2849:H2849"/>
    <mergeCell ref="E2850:G2850"/>
    <mergeCell ref="E2851:G2851"/>
    <mergeCell ref="C2883:G2883"/>
    <mergeCell ref="C2885:H2885"/>
    <mergeCell ref="C2891:G2891"/>
    <mergeCell ref="C2893:H2893"/>
    <mergeCell ref="E2894:G2894"/>
    <mergeCell ref="E2895:G2895"/>
    <mergeCell ref="C2873:H2873"/>
    <mergeCell ref="C2877:G2877"/>
    <mergeCell ref="C2879:H2879"/>
    <mergeCell ref="D2880:G2880"/>
    <mergeCell ref="D2881:G2881"/>
    <mergeCell ref="D2882:G2882"/>
    <mergeCell ref="C2868:D2868"/>
    <mergeCell ref="E2868:H2868"/>
    <mergeCell ref="C2869:D2869"/>
    <mergeCell ref="E2869:H2869"/>
    <mergeCell ref="F2870:H2870"/>
    <mergeCell ref="F2871:H2871"/>
    <mergeCell ref="C2912:D2912"/>
    <mergeCell ref="E2912:H2912"/>
    <mergeCell ref="C2913:D2913"/>
    <mergeCell ref="E2913:H2913"/>
    <mergeCell ref="F2914:H2914"/>
    <mergeCell ref="F2915:H2915"/>
    <mergeCell ref="C2907:G2907"/>
    <mergeCell ref="C2909:D2909"/>
    <mergeCell ref="E2909:H2909"/>
    <mergeCell ref="C2910:D2910"/>
    <mergeCell ref="E2910:H2910"/>
    <mergeCell ref="C2911:D2911"/>
    <mergeCell ref="E2911:H2911"/>
    <mergeCell ref="E2896:G2896"/>
    <mergeCell ref="E2897:G2897"/>
    <mergeCell ref="E2898:G2898"/>
    <mergeCell ref="C2899:G2899"/>
    <mergeCell ref="C2901:H2901"/>
    <mergeCell ref="C2905:G2905"/>
    <mergeCell ref="E2940:G2940"/>
    <mergeCell ref="E2941:G2941"/>
    <mergeCell ref="E2942:G2942"/>
    <mergeCell ref="C2943:G2943"/>
    <mergeCell ref="C2945:H2945"/>
    <mergeCell ref="C2949:G2949"/>
    <mergeCell ref="C2927:G2927"/>
    <mergeCell ref="C2929:H2929"/>
    <mergeCell ref="C2935:G2935"/>
    <mergeCell ref="C2937:H2937"/>
    <mergeCell ref="E2938:G2938"/>
    <mergeCell ref="E2939:G2939"/>
    <mergeCell ref="C2917:H2917"/>
    <mergeCell ref="C2921:G2921"/>
    <mergeCell ref="C2923:H2923"/>
    <mergeCell ref="D2924:G2924"/>
    <mergeCell ref="D2925:G2925"/>
    <mergeCell ref="D2926:G2926"/>
    <mergeCell ref="C2961:H2961"/>
    <mergeCell ref="C2965:G2965"/>
    <mergeCell ref="C2967:H2967"/>
    <mergeCell ref="D2968:G2968"/>
    <mergeCell ref="D2969:G2969"/>
    <mergeCell ref="D2970:G2970"/>
    <mergeCell ref="C2956:D2956"/>
    <mergeCell ref="E2956:H2956"/>
    <mergeCell ref="C2957:D2957"/>
    <mergeCell ref="E2957:H2957"/>
    <mergeCell ref="F2958:H2958"/>
    <mergeCell ref="F2959:H2959"/>
    <mergeCell ref="C2951:G2951"/>
    <mergeCell ref="C2953:D2953"/>
    <mergeCell ref="E2953:H2953"/>
    <mergeCell ref="C2954:D2954"/>
    <mergeCell ref="E2954:H2954"/>
    <mergeCell ref="C2955:D2955"/>
    <mergeCell ref="E2955:H2955"/>
    <mergeCell ref="C2995:G2995"/>
    <mergeCell ref="C2997:D2997"/>
    <mergeCell ref="E2997:H2997"/>
    <mergeCell ref="C2998:D2998"/>
    <mergeCell ref="E2998:H2998"/>
    <mergeCell ref="C2999:D2999"/>
    <mergeCell ref="E2999:H2999"/>
    <mergeCell ref="E2984:G2984"/>
    <mergeCell ref="E2985:G2985"/>
    <mergeCell ref="E2986:G2986"/>
    <mergeCell ref="C2987:G2987"/>
    <mergeCell ref="C2989:H2989"/>
    <mergeCell ref="C2993:G2993"/>
    <mergeCell ref="C2971:G2971"/>
    <mergeCell ref="C2973:H2973"/>
    <mergeCell ref="C2979:G2979"/>
    <mergeCell ref="C2981:H2981"/>
    <mergeCell ref="E2982:G2982"/>
    <mergeCell ref="E2983:G2983"/>
    <mergeCell ref="C3015:G3015"/>
    <mergeCell ref="C3017:H3017"/>
    <mergeCell ref="C3023:G3023"/>
    <mergeCell ref="C3025:H3025"/>
    <mergeCell ref="E3026:G3026"/>
    <mergeCell ref="E3027:G3027"/>
    <mergeCell ref="C3005:H3005"/>
    <mergeCell ref="C3009:G3009"/>
    <mergeCell ref="C3011:H3011"/>
    <mergeCell ref="D3012:G3012"/>
    <mergeCell ref="D3013:G3013"/>
    <mergeCell ref="D3014:G3014"/>
    <mergeCell ref="C3000:D3000"/>
    <mergeCell ref="E3000:H3000"/>
    <mergeCell ref="C3001:D3001"/>
    <mergeCell ref="E3001:H3001"/>
    <mergeCell ref="F3002:H3002"/>
    <mergeCell ref="F3003:H3003"/>
    <mergeCell ref="C3044:D3044"/>
    <mergeCell ref="E3044:H3044"/>
    <mergeCell ref="C3045:D3045"/>
    <mergeCell ref="E3045:H3045"/>
    <mergeCell ref="F3046:H3046"/>
    <mergeCell ref="F3047:H3047"/>
    <mergeCell ref="C3039:G3039"/>
    <mergeCell ref="C3041:D3041"/>
    <mergeCell ref="E3041:H3041"/>
    <mergeCell ref="C3042:D3042"/>
    <mergeCell ref="E3042:H3042"/>
    <mergeCell ref="C3043:D3043"/>
    <mergeCell ref="E3043:H3043"/>
    <mergeCell ref="E3028:G3028"/>
    <mergeCell ref="E3029:G3029"/>
    <mergeCell ref="E3030:G3030"/>
    <mergeCell ref="C3031:G3031"/>
    <mergeCell ref="C3033:H3033"/>
    <mergeCell ref="C3037:G3037"/>
    <mergeCell ref="E3072:G3072"/>
    <mergeCell ref="E3073:G3073"/>
    <mergeCell ref="E3074:G3074"/>
    <mergeCell ref="C3075:G3075"/>
    <mergeCell ref="C3077:H3077"/>
    <mergeCell ref="C3081:G3081"/>
    <mergeCell ref="C3059:G3059"/>
    <mergeCell ref="C3061:H3061"/>
    <mergeCell ref="C3067:G3067"/>
    <mergeCell ref="C3069:H3069"/>
    <mergeCell ref="E3070:G3070"/>
    <mergeCell ref="E3071:G3071"/>
    <mergeCell ref="C3049:H3049"/>
    <mergeCell ref="C3053:G3053"/>
    <mergeCell ref="C3055:H3055"/>
    <mergeCell ref="D3056:G3056"/>
    <mergeCell ref="D3057:G3057"/>
    <mergeCell ref="D3058:G3058"/>
    <mergeCell ref="C3093:H3093"/>
    <mergeCell ref="C3097:G3097"/>
    <mergeCell ref="C3099:H3099"/>
    <mergeCell ref="D3100:G3100"/>
    <mergeCell ref="D3101:G3101"/>
    <mergeCell ref="D3102:G3102"/>
    <mergeCell ref="C3088:D3088"/>
    <mergeCell ref="E3088:H3088"/>
    <mergeCell ref="C3089:D3089"/>
    <mergeCell ref="E3089:H3089"/>
    <mergeCell ref="F3090:H3090"/>
    <mergeCell ref="F3091:H3091"/>
    <mergeCell ref="C3083:G3083"/>
    <mergeCell ref="C3085:D3085"/>
    <mergeCell ref="E3085:H3085"/>
    <mergeCell ref="C3086:D3086"/>
    <mergeCell ref="E3086:H3086"/>
    <mergeCell ref="C3087:D3087"/>
    <mergeCell ref="E3087:H3087"/>
    <mergeCell ref="C3127:G3127"/>
    <mergeCell ref="C3129:D3129"/>
    <mergeCell ref="E3129:H3129"/>
    <mergeCell ref="C3130:D3130"/>
    <mergeCell ref="E3130:H3130"/>
    <mergeCell ref="C3131:D3131"/>
    <mergeCell ref="E3131:H3131"/>
    <mergeCell ref="E3116:G3116"/>
    <mergeCell ref="E3117:G3117"/>
    <mergeCell ref="E3118:G3118"/>
    <mergeCell ref="C3119:G3119"/>
    <mergeCell ref="C3121:H3121"/>
    <mergeCell ref="C3125:G3125"/>
    <mergeCell ref="C3103:G3103"/>
    <mergeCell ref="C3105:H3105"/>
    <mergeCell ref="C3111:G3111"/>
    <mergeCell ref="C3113:H3113"/>
    <mergeCell ref="E3114:G3114"/>
    <mergeCell ref="E3115:G3115"/>
    <mergeCell ref="C3147:G3147"/>
    <mergeCell ref="C3149:H3149"/>
    <mergeCell ref="C3155:G3155"/>
    <mergeCell ref="C3157:H3157"/>
    <mergeCell ref="E3158:G3158"/>
    <mergeCell ref="E3159:G3159"/>
    <mergeCell ref="C3137:H3137"/>
    <mergeCell ref="C3141:G3141"/>
    <mergeCell ref="C3143:H3143"/>
    <mergeCell ref="D3144:G3144"/>
    <mergeCell ref="D3145:G3145"/>
    <mergeCell ref="D3146:G3146"/>
    <mergeCell ref="C3132:D3132"/>
    <mergeCell ref="E3132:H3132"/>
    <mergeCell ref="C3133:D3133"/>
    <mergeCell ref="E3133:H3133"/>
    <mergeCell ref="F3134:H3134"/>
    <mergeCell ref="F3135:H3135"/>
    <mergeCell ref="C3176:D3176"/>
    <mergeCell ref="E3176:H3176"/>
    <mergeCell ref="C3177:D3177"/>
    <mergeCell ref="E3177:H3177"/>
    <mergeCell ref="F3178:H3178"/>
    <mergeCell ref="F3179:H3179"/>
    <mergeCell ref="C3171:G3171"/>
    <mergeCell ref="C3173:D3173"/>
    <mergeCell ref="E3173:H3173"/>
    <mergeCell ref="C3174:D3174"/>
    <mergeCell ref="E3174:H3174"/>
    <mergeCell ref="C3175:D3175"/>
    <mergeCell ref="E3175:H3175"/>
    <mergeCell ref="E3160:G3160"/>
    <mergeCell ref="E3161:G3161"/>
    <mergeCell ref="E3162:G3162"/>
    <mergeCell ref="C3163:G3163"/>
    <mergeCell ref="C3165:H3165"/>
    <mergeCell ref="C3169:G3169"/>
    <mergeCell ref="E3204:G3204"/>
    <mergeCell ref="E3205:G3205"/>
    <mergeCell ref="E3206:G3206"/>
    <mergeCell ref="C3207:G3207"/>
    <mergeCell ref="C3209:H3209"/>
    <mergeCell ref="C3213:G3213"/>
    <mergeCell ref="C3191:G3191"/>
    <mergeCell ref="C3193:H3193"/>
    <mergeCell ref="C3199:G3199"/>
    <mergeCell ref="C3201:H3201"/>
    <mergeCell ref="E3202:G3202"/>
    <mergeCell ref="E3203:G3203"/>
    <mergeCell ref="C3181:H3181"/>
    <mergeCell ref="C3185:G3185"/>
    <mergeCell ref="C3187:H3187"/>
    <mergeCell ref="D3188:G3188"/>
    <mergeCell ref="D3189:G3189"/>
    <mergeCell ref="D3190:G3190"/>
    <mergeCell ref="C3225:H3225"/>
    <mergeCell ref="C3229:G3229"/>
    <mergeCell ref="C3231:H3231"/>
    <mergeCell ref="D3232:G3232"/>
    <mergeCell ref="D3233:G3233"/>
    <mergeCell ref="D3234:G3234"/>
    <mergeCell ref="C3220:D3220"/>
    <mergeCell ref="E3220:H3220"/>
    <mergeCell ref="C3221:D3221"/>
    <mergeCell ref="E3221:H3221"/>
    <mergeCell ref="F3222:H3222"/>
    <mergeCell ref="F3223:H3223"/>
    <mergeCell ref="C3215:G3215"/>
    <mergeCell ref="C3217:D3217"/>
    <mergeCell ref="E3217:H3217"/>
    <mergeCell ref="C3218:D3218"/>
    <mergeCell ref="E3218:H3218"/>
    <mergeCell ref="C3219:D3219"/>
    <mergeCell ref="E3219:H3219"/>
    <mergeCell ref="C3259:G3259"/>
    <mergeCell ref="C3261:D3261"/>
    <mergeCell ref="E3261:H3261"/>
    <mergeCell ref="C3262:D3262"/>
    <mergeCell ref="E3262:H3262"/>
    <mergeCell ref="C3263:D3263"/>
    <mergeCell ref="E3263:H3263"/>
    <mergeCell ref="E3248:G3248"/>
    <mergeCell ref="E3249:G3249"/>
    <mergeCell ref="E3250:G3250"/>
    <mergeCell ref="C3251:G3251"/>
    <mergeCell ref="C3253:H3253"/>
    <mergeCell ref="C3257:G3257"/>
    <mergeCell ref="C3235:G3235"/>
    <mergeCell ref="C3237:H3237"/>
    <mergeCell ref="C3243:G3243"/>
    <mergeCell ref="C3245:H3245"/>
    <mergeCell ref="E3246:G3246"/>
    <mergeCell ref="E3247:G3247"/>
    <mergeCell ref="C3279:G3279"/>
    <mergeCell ref="C3281:H3281"/>
    <mergeCell ref="C3287:G3287"/>
    <mergeCell ref="C3289:H3289"/>
    <mergeCell ref="E3290:G3290"/>
    <mergeCell ref="E3291:G3291"/>
    <mergeCell ref="C3269:H3269"/>
    <mergeCell ref="C3273:G3273"/>
    <mergeCell ref="C3275:H3275"/>
    <mergeCell ref="D3276:G3276"/>
    <mergeCell ref="D3277:G3277"/>
    <mergeCell ref="D3278:G3278"/>
    <mergeCell ref="C3264:D3264"/>
    <mergeCell ref="E3264:H3264"/>
    <mergeCell ref="C3265:D3265"/>
    <mergeCell ref="E3265:H3265"/>
    <mergeCell ref="F3266:H3266"/>
    <mergeCell ref="F3267:H3267"/>
    <mergeCell ref="C3308:D3308"/>
    <mergeCell ref="E3308:H3308"/>
    <mergeCell ref="C3309:D3309"/>
    <mergeCell ref="E3309:H3309"/>
    <mergeCell ref="F3310:H3310"/>
    <mergeCell ref="F3311:H3311"/>
    <mergeCell ref="C3303:G3303"/>
    <mergeCell ref="C3305:D3305"/>
    <mergeCell ref="E3305:H3305"/>
    <mergeCell ref="C3306:D3306"/>
    <mergeCell ref="E3306:H3306"/>
    <mergeCell ref="C3307:D3307"/>
    <mergeCell ref="E3307:H3307"/>
    <mergeCell ref="E3292:G3292"/>
    <mergeCell ref="E3293:G3293"/>
    <mergeCell ref="E3294:G3294"/>
    <mergeCell ref="C3295:G3295"/>
    <mergeCell ref="C3297:H3297"/>
    <mergeCell ref="C3301:G3301"/>
    <mergeCell ref="E3336:G3336"/>
    <mergeCell ref="E3337:G3337"/>
    <mergeCell ref="E3338:G3338"/>
    <mergeCell ref="C3339:G3339"/>
    <mergeCell ref="C3341:H3341"/>
    <mergeCell ref="C3345:G3345"/>
    <mergeCell ref="C3323:G3323"/>
    <mergeCell ref="C3325:H3325"/>
    <mergeCell ref="C3331:G3331"/>
    <mergeCell ref="C3333:H3333"/>
    <mergeCell ref="E3334:G3334"/>
    <mergeCell ref="E3335:G3335"/>
    <mergeCell ref="C3313:H3313"/>
    <mergeCell ref="C3317:G3317"/>
    <mergeCell ref="C3319:H3319"/>
    <mergeCell ref="D3320:G3320"/>
    <mergeCell ref="D3321:G3321"/>
    <mergeCell ref="D3322:G3322"/>
    <mergeCell ref="C3357:H3357"/>
    <mergeCell ref="C3361:G3361"/>
    <mergeCell ref="C3363:H3363"/>
    <mergeCell ref="D3364:G3364"/>
    <mergeCell ref="D3365:G3365"/>
    <mergeCell ref="D3366:G3366"/>
    <mergeCell ref="C3352:D3352"/>
    <mergeCell ref="E3352:H3352"/>
    <mergeCell ref="C3353:D3353"/>
    <mergeCell ref="E3353:H3353"/>
    <mergeCell ref="F3354:H3354"/>
    <mergeCell ref="F3355:H3355"/>
    <mergeCell ref="C3347:G3347"/>
    <mergeCell ref="C3349:D3349"/>
    <mergeCell ref="E3349:H3349"/>
    <mergeCell ref="C3350:D3350"/>
    <mergeCell ref="E3350:H3350"/>
    <mergeCell ref="C3351:D3351"/>
    <mergeCell ref="E3351:H3351"/>
    <mergeCell ref="C3391:G3391"/>
    <mergeCell ref="C3393:D3393"/>
    <mergeCell ref="E3393:H3393"/>
    <mergeCell ref="C3394:D3394"/>
    <mergeCell ref="E3394:H3394"/>
    <mergeCell ref="C3395:D3395"/>
    <mergeCell ref="E3395:H3395"/>
    <mergeCell ref="E3380:G3380"/>
    <mergeCell ref="E3381:G3381"/>
    <mergeCell ref="E3382:G3382"/>
    <mergeCell ref="C3383:G3383"/>
    <mergeCell ref="C3385:H3385"/>
    <mergeCell ref="C3389:G3389"/>
    <mergeCell ref="C3367:G3367"/>
    <mergeCell ref="C3369:H3369"/>
    <mergeCell ref="C3375:G3375"/>
    <mergeCell ref="C3377:H3377"/>
    <mergeCell ref="E3378:G3378"/>
    <mergeCell ref="E3379:G3379"/>
    <mergeCell ref="C3411:G3411"/>
    <mergeCell ref="C3413:H3413"/>
    <mergeCell ref="C3419:G3419"/>
    <mergeCell ref="C3421:H3421"/>
    <mergeCell ref="E3422:G3422"/>
    <mergeCell ref="E3423:G3423"/>
    <mergeCell ref="C3401:H3401"/>
    <mergeCell ref="C3405:G3405"/>
    <mergeCell ref="C3407:H3407"/>
    <mergeCell ref="D3408:G3408"/>
    <mergeCell ref="D3409:G3409"/>
    <mergeCell ref="D3410:G3410"/>
    <mergeCell ref="C3396:D3396"/>
    <mergeCell ref="E3396:H3396"/>
    <mergeCell ref="C3397:D3397"/>
    <mergeCell ref="E3397:H3397"/>
    <mergeCell ref="F3398:H3398"/>
    <mergeCell ref="F3399:H3399"/>
    <mergeCell ref="C3440:D3440"/>
    <mergeCell ref="E3440:H3440"/>
    <mergeCell ref="C3441:D3441"/>
    <mergeCell ref="E3441:H3441"/>
    <mergeCell ref="F3442:H3442"/>
    <mergeCell ref="F3443:H3443"/>
    <mergeCell ref="C3435:G3435"/>
    <mergeCell ref="C3437:D3437"/>
    <mergeCell ref="E3437:H3437"/>
    <mergeCell ref="C3438:D3438"/>
    <mergeCell ref="E3438:H3438"/>
    <mergeCell ref="C3439:D3439"/>
    <mergeCell ref="E3439:H3439"/>
    <mergeCell ref="E3424:G3424"/>
    <mergeCell ref="E3425:G3425"/>
    <mergeCell ref="E3426:G3426"/>
    <mergeCell ref="C3427:G3427"/>
    <mergeCell ref="C3429:H3429"/>
    <mergeCell ref="C3433:G3433"/>
    <mergeCell ref="E3468:G3468"/>
    <mergeCell ref="E3469:G3469"/>
    <mergeCell ref="E3470:G3470"/>
    <mergeCell ref="C3471:G3471"/>
    <mergeCell ref="C3473:H3473"/>
    <mergeCell ref="C3477:G3477"/>
    <mergeCell ref="C3455:G3455"/>
    <mergeCell ref="C3457:H3457"/>
    <mergeCell ref="C3463:G3463"/>
    <mergeCell ref="C3465:H3465"/>
    <mergeCell ref="E3466:G3466"/>
    <mergeCell ref="E3467:G3467"/>
    <mergeCell ref="C3445:H3445"/>
    <mergeCell ref="C3449:G3449"/>
    <mergeCell ref="C3451:H3451"/>
    <mergeCell ref="D3452:G3452"/>
    <mergeCell ref="D3453:G3453"/>
    <mergeCell ref="D3454:G3454"/>
    <mergeCell ref="C3489:H3489"/>
    <mergeCell ref="C3493:G3493"/>
    <mergeCell ref="C3495:H3495"/>
    <mergeCell ref="D3496:G3496"/>
    <mergeCell ref="D3497:G3497"/>
    <mergeCell ref="D3498:G3498"/>
    <mergeCell ref="C3484:D3484"/>
    <mergeCell ref="E3484:H3484"/>
    <mergeCell ref="C3485:D3485"/>
    <mergeCell ref="E3485:H3485"/>
    <mergeCell ref="F3486:H3486"/>
    <mergeCell ref="F3487:H3487"/>
    <mergeCell ref="C3479:G3479"/>
    <mergeCell ref="C3481:D3481"/>
    <mergeCell ref="E3481:H3481"/>
    <mergeCell ref="C3482:D3482"/>
    <mergeCell ref="E3482:H3482"/>
    <mergeCell ref="C3483:D3483"/>
    <mergeCell ref="E3483:H3483"/>
    <mergeCell ref="C3523:G3523"/>
    <mergeCell ref="C3525:D3525"/>
    <mergeCell ref="E3525:H3525"/>
    <mergeCell ref="C3526:D3526"/>
    <mergeCell ref="E3526:H3526"/>
    <mergeCell ref="C3527:D3527"/>
    <mergeCell ref="E3527:H3527"/>
    <mergeCell ref="E3512:G3512"/>
    <mergeCell ref="E3513:G3513"/>
    <mergeCell ref="E3514:G3514"/>
    <mergeCell ref="C3515:G3515"/>
    <mergeCell ref="C3517:H3517"/>
    <mergeCell ref="C3521:G3521"/>
    <mergeCell ref="C3499:G3499"/>
    <mergeCell ref="C3501:H3501"/>
    <mergeCell ref="C3507:G3507"/>
    <mergeCell ref="C3509:H3509"/>
    <mergeCell ref="E3510:G3510"/>
    <mergeCell ref="E3511:G3511"/>
    <mergeCell ref="C3543:G3543"/>
    <mergeCell ref="C3545:H3545"/>
    <mergeCell ref="C3551:G3551"/>
    <mergeCell ref="C3553:H3553"/>
    <mergeCell ref="E3554:G3554"/>
    <mergeCell ref="E3555:G3555"/>
    <mergeCell ref="C3533:H3533"/>
    <mergeCell ref="C3537:G3537"/>
    <mergeCell ref="C3539:H3539"/>
    <mergeCell ref="D3540:G3540"/>
    <mergeCell ref="D3541:G3541"/>
    <mergeCell ref="D3542:G3542"/>
    <mergeCell ref="C3528:D3528"/>
    <mergeCell ref="E3528:H3528"/>
    <mergeCell ref="C3529:D3529"/>
    <mergeCell ref="E3529:H3529"/>
    <mergeCell ref="F3530:H3530"/>
    <mergeCell ref="F3531:H3531"/>
    <mergeCell ref="C3572:D3572"/>
    <mergeCell ref="E3572:H3572"/>
    <mergeCell ref="C3573:D3573"/>
    <mergeCell ref="E3573:H3573"/>
    <mergeCell ref="F3574:H3574"/>
    <mergeCell ref="F3575:H3575"/>
    <mergeCell ref="C3567:G3567"/>
    <mergeCell ref="C3569:D3569"/>
    <mergeCell ref="E3569:H3569"/>
    <mergeCell ref="C3570:D3570"/>
    <mergeCell ref="E3570:H3570"/>
    <mergeCell ref="C3571:D3571"/>
    <mergeCell ref="E3571:H3571"/>
    <mergeCell ref="E3556:G3556"/>
    <mergeCell ref="E3557:G3557"/>
    <mergeCell ref="E3558:G3558"/>
    <mergeCell ref="C3559:G3559"/>
    <mergeCell ref="C3561:H3561"/>
    <mergeCell ref="C3565:G3565"/>
    <mergeCell ref="E3600:G3600"/>
    <mergeCell ref="E3601:G3601"/>
    <mergeCell ref="E3602:G3602"/>
    <mergeCell ref="C3603:G3603"/>
    <mergeCell ref="C3605:H3605"/>
    <mergeCell ref="C3609:G3609"/>
    <mergeCell ref="C3587:G3587"/>
    <mergeCell ref="C3589:H3589"/>
    <mergeCell ref="C3595:G3595"/>
    <mergeCell ref="C3597:H3597"/>
    <mergeCell ref="E3598:G3598"/>
    <mergeCell ref="E3599:G3599"/>
    <mergeCell ref="C3577:H3577"/>
    <mergeCell ref="C3581:G3581"/>
    <mergeCell ref="C3583:H3583"/>
    <mergeCell ref="D3584:G3584"/>
    <mergeCell ref="D3585:G3585"/>
    <mergeCell ref="D3586:G3586"/>
    <mergeCell ref="C3621:H3621"/>
    <mergeCell ref="C3625:G3625"/>
    <mergeCell ref="C3627:H3627"/>
    <mergeCell ref="D3628:G3628"/>
    <mergeCell ref="D3629:G3629"/>
    <mergeCell ref="D3630:G3630"/>
    <mergeCell ref="C3616:D3616"/>
    <mergeCell ref="E3616:H3616"/>
    <mergeCell ref="C3617:D3617"/>
    <mergeCell ref="E3617:H3617"/>
    <mergeCell ref="F3618:H3618"/>
    <mergeCell ref="F3619:H3619"/>
    <mergeCell ref="C3611:G3611"/>
    <mergeCell ref="C3613:D3613"/>
    <mergeCell ref="E3613:H3613"/>
    <mergeCell ref="C3614:D3614"/>
    <mergeCell ref="E3614:H3614"/>
    <mergeCell ref="C3615:D3615"/>
    <mergeCell ref="E3615:H3615"/>
    <mergeCell ref="C3655:G3655"/>
    <mergeCell ref="C3657:D3657"/>
    <mergeCell ref="E3657:H3657"/>
    <mergeCell ref="C3658:D3658"/>
    <mergeCell ref="E3658:H3658"/>
    <mergeCell ref="C3659:D3659"/>
    <mergeCell ref="E3659:H3659"/>
    <mergeCell ref="E3644:G3644"/>
    <mergeCell ref="E3645:G3645"/>
    <mergeCell ref="E3646:G3646"/>
    <mergeCell ref="C3647:G3647"/>
    <mergeCell ref="C3649:H3649"/>
    <mergeCell ref="C3653:G3653"/>
    <mergeCell ref="C3631:G3631"/>
    <mergeCell ref="C3633:H3633"/>
    <mergeCell ref="C3639:G3639"/>
    <mergeCell ref="C3641:H3641"/>
    <mergeCell ref="E3642:G3642"/>
    <mergeCell ref="E3643:G3643"/>
    <mergeCell ref="C3675:G3675"/>
    <mergeCell ref="C3677:H3677"/>
    <mergeCell ref="C3683:G3683"/>
    <mergeCell ref="C3685:H3685"/>
    <mergeCell ref="E3686:G3686"/>
    <mergeCell ref="E3687:G3687"/>
    <mergeCell ref="C3665:H3665"/>
    <mergeCell ref="C3669:G3669"/>
    <mergeCell ref="C3671:H3671"/>
    <mergeCell ref="D3672:G3672"/>
    <mergeCell ref="D3673:G3673"/>
    <mergeCell ref="D3674:G3674"/>
    <mergeCell ref="C3660:D3660"/>
    <mergeCell ref="E3660:H3660"/>
    <mergeCell ref="C3661:D3661"/>
    <mergeCell ref="E3661:H3661"/>
    <mergeCell ref="F3662:H3662"/>
    <mergeCell ref="F3663:H3663"/>
    <mergeCell ref="C3704:D3704"/>
    <mergeCell ref="E3704:H3704"/>
    <mergeCell ref="C3705:D3705"/>
    <mergeCell ref="E3705:H3705"/>
    <mergeCell ref="F3706:H3706"/>
    <mergeCell ref="F3707:H3707"/>
    <mergeCell ref="C3699:G3699"/>
    <mergeCell ref="C3701:D3701"/>
    <mergeCell ref="E3701:H3701"/>
    <mergeCell ref="C3702:D3702"/>
    <mergeCell ref="E3702:H3702"/>
    <mergeCell ref="C3703:D3703"/>
    <mergeCell ref="E3703:H3703"/>
    <mergeCell ref="E3688:G3688"/>
    <mergeCell ref="E3689:G3689"/>
    <mergeCell ref="E3690:G3690"/>
    <mergeCell ref="C3691:G3691"/>
    <mergeCell ref="C3693:H3693"/>
    <mergeCell ref="C3697:G3697"/>
    <mergeCell ref="E3732:G3732"/>
    <mergeCell ref="E3733:G3733"/>
    <mergeCell ref="E3734:G3734"/>
    <mergeCell ref="C3735:G3735"/>
    <mergeCell ref="C3737:H3737"/>
    <mergeCell ref="C3741:G3741"/>
    <mergeCell ref="C3719:G3719"/>
    <mergeCell ref="C3721:H3721"/>
    <mergeCell ref="C3727:G3727"/>
    <mergeCell ref="C3729:H3729"/>
    <mergeCell ref="E3730:G3730"/>
    <mergeCell ref="E3731:G3731"/>
    <mergeCell ref="C3709:H3709"/>
    <mergeCell ref="C3713:G3713"/>
    <mergeCell ref="C3715:H3715"/>
    <mergeCell ref="D3716:G3716"/>
    <mergeCell ref="D3717:G3717"/>
    <mergeCell ref="D3718:G3718"/>
    <mergeCell ref="C3753:H3753"/>
    <mergeCell ref="C3757:G3757"/>
    <mergeCell ref="C3759:H3759"/>
    <mergeCell ref="D3760:G3760"/>
    <mergeCell ref="D3761:G3761"/>
    <mergeCell ref="D3762:G3762"/>
    <mergeCell ref="C3748:D3748"/>
    <mergeCell ref="E3748:H3748"/>
    <mergeCell ref="C3749:D3749"/>
    <mergeCell ref="E3749:H3749"/>
    <mergeCell ref="F3750:H3750"/>
    <mergeCell ref="F3751:H3751"/>
    <mergeCell ref="C3743:G3743"/>
    <mergeCell ref="C3745:D3745"/>
    <mergeCell ref="E3745:H3745"/>
    <mergeCell ref="C3746:D3746"/>
    <mergeCell ref="E3746:H3746"/>
    <mergeCell ref="C3747:D3747"/>
    <mergeCell ref="E3747:H3747"/>
    <mergeCell ref="C3787:G3787"/>
    <mergeCell ref="C3789:D3789"/>
    <mergeCell ref="E3789:H3789"/>
    <mergeCell ref="C3790:D3790"/>
    <mergeCell ref="E3790:H3790"/>
    <mergeCell ref="C3791:D3791"/>
    <mergeCell ref="E3791:H3791"/>
    <mergeCell ref="E3776:G3776"/>
    <mergeCell ref="E3777:G3777"/>
    <mergeCell ref="E3778:G3778"/>
    <mergeCell ref="C3779:G3779"/>
    <mergeCell ref="C3781:H3781"/>
    <mergeCell ref="C3785:G3785"/>
    <mergeCell ref="C3763:G3763"/>
    <mergeCell ref="C3765:H3765"/>
    <mergeCell ref="C3771:G3771"/>
    <mergeCell ref="C3773:H3773"/>
    <mergeCell ref="E3774:G3774"/>
    <mergeCell ref="E3775:G3775"/>
    <mergeCell ref="C3807:G3807"/>
    <mergeCell ref="C3809:H3809"/>
    <mergeCell ref="C3815:G3815"/>
    <mergeCell ref="C3817:H3817"/>
    <mergeCell ref="E3818:G3818"/>
    <mergeCell ref="E3819:G3819"/>
    <mergeCell ref="C3797:H3797"/>
    <mergeCell ref="C3801:G3801"/>
    <mergeCell ref="C3803:H3803"/>
    <mergeCell ref="D3804:G3804"/>
    <mergeCell ref="D3805:G3805"/>
    <mergeCell ref="D3806:G3806"/>
    <mergeCell ref="C3792:D3792"/>
    <mergeCell ref="E3792:H3792"/>
    <mergeCell ref="C3793:D3793"/>
    <mergeCell ref="E3793:H3793"/>
    <mergeCell ref="F3794:H3794"/>
    <mergeCell ref="F3795:H3795"/>
    <mergeCell ref="C3836:D3836"/>
    <mergeCell ref="E3836:H3836"/>
    <mergeCell ref="C3837:D3837"/>
    <mergeCell ref="E3837:H3837"/>
    <mergeCell ref="F3838:H3838"/>
    <mergeCell ref="F3839:H3839"/>
    <mergeCell ref="C3831:G3831"/>
    <mergeCell ref="C3833:D3833"/>
    <mergeCell ref="E3833:H3833"/>
    <mergeCell ref="C3834:D3834"/>
    <mergeCell ref="E3834:H3834"/>
    <mergeCell ref="C3835:D3835"/>
    <mergeCell ref="E3835:H3835"/>
    <mergeCell ref="E3820:G3820"/>
    <mergeCell ref="E3821:G3821"/>
    <mergeCell ref="E3822:G3822"/>
    <mergeCell ref="C3823:G3823"/>
    <mergeCell ref="C3825:H3825"/>
    <mergeCell ref="C3829:G3829"/>
    <mergeCell ref="E3864:G3864"/>
    <mergeCell ref="E3865:G3865"/>
    <mergeCell ref="E3866:G3866"/>
    <mergeCell ref="C3867:G3867"/>
    <mergeCell ref="C3869:H3869"/>
    <mergeCell ref="C3873:G3873"/>
    <mergeCell ref="C3851:G3851"/>
    <mergeCell ref="C3853:H3853"/>
    <mergeCell ref="C3859:G3859"/>
    <mergeCell ref="C3861:H3861"/>
    <mergeCell ref="E3862:G3862"/>
    <mergeCell ref="E3863:G3863"/>
    <mergeCell ref="C3841:H3841"/>
    <mergeCell ref="C3845:G3845"/>
    <mergeCell ref="C3847:H3847"/>
    <mergeCell ref="D3848:G3848"/>
    <mergeCell ref="D3849:G3849"/>
    <mergeCell ref="D3850:G3850"/>
    <mergeCell ref="C3885:H3885"/>
    <mergeCell ref="C3889:G3889"/>
    <mergeCell ref="C3891:H3891"/>
    <mergeCell ref="D3892:G3892"/>
    <mergeCell ref="D3893:G3893"/>
    <mergeCell ref="D3894:G3894"/>
    <mergeCell ref="C3880:D3880"/>
    <mergeCell ref="E3880:H3880"/>
    <mergeCell ref="C3881:D3881"/>
    <mergeCell ref="E3881:H3881"/>
    <mergeCell ref="F3882:H3882"/>
    <mergeCell ref="F3883:H3883"/>
    <mergeCell ref="C3875:G3875"/>
    <mergeCell ref="C3877:D3877"/>
    <mergeCell ref="E3877:H3877"/>
    <mergeCell ref="C3878:D3878"/>
    <mergeCell ref="E3878:H3878"/>
    <mergeCell ref="C3879:D3879"/>
    <mergeCell ref="E3879:H3879"/>
    <mergeCell ref="C3919:G3919"/>
    <mergeCell ref="C3921:D3921"/>
    <mergeCell ref="E3921:H3921"/>
    <mergeCell ref="C3922:D3922"/>
    <mergeCell ref="E3922:H3922"/>
    <mergeCell ref="C3923:D3923"/>
    <mergeCell ref="E3923:H3923"/>
    <mergeCell ref="E3908:G3908"/>
    <mergeCell ref="E3909:G3909"/>
    <mergeCell ref="E3910:G3910"/>
    <mergeCell ref="C3911:G3911"/>
    <mergeCell ref="C3913:H3913"/>
    <mergeCell ref="C3917:G3917"/>
    <mergeCell ref="C3895:G3895"/>
    <mergeCell ref="C3897:H3897"/>
    <mergeCell ref="C3903:G3903"/>
    <mergeCell ref="C3905:H3905"/>
    <mergeCell ref="E3906:G3906"/>
    <mergeCell ref="E3907:G3907"/>
    <mergeCell ref="C3939:G3939"/>
    <mergeCell ref="C3941:H3941"/>
    <mergeCell ref="C3947:G3947"/>
    <mergeCell ref="C3949:H3949"/>
    <mergeCell ref="E3950:G3950"/>
    <mergeCell ref="E3951:G3951"/>
    <mergeCell ref="C3929:H3929"/>
    <mergeCell ref="C3933:G3933"/>
    <mergeCell ref="C3935:H3935"/>
    <mergeCell ref="D3936:G3936"/>
    <mergeCell ref="D3937:G3937"/>
    <mergeCell ref="D3938:G3938"/>
    <mergeCell ref="C3924:D3924"/>
    <mergeCell ref="E3924:H3924"/>
    <mergeCell ref="C3925:D3925"/>
    <mergeCell ref="E3925:H3925"/>
    <mergeCell ref="F3926:H3926"/>
    <mergeCell ref="F3927:H3927"/>
    <mergeCell ref="C3968:D3968"/>
    <mergeCell ref="E3968:H3968"/>
    <mergeCell ref="C3969:D3969"/>
    <mergeCell ref="E3969:H3969"/>
    <mergeCell ref="F3970:H3970"/>
    <mergeCell ref="F3971:H3971"/>
    <mergeCell ref="C3963:G3963"/>
    <mergeCell ref="C3965:D3965"/>
    <mergeCell ref="E3965:H3965"/>
    <mergeCell ref="C3966:D3966"/>
    <mergeCell ref="E3966:H3966"/>
    <mergeCell ref="C3967:D3967"/>
    <mergeCell ref="E3967:H3967"/>
    <mergeCell ref="E3952:G3952"/>
    <mergeCell ref="E3953:G3953"/>
    <mergeCell ref="E3954:G3954"/>
    <mergeCell ref="C3955:G3955"/>
    <mergeCell ref="C3957:H3957"/>
    <mergeCell ref="C3961:G3961"/>
    <mergeCell ref="E3996:G3996"/>
    <mergeCell ref="E3997:G3997"/>
    <mergeCell ref="E3998:G3998"/>
    <mergeCell ref="C3999:G3999"/>
    <mergeCell ref="C4001:H4001"/>
    <mergeCell ref="C4005:G4005"/>
    <mergeCell ref="C3983:G3983"/>
    <mergeCell ref="C3985:H3985"/>
    <mergeCell ref="C3991:G3991"/>
    <mergeCell ref="C3993:H3993"/>
    <mergeCell ref="E3994:G3994"/>
    <mergeCell ref="E3995:G3995"/>
    <mergeCell ref="C3973:H3973"/>
    <mergeCell ref="C3977:G3977"/>
    <mergeCell ref="C3979:H3979"/>
    <mergeCell ref="D3980:G3980"/>
    <mergeCell ref="D3981:G3981"/>
    <mergeCell ref="D3982:G3982"/>
    <mergeCell ref="C4017:H4017"/>
    <mergeCell ref="C4021:G4021"/>
    <mergeCell ref="C4023:H4023"/>
    <mergeCell ref="D4024:G4024"/>
    <mergeCell ref="D4025:G4025"/>
    <mergeCell ref="D4026:G4026"/>
    <mergeCell ref="C4012:D4012"/>
    <mergeCell ref="E4012:H4012"/>
    <mergeCell ref="C4013:D4013"/>
    <mergeCell ref="E4013:H4013"/>
    <mergeCell ref="F4014:H4014"/>
    <mergeCell ref="F4015:H4015"/>
    <mergeCell ref="C4007:G4007"/>
    <mergeCell ref="C4009:D4009"/>
    <mergeCell ref="E4009:H4009"/>
    <mergeCell ref="C4010:D4010"/>
    <mergeCell ref="E4010:H4010"/>
    <mergeCell ref="C4011:D4011"/>
    <mergeCell ref="E4011:H4011"/>
    <mergeCell ref="C4051:G4051"/>
    <mergeCell ref="C4053:D4053"/>
    <mergeCell ref="E4053:H4053"/>
    <mergeCell ref="C4054:D4054"/>
    <mergeCell ref="E4054:H4054"/>
    <mergeCell ref="C4055:D4055"/>
    <mergeCell ref="E4055:H4055"/>
    <mergeCell ref="E4040:G4040"/>
    <mergeCell ref="E4041:G4041"/>
    <mergeCell ref="E4042:G4042"/>
    <mergeCell ref="C4043:G4043"/>
    <mergeCell ref="C4045:H4045"/>
    <mergeCell ref="C4049:G4049"/>
    <mergeCell ref="C4027:G4027"/>
    <mergeCell ref="C4029:H4029"/>
    <mergeCell ref="C4035:G4035"/>
    <mergeCell ref="C4037:H4037"/>
    <mergeCell ref="E4038:G4038"/>
    <mergeCell ref="E4039:G4039"/>
    <mergeCell ref="C4071:G4071"/>
    <mergeCell ref="C4073:H4073"/>
    <mergeCell ref="C4079:G4079"/>
    <mergeCell ref="C4081:H4081"/>
    <mergeCell ref="E4082:G4082"/>
    <mergeCell ref="E4083:G4083"/>
    <mergeCell ref="C4061:H4061"/>
    <mergeCell ref="C4065:G4065"/>
    <mergeCell ref="C4067:H4067"/>
    <mergeCell ref="D4068:G4068"/>
    <mergeCell ref="D4069:G4069"/>
    <mergeCell ref="D4070:G4070"/>
    <mergeCell ref="C4056:D4056"/>
    <mergeCell ref="E4056:H4056"/>
    <mergeCell ref="C4057:D4057"/>
    <mergeCell ref="E4057:H4057"/>
    <mergeCell ref="F4058:H4058"/>
    <mergeCell ref="F4059:H4059"/>
    <mergeCell ref="C4100:D4100"/>
    <mergeCell ref="E4100:H4100"/>
    <mergeCell ref="C4101:D4101"/>
    <mergeCell ref="E4101:H4101"/>
    <mergeCell ref="F4102:H4102"/>
    <mergeCell ref="F4103:H4103"/>
    <mergeCell ref="C4095:G4095"/>
    <mergeCell ref="C4097:D4097"/>
    <mergeCell ref="E4097:H4097"/>
    <mergeCell ref="C4098:D4098"/>
    <mergeCell ref="E4098:H4098"/>
    <mergeCell ref="C4099:D4099"/>
    <mergeCell ref="E4099:H4099"/>
    <mergeCell ref="E4084:G4084"/>
    <mergeCell ref="E4085:G4085"/>
    <mergeCell ref="E4086:G4086"/>
    <mergeCell ref="C4087:G4087"/>
    <mergeCell ref="C4089:H4089"/>
    <mergeCell ref="C4093:G4093"/>
    <mergeCell ref="E4128:G4128"/>
    <mergeCell ref="E4129:G4129"/>
    <mergeCell ref="E4130:G4130"/>
    <mergeCell ref="C4131:G4131"/>
    <mergeCell ref="C4133:H4133"/>
    <mergeCell ref="C4137:G4137"/>
    <mergeCell ref="C4115:G4115"/>
    <mergeCell ref="C4117:H4117"/>
    <mergeCell ref="C4123:G4123"/>
    <mergeCell ref="C4125:H4125"/>
    <mergeCell ref="E4126:G4126"/>
    <mergeCell ref="E4127:G4127"/>
    <mergeCell ref="C4105:H4105"/>
    <mergeCell ref="C4109:G4109"/>
    <mergeCell ref="C4111:H4111"/>
    <mergeCell ref="D4112:G4112"/>
    <mergeCell ref="D4113:G4113"/>
    <mergeCell ref="D4114:G4114"/>
    <mergeCell ref="C4149:H4149"/>
    <mergeCell ref="C4153:G4153"/>
    <mergeCell ref="C4155:H4155"/>
    <mergeCell ref="D4156:G4156"/>
    <mergeCell ref="D4157:G4157"/>
    <mergeCell ref="D4158:G4158"/>
    <mergeCell ref="C4144:D4144"/>
    <mergeCell ref="E4144:H4144"/>
    <mergeCell ref="C4145:D4145"/>
    <mergeCell ref="E4145:H4145"/>
    <mergeCell ref="F4146:H4146"/>
    <mergeCell ref="F4147:H4147"/>
    <mergeCell ref="C4139:G4139"/>
    <mergeCell ref="C4141:D4141"/>
    <mergeCell ref="E4141:H4141"/>
    <mergeCell ref="C4142:D4142"/>
    <mergeCell ref="E4142:H4142"/>
    <mergeCell ref="C4143:D4143"/>
    <mergeCell ref="E4143:H4143"/>
    <mergeCell ref="C4183:G4183"/>
    <mergeCell ref="C4185:D4185"/>
    <mergeCell ref="E4185:H4185"/>
    <mergeCell ref="C4186:D4186"/>
    <mergeCell ref="E4186:H4186"/>
    <mergeCell ref="C4187:D4187"/>
    <mergeCell ref="E4187:H4187"/>
    <mergeCell ref="E4172:G4172"/>
    <mergeCell ref="E4173:G4173"/>
    <mergeCell ref="E4174:G4174"/>
    <mergeCell ref="C4175:G4175"/>
    <mergeCell ref="C4177:H4177"/>
    <mergeCell ref="C4181:G4181"/>
    <mergeCell ref="C4159:G4159"/>
    <mergeCell ref="C4161:H4161"/>
    <mergeCell ref="C4167:G4167"/>
    <mergeCell ref="C4169:H4169"/>
    <mergeCell ref="E4170:G4170"/>
    <mergeCell ref="E4171:G4171"/>
    <mergeCell ref="C4203:G4203"/>
    <mergeCell ref="C4205:H4205"/>
    <mergeCell ref="C4211:G4211"/>
    <mergeCell ref="C4213:H4213"/>
    <mergeCell ref="E4214:G4214"/>
    <mergeCell ref="E4215:G4215"/>
    <mergeCell ref="C4193:H4193"/>
    <mergeCell ref="C4197:G4197"/>
    <mergeCell ref="C4199:H4199"/>
    <mergeCell ref="D4200:G4200"/>
    <mergeCell ref="D4201:G4201"/>
    <mergeCell ref="D4202:G4202"/>
    <mergeCell ref="C4188:D4188"/>
    <mergeCell ref="E4188:H4188"/>
    <mergeCell ref="C4189:D4189"/>
    <mergeCell ref="E4189:H4189"/>
    <mergeCell ref="F4190:H4190"/>
    <mergeCell ref="F4191:H4191"/>
    <mergeCell ref="C4232:D4232"/>
    <mergeCell ref="E4232:H4232"/>
    <mergeCell ref="C4233:D4233"/>
    <mergeCell ref="E4233:H4233"/>
    <mergeCell ref="F4234:H4234"/>
    <mergeCell ref="F4235:H4235"/>
    <mergeCell ref="C4227:G4227"/>
    <mergeCell ref="C4229:D4229"/>
    <mergeCell ref="E4229:H4229"/>
    <mergeCell ref="C4230:D4230"/>
    <mergeCell ref="E4230:H4230"/>
    <mergeCell ref="C4231:D4231"/>
    <mergeCell ref="E4231:H4231"/>
    <mergeCell ref="E4216:G4216"/>
    <mergeCell ref="E4217:G4217"/>
    <mergeCell ref="E4218:G4218"/>
    <mergeCell ref="C4219:G4219"/>
    <mergeCell ref="C4221:H4221"/>
    <mergeCell ref="C4225:G4225"/>
    <mergeCell ref="E4260:G4260"/>
    <mergeCell ref="E4261:G4261"/>
    <mergeCell ref="E4262:G4262"/>
    <mergeCell ref="C4263:G4263"/>
    <mergeCell ref="C4265:H4265"/>
    <mergeCell ref="C4269:G4269"/>
    <mergeCell ref="C4247:G4247"/>
    <mergeCell ref="C4249:H4249"/>
    <mergeCell ref="C4255:G4255"/>
    <mergeCell ref="C4257:H4257"/>
    <mergeCell ref="E4258:G4258"/>
    <mergeCell ref="E4259:G4259"/>
    <mergeCell ref="C4237:H4237"/>
    <mergeCell ref="C4241:G4241"/>
    <mergeCell ref="C4243:H4243"/>
    <mergeCell ref="D4244:G4244"/>
    <mergeCell ref="D4245:G4245"/>
    <mergeCell ref="D4246:G4246"/>
    <mergeCell ref="C4281:H4281"/>
    <mergeCell ref="C4285:G4285"/>
    <mergeCell ref="C4287:H4287"/>
    <mergeCell ref="D4288:G4288"/>
    <mergeCell ref="D4289:G4289"/>
    <mergeCell ref="D4290:G4290"/>
    <mergeCell ref="C4276:D4276"/>
    <mergeCell ref="E4276:H4276"/>
    <mergeCell ref="C4277:D4277"/>
    <mergeCell ref="E4277:H4277"/>
    <mergeCell ref="F4278:H4278"/>
    <mergeCell ref="F4279:H4279"/>
    <mergeCell ref="C4271:G4271"/>
    <mergeCell ref="C4273:D4273"/>
    <mergeCell ref="E4273:H4273"/>
    <mergeCell ref="C4274:D4274"/>
    <mergeCell ref="E4274:H4274"/>
    <mergeCell ref="C4275:D4275"/>
    <mergeCell ref="E4275:H4275"/>
    <mergeCell ref="C4315:G4315"/>
    <mergeCell ref="C4317:D4317"/>
    <mergeCell ref="E4317:H4317"/>
    <mergeCell ref="C4318:D4318"/>
    <mergeCell ref="E4318:H4318"/>
    <mergeCell ref="C4319:D4319"/>
    <mergeCell ref="E4319:H4319"/>
    <mergeCell ref="E4304:G4304"/>
    <mergeCell ref="E4305:G4305"/>
    <mergeCell ref="E4306:G4306"/>
    <mergeCell ref="C4307:G4307"/>
    <mergeCell ref="C4309:H4309"/>
    <mergeCell ref="C4313:G4313"/>
    <mergeCell ref="C4291:G4291"/>
    <mergeCell ref="C4293:H4293"/>
    <mergeCell ref="C4299:G4299"/>
    <mergeCell ref="C4301:H4301"/>
    <mergeCell ref="E4302:G4302"/>
    <mergeCell ref="E4303:G4303"/>
    <mergeCell ref="C4335:G4335"/>
    <mergeCell ref="C4337:H4337"/>
    <mergeCell ref="C4343:G4343"/>
    <mergeCell ref="C4345:H4345"/>
    <mergeCell ref="E4346:G4346"/>
    <mergeCell ref="E4347:G4347"/>
    <mergeCell ref="C4325:H4325"/>
    <mergeCell ref="C4329:G4329"/>
    <mergeCell ref="C4331:H4331"/>
    <mergeCell ref="D4332:G4332"/>
    <mergeCell ref="D4333:G4333"/>
    <mergeCell ref="D4334:G4334"/>
    <mergeCell ref="C4320:D4320"/>
    <mergeCell ref="E4320:H4320"/>
    <mergeCell ref="C4321:D4321"/>
    <mergeCell ref="E4321:H4321"/>
    <mergeCell ref="F4322:H4322"/>
    <mergeCell ref="F4323:H4323"/>
    <mergeCell ref="C4364:D4364"/>
    <mergeCell ref="E4364:H4364"/>
    <mergeCell ref="C4365:D4365"/>
    <mergeCell ref="E4365:H4365"/>
    <mergeCell ref="F4366:H4366"/>
    <mergeCell ref="F4367:H4367"/>
    <mergeCell ref="C4359:G4359"/>
    <mergeCell ref="C4361:D4361"/>
    <mergeCell ref="E4361:H4361"/>
    <mergeCell ref="C4362:D4362"/>
    <mergeCell ref="E4362:H4362"/>
    <mergeCell ref="C4363:D4363"/>
    <mergeCell ref="E4363:H4363"/>
    <mergeCell ref="E4348:G4348"/>
    <mergeCell ref="E4349:G4349"/>
    <mergeCell ref="E4350:G4350"/>
    <mergeCell ref="C4351:G4351"/>
    <mergeCell ref="C4353:H4353"/>
    <mergeCell ref="C4357:G4357"/>
    <mergeCell ref="C4403:G4403"/>
    <mergeCell ref="E4392:G4392"/>
    <mergeCell ref="E4393:G4393"/>
    <mergeCell ref="E4394:G4394"/>
    <mergeCell ref="C4395:G4395"/>
    <mergeCell ref="C4397:H4397"/>
    <mergeCell ref="C4401:G4401"/>
    <mergeCell ref="C4379:G4379"/>
    <mergeCell ref="C4381:H4381"/>
    <mergeCell ref="C4387:G4387"/>
    <mergeCell ref="C4389:H4389"/>
    <mergeCell ref="E4390:G4390"/>
    <mergeCell ref="E4391:G4391"/>
    <mergeCell ref="C4369:H4369"/>
    <mergeCell ref="C4373:G4373"/>
    <mergeCell ref="C4375:H4375"/>
    <mergeCell ref="D4376:G4376"/>
    <mergeCell ref="D4377:G4377"/>
    <mergeCell ref="D4378:G4378"/>
  </mergeCells>
  <dataValidations count="1">
    <dataValidation type="list" allowBlank="1" showInputMessage="1" showErrorMessage="1" promptTitle="Dropdown" prompt="Bitte Art der Verpflegung auswählen!" sqref="F43:F44 F4355:F4356 F87:F88 F131:F132 F175:F176 F219:F220 F263:F264 F307:F308 F351:F352 F395:F396 F439:F440 F483:F484 F527:F528 F571:F572 F615:F616 F659:F660 F703:F704 F747:F748 F791:F792 F835:F836 F879:F880 F923:F924 F967:F968 F1011:F1012 F1055:F1056 F1099:F1100 F1143:F1144 F1187:F1188 F1231:F1232 F1275:F1276 F1319:F1320 F1363:F1364 F1407:F1408 F1451:F1452 F1495:F1496 F1539:F1540 F1583:F1584 F1627:F1628 F1671:F1672 F1715:F1716 F1759:F1760 F1803:F1804 F1847:F1848 F1891:F1892 F1935:F1936 F1979:F1980 F2023:F2024 F2067:F2068 F2111:F2112 F2155:F2156 F2199:F2200 F2243:F2244 F2287:F2288 F2331:F2332 F2375:F2376 F2419:F2420 F2463:F2464 F2507:F2508 F2551:F2552 F2595:F2596 F2639:F2640 F2683:F2684 F2727:F2728 F2771:F2772 F2815:F2816 F2859:F2860 F2903:F2904 F2947:F2948 F2991:F2992 F3035:F3036 F3079:F3080 F3123:F3124 F3167:F3168 F3211:F3212 F3255:F3256 F3299:F3300 F3343:F3344 F3387:F3388 F3431:F3432 F3475:F3476 F3519:F3520 F3563:F3564 F3607:F3608 F3651:F3652 F3695:F3696 F3739:F3740 F3783:F3784 F3827:F3828 F3871:F3872 F3915:F3916 F3959:F3960 F4003:F4004 F4047:F4048 F4091:F4092 F4135:F4136 F4179:F4180 F4223:F4224 F4267:F4268 F4311:F4312 F4399:F4400" xr:uid="{00000000-0002-0000-0B00-000000000000}">
      <formula1>$I$43:$I$44</formula1>
    </dataValidation>
  </dataValidations>
  <pageMargins left="0.7" right="0.7" top="0.75" bottom="0.75" header="0.3" footer="0.3"/>
  <pageSetup paperSize="9" scale="98" fitToHeight="0" orientation="portrait" horizontalDpi="0" verticalDpi="0" r:id="rId1"/>
  <colBreaks count="1" manualBreakCount="1">
    <brk id="8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9">
    <tabColor rgb="FFD9ECFF"/>
    <pageSetUpPr fitToPage="1"/>
  </sheetPr>
  <dimension ref="A1:BY108"/>
  <sheetViews>
    <sheetView showGridLines="0" zoomScaleNormal="100" workbookViewId="0">
      <selection activeCell="BG15" sqref="BG15"/>
    </sheetView>
  </sheetViews>
  <sheetFormatPr baseColWidth="10" defaultColWidth="10.85546875" defaultRowHeight="12.75" outlineLevelCol="3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77" customWidth="1"/>
    <col min="7" max="7" width="12.28515625" style="177" customWidth="1"/>
    <col min="8" max="8" width="17.28515625" style="177" customWidth="1"/>
    <col min="9" max="12" width="30.7109375" style="73" customWidth="1"/>
    <col min="13" max="13" width="15.85546875" style="174" customWidth="1"/>
    <col min="14" max="14" width="15.85546875" style="57" hidden="1" customWidth="1" outlineLevel="1"/>
    <col min="15" max="15" width="15.85546875" style="56" hidden="1" customWidth="1" outlineLevel="1"/>
    <col min="16" max="17" width="30.7109375" style="54" hidden="1" customWidth="1" outlineLevel="1"/>
    <col min="18" max="18" width="30.7109375" style="54" hidden="1" customWidth="1" outlineLevel="2"/>
    <col min="19" max="19" width="2.7109375" style="54" hidden="1" customWidth="1" outlineLevel="2"/>
    <col min="20" max="21" width="30.7109375" style="51" hidden="1" customWidth="1" outlineLevel="2"/>
    <col min="22" max="22" width="2.7109375" style="54" hidden="1" customWidth="1" outlineLevel="2"/>
    <col min="23" max="23" width="16.140625" style="200" hidden="1" customWidth="1" outlineLevel="3"/>
    <col min="24" max="24" width="19.5703125" style="200" hidden="1" customWidth="1" outlineLevel="3"/>
    <col min="25" max="25" width="19" style="200" hidden="1" customWidth="1" outlineLevel="3"/>
    <col min="26" max="29" width="18.7109375" style="200" hidden="1" customWidth="1" outlineLevel="3"/>
    <col min="30" max="30" width="18.140625" style="200" hidden="1" customWidth="1" outlineLevel="3"/>
    <col min="31" max="31" width="2.7109375" style="200" hidden="1" customWidth="1" outlineLevel="2" collapsed="1"/>
    <col min="32" max="41" width="10.7109375" style="54" hidden="1" customWidth="1" outlineLevel="2"/>
    <col min="42" max="42" width="2.7109375" style="54" hidden="1" customWidth="1" outlineLevel="3"/>
    <col min="43" max="47" width="10.7109375" style="54" hidden="1" customWidth="1" outlineLevel="3"/>
    <col min="48" max="48" width="2.7109375" style="54" hidden="1" customWidth="1" outlineLevel="2" collapsed="1"/>
    <col min="49" max="49" width="10.7109375" style="54" hidden="1" customWidth="1" outlineLevel="3"/>
    <col min="50" max="50" width="2.7109375" style="54" hidden="1" customWidth="1" outlineLevel="3"/>
    <col min="51" max="51" width="10.7109375" style="31" hidden="1" customWidth="1" outlineLevel="2" collapsed="1"/>
    <col min="52" max="53" width="10.7109375" style="31" hidden="1" customWidth="1" outlineLevel="2"/>
    <col min="54" max="55" width="10.7109375" style="56" hidden="1" customWidth="1" outlineLevel="2"/>
    <col min="56" max="56" width="10.85546875" style="31" hidden="1" customWidth="1" outlineLevel="1" collapsed="1"/>
    <col min="57" max="57" width="10.85546875" style="31" hidden="1" customWidth="1" outlineLevel="1"/>
    <col min="58" max="58" width="10.85546875" style="31" customWidth="1" collapsed="1"/>
    <col min="59" max="75" width="10.85546875" style="31" customWidth="1"/>
    <col min="76" max="16384" width="10.85546875" style="31"/>
  </cols>
  <sheetData>
    <row r="1" spans="2:60">
      <c r="D1" s="193" t="str">
        <f>IF(Deckblatt!D7="","","Projektnummer: " &amp; Deckblatt!D6 &amp; ", Projektträger: " &amp; Deckblatt!D7)</f>
        <v/>
      </c>
      <c r="M1" s="178"/>
    </row>
    <row r="2" spans="2:60">
      <c r="B2" s="4"/>
      <c r="C2" s="4"/>
      <c r="D2" s="4"/>
      <c r="E2" s="4"/>
      <c r="F2" s="13"/>
      <c r="G2" s="13"/>
      <c r="H2" s="13"/>
      <c r="I2" s="179"/>
      <c r="J2" s="179"/>
      <c r="K2" s="179"/>
      <c r="L2" s="179"/>
      <c r="M2" s="180"/>
      <c r="N2" s="3"/>
      <c r="O2" s="5"/>
      <c r="P2" s="2"/>
      <c r="Q2" s="2"/>
      <c r="R2" s="2"/>
      <c r="S2" s="2"/>
      <c r="T2" s="9"/>
      <c r="U2" s="9"/>
      <c r="V2" s="2"/>
      <c r="W2" s="196"/>
      <c r="X2" s="196"/>
      <c r="Y2" s="196"/>
      <c r="Z2" s="196"/>
      <c r="AA2" s="196"/>
      <c r="AB2" s="196"/>
      <c r="AC2" s="196"/>
      <c r="AD2" s="196"/>
      <c r="AE2" s="196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4"/>
      <c r="AZ2" s="4"/>
      <c r="BA2" s="4"/>
      <c r="BB2" s="5"/>
      <c r="BC2" s="5"/>
      <c r="BF2" s="52"/>
    </row>
    <row r="3" spans="2:60" ht="15.75">
      <c r="B3" s="4"/>
      <c r="D3" s="1" t="s">
        <v>131</v>
      </c>
      <c r="E3" s="1"/>
      <c r="F3" s="13"/>
      <c r="G3" s="13"/>
      <c r="H3" s="13"/>
      <c r="I3" s="179"/>
      <c r="J3" s="179"/>
      <c r="K3" s="179"/>
      <c r="L3" s="179"/>
      <c r="M3" s="180"/>
      <c r="N3" s="3"/>
      <c r="O3" s="5"/>
      <c r="P3" s="2"/>
      <c r="Q3" s="2"/>
      <c r="R3" s="2"/>
      <c r="S3" s="1"/>
      <c r="T3" s="1" t="s">
        <v>302</v>
      </c>
      <c r="U3" s="9"/>
      <c r="V3" s="1"/>
      <c r="W3" s="195"/>
      <c r="X3" s="195"/>
      <c r="Y3" s="195"/>
      <c r="Z3" s="195"/>
      <c r="AA3" s="195"/>
      <c r="AB3" s="195"/>
      <c r="AC3" s="195"/>
      <c r="AD3" s="195"/>
      <c r="AE3" s="195"/>
      <c r="AF3" s="1" t="s">
        <v>335</v>
      </c>
      <c r="AG3" s="2"/>
      <c r="AH3" s="2"/>
      <c r="AI3" s="2"/>
      <c r="AJ3" s="2"/>
      <c r="AK3" s="2"/>
      <c r="AL3" s="2"/>
      <c r="AM3" s="2"/>
      <c r="AN3" s="2"/>
      <c r="AO3" s="2"/>
      <c r="AP3" s="1"/>
      <c r="AQ3" s="2"/>
      <c r="AR3" s="2"/>
      <c r="AS3" s="2"/>
      <c r="AT3" s="2"/>
      <c r="AU3" s="2"/>
      <c r="AV3" s="1"/>
      <c r="AW3" s="1" t="s">
        <v>129</v>
      </c>
      <c r="AX3" s="1"/>
      <c r="AY3" s="1" t="s">
        <v>144</v>
      </c>
      <c r="AZ3" s="4"/>
      <c r="BA3" s="4"/>
      <c r="BB3" s="5"/>
      <c r="BC3" s="5"/>
      <c r="BF3" s="52"/>
    </row>
    <row r="4" spans="2:60">
      <c r="B4" s="4"/>
      <c r="C4" s="4"/>
      <c r="D4" s="4"/>
      <c r="E4" s="4"/>
      <c r="F4" s="13"/>
      <c r="G4" s="13"/>
      <c r="H4" s="13"/>
      <c r="I4" s="179"/>
      <c r="J4" s="179"/>
      <c r="K4" s="179"/>
      <c r="L4" s="179"/>
      <c r="M4" s="180"/>
      <c r="N4" s="3"/>
      <c r="O4" s="5"/>
      <c r="P4" s="2"/>
      <c r="Q4" s="2"/>
      <c r="R4" s="2"/>
      <c r="S4" s="2"/>
      <c r="T4" s="9"/>
      <c r="U4" s="9"/>
      <c r="V4" s="2"/>
      <c r="W4" s="196"/>
      <c r="X4" s="196"/>
      <c r="Y4" s="196"/>
      <c r="Z4" s="196"/>
      <c r="AA4" s="196"/>
      <c r="AB4" s="196"/>
      <c r="AC4" s="196"/>
      <c r="AD4" s="196"/>
      <c r="AE4" s="19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4"/>
      <c r="AZ4" s="4"/>
      <c r="BA4" s="4"/>
      <c r="BB4" s="5"/>
      <c r="BC4" s="5"/>
      <c r="BF4" s="52"/>
    </row>
    <row r="5" spans="2:60" s="53" customFormat="1" ht="89.25">
      <c r="B5" s="11"/>
      <c r="C5" s="246" t="s">
        <v>5</v>
      </c>
      <c r="D5" s="246" t="s">
        <v>1</v>
      </c>
      <c r="E5" s="246" t="s">
        <v>2</v>
      </c>
      <c r="F5" s="257" t="s">
        <v>6</v>
      </c>
      <c r="G5" s="257" t="s">
        <v>15</v>
      </c>
      <c r="H5" s="257" t="s">
        <v>113</v>
      </c>
      <c r="I5" s="251" t="s">
        <v>16</v>
      </c>
      <c r="J5" s="251" t="s">
        <v>29</v>
      </c>
      <c r="K5" s="251" t="s">
        <v>34</v>
      </c>
      <c r="L5" s="251" t="s">
        <v>10</v>
      </c>
      <c r="M5" s="253" t="s">
        <v>11</v>
      </c>
      <c r="N5" s="250" t="s">
        <v>135</v>
      </c>
      <c r="O5" s="250" t="s">
        <v>360</v>
      </c>
      <c r="P5" s="251" t="s">
        <v>134</v>
      </c>
      <c r="Q5" s="251" t="s">
        <v>132</v>
      </c>
      <c r="R5" s="251" t="s">
        <v>133</v>
      </c>
      <c r="S5" s="15" t="s">
        <v>111</v>
      </c>
      <c r="T5" s="252" t="s">
        <v>302</v>
      </c>
      <c r="U5" s="253" t="s">
        <v>303</v>
      </c>
      <c r="V5" s="15" t="s">
        <v>106</v>
      </c>
      <c r="W5" s="204" t="s">
        <v>397</v>
      </c>
      <c r="X5" s="204" t="s">
        <v>398</v>
      </c>
      <c r="Y5" s="204" t="s">
        <v>388</v>
      </c>
      <c r="Z5" s="204" t="s">
        <v>389</v>
      </c>
      <c r="AA5" s="204" t="s">
        <v>399</v>
      </c>
      <c r="AB5" s="219" t="s">
        <v>400</v>
      </c>
      <c r="AC5" s="219" t="s">
        <v>402</v>
      </c>
      <c r="AD5" s="219" t="s">
        <v>401</v>
      </c>
      <c r="AE5" s="198" t="s">
        <v>392</v>
      </c>
      <c r="AF5" s="254" t="s">
        <v>347</v>
      </c>
      <c r="AG5" s="254" t="s">
        <v>343</v>
      </c>
      <c r="AH5" s="254" t="s">
        <v>321</v>
      </c>
      <c r="AI5" s="254" t="s">
        <v>42</v>
      </c>
      <c r="AJ5" s="254" t="s">
        <v>348</v>
      </c>
      <c r="AK5" s="254" t="s">
        <v>41</v>
      </c>
      <c r="AL5" s="254" t="s">
        <v>40</v>
      </c>
      <c r="AM5" s="254" t="s">
        <v>47</v>
      </c>
      <c r="AN5" s="254" t="s">
        <v>49</v>
      </c>
      <c r="AO5" s="254" t="s">
        <v>44</v>
      </c>
      <c r="AP5" s="144" t="s">
        <v>320</v>
      </c>
      <c r="AQ5" s="254" t="s">
        <v>148</v>
      </c>
      <c r="AR5" s="254" t="s">
        <v>350</v>
      </c>
      <c r="AS5" s="254" t="s">
        <v>45</v>
      </c>
      <c r="AT5" s="254" t="s">
        <v>352</v>
      </c>
      <c r="AU5" s="254" t="s">
        <v>48</v>
      </c>
      <c r="AV5" s="144" t="s">
        <v>107</v>
      </c>
      <c r="AW5" s="254" t="s">
        <v>46</v>
      </c>
      <c r="AX5" s="144" t="s">
        <v>143</v>
      </c>
      <c r="AY5" s="255" t="s">
        <v>3</v>
      </c>
      <c r="AZ5" s="255" t="s">
        <v>4</v>
      </c>
      <c r="BA5" s="255" t="s">
        <v>326</v>
      </c>
      <c r="BB5" s="256" t="s">
        <v>327</v>
      </c>
      <c r="BC5" s="256" t="s">
        <v>328</v>
      </c>
      <c r="BD5" s="11"/>
      <c r="BE5" s="31"/>
      <c r="BF5" s="31"/>
      <c r="BG5" s="31"/>
      <c r="BH5" s="52"/>
    </row>
    <row r="6" spans="2:60" s="36" customFormat="1">
      <c r="B6" s="62"/>
      <c r="C6" s="62">
        <f>IF(TabB3[[#This Row],[Zufalls-
zahl wenn
lfd. Nr.]]=0,0,IF(RANK(TabB3[[#This Row],[Zufalls-
zahl wenn
lfd. Nr.]],TabB3[Zufalls-
zahl wenn
lfd. Nr.])&lt;=TabB3[[#Totals],[Zufalls-
zahl]],1,0))</f>
        <v>0</v>
      </c>
      <c r="D6" s="194"/>
      <c r="E6" s="194"/>
      <c r="F6" s="181"/>
      <c r="G6" s="184"/>
      <c r="H6" s="187"/>
      <c r="I6" s="182"/>
      <c r="J6" s="182"/>
      <c r="K6" s="182"/>
      <c r="L6" s="182"/>
      <c r="M6" s="183"/>
      <c r="N6" s="154"/>
      <c r="O6" s="64">
        <f>(TabB3[[#This Row],[förderfähiger 
Betrag nach Prüfung ÖIF (€)]]-TabB3[[#This Row],[eingereichter
Betrag (€)]])*IF(TabB3[[#This Row],[Stich-
probe]]&gt;0,1,0)</f>
        <v>0</v>
      </c>
      <c r="P6" s="63"/>
      <c r="Q6" s="63"/>
      <c r="R6" s="63"/>
      <c r="S6" s="65"/>
      <c r="T6" s="75"/>
      <c r="U6" s="75" t="str">
        <f>IF(ISERROR(VLOOKUP(TabB3[[#This Row],[Grund für Differenz]],Datenquelle!$I$3:$J$20,2,FALSE)),"",VLOOKUP(TabB3[[#This Row],[Grund für Differenz]],Datenquelle!$I$3:$J$20,2,FALSE))</f>
        <v/>
      </c>
      <c r="V6" s="65"/>
      <c r="W6" s="205"/>
      <c r="X6" s="205"/>
      <c r="Y6" s="22"/>
      <c r="Z6" s="22"/>
      <c r="AA6" s="22"/>
      <c r="AB6" s="22"/>
      <c r="AC6" s="22"/>
      <c r="AD6" s="22"/>
      <c r="AE6" s="198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5"/>
      <c r="AQ6" s="66" t="s">
        <v>317</v>
      </c>
      <c r="AR6" s="66" t="s">
        <v>317</v>
      </c>
      <c r="AS6" s="66" t="s">
        <v>317</v>
      </c>
      <c r="AT6" s="66" t="s">
        <v>317</v>
      </c>
      <c r="AU6" s="66" t="s">
        <v>317</v>
      </c>
      <c r="AV6" s="67"/>
      <c r="AW6" s="66"/>
      <c r="AX6" s="65"/>
      <c r="AY6" s="62" t="str">
        <f>IF(OR(TabB3[[#This Row],[eingereichter
Betrag (€)]]=0,TabB3[[#This Row],[eingereichter
Betrag (€)]]=""),"",COUNTA($M$6:$M6)-COUNTIF(($M$6:$M6),0))</f>
        <v/>
      </c>
      <c r="AZ6" s="68">
        <f t="shared" ref="AZ6:AZ69" ca="1" si="0">RAND()</f>
        <v>0.56903663740946187</v>
      </c>
      <c r="BA6" s="69">
        <f>IF(TabB3[[#This Row],[Lfd.
Nr. f.
Stich-
probe]]&lt;&gt;"",TabB3[[#This Row],[Zufalls-
zahl]],0)</f>
        <v>0</v>
      </c>
      <c r="BB6" s="70">
        <f>IF(TabB3[[#This Row],[Stich-
probe]]&gt;0,IF(TabB3[[#This Row],[Differenz
förderfähig/
eingereicht nach Prüfung ÖIF (€)]]&lt;&gt;0,1,0),0)</f>
        <v>0</v>
      </c>
      <c r="BC6" s="71">
        <f>IF(TabB3[[#This Row],[Stich-
probe]]=0,0,TabB3[[#This Row],[Stich-
probe]]*TabB3[[#This Row],[Differenz
förderfähig/
eingereicht nach Prüfung ÖIF (€)]]/TabB3[[#This Row],[eingereichter
Betrag (€)]]*-1)</f>
        <v>0</v>
      </c>
      <c r="BD6" s="62"/>
    </row>
    <row r="7" spans="2:60" s="60" customFormat="1">
      <c r="B7" s="61"/>
      <c r="C7" s="536">
        <f>IF(TabB3[[#This Row],[Zufalls-
zahl wenn
lfd. Nr.]]=0,0,IF(RANK(TabB3[[#This Row],[Zufalls-
zahl wenn
lfd. Nr.]],TabB3[Zufalls-
zahl wenn
lfd. Nr.])&lt;=TabB3[[#Totals],[Zufalls-
zahl]],1,0))</f>
        <v>0</v>
      </c>
      <c r="D7" s="531" t="s">
        <v>35</v>
      </c>
      <c r="E7" s="532">
        <v>1</v>
      </c>
      <c r="F7" s="13"/>
      <c r="G7" s="29"/>
      <c r="H7" s="78"/>
      <c r="I7" s="8"/>
      <c r="J7" s="8"/>
      <c r="K7" s="8"/>
      <c r="L7" s="8"/>
      <c r="M7" s="152"/>
      <c r="N7" s="152"/>
      <c r="O7" s="72">
        <f>(TabB3[[#This Row],[förderfähiger 
Betrag nach Prüfung ÖIF (€)]]-TabB3[[#This Row],[eingereichter
Betrag (€)]])*IF(TabB3[[#This Row],[Stich-
probe]]&gt;0,1,0)</f>
        <v>0</v>
      </c>
      <c r="P7" s="8"/>
      <c r="Q7" s="8"/>
      <c r="R7" s="8"/>
      <c r="S7" s="537"/>
      <c r="T7" s="538"/>
      <c r="U7" s="538" t="str">
        <f>IF(ISERROR(VLOOKUP(TabB3[[#This Row],[Grund für Differenz]],Datenquelle!$I$3:$J$20,2,FALSE)),"",VLOOKUP(TabB3[[#This Row],[Grund für Differenz]],Datenquelle!$I$3:$J$20,2,FALSE))</f>
        <v/>
      </c>
      <c r="V7" s="537"/>
      <c r="W7" s="540"/>
      <c r="X7" s="540"/>
      <c r="Y7" s="541"/>
      <c r="Z7" s="541"/>
      <c r="AA7" s="541"/>
      <c r="AB7" s="541"/>
      <c r="AC7" s="541"/>
      <c r="AD7" s="541"/>
      <c r="AE7" s="539"/>
      <c r="AF7" s="542"/>
      <c r="AG7" s="542"/>
      <c r="AH7" s="542"/>
      <c r="AI7" s="542"/>
      <c r="AJ7" s="542"/>
      <c r="AK7" s="542"/>
      <c r="AL7" s="542"/>
      <c r="AM7" s="542"/>
      <c r="AN7" s="542"/>
      <c r="AO7" s="542"/>
      <c r="AP7" s="537"/>
      <c r="AQ7" s="542" t="s">
        <v>317</v>
      </c>
      <c r="AR7" s="542" t="s">
        <v>317</v>
      </c>
      <c r="AS7" s="542" t="s">
        <v>317</v>
      </c>
      <c r="AT7" s="542" t="s">
        <v>317</v>
      </c>
      <c r="AU7" s="542" t="s">
        <v>317</v>
      </c>
      <c r="AV7" s="543"/>
      <c r="AW7" s="542"/>
      <c r="AX7" s="537"/>
      <c r="AY7" s="61" t="str">
        <f>IF(OR(TabB3[[#This Row],[eingereichter
Betrag (€)]]=0,TabB3[[#This Row],[eingereichter
Betrag (€)]]=""),"",COUNTA($M$6:$M7)-COUNTIF(($M$6:$M7),0))</f>
        <v/>
      </c>
      <c r="AZ7" s="544">
        <f t="shared" ca="1" si="0"/>
        <v>0.91256190421644312</v>
      </c>
      <c r="BA7" s="545">
        <f>IF(TabB3[[#This Row],[Lfd.
Nr. f.
Stich-
probe]]&lt;&gt;"",TabB3[[#This Row],[Zufalls-
zahl]],0)</f>
        <v>0</v>
      </c>
      <c r="BB7" s="546">
        <f>IF(TabB3[[#This Row],[Stich-
probe]]&gt;0,IF(TabB3[[#This Row],[Differenz
förderfähig/
eingereicht nach Prüfung ÖIF (€)]]&lt;&gt;0,1,0),0)</f>
        <v>0</v>
      </c>
      <c r="BC7" s="547">
        <f>IF(TabB3[[#This Row],[Stich-
probe]]=0,0,TabB3[[#This Row],[Stich-
probe]]*TabB3[[#This Row],[Differenz
förderfähig/
eingereicht nach Prüfung ÖIF (€)]]/TabB3[[#This Row],[eingereichter
Betrag (€)]]*-1)</f>
        <v>0</v>
      </c>
      <c r="BD7" s="61"/>
    </row>
    <row r="8" spans="2:60" s="60" customFormat="1">
      <c r="B8" s="61"/>
      <c r="C8" s="536">
        <f>IF(TabB3[[#This Row],[Zufalls-
zahl wenn
lfd. Nr.]]=0,0,IF(RANK(TabB3[[#This Row],[Zufalls-
zahl wenn
lfd. Nr.]],TabB3[Zufalls-
zahl wenn
lfd. Nr.])&lt;=TabB3[[#Totals],[Zufalls-
zahl]],1,0))</f>
        <v>0</v>
      </c>
      <c r="D8" s="531" t="s">
        <v>35</v>
      </c>
      <c r="E8" s="532">
        <v>2</v>
      </c>
      <c r="F8" s="13"/>
      <c r="G8" s="29"/>
      <c r="H8" s="78"/>
      <c r="I8" s="8"/>
      <c r="J8" s="8"/>
      <c r="K8" s="8"/>
      <c r="L8" s="8"/>
      <c r="M8" s="152"/>
      <c r="N8" s="152"/>
      <c r="O8" s="72">
        <f>(TabB3[[#This Row],[förderfähiger 
Betrag nach Prüfung ÖIF (€)]]-TabB3[[#This Row],[eingereichter
Betrag (€)]])*IF(TabB3[[#This Row],[Stich-
probe]]&gt;0,1,0)</f>
        <v>0</v>
      </c>
      <c r="P8" s="8"/>
      <c r="Q8" s="8"/>
      <c r="R8" s="8"/>
      <c r="S8" s="537"/>
      <c r="T8" s="538"/>
      <c r="U8" s="538" t="str">
        <f>IF(ISERROR(VLOOKUP(TabB3[[#This Row],[Grund für Differenz]],Datenquelle!$I$3:$J$20,2,FALSE)),"",VLOOKUP(TabB3[[#This Row],[Grund für Differenz]],Datenquelle!$I$3:$J$20,2,FALSE))</f>
        <v/>
      </c>
      <c r="V8" s="537"/>
      <c r="W8" s="540"/>
      <c r="X8" s="540"/>
      <c r="Y8" s="541"/>
      <c r="Z8" s="541"/>
      <c r="AA8" s="541"/>
      <c r="AB8" s="541"/>
      <c r="AC8" s="541"/>
      <c r="AD8" s="541"/>
      <c r="AE8" s="539"/>
      <c r="AF8" s="542"/>
      <c r="AG8" s="542"/>
      <c r="AH8" s="542"/>
      <c r="AI8" s="542"/>
      <c r="AJ8" s="542"/>
      <c r="AK8" s="542"/>
      <c r="AL8" s="542"/>
      <c r="AM8" s="542"/>
      <c r="AN8" s="542"/>
      <c r="AO8" s="542"/>
      <c r="AP8" s="537"/>
      <c r="AQ8" s="542" t="s">
        <v>317</v>
      </c>
      <c r="AR8" s="542" t="s">
        <v>317</v>
      </c>
      <c r="AS8" s="542" t="s">
        <v>317</v>
      </c>
      <c r="AT8" s="542" t="s">
        <v>317</v>
      </c>
      <c r="AU8" s="542" t="s">
        <v>317</v>
      </c>
      <c r="AV8" s="543"/>
      <c r="AW8" s="542"/>
      <c r="AX8" s="537"/>
      <c r="AY8" s="61" t="str">
        <f>IF(OR(TabB3[[#This Row],[eingereichter
Betrag (€)]]=0,TabB3[[#This Row],[eingereichter
Betrag (€)]]=""),"",COUNTA($M$6:$M8)-COUNTIF(($M$6:$M8),0))</f>
        <v/>
      </c>
      <c r="AZ8" s="544">
        <f t="shared" ca="1" si="0"/>
        <v>0.77970753971508677</v>
      </c>
      <c r="BA8" s="545">
        <f>IF(TabB3[[#This Row],[Lfd.
Nr. f.
Stich-
probe]]&lt;&gt;"",TabB3[[#This Row],[Zufalls-
zahl]],0)</f>
        <v>0</v>
      </c>
      <c r="BB8" s="546">
        <f>IF(TabB3[[#This Row],[Stich-
probe]]&gt;0,IF(TabB3[[#This Row],[Differenz
förderfähig/
eingereicht nach Prüfung ÖIF (€)]]&lt;&gt;0,1,0),0)</f>
        <v>0</v>
      </c>
      <c r="BC8" s="547">
        <f>IF(TabB3[[#This Row],[Stich-
probe]]=0,0,TabB3[[#This Row],[Stich-
probe]]*TabB3[[#This Row],[Differenz
förderfähig/
eingereicht nach Prüfung ÖIF (€)]]/TabB3[[#This Row],[eingereichter
Betrag (€)]]*-1)</f>
        <v>0</v>
      </c>
      <c r="BD8" s="61"/>
      <c r="BH8" s="73"/>
    </row>
    <row r="9" spans="2:60" s="60" customFormat="1">
      <c r="B9" s="61"/>
      <c r="C9" s="536">
        <f>IF(TabB3[[#This Row],[Zufalls-
zahl wenn
lfd. Nr.]]=0,0,IF(RANK(TabB3[[#This Row],[Zufalls-
zahl wenn
lfd. Nr.]],TabB3[Zufalls-
zahl wenn
lfd. Nr.])&lt;=TabB3[[#Totals],[Zufalls-
zahl]],1,0))</f>
        <v>0</v>
      </c>
      <c r="D9" s="531" t="s">
        <v>35</v>
      </c>
      <c r="E9" s="532">
        <v>3</v>
      </c>
      <c r="F9" s="13"/>
      <c r="G9" s="29"/>
      <c r="H9" s="78"/>
      <c r="I9" s="8"/>
      <c r="J9" s="8"/>
      <c r="K9" s="8"/>
      <c r="L9" s="8"/>
      <c r="M9" s="152"/>
      <c r="N9" s="152"/>
      <c r="O9" s="72">
        <f>(TabB3[[#This Row],[förderfähiger 
Betrag nach Prüfung ÖIF (€)]]-TabB3[[#This Row],[eingereichter
Betrag (€)]])*IF(TabB3[[#This Row],[Stich-
probe]]&gt;0,1,0)</f>
        <v>0</v>
      </c>
      <c r="P9" s="8"/>
      <c r="Q9" s="8"/>
      <c r="R9" s="8"/>
      <c r="S9" s="537"/>
      <c r="T9" s="538"/>
      <c r="U9" s="538" t="str">
        <f>IF(ISERROR(VLOOKUP(TabB3[[#This Row],[Grund für Differenz]],Datenquelle!$I$3:$J$20,2,FALSE)),"",VLOOKUP(TabB3[[#This Row],[Grund für Differenz]],Datenquelle!$I$3:$J$20,2,FALSE))</f>
        <v/>
      </c>
      <c r="V9" s="537"/>
      <c r="W9" s="540"/>
      <c r="X9" s="540"/>
      <c r="Y9" s="541"/>
      <c r="Z9" s="541"/>
      <c r="AA9" s="541"/>
      <c r="AB9" s="541"/>
      <c r="AC9" s="541"/>
      <c r="AD9" s="541"/>
      <c r="AE9" s="539"/>
      <c r="AF9" s="542"/>
      <c r="AG9" s="542"/>
      <c r="AH9" s="542"/>
      <c r="AI9" s="542"/>
      <c r="AJ9" s="542"/>
      <c r="AK9" s="542"/>
      <c r="AL9" s="542"/>
      <c r="AM9" s="542"/>
      <c r="AN9" s="542"/>
      <c r="AO9" s="542"/>
      <c r="AP9" s="537"/>
      <c r="AQ9" s="542" t="s">
        <v>317</v>
      </c>
      <c r="AR9" s="542" t="s">
        <v>317</v>
      </c>
      <c r="AS9" s="542" t="s">
        <v>317</v>
      </c>
      <c r="AT9" s="542" t="s">
        <v>317</v>
      </c>
      <c r="AU9" s="542" t="s">
        <v>317</v>
      </c>
      <c r="AV9" s="543"/>
      <c r="AW9" s="542"/>
      <c r="AX9" s="537"/>
      <c r="AY9" s="61" t="str">
        <f>IF(OR(TabB3[[#This Row],[eingereichter
Betrag (€)]]=0,TabB3[[#This Row],[eingereichter
Betrag (€)]]=""),"",COUNTA($M$6:$M9)-COUNTIF(($M$6:$M9),0))</f>
        <v/>
      </c>
      <c r="AZ9" s="544">
        <f t="shared" ca="1" si="0"/>
        <v>0.15738221641347372</v>
      </c>
      <c r="BA9" s="545">
        <f>IF(TabB3[[#This Row],[Lfd.
Nr. f.
Stich-
probe]]&lt;&gt;"",TabB3[[#This Row],[Zufalls-
zahl]],0)</f>
        <v>0</v>
      </c>
      <c r="BB9" s="546">
        <f>IF(TabB3[[#This Row],[Stich-
probe]]&gt;0,IF(TabB3[[#This Row],[Differenz
förderfähig/
eingereicht nach Prüfung ÖIF (€)]]&lt;&gt;0,1,0),0)</f>
        <v>0</v>
      </c>
      <c r="BC9" s="547">
        <f>IF(TabB3[[#This Row],[Stich-
probe]]=0,0,TabB3[[#This Row],[Stich-
probe]]*TabB3[[#This Row],[Differenz
förderfähig/
eingereicht nach Prüfung ÖIF (€)]]/TabB3[[#This Row],[eingereichter
Betrag (€)]]*-1)</f>
        <v>0</v>
      </c>
      <c r="BD9" s="61"/>
      <c r="BH9" s="73"/>
    </row>
    <row r="10" spans="2:60" s="60" customFormat="1">
      <c r="B10" s="61"/>
      <c r="C10" s="536">
        <f>IF(TabB3[[#This Row],[Zufalls-
zahl wenn
lfd. Nr.]]=0,0,IF(RANK(TabB3[[#This Row],[Zufalls-
zahl wenn
lfd. Nr.]],TabB3[Zufalls-
zahl wenn
lfd. Nr.])&lt;=TabB3[[#Totals],[Zufalls-
zahl]],1,0))</f>
        <v>0</v>
      </c>
      <c r="D10" s="531" t="s">
        <v>35</v>
      </c>
      <c r="E10" s="532">
        <v>4</v>
      </c>
      <c r="F10" s="13"/>
      <c r="G10" s="29"/>
      <c r="H10" s="78"/>
      <c r="I10" s="8"/>
      <c r="J10" s="8"/>
      <c r="K10" s="8"/>
      <c r="L10" s="8"/>
      <c r="M10" s="152"/>
      <c r="N10" s="152"/>
      <c r="O10" s="72">
        <f>(TabB3[[#This Row],[förderfähiger 
Betrag nach Prüfung ÖIF (€)]]-TabB3[[#This Row],[eingereichter
Betrag (€)]])*IF(TabB3[[#This Row],[Stich-
probe]]&gt;0,1,0)</f>
        <v>0</v>
      </c>
      <c r="P10" s="8"/>
      <c r="Q10" s="8"/>
      <c r="R10" s="8"/>
      <c r="S10" s="537"/>
      <c r="T10" s="538"/>
      <c r="U10" s="538" t="str">
        <f>IF(ISERROR(VLOOKUP(TabB3[[#This Row],[Grund für Differenz]],Datenquelle!$I$3:$J$20,2,FALSE)),"",VLOOKUP(TabB3[[#This Row],[Grund für Differenz]],Datenquelle!$I$3:$J$20,2,FALSE))</f>
        <v/>
      </c>
      <c r="V10" s="537"/>
      <c r="W10" s="540"/>
      <c r="X10" s="540"/>
      <c r="Y10" s="541"/>
      <c r="Z10" s="541"/>
      <c r="AA10" s="541"/>
      <c r="AB10" s="541"/>
      <c r="AC10" s="541"/>
      <c r="AD10" s="541"/>
      <c r="AE10" s="539"/>
      <c r="AF10" s="542"/>
      <c r="AG10" s="542"/>
      <c r="AH10" s="542"/>
      <c r="AI10" s="542"/>
      <c r="AJ10" s="542"/>
      <c r="AK10" s="542"/>
      <c r="AL10" s="542"/>
      <c r="AM10" s="542"/>
      <c r="AN10" s="542"/>
      <c r="AO10" s="542"/>
      <c r="AP10" s="537"/>
      <c r="AQ10" s="542" t="s">
        <v>317</v>
      </c>
      <c r="AR10" s="542" t="s">
        <v>317</v>
      </c>
      <c r="AS10" s="542" t="s">
        <v>317</v>
      </c>
      <c r="AT10" s="542" t="s">
        <v>317</v>
      </c>
      <c r="AU10" s="542" t="s">
        <v>317</v>
      </c>
      <c r="AV10" s="543"/>
      <c r="AW10" s="542"/>
      <c r="AX10" s="537"/>
      <c r="AY10" s="61" t="str">
        <f>IF(OR(TabB3[[#This Row],[eingereichter
Betrag (€)]]=0,TabB3[[#This Row],[eingereichter
Betrag (€)]]=""),"",COUNTA($M$6:$M10)-COUNTIF(($M$6:$M10),0))</f>
        <v/>
      </c>
      <c r="AZ10" s="544">
        <f t="shared" ca="1" si="0"/>
        <v>0.9754805476927082</v>
      </c>
      <c r="BA10" s="545">
        <f>IF(TabB3[[#This Row],[Lfd.
Nr. f.
Stich-
probe]]&lt;&gt;"",TabB3[[#This Row],[Zufalls-
zahl]],0)</f>
        <v>0</v>
      </c>
      <c r="BB10" s="546">
        <f>IF(TabB3[[#This Row],[Stich-
probe]]&gt;0,IF(TabB3[[#This Row],[Differenz
förderfähig/
eingereicht nach Prüfung ÖIF (€)]]&lt;&gt;0,1,0),0)</f>
        <v>0</v>
      </c>
      <c r="BC10" s="547">
        <f>IF(TabB3[[#This Row],[Stich-
probe]]=0,0,TabB3[[#This Row],[Stich-
probe]]*TabB3[[#This Row],[Differenz
förderfähig/
eingereicht nach Prüfung ÖIF (€)]]/TabB3[[#This Row],[eingereichter
Betrag (€)]]*-1)</f>
        <v>0</v>
      </c>
      <c r="BD10" s="61"/>
      <c r="BH10" s="73"/>
    </row>
    <row r="11" spans="2:60" s="60" customFormat="1">
      <c r="B11" s="61"/>
      <c r="C11" s="536">
        <f>IF(TabB3[[#This Row],[Zufalls-
zahl wenn
lfd. Nr.]]=0,0,IF(RANK(TabB3[[#This Row],[Zufalls-
zahl wenn
lfd. Nr.]],TabB3[Zufalls-
zahl wenn
lfd. Nr.])&lt;=TabB3[[#Totals],[Zufalls-
zahl]],1,0))</f>
        <v>0</v>
      </c>
      <c r="D11" s="531" t="s">
        <v>35</v>
      </c>
      <c r="E11" s="532">
        <v>5</v>
      </c>
      <c r="F11" s="13"/>
      <c r="G11" s="29"/>
      <c r="H11" s="78"/>
      <c r="I11" s="8"/>
      <c r="J11" s="8"/>
      <c r="K11" s="8"/>
      <c r="L11" s="8"/>
      <c r="M11" s="152"/>
      <c r="N11" s="152"/>
      <c r="O11" s="72">
        <f>(TabB3[[#This Row],[förderfähiger 
Betrag nach Prüfung ÖIF (€)]]-TabB3[[#This Row],[eingereichter
Betrag (€)]])*IF(TabB3[[#This Row],[Stich-
probe]]&gt;0,1,0)</f>
        <v>0</v>
      </c>
      <c r="P11" s="8"/>
      <c r="Q11" s="8"/>
      <c r="R11" s="8"/>
      <c r="S11" s="537"/>
      <c r="T11" s="538"/>
      <c r="U11" s="538" t="str">
        <f>IF(ISERROR(VLOOKUP(TabB3[[#This Row],[Grund für Differenz]],Datenquelle!$I$3:$J$20,2,FALSE)),"",VLOOKUP(TabB3[[#This Row],[Grund für Differenz]],Datenquelle!$I$3:$J$20,2,FALSE))</f>
        <v/>
      </c>
      <c r="V11" s="537"/>
      <c r="W11" s="540"/>
      <c r="X11" s="540"/>
      <c r="Y11" s="541"/>
      <c r="Z11" s="541"/>
      <c r="AA11" s="541"/>
      <c r="AB11" s="541"/>
      <c r="AC11" s="541"/>
      <c r="AD11" s="541"/>
      <c r="AE11" s="539"/>
      <c r="AF11" s="542"/>
      <c r="AG11" s="542"/>
      <c r="AH11" s="542"/>
      <c r="AI11" s="542"/>
      <c r="AJ11" s="542"/>
      <c r="AK11" s="542"/>
      <c r="AL11" s="542"/>
      <c r="AM11" s="542"/>
      <c r="AN11" s="542"/>
      <c r="AO11" s="542"/>
      <c r="AP11" s="537"/>
      <c r="AQ11" s="542" t="s">
        <v>317</v>
      </c>
      <c r="AR11" s="542" t="s">
        <v>317</v>
      </c>
      <c r="AS11" s="542" t="s">
        <v>317</v>
      </c>
      <c r="AT11" s="542" t="s">
        <v>317</v>
      </c>
      <c r="AU11" s="542" t="s">
        <v>317</v>
      </c>
      <c r="AV11" s="543"/>
      <c r="AW11" s="542"/>
      <c r="AX11" s="537"/>
      <c r="AY11" s="61" t="str">
        <f>IF(OR(TabB3[[#This Row],[eingereichter
Betrag (€)]]=0,TabB3[[#This Row],[eingereichter
Betrag (€)]]=""),"",COUNTA($M$6:$M11)-COUNTIF(($M$6:$M11),0))</f>
        <v/>
      </c>
      <c r="AZ11" s="544">
        <f t="shared" ca="1" si="0"/>
        <v>0.8509666124755686</v>
      </c>
      <c r="BA11" s="545">
        <f>IF(TabB3[[#This Row],[Lfd.
Nr. f.
Stich-
probe]]&lt;&gt;"",TabB3[[#This Row],[Zufalls-
zahl]],0)</f>
        <v>0</v>
      </c>
      <c r="BB11" s="546">
        <f>IF(TabB3[[#This Row],[Stich-
probe]]&gt;0,IF(TabB3[[#This Row],[Differenz
förderfähig/
eingereicht nach Prüfung ÖIF (€)]]&lt;&gt;0,1,0),0)</f>
        <v>0</v>
      </c>
      <c r="BC11" s="547">
        <f>IF(TabB3[[#This Row],[Stich-
probe]]=0,0,TabB3[[#This Row],[Stich-
probe]]*TabB3[[#This Row],[Differenz
förderfähig/
eingereicht nach Prüfung ÖIF (€)]]/TabB3[[#This Row],[eingereichter
Betrag (€)]]*-1)</f>
        <v>0</v>
      </c>
      <c r="BD11" s="61"/>
      <c r="BH11" s="73"/>
    </row>
    <row r="12" spans="2:60" s="60" customFormat="1">
      <c r="B12" s="61"/>
      <c r="C12" s="536">
        <f>IF(TabB3[[#This Row],[Zufalls-
zahl wenn
lfd. Nr.]]=0,0,IF(RANK(TabB3[[#This Row],[Zufalls-
zahl wenn
lfd. Nr.]],TabB3[Zufalls-
zahl wenn
lfd. Nr.])&lt;=TabB3[[#Totals],[Zufalls-
zahl]],1,0))</f>
        <v>0</v>
      </c>
      <c r="D12" s="531" t="s">
        <v>35</v>
      </c>
      <c r="E12" s="532">
        <v>6</v>
      </c>
      <c r="F12" s="13"/>
      <c r="G12" s="29"/>
      <c r="H12" s="78"/>
      <c r="I12" s="8"/>
      <c r="J12" s="8"/>
      <c r="K12" s="8"/>
      <c r="L12" s="8"/>
      <c r="M12" s="152"/>
      <c r="N12" s="152"/>
      <c r="O12" s="72">
        <f>(TabB3[[#This Row],[förderfähiger 
Betrag nach Prüfung ÖIF (€)]]-TabB3[[#This Row],[eingereichter
Betrag (€)]])*IF(TabB3[[#This Row],[Stich-
probe]]&gt;0,1,0)</f>
        <v>0</v>
      </c>
      <c r="P12" s="8"/>
      <c r="Q12" s="8"/>
      <c r="R12" s="8"/>
      <c r="S12" s="537"/>
      <c r="T12" s="538"/>
      <c r="U12" s="538" t="str">
        <f>IF(ISERROR(VLOOKUP(TabB3[[#This Row],[Grund für Differenz]],Datenquelle!$I$3:$J$20,2,FALSE)),"",VLOOKUP(TabB3[[#This Row],[Grund für Differenz]],Datenquelle!$I$3:$J$20,2,FALSE))</f>
        <v/>
      </c>
      <c r="V12" s="537"/>
      <c r="W12" s="540"/>
      <c r="X12" s="540"/>
      <c r="Y12" s="541"/>
      <c r="Z12" s="541"/>
      <c r="AA12" s="541"/>
      <c r="AB12" s="541"/>
      <c r="AC12" s="541"/>
      <c r="AD12" s="541"/>
      <c r="AE12" s="539"/>
      <c r="AF12" s="542"/>
      <c r="AG12" s="542"/>
      <c r="AH12" s="542"/>
      <c r="AI12" s="542"/>
      <c r="AJ12" s="542"/>
      <c r="AK12" s="542"/>
      <c r="AL12" s="542"/>
      <c r="AM12" s="542"/>
      <c r="AN12" s="542"/>
      <c r="AO12" s="542"/>
      <c r="AP12" s="537"/>
      <c r="AQ12" s="542" t="s">
        <v>317</v>
      </c>
      <c r="AR12" s="542" t="s">
        <v>317</v>
      </c>
      <c r="AS12" s="542" t="s">
        <v>317</v>
      </c>
      <c r="AT12" s="542" t="s">
        <v>317</v>
      </c>
      <c r="AU12" s="542" t="s">
        <v>317</v>
      </c>
      <c r="AV12" s="543"/>
      <c r="AW12" s="542"/>
      <c r="AX12" s="537"/>
      <c r="AY12" s="61" t="str">
        <f>IF(OR(TabB3[[#This Row],[eingereichter
Betrag (€)]]=0,TabB3[[#This Row],[eingereichter
Betrag (€)]]=""),"",COUNTA($M$6:$M12)-COUNTIF(($M$6:$M12),0))</f>
        <v/>
      </c>
      <c r="AZ12" s="544">
        <f t="shared" ca="1" si="0"/>
        <v>0.21600331886611035</v>
      </c>
      <c r="BA12" s="545">
        <f>IF(TabB3[[#This Row],[Lfd.
Nr. f.
Stich-
probe]]&lt;&gt;"",TabB3[[#This Row],[Zufalls-
zahl]],0)</f>
        <v>0</v>
      </c>
      <c r="BB12" s="546">
        <f>IF(TabB3[[#This Row],[Stich-
probe]]&gt;0,IF(TabB3[[#This Row],[Differenz
förderfähig/
eingereicht nach Prüfung ÖIF (€)]]&lt;&gt;0,1,0),0)</f>
        <v>0</v>
      </c>
      <c r="BC12" s="547">
        <f>IF(TabB3[[#This Row],[Stich-
probe]]=0,0,TabB3[[#This Row],[Stich-
probe]]*TabB3[[#This Row],[Differenz
förderfähig/
eingereicht nach Prüfung ÖIF (€)]]/TabB3[[#This Row],[eingereichter
Betrag (€)]]*-1)</f>
        <v>0</v>
      </c>
      <c r="BD12" s="61"/>
      <c r="BH12" s="73"/>
    </row>
    <row r="13" spans="2:60" s="60" customFormat="1">
      <c r="B13" s="61"/>
      <c r="C13" s="536">
        <f>IF(TabB3[[#This Row],[Zufalls-
zahl wenn
lfd. Nr.]]=0,0,IF(RANK(TabB3[[#This Row],[Zufalls-
zahl wenn
lfd. Nr.]],TabB3[Zufalls-
zahl wenn
lfd. Nr.])&lt;=TabB3[[#Totals],[Zufalls-
zahl]],1,0))</f>
        <v>0</v>
      </c>
      <c r="D13" s="531" t="s">
        <v>35</v>
      </c>
      <c r="E13" s="532">
        <v>7</v>
      </c>
      <c r="F13" s="13"/>
      <c r="G13" s="29"/>
      <c r="H13" s="78"/>
      <c r="I13" s="8"/>
      <c r="J13" s="8"/>
      <c r="K13" s="8"/>
      <c r="L13" s="8"/>
      <c r="M13" s="152"/>
      <c r="N13" s="152"/>
      <c r="O13" s="72">
        <f>(TabB3[[#This Row],[förderfähiger 
Betrag nach Prüfung ÖIF (€)]]-TabB3[[#This Row],[eingereichter
Betrag (€)]])*IF(TabB3[[#This Row],[Stich-
probe]]&gt;0,1,0)</f>
        <v>0</v>
      </c>
      <c r="P13" s="8"/>
      <c r="Q13" s="8"/>
      <c r="R13" s="8"/>
      <c r="S13" s="537"/>
      <c r="T13" s="538"/>
      <c r="U13" s="538" t="str">
        <f>IF(ISERROR(VLOOKUP(TabB3[[#This Row],[Grund für Differenz]],Datenquelle!$I$3:$J$20,2,FALSE)),"",VLOOKUP(TabB3[[#This Row],[Grund für Differenz]],Datenquelle!$I$3:$J$20,2,FALSE))</f>
        <v/>
      </c>
      <c r="V13" s="537"/>
      <c r="W13" s="540"/>
      <c r="X13" s="540"/>
      <c r="Y13" s="541"/>
      <c r="Z13" s="541"/>
      <c r="AA13" s="541"/>
      <c r="AB13" s="541"/>
      <c r="AC13" s="541"/>
      <c r="AD13" s="541"/>
      <c r="AE13" s="539"/>
      <c r="AF13" s="542"/>
      <c r="AG13" s="542"/>
      <c r="AH13" s="542"/>
      <c r="AI13" s="542"/>
      <c r="AJ13" s="542"/>
      <c r="AK13" s="542"/>
      <c r="AL13" s="542"/>
      <c r="AM13" s="542"/>
      <c r="AN13" s="542"/>
      <c r="AO13" s="542"/>
      <c r="AP13" s="537"/>
      <c r="AQ13" s="542" t="s">
        <v>317</v>
      </c>
      <c r="AR13" s="542" t="s">
        <v>317</v>
      </c>
      <c r="AS13" s="542" t="s">
        <v>317</v>
      </c>
      <c r="AT13" s="542" t="s">
        <v>317</v>
      </c>
      <c r="AU13" s="542" t="s">
        <v>317</v>
      </c>
      <c r="AV13" s="543"/>
      <c r="AW13" s="542"/>
      <c r="AX13" s="537"/>
      <c r="AY13" s="61" t="str">
        <f>IF(OR(TabB3[[#This Row],[eingereichter
Betrag (€)]]=0,TabB3[[#This Row],[eingereichter
Betrag (€)]]=""),"",COUNTA($M$6:$M13)-COUNTIF(($M$6:$M13),0))</f>
        <v/>
      </c>
      <c r="AZ13" s="544">
        <f t="shared" ca="1" si="0"/>
        <v>0.86908976656559234</v>
      </c>
      <c r="BA13" s="545">
        <f>IF(TabB3[[#This Row],[Lfd.
Nr. f.
Stich-
probe]]&lt;&gt;"",TabB3[[#This Row],[Zufalls-
zahl]],0)</f>
        <v>0</v>
      </c>
      <c r="BB13" s="546">
        <f>IF(TabB3[[#This Row],[Stich-
probe]]&gt;0,IF(TabB3[[#This Row],[Differenz
förderfähig/
eingereicht nach Prüfung ÖIF (€)]]&lt;&gt;0,1,0),0)</f>
        <v>0</v>
      </c>
      <c r="BC13" s="547">
        <f>IF(TabB3[[#This Row],[Stich-
probe]]=0,0,TabB3[[#This Row],[Stich-
probe]]*TabB3[[#This Row],[Differenz
förderfähig/
eingereicht nach Prüfung ÖIF (€)]]/TabB3[[#This Row],[eingereichter
Betrag (€)]]*-1)</f>
        <v>0</v>
      </c>
      <c r="BD13" s="61"/>
      <c r="BH13" s="73"/>
    </row>
    <row r="14" spans="2:60" s="60" customFormat="1">
      <c r="B14" s="61"/>
      <c r="C14" s="536">
        <f>IF(TabB3[[#This Row],[Zufalls-
zahl wenn
lfd. Nr.]]=0,0,IF(RANK(TabB3[[#This Row],[Zufalls-
zahl wenn
lfd. Nr.]],TabB3[Zufalls-
zahl wenn
lfd. Nr.])&lt;=TabB3[[#Totals],[Zufalls-
zahl]],1,0))</f>
        <v>0</v>
      </c>
      <c r="D14" s="531" t="s">
        <v>35</v>
      </c>
      <c r="E14" s="532">
        <v>8</v>
      </c>
      <c r="F14" s="13"/>
      <c r="G14" s="29"/>
      <c r="H14" s="78"/>
      <c r="I14" s="8"/>
      <c r="J14" s="8"/>
      <c r="K14" s="8"/>
      <c r="L14" s="8"/>
      <c r="M14" s="152"/>
      <c r="N14" s="152"/>
      <c r="O14" s="72">
        <f>(TabB3[[#This Row],[förderfähiger 
Betrag nach Prüfung ÖIF (€)]]-TabB3[[#This Row],[eingereichter
Betrag (€)]])*IF(TabB3[[#This Row],[Stich-
probe]]&gt;0,1,0)</f>
        <v>0</v>
      </c>
      <c r="P14" s="8"/>
      <c r="Q14" s="8"/>
      <c r="R14" s="8"/>
      <c r="S14" s="537"/>
      <c r="T14" s="538"/>
      <c r="U14" s="538" t="str">
        <f>IF(ISERROR(VLOOKUP(TabB3[[#This Row],[Grund für Differenz]],Datenquelle!$I$3:$J$20,2,FALSE)),"",VLOOKUP(TabB3[[#This Row],[Grund für Differenz]],Datenquelle!$I$3:$J$20,2,FALSE))</f>
        <v/>
      </c>
      <c r="V14" s="537"/>
      <c r="W14" s="540"/>
      <c r="X14" s="540"/>
      <c r="Y14" s="541"/>
      <c r="Z14" s="541"/>
      <c r="AA14" s="541"/>
      <c r="AB14" s="541"/>
      <c r="AC14" s="541"/>
      <c r="AD14" s="541"/>
      <c r="AE14" s="539"/>
      <c r="AF14" s="542"/>
      <c r="AG14" s="542"/>
      <c r="AH14" s="542"/>
      <c r="AI14" s="542"/>
      <c r="AJ14" s="542"/>
      <c r="AK14" s="542"/>
      <c r="AL14" s="542"/>
      <c r="AM14" s="542"/>
      <c r="AN14" s="542"/>
      <c r="AO14" s="542"/>
      <c r="AP14" s="537"/>
      <c r="AQ14" s="542" t="s">
        <v>317</v>
      </c>
      <c r="AR14" s="542" t="s">
        <v>317</v>
      </c>
      <c r="AS14" s="542" t="s">
        <v>317</v>
      </c>
      <c r="AT14" s="542" t="s">
        <v>317</v>
      </c>
      <c r="AU14" s="542" t="s">
        <v>317</v>
      </c>
      <c r="AV14" s="543"/>
      <c r="AW14" s="542"/>
      <c r="AX14" s="537"/>
      <c r="AY14" s="61" t="str">
        <f>IF(OR(TabB3[[#This Row],[eingereichter
Betrag (€)]]=0,TabB3[[#This Row],[eingereichter
Betrag (€)]]=""),"",COUNTA($M$6:$M14)-COUNTIF(($M$6:$M14),0))</f>
        <v/>
      </c>
      <c r="AZ14" s="544">
        <f t="shared" ca="1" si="0"/>
        <v>6.6820431999483176E-2</v>
      </c>
      <c r="BA14" s="545">
        <f>IF(TabB3[[#This Row],[Lfd.
Nr. f.
Stich-
probe]]&lt;&gt;"",TabB3[[#This Row],[Zufalls-
zahl]],0)</f>
        <v>0</v>
      </c>
      <c r="BB14" s="546">
        <f>IF(TabB3[[#This Row],[Stich-
probe]]&gt;0,IF(TabB3[[#This Row],[Differenz
förderfähig/
eingereicht nach Prüfung ÖIF (€)]]&lt;&gt;0,1,0),0)</f>
        <v>0</v>
      </c>
      <c r="BC14" s="547">
        <f>IF(TabB3[[#This Row],[Stich-
probe]]=0,0,TabB3[[#This Row],[Stich-
probe]]*TabB3[[#This Row],[Differenz
förderfähig/
eingereicht nach Prüfung ÖIF (€)]]/TabB3[[#This Row],[eingereichter
Betrag (€)]]*-1)</f>
        <v>0</v>
      </c>
      <c r="BD14" s="61"/>
      <c r="BH14" s="73"/>
    </row>
    <row r="15" spans="2:60" s="60" customFormat="1">
      <c r="B15" s="61"/>
      <c r="C15" s="536">
        <f>IF(TabB3[[#This Row],[Zufalls-
zahl wenn
lfd. Nr.]]=0,0,IF(RANK(TabB3[[#This Row],[Zufalls-
zahl wenn
lfd. Nr.]],TabB3[Zufalls-
zahl wenn
lfd. Nr.])&lt;=TabB3[[#Totals],[Zufalls-
zahl]],1,0))</f>
        <v>0</v>
      </c>
      <c r="D15" s="531" t="s">
        <v>35</v>
      </c>
      <c r="E15" s="532">
        <v>9</v>
      </c>
      <c r="F15" s="13"/>
      <c r="G15" s="29"/>
      <c r="H15" s="78"/>
      <c r="I15" s="8"/>
      <c r="J15" s="8"/>
      <c r="K15" s="8"/>
      <c r="L15" s="8"/>
      <c r="M15" s="152"/>
      <c r="N15" s="152"/>
      <c r="O15" s="72">
        <f>(TabB3[[#This Row],[förderfähiger 
Betrag nach Prüfung ÖIF (€)]]-TabB3[[#This Row],[eingereichter
Betrag (€)]])*IF(TabB3[[#This Row],[Stich-
probe]]&gt;0,1,0)</f>
        <v>0</v>
      </c>
      <c r="P15" s="8"/>
      <c r="Q15" s="8"/>
      <c r="R15" s="8"/>
      <c r="S15" s="537"/>
      <c r="T15" s="538"/>
      <c r="U15" s="538" t="str">
        <f>IF(ISERROR(VLOOKUP(TabB3[[#This Row],[Grund für Differenz]],Datenquelle!$I$3:$J$20,2,FALSE)),"",VLOOKUP(TabB3[[#This Row],[Grund für Differenz]],Datenquelle!$I$3:$J$20,2,FALSE))</f>
        <v/>
      </c>
      <c r="V15" s="537"/>
      <c r="W15" s="540"/>
      <c r="X15" s="540"/>
      <c r="Y15" s="541"/>
      <c r="Z15" s="541"/>
      <c r="AA15" s="541"/>
      <c r="AB15" s="541"/>
      <c r="AC15" s="541"/>
      <c r="AD15" s="541"/>
      <c r="AE15" s="539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37"/>
      <c r="AQ15" s="542" t="s">
        <v>317</v>
      </c>
      <c r="AR15" s="542" t="s">
        <v>317</v>
      </c>
      <c r="AS15" s="542" t="s">
        <v>317</v>
      </c>
      <c r="AT15" s="542" t="s">
        <v>317</v>
      </c>
      <c r="AU15" s="542" t="s">
        <v>317</v>
      </c>
      <c r="AV15" s="543"/>
      <c r="AW15" s="542"/>
      <c r="AX15" s="537"/>
      <c r="AY15" s="61" t="str">
        <f>IF(OR(TabB3[[#This Row],[eingereichter
Betrag (€)]]=0,TabB3[[#This Row],[eingereichter
Betrag (€)]]=""),"",COUNTA($M$6:$M15)-COUNTIF(($M$6:$M15),0))</f>
        <v/>
      </c>
      <c r="AZ15" s="544">
        <f t="shared" ca="1" si="0"/>
        <v>0.9091429654998634</v>
      </c>
      <c r="BA15" s="545">
        <f>IF(TabB3[[#This Row],[Lfd.
Nr. f.
Stich-
probe]]&lt;&gt;"",TabB3[[#This Row],[Zufalls-
zahl]],0)</f>
        <v>0</v>
      </c>
      <c r="BB15" s="546">
        <f>IF(TabB3[[#This Row],[Stich-
probe]]&gt;0,IF(TabB3[[#This Row],[Differenz
förderfähig/
eingereicht nach Prüfung ÖIF (€)]]&lt;&gt;0,1,0),0)</f>
        <v>0</v>
      </c>
      <c r="BC15" s="547">
        <f>IF(TabB3[[#This Row],[Stich-
probe]]=0,0,TabB3[[#This Row],[Stich-
probe]]*TabB3[[#This Row],[Differenz
förderfähig/
eingereicht nach Prüfung ÖIF (€)]]/TabB3[[#This Row],[eingereichter
Betrag (€)]]*-1)</f>
        <v>0</v>
      </c>
      <c r="BD15" s="61"/>
      <c r="BH15" s="73"/>
    </row>
    <row r="16" spans="2:60" s="60" customFormat="1">
      <c r="B16" s="61"/>
      <c r="C16" s="536">
        <f>IF(TabB3[[#This Row],[Zufalls-
zahl wenn
lfd. Nr.]]=0,0,IF(RANK(TabB3[[#This Row],[Zufalls-
zahl wenn
lfd. Nr.]],TabB3[Zufalls-
zahl wenn
lfd. Nr.])&lt;=TabB3[[#Totals],[Zufalls-
zahl]],1,0))</f>
        <v>0</v>
      </c>
      <c r="D16" s="531" t="s">
        <v>35</v>
      </c>
      <c r="E16" s="532">
        <v>10</v>
      </c>
      <c r="F16" s="13"/>
      <c r="G16" s="29"/>
      <c r="H16" s="78"/>
      <c r="I16" s="8"/>
      <c r="J16" s="8"/>
      <c r="K16" s="8"/>
      <c r="L16" s="8"/>
      <c r="M16" s="152"/>
      <c r="N16" s="152"/>
      <c r="O16" s="72">
        <f>(TabB3[[#This Row],[förderfähiger 
Betrag nach Prüfung ÖIF (€)]]-TabB3[[#This Row],[eingereichter
Betrag (€)]])*IF(TabB3[[#This Row],[Stich-
probe]]&gt;0,1,0)</f>
        <v>0</v>
      </c>
      <c r="P16" s="8"/>
      <c r="Q16" s="8"/>
      <c r="R16" s="8"/>
      <c r="S16" s="537"/>
      <c r="T16" s="538"/>
      <c r="U16" s="538" t="str">
        <f>IF(ISERROR(VLOOKUP(TabB3[[#This Row],[Grund für Differenz]],Datenquelle!$I$3:$J$20,2,FALSE)),"",VLOOKUP(TabB3[[#This Row],[Grund für Differenz]],Datenquelle!$I$3:$J$20,2,FALSE))</f>
        <v/>
      </c>
      <c r="V16" s="537"/>
      <c r="W16" s="540"/>
      <c r="X16" s="540"/>
      <c r="Y16" s="541"/>
      <c r="Z16" s="541"/>
      <c r="AA16" s="541"/>
      <c r="AB16" s="541"/>
      <c r="AC16" s="541"/>
      <c r="AD16" s="541"/>
      <c r="AE16" s="539"/>
      <c r="AF16" s="542"/>
      <c r="AG16" s="542"/>
      <c r="AH16" s="542"/>
      <c r="AI16" s="542"/>
      <c r="AJ16" s="542"/>
      <c r="AK16" s="542"/>
      <c r="AL16" s="542"/>
      <c r="AM16" s="542"/>
      <c r="AN16" s="542"/>
      <c r="AO16" s="542"/>
      <c r="AP16" s="537"/>
      <c r="AQ16" s="542" t="s">
        <v>317</v>
      </c>
      <c r="AR16" s="542" t="s">
        <v>317</v>
      </c>
      <c r="AS16" s="542" t="s">
        <v>317</v>
      </c>
      <c r="AT16" s="542" t="s">
        <v>317</v>
      </c>
      <c r="AU16" s="542" t="s">
        <v>317</v>
      </c>
      <c r="AV16" s="543"/>
      <c r="AW16" s="542"/>
      <c r="AX16" s="537"/>
      <c r="AY16" s="61" t="str">
        <f>IF(OR(TabB3[[#This Row],[eingereichter
Betrag (€)]]=0,TabB3[[#This Row],[eingereichter
Betrag (€)]]=""),"",COUNTA($M$6:$M16)-COUNTIF(($M$6:$M16),0))</f>
        <v/>
      </c>
      <c r="AZ16" s="544">
        <f t="shared" ca="1" si="0"/>
        <v>0.20691535917191506</v>
      </c>
      <c r="BA16" s="545">
        <f>IF(TabB3[[#This Row],[Lfd.
Nr. f.
Stich-
probe]]&lt;&gt;"",TabB3[[#This Row],[Zufalls-
zahl]],0)</f>
        <v>0</v>
      </c>
      <c r="BB16" s="546">
        <f>IF(TabB3[[#This Row],[Stich-
probe]]&gt;0,IF(TabB3[[#This Row],[Differenz
förderfähig/
eingereicht nach Prüfung ÖIF (€)]]&lt;&gt;0,1,0),0)</f>
        <v>0</v>
      </c>
      <c r="BC16" s="547">
        <f>IF(TabB3[[#This Row],[Stich-
probe]]=0,0,TabB3[[#This Row],[Stich-
probe]]*TabB3[[#This Row],[Differenz
förderfähig/
eingereicht nach Prüfung ÖIF (€)]]/TabB3[[#This Row],[eingereichter
Betrag (€)]]*-1)</f>
        <v>0</v>
      </c>
      <c r="BD16" s="61"/>
      <c r="BH16" s="73"/>
    </row>
    <row r="17" spans="2:60" s="60" customFormat="1">
      <c r="B17" s="61"/>
      <c r="C17" s="536">
        <f>IF(TabB3[[#This Row],[Zufalls-
zahl wenn
lfd. Nr.]]=0,0,IF(RANK(TabB3[[#This Row],[Zufalls-
zahl wenn
lfd. Nr.]],TabB3[Zufalls-
zahl wenn
lfd. Nr.])&lt;=TabB3[[#Totals],[Zufalls-
zahl]],1,0))</f>
        <v>0</v>
      </c>
      <c r="D17" s="531" t="s">
        <v>35</v>
      </c>
      <c r="E17" s="532">
        <v>11</v>
      </c>
      <c r="F17" s="13"/>
      <c r="G17" s="29"/>
      <c r="H17" s="78"/>
      <c r="I17" s="8"/>
      <c r="J17" s="8"/>
      <c r="K17" s="8"/>
      <c r="L17" s="8"/>
      <c r="M17" s="152"/>
      <c r="N17" s="152"/>
      <c r="O17" s="72">
        <f>(TabB3[[#This Row],[förderfähiger 
Betrag nach Prüfung ÖIF (€)]]-TabB3[[#This Row],[eingereichter
Betrag (€)]])*IF(TabB3[[#This Row],[Stich-
probe]]&gt;0,1,0)</f>
        <v>0</v>
      </c>
      <c r="P17" s="8"/>
      <c r="Q17" s="8"/>
      <c r="R17" s="8"/>
      <c r="S17" s="537"/>
      <c r="T17" s="538"/>
      <c r="U17" s="538" t="str">
        <f>IF(ISERROR(VLOOKUP(TabB3[[#This Row],[Grund für Differenz]],Datenquelle!$I$3:$J$20,2,FALSE)),"",VLOOKUP(TabB3[[#This Row],[Grund für Differenz]],Datenquelle!$I$3:$J$20,2,FALSE))</f>
        <v/>
      </c>
      <c r="V17" s="537"/>
      <c r="W17" s="540"/>
      <c r="X17" s="540"/>
      <c r="Y17" s="541"/>
      <c r="Z17" s="541"/>
      <c r="AA17" s="541"/>
      <c r="AB17" s="541"/>
      <c r="AC17" s="541"/>
      <c r="AD17" s="541"/>
      <c r="AE17" s="539"/>
      <c r="AF17" s="542"/>
      <c r="AG17" s="542"/>
      <c r="AH17" s="542"/>
      <c r="AI17" s="542"/>
      <c r="AJ17" s="542"/>
      <c r="AK17" s="542"/>
      <c r="AL17" s="542"/>
      <c r="AM17" s="542"/>
      <c r="AN17" s="542"/>
      <c r="AO17" s="542"/>
      <c r="AP17" s="537"/>
      <c r="AQ17" s="542" t="s">
        <v>317</v>
      </c>
      <c r="AR17" s="542" t="s">
        <v>317</v>
      </c>
      <c r="AS17" s="542" t="s">
        <v>317</v>
      </c>
      <c r="AT17" s="542" t="s">
        <v>317</v>
      </c>
      <c r="AU17" s="542" t="s">
        <v>317</v>
      </c>
      <c r="AV17" s="543"/>
      <c r="AW17" s="542"/>
      <c r="AX17" s="537"/>
      <c r="AY17" s="61" t="str">
        <f>IF(OR(TabB3[[#This Row],[eingereichter
Betrag (€)]]=0,TabB3[[#This Row],[eingereichter
Betrag (€)]]=""),"",COUNTA($M$6:$M17)-COUNTIF(($M$6:$M17),0))</f>
        <v/>
      </c>
      <c r="AZ17" s="544">
        <f t="shared" ca="1" si="0"/>
        <v>0.6115055399219943</v>
      </c>
      <c r="BA17" s="545">
        <f>IF(TabB3[[#This Row],[Lfd.
Nr. f.
Stich-
probe]]&lt;&gt;"",TabB3[[#This Row],[Zufalls-
zahl]],0)</f>
        <v>0</v>
      </c>
      <c r="BB17" s="546">
        <f>IF(TabB3[[#This Row],[Stich-
probe]]&gt;0,IF(TabB3[[#This Row],[Differenz
förderfähig/
eingereicht nach Prüfung ÖIF (€)]]&lt;&gt;0,1,0),0)</f>
        <v>0</v>
      </c>
      <c r="BC17" s="547">
        <f>IF(TabB3[[#This Row],[Stich-
probe]]=0,0,TabB3[[#This Row],[Stich-
probe]]*TabB3[[#This Row],[Differenz
förderfähig/
eingereicht nach Prüfung ÖIF (€)]]/TabB3[[#This Row],[eingereichter
Betrag (€)]]*-1)</f>
        <v>0</v>
      </c>
      <c r="BD17" s="61"/>
      <c r="BH17" s="73"/>
    </row>
    <row r="18" spans="2:60" s="60" customFormat="1">
      <c r="B18" s="61"/>
      <c r="C18" s="536">
        <f>IF(TabB3[[#This Row],[Zufalls-
zahl wenn
lfd. Nr.]]=0,0,IF(RANK(TabB3[[#This Row],[Zufalls-
zahl wenn
lfd. Nr.]],TabB3[Zufalls-
zahl wenn
lfd. Nr.])&lt;=TabB3[[#Totals],[Zufalls-
zahl]],1,0))</f>
        <v>0</v>
      </c>
      <c r="D18" s="531" t="s">
        <v>35</v>
      </c>
      <c r="E18" s="532">
        <v>12</v>
      </c>
      <c r="F18" s="13"/>
      <c r="G18" s="29"/>
      <c r="H18" s="78"/>
      <c r="I18" s="8"/>
      <c r="J18" s="8"/>
      <c r="K18" s="8"/>
      <c r="L18" s="8"/>
      <c r="M18" s="152"/>
      <c r="N18" s="152"/>
      <c r="O18" s="72">
        <f>(TabB3[[#This Row],[förderfähiger 
Betrag nach Prüfung ÖIF (€)]]-TabB3[[#This Row],[eingereichter
Betrag (€)]])*IF(TabB3[[#This Row],[Stich-
probe]]&gt;0,1,0)</f>
        <v>0</v>
      </c>
      <c r="P18" s="8"/>
      <c r="Q18" s="8"/>
      <c r="R18" s="8"/>
      <c r="S18" s="537"/>
      <c r="T18" s="538"/>
      <c r="U18" s="538" t="str">
        <f>IF(ISERROR(VLOOKUP(TabB3[[#This Row],[Grund für Differenz]],Datenquelle!$I$3:$J$20,2,FALSE)),"",VLOOKUP(TabB3[[#This Row],[Grund für Differenz]],Datenquelle!$I$3:$J$20,2,FALSE))</f>
        <v/>
      </c>
      <c r="V18" s="537"/>
      <c r="W18" s="540"/>
      <c r="X18" s="540"/>
      <c r="Y18" s="541"/>
      <c r="Z18" s="541"/>
      <c r="AA18" s="541"/>
      <c r="AB18" s="541"/>
      <c r="AC18" s="541"/>
      <c r="AD18" s="541"/>
      <c r="AE18" s="539"/>
      <c r="AF18" s="542"/>
      <c r="AG18" s="542"/>
      <c r="AH18" s="542"/>
      <c r="AI18" s="542"/>
      <c r="AJ18" s="542"/>
      <c r="AK18" s="542"/>
      <c r="AL18" s="542"/>
      <c r="AM18" s="542"/>
      <c r="AN18" s="542"/>
      <c r="AO18" s="542"/>
      <c r="AP18" s="537"/>
      <c r="AQ18" s="542" t="s">
        <v>317</v>
      </c>
      <c r="AR18" s="542" t="s">
        <v>317</v>
      </c>
      <c r="AS18" s="542" t="s">
        <v>317</v>
      </c>
      <c r="AT18" s="542" t="s">
        <v>317</v>
      </c>
      <c r="AU18" s="542" t="s">
        <v>317</v>
      </c>
      <c r="AV18" s="543"/>
      <c r="AW18" s="542"/>
      <c r="AX18" s="537"/>
      <c r="AY18" s="61" t="str">
        <f>IF(OR(TabB3[[#This Row],[eingereichter
Betrag (€)]]=0,TabB3[[#This Row],[eingereichter
Betrag (€)]]=""),"",COUNTA($M$6:$M18)-COUNTIF(($M$6:$M18),0))</f>
        <v/>
      </c>
      <c r="AZ18" s="544">
        <f t="shared" ca="1" si="0"/>
        <v>0.8519543405780412</v>
      </c>
      <c r="BA18" s="545">
        <f>IF(TabB3[[#This Row],[Lfd.
Nr. f.
Stich-
probe]]&lt;&gt;"",TabB3[[#This Row],[Zufalls-
zahl]],0)</f>
        <v>0</v>
      </c>
      <c r="BB18" s="546">
        <f>IF(TabB3[[#This Row],[Stich-
probe]]&gt;0,IF(TabB3[[#This Row],[Differenz
förderfähig/
eingereicht nach Prüfung ÖIF (€)]]&lt;&gt;0,1,0),0)</f>
        <v>0</v>
      </c>
      <c r="BC18" s="547">
        <f>IF(TabB3[[#This Row],[Stich-
probe]]=0,0,TabB3[[#This Row],[Stich-
probe]]*TabB3[[#This Row],[Differenz
förderfähig/
eingereicht nach Prüfung ÖIF (€)]]/TabB3[[#This Row],[eingereichter
Betrag (€)]]*-1)</f>
        <v>0</v>
      </c>
      <c r="BD18" s="61"/>
      <c r="BH18" s="73"/>
    </row>
    <row r="19" spans="2:60" s="60" customFormat="1">
      <c r="B19" s="61"/>
      <c r="C19" s="536">
        <f>IF(TabB3[[#This Row],[Zufalls-
zahl wenn
lfd. Nr.]]=0,0,IF(RANK(TabB3[[#This Row],[Zufalls-
zahl wenn
lfd. Nr.]],TabB3[Zufalls-
zahl wenn
lfd. Nr.])&lt;=TabB3[[#Totals],[Zufalls-
zahl]],1,0))</f>
        <v>0</v>
      </c>
      <c r="D19" s="531" t="s">
        <v>35</v>
      </c>
      <c r="E19" s="532">
        <v>13</v>
      </c>
      <c r="F19" s="13"/>
      <c r="G19" s="29"/>
      <c r="H19" s="78"/>
      <c r="I19" s="8"/>
      <c r="J19" s="8"/>
      <c r="K19" s="8"/>
      <c r="L19" s="8"/>
      <c r="M19" s="152"/>
      <c r="N19" s="152"/>
      <c r="O19" s="72">
        <f>(TabB3[[#This Row],[förderfähiger 
Betrag nach Prüfung ÖIF (€)]]-TabB3[[#This Row],[eingereichter
Betrag (€)]])*IF(TabB3[[#This Row],[Stich-
probe]]&gt;0,1,0)</f>
        <v>0</v>
      </c>
      <c r="P19" s="8"/>
      <c r="Q19" s="8"/>
      <c r="R19" s="8"/>
      <c r="S19" s="537"/>
      <c r="T19" s="538"/>
      <c r="U19" s="538" t="str">
        <f>IF(ISERROR(VLOOKUP(TabB3[[#This Row],[Grund für Differenz]],Datenquelle!$I$3:$J$20,2,FALSE)),"",VLOOKUP(TabB3[[#This Row],[Grund für Differenz]],Datenquelle!$I$3:$J$20,2,FALSE))</f>
        <v/>
      </c>
      <c r="V19" s="537"/>
      <c r="W19" s="540"/>
      <c r="X19" s="540"/>
      <c r="Y19" s="541"/>
      <c r="Z19" s="541"/>
      <c r="AA19" s="541"/>
      <c r="AB19" s="541"/>
      <c r="AC19" s="541"/>
      <c r="AD19" s="541"/>
      <c r="AE19" s="539"/>
      <c r="AF19" s="542"/>
      <c r="AG19" s="542"/>
      <c r="AH19" s="542"/>
      <c r="AI19" s="542"/>
      <c r="AJ19" s="542"/>
      <c r="AK19" s="542"/>
      <c r="AL19" s="542"/>
      <c r="AM19" s="542"/>
      <c r="AN19" s="542"/>
      <c r="AO19" s="542"/>
      <c r="AP19" s="537"/>
      <c r="AQ19" s="542" t="s">
        <v>317</v>
      </c>
      <c r="AR19" s="542" t="s">
        <v>317</v>
      </c>
      <c r="AS19" s="542" t="s">
        <v>317</v>
      </c>
      <c r="AT19" s="542" t="s">
        <v>317</v>
      </c>
      <c r="AU19" s="542" t="s">
        <v>317</v>
      </c>
      <c r="AV19" s="543"/>
      <c r="AW19" s="542"/>
      <c r="AX19" s="537"/>
      <c r="AY19" s="61" t="str">
        <f>IF(OR(TabB3[[#This Row],[eingereichter
Betrag (€)]]=0,TabB3[[#This Row],[eingereichter
Betrag (€)]]=""),"",COUNTA($M$6:$M19)-COUNTIF(($M$6:$M19),0))</f>
        <v/>
      </c>
      <c r="AZ19" s="544">
        <f t="shared" ca="1" si="0"/>
        <v>0.34984699536100305</v>
      </c>
      <c r="BA19" s="545">
        <f>IF(TabB3[[#This Row],[Lfd.
Nr. f.
Stich-
probe]]&lt;&gt;"",TabB3[[#This Row],[Zufalls-
zahl]],0)</f>
        <v>0</v>
      </c>
      <c r="BB19" s="546">
        <f>IF(TabB3[[#This Row],[Stich-
probe]]&gt;0,IF(TabB3[[#This Row],[Differenz
förderfähig/
eingereicht nach Prüfung ÖIF (€)]]&lt;&gt;0,1,0),0)</f>
        <v>0</v>
      </c>
      <c r="BC19" s="547">
        <f>IF(TabB3[[#This Row],[Stich-
probe]]=0,0,TabB3[[#This Row],[Stich-
probe]]*TabB3[[#This Row],[Differenz
förderfähig/
eingereicht nach Prüfung ÖIF (€)]]/TabB3[[#This Row],[eingereichter
Betrag (€)]]*-1)</f>
        <v>0</v>
      </c>
      <c r="BD19" s="61"/>
      <c r="BH19" s="73"/>
    </row>
    <row r="20" spans="2:60" s="60" customFormat="1">
      <c r="B20" s="61"/>
      <c r="C20" s="536">
        <f>IF(TabB3[[#This Row],[Zufalls-
zahl wenn
lfd. Nr.]]=0,0,IF(RANK(TabB3[[#This Row],[Zufalls-
zahl wenn
lfd. Nr.]],TabB3[Zufalls-
zahl wenn
lfd. Nr.])&lt;=TabB3[[#Totals],[Zufalls-
zahl]],1,0))</f>
        <v>0</v>
      </c>
      <c r="D20" s="531" t="s">
        <v>35</v>
      </c>
      <c r="E20" s="532">
        <v>14</v>
      </c>
      <c r="F20" s="13"/>
      <c r="G20" s="29"/>
      <c r="H20" s="78"/>
      <c r="I20" s="8"/>
      <c r="J20" s="8"/>
      <c r="K20" s="8"/>
      <c r="L20" s="8"/>
      <c r="M20" s="152"/>
      <c r="N20" s="152"/>
      <c r="O20" s="72">
        <f>(TabB3[[#This Row],[förderfähiger 
Betrag nach Prüfung ÖIF (€)]]-TabB3[[#This Row],[eingereichter
Betrag (€)]])*IF(TabB3[[#This Row],[Stich-
probe]]&gt;0,1,0)</f>
        <v>0</v>
      </c>
      <c r="P20" s="8"/>
      <c r="Q20" s="8"/>
      <c r="R20" s="8"/>
      <c r="S20" s="537"/>
      <c r="T20" s="538"/>
      <c r="U20" s="538" t="str">
        <f>IF(ISERROR(VLOOKUP(TabB3[[#This Row],[Grund für Differenz]],Datenquelle!$I$3:$J$20,2,FALSE)),"",VLOOKUP(TabB3[[#This Row],[Grund für Differenz]],Datenquelle!$I$3:$J$20,2,FALSE))</f>
        <v/>
      </c>
      <c r="V20" s="537"/>
      <c r="W20" s="540"/>
      <c r="X20" s="540"/>
      <c r="Y20" s="541"/>
      <c r="Z20" s="541"/>
      <c r="AA20" s="541"/>
      <c r="AB20" s="541"/>
      <c r="AC20" s="541"/>
      <c r="AD20" s="541"/>
      <c r="AE20" s="539"/>
      <c r="AF20" s="542"/>
      <c r="AG20" s="542"/>
      <c r="AH20" s="542"/>
      <c r="AI20" s="542"/>
      <c r="AJ20" s="542"/>
      <c r="AK20" s="542"/>
      <c r="AL20" s="542"/>
      <c r="AM20" s="542"/>
      <c r="AN20" s="542"/>
      <c r="AO20" s="542"/>
      <c r="AP20" s="537"/>
      <c r="AQ20" s="542" t="s">
        <v>317</v>
      </c>
      <c r="AR20" s="542" t="s">
        <v>317</v>
      </c>
      <c r="AS20" s="542" t="s">
        <v>317</v>
      </c>
      <c r="AT20" s="542" t="s">
        <v>317</v>
      </c>
      <c r="AU20" s="542" t="s">
        <v>317</v>
      </c>
      <c r="AV20" s="543"/>
      <c r="AW20" s="542"/>
      <c r="AX20" s="537"/>
      <c r="AY20" s="61" t="str">
        <f>IF(OR(TabB3[[#This Row],[eingereichter
Betrag (€)]]=0,TabB3[[#This Row],[eingereichter
Betrag (€)]]=""),"",COUNTA($M$6:$M20)-COUNTIF(($M$6:$M20),0))</f>
        <v/>
      </c>
      <c r="AZ20" s="544">
        <f t="shared" ca="1" si="0"/>
        <v>0.29593873625023026</v>
      </c>
      <c r="BA20" s="545">
        <f>IF(TabB3[[#This Row],[Lfd.
Nr. f.
Stich-
probe]]&lt;&gt;"",TabB3[[#This Row],[Zufalls-
zahl]],0)</f>
        <v>0</v>
      </c>
      <c r="BB20" s="546">
        <f>IF(TabB3[[#This Row],[Stich-
probe]]&gt;0,IF(TabB3[[#This Row],[Differenz
förderfähig/
eingereicht nach Prüfung ÖIF (€)]]&lt;&gt;0,1,0),0)</f>
        <v>0</v>
      </c>
      <c r="BC20" s="547">
        <f>IF(TabB3[[#This Row],[Stich-
probe]]=0,0,TabB3[[#This Row],[Stich-
probe]]*TabB3[[#This Row],[Differenz
förderfähig/
eingereicht nach Prüfung ÖIF (€)]]/TabB3[[#This Row],[eingereichter
Betrag (€)]]*-1)</f>
        <v>0</v>
      </c>
      <c r="BD20" s="61"/>
      <c r="BH20" s="73"/>
    </row>
    <row r="21" spans="2:60" s="60" customFormat="1">
      <c r="B21" s="61"/>
      <c r="C21" s="536">
        <f>IF(TabB3[[#This Row],[Zufalls-
zahl wenn
lfd. Nr.]]=0,0,IF(RANK(TabB3[[#This Row],[Zufalls-
zahl wenn
lfd. Nr.]],TabB3[Zufalls-
zahl wenn
lfd. Nr.])&lt;=TabB3[[#Totals],[Zufalls-
zahl]],1,0))</f>
        <v>0</v>
      </c>
      <c r="D21" s="531" t="s">
        <v>35</v>
      </c>
      <c r="E21" s="532">
        <v>15</v>
      </c>
      <c r="F21" s="13"/>
      <c r="G21" s="29"/>
      <c r="H21" s="78"/>
      <c r="I21" s="8"/>
      <c r="J21" s="8"/>
      <c r="K21" s="8"/>
      <c r="L21" s="8"/>
      <c r="M21" s="152"/>
      <c r="N21" s="152"/>
      <c r="O21" s="72">
        <f>(TabB3[[#This Row],[förderfähiger 
Betrag nach Prüfung ÖIF (€)]]-TabB3[[#This Row],[eingereichter
Betrag (€)]])*IF(TabB3[[#This Row],[Stich-
probe]]&gt;0,1,0)</f>
        <v>0</v>
      </c>
      <c r="P21" s="8"/>
      <c r="Q21" s="8"/>
      <c r="R21" s="8"/>
      <c r="S21" s="537"/>
      <c r="T21" s="538"/>
      <c r="U21" s="538" t="str">
        <f>IF(ISERROR(VLOOKUP(TabB3[[#This Row],[Grund für Differenz]],Datenquelle!$I$3:$J$20,2,FALSE)),"",VLOOKUP(TabB3[[#This Row],[Grund für Differenz]],Datenquelle!$I$3:$J$20,2,FALSE))</f>
        <v/>
      </c>
      <c r="V21" s="537"/>
      <c r="W21" s="540"/>
      <c r="X21" s="540"/>
      <c r="Y21" s="541"/>
      <c r="Z21" s="541"/>
      <c r="AA21" s="541"/>
      <c r="AB21" s="541"/>
      <c r="AC21" s="541"/>
      <c r="AD21" s="541"/>
      <c r="AE21" s="539"/>
      <c r="AF21" s="542"/>
      <c r="AG21" s="542"/>
      <c r="AH21" s="542"/>
      <c r="AI21" s="542"/>
      <c r="AJ21" s="542"/>
      <c r="AK21" s="542"/>
      <c r="AL21" s="542"/>
      <c r="AM21" s="542"/>
      <c r="AN21" s="542"/>
      <c r="AO21" s="542"/>
      <c r="AP21" s="537"/>
      <c r="AQ21" s="542" t="s">
        <v>317</v>
      </c>
      <c r="AR21" s="542" t="s">
        <v>317</v>
      </c>
      <c r="AS21" s="542" t="s">
        <v>317</v>
      </c>
      <c r="AT21" s="542" t="s">
        <v>317</v>
      </c>
      <c r="AU21" s="542" t="s">
        <v>317</v>
      </c>
      <c r="AV21" s="543"/>
      <c r="AW21" s="542"/>
      <c r="AX21" s="537"/>
      <c r="AY21" s="61" t="str">
        <f>IF(OR(TabB3[[#This Row],[eingereichter
Betrag (€)]]=0,TabB3[[#This Row],[eingereichter
Betrag (€)]]=""),"",COUNTA($M$6:$M21)-COUNTIF(($M$6:$M21),0))</f>
        <v/>
      </c>
      <c r="AZ21" s="544">
        <f t="shared" ca="1" si="0"/>
        <v>0.10229829565630588</v>
      </c>
      <c r="BA21" s="545">
        <f>IF(TabB3[[#This Row],[Lfd.
Nr. f.
Stich-
probe]]&lt;&gt;"",TabB3[[#This Row],[Zufalls-
zahl]],0)</f>
        <v>0</v>
      </c>
      <c r="BB21" s="546">
        <f>IF(TabB3[[#This Row],[Stich-
probe]]&gt;0,IF(TabB3[[#This Row],[Differenz
förderfähig/
eingereicht nach Prüfung ÖIF (€)]]&lt;&gt;0,1,0),0)</f>
        <v>0</v>
      </c>
      <c r="BC21" s="547">
        <f>IF(TabB3[[#This Row],[Stich-
probe]]=0,0,TabB3[[#This Row],[Stich-
probe]]*TabB3[[#This Row],[Differenz
förderfähig/
eingereicht nach Prüfung ÖIF (€)]]/TabB3[[#This Row],[eingereichter
Betrag (€)]]*-1)</f>
        <v>0</v>
      </c>
      <c r="BD21" s="61"/>
      <c r="BH21" s="73"/>
    </row>
    <row r="22" spans="2:60" s="60" customFormat="1">
      <c r="B22" s="61"/>
      <c r="C22" s="536">
        <f>IF(TabB3[[#This Row],[Zufalls-
zahl wenn
lfd. Nr.]]=0,0,IF(RANK(TabB3[[#This Row],[Zufalls-
zahl wenn
lfd. Nr.]],TabB3[Zufalls-
zahl wenn
lfd. Nr.])&lt;=TabB3[[#Totals],[Zufalls-
zahl]],1,0))</f>
        <v>0</v>
      </c>
      <c r="D22" s="531" t="s">
        <v>35</v>
      </c>
      <c r="E22" s="532">
        <v>16</v>
      </c>
      <c r="F22" s="13"/>
      <c r="G22" s="29"/>
      <c r="H22" s="78"/>
      <c r="I22" s="8"/>
      <c r="J22" s="8"/>
      <c r="K22" s="8"/>
      <c r="L22" s="8"/>
      <c r="M22" s="152"/>
      <c r="N22" s="152"/>
      <c r="O22" s="72">
        <f>(TabB3[[#This Row],[förderfähiger 
Betrag nach Prüfung ÖIF (€)]]-TabB3[[#This Row],[eingereichter
Betrag (€)]])*IF(TabB3[[#This Row],[Stich-
probe]]&gt;0,1,0)</f>
        <v>0</v>
      </c>
      <c r="P22" s="8"/>
      <c r="Q22" s="8"/>
      <c r="R22" s="8"/>
      <c r="S22" s="537"/>
      <c r="T22" s="538"/>
      <c r="U22" s="538" t="str">
        <f>IF(ISERROR(VLOOKUP(TabB3[[#This Row],[Grund für Differenz]],Datenquelle!$I$3:$J$20,2,FALSE)),"",VLOOKUP(TabB3[[#This Row],[Grund für Differenz]],Datenquelle!$I$3:$J$20,2,FALSE))</f>
        <v/>
      </c>
      <c r="V22" s="537"/>
      <c r="W22" s="540"/>
      <c r="X22" s="540"/>
      <c r="Y22" s="541"/>
      <c r="Z22" s="541"/>
      <c r="AA22" s="541"/>
      <c r="AB22" s="541"/>
      <c r="AC22" s="541"/>
      <c r="AD22" s="541"/>
      <c r="AE22" s="539"/>
      <c r="AF22" s="542"/>
      <c r="AG22" s="542"/>
      <c r="AH22" s="542"/>
      <c r="AI22" s="542"/>
      <c r="AJ22" s="542"/>
      <c r="AK22" s="542"/>
      <c r="AL22" s="542"/>
      <c r="AM22" s="542"/>
      <c r="AN22" s="542"/>
      <c r="AO22" s="542"/>
      <c r="AP22" s="537"/>
      <c r="AQ22" s="542" t="s">
        <v>317</v>
      </c>
      <c r="AR22" s="542" t="s">
        <v>317</v>
      </c>
      <c r="AS22" s="542" t="s">
        <v>317</v>
      </c>
      <c r="AT22" s="542" t="s">
        <v>317</v>
      </c>
      <c r="AU22" s="542" t="s">
        <v>317</v>
      </c>
      <c r="AV22" s="543"/>
      <c r="AW22" s="542"/>
      <c r="AX22" s="537"/>
      <c r="AY22" s="61" t="str">
        <f>IF(OR(TabB3[[#This Row],[eingereichter
Betrag (€)]]=0,TabB3[[#This Row],[eingereichter
Betrag (€)]]=""),"",COUNTA($M$6:$M22)-COUNTIF(($M$6:$M22),0))</f>
        <v/>
      </c>
      <c r="AZ22" s="544">
        <f t="shared" ca="1" si="0"/>
        <v>0.3071569055517348</v>
      </c>
      <c r="BA22" s="545">
        <f>IF(TabB3[[#This Row],[Lfd.
Nr. f.
Stich-
probe]]&lt;&gt;"",TabB3[[#This Row],[Zufalls-
zahl]],0)</f>
        <v>0</v>
      </c>
      <c r="BB22" s="546">
        <f>IF(TabB3[[#This Row],[Stich-
probe]]&gt;0,IF(TabB3[[#This Row],[Differenz
förderfähig/
eingereicht nach Prüfung ÖIF (€)]]&lt;&gt;0,1,0),0)</f>
        <v>0</v>
      </c>
      <c r="BC22" s="547">
        <f>IF(TabB3[[#This Row],[Stich-
probe]]=0,0,TabB3[[#This Row],[Stich-
probe]]*TabB3[[#This Row],[Differenz
förderfähig/
eingereicht nach Prüfung ÖIF (€)]]/TabB3[[#This Row],[eingereichter
Betrag (€)]]*-1)</f>
        <v>0</v>
      </c>
      <c r="BD22" s="61"/>
      <c r="BH22" s="73"/>
    </row>
    <row r="23" spans="2:60" s="60" customFormat="1">
      <c r="B23" s="61"/>
      <c r="C23" s="536">
        <f>IF(TabB3[[#This Row],[Zufalls-
zahl wenn
lfd. Nr.]]=0,0,IF(RANK(TabB3[[#This Row],[Zufalls-
zahl wenn
lfd. Nr.]],TabB3[Zufalls-
zahl wenn
lfd. Nr.])&lt;=TabB3[[#Totals],[Zufalls-
zahl]],1,0))</f>
        <v>0</v>
      </c>
      <c r="D23" s="531" t="s">
        <v>35</v>
      </c>
      <c r="E23" s="532">
        <v>17</v>
      </c>
      <c r="F23" s="13"/>
      <c r="G23" s="29"/>
      <c r="H23" s="78"/>
      <c r="I23" s="8"/>
      <c r="J23" s="8"/>
      <c r="K23" s="8"/>
      <c r="L23" s="8"/>
      <c r="M23" s="152"/>
      <c r="N23" s="152"/>
      <c r="O23" s="72">
        <f>(TabB3[[#This Row],[förderfähiger 
Betrag nach Prüfung ÖIF (€)]]-TabB3[[#This Row],[eingereichter
Betrag (€)]])*IF(TabB3[[#This Row],[Stich-
probe]]&gt;0,1,0)</f>
        <v>0</v>
      </c>
      <c r="P23" s="8"/>
      <c r="Q23" s="8"/>
      <c r="R23" s="8"/>
      <c r="S23" s="537"/>
      <c r="T23" s="538"/>
      <c r="U23" s="538" t="str">
        <f>IF(ISERROR(VLOOKUP(TabB3[[#This Row],[Grund für Differenz]],Datenquelle!$I$3:$J$20,2,FALSE)),"",VLOOKUP(TabB3[[#This Row],[Grund für Differenz]],Datenquelle!$I$3:$J$20,2,FALSE))</f>
        <v/>
      </c>
      <c r="V23" s="537"/>
      <c r="W23" s="540"/>
      <c r="X23" s="540"/>
      <c r="Y23" s="541"/>
      <c r="Z23" s="541"/>
      <c r="AA23" s="541"/>
      <c r="AB23" s="541"/>
      <c r="AC23" s="541"/>
      <c r="AD23" s="541"/>
      <c r="AE23" s="539"/>
      <c r="AF23" s="542"/>
      <c r="AG23" s="542"/>
      <c r="AH23" s="542"/>
      <c r="AI23" s="542"/>
      <c r="AJ23" s="542"/>
      <c r="AK23" s="542"/>
      <c r="AL23" s="542"/>
      <c r="AM23" s="542"/>
      <c r="AN23" s="542"/>
      <c r="AO23" s="542"/>
      <c r="AP23" s="537"/>
      <c r="AQ23" s="542" t="s">
        <v>317</v>
      </c>
      <c r="AR23" s="542" t="s">
        <v>317</v>
      </c>
      <c r="AS23" s="542" t="s">
        <v>317</v>
      </c>
      <c r="AT23" s="542" t="s">
        <v>317</v>
      </c>
      <c r="AU23" s="542" t="s">
        <v>317</v>
      </c>
      <c r="AV23" s="543"/>
      <c r="AW23" s="542"/>
      <c r="AX23" s="537"/>
      <c r="AY23" s="61" t="str">
        <f>IF(OR(TabB3[[#This Row],[eingereichter
Betrag (€)]]=0,TabB3[[#This Row],[eingereichter
Betrag (€)]]=""),"",COUNTA($M$6:$M23)-COUNTIF(($M$6:$M23),0))</f>
        <v/>
      </c>
      <c r="AZ23" s="544">
        <f t="shared" ca="1" si="0"/>
        <v>0.33119992487088168</v>
      </c>
      <c r="BA23" s="545">
        <f>IF(TabB3[[#This Row],[Lfd.
Nr. f.
Stich-
probe]]&lt;&gt;"",TabB3[[#This Row],[Zufalls-
zahl]],0)</f>
        <v>0</v>
      </c>
      <c r="BB23" s="546">
        <f>IF(TabB3[[#This Row],[Stich-
probe]]&gt;0,IF(TabB3[[#This Row],[Differenz
förderfähig/
eingereicht nach Prüfung ÖIF (€)]]&lt;&gt;0,1,0),0)</f>
        <v>0</v>
      </c>
      <c r="BC23" s="547">
        <f>IF(TabB3[[#This Row],[Stich-
probe]]=0,0,TabB3[[#This Row],[Stich-
probe]]*TabB3[[#This Row],[Differenz
förderfähig/
eingereicht nach Prüfung ÖIF (€)]]/TabB3[[#This Row],[eingereichter
Betrag (€)]]*-1)</f>
        <v>0</v>
      </c>
      <c r="BD23" s="61"/>
      <c r="BH23" s="73"/>
    </row>
    <row r="24" spans="2:60" s="60" customFormat="1">
      <c r="B24" s="61"/>
      <c r="C24" s="536">
        <f>IF(TabB3[[#This Row],[Zufalls-
zahl wenn
lfd. Nr.]]=0,0,IF(RANK(TabB3[[#This Row],[Zufalls-
zahl wenn
lfd. Nr.]],TabB3[Zufalls-
zahl wenn
lfd. Nr.])&lt;=TabB3[[#Totals],[Zufalls-
zahl]],1,0))</f>
        <v>0</v>
      </c>
      <c r="D24" s="531" t="s">
        <v>35</v>
      </c>
      <c r="E24" s="532">
        <v>18</v>
      </c>
      <c r="F24" s="13"/>
      <c r="G24" s="29"/>
      <c r="H24" s="78"/>
      <c r="I24" s="8"/>
      <c r="J24" s="8"/>
      <c r="K24" s="8"/>
      <c r="L24" s="8"/>
      <c r="M24" s="152"/>
      <c r="N24" s="152"/>
      <c r="O24" s="72">
        <f>(TabB3[[#This Row],[förderfähiger 
Betrag nach Prüfung ÖIF (€)]]-TabB3[[#This Row],[eingereichter
Betrag (€)]])*IF(TabB3[[#This Row],[Stich-
probe]]&gt;0,1,0)</f>
        <v>0</v>
      </c>
      <c r="P24" s="8"/>
      <c r="Q24" s="8"/>
      <c r="R24" s="8"/>
      <c r="S24" s="537"/>
      <c r="T24" s="538"/>
      <c r="U24" s="538" t="str">
        <f>IF(ISERROR(VLOOKUP(TabB3[[#This Row],[Grund für Differenz]],Datenquelle!$I$3:$J$20,2,FALSE)),"",VLOOKUP(TabB3[[#This Row],[Grund für Differenz]],Datenquelle!$I$3:$J$20,2,FALSE))</f>
        <v/>
      </c>
      <c r="V24" s="537"/>
      <c r="W24" s="540"/>
      <c r="X24" s="540"/>
      <c r="Y24" s="541"/>
      <c r="Z24" s="541"/>
      <c r="AA24" s="541"/>
      <c r="AB24" s="541"/>
      <c r="AC24" s="541"/>
      <c r="AD24" s="541"/>
      <c r="AE24" s="539"/>
      <c r="AF24" s="542"/>
      <c r="AG24" s="542"/>
      <c r="AH24" s="542"/>
      <c r="AI24" s="542"/>
      <c r="AJ24" s="542"/>
      <c r="AK24" s="542"/>
      <c r="AL24" s="542"/>
      <c r="AM24" s="542"/>
      <c r="AN24" s="542"/>
      <c r="AO24" s="542"/>
      <c r="AP24" s="537"/>
      <c r="AQ24" s="542" t="s">
        <v>317</v>
      </c>
      <c r="AR24" s="542" t="s">
        <v>317</v>
      </c>
      <c r="AS24" s="542" t="s">
        <v>317</v>
      </c>
      <c r="AT24" s="542" t="s">
        <v>317</v>
      </c>
      <c r="AU24" s="542" t="s">
        <v>317</v>
      </c>
      <c r="AV24" s="543"/>
      <c r="AW24" s="542"/>
      <c r="AX24" s="537"/>
      <c r="AY24" s="61" t="str">
        <f>IF(OR(TabB3[[#This Row],[eingereichter
Betrag (€)]]=0,TabB3[[#This Row],[eingereichter
Betrag (€)]]=""),"",COUNTA($M$6:$M24)-COUNTIF(($M$6:$M24),0))</f>
        <v/>
      </c>
      <c r="AZ24" s="544">
        <f t="shared" ca="1" si="0"/>
        <v>0.17448218424230488</v>
      </c>
      <c r="BA24" s="545">
        <f>IF(TabB3[[#This Row],[Lfd.
Nr. f.
Stich-
probe]]&lt;&gt;"",TabB3[[#This Row],[Zufalls-
zahl]],0)</f>
        <v>0</v>
      </c>
      <c r="BB24" s="546">
        <f>IF(TabB3[[#This Row],[Stich-
probe]]&gt;0,IF(TabB3[[#This Row],[Differenz
förderfähig/
eingereicht nach Prüfung ÖIF (€)]]&lt;&gt;0,1,0),0)</f>
        <v>0</v>
      </c>
      <c r="BC24" s="547">
        <f>IF(TabB3[[#This Row],[Stich-
probe]]=0,0,TabB3[[#This Row],[Stich-
probe]]*TabB3[[#This Row],[Differenz
förderfähig/
eingereicht nach Prüfung ÖIF (€)]]/TabB3[[#This Row],[eingereichter
Betrag (€)]]*-1)</f>
        <v>0</v>
      </c>
      <c r="BD24" s="61"/>
    </row>
    <row r="25" spans="2:60" s="60" customFormat="1">
      <c r="B25" s="61"/>
      <c r="C25" s="536">
        <f>IF(TabB3[[#This Row],[Zufalls-
zahl wenn
lfd. Nr.]]=0,0,IF(RANK(TabB3[[#This Row],[Zufalls-
zahl wenn
lfd. Nr.]],TabB3[Zufalls-
zahl wenn
lfd. Nr.])&lt;=TabB3[[#Totals],[Zufalls-
zahl]],1,0))</f>
        <v>0</v>
      </c>
      <c r="D25" s="531" t="s">
        <v>35</v>
      </c>
      <c r="E25" s="532">
        <v>19</v>
      </c>
      <c r="F25" s="13"/>
      <c r="G25" s="29"/>
      <c r="H25" s="78"/>
      <c r="I25" s="8"/>
      <c r="J25" s="8"/>
      <c r="K25" s="8"/>
      <c r="L25" s="8"/>
      <c r="M25" s="152"/>
      <c r="N25" s="152"/>
      <c r="O25" s="72">
        <f>(TabB3[[#This Row],[förderfähiger 
Betrag nach Prüfung ÖIF (€)]]-TabB3[[#This Row],[eingereichter
Betrag (€)]])*IF(TabB3[[#This Row],[Stich-
probe]]&gt;0,1,0)</f>
        <v>0</v>
      </c>
      <c r="P25" s="8"/>
      <c r="Q25" s="8"/>
      <c r="R25" s="8"/>
      <c r="S25" s="537"/>
      <c r="T25" s="538"/>
      <c r="U25" s="538" t="str">
        <f>IF(ISERROR(VLOOKUP(TabB3[[#This Row],[Grund für Differenz]],Datenquelle!$I$3:$J$20,2,FALSE)),"",VLOOKUP(TabB3[[#This Row],[Grund für Differenz]],Datenquelle!$I$3:$J$20,2,FALSE))</f>
        <v/>
      </c>
      <c r="V25" s="537"/>
      <c r="W25" s="540"/>
      <c r="X25" s="540"/>
      <c r="Y25" s="541"/>
      <c r="Z25" s="541"/>
      <c r="AA25" s="541"/>
      <c r="AB25" s="541"/>
      <c r="AC25" s="541"/>
      <c r="AD25" s="541"/>
      <c r="AE25" s="539"/>
      <c r="AF25" s="542"/>
      <c r="AG25" s="542"/>
      <c r="AH25" s="542"/>
      <c r="AI25" s="542"/>
      <c r="AJ25" s="542"/>
      <c r="AK25" s="542"/>
      <c r="AL25" s="542"/>
      <c r="AM25" s="542"/>
      <c r="AN25" s="542"/>
      <c r="AO25" s="542"/>
      <c r="AP25" s="537"/>
      <c r="AQ25" s="542" t="s">
        <v>317</v>
      </c>
      <c r="AR25" s="542" t="s">
        <v>317</v>
      </c>
      <c r="AS25" s="542" t="s">
        <v>317</v>
      </c>
      <c r="AT25" s="542" t="s">
        <v>317</v>
      </c>
      <c r="AU25" s="542" t="s">
        <v>317</v>
      </c>
      <c r="AV25" s="543"/>
      <c r="AW25" s="542"/>
      <c r="AX25" s="537"/>
      <c r="AY25" s="61" t="str">
        <f>IF(OR(TabB3[[#This Row],[eingereichter
Betrag (€)]]=0,TabB3[[#This Row],[eingereichter
Betrag (€)]]=""),"",COUNTA($M$6:$M25)-COUNTIF(($M$6:$M25),0))</f>
        <v/>
      </c>
      <c r="AZ25" s="544">
        <f t="shared" ca="1" si="0"/>
        <v>7.2402370930049975E-2</v>
      </c>
      <c r="BA25" s="545">
        <f>IF(TabB3[[#This Row],[Lfd.
Nr. f.
Stich-
probe]]&lt;&gt;"",TabB3[[#This Row],[Zufalls-
zahl]],0)</f>
        <v>0</v>
      </c>
      <c r="BB25" s="546">
        <f>IF(TabB3[[#This Row],[Stich-
probe]]&gt;0,IF(TabB3[[#This Row],[Differenz
förderfähig/
eingereicht nach Prüfung ÖIF (€)]]&lt;&gt;0,1,0),0)</f>
        <v>0</v>
      </c>
      <c r="BC25" s="547">
        <f>IF(TabB3[[#This Row],[Stich-
probe]]=0,0,TabB3[[#This Row],[Stich-
probe]]*TabB3[[#This Row],[Differenz
förderfähig/
eingereicht nach Prüfung ÖIF (€)]]/TabB3[[#This Row],[eingereichter
Betrag (€)]]*-1)</f>
        <v>0</v>
      </c>
      <c r="BD25" s="61"/>
    </row>
    <row r="26" spans="2:60" s="60" customFormat="1">
      <c r="B26" s="61"/>
      <c r="C26" s="536">
        <f>IF(TabB3[[#This Row],[Zufalls-
zahl wenn
lfd. Nr.]]=0,0,IF(RANK(TabB3[[#This Row],[Zufalls-
zahl wenn
lfd. Nr.]],TabB3[Zufalls-
zahl wenn
lfd. Nr.])&lt;=TabB3[[#Totals],[Zufalls-
zahl]],1,0))</f>
        <v>0</v>
      </c>
      <c r="D26" s="531" t="s">
        <v>35</v>
      </c>
      <c r="E26" s="532">
        <v>20</v>
      </c>
      <c r="F26" s="13"/>
      <c r="G26" s="29"/>
      <c r="H26" s="78"/>
      <c r="I26" s="8"/>
      <c r="J26" s="8"/>
      <c r="K26" s="8"/>
      <c r="L26" s="8"/>
      <c r="M26" s="152"/>
      <c r="N26" s="152"/>
      <c r="O26" s="72">
        <f>(TabB3[[#This Row],[förderfähiger 
Betrag nach Prüfung ÖIF (€)]]-TabB3[[#This Row],[eingereichter
Betrag (€)]])*IF(TabB3[[#This Row],[Stich-
probe]]&gt;0,1,0)</f>
        <v>0</v>
      </c>
      <c r="P26" s="8"/>
      <c r="Q26" s="8"/>
      <c r="R26" s="8"/>
      <c r="S26" s="537"/>
      <c r="T26" s="538"/>
      <c r="U26" s="538" t="str">
        <f>IF(ISERROR(VLOOKUP(TabB3[[#This Row],[Grund für Differenz]],Datenquelle!$I$3:$J$20,2,FALSE)),"",VLOOKUP(TabB3[[#This Row],[Grund für Differenz]],Datenquelle!$I$3:$J$20,2,FALSE))</f>
        <v/>
      </c>
      <c r="V26" s="537"/>
      <c r="W26" s="540"/>
      <c r="X26" s="540"/>
      <c r="Y26" s="541"/>
      <c r="Z26" s="541"/>
      <c r="AA26" s="541"/>
      <c r="AB26" s="541"/>
      <c r="AC26" s="541"/>
      <c r="AD26" s="541"/>
      <c r="AE26" s="539"/>
      <c r="AF26" s="542"/>
      <c r="AG26" s="542"/>
      <c r="AH26" s="542"/>
      <c r="AI26" s="542"/>
      <c r="AJ26" s="542"/>
      <c r="AK26" s="542"/>
      <c r="AL26" s="542"/>
      <c r="AM26" s="542"/>
      <c r="AN26" s="542"/>
      <c r="AO26" s="542"/>
      <c r="AP26" s="537"/>
      <c r="AQ26" s="542" t="s">
        <v>317</v>
      </c>
      <c r="AR26" s="542" t="s">
        <v>317</v>
      </c>
      <c r="AS26" s="542" t="s">
        <v>317</v>
      </c>
      <c r="AT26" s="542" t="s">
        <v>317</v>
      </c>
      <c r="AU26" s="542" t="s">
        <v>317</v>
      </c>
      <c r="AV26" s="543"/>
      <c r="AW26" s="542"/>
      <c r="AX26" s="537"/>
      <c r="AY26" s="61" t="str">
        <f>IF(OR(TabB3[[#This Row],[eingereichter
Betrag (€)]]=0,TabB3[[#This Row],[eingereichter
Betrag (€)]]=""),"",COUNTA($M$6:$M26)-COUNTIF(($M$6:$M26),0))</f>
        <v/>
      </c>
      <c r="AZ26" s="544">
        <f t="shared" ca="1" si="0"/>
        <v>0.39088500575198881</v>
      </c>
      <c r="BA26" s="545">
        <f>IF(TabB3[[#This Row],[Lfd.
Nr. f.
Stich-
probe]]&lt;&gt;"",TabB3[[#This Row],[Zufalls-
zahl]],0)</f>
        <v>0</v>
      </c>
      <c r="BB26" s="546">
        <f>IF(TabB3[[#This Row],[Stich-
probe]]&gt;0,IF(TabB3[[#This Row],[Differenz
förderfähig/
eingereicht nach Prüfung ÖIF (€)]]&lt;&gt;0,1,0),0)</f>
        <v>0</v>
      </c>
      <c r="BC26" s="547">
        <f>IF(TabB3[[#This Row],[Stich-
probe]]=0,0,TabB3[[#This Row],[Stich-
probe]]*TabB3[[#This Row],[Differenz
förderfähig/
eingereicht nach Prüfung ÖIF (€)]]/TabB3[[#This Row],[eingereichter
Betrag (€)]]*-1)</f>
        <v>0</v>
      </c>
      <c r="BD26" s="61"/>
    </row>
    <row r="27" spans="2:60" s="60" customFormat="1">
      <c r="B27" s="61"/>
      <c r="C27" s="536">
        <f>IF(TabB3[[#This Row],[Zufalls-
zahl wenn
lfd. Nr.]]=0,0,IF(RANK(TabB3[[#This Row],[Zufalls-
zahl wenn
lfd. Nr.]],TabB3[Zufalls-
zahl wenn
lfd. Nr.])&lt;=TabB3[[#Totals],[Zufalls-
zahl]],1,0))</f>
        <v>0</v>
      </c>
      <c r="D27" s="531" t="s">
        <v>35</v>
      </c>
      <c r="E27" s="532">
        <v>21</v>
      </c>
      <c r="F27" s="13"/>
      <c r="G27" s="29"/>
      <c r="H27" s="78"/>
      <c r="I27" s="8"/>
      <c r="J27" s="8"/>
      <c r="K27" s="8"/>
      <c r="L27" s="8"/>
      <c r="M27" s="152"/>
      <c r="N27" s="152"/>
      <c r="O27" s="72">
        <f>(TabB3[[#This Row],[förderfähiger 
Betrag nach Prüfung ÖIF (€)]]-TabB3[[#This Row],[eingereichter
Betrag (€)]])*IF(TabB3[[#This Row],[Stich-
probe]]&gt;0,1,0)</f>
        <v>0</v>
      </c>
      <c r="P27" s="8"/>
      <c r="Q27" s="8"/>
      <c r="R27" s="8"/>
      <c r="S27" s="537"/>
      <c r="T27" s="538"/>
      <c r="U27" s="538" t="str">
        <f>IF(ISERROR(VLOOKUP(TabB3[[#This Row],[Grund für Differenz]],Datenquelle!$I$3:$J$20,2,FALSE)),"",VLOOKUP(TabB3[[#This Row],[Grund für Differenz]],Datenquelle!$I$3:$J$20,2,FALSE))</f>
        <v/>
      </c>
      <c r="V27" s="537"/>
      <c r="W27" s="540"/>
      <c r="X27" s="540"/>
      <c r="Y27" s="541"/>
      <c r="Z27" s="541"/>
      <c r="AA27" s="541"/>
      <c r="AB27" s="541"/>
      <c r="AC27" s="541"/>
      <c r="AD27" s="541"/>
      <c r="AE27" s="539"/>
      <c r="AF27" s="542"/>
      <c r="AG27" s="542"/>
      <c r="AH27" s="542"/>
      <c r="AI27" s="542"/>
      <c r="AJ27" s="542"/>
      <c r="AK27" s="542"/>
      <c r="AL27" s="542"/>
      <c r="AM27" s="542"/>
      <c r="AN27" s="542"/>
      <c r="AO27" s="542"/>
      <c r="AP27" s="537"/>
      <c r="AQ27" s="542" t="s">
        <v>317</v>
      </c>
      <c r="AR27" s="542" t="s">
        <v>317</v>
      </c>
      <c r="AS27" s="542" t="s">
        <v>317</v>
      </c>
      <c r="AT27" s="542" t="s">
        <v>317</v>
      </c>
      <c r="AU27" s="542" t="s">
        <v>317</v>
      </c>
      <c r="AV27" s="543"/>
      <c r="AW27" s="542"/>
      <c r="AX27" s="537"/>
      <c r="AY27" s="61" t="str">
        <f>IF(OR(TabB3[[#This Row],[eingereichter
Betrag (€)]]=0,TabB3[[#This Row],[eingereichter
Betrag (€)]]=""),"",COUNTA($M$6:$M27)-COUNTIF(($M$6:$M27),0))</f>
        <v/>
      </c>
      <c r="AZ27" s="544">
        <f t="shared" ca="1" si="0"/>
        <v>0.15392279023856759</v>
      </c>
      <c r="BA27" s="545">
        <f>IF(TabB3[[#This Row],[Lfd.
Nr. f.
Stich-
probe]]&lt;&gt;"",TabB3[[#This Row],[Zufalls-
zahl]],0)</f>
        <v>0</v>
      </c>
      <c r="BB27" s="546">
        <f>IF(TabB3[[#This Row],[Stich-
probe]]&gt;0,IF(TabB3[[#This Row],[Differenz
förderfähig/
eingereicht nach Prüfung ÖIF (€)]]&lt;&gt;0,1,0),0)</f>
        <v>0</v>
      </c>
      <c r="BC27" s="547">
        <f>IF(TabB3[[#This Row],[Stich-
probe]]=0,0,TabB3[[#This Row],[Stich-
probe]]*TabB3[[#This Row],[Differenz
förderfähig/
eingereicht nach Prüfung ÖIF (€)]]/TabB3[[#This Row],[eingereichter
Betrag (€)]]*-1)</f>
        <v>0</v>
      </c>
      <c r="BD27" s="61"/>
    </row>
    <row r="28" spans="2:60" s="60" customFormat="1">
      <c r="B28" s="61"/>
      <c r="C28" s="536">
        <f>IF(TabB3[[#This Row],[Zufalls-
zahl wenn
lfd. Nr.]]=0,0,IF(RANK(TabB3[[#This Row],[Zufalls-
zahl wenn
lfd. Nr.]],TabB3[Zufalls-
zahl wenn
lfd. Nr.])&lt;=TabB3[[#Totals],[Zufalls-
zahl]],1,0))</f>
        <v>0</v>
      </c>
      <c r="D28" s="531" t="s">
        <v>35</v>
      </c>
      <c r="E28" s="532">
        <v>22</v>
      </c>
      <c r="F28" s="13"/>
      <c r="G28" s="29"/>
      <c r="H28" s="78"/>
      <c r="I28" s="8"/>
      <c r="J28" s="8"/>
      <c r="K28" s="8"/>
      <c r="L28" s="8"/>
      <c r="M28" s="152"/>
      <c r="N28" s="152"/>
      <c r="O28" s="72">
        <f>(TabB3[[#This Row],[förderfähiger 
Betrag nach Prüfung ÖIF (€)]]-TabB3[[#This Row],[eingereichter
Betrag (€)]])*IF(TabB3[[#This Row],[Stich-
probe]]&gt;0,1,0)</f>
        <v>0</v>
      </c>
      <c r="P28" s="8"/>
      <c r="Q28" s="8"/>
      <c r="R28" s="8"/>
      <c r="S28" s="537"/>
      <c r="T28" s="538"/>
      <c r="U28" s="538" t="str">
        <f>IF(ISERROR(VLOOKUP(TabB3[[#This Row],[Grund für Differenz]],Datenquelle!$I$3:$J$20,2,FALSE)),"",VLOOKUP(TabB3[[#This Row],[Grund für Differenz]],Datenquelle!$I$3:$J$20,2,FALSE))</f>
        <v/>
      </c>
      <c r="V28" s="537"/>
      <c r="W28" s="540"/>
      <c r="X28" s="540"/>
      <c r="Y28" s="541"/>
      <c r="Z28" s="541"/>
      <c r="AA28" s="541"/>
      <c r="AB28" s="541"/>
      <c r="AC28" s="541"/>
      <c r="AD28" s="541"/>
      <c r="AE28" s="539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37"/>
      <c r="AQ28" s="542" t="s">
        <v>317</v>
      </c>
      <c r="AR28" s="542" t="s">
        <v>317</v>
      </c>
      <c r="AS28" s="542" t="s">
        <v>317</v>
      </c>
      <c r="AT28" s="542" t="s">
        <v>317</v>
      </c>
      <c r="AU28" s="542" t="s">
        <v>317</v>
      </c>
      <c r="AV28" s="543"/>
      <c r="AW28" s="542"/>
      <c r="AX28" s="537"/>
      <c r="AY28" s="61" t="str">
        <f>IF(OR(TabB3[[#This Row],[eingereichter
Betrag (€)]]=0,TabB3[[#This Row],[eingereichter
Betrag (€)]]=""),"",COUNTA($M$6:$M28)-COUNTIF(($M$6:$M28),0))</f>
        <v/>
      </c>
      <c r="AZ28" s="544">
        <f t="shared" ca="1" si="0"/>
        <v>0.97903748894903997</v>
      </c>
      <c r="BA28" s="545">
        <f>IF(TabB3[[#This Row],[Lfd.
Nr. f.
Stich-
probe]]&lt;&gt;"",TabB3[[#This Row],[Zufalls-
zahl]],0)</f>
        <v>0</v>
      </c>
      <c r="BB28" s="546">
        <f>IF(TabB3[[#This Row],[Stich-
probe]]&gt;0,IF(TabB3[[#This Row],[Differenz
förderfähig/
eingereicht nach Prüfung ÖIF (€)]]&lt;&gt;0,1,0),0)</f>
        <v>0</v>
      </c>
      <c r="BC28" s="547">
        <f>IF(TabB3[[#This Row],[Stich-
probe]]=0,0,TabB3[[#This Row],[Stich-
probe]]*TabB3[[#This Row],[Differenz
förderfähig/
eingereicht nach Prüfung ÖIF (€)]]/TabB3[[#This Row],[eingereichter
Betrag (€)]]*-1)</f>
        <v>0</v>
      </c>
      <c r="BD28" s="61"/>
    </row>
    <row r="29" spans="2:60" s="60" customFormat="1">
      <c r="B29" s="61"/>
      <c r="C29" s="536">
        <f>IF(TabB3[[#This Row],[Zufalls-
zahl wenn
lfd. Nr.]]=0,0,IF(RANK(TabB3[[#This Row],[Zufalls-
zahl wenn
lfd. Nr.]],TabB3[Zufalls-
zahl wenn
lfd. Nr.])&lt;=TabB3[[#Totals],[Zufalls-
zahl]],1,0))</f>
        <v>0</v>
      </c>
      <c r="D29" s="531" t="s">
        <v>35</v>
      </c>
      <c r="E29" s="532">
        <v>23</v>
      </c>
      <c r="F29" s="13"/>
      <c r="G29" s="29"/>
      <c r="H29" s="78"/>
      <c r="I29" s="8"/>
      <c r="J29" s="8"/>
      <c r="K29" s="8"/>
      <c r="L29" s="8"/>
      <c r="M29" s="152"/>
      <c r="N29" s="152"/>
      <c r="O29" s="72">
        <f>(TabB3[[#This Row],[förderfähiger 
Betrag nach Prüfung ÖIF (€)]]-TabB3[[#This Row],[eingereichter
Betrag (€)]])*IF(TabB3[[#This Row],[Stich-
probe]]&gt;0,1,0)</f>
        <v>0</v>
      </c>
      <c r="P29" s="8"/>
      <c r="Q29" s="8"/>
      <c r="R29" s="8"/>
      <c r="S29" s="537"/>
      <c r="T29" s="538"/>
      <c r="U29" s="538" t="str">
        <f>IF(ISERROR(VLOOKUP(TabB3[[#This Row],[Grund für Differenz]],Datenquelle!$I$3:$J$20,2,FALSE)),"",VLOOKUP(TabB3[[#This Row],[Grund für Differenz]],Datenquelle!$I$3:$J$20,2,FALSE))</f>
        <v/>
      </c>
      <c r="V29" s="537"/>
      <c r="W29" s="540"/>
      <c r="X29" s="540"/>
      <c r="Y29" s="541"/>
      <c r="Z29" s="541"/>
      <c r="AA29" s="541"/>
      <c r="AB29" s="541"/>
      <c r="AC29" s="541"/>
      <c r="AD29" s="541"/>
      <c r="AE29" s="539"/>
      <c r="AF29" s="542"/>
      <c r="AG29" s="542"/>
      <c r="AH29" s="542"/>
      <c r="AI29" s="542"/>
      <c r="AJ29" s="542"/>
      <c r="AK29" s="542"/>
      <c r="AL29" s="542"/>
      <c r="AM29" s="542"/>
      <c r="AN29" s="542"/>
      <c r="AO29" s="542"/>
      <c r="AP29" s="537"/>
      <c r="AQ29" s="542" t="s">
        <v>317</v>
      </c>
      <c r="AR29" s="542" t="s">
        <v>317</v>
      </c>
      <c r="AS29" s="542" t="s">
        <v>317</v>
      </c>
      <c r="AT29" s="542" t="s">
        <v>317</v>
      </c>
      <c r="AU29" s="542" t="s">
        <v>317</v>
      </c>
      <c r="AV29" s="543"/>
      <c r="AW29" s="542"/>
      <c r="AX29" s="537"/>
      <c r="AY29" s="61" t="str">
        <f>IF(OR(TabB3[[#This Row],[eingereichter
Betrag (€)]]=0,TabB3[[#This Row],[eingereichter
Betrag (€)]]=""),"",COUNTA($M$6:$M29)-COUNTIF(($M$6:$M29),0))</f>
        <v/>
      </c>
      <c r="AZ29" s="544">
        <f t="shared" ca="1" si="0"/>
        <v>0.58631347458235128</v>
      </c>
      <c r="BA29" s="545">
        <f>IF(TabB3[[#This Row],[Lfd.
Nr. f.
Stich-
probe]]&lt;&gt;"",TabB3[[#This Row],[Zufalls-
zahl]],0)</f>
        <v>0</v>
      </c>
      <c r="BB29" s="546">
        <f>IF(TabB3[[#This Row],[Stich-
probe]]&gt;0,IF(TabB3[[#This Row],[Differenz
förderfähig/
eingereicht nach Prüfung ÖIF (€)]]&lt;&gt;0,1,0),0)</f>
        <v>0</v>
      </c>
      <c r="BC29" s="547">
        <f>IF(TabB3[[#This Row],[Stich-
probe]]=0,0,TabB3[[#This Row],[Stich-
probe]]*TabB3[[#This Row],[Differenz
förderfähig/
eingereicht nach Prüfung ÖIF (€)]]/TabB3[[#This Row],[eingereichter
Betrag (€)]]*-1)</f>
        <v>0</v>
      </c>
      <c r="BD29" s="61"/>
    </row>
    <row r="30" spans="2:60" s="60" customFormat="1">
      <c r="B30" s="61"/>
      <c r="C30" s="536">
        <f>IF(TabB3[[#This Row],[Zufalls-
zahl wenn
lfd. Nr.]]=0,0,IF(RANK(TabB3[[#This Row],[Zufalls-
zahl wenn
lfd. Nr.]],TabB3[Zufalls-
zahl wenn
lfd. Nr.])&lt;=TabB3[[#Totals],[Zufalls-
zahl]],1,0))</f>
        <v>0</v>
      </c>
      <c r="D30" s="531" t="s">
        <v>35</v>
      </c>
      <c r="E30" s="532">
        <v>24</v>
      </c>
      <c r="F30" s="13"/>
      <c r="G30" s="29"/>
      <c r="H30" s="78"/>
      <c r="I30" s="8"/>
      <c r="J30" s="8"/>
      <c r="K30" s="8"/>
      <c r="L30" s="8"/>
      <c r="M30" s="152"/>
      <c r="N30" s="152"/>
      <c r="O30" s="72">
        <f>(TabB3[[#This Row],[förderfähiger 
Betrag nach Prüfung ÖIF (€)]]-TabB3[[#This Row],[eingereichter
Betrag (€)]])*IF(TabB3[[#This Row],[Stich-
probe]]&gt;0,1,0)</f>
        <v>0</v>
      </c>
      <c r="P30" s="8"/>
      <c r="Q30" s="8"/>
      <c r="R30" s="8"/>
      <c r="S30" s="537"/>
      <c r="T30" s="538"/>
      <c r="U30" s="538" t="str">
        <f>IF(ISERROR(VLOOKUP(TabB3[[#This Row],[Grund für Differenz]],Datenquelle!$I$3:$J$20,2,FALSE)),"",VLOOKUP(TabB3[[#This Row],[Grund für Differenz]],Datenquelle!$I$3:$J$20,2,FALSE))</f>
        <v/>
      </c>
      <c r="V30" s="537"/>
      <c r="W30" s="540"/>
      <c r="X30" s="540"/>
      <c r="Y30" s="541"/>
      <c r="Z30" s="541"/>
      <c r="AA30" s="541"/>
      <c r="AB30" s="541"/>
      <c r="AC30" s="541"/>
      <c r="AD30" s="541"/>
      <c r="AE30" s="539"/>
      <c r="AF30" s="542"/>
      <c r="AG30" s="542"/>
      <c r="AH30" s="542"/>
      <c r="AI30" s="542"/>
      <c r="AJ30" s="542"/>
      <c r="AK30" s="542"/>
      <c r="AL30" s="542"/>
      <c r="AM30" s="542"/>
      <c r="AN30" s="542"/>
      <c r="AO30" s="542"/>
      <c r="AP30" s="537"/>
      <c r="AQ30" s="542" t="s">
        <v>317</v>
      </c>
      <c r="AR30" s="542" t="s">
        <v>317</v>
      </c>
      <c r="AS30" s="542" t="s">
        <v>317</v>
      </c>
      <c r="AT30" s="542" t="s">
        <v>317</v>
      </c>
      <c r="AU30" s="542" t="s">
        <v>317</v>
      </c>
      <c r="AV30" s="543"/>
      <c r="AW30" s="542"/>
      <c r="AX30" s="537"/>
      <c r="AY30" s="61" t="str">
        <f>IF(OR(TabB3[[#This Row],[eingereichter
Betrag (€)]]=0,TabB3[[#This Row],[eingereichter
Betrag (€)]]=""),"",COUNTA($M$6:$M30)-COUNTIF(($M$6:$M30),0))</f>
        <v/>
      </c>
      <c r="AZ30" s="544">
        <f t="shared" ca="1" si="0"/>
        <v>0.93059102583670195</v>
      </c>
      <c r="BA30" s="545">
        <f>IF(TabB3[[#This Row],[Lfd.
Nr. f.
Stich-
probe]]&lt;&gt;"",TabB3[[#This Row],[Zufalls-
zahl]],0)</f>
        <v>0</v>
      </c>
      <c r="BB30" s="546">
        <f>IF(TabB3[[#This Row],[Stich-
probe]]&gt;0,IF(TabB3[[#This Row],[Differenz
förderfähig/
eingereicht nach Prüfung ÖIF (€)]]&lt;&gt;0,1,0),0)</f>
        <v>0</v>
      </c>
      <c r="BC30" s="547">
        <f>IF(TabB3[[#This Row],[Stich-
probe]]=0,0,TabB3[[#This Row],[Stich-
probe]]*TabB3[[#This Row],[Differenz
förderfähig/
eingereicht nach Prüfung ÖIF (€)]]/TabB3[[#This Row],[eingereichter
Betrag (€)]]*-1)</f>
        <v>0</v>
      </c>
      <c r="BD30" s="61"/>
    </row>
    <row r="31" spans="2:60" s="60" customFormat="1">
      <c r="B31" s="61"/>
      <c r="C31" s="536">
        <f>IF(TabB3[[#This Row],[Zufalls-
zahl wenn
lfd. Nr.]]=0,0,IF(RANK(TabB3[[#This Row],[Zufalls-
zahl wenn
lfd. Nr.]],TabB3[Zufalls-
zahl wenn
lfd. Nr.])&lt;=TabB3[[#Totals],[Zufalls-
zahl]],1,0))</f>
        <v>0</v>
      </c>
      <c r="D31" s="531" t="s">
        <v>35</v>
      </c>
      <c r="E31" s="532">
        <v>25</v>
      </c>
      <c r="F31" s="13"/>
      <c r="G31" s="29"/>
      <c r="H31" s="78"/>
      <c r="I31" s="8"/>
      <c r="J31" s="8"/>
      <c r="K31" s="8"/>
      <c r="L31" s="8"/>
      <c r="M31" s="152"/>
      <c r="N31" s="152"/>
      <c r="O31" s="72">
        <f>(TabB3[[#This Row],[förderfähiger 
Betrag nach Prüfung ÖIF (€)]]-TabB3[[#This Row],[eingereichter
Betrag (€)]])*IF(TabB3[[#This Row],[Stich-
probe]]&gt;0,1,0)</f>
        <v>0</v>
      </c>
      <c r="P31" s="8"/>
      <c r="Q31" s="8"/>
      <c r="R31" s="8"/>
      <c r="S31" s="537"/>
      <c r="T31" s="538"/>
      <c r="U31" s="538" t="str">
        <f>IF(ISERROR(VLOOKUP(TabB3[[#This Row],[Grund für Differenz]],Datenquelle!$I$3:$J$20,2,FALSE)),"",VLOOKUP(TabB3[[#This Row],[Grund für Differenz]],Datenquelle!$I$3:$J$20,2,FALSE))</f>
        <v/>
      </c>
      <c r="V31" s="537"/>
      <c r="W31" s="540"/>
      <c r="X31" s="540"/>
      <c r="Y31" s="541"/>
      <c r="Z31" s="541"/>
      <c r="AA31" s="541"/>
      <c r="AB31" s="541"/>
      <c r="AC31" s="541"/>
      <c r="AD31" s="541"/>
      <c r="AE31" s="539"/>
      <c r="AF31" s="542"/>
      <c r="AG31" s="542"/>
      <c r="AH31" s="542"/>
      <c r="AI31" s="542"/>
      <c r="AJ31" s="542"/>
      <c r="AK31" s="542"/>
      <c r="AL31" s="542"/>
      <c r="AM31" s="542"/>
      <c r="AN31" s="542"/>
      <c r="AO31" s="542"/>
      <c r="AP31" s="537"/>
      <c r="AQ31" s="542" t="s">
        <v>317</v>
      </c>
      <c r="AR31" s="542" t="s">
        <v>317</v>
      </c>
      <c r="AS31" s="542" t="s">
        <v>317</v>
      </c>
      <c r="AT31" s="542" t="s">
        <v>317</v>
      </c>
      <c r="AU31" s="542" t="s">
        <v>317</v>
      </c>
      <c r="AV31" s="543"/>
      <c r="AW31" s="542"/>
      <c r="AX31" s="537"/>
      <c r="AY31" s="61" t="str">
        <f>IF(OR(TabB3[[#This Row],[eingereichter
Betrag (€)]]=0,TabB3[[#This Row],[eingereichter
Betrag (€)]]=""),"",COUNTA($M$6:$M31)-COUNTIF(($M$6:$M31),0))</f>
        <v/>
      </c>
      <c r="AZ31" s="544">
        <f t="shared" ca="1" si="0"/>
        <v>1.5167791979144973E-2</v>
      </c>
      <c r="BA31" s="545">
        <f>IF(TabB3[[#This Row],[Lfd.
Nr. f.
Stich-
probe]]&lt;&gt;"",TabB3[[#This Row],[Zufalls-
zahl]],0)</f>
        <v>0</v>
      </c>
      <c r="BB31" s="546">
        <f>IF(TabB3[[#This Row],[Stich-
probe]]&gt;0,IF(TabB3[[#This Row],[Differenz
förderfähig/
eingereicht nach Prüfung ÖIF (€)]]&lt;&gt;0,1,0),0)</f>
        <v>0</v>
      </c>
      <c r="BC31" s="547">
        <f>IF(TabB3[[#This Row],[Stich-
probe]]=0,0,TabB3[[#This Row],[Stich-
probe]]*TabB3[[#This Row],[Differenz
förderfähig/
eingereicht nach Prüfung ÖIF (€)]]/TabB3[[#This Row],[eingereichter
Betrag (€)]]*-1)</f>
        <v>0</v>
      </c>
      <c r="BD31" s="61"/>
    </row>
    <row r="32" spans="2:60" s="60" customFormat="1">
      <c r="B32" s="61"/>
      <c r="C32" s="536">
        <f>IF(TabB3[[#This Row],[Zufalls-
zahl wenn
lfd. Nr.]]=0,0,IF(RANK(TabB3[[#This Row],[Zufalls-
zahl wenn
lfd. Nr.]],TabB3[Zufalls-
zahl wenn
lfd. Nr.])&lt;=TabB3[[#Totals],[Zufalls-
zahl]],1,0))</f>
        <v>0</v>
      </c>
      <c r="D32" s="531" t="s">
        <v>35</v>
      </c>
      <c r="E32" s="532">
        <v>26</v>
      </c>
      <c r="F32" s="13"/>
      <c r="G32" s="29"/>
      <c r="H32" s="78"/>
      <c r="I32" s="8"/>
      <c r="J32" s="8"/>
      <c r="K32" s="8"/>
      <c r="L32" s="8"/>
      <c r="M32" s="152"/>
      <c r="N32" s="152"/>
      <c r="O32" s="72">
        <f>(TabB3[[#This Row],[förderfähiger 
Betrag nach Prüfung ÖIF (€)]]-TabB3[[#This Row],[eingereichter
Betrag (€)]])*IF(TabB3[[#This Row],[Stich-
probe]]&gt;0,1,0)</f>
        <v>0</v>
      </c>
      <c r="P32" s="8"/>
      <c r="Q32" s="8"/>
      <c r="R32" s="8"/>
      <c r="S32" s="537"/>
      <c r="T32" s="538"/>
      <c r="U32" s="538" t="str">
        <f>IF(ISERROR(VLOOKUP(TabB3[[#This Row],[Grund für Differenz]],Datenquelle!$I$3:$J$20,2,FALSE)),"",VLOOKUP(TabB3[[#This Row],[Grund für Differenz]],Datenquelle!$I$3:$J$20,2,FALSE))</f>
        <v/>
      </c>
      <c r="V32" s="537"/>
      <c r="W32" s="540"/>
      <c r="X32" s="540"/>
      <c r="Y32" s="541"/>
      <c r="Z32" s="541"/>
      <c r="AA32" s="541"/>
      <c r="AB32" s="541"/>
      <c r="AC32" s="541"/>
      <c r="AD32" s="541"/>
      <c r="AE32" s="539"/>
      <c r="AF32" s="542"/>
      <c r="AG32" s="542"/>
      <c r="AH32" s="542"/>
      <c r="AI32" s="542"/>
      <c r="AJ32" s="542"/>
      <c r="AK32" s="542"/>
      <c r="AL32" s="542"/>
      <c r="AM32" s="542"/>
      <c r="AN32" s="542"/>
      <c r="AO32" s="542"/>
      <c r="AP32" s="537"/>
      <c r="AQ32" s="542" t="s">
        <v>317</v>
      </c>
      <c r="AR32" s="542" t="s">
        <v>317</v>
      </c>
      <c r="AS32" s="542" t="s">
        <v>317</v>
      </c>
      <c r="AT32" s="542" t="s">
        <v>317</v>
      </c>
      <c r="AU32" s="542" t="s">
        <v>317</v>
      </c>
      <c r="AV32" s="543"/>
      <c r="AW32" s="542"/>
      <c r="AX32" s="537"/>
      <c r="AY32" s="61" t="str">
        <f>IF(OR(TabB3[[#This Row],[eingereichter
Betrag (€)]]=0,TabB3[[#This Row],[eingereichter
Betrag (€)]]=""),"",COUNTA($M$6:$M32)-COUNTIF(($M$6:$M32),0))</f>
        <v/>
      </c>
      <c r="AZ32" s="544">
        <f t="shared" ca="1" si="0"/>
        <v>0.97092751694019419</v>
      </c>
      <c r="BA32" s="545">
        <f>IF(TabB3[[#This Row],[Lfd.
Nr. f.
Stich-
probe]]&lt;&gt;"",TabB3[[#This Row],[Zufalls-
zahl]],0)</f>
        <v>0</v>
      </c>
      <c r="BB32" s="546">
        <f>IF(TabB3[[#This Row],[Stich-
probe]]&gt;0,IF(TabB3[[#This Row],[Differenz
förderfähig/
eingereicht nach Prüfung ÖIF (€)]]&lt;&gt;0,1,0),0)</f>
        <v>0</v>
      </c>
      <c r="BC32" s="547">
        <f>IF(TabB3[[#This Row],[Stich-
probe]]=0,0,TabB3[[#This Row],[Stich-
probe]]*TabB3[[#This Row],[Differenz
förderfähig/
eingereicht nach Prüfung ÖIF (€)]]/TabB3[[#This Row],[eingereichter
Betrag (€)]]*-1)</f>
        <v>0</v>
      </c>
      <c r="BD32" s="61"/>
    </row>
    <row r="33" spans="2:56" s="60" customFormat="1">
      <c r="B33" s="61"/>
      <c r="C33" s="536">
        <f>IF(TabB3[[#This Row],[Zufalls-
zahl wenn
lfd. Nr.]]=0,0,IF(RANK(TabB3[[#This Row],[Zufalls-
zahl wenn
lfd. Nr.]],TabB3[Zufalls-
zahl wenn
lfd. Nr.])&lt;=TabB3[[#Totals],[Zufalls-
zahl]],1,0))</f>
        <v>0</v>
      </c>
      <c r="D33" s="531" t="s">
        <v>35</v>
      </c>
      <c r="E33" s="532">
        <v>27</v>
      </c>
      <c r="F33" s="13"/>
      <c r="G33" s="29"/>
      <c r="H33" s="78"/>
      <c r="I33" s="8"/>
      <c r="J33" s="8"/>
      <c r="K33" s="8"/>
      <c r="L33" s="8"/>
      <c r="M33" s="152"/>
      <c r="N33" s="152"/>
      <c r="O33" s="72">
        <f>(TabB3[[#This Row],[förderfähiger 
Betrag nach Prüfung ÖIF (€)]]-TabB3[[#This Row],[eingereichter
Betrag (€)]])*IF(TabB3[[#This Row],[Stich-
probe]]&gt;0,1,0)</f>
        <v>0</v>
      </c>
      <c r="P33" s="8"/>
      <c r="Q33" s="8"/>
      <c r="R33" s="8"/>
      <c r="S33" s="537"/>
      <c r="T33" s="538"/>
      <c r="U33" s="538" t="str">
        <f>IF(ISERROR(VLOOKUP(TabB3[[#This Row],[Grund für Differenz]],Datenquelle!$I$3:$J$20,2,FALSE)),"",VLOOKUP(TabB3[[#This Row],[Grund für Differenz]],Datenquelle!$I$3:$J$20,2,FALSE))</f>
        <v/>
      </c>
      <c r="V33" s="537"/>
      <c r="W33" s="540"/>
      <c r="X33" s="540"/>
      <c r="Y33" s="541"/>
      <c r="Z33" s="541"/>
      <c r="AA33" s="541"/>
      <c r="AB33" s="541"/>
      <c r="AC33" s="541"/>
      <c r="AD33" s="541"/>
      <c r="AE33" s="539"/>
      <c r="AF33" s="542"/>
      <c r="AG33" s="542"/>
      <c r="AH33" s="542"/>
      <c r="AI33" s="542"/>
      <c r="AJ33" s="542"/>
      <c r="AK33" s="542"/>
      <c r="AL33" s="542"/>
      <c r="AM33" s="542"/>
      <c r="AN33" s="542"/>
      <c r="AO33" s="542"/>
      <c r="AP33" s="537"/>
      <c r="AQ33" s="542" t="s">
        <v>317</v>
      </c>
      <c r="AR33" s="542" t="s">
        <v>317</v>
      </c>
      <c r="AS33" s="542" t="s">
        <v>317</v>
      </c>
      <c r="AT33" s="542" t="s">
        <v>317</v>
      </c>
      <c r="AU33" s="542" t="s">
        <v>317</v>
      </c>
      <c r="AV33" s="543"/>
      <c r="AW33" s="542"/>
      <c r="AX33" s="537"/>
      <c r="AY33" s="61" t="str">
        <f>IF(OR(TabB3[[#This Row],[eingereichter
Betrag (€)]]=0,TabB3[[#This Row],[eingereichter
Betrag (€)]]=""),"",COUNTA($M$6:$M33)-COUNTIF(($M$6:$M33),0))</f>
        <v/>
      </c>
      <c r="AZ33" s="544">
        <f t="shared" ca="1" si="0"/>
        <v>0.3017058666012824</v>
      </c>
      <c r="BA33" s="545">
        <f>IF(TabB3[[#This Row],[Lfd.
Nr. f.
Stich-
probe]]&lt;&gt;"",TabB3[[#This Row],[Zufalls-
zahl]],0)</f>
        <v>0</v>
      </c>
      <c r="BB33" s="546">
        <f>IF(TabB3[[#This Row],[Stich-
probe]]&gt;0,IF(TabB3[[#This Row],[Differenz
förderfähig/
eingereicht nach Prüfung ÖIF (€)]]&lt;&gt;0,1,0),0)</f>
        <v>0</v>
      </c>
      <c r="BC33" s="547">
        <f>IF(TabB3[[#This Row],[Stich-
probe]]=0,0,TabB3[[#This Row],[Stich-
probe]]*TabB3[[#This Row],[Differenz
förderfähig/
eingereicht nach Prüfung ÖIF (€)]]/TabB3[[#This Row],[eingereichter
Betrag (€)]]*-1)</f>
        <v>0</v>
      </c>
      <c r="BD33" s="61"/>
    </row>
    <row r="34" spans="2:56" s="60" customFormat="1">
      <c r="B34" s="61"/>
      <c r="C34" s="536">
        <f>IF(TabB3[[#This Row],[Zufalls-
zahl wenn
lfd. Nr.]]=0,0,IF(RANK(TabB3[[#This Row],[Zufalls-
zahl wenn
lfd. Nr.]],TabB3[Zufalls-
zahl wenn
lfd. Nr.])&lt;=TabB3[[#Totals],[Zufalls-
zahl]],1,0))</f>
        <v>0</v>
      </c>
      <c r="D34" s="531" t="s">
        <v>35</v>
      </c>
      <c r="E34" s="532">
        <v>28</v>
      </c>
      <c r="F34" s="13"/>
      <c r="G34" s="29"/>
      <c r="H34" s="78"/>
      <c r="I34" s="8"/>
      <c r="J34" s="8"/>
      <c r="K34" s="8"/>
      <c r="L34" s="8"/>
      <c r="M34" s="152"/>
      <c r="N34" s="152"/>
      <c r="O34" s="72">
        <f>(TabB3[[#This Row],[förderfähiger 
Betrag nach Prüfung ÖIF (€)]]-TabB3[[#This Row],[eingereichter
Betrag (€)]])*IF(TabB3[[#This Row],[Stich-
probe]]&gt;0,1,0)</f>
        <v>0</v>
      </c>
      <c r="P34" s="8"/>
      <c r="Q34" s="8"/>
      <c r="R34" s="8"/>
      <c r="S34" s="537"/>
      <c r="T34" s="538"/>
      <c r="U34" s="538" t="str">
        <f>IF(ISERROR(VLOOKUP(TabB3[[#This Row],[Grund für Differenz]],Datenquelle!$I$3:$J$20,2,FALSE)),"",VLOOKUP(TabB3[[#This Row],[Grund für Differenz]],Datenquelle!$I$3:$J$20,2,FALSE))</f>
        <v/>
      </c>
      <c r="V34" s="537"/>
      <c r="W34" s="540"/>
      <c r="X34" s="540"/>
      <c r="Y34" s="541"/>
      <c r="Z34" s="541"/>
      <c r="AA34" s="541"/>
      <c r="AB34" s="541"/>
      <c r="AC34" s="541"/>
      <c r="AD34" s="541"/>
      <c r="AE34" s="539"/>
      <c r="AF34" s="542"/>
      <c r="AG34" s="542"/>
      <c r="AH34" s="542"/>
      <c r="AI34" s="542"/>
      <c r="AJ34" s="542"/>
      <c r="AK34" s="542"/>
      <c r="AL34" s="542"/>
      <c r="AM34" s="542"/>
      <c r="AN34" s="542"/>
      <c r="AO34" s="542"/>
      <c r="AP34" s="537"/>
      <c r="AQ34" s="542" t="s">
        <v>317</v>
      </c>
      <c r="AR34" s="542" t="s">
        <v>317</v>
      </c>
      <c r="AS34" s="542" t="s">
        <v>317</v>
      </c>
      <c r="AT34" s="542" t="s">
        <v>317</v>
      </c>
      <c r="AU34" s="542" t="s">
        <v>317</v>
      </c>
      <c r="AV34" s="543"/>
      <c r="AW34" s="542"/>
      <c r="AX34" s="537"/>
      <c r="AY34" s="61" t="str">
        <f>IF(OR(TabB3[[#This Row],[eingereichter
Betrag (€)]]=0,TabB3[[#This Row],[eingereichter
Betrag (€)]]=""),"",COUNTA($M$6:$M34)-COUNTIF(($M$6:$M34),0))</f>
        <v/>
      </c>
      <c r="AZ34" s="544">
        <f t="shared" ca="1" si="0"/>
        <v>0.43885534847922913</v>
      </c>
      <c r="BA34" s="545">
        <f>IF(TabB3[[#This Row],[Lfd.
Nr. f.
Stich-
probe]]&lt;&gt;"",TabB3[[#This Row],[Zufalls-
zahl]],0)</f>
        <v>0</v>
      </c>
      <c r="BB34" s="546">
        <f>IF(TabB3[[#This Row],[Stich-
probe]]&gt;0,IF(TabB3[[#This Row],[Differenz
förderfähig/
eingereicht nach Prüfung ÖIF (€)]]&lt;&gt;0,1,0),0)</f>
        <v>0</v>
      </c>
      <c r="BC34" s="547">
        <f>IF(TabB3[[#This Row],[Stich-
probe]]=0,0,TabB3[[#This Row],[Stich-
probe]]*TabB3[[#This Row],[Differenz
förderfähig/
eingereicht nach Prüfung ÖIF (€)]]/TabB3[[#This Row],[eingereichter
Betrag (€)]]*-1)</f>
        <v>0</v>
      </c>
      <c r="BD34" s="61"/>
    </row>
    <row r="35" spans="2:56" s="60" customFormat="1">
      <c r="B35" s="61"/>
      <c r="C35" s="536">
        <f>IF(TabB3[[#This Row],[Zufalls-
zahl wenn
lfd. Nr.]]=0,0,IF(RANK(TabB3[[#This Row],[Zufalls-
zahl wenn
lfd. Nr.]],TabB3[Zufalls-
zahl wenn
lfd. Nr.])&lt;=TabB3[[#Totals],[Zufalls-
zahl]],1,0))</f>
        <v>0</v>
      </c>
      <c r="D35" s="531" t="s">
        <v>35</v>
      </c>
      <c r="E35" s="532">
        <v>29</v>
      </c>
      <c r="F35" s="13"/>
      <c r="G35" s="29"/>
      <c r="H35" s="78"/>
      <c r="I35" s="8"/>
      <c r="J35" s="8"/>
      <c r="K35" s="8"/>
      <c r="L35" s="8"/>
      <c r="M35" s="152"/>
      <c r="N35" s="152"/>
      <c r="O35" s="72">
        <f>(TabB3[[#This Row],[förderfähiger 
Betrag nach Prüfung ÖIF (€)]]-TabB3[[#This Row],[eingereichter
Betrag (€)]])*IF(TabB3[[#This Row],[Stich-
probe]]&gt;0,1,0)</f>
        <v>0</v>
      </c>
      <c r="P35" s="8"/>
      <c r="Q35" s="8"/>
      <c r="R35" s="8"/>
      <c r="S35" s="537"/>
      <c r="T35" s="538"/>
      <c r="U35" s="538" t="str">
        <f>IF(ISERROR(VLOOKUP(TabB3[[#This Row],[Grund für Differenz]],Datenquelle!$I$3:$J$20,2,FALSE)),"",VLOOKUP(TabB3[[#This Row],[Grund für Differenz]],Datenquelle!$I$3:$J$20,2,FALSE))</f>
        <v/>
      </c>
      <c r="V35" s="537"/>
      <c r="W35" s="540"/>
      <c r="X35" s="540"/>
      <c r="Y35" s="541"/>
      <c r="Z35" s="541"/>
      <c r="AA35" s="541"/>
      <c r="AB35" s="541"/>
      <c r="AC35" s="541"/>
      <c r="AD35" s="541"/>
      <c r="AE35" s="539"/>
      <c r="AF35" s="542"/>
      <c r="AG35" s="542"/>
      <c r="AH35" s="542"/>
      <c r="AI35" s="542"/>
      <c r="AJ35" s="542"/>
      <c r="AK35" s="542"/>
      <c r="AL35" s="542"/>
      <c r="AM35" s="542"/>
      <c r="AN35" s="542"/>
      <c r="AO35" s="542"/>
      <c r="AP35" s="537"/>
      <c r="AQ35" s="542" t="s">
        <v>317</v>
      </c>
      <c r="AR35" s="542" t="s">
        <v>317</v>
      </c>
      <c r="AS35" s="542" t="s">
        <v>317</v>
      </c>
      <c r="AT35" s="542" t="s">
        <v>317</v>
      </c>
      <c r="AU35" s="542" t="s">
        <v>317</v>
      </c>
      <c r="AV35" s="543"/>
      <c r="AW35" s="542"/>
      <c r="AX35" s="537"/>
      <c r="AY35" s="61" t="str">
        <f>IF(OR(TabB3[[#This Row],[eingereichter
Betrag (€)]]=0,TabB3[[#This Row],[eingereichter
Betrag (€)]]=""),"",COUNTA($M$6:$M35)-COUNTIF(($M$6:$M35),0))</f>
        <v/>
      </c>
      <c r="AZ35" s="544">
        <f t="shared" ca="1" si="0"/>
        <v>0.10478509903728417</v>
      </c>
      <c r="BA35" s="545">
        <f>IF(TabB3[[#This Row],[Lfd.
Nr. f.
Stich-
probe]]&lt;&gt;"",TabB3[[#This Row],[Zufalls-
zahl]],0)</f>
        <v>0</v>
      </c>
      <c r="BB35" s="546">
        <f>IF(TabB3[[#This Row],[Stich-
probe]]&gt;0,IF(TabB3[[#This Row],[Differenz
förderfähig/
eingereicht nach Prüfung ÖIF (€)]]&lt;&gt;0,1,0),0)</f>
        <v>0</v>
      </c>
      <c r="BC35" s="547">
        <f>IF(TabB3[[#This Row],[Stich-
probe]]=0,0,TabB3[[#This Row],[Stich-
probe]]*TabB3[[#This Row],[Differenz
förderfähig/
eingereicht nach Prüfung ÖIF (€)]]/TabB3[[#This Row],[eingereichter
Betrag (€)]]*-1)</f>
        <v>0</v>
      </c>
      <c r="BD35" s="61"/>
    </row>
    <row r="36" spans="2:56" s="60" customFormat="1">
      <c r="B36" s="61"/>
      <c r="C36" s="536">
        <f>IF(TabB3[[#This Row],[Zufalls-
zahl wenn
lfd. Nr.]]=0,0,IF(RANK(TabB3[[#This Row],[Zufalls-
zahl wenn
lfd. Nr.]],TabB3[Zufalls-
zahl wenn
lfd. Nr.])&lt;=TabB3[[#Totals],[Zufalls-
zahl]],1,0))</f>
        <v>0</v>
      </c>
      <c r="D36" s="531" t="s">
        <v>35</v>
      </c>
      <c r="E36" s="532">
        <v>30</v>
      </c>
      <c r="F36" s="13"/>
      <c r="G36" s="29"/>
      <c r="H36" s="78"/>
      <c r="I36" s="8"/>
      <c r="J36" s="8"/>
      <c r="K36" s="8"/>
      <c r="L36" s="8"/>
      <c r="M36" s="152"/>
      <c r="N36" s="152"/>
      <c r="O36" s="72">
        <f>(TabB3[[#This Row],[förderfähiger 
Betrag nach Prüfung ÖIF (€)]]-TabB3[[#This Row],[eingereichter
Betrag (€)]])*IF(TabB3[[#This Row],[Stich-
probe]]&gt;0,1,0)</f>
        <v>0</v>
      </c>
      <c r="P36" s="8"/>
      <c r="Q36" s="8"/>
      <c r="R36" s="8"/>
      <c r="S36" s="537"/>
      <c r="T36" s="538"/>
      <c r="U36" s="538" t="str">
        <f>IF(ISERROR(VLOOKUP(TabB3[[#This Row],[Grund für Differenz]],Datenquelle!$I$3:$J$20,2,FALSE)),"",VLOOKUP(TabB3[[#This Row],[Grund für Differenz]],Datenquelle!$I$3:$J$20,2,FALSE))</f>
        <v/>
      </c>
      <c r="V36" s="537"/>
      <c r="W36" s="540"/>
      <c r="X36" s="540"/>
      <c r="Y36" s="541"/>
      <c r="Z36" s="541"/>
      <c r="AA36" s="541"/>
      <c r="AB36" s="541"/>
      <c r="AC36" s="541"/>
      <c r="AD36" s="541"/>
      <c r="AE36" s="539"/>
      <c r="AF36" s="542"/>
      <c r="AG36" s="542"/>
      <c r="AH36" s="542"/>
      <c r="AI36" s="542"/>
      <c r="AJ36" s="542"/>
      <c r="AK36" s="542"/>
      <c r="AL36" s="542"/>
      <c r="AM36" s="542"/>
      <c r="AN36" s="542"/>
      <c r="AO36" s="542"/>
      <c r="AP36" s="537"/>
      <c r="AQ36" s="542" t="s">
        <v>317</v>
      </c>
      <c r="AR36" s="542" t="s">
        <v>317</v>
      </c>
      <c r="AS36" s="542" t="s">
        <v>317</v>
      </c>
      <c r="AT36" s="542" t="s">
        <v>317</v>
      </c>
      <c r="AU36" s="542" t="s">
        <v>317</v>
      </c>
      <c r="AV36" s="543"/>
      <c r="AW36" s="542"/>
      <c r="AX36" s="537"/>
      <c r="AY36" s="61" t="str">
        <f>IF(OR(TabB3[[#This Row],[eingereichter
Betrag (€)]]=0,TabB3[[#This Row],[eingereichter
Betrag (€)]]=""),"",COUNTA($M$6:$M36)-COUNTIF(($M$6:$M36),0))</f>
        <v/>
      </c>
      <c r="AZ36" s="544">
        <f t="shared" ca="1" si="0"/>
        <v>5.9935932343889275E-2</v>
      </c>
      <c r="BA36" s="545">
        <f>IF(TabB3[[#This Row],[Lfd.
Nr. f.
Stich-
probe]]&lt;&gt;"",TabB3[[#This Row],[Zufalls-
zahl]],0)</f>
        <v>0</v>
      </c>
      <c r="BB36" s="546">
        <f>IF(TabB3[[#This Row],[Stich-
probe]]&gt;0,IF(TabB3[[#This Row],[Differenz
förderfähig/
eingereicht nach Prüfung ÖIF (€)]]&lt;&gt;0,1,0),0)</f>
        <v>0</v>
      </c>
      <c r="BC36" s="547">
        <f>IF(TabB3[[#This Row],[Stich-
probe]]=0,0,TabB3[[#This Row],[Stich-
probe]]*TabB3[[#This Row],[Differenz
förderfähig/
eingereicht nach Prüfung ÖIF (€)]]/TabB3[[#This Row],[eingereichter
Betrag (€)]]*-1)</f>
        <v>0</v>
      </c>
      <c r="BD36" s="61"/>
    </row>
    <row r="37" spans="2:56" s="60" customFormat="1">
      <c r="B37" s="61"/>
      <c r="C37" s="536">
        <f>IF(TabB3[[#This Row],[Zufalls-
zahl wenn
lfd. Nr.]]=0,0,IF(RANK(TabB3[[#This Row],[Zufalls-
zahl wenn
lfd. Nr.]],TabB3[Zufalls-
zahl wenn
lfd. Nr.])&lt;=TabB3[[#Totals],[Zufalls-
zahl]],1,0))</f>
        <v>0</v>
      </c>
      <c r="D37" s="531" t="s">
        <v>35</v>
      </c>
      <c r="E37" s="532">
        <v>31</v>
      </c>
      <c r="F37" s="13"/>
      <c r="G37" s="29"/>
      <c r="H37" s="78"/>
      <c r="I37" s="8"/>
      <c r="J37" s="8"/>
      <c r="K37" s="8"/>
      <c r="L37" s="8"/>
      <c r="M37" s="152"/>
      <c r="N37" s="152"/>
      <c r="O37" s="72">
        <f>(TabB3[[#This Row],[förderfähiger 
Betrag nach Prüfung ÖIF (€)]]-TabB3[[#This Row],[eingereichter
Betrag (€)]])*IF(TabB3[[#This Row],[Stich-
probe]]&gt;0,1,0)</f>
        <v>0</v>
      </c>
      <c r="P37" s="8"/>
      <c r="Q37" s="8"/>
      <c r="R37" s="8"/>
      <c r="S37" s="537"/>
      <c r="T37" s="538"/>
      <c r="U37" s="538" t="str">
        <f>IF(ISERROR(VLOOKUP(TabB3[[#This Row],[Grund für Differenz]],Datenquelle!$I$3:$J$20,2,FALSE)),"",VLOOKUP(TabB3[[#This Row],[Grund für Differenz]],Datenquelle!$I$3:$J$20,2,FALSE))</f>
        <v/>
      </c>
      <c r="V37" s="537"/>
      <c r="W37" s="540"/>
      <c r="X37" s="540"/>
      <c r="Y37" s="541"/>
      <c r="Z37" s="541"/>
      <c r="AA37" s="541"/>
      <c r="AB37" s="541"/>
      <c r="AC37" s="541"/>
      <c r="AD37" s="541"/>
      <c r="AE37" s="539"/>
      <c r="AF37" s="542"/>
      <c r="AG37" s="542"/>
      <c r="AH37" s="542"/>
      <c r="AI37" s="542"/>
      <c r="AJ37" s="542"/>
      <c r="AK37" s="542"/>
      <c r="AL37" s="542"/>
      <c r="AM37" s="542"/>
      <c r="AN37" s="542"/>
      <c r="AO37" s="542"/>
      <c r="AP37" s="537"/>
      <c r="AQ37" s="542" t="s">
        <v>317</v>
      </c>
      <c r="AR37" s="542" t="s">
        <v>317</v>
      </c>
      <c r="AS37" s="542" t="s">
        <v>317</v>
      </c>
      <c r="AT37" s="542" t="s">
        <v>317</v>
      </c>
      <c r="AU37" s="542" t="s">
        <v>317</v>
      </c>
      <c r="AV37" s="543"/>
      <c r="AW37" s="542"/>
      <c r="AX37" s="537"/>
      <c r="AY37" s="61" t="str">
        <f>IF(OR(TabB3[[#This Row],[eingereichter
Betrag (€)]]=0,TabB3[[#This Row],[eingereichter
Betrag (€)]]=""),"",COUNTA($M$6:$M37)-COUNTIF(($M$6:$M37),0))</f>
        <v/>
      </c>
      <c r="AZ37" s="544">
        <f t="shared" ca="1" si="0"/>
        <v>0.98144172162979459</v>
      </c>
      <c r="BA37" s="545">
        <f>IF(TabB3[[#This Row],[Lfd.
Nr. f.
Stich-
probe]]&lt;&gt;"",TabB3[[#This Row],[Zufalls-
zahl]],0)</f>
        <v>0</v>
      </c>
      <c r="BB37" s="546">
        <f>IF(TabB3[[#This Row],[Stich-
probe]]&gt;0,IF(TabB3[[#This Row],[Differenz
förderfähig/
eingereicht nach Prüfung ÖIF (€)]]&lt;&gt;0,1,0),0)</f>
        <v>0</v>
      </c>
      <c r="BC37" s="547">
        <f>IF(TabB3[[#This Row],[Stich-
probe]]=0,0,TabB3[[#This Row],[Stich-
probe]]*TabB3[[#This Row],[Differenz
förderfähig/
eingereicht nach Prüfung ÖIF (€)]]/TabB3[[#This Row],[eingereichter
Betrag (€)]]*-1)</f>
        <v>0</v>
      </c>
      <c r="BD37" s="61"/>
    </row>
    <row r="38" spans="2:56" s="60" customFormat="1">
      <c r="B38" s="61"/>
      <c r="C38" s="536">
        <f>IF(TabB3[[#This Row],[Zufalls-
zahl wenn
lfd. Nr.]]=0,0,IF(RANK(TabB3[[#This Row],[Zufalls-
zahl wenn
lfd. Nr.]],TabB3[Zufalls-
zahl wenn
lfd. Nr.])&lt;=TabB3[[#Totals],[Zufalls-
zahl]],1,0))</f>
        <v>0</v>
      </c>
      <c r="D38" s="531" t="s">
        <v>35</v>
      </c>
      <c r="E38" s="532">
        <v>32</v>
      </c>
      <c r="F38" s="13"/>
      <c r="G38" s="29"/>
      <c r="H38" s="78"/>
      <c r="I38" s="8"/>
      <c r="J38" s="8"/>
      <c r="K38" s="8"/>
      <c r="L38" s="8"/>
      <c r="M38" s="152"/>
      <c r="N38" s="152"/>
      <c r="O38" s="72">
        <f>(TabB3[[#This Row],[förderfähiger 
Betrag nach Prüfung ÖIF (€)]]-TabB3[[#This Row],[eingereichter
Betrag (€)]])*IF(TabB3[[#This Row],[Stich-
probe]]&gt;0,1,0)</f>
        <v>0</v>
      </c>
      <c r="P38" s="8"/>
      <c r="Q38" s="8"/>
      <c r="R38" s="8"/>
      <c r="S38" s="537"/>
      <c r="T38" s="538"/>
      <c r="U38" s="538" t="str">
        <f>IF(ISERROR(VLOOKUP(TabB3[[#This Row],[Grund für Differenz]],Datenquelle!$I$3:$J$20,2,FALSE)),"",VLOOKUP(TabB3[[#This Row],[Grund für Differenz]],Datenquelle!$I$3:$J$20,2,FALSE))</f>
        <v/>
      </c>
      <c r="V38" s="537"/>
      <c r="W38" s="540"/>
      <c r="X38" s="540"/>
      <c r="Y38" s="541"/>
      <c r="Z38" s="541"/>
      <c r="AA38" s="541"/>
      <c r="AB38" s="541"/>
      <c r="AC38" s="541"/>
      <c r="AD38" s="541"/>
      <c r="AE38" s="539"/>
      <c r="AF38" s="542"/>
      <c r="AG38" s="542"/>
      <c r="AH38" s="542"/>
      <c r="AI38" s="542"/>
      <c r="AJ38" s="542"/>
      <c r="AK38" s="542"/>
      <c r="AL38" s="542"/>
      <c r="AM38" s="542"/>
      <c r="AN38" s="542"/>
      <c r="AO38" s="542"/>
      <c r="AP38" s="537"/>
      <c r="AQ38" s="542" t="s">
        <v>317</v>
      </c>
      <c r="AR38" s="542" t="s">
        <v>317</v>
      </c>
      <c r="AS38" s="542" t="s">
        <v>317</v>
      </c>
      <c r="AT38" s="542" t="s">
        <v>317</v>
      </c>
      <c r="AU38" s="542" t="s">
        <v>317</v>
      </c>
      <c r="AV38" s="543"/>
      <c r="AW38" s="542"/>
      <c r="AX38" s="537"/>
      <c r="AY38" s="61" t="str">
        <f>IF(OR(TabB3[[#This Row],[eingereichter
Betrag (€)]]=0,TabB3[[#This Row],[eingereichter
Betrag (€)]]=""),"",COUNTA($M$6:$M38)-COUNTIF(($M$6:$M38),0))</f>
        <v/>
      </c>
      <c r="AZ38" s="544">
        <f t="shared" ca="1" si="0"/>
        <v>0.87344632480840223</v>
      </c>
      <c r="BA38" s="545">
        <f>IF(TabB3[[#This Row],[Lfd.
Nr. f.
Stich-
probe]]&lt;&gt;"",TabB3[[#This Row],[Zufalls-
zahl]],0)</f>
        <v>0</v>
      </c>
      <c r="BB38" s="546">
        <f>IF(TabB3[[#This Row],[Stich-
probe]]&gt;0,IF(TabB3[[#This Row],[Differenz
förderfähig/
eingereicht nach Prüfung ÖIF (€)]]&lt;&gt;0,1,0),0)</f>
        <v>0</v>
      </c>
      <c r="BC38" s="547">
        <f>IF(TabB3[[#This Row],[Stich-
probe]]=0,0,TabB3[[#This Row],[Stich-
probe]]*TabB3[[#This Row],[Differenz
förderfähig/
eingereicht nach Prüfung ÖIF (€)]]/TabB3[[#This Row],[eingereichter
Betrag (€)]]*-1)</f>
        <v>0</v>
      </c>
      <c r="BD38" s="61"/>
    </row>
    <row r="39" spans="2:56" s="60" customFormat="1">
      <c r="B39" s="61"/>
      <c r="C39" s="536">
        <f>IF(TabB3[[#This Row],[Zufalls-
zahl wenn
lfd. Nr.]]=0,0,IF(RANK(TabB3[[#This Row],[Zufalls-
zahl wenn
lfd. Nr.]],TabB3[Zufalls-
zahl wenn
lfd. Nr.])&lt;=TabB3[[#Totals],[Zufalls-
zahl]],1,0))</f>
        <v>0</v>
      </c>
      <c r="D39" s="531" t="s">
        <v>35</v>
      </c>
      <c r="E39" s="532">
        <v>33</v>
      </c>
      <c r="F39" s="13"/>
      <c r="G39" s="29"/>
      <c r="H39" s="78"/>
      <c r="I39" s="8"/>
      <c r="J39" s="8"/>
      <c r="K39" s="8"/>
      <c r="L39" s="8"/>
      <c r="M39" s="152"/>
      <c r="N39" s="152"/>
      <c r="O39" s="72">
        <f>(TabB3[[#This Row],[förderfähiger 
Betrag nach Prüfung ÖIF (€)]]-TabB3[[#This Row],[eingereichter
Betrag (€)]])*IF(TabB3[[#This Row],[Stich-
probe]]&gt;0,1,0)</f>
        <v>0</v>
      </c>
      <c r="P39" s="8"/>
      <c r="Q39" s="8"/>
      <c r="R39" s="8"/>
      <c r="S39" s="537"/>
      <c r="T39" s="538"/>
      <c r="U39" s="538" t="str">
        <f>IF(ISERROR(VLOOKUP(TabB3[[#This Row],[Grund für Differenz]],Datenquelle!$I$3:$J$20,2,FALSE)),"",VLOOKUP(TabB3[[#This Row],[Grund für Differenz]],Datenquelle!$I$3:$J$20,2,FALSE))</f>
        <v/>
      </c>
      <c r="V39" s="537"/>
      <c r="W39" s="540"/>
      <c r="X39" s="540"/>
      <c r="Y39" s="541"/>
      <c r="Z39" s="541"/>
      <c r="AA39" s="541"/>
      <c r="AB39" s="541"/>
      <c r="AC39" s="541"/>
      <c r="AD39" s="541"/>
      <c r="AE39" s="539"/>
      <c r="AF39" s="542"/>
      <c r="AG39" s="542"/>
      <c r="AH39" s="542"/>
      <c r="AI39" s="542"/>
      <c r="AJ39" s="542"/>
      <c r="AK39" s="542"/>
      <c r="AL39" s="542"/>
      <c r="AM39" s="542"/>
      <c r="AN39" s="542"/>
      <c r="AO39" s="542"/>
      <c r="AP39" s="537"/>
      <c r="AQ39" s="542" t="s">
        <v>317</v>
      </c>
      <c r="AR39" s="542" t="s">
        <v>317</v>
      </c>
      <c r="AS39" s="542" t="s">
        <v>317</v>
      </c>
      <c r="AT39" s="542" t="s">
        <v>317</v>
      </c>
      <c r="AU39" s="542" t="s">
        <v>317</v>
      </c>
      <c r="AV39" s="543"/>
      <c r="AW39" s="542"/>
      <c r="AX39" s="537"/>
      <c r="AY39" s="61" t="str">
        <f>IF(OR(TabB3[[#This Row],[eingereichter
Betrag (€)]]=0,TabB3[[#This Row],[eingereichter
Betrag (€)]]=""),"",COUNTA($M$6:$M39)-COUNTIF(($M$6:$M39),0))</f>
        <v/>
      </c>
      <c r="AZ39" s="544">
        <f t="shared" ca="1" si="0"/>
        <v>0.26413251505611368</v>
      </c>
      <c r="BA39" s="545">
        <f>IF(TabB3[[#This Row],[Lfd.
Nr. f.
Stich-
probe]]&lt;&gt;"",TabB3[[#This Row],[Zufalls-
zahl]],0)</f>
        <v>0</v>
      </c>
      <c r="BB39" s="546">
        <f>IF(TabB3[[#This Row],[Stich-
probe]]&gt;0,IF(TabB3[[#This Row],[Differenz
förderfähig/
eingereicht nach Prüfung ÖIF (€)]]&lt;&gt;0,1,0),0)</f>
        <v>0</v>
      </c>
      <c r="BC39" s="547">
        <f>IF(TabB3[[#This Row],[Stich-
probe]]=0,0,TabB3[[#This Row],[Stich-
probe]]*TabB3[[#This Row],[Differenz
förderfähig/
eingereicht nach Prüfung ÖIF (€)]]/TabB3[[#This Row],[eingereichter
Betrag (€)]]*-1)</f>
        <v>0</v>
      </c>
      <c r="BD39" s="61"/>
    </row>
    <row r="40" spans="2:56" s="60" customFormat="1">
      <c r="B40" s="61"/>
      <c r="C40" s="536">
        <f>IF(TabB3[[#This Row],[Zufalls-
zahl wenn
lfd. Nr.]]=0,0,IF(RANK(TabB3[[#This Row],[Zufalls-
zahl wenn
lfd. Nr.]],TabB3[Zufalls-
zahl wenn
lfd. Nr.])&lt;=TabB3[[#Totals],[Zufalls-
zahl]],1,0))</f>
        <v>0</v>
      </c>
      <c r="D40" s="531" t="s">
        <v>35</v>
      </c>
      <c r="E40" s="532">
        <v>34</v>
      </c>
      <c r="F40" s="13"/>
      <c r="G40" s="29"/>
      <c r="H40" s="78"/>
      <c r="I40" s="8"/>
      <c r="J40" s="8"/>
      <c r="K40" s="8"/>
      <c r="L40" s="8"/>
      <c r="M40" s="152"/>
      <c r="N40" s="152"/>
      <c r="O40" s="72">
        <f>(TabB3[[#This Row],[förderfähiger 
Betrag nach Prüfung ÖIF (€)]]-TabB3[[#This Row],[eingereichter
Betrag (€)]])*IF(TabB3[[#This Row],[Stich-
probe]]&gt;0,1,0)</f>
        <v>0</v>
      </c>
      <c r="P40" s="8"/>
      <c r="Q40" s="8"/>
      <c r="R40" s="8"/>
      <c r="S40" s="537"/>
      <c r="T40" s="538"/>
      <c r="U40" s="538" t="str">
        <f>IF(ISERROR(VLOOKUP(TabB3[[#This Row],[Grund für Differenz]],Datenquelle!$I$3:$J$20,2,FALSE)),"",VLOOKUP(TabB3[[#This Row],[Grund für Differenz]],Datenquelle!$I$3:$J$20,2,FALSE))</f>
        <v/>
      </c>
      <c r="V40" s="537"/>
      <c r="W40" s="540"/>
      <c r="X40" s="540"/>
      <c r="Y40" s="541"/>
      <c r="Z40" s="541"/>
      <c r="AA40" s="541"/>
      <c r="AB40" s="541"/>
      <c r="AC40" s="541"/>
      <c r="AD40" s="541"/>
      <c r="AE40" s="539"/>
      <c r="AF40" s="542"/>
      <c r="AG40" s="542"/>
      <c r="AH40" s="542"/>
      <c r="AI40" s="542"/>
      <c r="AJ40" s="542"/>
      <c r="AK40" s="542"/>
      <c r="AL40" s="542"/>
      <c r="AM40" s="542"/>
      <c r="AN40" s="542"/>
      <c r="AO40" s="542"/>
      <c r="AP40" s="537"/>
      <c r="AQ40" s="542" t="s">
        <v>317</v>
      </c>
      <c r="AR40" s="542" t="s">
        <v>317</v>
      </c>
      <c r="AS40" s="542" t="s">
        <v>317</v>
      </c>
      <c r="AT40" s="542" t="s">
        <v>317</v>
      </c>
      <c r="AU40" s="542" t="s">
        <v>317</v>
      </c>
      <c r="AV40" s="543"/>
      <c r="AW40" s="542"/>
      <c r="AX40" s="537"/>
      <c r="AY40" s="61" t="str">
        <f>IF(OR(TabB3[[#This Row],[eingereichter
Betrag (€)]]=0,TabB3[[#This Row],[eingereichter
Betrag (€)]]=""),"",COUNTA($M$6:$M40)-COUNTIF(($M$6:$M40),0))</f>
        <v/>
      </c>
      <c r="AZ40" s="544">
        <f t="shared" ca="1" si="0"/>
        <v>0.32019867178207195</v>
      </c>
      <c r="BA40" s="545">
        <f>IF(TabB3[[#This Row],[Lfd.
Nr. f.
Stich-
probe]]&lt;&gt;"",TabB3[[#This Row],[Zufalls-
zahl]],0)</f>
        <v>0</v>
      </c>
      <c r="BB40" s="546">
        <f>IF(TabB3[[#This Row],[Stich-
probe]]&gt;0,IF(TabB3[[#This Row],[Differenz
förderfähig/
eingereicht nach Prüfung ÖIF (€)]]&lt;&gt;0,1,0),0)</f>
        <v>0</v>
      </c>
      <c r="BC40" s="547">
        <f>IF(TabB3[[#This Row],[Stich-
probe]]=0,0,TabB3[[#This Row],[Stich-
probe]]*TabB3[[#This Row],[Differenz
förderfähig/
eingereicht nach Prüfung ÖIF (€)]]/TabB3[[#This Row],[eingereichter
Betrag (€)]]*-1)</f>
        <v>0</v>
      </c>
      <c r="BD40" s="61"/>
    </row>
    <row r="41" spans="2:56" s="60" customFormat="1">
      <c r="B41" s="61"/>
      <c r="C41" s="536">
        <f>IF(TabB3[[#This Row],[Zufalls-
zahl wenn
lfd. Nr.]]=0,0,IF(RANK(TabB3[[#This Row],[Zufalls-
zahl wenn
lfd. Nr.]],TabB3[Zufalls-
zahl wenn
lfd. Nr.])&lt;=TabB3[[#Totals],[Zufalls-
zahl]],1,0))</f>
        <v>0</v>
      </c>
      <c r="D41" s="531" t="s">
        <v>35</v>
      </c>
      <c r="E41" s="532">
        <v>35</v>
      </c>
      <c r="F41" s="13"/>
      <c r="G41" s="29"/>
      <c r="H41" s="78"/>
      <c r="I41" s="8"/>
      <c r="J41" s="8"/>
      <c r="K41" s="8"/>
      <c r="L41" s="8"/>
      <c r="M41" s="152"/>
      <c r="N41" s="152"/>
      <c r="O41" s="72">
        <f>(TabB3[[#This Row],[förderfähiger 
Betrag nach Prüfung ÖIF (€)]]-TabB3[[#This Row],[eingereichter
Betrag (€)]])*IF(TabB3[[#This Row],[Stich-
probe]]&gt;0,1,0)</f>
        <v>0</v>
      </c>
      <c r="P41" s="8"/>
      <c r="Q41" s="8"/>
      <c r="R41" s="8"/>
      <c r="S41" s="537"/>
      <c r="T41" s="538"/>
      <c r="U41" s="538" t="str">
        <f>IF(ISERROR(VLOOKUP(TabB3[[#This Row],[Grund für Differenz]],Datenquelle!$I$3:$J$20,2,FALSE)),"",VLOOKUP(TabB3[[#This Row],[Grund für Differenz]],Datenquelle!$I$3:$J$20,2,FALSE))</f>
        <v/>
      </c>
      <c r="V41" s="537"/>
      <c r="W41" s="540"/>
      <c r="X41" s="540"/>
      <c r="Y41" s="541"/>
      <c r="Z41" s="541"/>
      <c r="AA41" s="541"/>
      <c r="AB41" s="541"/>
      <c r="AC41" s="541"/>
      <c r="AD41" s="541"/>
      <c r="AE41" s="539"/>
      <c r="AF41" s="542"/>
      <c r="AG41" s="542"/>
      <c r="AH41" s="542"/>
      <c r="AI41" s="542"/>
      <c r="AJ41" s="542"/>
      <c r="AK41" s="542"/>
      <c r="AL41" s="542"/>
      <c r="AM41" s="542"/>
      <c r="AN41" s="542"/>
      <c r="AO41" s="542"/>
      <c r="AP41" s="537"/>
      <c r="AQ41" s="542" t="s">
        <v>317</v>
      </c>
      <c r="AR41" s="542" t="s">
        <v>317</v>
      </c>
      <c r="AS41" s="542" t="s">
        <v>317</v>
      </c>
      <c r="AT41" s="542" t="s">
        <v>317</v>
      </c>
      <c r="AU41" s="542" t="s">
        <v>317</v>
      </c>
      <c r="AV41" s="543"/>
      <c r="AW41" s="542"/>
      <c r="AX41" s="537"/>
      <c r="AY41" s="61" t="str">
        <f>IF(OR(TabB3[[#This Row],[eingereichter
Betrag (€)]]=0,TabB3[[#This Row],[eingereichter
Betrag (€)]]=""),"",COUNTA($M$6:$M41)-COUNTIF(($M$6:$M41),0))</f>
        <v/>
      </c>
      <c r="AZ41" s="544">
        <f t="shared" ca="1" si="0"/>
        <v>0.77833719024715231</v>
      </c>
      <c r="BA41" s="545">
        <f>IF(TabB3[[#This Row],[Lfd.
Nr. f.
Stich-
probe]]&lt;&gt;"",TabB3[[#This Row],[Zufalls-
zahl]],0)</f>
        <v>0</v>
      </c>
      <c r="BB41" s="546">
        <f>IF(TabB3[[#This Row],[Stich-
probe]]&gt;0,IF(TabB3[[#This Row],[Differenz
förderfähig/
eingereicht nach Prüfung ÖIF (€)]]&lt;&gt;0,1,0),0)</f>
        <v>0</v>
      </c>
      <c r="BC41" s="547">
        <f>IF(TabB3[[#This Row],[Stich-
probe]]=0,0,TabB3[[#This Row],[Stich-
probe]]*TabB3[[#This Row],[Differenz
förderfähig/
eingereicht nach Prüfung ÖIF (€)]]/TabB3[[#This Row],[eingereichter
Betrag (€)]]*-1)</f>
        <v>0</v>
      </c>
      <c r="BD41" s="61"/>
    </row>
    <row r="42" spans="2:56" s="60" customFormat="1">
      <c r="B42" s="61"/>
      <c r="C42" s="536">
        <f>IF(TabB3[[#This Row],[Zufalls-
zahl wenn
lfd. Nr.]]=0,0,IF(RANK(TabB3[[#This Row],[Zufalls-
zahl wenn
lfd. Nr.]],TabB3[Zufalls-
zahl wenn
lfd. Nr.])&lt;=TabB3[[#Totals],[Zufalls-
zahl]],1,0))</f>
        <v>0</v>
      </c>
      <c r="D42" s="531" t="s">
        <v>35</v>
      </c>
      <c r="E42" s="532">
        <v>36</v>
      </c>
      <c r="F42" s="13"/>
      <c r="G42" s="29"/>
      <c r="H42" s="78"/>
      <c r="I42" s="8"/>
      <c r="J42" s="8"/>
      <c r="K42" s="8"/>
      <c r="L42" s="8"/>
      <c r="M42" s="152"/>
      <c r="N42" s="152"/>
      <c r="O42" s="72">
        <f>(TabB3[[#This Row],[förderfähiger 
Betrag nach Prüfung ÖIF (€)]]-TabB3[[#This Row],[eingereichter
Betrag (€)]])*IF(TabB3[[#This Row],[Stich-
probe]]&gt;0,1,0)</f>
        <v>0</v>
      </c>
      <c r="P42" s="8"/>
      <c r="Q42" s="8"/>
      <c r="R42" s="8"/>
      <c r="S42" s="537"/>
      <c r="T42" s="538"/>
      <c r="U42" s="538" t="str">
        <f>IF(ISERROR(VLOOKUP(TabB3[[#This Row],[Grund für Differenz]],Datenquelle!$I$3:$J$20,2,FALSE)),"",VLOOKUP(TabB3[[#This Row],[Grund für Differenz]],Datenquelle!$I$3:$J$20,2,FALSE))</f>
        <v/>
      </c>
      <c r="V42" s="537"/>
      <c r="W42" s="540"/>
      <c r="X42" s="540"/>
      <c r="Y42" s="541"/>
      <c r="Z42" s="541"/>
      <c r="AA42" s="541"/>
      <c r="AB42" s="541"/>
      <c r="AC42" s="541"/>
      <c r="AD42" s="541"/>
      <c r="AE42" s="539"/>
      <c r="AF42" s="542"/>
      <c r="AG42" s="542"/>
      <c r="AH42" s="542"/>
      <c r="AI42" s="542"/>
      <c r="AJ42" s="542"/>
      <c r="AK42" s="542"/>
      <c r="AL42" s="542"/>
      <c r="AM42" s="542"/>
      <c r="AN42" s="542"/>
      <c r="AO42" s="542"/>
      <c r="AP42" s="537"/>
      <c r="AQ42" s="542" t="s">
        <v>317</v>
      </c>
      <c r="AR42" s="542" t="s">
        <v>317</v>
      </c>
      <c r="AS42" s="542" t="s">
        <v>317</v>
      </c>
      <c r="AT42" s="542" t="s">
        <v>317</v>
      </c>
      <c r="AU42" s="542" t="s">
        <v>317</v>
      </c>
      <c r="AV42" s="543"/>
      <c r="AW42" s="542"/>
      <c r="AX42" s="537"/>
      <c r="AY42" s="61" t="str">
        <f>IF(OR(TabB3[[#This Row],[eingereichter
Betrag (€)]]=0,TabB3[[#This Row],[eingereichter
Betrag (€)]]=""),"",COUNTA($M$6:$M42)-COUNTIF(($M$6:$M42),0))</f>
        <v/>
      </c>
      <c r="AZ42" s="544">
        <f t="shared" ca="1" si="0"/>
        <v>0.72514599243652567</v>
      </c>
      <c r="BA42" s="545">
        <f>IF(TabB3[[#This Row],[Lfd.
Nr. f.
Stich-
probe]]&lt;&gt;"",TabB3[[#This Row],[Zufalls-
zahl]],0)</f>
        <v>0</v>
      </c>
      <c r="BB42" s="546">
        <f>IF(TabB3[[#This Row],[Stich-
probe]]&gt;0,IF(TabB3[[#This Row],[Differenz
förderfähig/
eingereicht nach Prüfung ÖIF (€)]]&lt;&gt;0,1,0),0)</f>
        <v>0</v>
      </c>
      <c r="BC42" s="547">
        <f>IF(TabB3[[#This Row],[Stich-
probe]]=0,0,TabB3[[#This Row],[Stich-
probe]]*TabB3[[#This Row],[Differenz
förderfähig/
eingereicht nach Prüfung ÖIF (€)]]/TabB3[[#This Row],[eingereichter
Betrag (€)]]*-1)</f>
        <v>0</v>
      </c>
      <c r="BD42" s="61"/>
    </row>
    <row r="43" spans="2:56" s="60" customFormat="1">
      <c r="B43" s="61"/>
      <c r="C43" s="536">
        <f>IF(TabB3[[#This Row],[Zufalls-
zahl wenn
lfd. Nr.]]=0,0,IF(RANK(TabB3[[#This Row],[Zufalls-
zahl wenn
lfd. Nr.]],TabB3[Zufalls-
zahl wenn
lfd. Nr.])&lt;=TabB3[[#Totals],[Zufalls-
zahl]],1,0))</f>
        <v>0</v>
      </c>
      <c r="D43" s="531" t="s">
        <v>35</v>
      </c>
      <c r="E43" s="532">
        <v>37</v>
      </c>
      <c r="F43" s="13"/>
      <c r="G43" s="29"/>
      <c r="H43" s="78"/>
      <c r="I43" s="8"/>
      <c r="J43" s="8"/>
      <c r="K43" s="8"/>
      <c r="L43" s="8"/>
      <c r="M43" s="152"/>
      <c r="N43" s="152"/>
      <c r="O43" s="72">
        <f>(TabB3[[#This Row],[förderfähiger 
Betrag nach Prüfung ÖIF (€)]]-TabB3[[#This Row],[eingereichter
Betrag (€)]])*IF(TabB3[[#This Row],[Stich-
probe]]&gt;0,1,0)</f>
        <v>0</v>
      </c>
      <c r="P43" s="8"/>
      <c r="Q43" s="8"/>
      <c r="R43" s="8"/>
      <c r="S43" s="537"/>
      <c r="T43" s="538"/>
      <c r="U43" s="538" t="str">
        <f>IF(ISERROR(VLOOKUP(TabB3[[#This Row],[Grund für Differenz]],Datenquelle!$I$3:$J$20,2,FALSE)),"",VLOOKUP(TabB3[[#This Row],[Grund für Differenz]],Datenquelle!$I$3:$J$20,2,FALSE))</f>
        <v/>
      </c>
      <c r="V43" s="537"/>
      <c r="W43" s="540"/>
      <c r="X43" s="540"/>
      <c r="Y43" s="541"/>
      <c r="Z43" s="541"/>
      <c r="AA43" s="541"/>
      <c r="AB43" s="541"/>
      <c r="AC43" s="541"/>
      <c r="AD43" s="541"/>
      <c r="AE43" s="539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37"/>
      <c r="AQ43" s="542" t="s">
        <v>317</v>
      </c>
      <c r="AR43" s="542" t="s">
        <v>317</v>
      </c>
      <c r="AS43" s="542" t="s">
        <v>317</v>
      </c>
      <c r="AT43" s="542" t="s">
        <v>317</v>
      </c>
      <c r="AU43" s="542" t="s">
        <v>317</v>
      </c>
      <c r="AV43" s="543"/>
      <c r="AW43" s="542"/>
      <c r="AX43" s="537"/>
      <c r="AY43" s="61" t="str">
        <f>IF(OR(TabB3[[#This Row],[eingereichter
Betrag (€)]]=0,TabB3[[#This Row],[eingereichter
Betrag (€)]]=""),"",COUNTA($M$6:$M43)-COUNTIF(($M$6:$M43),0))</f>
        <v/>
      </c>
      <c r="AZ43" s="544">
        <f t="shared" ca="1" si="0"/>
        <v>0.29578726585980508</v>
      </c>
      <c r="BA43" s="545">
        <f>IF(TabB3[[#This Row],[Lfd.
Nr. f.
Stich-
probe]]&lt;&gt;"",TabB3[[#This Row],[Zufalls-
zahl]],0)</f>
        <v>0</v>
      </c>
      <c r="BB43" s="546">
        <f>IF(TabB3[[#This Row],[Stich-
probe]]&gt;0,IF(TabB3[[#This Row],[Differenz
förderfähig/
eingereicht nach Prüfung ÖIF (€)]]&lt;&gt;0,1,0),0)</f>
        <v>0</v>
      </c>
      <c r="BC43" s="547">
        <f>IF(TabB3[[#This Row],[Stich-
probe]]=0,0,TabB3[[#This Row],[Stich-
probe]]*TabB3[[#This Row],[Differenz
förderfähig/
eingereicht nach Prüfung ÖIF (€)]]/TabB3[[#This Row],[eingereichter
Betrag (€)]]*-1)</f>
        <v>0</v>
      </c>
      <c r="BD43" s="61"/>
    </row>
    <row r="44" spans="2:56" s="60" customFormat="1">
      <c r="B44" s="61"/>
      <c r="C44" s="536">
        <f>IF(TabB3[[#This Row],[Zufalls-
zahl wenn
lfd. Nr.]]=0,0,IF(RANK(TabB3[[#This Row],[Zufalls-
zahl wenn
lfd. Nr.]],TabB3[Zufalls-
zahl wenn
lfd. Nr.])&lt;=TabB3[[#Totals],[Zufalls-
zahl]],1,0))</f>
        <v>0</v>
      </c>
      <c r="D44" s="531" t="s">
        <v>35</v>
      </c>
      <c r="E44" s="532">
        <v>38</v>
      </c>
      <c r="F44" s="13"/>
      <c r="G44" s="29"/>
      <c r="H44" s="78"/>
      <c r="I44" s="8"/>
      <c r="J44" s="8"/>
      <c r="K44" s="8"/>
      <c r="L44" s="8"/>
      <c r="M44" s="152"/>
      <c r="N44" s="152"/>
      <c r="O44" s="72">
        <f>(TabB3[[#This Row],[förderfähiger 
Betrag nach Prüfung ÖIF (€)]]-TabB3[[#This Row],[eingereichter
Betrag (€)]])*IF(TabB3[[#This Row],[Stich-
probe]]&gt;0,1,0)</f>
        <v>0</v>
      </c>
      <c r="P44" s="8"/>
      <c r="Q44" s="8"/>
      <c r="R44" s="8"/>
      <c r="S44" s="537"/>
      <c r="T44" s="538"/>
      <c r="U44" s="538" t="str">
        <f>IF(ISERROR(VLOOKUP(TabB3[[#This Row],[Grund für Differenz]],Datenquelle!$I$3:$J$20,2,FALSE)),"",VLOOKUP(TabB3[[#This Row],[Grund für Differenz]],Datenquelle!$I$3:$J$20,2,FALSE))</f>
        <v/>
      </c>
      <c r="V44" s="537"/>
      <c r="W44" s="540"/>
      <c r="X44" s="540"/>
      <c r="Y44" s="541"/>
      <c r="Z44" s="541"/>
      <c r="AA44" s="541"/>
      <c r="AB44" s="541"/>
      <c r="AC44" s="541"/>
      <c r="AD44" s="541"/>
      <c r="AE44" s="539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37"/>
      <c r="AQ44" s="542" t="s">
        <v>317</v>
      </c>
      <c r="AR44" s="542" t="s">
        <v>317</v>
      </c>
      <c r="AS44" s="542" t="s">
        <v>317</v>
      </c>
      <c r="AT44" s="542" t="s">
        <v>317</v>
      </c>
      <c r="AU44" s="542" t="s">
        <v>317</v>
      </c>
      <c r="AV44" s="543"/>
      <c r="AW44" s="542"/>
      <c r="AX44" s="537"/>
      <c r="AY44" s="61" t="str">
        <f>IF(OR(TabB3[[#This Row],[eingereichter
Betrag (€)]]=0,TabB3[[#This Row],[eingereichter
Betrag (€)]]=""),"",COUNTA($M$6:$M44)-COUNTIF(($M$6:$M44),0))</f>
        <v/>
      </c>
      <c r="AZ44" s="544">
        <f t="shared" ca="1" si="0"/>
        <v>3.6644662522343774E-2</v>
      </c>
      <c r="BA44" s="545">
        <f>IF(TabB3[[#This Row],[Lfd.
Nr. f.
Stich-
probe]]&lt;&gt;"",TabB3[[#This Row],[Zufalls-
zahl]],0)</f>
        <v>0</v>
      </c>
      <c r="BB44" s="546">
        <f>IF(TabB3[[#This Row],[Stich-
probe]]&gt;0,IF(TabB3[[#This Row],[Differenz
förderfähig/
eingereicht nach Prüfung ÖIF (€)]]&lt;&gt;0,1,0),0)</f>
        <v>0</v>
      </c>
      <c r="BC44" s="547">
        <f>IF(TabB3[[#This Row],[Stich-
probe]]=0,0,TabB3[[#This Row],[Stich-
probe]]*TabB3[[#This Row],[Differenz
förderfähig/
eingereicht nach Prüfung ÖIF (€)]]/TabB3[[#This Row],[eingereichter
Betrag (€)]]*-1)</f>
        <v>0</v>
      </c>
      <c r="BD44" s="61"/>
    </row>
    <row r="45" spans="2:56" s="60" customFormat="1">
      <c r="B45" s="61"/>
      <c r="C45" s="536">
        <f>IF(TabB3[[#This Row],[Zufalls-
zahl wenn
lfd. Nr.]]=0,0,IF(RANK(TabB3[[#This Row],[Zufalls-
zahl wenn
lfd. Nr.]],TabB3[Zufalls-
zahl wenn
lfd. Nr.])&lt;=TabB3[[#Totals],[Zufalls-
zahl]],1,0))</f>
        <v>0</v>
      </c>
      <c r="D45" s="531" t="s">
        <v>35</v>
      </c>
      <c r="E45" s="532">
        <v>39</v>
      </c>
      <c r="F45" s="13"/>
      <c r="G45" s="29"/>
      <c r="H45" s="78"/>
      <c r="I45" s="8"/>
      <c r="J45" s="8"/>
      <c r="K45" s="8"/>
      <c r="L45" s="8"/>
      <c r="M45" s="152"/>
      <c r="N45" s="152"/>
      <c r="O45" s="72">
        <f>(TabB3[[#This Row],[förderfähiger 
Betrag nach Prüfung ÖIF (€)]]-TabB3[[#This Row],[eingereichter
Betrag (€)]])*IF(TabB3[[#This Row],[Stich-
probe]]&gt;0,1,0)</f>
        <v>0</v>
      </c>
      <c r="P45" s="8"/>
      <c r="Q45" s="8"/>
      <c r="R45" s="8"/>
      <c r="S45" s="537"/>
      <c r="T45" s="538"/>
      <c r="U45" s="538" t="str">
        <f>IF(ISERROR(VLOOKUP(TabB3[[#This Row],[Grund für Differenz]],Datenquelle!$I$3:$J$20,2,FALSE)),"",VLOOKUP(TabB3[[#This Row],[Grund für Differenz]],Datenquelle!$I$3:$J$20,2,FALSE))</f>
        <v/>
      </c>
      <c r="V45" s="537"/>
      <c r="W45" s="540"/>
      <c r="X45" s="540"/>
      <c r="Y45" s="541"/>
      <c r="Z45" s="541"/>
      <c r="AA45" s="541"/>
      <c r="AB45" s="541"/>
      <c r="AC45" s="541"/>
      <c r="AD45" s="541"/>
      <c r="AE45" s="539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37"/>
      <c r="AQ45" s="542" t="s">
        <v>317</v>
      </c>
      <c r="AR45" s="542" t="s">
        <v>317</v>
      </c>
      <c r="AS45" s="542" t="s">
        <v>317</v>
      </c>
      <c r="AT45" s="542" t="s">
        <v>317</v>
      </c>
      <c r="AU45" s="542" t="s">
        <v>317</v>
      </c>
      <c r="AV45" s="543"/>
      <c r="AW45" s="542"/>
      <c r="AX45" s="537"/>
      <c r="AY45" s="61" t="str">
        <f>IF(OR(TabB3[[#This Row],[eingereichter
Betrag (€)]]=0,TabB3[[#This Row],[eingereichter
Betrag (€)]]=""),"",COUNTA($M$6:$M45)-COUNTIF(($M$6:$M45),0))</f>
        <v/>
      </c>
      <c r="AZ45" s="544">
        <f t="shared" ca="1" si="0"/>
        <v>0.65323425365131083</v>
      </c>
      <c r="BA45" s="545">
        <f>IF(TabB3[[#This Row],[Lfd.
Nr. f.
Stich-
probe]]&lt;&gt;"",TabB3[[#This Row],[Zufalls-
zahl]],0)</f>
        <v>0</v>
      </c>
      <c r="BB45" s="546">
        <f>IF(TabB3[[#This Row],[Stich-
probe]]&gt;0,IF(TabB3[[#This Row],[Differenz
förderfähig/
eingereicht nach Prüfung ÖIF (€)]]&lt;&gt;0,1,0),0)</f>
        <v>0</v>
      </c>
      <c r="BC45" s="547">
        <f>IF(TabB3[[#This Row],[Stich-
probe]]=0,0,TabB3[[#This Row],[Stich-
probe]]*TabB3[[#This Row],[Differenz
förderfähig/
eingereicht nach Prüfung ÖIF (€)]]/TabB3[[#This Row],[eingereichter
Betrag (€)]]*-1)</f>
        <v>0</v>
      </c>
      <c r="BD45" s="61"/>
    </row>
    <row r="46" spans="2:56" s="60" customFormat="1">
      <c r="B46" s="61"/>
      <c r="C46" s="536">
        <f>IF(TabB3[[#This Row],[Zufalls-
zahl wenn
lfd. Nr.]]=0,0,IF(RANK(TabB3[[#This Row],[Zufalls-
zahl wenn
lfd. Nr.]],TabB3[Zufalls-
zahl wenn
lfd. Nr.])&lt;=TabB3[[#Totals],[Zufalls-
zahl]],1,0))</f>
        <v>0</v>
      </c>
      <c r="D46" s="531" t="s">
        <v>35</v>
      </c>
      <c r="E46" s="532">
        <v>40</v>
      </c>
      <c r="F46" s="13"/>
      <c r="G46" s="29"/>
      <c r="H46" s="78"/>
      <c r="I46" s="8"/>
      <c r="J46" s="8"/>
      <c r="K46" s="8"/>
      <c r="L46" s="8"/>
      <c r="M46" s="152"/>
      <c r="N46" s="152"/>
      <c r="O46" s="72">
        <f>(TabB3[[#This Row],[förderfähiger 
Betrag nach Prüfung ÖIF (€)]]-TabB3[[#This Row],[eingereichter
Betrag (€)]])*IF(TabB3[[#This Row],[Stich-
probe]]&gt;0,1,0)</f>
        <v>0</v>
      </c>
      <c r="P46" s="8"/>
      <c r="Q46" s="8"/>
      <c r="R46" s="8"/>
      <c r="S46" s="537"/>
      <c r="T46" s="538"/>
      <c r="U46" s="538" t="str">
        <f>IF(ISERROR(VLOOKUP(TabB3[[#This Row],[Grund für Differenz]],Datenquelle!$I$3:$J$20,2,FALSE)),"",VLOOKUP(TabB3[[#This Row],[Grund für Differenz]],Datenquelle!$I$3:$J$20,2,FALSE))</f>
        <v/>
      </c>
      <c r="V46" s="537"/>
      <c r="W46" s="540"/>
      <c r="X46" s="540"/>
      <c r="Y46" s="541"/>
      <c r="Z46" s="541"/>
      <c r="AA46" s="541"/>
      <c r="AB46" s="541"/>
      <c r="AC46" s="541"/>
      <c r="AD46" s="541"/>
      <c r="AE46" s="539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37"/>
      <c r="AQ46" s="542" t="s">
        <v>317</v>
      </c>
      <c r="AR46" s="542" t="s">
        <v>317</v>
      </c>
      <c r="AS46" s="542" t="s">
        <v>317</v>
      </c>
      <c r="AT46" s="542" t="s">
        <v>317</v>
      </c>
      <c r="AU46" s="542" t="s">
        <v>317</v>
      </c>
      <c r="AV46" s="543"/>
      <c r="AW46" s="542"/>
      <c r="AX46" s="537"/>
      <c r="AY46" s="61" t="str">
        <f>IF(OR(TabB3[[#This Row],[eingereichter
Betrag (€)]]=0,TabB3[[#This Row],[eingereichter
Betrag (€)]]=""),"",COUNTA($M$6:$M46)-COUNTIF(($M$6:$M46),0))</f>
        <v/>
      </c>
      <c r="AZ46" s="544">
        <f t="shared" ca="1" si="0"/>
        <v>0.66412452622691909</v>
      </c>
      <c r="BA46" s="545">
        <f>IF(TabB3[[#This Row],[Lfd.
Nr. f.
Stich-
probe]]&lt;&gt;"",TabB3[[#This Row],[Zufalls-
zahl]],0)</f>
        <v>0</v>
      </c>
      <c r="BB46" s="546">
        <f>IF(TabB3[[#This Row],[Stich-
probe]]&gt;0,IF(TabB3[[#This Row],[Differenz
förderfähig/
eingereicht nach Prüfung ÖIF (€)]]&lt;&gt;0,1,0),0)</f>
        <v>0</v>
      </c>
      <c r="BC46" s="547">
        <f>IF(TabB3[[#This Row],[Stich-
probe]]=0,0,TabB3[[#This Row],[Stich-
probe]]*TabB3[[#This Row],[Differenz
förderfähig/
eingereicht nach Prüfung ÖIF (€)]]/TabB3[[#This Row],[eingereichter
Betrag (€)]]*-1)</f>
        <v>0</v>
      </c>
      <c r="BD46" s="61"/>
    </row>
    <row r="47" spans="2:56" s="60" customFormat="1">
      <c r="B47" s="61"/>
      <c r="C47" s="536">
        <f>IF(TabB3[[#This Row],[Zufalls-
zahl wenn
lfd. Nr.]]=0,0,IF(RANK(TabB3[[#This Row],[Zufalls-
zahl wenn
lfd. Nr.]],TabB3[Zufalls-
zahl wenn
lfd. Nr.])&lt;=TabB3[[#Totals],[Zufalls-
zahl]],1,0))</f>
        <v>0</v>
      </c>
      <c r="D47" s="531" t="s">
        <v>35</v>
      </c>
      <c r="E47" s="532">
        <v>41</v>
      </c>
      <c r="F47" s="13"/>
      <c r="G47" s="29"/>
      <c r="H47" s="78"/>
      <c r="I47" s="8"/>
      <c r="J47" s="8"/>
      <c r="K47" s="8"/>
      <c r="L47" s="8"/>
      <c r="M47" s="152"/>
      <c r="N47" s="152"/>
      <c r="O47" s="72">
        <f>(TabB3[[#This Row],[förderfähiger 
Betrag nach Prüfung ÖIF (€)]]-TabB3[[#This Row],[eingereichter
Betrag (€)]])*IF(TabB3[[#This Row],[Stich-
probe]]&gt;0,1,0)</f>
        <v>0</v>
      </c>
      <c r="P47" s="8"/>
      <c r="Q47" s="8"/>
      <c r="R47" s="8"/>
      <c r="S47" s="537"/>
      <c r="T47" s="538"/>
      <c r="U47" s="538" t="str">
        <f>IF(ISERROR(VLOOKUP(TabB3[[#This Row],[Grund für Differenz]],Datenquelle!$I$3:$J$20,2,FALSE)),"",VLOOKUP(TabB3[[#This Row],[Grund für Differenz]],Datenquelle!$I$3:$J$20,2,FALSE))</f>
        <v/>
      </c>
      <c r="V47" s="537"/>
      <c r="W47" s="540"/>
      <c r="X47" s="540"/>
      <c r="Y47" s="541"/>
      <c r="Z47" s="541"/>
      <c r="AA47" s="541"/>
      <c r="AB47" s="541"/>
      <c r="AC47" s="541"/>
      <c r="AD47" s="541"/>
      <c r="AE47" s="539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37"/>
      <c r="AQ47" s="542" t="s">
        <v>317</v>
      </c>
      <c r="AR47" s="542" t="s">
        <v>317</v>
      </c>
      <c r="AS47" s="542" t="s">
        <v>317</v>
      </c>
      <c r="AT47" s="542" t="s">
        <v>317</v>
      </c>
      <c r="AU47" s="542" t="s">
        <v>317</v>
      </c>
      <c r="AV47" s="543"/>
      <c r="AW47" s="542"/>
      <c r="AX47" s="537"/>
      <c r="AY47" s="61" t="str">
        <f>IF(OR(TabB3[[#This Row],[eingereichter
Betrag (€)]]=0,TabB3[[#This Row],[eingereichter
Betrag (€)]]=""),"",COUNTA($M$6:$M47)-COUNTIF(($M$6:$M47),0))</f>
        <v/>
      </c>
      <c r="AZ47" s="544">
        <f t="shared" ca="1" si="0"/>
        <v>0.27898673626345805</v>
      </c>
      <c r="BA47" s="545">
        <f>IF(TabB3[[#This Row],[Lfd.
Nr. f.
Stich-
probe]]&lt;&gt;"",TabB3[[#This Row],[Zufalls-
zahl]],0)</f>
        <v>0</v>
      </c>
      <c r="BB47" s="546">
        <f>IF(TabB3[[#This Row],[Stich-
probe]]&gt;0,IF(TabB3[[#This Row],[Differenz
förderfähig/
eingereicht nach Prüfung ÖIF (€)]]&lt;&gt;0,1,0),0)</f>
        <v>0</v>
      </c>
      <c r="BC47" s="547">
        <f>IF(TabB3[[#This Row],[Stich-
probe]]=0,0,TabB3[[#This Row],[Stich-
probe]]*TabB3[[#This Row],[Differenz
förderfähig/
eingereicht nach Prüfung ÖIF (€)]]/TabB3[[#This Row],[eingereichter
Betrag (€)]]*-1)</f>
        <v>0</v>
      </c>
      <c r="BD47" s="61"/>
    </row>
    <row r="48" spans="2:56" s="60" customFormat="1">
      <c r="B48" s="61"/>
      <c r="C48" s="536">
        <f>IF(TabB3[[#This Row],[Zufalls-
zahl wenn
lfd. Nr.]]=0,0,IF(RANK(TabB3[[#This Row],[Zufalls-
zahl wenn
lfd. Nr.]],TabB3[Zufalls-
zahl wenn
lfd. Nr.])&lt;=TabB3[[#Totals],[Zufalls-
zahl]],1,0))</f>
        <v>0</v>
      </c>
      <c r="D48" s="531" t="s">
        <v>35</v>
      </c>
      <c r="E48" s="532">
        <v>42</v>
      </c>
      <c r="F48" s="13"/>
      <c r="G48" s="29"/>
      <c r="H48" s="78"/>
      <c r="I48" s="8"/>
      <c r="J48" s="8"/>
      <c r="K48" s="8"/>
      <c r="L48" s="8"/>
      <c r="M48" s="152"/>
      <c r="N48" s="152"/>
      <c r="O48" s="72">
        <f>(TabB3[[#This Row],[förderfähiger 
Betrag nach Prüfung ÖIF (€)]]-TabB3[[#This Row],[eingereichter
Betrag (€)]])*IF(TabB3[[#This Row],[Stich-
probe]]&gt;0,1,0)</f>
        <v>0</v>
      </c>
      <c r="P48" s="8"/>
      <c r="Q48" s="8"/>
      <c r="R48" s="8"/>
      <c r="S48" s="537"/>
      <c r="T48" s="538"/>
      <c r="U48" s="538" t="str">
        <f>IF(ISERROR(VLOOKUP(TabB3[[#This Row],[Grund für Differenz]],Datenquelle!$I$3:$J$20,2,FALSE)),"",VLOOKUP(TabB3[[#This Row],[Grund für Differenz]],Datenquelle!$I$3:$J$20,2,FALSE))</f>
        <v/>
      </c>
      <c r="V48" s="537"/>
      <c r="W48" s="540"/>
      <c r="X48" s="540"/>
      <c r="Y48" s="541"/>
      <c r="Z48" s="541"/>
      <c r="AA48" s="541"/>
      <c r="AB48" s="541"/>
      <c r="AC48" s="541"/>
      <c r="AD48" s="541"/>
      <c r="AE48" s="539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37"/>
      <c r="AQ48" s="542" t="s">
        <v>317</v>
      </c>
      <c r="AR48" s="542" t="s">
        <v>317</v>
      </c>
      <c r="AS48" s="542" t="s">
        <v>317</v>
      </c>
      <c r="AT48" s="542" t="s">
        <v>317</v>
      </c>
      <c r="AU48" s="542" t="s">
        <v>317</v>
      </c>
      <c r="AV48" s="543"/>
      <c r="AW48" s="542"/>
      <c r="AX48" s="537"/>
      <c r="AY48" s="61" t="str">
        <f>IF(OR(TabB3[[#This Row],[eingereichter
Betrag (€)]]=0,TabB3[[#This Row],[eingereichter
Betrag (€)]]=""),"",COUNTA($M$6:$M48)-COUNTIF(($M$6:$M48),0))</f>
        <v/>
      </c>
      <c r="AZ48" s="544">
        <f t="shared" ca="1" si="0"/>
        <v>0.84388279358623353</v>
      </c>
      <c r="BA48" s="545">
        <f>IF(TabB3[[#This Row],[Lfd.
Nr. f.
Stich-
probe]]&lt;&gt;"",TabB3[[#This Row],[Zufalls-
zahl]],0)</f>
        <v>0</v>
      </c>
      <c r="BB48" s="546">
        <f>IF(TabB3[[#This Row],[Stich-
probe]]&gt;0,IF(TabB3[[#This Row],[Differenz
förderfähig/
eingereicht nach Prüfung ÖIF (€)]]&lt;&gt;0,1,0),0)</f>
        <v>0</v>
      </c>
      <c r="BC48" s="547">
        <f>IF(TabB3[[#This Row],[Stich-
probe]]=0,0,TabB3[[#This Row],[Stich-
probe]]*TabB3[[#This Row],[Differenz
förderfähig/
eingereicht nach Prüfung ÖIF (€)]]/TabB3[[#This Row],[eingereichter
Betrag (€)]]*-1)</f>
        <v>0</v>
      </c>
      <c r="BD48" s="61"/>
    </row>
    <row r="49" spans="2:56" s="60" customFormat="1">
      <c r="B49" s="61"/>
      <c r="C49" s="536">
        <f>IF(TabB3[[#This Row],[Zufalls-
zahl wenn
lfd. Nr.]]=0,0,IF(RANK(TabB3[[#This Row],[Zufalls-
zahl wenn
lfd. Nr.]],TabB3[Zufalls-
zahl wenn
lfd. Nr.])&lt;=TabB3[[#Totals],[Zufalls-
zahl]],1,0))</f>
        <v>0</v>
      </c>
      <c r="D49" s="531" t="s">
        <v>35</v>
      </c>
      <c r="E49" s="532">
        <v>43</v>
      </c>
      <c r="F49" s="13"/>
      <c r="G49" s="29"/>
      <c r="H49" s="78"/>
      <c r="I49" s="8"/>
      <c r="J49" s="8"/>
      <c r="K49" s="8"/>
      <c r="L49" s="8"/>
      <c r="M49" s="152"/>
      <c r="N49" s="152"/>
      <c r="O49" s="72">
        <f>(TabB3[[#This Row],[förderfähiger 
Betrag nach Prüfung ÖIF (€)]]-TabB3[[#This Row],[eingereichter
Betrag (€)]])*IF(TabB3[[#This Row],[Stich-
probe]]&gt;0,1,0)</f>
        <v>0</v>
      </c>
      <c r="P49" s="8"/>
      <c r="Q49" s="8"/>
      <c r="R49" s="8"/>
      <c r="S49" s="537"/>
      <c r="T49" s="538"/>
      <c r="U49" s="538" t="str">
        <f>IF(ISERROR(VLOOKUP(TabB3[[#This Row],[Grund für Differenz]],Datenquelle!$I$3:$J$20,2,FALSE)),"",VLOOKUP(TabB3[[#This Row],[Grund für Differenz]],Datenquelle!$I$3:$J$20,2,FALSE))</f>
        <v/>
      </c>
      <c r="V49" s="537"/>
      <c r="W49" s="540"/>
      <c r="X49" s="540"/>
      <c r="Y49" s="541"/>
      <c r="Z49" s="541"/>
      <c r="AA49" s="541"/>
      <c r="AB49" s="541"/>
      <c r="AC49" s="541"/>
      <c r="AD49" s="541"/>
      <c r="AE49" s="539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37"/>
      <c r="AQ49" s="542" t="s">
        <v>317</v>
      </c>
      <c r="AR49" s="542" t="s">
        <v>317</v>
      </c>
      <c r="AS49" s="542" t="s">
        <v>317</v>
      </c>
      <c r="AT49" s="542" t="s">
        <v>317</v>
      </c>
      <c r="AU49" s="542" t="s">
        <v>317</v>
      </c>
      <c r="AV49" s="543"/>
      <c r="AW49" s="542"/>
      <c r="AX49" s="537"/>
      <c r="AY49" s="61" t="str">
        <f>IF(OR(TabB3[[#This Row],[eingereichter
Betrag (€)]]=0,TabB3[[#This Row],[eingereichter
Betrag (€)]]=""),"",COUNTA($M$6:$M49)-COUNTIF(($M$6:$M49),0))</f>
        <v/>
      </c>
      <c r="AZ49" s="544">
        <f t="shared" ca="1" si="0"/>
        <v>0.95841478702695226</v>
      </c>
      <c r="BA49" s="545">
        <f>IF(TabB3[[#This Row],[Lfd.
Nr. f.
Stich-
probe]]&lt;&gt;"",TabB3[[#This Row],[Zufalls-
zahl]],0)</f>
        <v>0</v>
      </c>
      <c r="BB49" s="546">
        <f>IF(TabB3[[#This Row],[Stich-
probe]]&gt;0,IF(TabB3[[#This Row],[Differenz
förderfähig/
eingereicht nach Prüfung ÖIF (€)]]&lt;&gt;0,1,0),0)</f>
        <v>0</v>
      </c>
      <c r="BC49" s="547">
        <f>IF(TabB3[[#This Row],[Stich-
probe]]=0,0,TabB3[[#This Row],[Stich-
probe]]*TabB3[[#This Row],[Differenz
förderfähig/
eingereicht nach Prüfung ÖIF (€)]]/TabB3[[#This Row],[eingereichter
Betrag (€)]]*-1)</f>
        <v>0</v>
      </c>
      <c r="BD49" s="61"/>
    </row>
    <row r="50" spans="2:56" s="60" customFormat="1">
      <c r="B50" s="61"/>
      <c r="C50" s="536">
        <f>IF(TabB3[[#This Row],[Zufalls-
zahl wenn
lfd. Nr.]]=0,0,IF(RANK(TabB3[[#This Row],[Zufalls-
zahl wenn
lfd. Nr.]],TabB3[Zufalls-
zahl wenn
lfd. Nr.])&lt;=TabB3[[#Totals],[Zufalls-
zahl]],1,0))</f>
        <v>0</v>
      </c>
      <c r="D50" s="531" t="s">
        <v>35</v>
      </c>
      <c r="E50" s="532">
        <v>44</v>
      </c>
      <c r="F50" s="13"/>
      <c r="G50" s="29"/>
      <c r="H50" s="78"/>
      <c r="I50" s="8"/>
      <c r="J50" s="8"/>
      <c r="K50" s="8"/>
      <c r="L50" s="8"/>
      <c r="M50" s="152"/>
      <c r="N50" s="152"/>
      <c r="O50" s="72">
        <f>(TabB3[[#This Row],[förderfähiger 
Betrag nach Prüfung ÖIF (€)]]-TabB3[[#This Row],[eingereichter
Betrag (€)]])*IF(TabB3[[#This Row],[Stich-
probe]]&gt;0,1,0)</f>
        <v>0</v>
      </c>
      <c r="P50" s="8"/>
      <c r="Q50" s="8"/>
      <c r="R50" s="8"/>
      <c r="S50" s="537"/>
      <c r="T50" s="538"/>
      <c r="U50" s="538" t="str">
        <f>IF(ISERROR(VLOOKUP(TabB3[[#This Row],[Grund für Differenz]],Datenquelle!$I$3:$J$20,2,FALSE)),"",VLOOKUP(TabB3[[#This Row],[Grund für Differenz]],Datenquelle!$I$3:$J$20,2,FALSE))</f>
        <v/>
      </c>
      <c r="V50" s="537"/>
      <c r="W50" s="540"/>
      <c r="X50" s="540"/>
      <c r="Y50" s="541"/>
      <c r="Z50" s="541"/>
      <c r="AA50" s="541"/>
      <c r="AB50" s="541"/>
      <c r="AC50" s="541"/>
      <c r="AD50" s="541"/>
      <c r="AE50" s="539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37"/>
      <c r="AQ50" s="542" t="s">
        <v>317</v>
      </c>
      <c r="AR50" s="542" t="s">
        <v>317</v>
      </c>
      <c r="AS50" s="542" t="s">
        <v>317</v>
      </c>
      <c r="AT50" s="542" t="s">
        <v>317</v>
      </c>
      <c r="AU50" s="542" t="s">
        <v>317</v>
      </c>
      <c r="AV50" s="543"/>
      <c r="AW50" s="542"/>
      <c r="AX50" s="537"/>
      <c r="AY50" s="61" t="str">
        <f>IF(OR(TabB3[[#This Row],[eingereichter
Betrag (€)]]=0,TabB3[[#This Row],[eingereichter
Betrag (€)]]=""),"",COUNTA($M$6:$M50)-COUNTIF(($M$6:$M50),0))</f>
        <v/>
      </c>
      <c r="AZ50" s="544">
        <f t="shared" ca="1" si="0"/>
        <v>8.5161339985602935E-2</v>
      </c>
      <c r="BA50" s="545">
        <f>IF(TabB3[[#This Row],[Lfd.
Nr. f.
Stich-
probe]]&lt;&gt;"",TabB3[[#This Row],[Zufalls-
zahl]],0)</f>
        <v>0</v>
      </c>
      <c r="BB50" s="546">
        <f>IF(TabB3[[#This Row],[Stich-
probe]]&gt;0,IF(TabB3[[#This Row],[Differenz
förderfähig/
eingereicht nach Prüfung ÖIF (€)]]&lt;&gt;0,1,0),0)</f>
        <v>0</v>
      </c>
      <c r="BC50" s="547">
        <f>IF(TabB3[[#This Row],[Stich-
probe]]=0,0,TabB3[[#This Row],[Stich-
probe]]*TabB3[[#This Row],[Differenz
förderfähig/
eingereicht nach Prüfung ÖIF (€)]]/TabB3[[#This Row],[eingereichter
Betrag (€)]]*-1)</f>
        <v>0</v>
      </c>
      <c r="BD50" s="61"/>
    </row>
    <row r="51" spans="2:56" s="60" customFormat="1">
      <c r="B51" s="61"/>
      <c r="C51" s="536">
        <f>IF(TabB3[[#This Row],[Zufalls-
zahl wenn
lfd. Nr.]]=0,0,IF(RANK(TabB3[[#This Row],[Zufalls-
zahl wenn
lfd. Nr.]],TabB3[Zufalls-
zahl wenn
lfd. Nr.])&lt;=TabB3[[#Totals],[Zufalls-
zahl]],1,0))</f>
        <v>0</v>
      </c>
      <c r="D51" s="531" t="s">
        <v>35</v>
      </c>
      <c r="E51" s="532">
        <v>45</v>
      </c>
      <c r="F51" s="13"/>
      <c r="G51" s="29"/>
      <c r="H51" s="78"/>
      <c r="I51" s="8"/>
      <c r="J51" s="8"/>
      <c r="K51" s="8"/>
      <c r="L51" s="8"/>
      <c r="M51" s="152"/>
      <c r="N51" s="152"/>
      <c r="O51" s="72">
        <f>(TabB3[[#This Row],[förderfähiger 
Betrag nach Prüfung ÖIF (€)]]-TabB3[[#This Row],[eingereichter
Betrag (€)]])*IF(TabB3[[#This Row],[Stich-
probe]]&gt;0,1,0)</f>
        <v>0</v>
      </c>
      <c r="P51" s="8"/>
      <c r="Q51" s="8"/>
      <c r="R51" s="8"/>
      <c r="S51" s="537"/>
      <c r="T51" s="538"/>
      <c r="U51" s="538" t="str">
        <f>IF(ISERROR(VLOOKUP(TabB3[[#This Row],[Grund für Differenz]],Datenquelle!$I$3:$J$20,2,FALSE)),"",VLOOKUP(TabB3[[#This Row],[Grund für Differenz]],Datenquelle!$I$3:$J$20,2,FALSE))</f>
        <v/>
      </c>
      <c r="V51" s="537"/>
      <c r="W51" s="540"/>
      <c r="X51" s="540"/>
      <c r="Y51" s="541"/>
      <c r="Z51" s="541"/>
      <c r="AA51" s="541"/>
      <c r="AB51" s="541"/>
      <c r="AC51" s="541"/>
      <c r="AD51" s="541"/>
      <c r="AE51" s="539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37"/>
      <c r="AQ51" s="542" t="s">
        <v>317</v>
      </c>
      <c r="AR51" s="542" t="s">
        <v>317</v>
      </c>
      <c r="AS51" s="542" t="s">
        <v>317</v>
      </c>
      <c r="AT51" s="542" t="s">
        <v>317</v>
      </c>
      <c r="AU51" s="542" t="s">
        <v>317</v>
      </c>
      <c r="AV51" s="543"/>
      <c r="AW51" s="542"/>
      <c r="AX51" s="537"/>
      <c r="AY51" s="61" t="str">
        <f>IF(OR(TabB3[[#This Row],[eingereichter
Betrag (€)]]=0,TabB3[[#This Row],[eingereichter
Betrag (€)]]=""),"",COUNTA($M$6:$M51)-COUNTIF(($M$6:$M51),0))</f>
        <v/>
      </c>
      <c r="AZ51" s="544">
        <f t="shared" ca="1" si="0"/>
        <v>0.31656471739279801</v>
      </c>
      <c r="BA51" s="545">
        <f>IF(TabB3[[#This Row],[Lfd.
Nr. f.
Stich-
probe]]&lt;&gt;"",TabB3[[#This Row],[Zufalls-
zahl]],0)</f>
        <v>0</v>
      </c>
      <c r="BB51" s="546">
        <f>IF(TabB3[[#This Row],[Stich-
probe]]&gt;0,IF(TabB3[[#This Row],[Differenz
förderfähig/
eingereicht nach Prüfung ÖIF (€)]]&lt;&gt;0,1,0),0)</f>
        <v>0</v>
      </c>
      <c r="BC51" s="547">
        <f>IF(TabB3[[#This Row],[Stich-
probe]]=0,0,TabB3[[#This Row],[Stich-
probe]]*TabB3[[#This Row],[Differenz
förderfähig/
eingereicht nach Prüfung ÖIF (€)]]/TabB3[[#This Row],[eingereichter
Betrag (€)]]*-1)</f>
        <v>0</v>
      </c>
      <c r="BD51" s="61"/>
    </row>
    <row r="52" spans="2:56" s="60" customFormat="1">
      <c r="B52" s="61"/>
      <c r="C52" s="536">
        <f>IF(TabB3[[#This Row],[Zufalls-
zahl wenn
lfd. Nr.]]=0,0,IF(RANK(TabB3[[#This Row],[Zufalls-
zahl wenn
lfd. Nr.]],TabB3[Zufalls-
zahl wenn
lfd. Nr.])&lt;=TabB3[[#Totals],[Zufalls-
zahl]],1,0))</f>
        <v>0</v>
      </c>
      <c r="D52" s="531" t="s">
        <v>35</v>
      </c>
      <c r="E52" s="532">
        <v>46</v>
      </c>
      <c r="F52" s="13"/>
      <c r="G52" s="29"/>
      <c r="H52" s="78"/>
      <c r="I52" s="8"/>
      <c r="J52" s="8"/>
      <c r="K52" s="8"/>
      <c r="L52" s="8"/>
      <c r="M52" s="152"/>
      <c r="N52" s="152"/>
      <c r="O52" s="72">
        <f>(TabB3[[#This Row],[förderfähiger 
Betrag nach Prüfung ÖIF (€)]]-TabB3[[#This Row],[eingereichter
Betrag (€)]])*IF(TabB3[[#This Row],[Stich-
probe]]&gt;0,1,0)</f>
        <v>0</v>
      </c>
      <c r="P52" s="8"/>
      <c r="Q52" s="8"/>
      <c r="R52" s="8"/>
      <c r="S52" s="537"/>
      <c r="T52" s="538"/>
      <c r="U52" s="538" t="str">
        <f>IF(ISERROR(VLOOKUP(TabB3[[#This Row],[Grund für Differenz]],Datenquelle!$I$3:$J$20,2,FALSE)),"",VLOOKUP(TabB3[[#This Row],[Grund für Differenz]],Datenquelle!$I$3:$J$20,2,FALSE))</f>
        <v/>
      </c>
      <c r="V52" s="537"/>
      <c r="W52" s="540"/>
      <c r="X52" s="540"/>
      <c r="Y52" s="541"/>
      <c r="Z52" s="541"/>
      <c r="AA52" s="541"/>
      <c r="AB52" s="541"/>
      <c r="AC52" s="541"/>
      <c r="AD52" s="541"/>
      <c r="AE52" s="539"/>
      <c r="AF52" s="542"/>
      <c r="AG52" s="542"/>
      <c r="AH52" s="542"/>
      <c r="AI52" s="542"/>
      <c r="AJ52" s="542"/>
      <c r="AK52" s="542"/>
      <c r="AL52" s="542"/>
      <c r="AM52" s="542"/>
      <c r="AN52" s="542"/>
      <c r="AO52" s="542"/>
      <c r="AP52" s="537"/>
      <c r="AQ52" s="542" t="s">
        <v>317</v>
      </c>
      <c r="AR52" s="542" t="s">
        <v>317</v>
      </c>
      <c r="AS52" s="542" t="s">
        <v>317</v>
      </c>
      <c r="AT52" s="542" t="s">
        <v>317</v>
      </c>
      <c r="AU52" s="542" t="s">
        <v>317</v>
      </c>
      <c r="AV52" s="543"/>
      <c r="AW52" s="542"/>
      <c r="AX52" s="537"/>
      <c r="AY52" s="61" t="str">
        <f>IF(OR(TabB3[[#This Row],[eingereichter
Betrag (€)]]=0,TabB3[[#This Row],[eingereichter
Betrag (€)]]=""),"",COUNTA($M$6:$M52)-COUNTIF(($M$6:$M52),0))</f>
        <v/>
      </c>
      <c r="AZ52" s="544">
        <f t="shared" ca="1" si="0"/>
        <v>0.47886917394433548</v>
      </c>
      <c r="BA52" s="545">
        <f>IF(TabB3[[#This Row],[Lfd.
Nr. f.
Stich-
probe]]&lt;&gt;"",TabB3[[#This Row],[Zufalls-
zahl]],0)</f>
        <v>0</v>
      </c>
      <c r="BB52" s="546">
        <f>IF(TabB3[[#This Row],[Stich-
probe]]&gt;0,IF(TabB3[[#This Row],[Differenz
förderfähig/
eingereicht nach Prüfung ÖIF (€)]]&lt;&gt;0,1,0),0)</f>
        <v>0</v>
      </c>
      <c r="BC52" s="547">
        <f>IF(TabB3[[#This Row],[Stich-
probe]]=0,0,TabB3[[#This Row],[Stich-
probe]]*TabB3[[#This Row],[Differenz
förderfähig/
eingereicht nach Prüfung ÖIF (€)]]/TabB3[[#This Row],[eingereichter
Betrag (€)]]*-1)</f>
        <v>0</v>
      </c>
      <c r="BD52" s="61"/>
    </row>
    <row r="53" spans="2:56" s="60" customFormat="1">
      <c r="B53" s="61"/>
      <c r="C53" s="536">
        <f>IF(TabB3[[#This Row],[Zufalls-
zahl wenn
lfd. Nr.]]=0,0,IF(RANK(TabB3[[#This Row],[Zufalls-
zahl wenn
lfd. Nr.]],TabB3[Zufalls-
zahl wenn
lfd. Nr.])&lt;=TabB3[[#Totals],[Zufalls-
zahl]],1,0))</f>
        <v>0</v>
      </c>
      <c r="D53" s="531" t="s">
        <v>35</v>
      </c>
      <c r="E53" s="532">
        <v>47</v>
      </c>
      <c r="F53" s="13"/>
      <c r="G53" s="29"/>
      <c r="H53" s="78"/>
      <c r="I53" s="8"/>
      <c r="J53" s="8"/>
      <c r="K53" s="8"/>
      <c r="L53" s="8"/>
      <c r="M53" s="152"/>
      <c r="N53" s="152"/>
      <c r="O53" s="72">
        <f>(TabB3[[#This Row],[förderfähiger 
Betrag nach Prüfung ÖIF (€)]]-TabB3[[#This Row],[eingereichter
Betrag (€)]])*IF(TabB3[[#This Row],[Stich-
probe]]&gt;0,1,0)</f>
        <v>0</v>
      </c>
      <c r="P53" s="8"/>
      <c r="Q53" s="8"/>
      <c r="R53" s="8"/>
      <c r="S53" s="537"/>
      <c r="T53" s="538"/>
      <c r="U53" s="538" t="str">
        <f>IF(ISERROR(VLOOKUP(TabB3[[#This Row],[Grund für Differenz]],Datenquelle!$I$3:$J$20,2,FALSE)),"",VLOOKUP(TabB3[[#This Row],[Grund für Differenz]],Datenquelle!$I$3:$J$20,2,FALSE))</f>
        <v/>
      </c>
      <c r="V53" s="537"/>
      <c r="W53" s="540"/>
      <c r="X53" s="540"/>
      <c r="Y53" s="541"/>
      <c r="Z53" s="541"/>
      <c r="AA53" s="541"/>
      <c r="AB53" s="541"/>
      <c r="AC53" s="541"/>
      <c r="AD53" s="541"/>
      <c r="AE53" s="539"/>
      <c r="AF53" s="542"/>
      <c r="AG53" s="542"/>
      <c r="AH53" s="542"/>
      <c r="AI53" s="542"/>
      <c r="AJ53" s="542"/>
      <c r="AK53" s="542"/>
      <c r="AL53" s="542"/>
      <c r="AM53" s="542"/>
      <c r="AN53" s="542"/>
      <c r="AO53" s="542"/>
      <c r="AP53" s="537"/>
      <c r="AQ53" s="542" t="s">
        <v>317</v>
      </c>
      <c r="AR53" s="542" t="s">
        <v>317</v>
      </c>
      <c r="AS53" s="542" t="s">
        <v>317</v>
      </c>
      <c r="AT53" s="542" t="s">
        <v>317</v>
      </c>
      <c r="AU53" s="542" t="s">
        <v>317</v>
      </c>
      <c r="AV53" s="543"/>
      <c r="AW53" s="542"/>
      <c r="AX53" s="537"/>
      <c r="AY53" s="61" t="str">
        <f>IF(OR(TabB3[[#This Row],[eingereichter
Betrag (€)]]=0,TabB3[[#This Row],[eingereichter
Betrag (€)]]=""),"",COUNTA($M$6:$M53)-COUNTIF(($M$6:$M53),0))</f>
        <v/>
      </c>
      <c r="AZ53" s="544">
        <f t="shared" ca="1" si="0"/>
        <v>0.52478117712358519</v>
      </c>
      <c r="BA53" s="545">
        <f>IF(TabB3[[#This Row],[Lfd.
Nr. f.
Stich-
probe]]&lt;&gt;"",TabB3[[#This Row],[Zufalls-
zahl]],0)</f>
        <v>0</v>
      </c>
      <c r="BB53" s="546">
        <f>IF(TabB3[[#This Row],[Stich-
probe]]&gt;0,IF(TabB3[[#This Row],[Differenz
förderfähig/
eingereicht nach Prüfung ÖIF (€)]]&lt;&gt;0,1,0),0)</f>
        <v>0</v>
      </c>
      <c r="BC53" s="547">
        <f>IF(TabB3[[#This Row],[Stich-
probe]]=0,0,TabB3[[#This Row],[Stich-
probe]]*TabB3[[#This Row],[Differenz
förderfähig/
eingereicht nach Prüfung ÖIF (€)]]/TabB3[[#This Row],[eingereichter
Betrag (€)]]*-1)</f>
        <v>0</v>
      </c>
      <c r="BD53" s="61"/>
    </row>
    <row r="54" spans="2:56" s="60" customFormat="1">
      <c r="B54" s="61"/>
      <c r="C54" s="536">
        <f>IF(TabB3[[#This Row],[Zufalls-
zahl wenn
lfd. Nr.]]=0,0,IF(RANK(TabB3[[#This Row],[Zufalls-
zahl wenn
lfd. Nr.]],TabB3[Zufalls-
zahl wenn
lfd. Nr.])&lt;=TabB3[[#Totals],[Zufalls-
zahl]],1,0))</f>
        <v>0</v>
      </c>
      <c r="D54" s="531" t="s">
        <v>35</v>
      </c>
      <c r="E54" s="532">
        <v>48</v>
      </c>
      <c r="F54" s="13"/>
      <c r="G54" s="29"/>
      <c r="H54" s="78"/>
      <c r="I54" s="8"/>
      <c r="J54" s="8"/>
      <c r="K54" s="8"/>
      <c r="L54" s="8"/>
      <c r="M54" s="152"/>
      <c r="N54" s="152"/>
      <c r="O54" s="72">
        <f>(TabB3[[#This Row],[förderfähiger 
Betrag nach Prüfung ÖIF (€)]]-TabB3[[#This Row],[eingereichter
Betrag (€)]])*IF(TabB3[[#This Row],[Stich-
probe]]&gt;0,1,0)</f>
        <v>0</v>
      </c>
      <c r="P54" s="8"/>
      <c r="Q54" s="8"/>
      <c r="R54" s="8"/>
      <c r="S54" s="537"/>
      <c r="T54" s="538"/>
      <c r="U54" s="538" t="str">
        <f>IF(ISERROR(VLOOKUP(TabB3[[#This Row],[Grund für Differenz]],Datenquelle!$I$3:$J$20,2,FALSE)),"",VLOOKUP(TabB3[[#This Row],[Grund für Differenz]],Datenquelle!$I$3:$J$20,2,FALSE))</f>
        <v/>
      </c>
      <c r="V54" s="537"/>
      <c r="W54" s="540"/>
      <c r="X54" s="540"/>
      <c r="Y54" s="541"/>
      <c r="Z54" s="541"/>
      <c r="AA54" s="541"/>
      <c r="AB54" s="541"/>
      <c r="AC54" s="541"/>
      <c r="AD54" s="541"/>
      <c r="AE54" s="539"/>
      <c r="AF54" s="542"/>
      <c r="AG54" s="542"/>
      <c r="AH54" s="542"/>
      <c r="AI54" s="542"/>
      <c r="AJ54" s="542"/>
      <c r="AK54" s="542"/>
      <c r="AL54" s="542"/>
      <c r="AM54" s="542"/>
      <c r="AN54" s="542"/>
      <c r="AO54" s="542"/>
      <c r="AP54" s="537"/>
      <c r="AQ54" s="542" t="s">
        <v>317</v>
      </c>
      <c r="AR54" s="542" t="s">
        <v>317</v>
      </c>
      <c r="AS54" s="542" t="s">
        <v>317</v>
      </c>
      <c r="AT54" s="542" t="s">
        <v>317</v>
      </c>
      <c r="AU54" s="542" t="s">
        <v>317</v>
      </c>
      <c r="AV54" s="543"/>
      <c r="AW54" s="542"/>
      <c r="AX54" s="537"/>
      <c r="AY54" s="61" t="str">
        <f>IF(OR(TabB3[[#This Row],[eingereichter
Betrag (€)]]=0,TabB3[[#This Row],[eingereichter
Betrag (€)]]=""),"",COUNTA($M$6:$M54)-COUNTIF(($M$6:$M54),0))</f>
        <v/>
      </c>
      <c r="AZ54" s="544">
        <f t="shared" ca="1" si="0"/>
        <v>0.88584843871733987</v>
      </c>
      <c r="BA54" s="545">
        <f>IF(TabB3[[#This Row],[Lfd.
Nr. f.
Stich-
probe]]&lt;&gt;"",TabB3[[#This Row],[Zufalls-
zahl]],0)</f>
        <v>0</v>
      </c>
      <c r="BB54" s="546">
        <f>IF(TabB3[[#This Row],[Stich-
probe]]&gt;0,IF(TabB3[[#This Row],[Differenz
förderfähig/
eingereicht nach Prüfung ÖIF (€)]]&lt;&gt;0,1,0),0)</f>
        <v>0</v>
      </c>
      <c r="BC54" s="547">
        <f>IF(TabB3[[#This Row],[Stich-
probe]]=0,0,TabB3[[#This Row],[Stich-
probe]]*TabB3[[#This Row],[Differenz
förderfähig/
eingereicht nach Prüfung ÖIF (€)]]/TabB3[[#This Row],[eingereichter
Betrag (€)]]*-1)</f>
        <v>0</v>
      </c>
      <c r="BD54" s="61"/>
    </row>
    <row r="55" spans="2:56" s="60" customFormat="1">
      <c r="B55" s="61"/>
      <c r="C55" s="536">
        <f>IF(TabB3[[#This Row],[Zufalls-
zahl wenn
lfd. Nr.]]=0,0,IF(RANK(TabB3[[#This Row],[Zufalls-
zahl wenn
lfd. Nr.]],TabB3[Zufalls-
zahl wenn
lfd. Nr.])&lt;=TabB3[[#Totals],[Zufalls-
zahl]],1,0))</f>
        <v>0</v>
      </c>
      <c r="D55" s="531" t="s">
        <v>35</v>
      </c>
      <c r="E55" s="532">
        <v>49</v>
      </c>
      <c r="F55" s="13"/>
      <c r="G55" s="29"/>
      <c r="H55" s="78"/>
      <c r="I55" s="8"/>
      <c r="J55" s="8"/>
      <c r="K55" s="8"/>
      <c r="L55" s="8"/>
      <c r="M55" s="152"/>
      <c r="N55" s="152"/>
      <c r="O55" s="72">
        <f>(TabB3[[#This Row],[förderfähiger 
Betrag nach Prüfung ÖIF (€)]]-TabB3[[#This Row],[eingereichter
Betrag (€)]])*IF(TabB3[[#This Row],[Stich-
probe]]&gt;0,1,0)</f>
        <v>0</v>
      </c>
      <c r="P55" s="8"/>
      <c r="Q55" s="8"/>
      <c r="R55" s="8"/>
      <c r="S55" s="537"/>
      <c r="T55" s="538"/>
      <c r="U55" s="538" t="str">
        <f>IF(ISERROR(VLOOKUP(TabB3[[#This Row],[Grund für Differenz]],Datenquelle!$I$3:$J$20,2,FALSE)),"",VLOOKUP(TabB3[[#This Row],[Grund für Differenz]],Datenquelle!$I$3:$J$20,2,FALSE))</f>
        <v/>
      </c>
      <c r="V55" s="537"/>
      <c r="W55" s="540"/>
      <c r="X55" s="540"/>
      <c r="Y55" s="541"/>
      <c r="Z55" s="541"/>
      <c r="AA55" s="541"/>
      <c r="AB55" s="541"/>
      <c r="AC55" s="541"/>
      <c r="AD55" s="541"/>
      <c r="AE55" s="539"/>
      <c r="AF55" s="542"/>
      <c r="AG55" s="542"/>
      <c r="AH55" s="542"/>
      <c r="AI55" s="542"/>
      <c r="AJ55" s="542"/>
      <c r="AK55" s="542"/>
      <c r="AL55" s="542"/>
      <c r="AM55" s="542"/>
      <c r="AN55" s="542"/>
      <c r="AO55" s="542"/>
      <c r="AP55" s="537"/>
      <c r="AQ55" s="542" t="s">
        <v>317</v>
      </c>
      <c r="AR55" s="542" t="s">
        <v>317</v>
      </c>
      <c r="AS55" s="542" t="s">
        <v>317</v>
      </c>
      <c r="AT55" s="542" t="s">
        <v>317</v>
      </c>
      <c r="AU55" s="542" t="s">
        <v>317</v>
      </c>
      <c r="AV55" s="543"/>
      <c r="AW55" s="542"/>
      <c r="AX55" s="537"/>
      <c r="AY55" s="61" t="str">
        <f>IF(OR(TabB3[[#This Row],[eingereichter
Betrag (€)]]=0,TabB3[[#This Row],[eingereichter
Betrag (€)]]=""),"",COUNTA($M$6:$M55)-COUNTIF(($M$6:$M55),0))</f>
        <v/>
      </c>
      <c r="AZ55" s="544">
        <f t="shared" ca="1" si="0"/>
        <v>0.5504070525071969</v>
      </c>
      <c r="BA55" s="545">
        <f>IF(TabB3[[#This Row],[Lfd.
Nr. f.
Stich-
probe]]&lt;&gt;"",TabB3[[#This Row],[Zufalls-
zahl]],0)</f>
        <v>0</v>
      </c>
      <c r="BB55" s="546">
        <f>IF(TabB3[[#This Row],[Stich-
probe]]&gt;0,IF(TabB3[[#This Row],[Differenz
förderfähig/
eingereicht nach Prüfung ÖIF (€)]]&lt;&gt;0,1,0),0)</f>
        <v>0</v>
      </c>
      <c r="BC55" s="547">
        <f>IF(TabB3[[#This Row],[Stich-
probe]]=0,0,TabB3[[#This Row],[Stich-
probe]]*TabB3[[#This Row],[Differenz
förderfähig/
eingereicht nach Prüfung ÖIF (€)]]/TabB3[[#This Row],[eingereichter
Betrag (€)]]*-1)</f>
        <v>0</v>
      </c>
      <c r="BD55" s="61"/>
    </row>
    <row r="56" spans="2:56" s="60" customFormat="1">
      <c r="B56" s="61"/>
      <c r="C56" s="536">
        <f>IF(TabB3[[#This Row],[Zufalls-
zahl wenn
lfd. Nr.]]=0,0,IF(RANK(TabB3[[#This Row],[Zufalls-
zahl wenn
lfd. Nr.]],TabB3[Zufalls-
zahl wenn
lfd. Nr.])&lt;=TabB3[[#Totals],[Zufalls-
zahl]],1,0))</f>
        <v>0</v>
      </c>
      <c r="D56" s="531" t="s">
        <v>35</v>
      </c>
      <c r="E56" s="532">
        <v>50</v>
      </c>
      <c r="F56" s="13"/>
      <c r="G56" s="29"/>
      <c r="H56" s="78"/>
      <c r="I56" s="8"/>
      <c r="J56" s="8"/>
      <c r="K56" s="8"/>
      <c r="L56" s="8"/>
      <c r="M56" s="152"/>
      <c r="N56" s="152"/>
      <c r="O56" s="72">
        <f>(TabB3[[#This Row],[förderfähiger 
Betrag nach Prüfung ÖIF (€)]]-TabB3[[#This Row],[eingereichter
Betrag (€)]])*IF(TabB3[[#This Row],[Stich-
probe]]&gt;0,1,0)</f>
        <v>0</v>
      </c>
      <c r="P56" s="8"/>
      <c r="Q56" s="8"/>
      <c r="R56" s="8"/>
      <c r="S56" s="537"/>
      <c r="T56" s="538"/>
      <c r="U56" s="538" t="str">
        <f>IF(ISERROR(VLOOKUP(TabB3[[#This Row],[Grund für Differenz]],Datenquelle!$I$3:$J$20,2,FALSE)),"",VLOOKUP(TabB3[[#This Row],[Grund für Differenz]],Datenquelle!$I$3:$J$20,2,FALSE))</f>
        <v/>
      </c>
      <c r="V56" s="537"/>
      <c r="W56" s="540"/>
      <c r="X56" s="540"/>
      <c r="Y56" s="541"/>
      <c r="Z56" s="541"/>
      <c r="AA56" s="541"/>
      <c r="AB56" s="541"/>
      <c r="AC56" s="541"/>
      <c r="AD56" s="541"/>
      <c r="AE56" s="539"/>
      <c r="AF56" s="548"/>
      <c r="AG56" s="548"/>
      <c r="AH56" s="548"/>
      <c r="AI56" s="548"/>
      <c r="AJ56" s="548"/>
      <c r="AK56" s="548"/>
      <c r="AL56" s="548"/>
      <c r="AM56" s="548"/>
      <c r="AN56" s="548"/>
      <c r="AO56" s="548"/>
      <c r="AP56" s="537"/>
      <c r="AQ56" s="548" t="s">
        <v>317</v>
      </c>
      <c r="AR56" s="548" t="s">
        <v>317</v>
      </c>
      <c r="AS56" s="548" t="s">
        <v>317</v>
      </c>
      <c r="AT56" s="548" t="s">
        <v>317</v>
      </c>
      <c r="AU56" s="548" t="s">
        <v>317</v>
      </c>
      <c r="AV56" s="543"/>
      <c r="AW56" s="548"/>
      <c r="AX56" s="537"/>
      <c r="AY56" s="61" t="str">
        <f>IF(OR(TabB3[[#This Row],[eingereichter
Betrag (€)]]=0,TabB3[[#This Row],[eingereichter
Betrag (€)]]=""),"",COUNTA($M$6:$M56)-COUNTIF(($M$6:$M56),0))</f>
        <v/>
      </c>
      <c r="AZ56" s="544">
        <f t="shared" ca="1" si="0"/>
        <v>0.72802865451361587</v>
      </c>
      <c r="BA56" s="545">
        <f>IF(TabB3[[#This Row],[Lfd.
Nr. f.
Stich-
probe]]&lt;&gt;"",TabB3[[#This Row],[Zufalls-
zahl]],0)</f>
        <v>0</v>
      </c>
      <c r="BB56" s="546">
        <f>IF(TabB3[[#This Row],[Stich-
probe]]&gt;0,IF(TabB3[[#This Row],[Differenz
förderfähig/
eingereicht nach Prüfung ÖIF (€)]]&lt;&gt;0,1,0),0)</f>
        <v>0</v>
      </c>
      <c r="BC56" s="547">
        <f>IF(TabB3[[#This Row],[Stich-
probe]]=0,0,TabB3[[#This Row],[Stich-
probe]]*TabB3[[#This Row],[Differenz
förderfähig/
eingereicht nach Prüfung ÖIF (€)]]/TabB3[[#This Row],[eingereichter
Betrag (€)]]*-1)</f>
        <v>0</v>
      </c>
      <c r="BD56" s="61"/>
    </row>
    <row r="57" spans="2:56" s="60" customFormat="1">
      <c r="B57" s="61"/>
      <c r="C57" s="536">
        <f>IF(TabB3[[#This Row],[Zufalls-
zahl wenn
lfd. Nr.]]=0,0,IF(RANK(TabB3[[#This Row],[Zufalls-
zahl wenn
lfd. Nr.]],TabB3[Zufalls-
zahl wenn
lfd. Nr.])&lt;=TabB3[[#Totals],[Zufalls-
zahl]],1,0))</f>
        <v>0</v>
      </c>
      <c r="D57" s="531" t="s">
        <v>35</v>
      </c>
      <c r="E57" s="532">
        <v>51</v>
      </c>
      <c r="F57" s="13"/>
      <c r="G57" s="29"/>
      <c r="H57" s="78"/>
      <c r="I57" s="8"/>
      <c r="J57" s="8"/>
      <c r="K57" s="8"/>
      <c r="L57" s="8"/>
      <c r="M57" s="152"/>
      <c r="N57" s="152"/>
      <c r="O57" s="72">
        <f>(TabB3[[#This Row],[förderfähiger 
Betrag nach Prüfung ÖIF (€)]]-TabB3[[#This Row],[eingereichter
Betrag (€)]])*IF(TabB3[[#This Row],[Stich-
probe]]&gt;0,1,0)</f>
        <v>0</v>
      </c>
      <c r="P57" s="8"/>
      <c r="Q57" s="8"/>
      <c r="R57" s="8"/>
      <c r="S57" s="537"/>
      <c r="T57" s="538"/>
      <c r="U57" s="538" t="str">
        <f>IF(ISERROR(VLOOKUP(TabB3[[#This Row],[Grund für Differenz]],Datenquelle!$I$3:$J$20,2,FALSE)),"",VLOOKUP(TabB3[[#This Row],[Grund für Differenz]],Datenquelle!$I$3:$J$20,2,FALSE))</f>
        <v/>
      </c>
      <c r="V57" s="537"/>
      <c r="W57" s="540"/>
      <c r="X57" s="540"/>
      <c r="Y57" s="541"/>
      <c r="Z57" s="541"/>
      <c r="AA57" s="541"/>
      <c r="AB57" s="541"/>
      <c r="AC57" s="541"/>
      <c r="AD57" s="541"/>
      <c r="AE57" s="539"/>
      <c r="AF57" s="548"/>
      <c r="AG57" s="548"/>
      <c r="AH57" s="548"/>
      <c r="AI57" s="548"/>
      <c r="AJ57" s="548"/>
      <c r="AK57" s="548"/>
      <c r="AL57" s="548"/>
      <c r="AM57" s="548"/>
      <c r="AN57" s="548"/>
      <c r="AO57" s="548"/>
      <c r="AP57" s="537"/>
      <c r="AQ57" s="548" t="s">
        <v>317</v>
      </c>
      <c r="AR57" s="548" t="s">
        <v>317</v>
      </c>
      <c r="AS57" s="548" t="s">
        <v>317</v>
      </c>
      <c r="AT57" s="548" t="s">
        <v>317</v>
      </c>
      <c r="AU57" s="548" t="s">
        <v>317</v>
      </c>
      <c r="AV57" s="543"/>
      <c r="AW57" s="548"/>
      <c r="AX57" s="537"/>
      <c r="AY57" s="536" t="str">
        <f>IF(OR(TabB3[[#This Row],[eingereichter
Betrag (€)]]=0,TabB3[[#This Row],[eingereichter
Betrag (€)]]=""),"",COUNTA($M$6:$M57)-COUNTIF(($M$6:$M57),0))</f>
        <v/>
      </c>
      <c r="AZ57" s="544">
        <f t="shared" ca="1" si="0"/>
        <v>0.80261272864429167</v>
      </c>
      <c r="BA57" s="545">
        <f>IF(TabB3[[#This Row],[Lfd.
Nr. f.
Stich-
probe]]&lt;&gt;"",TabB3[[#This Row],[Zufalls-
zahl]],0)</f>
        <v>0</v>
      </c>
      <c r="BB57" s="546">
        <f>IF(TabB3[[#This Row],[Stich-
probe]]&gt;0,IF(TabB3[[#This Row],[Differenz
förderfähig/
eingereicht nach Prüfung ÖIF (€)]]&lt;&gt;0,1,0),0)</f>
        <v>0</v>
      </c>
      <c r="BC57" s="547">
        <f>IF(TabB3[[#This Row],[Stich-
probe]]=0,0,TabB3[[#This Row],[Stich-
probe]]*TabB3[[#This Row],[Differenz
förderfähig/
eingereicht nach Prüfung ÖIF (€)]]/TabB3[[#This Row],[eingereichter
Betrag (€)]]*-1)</f>
        <v>0</v>
      </c>
      <c r="BD57" s="61"/>
    </row>
    <row r="58" spans="2:56" s="60" customFormat="1">
      <c r="B58" s="61"/>
      <c r="C58" s="536">
        <f>IF(TabB3[[#This Row],[Zufalls-
zahl wenn
lfd. Nr.]]=0,0,IF(RANK(TabB3[[#This Row],[Zufalls-
zahl wenn
lfd. Nr.]],TabB3[Zufalls-
zahl wenn
lfd. Nr.])&lt;=TabB3[[#Totals],[Zufalls-
zahl]],1,0))</f>
        <v>0</v>
      </c>
      <c r="D58" s="531" t="s">
        <v>35</v>
      </c>
      <c r="E58" s="532">
        <v>52</v>
      </c>
      <c r="F58" s="13"/>
      <c r="G58" s="29"/>
      <c r="H58" s="78"/>
      <c r="I58" s="8"/>
      <c r="J58" s="8"/>
      <c r="K58" s="8"/>
      <c r="L58" s="8"/>
      <c r="M58" s="152"/>
      <c r="N58" s="152"/>
      <c r="O58" s="72">
        <f>(TabB3[[#This Row],[förderfähiger 
Betrag nach Prüfung ÖIF (€)]]-TabB3[[#This Row],[eingereichter
Betrag (€)]])*IF(TabB3[[#This Row],[Stich-
probe]]&gt;0,1,0)</f>
        <v>0</v>
      </c>
      <c r="P58" s="8"/>
      <c r="Q58" s="8"/>
      <c r="R58" s="8"/>
      <c r="S58" s="537"/>
      <c r="T58" s="538"/>
      <c r="U58" s="538" t="str">
        <f>IF(ISERROR(VLOOKUP(TabB3[[#This Row],[Grund für Differenz]],Datenquelle!$I$3:$J$20,2,FALSE)),"",VLOOKUP(TabB3[[#This Row],[Grund für Differenz]],Datenquelle!$I$3:$J$20,2,FALSE))</f>
        <v/>
      </c>
      <c r="V58" s="537"/>
      <c r="W58" s="540"/>
      <c r="X58" s="540"/>
      <c r="Y58" s="541"/>
      <c r="Z58" s="541"/>
      <c r="AA58" s="541"/>
      <c r="AB58" s="541"/>
      <c r="AC58" s="541"/>
      <c r="AD58" s="541"/>
      <c r="AE58" s="539"/>
      <c r="AF58" s="548"/>
      <c r="AG58" s="548"/>
      <c r="AH58" s="548"/>
      <c r="AI58" s="548"/>
      <c r="AJ58" s="548"/>
      <c r="AK58" s="548"/>
      <c r="AL58" s="548"/>
      <c r="AM58" s="548"/>
      <c r="AN58" s="548"/>
      <c r="AO58" s="548"/>
      <c r="AP58" s="537"/>
      <c r="AQ58" s="548" t="s">
        <v>317</v>
      </c>
      <c r="AR58" s="548" t="s">
        <v>317</v>
      </c>
      <c r="AS58" s="548" t="s">
        <v>317</v>
      </c>
      <c r="AT58" s="548" t="s">
        <v>317</v>
      </c>
      <c r="AU58" s="548" t="s">
        <v>317</v>
      </c>
      <c r="AV58" s="543"/>
      <c r="AW58" s="548"/>
      <c r="AX58" s="537"/>
      <c r="AY58" s="536" t="str">
        <f>IF(OR(TabB3[[#This Row],[eingereichter
Betrag (€)]]=0,TabB3[[#This Row],[eingereichter
Betrag (€)]]=""),"",COUNTA($M$6:$M58)-COUNTIF(($M$6:$M58),0))</f>
        <v/>
      </c>
      <c r="AZ58" s="544">
        <f t="shared" ca="1" si="0"/>
        <v>0.25165804093025124</v>
      </c>
      <c r="BA58" s="545">
        <f>IF(TabB3[[#This Row],[Lfd.
Nr. f.
Stich-
probe]]&lt;&gt;"",TabB3[[#This Row],[Zufalls-
zahl]],0)</f>
        <v>0</v>
      </c>
      <c r="BB58" s="546">
        <f>IF(TabB3[[#This Row],[Stich-
probe]]&gt;0,IF(TabB3[[#This Row],[Differenz
förderfähig/
eingereicht nach Prüfung ÖIF (€)]]&lt;&gt;0,1,0),0)</f>
        <v>0</v>
      </c>
      <c r="BC58" s="547">
        <f>IF(TabB3[[#This Row],[Stich-
probe]]=0,0,TabB3[[#This Row],[Stich-
probe]]*TabB3[[#This Row],[Differenz
förderfähig/
eingereicht nach Prüfung ÖIF (€)]]/TabB3[[#This Row],[eingereichter
Betrag (€)]]*-1)</f>
        <v>0</v>
      </c>
      <c r="BD58" s="61"/>
    </row>
    <row r="59" spans="2:56" s="60" customFormat="1">
      <c r="B59" s="61"/>
      <c r="C59" s="536">
        <f>IF(TabB3[[#This Row],[Zufalls-
zahl wenn
lfd. Nr.]]=0,0,IF(RANK(TabB3[[#This Row],[Zufalls-
zahl wenn
lfd. Nr.]],TabB3[Zufalls-
zahl wenn
lfd. Nr.])&lt;=TabB3[[#Totals],[Zufalls-
zahl]],1,0))</f>
        <v>0</v>
      </c>
      <c r="D59" s="531" t="s">
        <v>35</v>
      </c>
      <c r="E59" s="532">
        <v>53</v>
      </c>
      <c r="F59" s="13"/>
      <c r="G59" s="29"/>
      <c r="H59" s="78"/>
      <c r="I59" s="8"/>
      <c r="J59" s="8"/>
      <c r="K59" s="8"/>
      <c r="L59" s="8"/>
      <c r="M59" s="152"/>
      <c r="N59" s="152"/>
      <c r="O59" s="72">
        <f>(TabB3[[#This Row],[förderfähiger 
Betrag nach Prüfung ÖIF (€)]]-TabB3[[#This Row],[eingereichter
Betrag (€)]])*IF(TabB3[[#This Row],[Stich-
probe]]&gt;0,1,0)</f>
        <v>0</v>
      </c>
      <c r="P59" s="8"/>
      <c r="Q59" s="8"/>
      <c r="R59" s="8"/>
      <c r="S59" s="537"/>
      <c r="T59" s="538"/>
      <c r="U59" s="538" t="str">
        <f>IF(ISERROR(VLOOKUP(TabB3[[#This Row],[Grund für Differenz]],Datenquelle!$I$3:$J$20,2,FALSE)),"",VLOOKUP(TabB3[[#This Row],[Grund für Differenz]],Datenquelle!$I$3:$J$20,2,FALSE))</f>
        <v/>
      </c>
      <c r="V59" s="537"/>
      <c r="W59" s="540"/>
      <c r="X59" s="540"/>
      <c r="Y59" s="541"/>
      <c r="Z59" s="541"/>
      <c r="AA59" s="541"/>
      <c r="AB59" s="541"/>
      <c r="AC59" s="541"/>
      <c r="AD59" s="541"/>
      <c r="AE59" s="539"/>
      <c r="AF59" s="548"/>
      <c r="AG59" s="548"/>
      <c r="AH59" s="548"/>
      <c r="AI59" s="548"/>
      <c r="AJ59" s="548"/>
      <c r="AK59" s="548"/>
      <c r="AL59" s="548"/>
      <c r="AM59" s="548"/>
      <c r="AN59" s="548"/>
      <c r="AO59" s="548"/>
      <c r="AP59" s="537"/>
      <c r="AQ59" s="548" t="s">
        <v>317</v>
      </c>
      <c r="AR59" s="548" t="s">
        <v>317</v>
      </c>
      <c r="AS59" s="548" t="s">
        <v>317</v>
      </c>
      <c r="AT59" s="548" t="s">
        <v>317</v>
      </c>
      <c r="AU59" s="548" t="s">
        <v>317</v>
      </c>
      <c r="AV59" s="543"/>
      <c r="AW59" s="548"/>
      <c r="AX59" s="537"/>
      <c r="AY59" s="536" t="str">
        <f>IF(OR(TabB3[[#This Row],[eingereichter
Betrag (€)]]=0,TabB3[[#This Row],[eingereichter
Betrag (€)]]=""),"",COUNTA($M$6:$M59)-COUNTIF(($M$6:$M59),0))</f>
        <v/>
      </c>
      <c r="AZ59" s="544">
        <f t="shared" ca="1" si="0"/>
        <v>8.6543824826069149E-2</v>
      </c>
      <c r="BA59" s="545">
        <f>IF(TabB3[[#This Row],[Lfd.
Nr. f.
Stich-
probe]]&lt;&gt;"",TabB3[[#This Row],[Zufalls-
zahl]],0)</f>
        <v>0</v>
      </c>
      <c r="BB59" s="546">
        <f>IF(TabB3[[#This Row],[Stich-
probe]]&gt;0,IF(TabB3[[#This Row],[Differenz
förderfähig/
eingereicht nach Prüfung ÖIF (€)]]&lt;&gt;0,1,0),0)</f>
        <v>0</v>
      </c>
      <c r="BC59" s="547">
        <f>IF(TabB3[[#This Row],[Stich-
probe]]=0,0,TabB3[[#This Row],[Stich-
probe]]*TabB3[[#This Row],[Differenz
förderfähig/
eingereicht nach Prüfung ÖIF (€)]]/TabB3[[#This Row],[eingereichter
Betrag (€)]]*-1)</f>
        <v>0</v>
      </c>
      <c r="BD59" s="61"/>
    </row>
    <row r="60" spans="2:56" s="60" customFormat="1">
      <c r="B60" s="61"/>
      <c r="C60" s="536">
        <f>IF(TabB3[[#This Row],[Zufalls-
zahl wenn
lfd. Nr.]]=0,0,IF(RANK(TabB3[[#This Row],[Zufalls-
zahl wenn
lfd. Nr.]],TabB3[Zufalls-
zahl wenn
lfd. Nr.])&lt;=TabB3[[#Totals],[Zufalls-
zahl]],1,0))</f>
        <v>0</v>
      </c>
      <c r="D60" s="531" t="s">
        <v>35</v>
      </c>
      <c r="E60" s="532">
        <v>54</v>
      </c>
      <c r="F60" s="13"/>
      <c r="G60" s="29"/>
      <c r="H60" s="78"/>
      <c r="I60" s="8"/>
      <c r="J60" s="8"/>
      <c r="K60" s="8"/>
      <c r="L60" s="8"/>
      <c r="M60" s="152"/>
      <c r="N60" s="152"/>
      <c r="O60" s="72">
        <f>(TabB3[[#This Row],[förderfähiger 
Betrag nach Prüfung ÖIF (€)]]-TabB3[[#This Row],[eingereichter
Betrag (€)]])*IF(TabB3[[#This Row],[Stich-
probe]]&gt;0,1,0)</f>
        <v>0</v>
      </c>
      <c r="P60" s="8"/>
      <c r="Q60" s="8"/>
      <c r="R60" s="8"/>
      <c r="S60" s="537"/>
      <c r="T60" s="538"/>
      <c r="U60" s="538" t="str">
        <f>IF(ISERROR(VLOOKUP(TabB3[[#This Row],[Grund für Differenz]],Datenquelle!$I$3:$J$20,2,FALSE)),"",VLOOKUP(TabB3[[#This Row],[Grund für Differenz]],Datenquelle!$I$3:$J$20,2,FALSE))</f>
        <v/>
      </c>
      <c r="V60" s="537"/>
      <c r="W60" s="540"/>
      <c r="X60" s="540"/>
      <c r="Y60" s="541"/>
      <c r="Z60" s="541"/>
      <c r="AA60" s="541"/>
      <c r="AB60" s="541"/>
      <c r="AC60" s="541"/>
      <c r="AD60" s="541"/>
      <c r="AE60" s="539"/>
      <c r="AF60" s="548"/>
      <c r="AG60" s="548"/>
      <c r="AH60" s="548"/>
      <c r="AI60" s="548"/>
      <c r="AJ60" s="548"/>
      <c r="AK60" s="548"/>
      <c r="AL60" s="548"/>
      <c r="AM60" s="548"/>
      <c r="AN60" s="548"/>
      <c r="AO60" s="548"/>
      <c r="AP60" s="537"/>
      <c r="AQ60" s="548" t="s">
        <v>317</v>
      </c>
      <c r="AR60" s="548" t="s">
        <v>317</v>
      </c>
      <c r="AS60" s="548" t="s">
        <v>317</v>
      </c>
      <c r="AT60" s="548" t="s">
        <v>317</v>
      </c>
      <c r="AU60" s="548" t="s">
        <v>317</v>
      </c>
      <c r="AV60" s="543"/>
      <c r="AW60" s="548"/>
      <c r="AX60" s="537"/>
      <c r="AY60" s="536" t="str">
        <f>IF(OR(TabB3[[#This Row],[eingereichter
Betrag (€)]]=0,TabB3[[#This Row],[eingereichter
Betrag (€)]]=""),"",COUNTA($M$6:$M60)-COUNTIF(($M$6:$M60),0))</f>
        <v/>
      </c>
      <c r="AZ60" s="544">
        <f t="shared" ca="1" si="0"/>
        <v>0.5216875257661584</v>
      </c>
      <c r="BA60" s="545">
        <f>IF(TabB3[[#This Row],[Lfd.
Nr. f.
Stich-
probe]]&lt;&gt;"",TabB3[[#This Row],[Zufalls-
zahl]],0)</f>
        <v>0</v>
      </c>
      <c r="BB60" s="546">
        <f>IF(TabB3[[#This Row],[Stich-
probe]]&gt;0,IF(TabB3[[#This Row],[Differenz
förderfähig/
eingereicht nach Prüfung ÖIF (€)]]&lt;&gt;0,1,0),0)</f>
        <v>0</v>
      </c>
      <c r="BC60" s="547">
        <f>IF(TabB3[[#This Row],[Stich-
probe]]=0,0,TabB3[[#This Row],[Stich-
probe]]*TabB3[[#This Row],[Differenz
förderfähig/
eingereicht nach Prüfung ÖIF (€)]]/TabB3[[#This Row],[eingereichter
Betrag (€)]]*-1)</f>
        <v>0</v>
      </c>
      <c r="BD60" s="61"/>
    </row>
    <row r="61" spans="2:56" s="60" customFormat="1">
      <c r="B61" s="61"/>
      <c r="C61" s="536">
        <f>IF(TabB3[[#This Row],[Zufalls-
zahl wenn
lfd. Nr.]]=0,0,IF(RANK(TabB3[[#This Row],[Zufalls-
zahl wenn
lfd. Nr.]],TabB3[Zufalls-
zahl wenn
lfd. Nr.])&lt;=TabB3[[#Totals],[Zufalls-
zahl]],1,0))</f>
        <v>0</v>
      </c>
      <c r="D61" s="531" t="s">
        <v>35</v>
      </c>
      <c r="E61" s="532">
        <v>55</v>
      </c>
      <c r="F61" s="13"/>
      <c r="G61" s="29"/>
      <c r="H61" s="78"/>
      <c r="I61" s="8"/>
      <c r="J61" s="8"/>
      <c r="K61" s="8"/>
      <c r="L61" s="8"/>
      <c r="M61" s="152"/>
      <c r="N61" s="152"/>
      <c r="O61" s="72">
        <f>(TabB3[[#This Row],[förderfähiger 
Betrag nach Prüfung ÖIF (€)]]-TabB3[[#This Row],[eingereichter
Betrag (€)]])*IF(TabB3[[#This Row],[Stich-
probe]]&gt;0,1,0)</f>
        <v>0</v>
      </c>
      <c r="P61" s="8"/>
      <c r="Q61" s="8"/>
      <c r="R61" s="8"/>
      <c r="S61" s="537"/>
      <c r="T61" s="538"/>
      <c r="U61" s="538" t="str">
        <f>IF(ISERROR(VLOOKUP(TabB3[[#This Row],[Grund für Differenz]],Datenquelle!$I$3:$J$20,2,FALSE)),"",VLOOKUP(TabB3[[#This Row],[Grund für Differenz]],Datenquelle!$I$3:$J$20,2,FALSE))</f>
        <v/>
      </c>
      <c r="V61" s="537"/>
      <c r="W61" s="540"/>
      <c r="X61" s="540"/>
      <c r="Y61" s="541"/>
      <c r="Z61" s="541"/>
      <c r="AA61" s="541"/>
      <c r="AB61" s="541"/>
      <c r="AC61" s="541"/>
      <c r="AD61" s="541"/>
      <c r="AE61" s="539"/>
      <c r="AF61" s="548"/>
      <c r="AG61" s="548"/>
      <c r="AH61" s="548"/>
      <c r="AI61" s="548"/>
      <c r="AJ61" s="548"/>
      <c r="AK61" s="548"/>
      <c r="AL61" s="548"/>
      <c r="AM61" s="548"/>
      <c r="AN61" s="548"/>
      <c r="AO61" s="548"/>
      <c r="AP61" s="537"/>
      <c r="AQ61" s="548" t="s">
        <v>317</v>
      </c>
      <c r="AR61" s="548" t="s">
        <v>317</v>
      </c>
      <c r="AS61" s="548" t="s">
        <v>317</v>
      </c>
      <c r="AT61" s="548" t="s">
        <v>317</v>
      </c>
      <c r="AU61" s="548" t="s">
        <v>317</v>
      </c>
      <c r="AV61" s="543"/>
      <c r="AW61" s="548"/>
      <c r="AX61" s="537"/>
      <c r="AY61" s="536" t="str">
        <f>IF(OR(TabB3[[#This Row],[eingereichter
Betrag (€)]]=0,TabB3[[#This Row],[eingereichter
Betrag (€)]]=""),"",COUNTA($M$6:$M61)-COUNTIF(($M$6:$M61),0))</f>
        <v/>
      </c>
      <c r="AZ61" s="544">
        <f t="shared" ca="1" si="0"/>
        <v>0.87295460420858606</v>
      </c>
      <c r="BA61" s="545">
        <f>IF(TabB3[[#This Row],[Lfd.
Nr. f.
Stich-
probe]]&lt;&gt;"",TabB3[[#This Row],[Zufalls-
zahl]],0)</f>
        <v>0</v>
      </c>
      <c r="BB61" s="546">
        <f>IF(TabB3[[#This Row],[Stich-
probe]]&gt;0,IF(TabB3[[#This Row],[Differenz
förderfähig/
eingereicht nach Prüfung ÖIF (€)]]&lt;&gt;0,1,0),0)</f>
        <v>0</v>
      </c>
      <c r="BC61" s="547">
        <f>IF(TabB3[[#This Row],[Stich-
probe]]=0,0,TabB3[[#This Row],[Stich-
probe]]*TabB3[[#This Row],[Differenz
förderfähig/
eingereicht nach Prüfung ÖIF (€)]]/TabB3[[#This Row],[eingereichter
Betrag (€)]]*-1)</f>
        <v>0</v>
      </c>
      <c r="BD61" s="61"/>
    </row>
    <row r="62" spans="2:56" s="60" customFormat="1">
      <c r="B62" s="61"/>
      <c r="C62" s="536">
        <f>IF(TabB3[[#This Row],[Zufalls-
zahl wenn
lfd. Nr.]]=0,0,IF(RANK(TabB3[[#This Row],[Zufalls-
zahl wenn
lfd. Nr.]],TabB3[Zufalls-
zahl wenn
lfd. Nr.])&lt;=TabB3[[#Totals],[Zufalls-
zahl]],1,0))</f>
        <v>0</v>
      </c>
      <c r="D62" s="531" t="s">
        <v>35</v>
      </c>
      <c r="E62" s="532">
        <v>56</v>
      </c>
      <c r="F62" s="13"/>
      <c r="G62" s="29"/>
      <c r="H62" s="78"/>
      <c r="I62" s="8"/>
      <c r="J62" s="8"/>
      <c r="K62" s="8"/>
      <c r="L62" s="8"/>
      <c r="M62" s="152"/>
      <c r="N62" s="152"/>
      <c r="O62" s="72">
        <f>(TabB3[[#This Row],[förderfähiger 
Betrag nach Prüfung ÖIF (€)]]-TabB3[[#This Row],[eingereichter
Betrag (€)]])*IF(TabB3[[#This Row],[Stich-
probe]]&gt;0,1,0)</f>
        <v>0</v>
      </c>
      <c r="P62" s="8"/>
      <c r="Q62" s="8"/>
      <c r="R62" s="8"/>
      <c r="S62" s="537"/>
      <c r="T62" s="538"/>
      <c r="U62" s="538" t="str">
        <f>IF(ISERROR(VLOOKUP(TabB3[[#This Row],[Grund für Differenz]],Datenquelle!$I$3:$J$20,2,FALSE)),"",VLOOKUP(TabB3[[#This Row],[Grund für Differenz]],Datenquelle!$I$3:$J$20,2,FALSE))</f>
        <v/>
      </c>
      <c r="V62" s="537"/>
      <c r="W62" s="540"/>
      <c r="X62" s="540"/>
      <c r="Y62" s="541"/>
      <c r="Z62" s="541"/>
      <c r="AA62" s="541"/>
      <c r="AB62" s="541"/>
      <c r="AC62" s="541"/>
      <c r="AD62" s="541"/>
      <c r="AE62" s="539"/>
      <c r="AF62" s="548"/>
      <c r="AG62" s="548"/>
      <c r="AH62" s="548"/>
      <c r="AI62" s="548"/>
      <c r="AJ62" s="548"/>
      <c r="AK62" s="548"/>
      <c r="AL62" s="548"/>
      <c r="AM62" s="548"/>
      <c r="AN62" s="548"/>
      <c r="AO62" s="548"/>
      <c r="AP62" s="537"/>
      <c r="AQ62" s="548" t="s">
        <v>317</v>
      </c>
      <c r="AR62" s="548" t="s">
        <v>317</v>
      </c>
      <c r="AS62" s="548" t="s">
        <v>317</v>
      </c>
      <c r="AT62" s="548" t="s">
        <v>317</v>
      </c>
      <c r="AU62" s="548" t="s">
        <v>317</v>
      </c>
      <c r="AV62" s="543"/>
      <c r="AW62" s="548"/>
      <c r="AX62" s="537"/>
      <c r="AY62" s="536" t="str">
        <f>IF(OR(TabB3[[#This Row],[eingereichter
Betrag (€)]]=0,TabB3[[#This Row],[eingereichter
Betrag (€)]]=""),"",COUNTA($M$6:$M62)-COUNTIF(($M$6:$M62),0))</f>
        <v/>
      </c>
      <c r="AZ62" s="544">
        <f t="shared" ca="1" si="0"/>
        <v>0.32139781315684435</v>
      </c>
      <c r="BA62" s="545">
        <f>IF(TabB3[[#This Row],[Lfd.
Nr. f.
Stich-
probe]]&lt;&gt;"",TabB3[[#This Row],[Zufalls-
zahl]],0)</f>
        <v>0</v>
      </c>
      <c r="BB62" s="546">
        <f>IF(TabB3[[#This Row],[Stich-
probe]]&gt;0,IF(TabB3[[#This Row],[Differenz
förderfähig/
eingereicht nach Prüfung ÖIF (€)]]&lt;&gt;0,1,0),0)</f>
        <v>0</v>
      </c>
      <c r="BC62" s="547">
        <f>IF(TabB3[[#This Row],[Stich-
probe]]=0,0,TabB3[[#This Row],[Stich-
probe]]*TabB3[[#This Row],[Differenz
förderfähig/
eingereicht nach Prüfung ÖIF (€)]]/TabB3[[#This Row],[eingereichter
Betrag (€)]]*-1)</f>
        <v>0</v>
      </c>
      <c r="BD62" s="61"/>
    </row>
    <row r="63" spans="2:56" s="60" customFormat="1">
      <c r="B63" s="61"/>
      <c r="C63" s="536">
        <f>IF(TabB3[[#This Row],[Zufalls-
zahl wenn
lfd. Nr.]]=0,0,IF(RANK(TabB3[[#This Row],[Zufalls-
zahl wenn
lfd. Nr.]],TabB3[Zufalls-
zahl wenn
lfd. Nr.])&lt;=TabB3[[#Totals],[Zufalls-
zahl]],1,0))</f>
        <v>0</v>
      </c>
      <c r="D63" s="531" t="s">
        <v>35</v>
      </c>
      <c r="E63" s="532">
        <v>57</v>
      </c>
      <c r="F63" s="13"/>
      <c r="G63" s="29"/>
      <c r="H63" s="78"/>
      <c r="I63" s="8"/>
      <c r="J63" s="8"/>
      <c r="K63" s="8"/>
      <c r="L63" s="8"/>
      <c r="M63" s="152"/>
      <c r="N63" s="152"/>
      <c r="O63" s="72">
        <f>(TabB3[[#This Row],[förderfähiger 
Betrag nach Prüfung ÖIF (€)]]-TabB3[[#This Row],[eingereichter
Betrag (€)]])*IF(TabB3[[#This Row],[Stich-
probe]]&gt;0,1,0)</f>
        <v>0</v>
      </c>
      <c r="P63" s="8"/>
      <c r="Q63" s="8"/>
      <c r="R63" s="8"/>
      <c r="S63" s="537"/>
      <c r="T63" s="538"/>
      <c r="U63" s="538" t="str">
        <f>IF(ISERROR(VLOOKUP(TabB3[[#This Row],[Grund für Differenz]],Datenquelle!$I$3:$J$20,2,FALSE)),"",VLOOKUP(TabB3[[#This Row],[Grund für Differenz]],Datenquelle!$I$3:$J$20,2,FALSE))</f>
        <v/>
      </c>
      <c r="V63" s="537"/>
      <c r="W63" s="540"/>
      <c r="X63" s="540"/>
      <c r="Y63" s="541"/>
      <c r="Z63" s="541"/>
      <c r="AA63" s="541"/>
      <c r="AB63" s="541"/>
      <c r="AC63" s="541"/>
      <c r="AD63" s="541"/>
      <c r="AE63" s="539"/>
      <c r="AF63" s="548"/>
      <c r="AG63" s="548"/>
      <c r="AH63" s="548"/>
      <c r="AI63" s="548"/>
      <c r="AJ63" s="548"/>
      <c r="AK63" s="548"/>
      <c r="AL63" s="548"/>
      <c r="AM63" s="548"/>
      <c r="AN63" s="548"/>
      <c r="AO63" s="548"/>
      <c r="AP63" s="537"/>
      <c r="AQ63" s="548" t="s">
        <v>317</v>
      </c>
      <c r="AR63" s="548" t="s">
        <v>317</v>
      </c>
      <c r="AS63" s="548" t="s">
        <v>317</v>
      </c>
      <c r="AT63" s="548" t="s">
        <v>317</v>
      </c>
      <c r="AU63" s="548" t="s">
        <v>317</v>
      </c>
      <c r="AV63" s="543"/>
      <c r="AW63" s="548"/>
      <c r="AX63" s="537"/>
      <c r="AY63" s="536" t="str">
        <f>IF(OR(TabB3[[#This Row],[eingereichter
Betrag (€)]]=0,TabB3[[#This Row],[eingereichter
Betrag (€)]]=""),"",COUNTA($M$6:$M63)-COUNTIF(($M$6:$M63),0))</f>
        <v/>
      </c>
      <c r="AZ63" s="544">
        <f t="shared" ca="1" si="0"/>
        <v>0.11061803685055416</v>
      </c>
      <c r="BA63" s="545">
        <f>IF(TabB3[[#This Row],[Lfd.
Nr. f.
Stich-
probe]]&lt;&gt;"",TabB3[[#This Row],[Zufalls-
zahl]],0)</f>
        <v>0</v>
      </c>
      <c r="BB63" s="546">
        <f>IF(TabB3[[#This Row],[Stich-
probe]]&gt;0,IF(TabB3[[#This Row],[Differenz
förderfähig/
eingereicht nach Prüfung ÖIF (€)]]&lt;&gt;0,1,0),0)</f>
        <v>0</v>
      </c>
      <c r="BC63" s="547">
        <f>IF(TabB3[[#This Row],[Stich-
probe]]=0,0,TabB3[[#This Row],[Stich-
probe]]*TabB3[[#This Row],[Differenz
förderfähig/
eingereicht nach Prüfung ÖIF (€)]]/TabB3[[#This Row],[eingereichter
Betrag (€)]]*-1)</f>
        <v>0</v>
      </c>
      <c r="BD63" s="61"/>
    </row>
    <row r="64" spans="2:56" s="60" customFormat="1">
      <c r="B64" s="61"/>
      <c r="C64" s="536">
        <f>IF(TabB3[[#This Row],[Zufalls-
zahl wenn
lfd. Nr.]]=0,0,IF(RANK(TabB3[[#This Row],[Zufalls-
zahl wenn
lfd. Nr.]],TabB3[Zufalls-
zahl wenn
lfd. Nr.])&lt;=TabB3[[#Totals],[Zufalls-
zahl]],1,0))</f>
        <v>0</v>
      </c>
      <c r="D64" s="531" t="s">
        <v>35</v>
      </c>
      <c r="E64" s="532">
        <v>58</v>
      </c>
      <c r="F64" s="13"/>
      <c r="G64" s="29"/>
      <c r="H64" s="78"/>
      <c r="I64" s="8"/>
      <c r="J64" s="8"/>
      <c r="K64" s="8"/>
      <c r="L64" s="8"/>
      <c r="M64" s="152"/>
      <c r="N64" s="152"/>
      <c r="O64" s="72">
        <f>(TabB3[[#This Row],[förderfähiger 
Betrag nach Prüfung ÖIF (€)]]-TabB3[[#This Row],[eingereichter
Betrag (€)]])*IF(TabB3[[#This Row],[Stich-
probe]]&gt;0,1,0)</f>
        <v>0</v>
      </c>
      <c r="P64" s="8"/>
      <c r="Q64" s="8"/>
      <c r="R64" s="8"/>
      <c r="S64" s="537"/>
      <c r="T64" s="538"/>
      <c r="U64" s="538" t="str">
        <f>IF(ISERROR(VLOOKUP(TabB3[[#This Row],[Grund für Differenz]],Datenquelle!$I$3:$J$20,2,FALSE)),"",VLOOKUP(TabB3[[#This Row],[Grund für Differenz]],Datenquelle!$I$3:$J$20,2,FALSE))</f>
        <v/>
      </c>
      <c r="V64" s="537"/>
      <c r="W64" s="540"/>
      <c r="X64" s="540"/>
      <c r="Y64" s="541"/>
      <c r="Z64" s="541"/>
      <c r="AA64" s="541"/>
      <c r="AB64" s="541"/>
      <c r="AC64" s="541"/>
      <c r="AD64" s="541"/>
      <c r="AE64" s="539"/>
      <c r="AF64" s="548"/>
      <c r="AG64" s="548"/>
      <c r="AH64" s="548"/>
      <c r="AI64" s="548"/>
      <c r="AJ64" s="548"/>
      <c r="AK64" s="548"/>
      <c r="AL64" s="548"/>
      <c r="AM64" s="548"/>
      <c r="AN64" s="548"/>
      <c r="AO64" s="548"/>
      <c r="AP64" s="537"/>
      <c r="AQ64" s="548" t="s">
        <v>317</v>
      </c>
      <c r="AR64" s="548" t="s">
        <v>317</v>
      </c>
      <c r="AS64" s="548" t="s">
        <v>317</v>
      </c>
      <c r="AT64" s="548" t="s">
        <v>317</v>
      </c>
      <c r="AU64" s="548" t="s">
        <v>317</v>
      </c>
      <c r="AV64" s="543"/>
      <c r="AW64" s="548"/>
      <c r="AX64" s="537"/>
      <c r="AY64" s="536" t="str">
        <f>IF(OR(TabB3[[#This Row],[eingereichter
Betrag (€)]]=0,TabB3[[#This Row],[eingereichter
Betrag (€)]]=""),"",COUNTA($M$6:$M64)-COUNTIF(($M$6:$M64),0))</f>
        <v/>
      </c>
      <c r="AZ64" s="544">
        <f t="shared" ca="1" si="0"/>
        <v>0.82047512289638813</v>
      </c>
      <c r="BA64" s="545">
        <f>IF(TabB3[[#This Row],[Lfd.
Nr. f.
Stich-
probe]]&lt;&gt;"",TabB3[[#This Row],[Zufalls-
zahl]],0)</f>
        <v>0</v>
      </c>
      <c r="BB64" s="546">
        <f>IF(TabB3[[#This Row],[Stich-
probe]]&gt;0,IF(TabB3[[#This Row],[Differenz
förderfähig/
eingereicht nach Prüfung ÖIF (€)]]&lt;&gt;0,1,0),0)</f>
        <v>0</v>
      </c>
      <c r="BC64" s="547">
        <f>IF(TabB3[[#This Row],[Stich-
probe]]=0,0,TabB3[[#This Row],[Stich-
probe]]*TabB3[[#This Row],[Differenz
förderfähig/
eingereicht nach Prüfung ÖIF (€)]]/TabB3[[#This Row],[eingereichter
Betrag (€)]]*-1)</f>
        <v>0</v>
      </c>
      <c r="BD64" s="61"/>
    </row>
    <row r="65" spans="1:77" s="60" customFormat="1">
      <c r="B65" s="61"/>
      <c r="C65" s="536">
        <f>IF(TabB3[[#This Row],[Zufalls-
zahl wenn
lfd. Nr.]]=0,0,IF(RANK(TabB3[[#This Row],[Zufalls-
zahl wenn
lfd. Nr.]],TabB3[Zufalls-
zahl wenn
lfd. Nr.])&lt;=TabB3[[#Totals],[Zufalls-
zahl]],1,0))</f>
        <v>0</v>
      </c>
      <c r="D65" s="531" t="s">
        <v>35</v>
      </c>
      <c r="E65" s="532">
        <v>59</v>
      </c>
      <c r="F65" s="13"/>
      <c r="G65" s="29"/>
      <c r="H65" s="78"/>
      <c r="I65" s="8"/>
      <c r="J65" s="8"/>
      <c r="K65" s="8"/>
      <c r="L65" s="8"/>
      <c r="M65" s="152"/>
      <c r="N65" s="152"/>
      <c r="O65" s="72">
        <f>(TabB3[[#This Row],[förderfähiger 
Betrag nach Prüfung ÖIF (€)]]-TabB3[[#This Row],[eingereichter
Betrag (€)]])*IF(TabB3[[#This Row],[Stich-
probe]]&gt;0,1,0)</f>
        <v>0</v>
      </c>
      <c r="P65" s="8"/>
      <c r="Q65" s="8"/>
      <c r="R65" s="8"/>
      <c r="S65" s="537"/>
      <c r="T65" s="538"/>
      <c r="U65" s="538" t="str">
        <f>IF(ISERROR(VLOOKUP(TabB3[[#This Row],[Grund für Differenz]],Datenquelle!$I$3:$J$20,2,FALSE)),"",VLOOKUP(TabB3[[#This Row],[Grund für Differenz]],Datenquelle!$I$3:$J$20,2,FALSE))</f>
        <v/>
      </c>
      <c r="V65" s="537"/>
      <c r="W65" s="540"/>
      <c r="X65" s="540"/>
      <c r="Y65" s="541"/>
      <c r="Z65" s="541"/>
      <c r="AA65" s="541"/>
      <c r="AB65" s="541"/>
      <c r="AC65" s="541"/>
      <c r="AD65" s="541"/>
      <c r="AE65" s="539"/>
      <c r="AF65" s="548"/>
      <c r="AG65" s="548"/>
      <c r="AH65" s="548"/>
      <c r="AI65" s="548"/>
      <c r="AJ65" s="548"/>
      <c r="AK65" s="548"/>
      <c r="AL65" s="548"/>
      <c r="AM65" s="548"/>
      <c r="AN65" s="548"/>
      <c r="AO65" s="548"/>
      <c r="AP65" s="537"/>
      <c r="AQ65" s="548" t="s">
        <v>317</v>
      </c>
      <c r="AR65" s="548" t="s">
        <v>317</v>
      </c>
      <c r="AS65" s="548" t="s">
        <v>317</v>
      </c>
      <c r="AT65" s="548" t="s">
        <v>317</v>
      </c>
      <c r="AU65" s="548" t="s">
        <v>317</v>
      </c>
      <c r="AV65" s="543"/>
      <c r="AW65" s="548"/>
      <c r="AX65" s="537"/>
      <c r="AY65" s="536" t="str">
        <f>IF(OR(TabB3[[#This Row],[eingereichter
Betrag (€)]]=0,TabB3[[#This Row],[eingereichter
Betrag (€)]]=""),"",COUNTA($M$6:$M65)-COUNTIF(($M$6:$M65),0))</f>
        <v/>
      </c>
      <c r="AZ65" s="544">
        <f t="shared" ca="1" si="0"/>
        <v>0.75106489871695026</v>
      </c>
      <c r="BA65" s="545">
        <f>IF(TabB3[[#This Row],[Lfd.
Nr. f.
Stich-
probe]]&lt;&gt;"",TabB3[[#This Row],[Zufalls-
zahl]],0)</f>
        <v>0</v>
      </c>
      <c r="BB65" s="546">
        <f>IF(TabB3[[#This Row],[Stich-
probe]]&gt;0,IF(TabB3[[#This Row],[Differenz
förderfähig/
eingereicht nach Prüfung ÖIF (€)]]&lt;&gt;0,1,0),0)</f>
        <v>0</v>
      </c>
      <c r="BC65" s="547">
        <f>IF(TabB3[[#This Row],[Stich-
probe]]=0,0,TabB3[[#This Row],[Stich-
probe]]*TabB3[[#This Row],[Differenz
förderfähig/
eingereicht nach Prüfung ÖIF (€)]]/TabB3[[#This Row],[eingereichter
Betrag (€)]]*-1)</f>
        <v>0</v>
      </c>
      <c r="BD65" s="61"/>
    </row>
    <row r="66" spans="1:77" s="60" customFormat="1">
      <c r="B66" s="61"/>
      <c r="C66" s="536">
        <f>IF(TabB3[[#This Row],[Zufalls-
zahl wenn
lfd. Nr.]]=0,0,IF(RANK(TabB3[[#This Row],[Zufalls-
zahl wenn
lfd. Nr.]],TabB3[Zufalls-
zahl wenn
lfd. Nr.])&lt;=TabB3[[#Totals],[Zufalls-
zahl]],1,0))</f>
        <v>0</v>
      </c>
      <c r="D66" s="531" t="s">
        <v>35</v>
      </c>
      <c r="E66" s="532">
        <v>60</v>
      </c>
      <c r="F66" s="13"/>
      <c r="G66" s="29"/>
      <c r="H66" s="78"/>
      <c r="I66" s="8"/>
      <c r="J66" s="8"/>
      <c r="K66" s="8"/>
      <c r="L66" s="8"/>
      <c r="M66" s="152"/>
      <c r="N66" s="152"/>
      <c r="O66" s="72">
        <f>(TabB3[[#This Row],[förderfähiger 
Betrag nach Prüfung ÖIF (€)]]-TabB3[[#This Row],[eingereichter
Betrag (€)]])*IF(TabB3[[#This Row],[Stich-
probe]]&gt;0,1,0)</f>
        <v>0</v>
      </c>
      <c r="P66" s="8"/>
      <c r="Q66" s="8"/>
      <c r="R66" s="8"/>
      <c r="S66" s="537"/>
      <c r="T66" s="538"/>
      <c r="U66" s="538" t="str">
        <f>IF(ISERROR(VLOOKUP(TabB3[[#This Row],[Grund für Differenz]],Datenquelle!$I$3:$J$20,2,FALSE)),"",VLOOKUP(TabB3[[#This Row],[Grund für Differenz]],Datenquelle!$I$3:$J$20,2,FALSE))</f>
        <v/>
      </c>
      <c r="V66" s="537"/>
      <c r="W66" s="540"/>
      <c r="X66" s="540"/>
      <c r="Y66" s="541"/>
      <c r="Z66" s="541"/>
      <c r="AA66" s="541"/>
      <c r="AB66" s="541"/>
      <c r="AC66" s="541"/>
      <c r="AD66" s="541"/>
      <c r="AE66" s="539"/>
      <c r="AF66" s="548"/>
      <c r="AG66" s="548"/>
      <c r="AH66" s="548"/>
      <c r="AI66" s="548"/>
      <c r="AJ66" s="548"/>
      <c r="AK66" s="548"/>
      <c r="AL66" s="548"/>
      <c r="AM66" s="548"/>
      <c r="AN66" s="548"/>
      <c r="AO66" s="548"/>
      <c r="AP66" s="537"/>
      <c r="AQ66" s="548" t="s">
        <v>317</v>
      </c>
      <c r="AR66" s="548" t="s">
        <v>317</v>
      </c>
      <c r="AS66" s="548" t="s">
        <v>317</v>
      </c>
      <c r="AT66" s="548" t="s">
        <v>317</v>
      </c>
      <c r="AU66" s="548" t="s">
        <v>317</v>
      </c>
      <c r="AV66" s="543"/>
      <c r="AW66" s="548"/>
      <c r="AX66" s="537"/>
      <c r="AY66" s="536" t="str">
        <f>IF(OR(TabB3[[#This Row],[eingereichter
Betrag (€)]]=0,TabB3[[#This Row],[eingereichter
Betrag (€)]]=""),"",COUNTA($M$6:$M66)-COUNTIF(($M$6:$M66),0))</f>
        <v/>
      </c>
      <c r="AZ66" s="544">
        <f t="shared" ca="1" si="0"/>
        <v>0.22712487305253881</v>
      </c>
      <c r="BA66" s="545">
        <f>IF(TabB3[[#This Row],[Lfd.
Nr. f.
Stich-
probe]]&lt;&gt;"",TabB3[[#This Row],[Zufalls-
zahl]],0)</f>
        <v>0</v>
      </c>
      <c r="BB66" s="546">
        <f>IF(TabB3[[#This Row],[Stich-
probe]]&gt;0,IF(TabB3[[#This Row],[Differenz
förderfähig/
eingereicht nach Prüfung ÖIF (€)]]&lt;&gt;0,1,0),0)</f>
        <v>0</v>
      </c>
      <c r="BC66" s="547">
        <f>IF(TabB3[[#This Row],[Stich-
probe]]=0,0,TabB3[[#This Row],[Stich-
probe]]*TabB3[[#This Row],[Differenz
förderfähig/
eingereicht nach Prüfung ÖIF (€)]]/TabB3[[#This Row],[eingereichter
Betrag (€)]]*-1)</f>
        <v>0</v>
      </c>
      <c r="BD66" s="61"/>
    </row>
    <row r="67" spans="1:77" s="60" customFormat="1">
      <c r="B67" s="61"/>
      <c r="C67" s="536">
        <f>IF(TabB3[[#This Row],[Zufalls-
zahl wenn
lfd. Nr.]]=0,0,IF(RANK(TabB3[[#This Row],[Zufalls-
zahl wenn
lfd. Nr.]],TabB3[Zufalls-
zahl wenn
lfd. Nr.])&lt;=TabB3[[#Totals],[Zufalls-
zahl]],1,0))</f>
        <v>0</v>
      </c>
      <c r="D67" s="531" t="s">
        <v>35</v>
      </c>
      <c r="E67" s="532">
        <v>61</v>
      </c>
      <c r="F67" s="13"/>
      <c r="G67" s="29"/>
      <c r="H67" s="78"/>
      <c r="I67" s="8"/>
      <c r="J67" s="8"/>
      <c r="K67" s="8"/>
      <c r="L67" s="8"/>
      <c r="M67" s="152"/>
      <c r="N67" s="152"/>
      <c r="O67" s="72">
        <f>(TabB3[[#This Row],[förderfähiger 
Betrag nach Prüfung ÖIF (€)]]-TabB3[[#This Row],[eingereichter
Betrag (€)]])*IF(TabB3[[#This Row],[Stich-
probe]]&gt;0,1,0)</f>
        <v>0</v>
      </c>
      <c r="P67" s="8"/>
      <c r="Q67" s="8"/>
      <c r="R67" s="8"/>
      <c r="S67" s="537"/>
      <c r="T67" s="538"/>
      <c r="U67" s="538" t="str">
        <f>IF(ISERROR(VLOOKUP(TabB3[[#This Row],[Grund für Differenz]],Datenquelle!$I$3:$J$20,2,FALSE)),"",VLOOKUP(TabB3[[#This Row],[Grund für Differenz]],Datenquelle!$I$3:$J$20,2,FALSE))</f>
        <v/>
      </c>
      <c r="V67" s="537"/>
      <c r="W67" s="540"/>
      <c r="X67" s="540"/>
      <c r="Y67" s="541"/>
      <c r="Z67" s="541"/>
      <c r="AA67" s="541"/>
      <c r="AB67" s="541"/>
      <c r="AC67" s="541"/>
      <c r="AD67" s="541"/>
      <c r="AE67" s="539"/>
      <c r="AF67" s="548"/>
      <c r="AG67" s="548"/>
      <c r="AH67" s="548"/>
      <c r="AI67" s="548"/>
      <c r="AJ67" s="548"/>
      <c r="AK67" s="548"/>
      <c r="AL67" s="548"/>
      <c r="AM67" s="548"/>
      <c r="AN67" s="548"/>
      <c r="AO67" s="548"/>
      <c r="AP67" s="537"/>
      <c r="AQ67" s="548" t="s">
        <v>317</v>
      </c>
      <c r="AR67" s="548" t="s">
        <v>317</v>
      </c>
      <c r="AS67" s="548" t="s">
        <v>317</v>
      </c>
      <c r="AT67" s="548" t="s">
        <v>317</v>
      </c>
      <c r="AU67" s="548" t="s">
        <v>317</v>
      </c>
      <c r="AV67" s="543"/>
      <c r="AW67" s="548"/>
      <c r="AX67" s="537"/>
      <c r="AY67" s="536" t="str">
        <f>IF(OR(TabB3[[#This Row],[eingereichter
Betrag (€)]]=0,TabB3[[#This Row],[eingereichter
Betrag (€)]]=""),"",COUNTA($M$6:$M67)-COUNTIF(($M$6:$M67),0))</f>
        <v/>
      </c>
      <c r="AZ67" s="544">
        <f t="shared" ca="1" si="0"/>
        <v>0.29439986912567573</v>
      </c>
      <c r="BA67" s="545">
        <f>IF(TabB3[[#This Row],[Lfd.
Nr. f.
Stich-
probe]]&lt;&gt;"",TabB3[[#This Row],[Zufalls-
zahl]],0)</f>
        <v>0</v>
      </c>
      <c r="BB67" s="546">
        <f>IF(TabB3[[#This Row],[Stich-
probe]]&gt;0,IF(TabB3[[#This Row],[Differenz
förderfähig/
eingereicht nach Prüfung ÖIF (€)]]&lt;&gt;0,1,0),0)</f>
        <v>0</v>
      </c>
      <c r="BC67" s="547">
        <f>IF(TabB3[[#This Row],[Stich-
probe]]=0,0,TabB3[[#This Row],[Stich-
probe]]*TabB3[[#This Row],[Differenz
förderfähig/
eingereicht nach Prüfung ÖIF (€)]]/TabB3[[#This Row],[eingereichter
Betrag (€)]]*-1)</f>
        <v>0</v>
      </c>
      <c r="BD67" s="61"/>
    </row>
    <row r="68" spans="1:77" s="60" customFormat="1">
      <c r="B68" s="61"/>
      <c r="C68" s="536">
        <f>IF(TabB3[[#This Row],[Zufalls-
zahl wenn
lfd. Nr.]]=0,0,IF(RANK(TabB3[[#This Row],[Zufalls-
zahl wenn
lfd. Nr.]],TabB3[Zufalls-
zahl wenn
lfd. Nr.])&lt;=TabB3[[#Totals],[Zufalls-
zahl]],1,0))</f>
        <v>0</v>
      </c>
      <c r="D68" s="531" t="s">
        <v>35</v>
      </c>
      <c r="E68" s="532">
        <v>62</v>
      </c>
      <c r="F68" s="13"/>
      <c r="G68" s="29"/>
      <c r="H68" s="78"/>
      <c r="I68" s="8"/>
      <c r="J68" s="8"/>
      <c r="K68" s="8"/>
      <c r="L68" s="8"/>
      <c r="M68" s="152"/>
      <c r="N68" s="152"/>
      <c r="O68" s="72">
        <f>(TabB3[[#This Row],[förderfähiger 
Betrag nach Prüfung ÖIF (€)]]-TabB3[[#This Row],[eingereichter
Betrag (€)]])*IF(TabB3[[#This Row],[Stich-
probe]]&gt;0,1,0)</f>
        <v>0</v>
      </c>
      <c r="P68" s="8"/>
      <c r="Q68" s="8"/>
      <c r="R68" s="8"/>
      <c r="S68" s="537"/>
      <c r="T68" s="538"/>
      <c r="U68" s="538" t="str">
        <f>IF(ISERROR(VLOOKUP(TabB3[[#This Row],[Grund für Differenz]],Datenquelle!$I$3:$J$20,2,FALSE)),"",VLOOKUP(TabB3[[#This Row],[Grund für Differenz]],Datenquelle!$I$3:$J$20,2,FALSE))</f>
        <v/>
      </c>
      <c r="V68" s="537"/>
      <c r="W68" s="540"/>
      <c r="X68" s="540"/>
      <c r="Y68" s="541"/>
      <c r="Z68" s="541"/>
      <c r="AA68" s="541"/>
      <c r="AB68" s="541"/>
      <c r="AC68" s="541"/>
      <c r="AD68" s="541"/>
      <c r="AE68" s="539"/>
      <c r="AF68" s="548"/>
      <c r="AG68" s="548"/>
      <c r="AH68" s="548"/>
      <c r="AI68" s="548"/>
      <c r="AJ68" s="548"/>
      <c r="AK68" s="548"/>
      <c r="AL68" s="548"/>
      <c r="AM68" s="548"/>
      <c r="AN68" s="548"/>
      <c r="AO68" s="548"/>
      <c r="AP68" s="537"/>
      <c r="AQ68" s="548" t="s">
        <v>317</v>
      </c>
      <c r="AR68" s="548" t="s">
        <v>317</v>
      </c>
      <c r="AS68" s="548" t="s">
        <v>317</v>
      </c>
      <c r="AT68" s="548" t="s">
        <v>317</v>
      </c>
      <c r="AU68" s="548" t="s">
        <v>317</v>
      </c>
      <c r="AV68" s="543"/>
      <c r="AW68" s="548"/>
      <c r="AX68" s="537"/>
      <c r="AY68" s="536" t="str">
        <f>IF(OR(TabB3[[#This Row],[eingereichter
Betrag (€)]]=0,TabB3[[#This Row],[eingereichter
Betrag (€)]]=""),"",COUNTA($M$6:$M68)-COUNTIF(($M$6:$M68),0))</f>
        <v/>
      </c>
      <c r="AZ68" s="544">
        <f t="shared" ca="1" si="0"/>
        <v>0.66906471479998031</v>
      </c>
      <c r="BA68" s="545">
        <f>IF(TabB3[[#This Row],[Lfd.
Nr. f.
Stich-
probe]]&lt;&gt;"",TabB3[[#This Row],[Zufalls-
zahl]],0)</f>
        <v>0</v>
      </c>
      <c r="BB68" s="546">
        <f>IF(TabB3[[#This Row],[Stich-
probe]]&gt;0,IF(TabB3[[#This Row],[Differenz
förderfähig/
eingereicht nach Prüfung ÖIF (€)]]&lt;&gt;0,1,0),0)</f>
        <v>0</v>
      </c>
      <c r="BC68" s="547">
        <f>IF(TabB3[[#This Row],[Stich-
probe]]=0,0,TabB3[[#This Row],[Stich-
probe]]*TabB3[[#This Row],[Differenz
förderfähig/
eingereicht nach Prüfung ÖIF (€)]]/TabB3[[#This Row],[eingereichter
Betrag (€)]]*-1)</f>
        <v>0</v>
      </c>
      <c r="BD68" s="61"/>
    </row>
    <row r="69" spans="1:77" s="60" customFormat="1">
      <c r="B69" s="61"/>
      <c r="C69" s="536">
        <f>IF(TabB3[[#This Row],[Zufalls-
zahl wenn
lfd. Nr.]]=0,0,IF(RANK(TabB3[[#This Row],[Zufalls-
zahl wenn
lfd. Nr.]],TabB3[Zufalls-
zahl wenn
lfd. Nr.])&lt;=TabB3[[#Totals],[Zufalls-
zahl]],1,0))</f>
        <v>0</v>
      </c>
      <c r="D69" s="531" t="s">
        <v>35</v>
      </c>
      <c r="E69" s="532">
        <v>63</v>
      </c>
      <c r="F69" s="13"/>
      <c r="G69" s="29"/>
      <c r="H69" s="78"/>
      <c r="I69" s="8"/>
      <c r="J69" s="8"/>
      <c r="K69" s="8"/>
      <c r="L69" s="8"/>
      <c r="M69" s="152"/>
      <c r="N69" s="152"/>
      <c r="O69" s="72">
        <f>(TabB3[[#This Row],[förderfähiger 
Betrag nach Prüfung ÖIF (€)]]-TabB3[[#This Row],[eingereichter
Betrag (€)]])*IF(TabB3[[#This Row],[Stich-
probe]]&gt;0,1,0)</f>
        <v>0</v>
      </c>
      <c r="P69" s="8"/>
      <c r="Q69" s="8"/>
      <c r="R69" s="8"/>
      <c r="S69" s="537"/>
      <c r="T69" s="538"/>
      <c r="U69" s="538" t="str">
        <f>IF(ISERROR(VLOOKUP(TabB3[[#This Row],[Grund für Differenz]],Datenquelle!$I$3:$J$20,2,FALSE)),"",VLOOKUP(TabB3[[#This Row],[Grund für Differenz]],Datenquelle!$I$3:$J$20,2,FALSE))</f>
        <v/>
      </c>
      <c r="V69" s="537"/>
      <c r="W69" s="540"/>
      <c r="X69" s="540"/>
      <c r="Y69" s="541"/>
      <c r="Z69" s="541"/>
      <c r="AA69" s="541"/>
      <c r="AB69" s="541"/>
      <c r="AC69" s="541"/>
      <c r="AD69" s="541"/>
      <c r="AE69" s="539"/>
      <c r="AF69" s="548"/>
      <c r="AG69" s="548"/>
      <c r="AH69" s="548"/>
      <c r="AI69" s="548"/>
      <c r="AJ69" s="548"/>
      <c r="AK69" s="548"/>
      <c r="AL69" s="548"/>
      <c r="AM69" s="548"/>
      <c r="AN69" s="548"/>
      <c r="AO69" s="548"/>
      <c r="AP69" s="537"/>
      <c r="AQ69" s="548" t="s">
        <v>317</v>
      </c>
      <c r="AR69" s="548" t="s">
        <v>317</v>
      </c>
      <c r="AS69" s="548" t="s">
        <v>317</v>
      </c>
      <c r="AT69" s="548" t="s">
        <v>317</v>
      </c>
      <c r="AU69" s="548" t="s">
        <v>317</v>
      </c>
      <c r="AV69" s="543"/>
      <c r="AW69" s="548"/>
      <c r="AX69" s="537"/>
      <c r="AY69" s="536" t="str">
        <f>IF(OR(TabB3[[#This Row],[eingereichter
Betrag (€)]]=0,TabB3[[#This Row],[eingereichter
Betrag (€)]]=""),"",COUNTA($M$6:$M69)-COUNTIF(($M$6:$M69),0))</f>
        <v/>
      </c>
      <c r="AZ69" s="544">
        <f t="shared" ca="1" si="0"/>
        <v>7.6273178086266991E-2</v>
      </c>
      <c r="BA69" s="545">
        <f>IF(TabB3[[#This Row],[Lfd.
Nr. f.
Stich-
probe]]&lt;&gt;"",TabB3[[#This Row],[Zufalls-
zahl]],0)</f>
        <v>0</v>
      </c>
      <c r="BB69" s="546">
        <f>IF(TabB3[[#This Row],[Stich-
probe]]&gt;0,IF(TabB3[[#This Row],[Differenz
förderfähig/
eingereicht nach Prüfung ÖIF (€)]]&lt;&gt;0,1,0),0)</f>
        <v>0</v>
      </c>
      <c r="BC69" s="547">
        <f>IF(TabB3[[#This Row],[Stich-
probe]]=0,0,TabB3[[#This Row],[Stich-
probe]]*TabB3[[#This Row],[Differenz
förderfähig/
eingereicht nach Prüfung ÖIF (€)]]/TabB3[[#This Row],[eingereichter
Betrag (€)]]*-1)</f>
        <v>0</v>
      </c>
      <c r="BD69" s="61"/>
    </row>
    <row r="70" spans="1:77" s="60" customFormat="1">
      <c r="B70" s="61"/>
      <c r="C70" s="536">
        <f>IF(TabB3[[#This Row],[Zufalls-
zahl wenn
lfd. Nr.]]=0,0,IF(RANK(TabB3[[#This Row],[Zufalls-
zahl wenn
lfd. Nr.]],TabB3[Zufalls-
zahl wenn
lfd. Nr.])&lt;=TabB3[[#Totals],[Zufalls-
zahl]],1,0))</f>
        <v>0</v>
      </c>
      <c r="D70" s="531" t="s">
        <v>35</v>
      </c>
      <c r="E70" s="532">
        <v>64</v>
      </c>
      <c r="F70" s="13"/>
      <c r="G70" s="29"/>
      <c r="H70" s="78"/>
      <c r="I70" s="8"/>
      <c r="J70" s="8"/>
      <c r="K70" s="8"/>
      <c r="L70" s="8"/>
      <c r="M70" s="152"/>
      <c r="N70" s="152"/>
      <c r="O70" s="72">
        <f>(TabB3[[#This Row],[förderfähiger 
Betrag nach Prüfung ÖIF (€)]]-TabB3[[#This Row],[eingereichter
Betrag (€)]])*IF(TabB3[[#This Row],[Stich-
probe]]&gt;0,1,0)</f>
        <v>0</v>
      </c>
      <c r="P70" s="8"/>
      <c r="Q70" s="8"/>
      <c r="R70" s="8"/>
      <c r="S70" s="537"/>
      <c r="T70" s="538"/>
      <c r="U70" s="538" t="str">
        <f>IF(ISERROR(VLOOKUP(TabB3[[#This Row],[Grund für Differenz]],Datenquelle!$I$3:$J$20,2,FALSE)),"",VLOOKUP(TabB3[[#This Row],[Grund für Differenz]],Datenquelle!$I$3:$J$20,2,FALSE))</f>
        <v/>
      </c>
      <c r="V70" s="537"/>
      <c r="W70" s="540"/>
      <c r="X70" s="540"/>
      <c r="Y70" s="541"/>
      <c r="Z70" s="541"/>
      <c r="AA70" s="541"/>
      <c r="AB70" s="541"/>
      <c r="AC70" s="541"/>
      <c r="AD70" s="541"/>
      <c r="AE70" s="539"/>
      <c r="AF70" s="548"/>
      <c r="AG70" s="548"/>
      <c r="AH70" s="548"/>
      <c r="AI70" s="548"/>
      <c r="AJ70" s="548"/>
      <c r="AK70" s="548"/>
      <c r="AL70" s="548"/>
      <c r="AM70" s="548"/>
      <c r="AN70" s="548"/>
      <c r="AO70" s="548"/>
      <c r="AP70" s="537"/>
      <c r="AQ70" s="548" t="s">
        <v>317</v>
      </c>
      <c r="AR70" s="548" t="s">
        <v>317</v>
      </c>
      <c r="AS70" s="548" t="s">
        <v>317</v>
      </c>
      <c r="AT70" s="548" t="s">
        <v>317</v>
      </c>
      <c r="AU70" s="548" t="s">
        <v>317</v>
      </c>
      <c r="AV70" s="543"/>
      <c r="AW70" s="548"/>
      <c r="AX70" s="537"/>
      <c r="AY70" s="536" t="str">
        <f>IF(OR(TabB3[[#This Row],[eingereichter
Betrag (€)]]=0,TabB3[[#This Row],[eingereichter
Betrag (€)]]=""),"",COUNTA($M$6:$M70)-COUNTIF(($M$6:$M70),0))</f>
        <v/>
      </c>
      <c r="AZ70" s="544">
        <f t="shared" ref="AZ70:AZ106" ca="1" si="1">RAND()</f>
        <v>0.75821818363525839</v>
      </c>
      <c r="BA70" s="545">
        <f>IF(TabB3[[#This Row],[Lfd.
Nr. f.
Stich-
probe]]&lt;&gt;"",TabB3[[#This Row],[Zufalls-
zahl]],0)</f>
        <v>0</v>
      </c>
      <c r="BB70" s="546">
        <f>IF(TabB3[[#This Row],[Stich-
probe]]&gt;0,IF(TabB3[[#This Row],[Differenz
förderfähig/
eingereicht nach Prüfung ÖIF (€)]]&lt;&gt;0,1,0),0)</f>
        <v>0</v>
      </c>
      <c r="BC70" s="547">
        <f>IF(TabB3[[#This Row],[Stich-
probe]]=0,0,TabB3[[#This Row],[Stich-
probe]]*TabB3[[#This Row],[Differenz
förderfähig/
eingereicht nach Prüfung ÖIF (€)]]/TabB3[[#This Row],[eingereichter
Betrag (€)]]*-1)</f>
        <v>0</v>
      </c>
      <c r="BD70" s="61"/>
    </row>
    <row r="71" spans="1:77" s="60" customFormat="1">
      <c r="B71" s="61"/>
      <c r="C71" s="536">
        <f>IF(TabB3[[#This Row],[Zufalls-
zahl wenn
lfd. Nr.]]=0,0,IF(RANK(TabB3[[#This Row],[Zufalls-
zahl wenn
lfd. Nr.]],TabB3[Zufalls-
zahl wenn
lfd. Nr.])&lt;=TabB3[[#Totals],[Zufalls-
zahl]],1,0))</f>
        <v>0</v>
      </c>
      <c r="D71" s="531" t="s">
        <v>35</v>
      </c>
      <c r="E71" s="532">
        <v>65</v>
      </c>
      <c r="F71" s="13"/>
      <c r="G71" s="29"/>
      <c r="H71" s="78"/>
      <c r="I71" s="8"/>
      <c r="J71" s="8"/>
      <c r="K71" s="8"/>
      <c r="L71" s="8"/>
      <c r="M71" s="152"/>
      <c r="N71" s="152"/>
      <c r="O71" s="72">
        <f>(TabB3[[#This Row],[förderfähiger 
Betrag nach Prüfung ÖIF (€)]]-TabB3[[#This Row],[eingereichter
Betrag (€)]])*IF(TabB3[[#This Row],[Stich-
probe]]&gt;0,1,0)</f>
        <v>0</v>
      </c>
      <c r="P71" s="8"/>
      <c r="Q71" s="8"/>
      <c r="R71" s="8"/>
      <c r="S71" s="537"/>
      <c r="T71" s="538"/>
      <c r="U71" s="538" t="str">
        <f>IF(ISERROR(VLOOKUP(TabB3[[#This Row],[Grund für Differenz]],Datenquelle!$I$3:$J$20,2,FALSE)),"",VLOOKUP(TabB3[[#This Row],[Grund für Differenz]],Datenquelle!$I$3:$J$20,2,FALSE))</f>
        <v/>
      </c>
      <c r="V71" s="537"/>
      <c r="W71" s="540"/>
      <c r="X71" s="540"/>
      <c r="Y71" s="541"/>
      <c r="Z71" s="541"/>
      <c r="AA71" s="541"/>
      <c r="AB71" s="541"/>
      <c r="AC71" s="541"/>
      <c r="AD71" s="541"/>
      <c r="AE71" s="539"/>
      <c r="AF71" s="548"/>
      <c r="AG71" s="548"/>
      <c r="AH71" s="548"/>
      <c r="AI71" s="548"/>
      <c r="AJ71" s="548"/>
      <c r="AK71" s="548"/>
      <c r="AL71" s="548"/>
      <c r="AM71" s="548"/>
      <c r="AN71" s="548"/>
      <c r="AO71" s="548"/>
      <c r="AP71" s="537"/>
      <c r="AQ71" s="548" t="s">
        <v>317</v>
      </c>
      <c r="AR71" s="548" t="s">
        <v>317</v>
      </c>
      <c r="AS71" s="548" t="s">
        <v>317</v>
      </c>
      <c r="AT71" s="548" t="s">
        <v>317</v>
      </c>
      <c r="AU71" s="548" t="s">
        <v>317</v>
      </c>
      <c r="AV71" s="543"/>
      <c r="AW71" s="548"/>
      <c r="AX71" s="537"/>
      <c r="AY71" s="536" t="str">
        <f>IF(OR(TabB3[[#This Row],[eingereichter
Betrag (€)]]=0,TabB3[[#This Row],[eingereichter
Betrag (€)]]=""),"",COUNTA($M$6:$M71)-COUNTIF(($M$6:$M71),0))</f>
        <v/>
      </c>
      <c r="AZ71" s="544">
        <f t="shared" ca="1" si="1"/>
        <v>0.47421170788857658</v>
      </c>
      <c r="BA71" s="545">
        <f>IF(TabB3[[#This Row],[Lfd.
Nr. f.
Stich-
probe]]&lt;&gt;"",TabB3[[#This Row],[Zufalls-
zahl]],0)</f>
        <v>0</v>
      </c>
      <c r="BB71" s="546">
        <f>IF(TabB3[[#This Row],[Stich-
probe]]&gt;0,IF(TabB3[[#This Row],[Differenz
förderfähig/
eingereicht nach Prüfung ÖIF (€)]]&lt;&gt;0,1,0),0)</f>
        <v>0</v>
      </c>
      <c r="BC71" s="547">
        <f>IF(TabB3[[#This Row],[Stich-
probe]]=0,0,TabB3[[#This Row],[Stich-
probe]]*TabB3[[#This Row],[Differenz
förderfähig/
eingereicht nach Prüfung ÖIF (€)]]/TabB3[[#This Row],[eingereichter
Betrag (€)]]*-1)</f>
        <v>0</v>
      </c>
      <c r="BD71" s="61"/>
    </row>
    <row r="72" spans="1:77" s="535" customFormat="1">
      <c r="A72" s="60"/>
      <c r="B72" s="60"/>
      <c r="C72" s="549">
        <f>IF(TabB3[[#This Row],[Zufalls-
zahl wenn
lfd. Nr.]]=0,0,IF(RANK(TabB3[[#This Row],[Zufalls-
zahl wenn
lfd. Nr.]],TabB3[Zufalls-
zahl wenn
lfd. Nr.])&lt;=TabB3[[#Totals],[Zufalls-
zahl]],1,0))</f>
        <v>0</v>
      </c>
      <c r="D72" s="531" t="s">
        <v>35</v>
      </c>
      <c r="E72" s="532">
        <v>66</v>
      </c>
      <c r="F72" s="16"/>
      <c r="G72" s="30"/>
      <c r="H72" s="79"/>
      <c r="I72" s="60"/>
      <c r="J72" s="60"/>
      <c r="K72" s="60"/>
      <c r="L72" s="60"/>
      <c r="M72" s="153"/>
      <c r="N72" s="153"/>
      <c r="O72" s="74">
        <f>(TabB3[[#This Row],[förderfähiger 
Betrag nach Prüfung ÖIF (€)]]-TabB3[[#This Row],[eingereichter
Betrag (€)]])*IF(TabB3[[#This Row],[Stich-
probe]]&gt;0,1,0)</f>
        <v>0</v>
      </c>
      <c r="P72" s="60"/>
      <c r="Q72" s="60"/>
      <c r="R72" s="60"/>
      <c r="S72" s="537"/>
      <c r="T72" s="549"/>
      <c r="U72" s="549" t="str">
        <f>IF(ISERROR(VLOOKUP(TabB3[[#This Row],[Grund für Differenz]],Datenquelle!$I$3:$J$20,2,FALSE)),"",VLOOKUP(TabB3[[#This Row],[Grund für Differenz]],Datenquelle!$I$3:$J$20,2,FALSE))</f>
        <v/>
      </c>
      <c r="V72" s="537"/>
      <c r="W72" s="540"/>
      <c r="X72" s="540"/>
      <c r="Y72" s="541"/>
      <c r="Z72" s="541"/>
      <c r="AA72" s="541"/>
      <c r="AB72" s="541"/>
      <c r="AC72" s="541"/>
      <c r="AD72" s="541"/>
      <c r="AE72" s="539"/>
      <c r="AF72" s="550"/>
      <c r="AG72" s="550"/>
      <c r="AH72" s="550"/>
      <c r="AI72" s="550"/>
      <c r="AJ72" s="550"/>
      <c r="AK72" s="550"/>
      <c r="AL72" s="550"/>
      <c r="AM72" s="550"/>
      <c r="AN72" s="550"/>
      <c r="AO72" s="550"/>
      <c r="AP72" s="537"/>
      <c r="AQ72" s="550" t="s">
        <v>317</v>
      </c>
      <c r="AR72" s="550" t="s">
        <v>317</v>
      </c>
      <c r="AS72" s="550" t="s">
        <v>317</v>
      </c>
      <c r="AT72" s="550" t="s">
        <v>317</v>
      </c>
      <c r="AU72" s="550" t="s">
        <v>317</v>
      </c>
      <c r="AV72" s="551"/>
      <c r="AW72" s="550"/>
      <c r="AX72" s="537"/>
      <c r="AY72" s="549" t="str">
        <f>IF(OR(TabB3[[#This Row],[eingereichter
Betrag (€)]]=0,TabB3[[#This Row],[eingereichter
Betrag (€)]]=""),"",COUNTA($M$6:$M72)-COUNTIF(($M$6:$M72),0))</f>
        <v/>
      </c>
      <c r="AZ72" s="552">
        <f t="shared" ca="1" si="1"/>
        <v>4.453735200095732E-3</v>
      </c>
      <c r="BA72" s="552">
        <f>IF(TabB3[[#This Row],[Lfd.
Nr. f.
Stich-
probe]]&lt;&gt;"",TabB3[[#This Row],[Zufalls-
zahl]],0)</f>
        <v>0</v>
      </c>
      <c r="BB72" s="553">
        <f>IF(TabB3[[#This Row],[Stich-
probe]]&gt;0,IF(TabB3[[#This Row],[Differenz
förderfähig/
eingereicht nach Prüfung ÖIF (€)]]&lt;&gt;0,1,0),0)</f>
        <v>0</v>
      </c>
      <c r="BC72" s="554">
        <f>IF(TabB3[[#This Row],[Stich-
probe]]=0,0,TabB3[[#This Row],[Stich-
probe]]*TabB3[[#This Row],[Differenz
förderfähig/
eingereicht nach Prüfung ÖIF (€)]]/TabB3[[#This Row],[eingereichter
Betrag (€)]]*-1)</f>
        <v>0</v>
      </c>
      <c r="BD72" s="534"/>
      <c r="BE72" s="534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</row>
    <row r="73" spans="1:77" s="535" customFormat="1">
      <c r="A73" s="60"/>
      <c r="B73" s="60"/>
      <c r="C73" s="549">
        <f>IF(TabB3[[#This Row],[Zufalls-
zahl wenn
lfd. Nr.]]=0,0,IF(RANK(TabB3[[#This Row],[Zufalls-
zahl wenn
lfd. Nr.]],TabB3[Zufalls-
zahl wenn
lfd. Nr.])&lt;=TabB3[[#Totals],[Zufalls-
zahl]],1,0))</f>
        <v>0</v>
      </c>
      <c r="D73" s="531" t="s">
        <v>35</v>
      </c>
      <c r="E73" s="532">
        <v>67</v>
      </c>
      <c r="F73" s="16"/>
      <c r="G73" s="30"/>
      <c r="H73" s="79"/>
      <c r="I73" s="60"/>
      <c r="J73" s="60"/>
      <c r="K73" s="60"/>
      <c r="L73" s="60"/>
      <c r="M73" s="153"/>
      <c r="N73" s="153"/>
      <c r="O73" s="74">
        <f>(TabB3[[#This Row],[förderfähiger 
Betrag nach Prüfung ÖIF (€)]]-TabB3[[#This Row],[eingereichter
Betrag (€)]])*IF(TabB3[[#This Row],[Stich-
probe]]&gt;0,1,0)</f>
        <v>0</v>
      </c>
      <c r="P73" s="60"/>
      <c r="Q73" s="60"/>
      <c r="R73" s="60"/>
      <c r="S73" s="537"/>
      <c r="T73" s="549"/>
      <c r="U73" s="549" t="str">
        <f>IF(ISERROR(VLOOKUP(TabB3[[#This Row],[Grund für Differenz]],Datenquelle!$I$3:$J$20,2,FALSE)),"",VLOOKUP(TabB3[[#This Row],[Grund für Differenz]],Datenquelle!$I$3:$J$20,2,FALSE))</f>
        <v/>
      </c>
      <c r="V73" s="537"/>
      <c r="W73" s="540"/>
      <c r="X73" s="540"/>
      <c r="Y73" s="541"/>
      <c r="Z73" s="541"/>
      <c r="AA73" s="541"/>
      <c r="AB73" s="541"/>
      <c r="AC73" s="541"/>
      <c r="AD73" s="541"/>
      <c r="AE73" s="539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37"/>
      <c r="AQ73" s="550" t="s">
        <v>317</v>
      </c>
      <c r="AR73" s="550" t="s">
        <v>317</v>
      </c>
      <c r="AS73" s="550" t="s">
        <v>317</v>
      </c>
      <c r="AT73" s="550" t="s">
        <v>317</v>
      </c>
      <c r="AU73" s="550" t="s">
        <v>317</v>
      </c>
      <c r="AV73" s="551"/>
      <c r="AW73" s="550"/>
      <c r="AX73" s="537"/>
      <c r="AY73" s="549" t="str">
        <f>IF(OR(TabB3[[#This Row],[eingereichter
Betrag (€)]]=0,TabB3[[#This Row],[eingereichter
Betrag (€)]]=""),"",COUNTA($M$6:$M73)-COUNTIF(($M$6:$M73),0))</f>
        <v/>
      </c>
      <c r="AZ73" s="552">
        <f t="shared" ca="1" si="1"/>
        <v>0.95159476326586812</v>
      </c>
      <c r="BA73" s="552">
        <f>IF(TabB3[[#This Row],[Lfd.
Nr. f.
Stich-
probe]]&lt;&gt;"",TabB3[[#This Row],[Zufalls-
zahl]],0)</f>
        <v>0</v>
      </c>
      <c r="BB73" s="553">
        <f>IF(TabB3[[#This Row],[Stich-
probe]]&gt;0,IF(TabB3[[#This Row],[Differenz
förderfähig/
eingereicht nach Prüfung ÖIF (€)]]&lt;&gt;0,1,0),0)</f>
        <v>0</v>
      </c>
      <c r="BC73" s="554">
        <f>IF(TabB3[[#This Row],[Stich-
probe]]=0,0,TabB3[[#This Row],[Stich-
probe]]*TabB3[[#This Row],[Differenz
förderfähig/
eingereicht nach Prüfung ÖIF (€)]]/TabB3[[#This Row],[eingereichter
Betrag (€)]]*-1)</f>
        <v>0</v>
      </c>
      <c r="BD73" s="534"/>
      <c r="BE73" s="534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</row>
    <row r="74" spans="1:77" s="535" customFormat="1">
      <c r="A74" s="60"/>
      <c r="B74" s="60"/>
      <c r="C74" s="549">
        <f>IF(TabB3[[#This Row],[Zufalls-
zahl wenn
lfd. Nr.]]=0,0,IF(RANK(TabB3[[#This Row],[Zufalls-
zahl wenn
lfd. Nr.]],TabB3[Zufalls-
zahl wenn
lfd. Nr.])&lt;=TabB3[[#Totals],[Zufalls-
zahl]],1,0))</f>
        <v>0</v>
      </c>
      <c r="D74" s="531" t="s">
        <v>35</v>
      </c>
      <c r="E74" s="532">
        <v>68</v>
      </c>
      <c r="F74" s="16"/>
      <c r="G74" s="30"/>
      <c r="H74" s="79"/>
      <c r="I74" s="60"/>
      <c r="J74" s="60"/>
      <c r="K74" s="60"/>
      <c r="L74" s="60"/>
      <c r="M74" s="153"/>
      <c r="N74" s="153"/>
      <c r="O74" s="74">
        <f>(TabB3[[#This Row],[förderfähiger 
Betrag nach Prüfung ÖIF (€)]]-TabB3[[#This Row],[eingereichter
Betrag (€)]])*IF(TabB3[[#This Row],[Stich-
probe]]&gt;0,1,0)</f>
        <v>0</v>
      </c>
      <c r="P74" s="60"/>
      <c r="Q74" s="60"/>
      <c r="R74" s="60"/>
      <c r="S74" s="537"/>
      <c r="T74" s="549"/>
      <c r="U74" s="549" t="str">
        <f>IF(ISERROR(VLOOKUP(TabB3[[#This Row],[Grund für Differenz]],Datenquelle!$I$3:$J$20,2,FALSE)),"",VLOOKUP(TabB3[[#This Row],[Grund für Differenz]],Datenquelle!$I$3:$J$20,2,FALSE))</f>
        <v/>
      </c>
      <c r="V74" s="537"/>
      <c r="W74" s="540"/>
      <c r="X74" s="540"/>
      <c r="Y74" s="541"/>
      <c r="Z74" s="541"/>
      <c r="AA74" s="541"/>
      <c r="AB74" s="541"/>
      <c r="AC74" s="541"/>
      <c r="AD74" s="541"/>
      <c r="AE74" s="539"/>
      <c r="AF74" s="550"/>
      <c r="AG74" s="550"/>
      <c r="AH74" s="550"/>
      <c r="AI74" s="550"/>
      <c r="AJ74" s="550"/>
      <c r="AK74" s="550"/>
      <c r="AL74" s="550"/>
      <c r="AM74" s="550"/>
      <c r="AN74" s="550"/>
      <c r="AO74" s="550"/>
      <c r="AP74" s="537"/>
      <c r="AQ74" s="550" t="s">
        <v>317</v>
      </c>
      <c r="AR74" s="550" t="s">
        <v>317</v>
      </c>
      <c r="AS74" s="550" t="s">
        <v>317</v>
      </c>
      <c r="AT74" s="550" t="s">
        <v>317</v>
      </c>
      <c r="AU74" s="550" t="s">
        <v>317</v>
      </c>
      <c r="AV74" s="551"/>
      <c r="AW74" s="550"/>
      <c r="AX74" s="537"/>
      <c r="AY74" s="549" t="str">
        <f>IF(OR(TabB3[[#This Row],[eingereichter
Betrag (€)]]=0,TabB3[[#This Row],[eingereichter
Betrag (€)]]=""),"",COUNTA($M$6:$M74)-COUNTIF(($M$6:$M74),0))</f>
        <v/>
      </c>
      <c r="AZ74" s="552">
        <f t="shared" ca="1" si="1"/>
        <v>0.45705667927258364</v>
      </c>
      <c r="BA74" s="552">
        <f>IF(TabB3[[#This Row],[Lfd.
Nr. f.
Stich-
probe]]&lt;&gt;"",TabB3[[#This Row],[Zufalls-
zahl]],0)</f>
        <v>0</v>
      </c>
      <c r="BB74" s="553">
        <f>IF(TabB3[[#This Row],[Stich-
probe]]&gt;0,IF(TabB3[[#This Row],[Differenz
förderfähig/
eingereicht nach Prüfung ÖIF (€)]]&lt;&gt;0,1,0),0)</f>
        <v>0</v>
      </c>
      <c r="BC74" s="554">
        <f>IF(TabB3[[#This Row],[Stich-
probe]]=0,0,TabB3[[#This Row],[Stich-
probe]]*TabB3[[#This Row],[Differenz
förderfähig/
eingereicht nach Prüfung ÖIF (€)]]/TabB3[[#This Row],[eingereichter
Betrag (€)]]*-1)</f>
        <v>0</v>
      </c>
      <c r="BD74" s="534"/>
      <c r="BE74" s="534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</row>
    <row r="75" spans="1:77" s="535" customFormat="1">
      <c r="A75" s="60"/>
      <c r="B75" s="60"/>
      <c r="C75" s="549">
        <f>IF(TabB3[[#This Row],[Zufalls-
zahl wenn
lfd. Nr.]]=0,0,IF(RANK(TabB3[[#This Row],[Zufalls-
zahl wenn
lfd. Nr.]],TabB3[Zufalls-
zahl wenn
lfd. Nr.])&lt;=TabB3[[#Totals],[Zufalls-
zahl]],1,0))</f>
        <v>0</v>
      </c>
      <c r="D75" s="531" t="s">
        <v>35</v>
      </c>
      <c r="E75" s="532">
        <v>69</v>
      </c>
      <c r="F75" s="16"/>
      <c r="G75" s="30"/>
      <c r="H75" s="79"/>
      <c r="I75" s="60"/>
      <c r="J75" s="60"/>
      <c r="K75" s="60"/>
      <c r="L75" s="60"/>
      <c r="M75" s="153"/>
      <c r="N75" s="153"/>
      <c r="O75" s="74">
        <f>(TabB3[[#This Row],[förderfähiger 
Betrag nach Prüfung ÖIF (€)]]-TabB3[[#This Row],[eingereichter
Betrag (€)]])*IF(TabB3[[#This Row],[Stich-
probe]]&gt;0,1,0)</f>
        <v>0</v>
      </c>
      <c r="P75" s="60"/>
      <c r="Q75" s="60"/>
      <c r="R75" s="60"/>
      <c r="S75" s="537"/>
      <c r="T75" s="549"/>
      <c r="U75" s="549" t="str">
        <f>IF(ISERROR(VLOOKUP(TabB3[[#This Row],[Grund für Differenz]],Datenquelle!$I$3:$J$20,2,FALSE)),"",VLOOKUP(TabB3[[#This Row],[Grund für Differenz]],Datenquelle!$I$3:$J$20,2,FALSE))</f>
        <v/>
      </c>
      <c r="V75" s="537"/>
      <c r="W75" s="540"/>
      <c r="X75" s="540"/>
      <c r="Y75" s="541"/>
      <c r="Z75" s="541"/>
      <c r="AA75" s="541"/>
      <c r="AB75" s="541"/>
      <c r="AC75" s="541"/>
      <c r="AD75" s="541"/>
      <c r="AE75" s="539"/>
      <c r="AF75" s="550"/>
      <c r="AG75" s="550"/>
      <c r="AH75" s="550"/>
      <c r="AI75" s="550"/>
      <c r="AJ75" s="550"/>
      <c r="AK75" s="550"/>
      <c r="AL75" s="550"/>
      <c r="AM75" s="550"/>
      <c r="AN75" s="550"/>
      <c r="AO75" s="550"/>
      <c r="AP75" s="537"/>
      <c r="AQ75" s="550" t="s">
        <v>317</v>
      </c>
      <c r="AR75" s="550" t="s">
        <v>317</v>
      </c>
      <c r="AS75" s="550" t="s">
        <v>317</v>
      </c>
      <c r="AT75" s="550" t="s">
        <v>317</v>
      </c>
      <c r="AU75" s="550" t="s">
        <v>317</v>
      </c>
      <c r="AV75" s="551"/>
      <c r="AW75" s="550"/>
      <c r="AX75" s="537"/>
      <c r="AY75" s="549" t="str">
        <f>IF(OR(TabB3[[#This Row],[eingereichter
Betrag (€)]]=0,TabB3[[#This Row],[eingereichter
Betrag (€)]]=""),"",COUNTA($M$6:$M75)-COUNTIF(($M$6:$M75),0))</f>
        <v/>
      </c>
      <c r="AZ75" s="552">
        <f t="shared" ca="1" si="1"/>
        <v>0.34697329452491743</v>
      </c>
      <c r="BA75" s="552">
        <f>IF(TabB3[[#This Row],[Lfd.
Nr. f.
Stich-
probe]]&lt;&gt;"",TabB3[[#This Row],[Zufalls-
zahl]],0)</f>
        <v>0</v>
      </c>
      <c r="BB75" s="553">
        <f>IF(TabB3[[#This Row],[Stich-
probe]]&gt;0,IF(TabB3[[#This Row],[Differenz
förderfähig/
eingereicht nach Prüfung ÖIF (€)]]&lt;&gt;0,1,0),0)</f>
        <v>0</v>
      </c>
      <c r="BC75" s="554">
        <f>IF(TabB3[[#This Row],[Stich-
probe]]=0,0,TabB3[[#This Row],[Stich-
probe]]*TabB3[[#This Row],[Differenz
förderfähig/
eingereicht nach Prüfung ÖIF (€)]]/TabB3[[#This Row],[eingereichter
Betrag (€)]]*-1)</f>
        <v>0</v>
      </c>
      <c r="BD75" s="534"/>
      <c r="BE75" s="534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</row>
    <row r="76" spans="1:77" s="535" customFormat="1">
      <c r="A76" s="60"/>
      <c r="B76" s="60"/>
      <c r="C76" s="549">
        <f>IF(TabB3[[#This Row],[Zufalls-
zahl wenn
lfd. Nr.]]=0,0,IF(RANK(TabB3[[#This Row],[Zufalls-
zahl wenn
lfd. Nr.]],TabB3[Zufalls-
zahl wenn
lfd. Nr.])&lt;=TabB3[[#Totals],[Zufalls-
zahl]],1,0))</f>
        <v>0</v>
      </c>
      <c r="D76" s="531" t="s">
        <v>35</v>
      </c>
      <c r="E76" s="532">
        <v>70</v>
      </c>
      <c r="F76" s="16"/>
      <c r="G76" s="30"/>
      <c r="H76" s="79"/>
      <c r="I76" s="60"/>
      <c r="J76" s="60"/>
      <c r="K76" s="60"/>
      <c r="L76" s="60"/>
      <c r="M76" s="153"/>
      <c r="N76" s="153"/>
      <c r="O76" s="74">
        <f>(TabB3[[#This Row],[förderfähiger 
Betrag nach Prüfung ÖIF (€)]]-TabB3[[#This Row],[eingereichter
Betrag (€)]])*IF(TabB3[[#This Row],[Stich-
probe]]&gt;0,1,0)</f>
        <v>0</v>
      </c>
      <c r="P76" s="60"/>
      <c r="Q76" s="60"/>
      <c r="R76" s="60"/>
      <c r="S76" s="537"/>
      <c r="T76" s="549"/>
      <c r="U76" s="549" t="str">
        <f>IF(ISERROR(VLOOKUP(TabB3[[#This Row],[Grund für Differenz]],Datenquelle!$I$3:$J$20,2,FALSE)),"",VLOOKUP(TabB3[[#This Row],[Grund für Differenz]],Datenquelle!$I$3:$J$20,2,FALSE))</f>
        <v/>
      </c>
      <c r="V76" s="537"/>
      <c r="W76" s="540"/>
      <c r="X76" s="540"/>
      <c r="Y76" s="541"/>
      <c r="Z76" s="541"/>
      <c r="AA76" s="541"/>
      <c r="AB76" s="541"/>
      <c r="AC76" s="541"/>
      <c r="AD76" s="541"/>
      <c r="AE76" s="539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37"/>
      <c r="AQ76" s="550" t="s">
        <v>317</v>
      </c>
      <c r="AR76" s="550" t="s">
        <v>317</v>
      </c>
      <c r="AS76" s="550" t="s">
        <v>317</v>
      </c>
      <c r="AT76" s="550" t="s">
        <v>317</v>
      </c>
      <c r="AU76" s="550" t="s">
        <v>317</v>
      </c>
      <c r="AV76" s="551"/>
      <c r="AW76" s="550"/>
      <c r="AX76" s="537"/>
      <c r="AY76" s="549" t="str">
        <f>IF(OR(TabB3[[#This Row],[eingereichter
Betrag (€)]]=0,TabB3[[#This Row],[eingereichter
Betrag (€)]]=""),"",COUNTA($M$6:$M76)-COUNTIF(($M$6:$M76),0))</f>
        <v/>
      </c>
      <c r="AZ76" s="552">
        <f t="shared" ca="1" si="1"/>
        <v>0.18513121994046078</v>
      </c>
      <c r="BA76" s="552">
        <f>IF(TabB3[[#This Row],[Lfd.
Nr. f.
Stich-
probe]]&lt;&gt;"",TabB3[[#This Row],[Zufalls-
zahl]],0)</f>
        <v>0</v>
      </c>
      <c r="BB76" s="553">
        <f>IF(TabB3[[#This Row],[Stich-
probe]]&gt;0,IF(TabB3[[#This Row],[Differenz
förderfähig/
eingereicht nach Prüfung ÖIF (€)]]&lt;&gt;0,1,0),0)</f>
        <v>0</v>
      </c>
      <c r="BC76" s="554">
        <f>IF(TabB3[[#This Row],[Stich-
probe]]=0,0,TabB3[[#This Row],[Stich-
probe]]*TabB3[[#This Row],[Differenz
förderfähig/
eingereicht nach Prüfung ÖIF (€)]]/TabB3[[#This Row],[eingereichter
Betrag (€)]]*-1)</f>
        <v>0</v>
      </c>
      <c r="BD76" s="534"/>
      <c r="BE76" s="534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</row>
    <row r="77" spans="1:77" s="535" customFormat="1">
      <c r="A77" s="60"/>
      <c r="B77" s="60"/>
      <c r="C77" s="555">
        <f>IF(TabB3[[#This Row],[Zufalls-
zahl wenn
lfd. Nr.]]=0,0,IF(RANK(TabB3[[#This Row],[Zufalls-
zahl wenn
lfd. Nr.]],TabB3[Zufalls-
zahl wenn
lfd. Nr.])&lt;=TabB3[[#Totals],[Zufalls-
zahl]],1,0))</f>
        <v>0</v>
      </c>
      <c r="D77" s="531" t="s">
        <v>35</v>
      </c>
      <c r="E77" s="532">
        <v>71</v>
      </c>
      <c r="F77" s="17"/>
      <c r="G77" s="29"/>
      <c r="H77" s="78"/>
      <c r="I77" s="61"/>
      <c r="J77" s="61"/>
      <c r="K77" s="61"/>
      <c r="L77" s="61"/>
      <c r="M77" s="152"/>
      <c r="N77" s="152"/>
      <c r="O77" s="72">
        <f>(TabB3[[#This Row],[förderfähiger 
Betrag nach Prüfung ÖIF (€)]]-TabB3[[#This Row],[eingereichter
Betrag (€)]])*IF(TabB3[[#This Row],[Stich-
probe]]&gt;0,1,0)</f>
        <v>0</v>
      </c>
      <c r="P77" s="61"/>
      <c r="Q77" s="61"/>
      <c r="R77" s="61"/>
      <c r="S77" s="556"/>
      <c r="T77" s="555"/>
      <c r="U77" s="555" t="str">
        <f>IF(ISERROR(VLOOKUP(TabB3[[#This Row],[Grund für Differenz]],Datenquelle!$I$3:$J$20,2,FALSE)),"",VLOOKUP(TabB3[[#This Row],[Grund für Differenz]],Datenquelle!$I$3:$J$20,2,FALSE))</f>
        <v/>
      </c>
      <c r="V77" s="556"/>
      <c r="W77" s="540"/>
      <c r="X77" s="540"/>
      <c r="Y77" s="541"/>
      <c r="Z77" s="541"/>
      <c r="AA77" s="541"/>
      <c r="AB77" s="541"/>
      <c r="AC77" s="541"/>
      <c r="AD77" s="541"/>
      <c r="AE77" s="539"/>
      <c r="AF77" s="532"/>
      <c r="AG77" s="532"/>
      <c r="AH77" s="532"/>
      <c r="AI77" s="532"/>
      <c r="AJ77" s="532"/>
      <c r="AK77" s="532"/>
      <c r="AL77" s="532"/>
      <c r="AM77" s="532"/>
      <c r="AN77" s="532"/>
      <c r="AO77" s="532"/>
      <c r="AP77" s="556"/>
      <c r="AQ77" s="532" t="s">
        <v>317</v>
      </c>
      <c r="AR77" s="532" t="s">
        <v>317</v>
      </c>
      <c r="AS77" s="532" t="s">
        <v>317</v>
      </c>
      <c r="AT77" s="532" t="s">
        <v>317</v>
      </c>
      <c r="AU77" s="532" t="s">
        <v>317</v>
      </c>
      <c r="AV77" s="557"/>
      <c r="AW77" s="532"/>
      <c r="AX77" s="556"/>
      <c r="AY77" s="558" t="str">
        <f>IF(OR(TabB3[[#This Row],[eingereichter
Betrag (€)]]=0,TabB3[[#This Row],[eingereichter
Betrag (€)]]=""),"",COUNTA($M$6:$M106)-COUNTIF(($M$6:$M106),0))</f>
        <v/>
      </c>
      <c r="AZ77" s="544">
        <f t="shared" ca="1" si="1"/>
        <v>0.91121494335335651</v>
      </c>
      <c r="BA77" s="544">
        <f>IF(TabB3[[#This Row],[Lfd.
Nr. f.
Stich-
probe]]&lt;&gt;"",TabB3[[#This Row],[Zufalls-
zahl]],0)</f>
        <v>0</v>
      </c>
      <c r="BB77" s="559">
        <f>IF(TabB3[[#This Row],[Stich-
probe]]&gt;0,IF(TabB3[[#This Row],[Differenz
förderfähig/
eingereicht nach Prüfung ÖIF (€)]]&lt;&gt;0,1,0),0)</f>
        <v>0</v>
      </c>
      <c r="BC77" s="560">
        <f>IF(TabB3[[#This Row],[Stich-
probe]]=0,0,TabB3[[#This Row],[Stich-
probe]]*TabB3[[#This Row],[Differenz
förderfähig/
eingereicht nach Prüfung ÖIF (€)]]/TabB3[[#This Row],[eingereichter
Betrag (€)]]*-1)</f>
        <v>0</v>
      </c>
      <c r="BD77" s="534"/>
      <c r="BE77" s="534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</row>
    <row r="78" spans="1:77" s="535" customFormat="1">
      <c r="A78" s="60"/>
      <c r="B78" s="60"/>
      <c r="C78" s="549">
        <f>IF(TabB3[[#This Row],[Zufalls-
zahl wenn
lfd. Nr.]]=0,0,IF(RANK(TabB3[[#This Row],[Zufalls-
zahl wenn
lfd. Nr.]],TabB3[Zufalls-
zahl wenn
lfd. Nr.])&lt;=TabB3[[#Totals],[Zufalls-
zahl]],1,0))</f>
        <v>0</v>
      </c>
      <c r="D78" s="531" t="s">
        <v>35</v>
      </c>
      <c r="E78" s="532">
        <v>72</v>
      </c>
      <c r="F78" s="16"/>
      <c r="G78" s="77"/>
      <c r="H78" s="80"/>
      <c r="I78" s="60"/>
      <c r="J78" s="60"/>
      <c r="K78" s="60"/>
      <c r="L78" s="60"/>
      <c r="M78" s="153"/>
      <c r="N78" s="153"/>
      <c r="O78" s="561">
        <f>(TabB3[[#This Row],[förderfähiger 
Betrag nach Prüfung ÖIF (€)]]-TabB3[[#This Row],[eingereichter
Betrag (€)]])*IF(TabB3[[#This Row],[Stich-
probe]]&gt;0,1,0)</f>
        <v>0</v>
      </c>
      <c r="P78" s="60"/>
      <c r="Q78" s="60"/>
      <c r="R78" s="60"/>
      <c r="S78" s="562"/>
      <c r="T78" s="566"/>
      <c r="U78" s="566" t="str">
        <f>IF(ISERROR(VLOOKUP(TabB3[[#This Row],[Grund für Differenz]],Datenquelle!$I$3:$J$20,2,FALSE)),"",VLOOKUP(TabB3[[#This Row],[Grund für Differenz]],Datenquelle!$I$3:$J$20,2,FALSE))</f>
        <v/>
      </c>
      <c r="V78" s="562"/>
      <c r="W78" s="540"/>
      <c r="X78" s="540"/>
      <c r="Y78" s="541"/>
      <c r="Z78" s="541"/>
      <c r="AA78" s="541"/>
      <c r="AB78" s="541"/>
      <c r="AC78" s="541"/>
      <c r="AD78" s="541"/>
      <c r="AE78" s="539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62"/>
      <c r="AQ78" s="550" t="s">
        <v>317</v>
      </c>
      <c r="AR78" s="550" t="s">
        <v>317</v>
      </c>
      <c r="AS78" s="550" t="s">
        <v>317</v>
      </c>
      <c r="AT78" s="550" t="s">
        <v>317</v>
      </c>
      <c r="AU78" s="550" t="s">
        <v>317</v>
      </c>
      <c r="AV78" s="551"/>
      <c r="AW78" s="550"/>
      <c r="AX78" s="60"/>
      <c r="AY78" s="549" t="str">
        <f>IF(OR(TabB3[[#This Row],[eingereichter
Betrag (€)]]=0,TabB3[[#This Row],[eingereichter
Betrag (€)]]=""),"",COUNTA($M$6:$M78)-COUNTIF(($M$6:$M78),0))</f>
        <v/>
      </c>
      <c r="AZ78" s="552">
        <f t="shared" ca="1" si="1"/>
        <v>0.60367793781775991</v>
      </c>
      <c r="BA78" s="552">
        <f>IF(TabB3[[#This Row],[Lfd.
Nr. f.
Stich-
probe]]&lt;&gt;"",TabB3[[#This Row],[Zufalls-
zahl]],0)</f>
        <v>0</v>
      </c>
      <c r="BB78" s="563">
        <f>IF(TabB3[[#This Row],[Stich-
probe]]&gt;0,IF(TabB3[[#This Row],[Differenz
förderfähig/
eingereicht nach Prüfung ÖIF (€)]]&lt;&gt;0,1,0),0)</f>
        <v>0</v>
      </c>
      <c r="BC78" s="564">
        <f>IF(TabB3[[#This Row],[Stich-
probe]]=0,0,TabB3[[#This Row],[Stich-
probe]]*TabB3[[#This Row],[Differenz
förderfähig/
eingereicht nach Prüfung ÖIF (€)]]/TabB3[[#This Row],[eingereichter
Betrag (€)]]*-1)</f>
        <v>0</v>
      </c>
      <c r="BD78" s="534"/>
      <c r="BE78" s="534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</row>
    <row r="79" spans="1:77" s="535" customFormat="1">
      <c r="A79" s="60"/>
      <c r="B79" s="60"/>
      <c r="C79" s="549">
        <f>IF(TabB3[[#This Row],[Zufalls-
zahl wenn
lfd. Nr.]]=0,0,IF(RANK(TabB3[[#This Row],[Zufalls-
zahl wenn
lfd. Nr.]],TabB3[Zufalls-
zahl wenn
lfd. Nr.])&lt;=TabB3[[#Totals],[Zufalls-
zahl]],1,0))</f>
        <v>0</v>
      </c>
      <c r="D79" s="531" t="s">
        <v>35</v>
      </c>
      <c r="E79" s="532">
        <v>73</v>
      </c>
      <c r="F79" s="16"/>
      <c r="G79" s="77"/>
      <c r="H79" s="80"/>
      <c r="I79" s="60"/>
      <c r="J79" s="60"/>
      <c r="K79" s="60"/>
      <c r="L79" s="60"/>
      <c r="M79" s="153"/>
      <c r="N79" s="153"/>
      <c r="O79" s="561">
        <f>(TabB3[[#This Row],[förderfähiger 
Betrag nach Prüfung ÖIF (€)]]-TabB3[[#This Row],[eingereichter
Betrag (€)]])*IF(TabB3[[#This Row],[Stich-
probe]]&gt;0,1,0)</f>
        <v>0</v>
      </c>
      <c r="P79" s="60"/>
      <c r="Q79" s="60"/>
      <c r="R79" s="60"/>
      <c r="S79" s="562"/>
      <c r="T79" s="566"/>
      <c r="U79" s="566" t="str">
        <f>IF(ISERROR(VLOOKUP(TabB3[[#This Row],[Grund für Differenz]],Datenquelle!$I$3:$J$20,2,FALSE)),"",VLOOKUP(TabB3[[#This Row],[Grund für Differenz]],Datenquelle!$I$3:$J$20,2,FALSE))</f>
        <v/>
      </c>
      <c r="V79" s="562"/>
      <c r="W79" s="540"/>
      <c r="X79" s="540"/>
      <c r="Y79" s="541"/>
      <c r="Z79" s="541"/>
      <c r="AA79" s="541"/>
      <c r="AB79" s="541"/>
      <c r="AC79" s="541"/>
      <c r="AD79" s="541"/>
      <c r="AE79" s="539"/>
      <c r="AF79" s="550"/>
      <c r="AG79" s="550"/>
      <c r="AH79" s="550"/>
      <c r="AI79" s="550"/>
      <c r="AJ79" s="550"/>
      <c r="AK79" s="550"/>
      <c r="AL79" s="550"/>
      <c r="AM79" s="550"/>
      <c r="AN79" s="550"/>
      <c r="AO79" s="550"/>
      <c r="AP79" s="562"/>
      <c r="AQ79" s="550" t="s">
        <v>317</v>
      </c>
      <c r="AR79" s="550" t="s">
        <v>317</v>
      </c>
      <c r="AS79" s="550" t="s">
        <v>317</v>
      </c>
      <c r="AT79" s="550" t="s">
        <v>317</v>
      </c>
      <c r="AU79" s="550" t="s">
        <v>317</v>
      </c>
      <c r="AV79" s="551"/>
      <c r="AW79" s="550"/>
      <c r="AX79" s="60"/>
      <c r="AY79" s="549" t="str">
        <f>IF(OR(TabB3[[#This Row],[eingereichter
Betrag (€)]]=0,TabB3[[#This Row],[eingereichter
Betrag (€)]]=""),"",COUNTA($M$6:$M79)-COUNTIF(($M$6:$M79),0))</f>
        <v/>
      </c>
      <c r="AZ79" s="552">
        <f t="shared" ca="1" si="1"/>
        <v>0.54239569784487873</v>
      </c>
      <c r="BA79" s="552">
        <f>IF(TabB3[[#This Row],[Lfd.
Nr. f.
Stich-
probe]]&lt;&gt;"",TabB3[[#This Row],[Zufalls-
zahl]],0)</f>
        <v>0</v>
      </c>
      <c r="BB79" s="563">
        <f>IF(TabB3[[#This Row],[Stich-
probe]]&gt;0,IF(TabB3[[#This Row],[Differenz
förderfähig/
eingereicht nach Prüfung ÖIF (€)]]&lt;&gt;0,1,0),0)</f>
        <v>0</v>
      </c>
      <c r="BC79" s="564">
        <f>IF(TabB3[[#This Row],[Stich-
probe]]=0,0,TabB3[[#This Row],[Stich-
probe]]*TabB3[[#This Row],[Differenz
förderfähig/
eingereicht nach Prüfung ÖIF (€)]]/TabB3[[#This Row],[eingereichter
Betrag (€)]]*-1)</f>
        <v>0</v>
      </c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</row>
    <row r="80" spans="1:77" s="535" customFormat="1">
      <c r="A80" s="60"/>
      <c r="B80" s="60"/>
      <c r="C80" s="549">
        <f>IF(TabB3[[#This Row],[Zufalls-
zahl wenn
lfd. Nr.]]=0,0,IF(RANK(TabB3[[#This Row],[Zufalls-
zahl wenn
lfd. Nr.]],TabB3[Zufalls-
zahl wenn
lfd. Nr.])&lt;=TabB3[[#Totals],[Zufalls-
zahl]],1,0))</f>
        <v>0</v>
      </c>
      <c r="D80" s="531" t="s">
        <v>35</v>
      </c>
      <c r="E80" s="532">
        <v>74</v>
      </c>
      <c r="F80" s="16"/>
      <c r="G80" s="77"/>
      <c r="H80" s="80"/>
      <c r="I80" s="60"/>
      <c r="J80" s="60"/>
      <c r="K80" s="60"/>
      <c r="L80" s="60"/>
      <c r="M80" s="153"/>
      <c r="N80" s="153"/>
      <c r="O80" s="561">
        <f>(TabB3[[#This Row],[förderfähiger 
Betrag nach Prüfung ÖIF (€)]]-TabB3[[#This Row],[eingereichter
Betrag (€)]])*IF(TabB3[[#This Row],[Stich-
probe]]&gt;0,1,0)</f>
        <v>0</v>
      </c>
      <c r="P80" s="60"/>
      <c r="Q80" s="60"/>
      <c r="R80" s="60"/>
      <c r="S80" s="562"/>
      <c r="T80" s="566"/>
      <c r="U80" s="566" t="str">
        <f>IF(ISERROR(VLOOKUP(TabB3[[#This Row],[Grund für Differenz]],Datenquelle!$I$3:$J$20,2,FALSE)),"",VLOOKUP(TabB3[[#This Row],[Grund für Differenz]],Datenquelle!$I$3:$J$20,2,FALSE))</f>
        <v/>
      </c>
      <c r="V80" s="562"/>
      <c r="W80" s="540"/>
      <c r="X80" s="540"/>
      <c r="Y80" s="541"/>
      <c r="Z80" s="541"/>
      <c r="AA80" s="541"/>
      <c r="AB80" s="541"/>
      <c r="AC80" s="541"/>
      <c r="AD80" s="541"/>
      <c r="AE80" s="539"/>
      <c r="AF80" s="550"/>
      <c r="AG80" s="550"/>
      <c r="AH80" s="550"/>
      <c r="AI80" s="550"/>
      <c r="AJ80" s="550"/>
      <c r="AK80" s="550"/>
      <c r="AL80" s="550"/>
      <c r="AM80" s="550"/>
      <c r="AN80" s="550"/>
      <c r="AO80" s="550"/>
      <c r="AP80" s="562"/>
      <c r="AQ80" s="550" t="s">
        <v>317</v>
      </c>
      <c r="AR80" s="550" t="s">
        <v>317</v>
      </c>
      <c r="AS80" s="550" t="s">
        <v>317</v>
      </c>
      <c r="AT80" s="550" t="s">
        <v>317</v>
      </c>
      <c r="AU80" s="550" t="s">
        <v>317</v>
      </c>
      <c r="AV80" s="551"/>
      <c r="AW80" s="550"/>
      <c r="AX80" s="60"/>
      <c r="AY80" s="549" t="str">
        <f>IF(OR(TabB3[[#This Row],[eingereichter
Betrag (€)]]=0,TabB3[[#This Row],[eingereichter
Betrag (€)]]=""),"",COUNTA($M$6:$M80)-COUNTIF(($M$6:$M80),0))</f>
        <v/>
      </c>
      <c r="AZ80" s="552">
        <f t="shared" ca="1" si="1"/>
        <v>0.66773414212077176</v>
      </c>
      <c r="BA80" s="552">
        <f>IF(TabB3[[#This Row],[Lfd.
Nr. f.
Stich-
probe]]&lt;&gt;"",TabB3[[#This Row],[Zufalls-
zahl]],0)</f>
        <v>0</v>
      </c>
      <c r="BB80" s="563">
        <f>IF(TabB3[[#This Row],[Stich-
probe]]&gt;0,IF(TabB3[[#This Row],[Differenz
förderfähig/
eingereicht nach Prüfung ÖIF (€)]]&lt;&gt;0,1,0),0)</f>
        <v>0</v>
      </c>
      <c r="BC80" s="564">
        <f>IF(TabB3[[#This Row],[Stich-
probe]]=0,0,TabB3[[#This Row],[Stich-
probe]]*TabB3[[#This Row],[Differenz
förderfähig/
eingereicht nach Prüfung ÖIF (€)]]/TabB3[[#This Row],[eingereichter
Betrag (€)]]*-1)</f>
        <v>0</v>
      </c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</row>
    <row r="81" spans="1:75" s="73" customFormat="1">
      <c r="A81" s="60"/>
      <c r="B81" s="60"/>
      <c r="C81" s="549">
        <f>IF(TabB3[[#This Row],[Zufalls-
zahl wenn
lfd. Nr.]]=0,0,IF(RANK(TabB3[[#This Row],[Zufalls-
zahl wenn
lfd. Nr.]],TabB3[Zufalls-
zahl wenn
lfd. Nr.])&lt;=TabB3[[#Totals],[Zufalls-
zahl]],1,0))</f>
        <v>0</v>
      </c>
      <c r="D81" s="531" t="s">
        <v>35</v>
      </c>
      <c r="E81" s="532">
        <v>75</v>
      </c>
      <c r="F81" s="16"/>
      <c r="G81" s="77"/>
      <c r="H81" s="80"/>
      <c r="I81" s="60"/>
      <c r="J81" s="60"/>
      <c r="K81" s="60"/>
      <c r="L81" s="60"/>
      <c r="M81" s="153"/>
      <c r="N81" s="153"/>
      <c r="O81" s="561">
        <f>(TabB3[[#This Row],[förderfähiger 
Betrag nach Prüfung ÖIF (€)]]-TabB3[[#This Row],[eingereichter
Betrag (€)]])*IF(TabB3[[#This Row],[Stich-
probe]]&gt;0,1,0)</f>
        <v>0</v>
      </c>
      <c r="P81" s="60"/>
      <c r="Q81" s="60"/>
      <c r="R81" s="60"/>
      <c r="S81" s="562"/>
      <c r="T81" s="566"/>
      <c r="U81" s="566" t="str">
        <f>IF(ISERROR(VLOOKUP(TabB3[[#This Row],[Grund für Differenz]],Datenquelle!$I$3:$J$20,2,FALSE)),"",VLOOKUP(TabB3[[#This Row],[Grund für Differenz]],Datenquelle!$I$3:$J$20,2,FALSE))</f>
        <v/>
      </c>
      <c r="V81" s="562"/>
      <c r="W81" s="540"/>
      <c r="X81" s="540"/>
      <c r="Y81" s="541"/>
      <c r="Z81" s="541"/>
      <c r="AA81" s="541"/>
      <c r="AB81" s="541"/>
      <c r="AC81" s="541"/>
      <c r="AD81" s="541"/>
      <c r="AE81" s="539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62"/>
      <c r="AQ81" s="550" t="s">
        <v>317</v>
      </c>
      <c r="AR81" s="550" t="s">
        <v>317</v>
      </c>
      <c r="AS81" s="550" t="s">
        <v>317</v>
      </c>
      <c r="AT81" s="550" t="s">
        <v>317</v>
      </c>
      <c r="AU81" s="550" t="s">
        <v>317</v>
      </c>
      <c r="AV81" s="551"/>
      <c r="AW81" s="550"/>
      <c r="AX81" s="60"/>
      <c r="AY81" s="549" t="str">
        <f>IF(OR(TabB3[[#This Row],[eingereichter
Betrag (€)]]=0,TabB3[[#This Row],[eingereichter
Betrag (€)]]=""),"",COUNTA($M$6:$M81)-COUNTIF(($M$6:$M81),0))</f>
        <v/>
      </c>
      <c r="AZ81" s="552">
        <f t="shared" ca="1" si="1"/>
        <v>0.51062686297309046</v>
      </c>
      <c r="BA81" s="552">
        <f>IF(TabB3[[#This Row],[Lfd.
Nr. f.
Stich-
probe]]&lt;&gt;"",TabB3[[#This Row],[Zufalls-
zahl]],0)</f>
        <v>0</v>
      </c>
      <c r="BB81" s="563">
        <f>IF(TabB3[[#This Row],[Stich-
probe]]&gt;0,IF(TabB3[[#This Row],[Differenz
förderfähig/
eingereicht nach Prüfung ÖIF (€)]]&lt;&gt;0,1,0),0)</f>
        <v>0</v>
      </c>
      <c r="BC81" s="564">
        <f>IF(TabB3[[#This Row],[Stich-
probe]]=0,0,TabB3[[#This Row],[Stich-
probe]]*TabB3[[#This Row],[Differenz
förderfähig/
eingereicht nach Prüfung ÖIF (€)]]/TabB3[[#This Row],[eingereichter
Betrag (€)]]*-1)</f>
        <v>0</v>
      </c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</row>
    <row r="82" spans="1:75" s="73" customFormat="1">
      <c r="A82" s="60"/>
      <c r="B82" s="60"/>
      <c r="C82" s="549">
        <f>IF(TabB3[[#This Row],[Zufalls-
zahl wenn
lfd. Nr.]]=0,0,IF(RANK(TabB3[[#This Row],[Zufalls-
zahl wenn
lfd. Nr.]],TabB3[Zufalls-
zahl wenn
lfd. Nr.])&lt;=TabB3[[#Totals],[Zufalls-
zahl]],1,0))</f>
        <v>0</v>
      </c>
      <c r="D82" s="531" t="s">
        <v>35</v>
      </c>
      <c r="E82" s="532">
        <v>76</v>
      </c>
      <c r="F82" s="16"/>
      <c r="G82" s="77"/>
      <c r="H82" s="80"/>
      <c r="I82" s="60"/>
      <c r="J82" s="60"/>
      <c r="K82" s="60"/>
      <c r="L82" s="60"/>
      <c r="M82" s="153"/>
      <c r="N82" s="153"/>
      <c r="O82" s="561">
        <f>(TabB3[[#This Row],[förderfähiger 
Betrag nach Prüfung ÖIF (€)]]-TabB3[[#This Row],[eingereichter
Betrag (€)]])*IF(TabB3[[#This Row],[Stich-
probe]]&gt;0,1,0)</f>
        <v>0</v>
      </c>
      <c r="P82" s="60"/>
      <c r="Q82" s="60"/>
      <c r="R82" s="60"/>
      <c r="S82" s="562"/>
      <c r="T82" s="566"/>
      <c r="U82" s="566" t="str">
        <f>IF(ISERROR(VLOOKUP(TabB3[[#This Row],[Grund für Differenz]],Datenquelle!$I$3:$J$20,2,FALSE)),"",VLOOKUP(TabB3[[#This Row],[Grund für Differenz]],Datenquelle!$I$3:$J$20,2,FALSE))</f>
        <v/>
      </c>
      <c r="V82" s="562"/>
      <c r="W82" s="540"/>
      <c r="X82" s="540"/>
      <c r="Y82" s="541"/>
      <c r="Z82" s="541"/>
      <c r="AA82" s="541"/>
      <c r="AB82" s="541"/>
      <c r="AC82" s="541"/>
      <c r="AD82" s="541"/>
      <c r="AE82" s="539"/>
      <c r="AF82" s="550"/>
      <c r="AG82" s="550"/>
      <c r="AH82" s="550"/>
      <c r="AI82" s="550"/>
      <c r="AJ82" s="550"/>
      <c r="AK82" s="550"/>
      <c r="AL82" s="550"/>
      <c r="AM82" s="550"/>
      <c r="AN82" s="550"/>
      <c r="AO82" s="550"/>
      <c r="AP82" s="562"/>
      <c r="AQ82" s="550" t="s">
        <v>317</v>
      </c>
      <c r="AR82" s="550" t="s">
        <v>317</v>
      </c>
      <c r="AS82" s="550" t="s">
        <v>317</v>
      </c>
      <c r="AT82" s="550" t="s">
        <v>317</v>
      </c>
      <c r="AU82" s="550" t="s">
        <v>317</v>
      </c>
      <c r="AV82" s="551"/>
      <c r="AW82" s="550"/>
      <c r="AX82" s="60"/>
      <c r="AY82" s="549" t="str">
        <f>IF(OR(TabB3[[#This Row],[eingereichter
Betrag (€)]]=0,TabB3[[#This Row],[eingereichter
Betrag (€)]]=""),"",COUNTA($M$6:$M82)-COUNTIF(($M$6:$M82),0))</f>
        <v/>
      </c>
      <c r="AZ82" s="552">
        <f t="shared" ca="1" si="1"/>
        <v>0.75384656818231932</v>
      </c>
      <c r="BA82" s="552">
        <f>IF(TabB3[[#This Row],[Lfd.
Nr. f.
Stich-
probe]]&lt;&gt;"",TabB3[[#This Row],[Zufalls-
zahl]],0)</f>
        <v>0</v>
      </c>
      <c r="BB82" s="563">
        <f>IF(TabB3[[#This Row],[Stich-
probe]]&gt;0,IF(TabB3[[#This Row],[Differenz
förderfähig/
eingereicht nach Prüfung ÖIF (€)]]&lt;&gt;0,1,0),0)</f>
        <v>0</v>
      </c>
      <c r="BC82" s="564">
        <f>IF(TabB3[[#This Row],[Stich-
probe]]=0,0,TabB3[[#This Row],[Stich-
probe]]*TabB3[[#This Row],[Differenz
förderfähig/
eingereicht nach Prüfung ÖIF (€)]]/TabB3[[#This Row],[eingereichter
Betrag (€)]]*-1)</f>
        <v>0</v>
      </c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</row>
    <row r="83" spans="1:75" s="73" customFormat="1">
      <c r="A83" s="60"/>
      <c r="B83" s="60"/>
      <c r="C83" s="549">
        <f>IF(TabB3[[#This Row],[Zufalls-
zahl wenn
lfd. Nr.]]=0,0,IF(RANK(TabB3[[#This Row],[Zufalls-
zahl wenn
lfd. Nr.]],TabB3[Zufalls-
zahl wenn
lfd. Nr.])&lt;=TabB3[[#Totals],[Zufalls-
zahl]],1,0))</f>
        <v>0</v>
      </c>
      <c r="D83" s="531" t="s">
        <v>35</v>
      </c>
      <c r="E83" s="532">
        <v>77</v>
      </c>
      <c r="F83" s="16"/>
      <c r="G83" s="77"/>
      <c r="H83" s="80"/>
      <c r="I83" s="60"/>
      <c r="J83" s="60"/>
      <c r="K83" s="60"/>
      <c r="L83" s="60"/>
      <c r="M83" s="153"/>
      <c r="N83" s="153"/>
      <c r="O83" s="561">
        <f>(TabB3[[#This Row],[förderfähiger 
Betrag nach Prüfung ÖIF (€)]]-TabB3[[#This Row],[eingereichter
Betrag (€)]])*IF(TabB3[[#This Row],[Stich-
probe]]&gt;0,1,0)</f>
        <v>0</v>
      </c>
      <c r="P83" s="60"/>
      <c r="Q83" s="60"/>
      <c r="R83" s="60"/>
      <c r="S83" s="562"/>
      <c r="T83" s="566"/>
      <c r="U83" s="566" t="str">
        <f>IF(ISERROR(VLOOKUP(TabB3[[#This Row],[Grund für Differenz]],Datenquelle!$I$3:$J$20,2,FALSE)),"",VLOOKUP(TabB3[[#This Row],[Grund für Differenz]],Datenquelle!$I$3:$J$20,2,FALSE))</f>
        <v/>
      </c>
      <c r="V83" s="562"/>
      <c r="W83" s="540"/>
      <c r="X83" s="540"/>
      <c r="Y83" s="541"/>
      <c r="Z83" s="541"/>
      <c r="AA83" s="541"/>
      <c r="AB83" s="541"/>
      <c r="AC83" s="541"/>
      <c r="AD83" s="541"/>
      <c r="AE83" s="539"/>
      <c r="AF83" s="550"/>
      <c r="AG83" s="550"/>
      <c r="AH83" s="550"/>
      <c r="AI83" s="550"/>
      <c r="AJ83" s="550"/>
      <c r="AK83" s="550"/>
      <c r="AL83" s="550"/>
      <c r="AM83" s="550"/>
      <c r="AN83" s="550"/>
      <c r="AO83" s="550"/>
      <c r="AP83" s="562"/>
      <c r="AQ83" s="550" t="s">
        <v>317</v>
      </c>
      <c r="AR83" s="550" t="s">
        <v>317</v>
      </c>
      <c r="AS83" s="550" t="s">
        <v>317</v>
      </c>
      <c r="AT83" s="550" t="s">
        <v>317</v>
      </c>
      <c r="AU83" s="550" t="s">
        <v>317</v>
      </c>
      <c r="AV83" s="551"/>
      <c r="AW83" s="550"/>
      <c r="AX83" s="60"/>
      <c r="AY83" s="549" t="str">
        <f>IF(OR(TabB3[[#This Row],[eingereichter
Betrag (€)]]=0,TabB3[[#This Row],[eingereichter
Betrag (€)]]=""),"",COUNTA($M$6:$M83)-COUNTIF(($M$6:$M83),0))</f>
        <v/>
      </c>
      <c r="AZ83" s="552">
        <f t="shared" ca="1" si="1"/>
        <v>0.59588985008325157</v>
      </c>
      <c r="BA83" s="552">
        <f>IF(TabB3[[#This Row],[Lfd.
Nr. f.
Stich-
probe]]&lt;&gt;"",TabB3[[#This Row],[Zufalls-
zahl]],0)</f>
        <v>0</v>
      </c>
      <c r="BB83" s="563">
        <f>IF(TabB3[[#This Row],[Stich-
probe]]&gt;0,IF(TabB3[[#This Row],[Differenz
förderfähig/
eingereicht nach Prüfung ÖIF (€)]]&lt;&gt;0,1,0),0)</f>
        <v>0</v>
      </c>
      <c r="BC83" s="564">
        <f>IF(TabB3[[#This Row],[Stich-
probe]]=0,0,TabB3[[#This Row],[Stich-
probe]]*TabB3[[#This Row],[Differenz
förderfähig/
eingereicht nach Prüfung ÖIF (€)]]/TabB3[[#This Row],[eingereichter
Betrag (€)]]*-1)</f>
        <v>0</v>
      </c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</row>
    <row r="84" spans="1:75" s="60" customFormat="1">
      <c r="C84" s="549">
        <f>IF(TabB3[[#This Row],[Zufalls-
zahl wenn
lfd. Nr.]]=0,0,IF(RANK(TabB3[[#This Row],[Zufalls-
zahl wenn
lfd. Nr.]],TabB3[Zufalls-
zahl wenn
lfd. Nr.])&lt;=TabB3[[#Totals],[Zufalls-
zahl]],1,0))</f>
        <v>0</v>
      </c>
      <c r="D84" s="531" t="s">
        <v>35</v>
      </c>
      <c r="E84" s="532">
        <v>78</v>
      </c>
      <c r="F84" s="16"/>
      <c r="G84" s="77"/>
      <c r="H84" s="80"/>
      <c r="M84" s="153"/>
      <c r="N84" s="153"/>
      <c r="O84" s="561">
        <f>(TabB3[[#This Row],[förderfähiger 
Betrag nach Prüfung ÖIF (€)]]-TabB3[[#This Row],[eingereichter
Betrag (€)]])*IF(TabB3[[#This Row],[Stich-
probe]]&gt;0,1,0)</f>
        <v>0</v>
      </c>
      <c r="S84" s="562"/>
      <c r="T84" s="566"/>
      <c r="U84" s="566" t="str">
        <f>IF(ISERROR(VLOOKUP(TabB3[[#This Row],[Grund für Differenz]],Datenquelle!$I$3:$J$20,2,FALSE)),"",VLOOKUP(TabB3[[#This Row],[Grund für Differenz]],Datenquelle!$I$3:$J$20,2,FALSE))</f>
        <v/>
      </c>
      <c r="V84" s="562"/>
      <c r="W84" s="540"/>
      <c r="X84" s="540"/>
      <c r="Y84" s="541"/>
      <c r="Z84" s="541"/>
      <c r="AA84" s="541"/>
      <c r="AB84" s="541"/>
      <c r="AC84" s="541"/>
      <c r="AD84" s="541"/>
      <c r="AE84" s="539"/>
      <c r="AF84" s="550"/>
      <c r="AG84" s="550"/>
      <c r="AH84" s="550"/>
      <c r="AI84" s="550"/>
      <c r="AJ84" s="550"/>
      <c r="AK84" s="550"/>
      <c r="AL84" s="550"/>
      <c r="AM84" s="550"/>
      <c r="AN84" s="550"/>
      <c r="AO84" s="550"/>
      <c r="AP84" s="562"/>
      <c r="AQ84" s="550" t="s">
        <v>317</v>
      </c>
      <c r="AR84" s="550" t="s">
        <v>317</v>
      </c>
      <c r="AS84" s="550" t="s">
        <v>317</v>
      </c>
      <c r="AT84" s="550" t="s">
        <v>317</v>
      </c>
      <c r="AU84" s="550" t="s">
        <v>317</v>
      </c>
      <c r="AV84" s="551"/>
      <c r="AW84" s="550"/>
      <c r="AY84" s="549" t="str">
        <f>IF(OR(TabB3[[#This Row],[eingereichter
Betrag (€)]]=0,TabB3[[#This Row],[eingereichter
Betrag (€)]]=""),"",COUNTA($M$6:$M84)-COUNTIF(($M$6:$M84),0))</f>
        <v/>
      </c>
      <c r="AZ84" s="552">
        <f t="shared" ca="1" si="1"/>
        <v>0.51997793510647439</v>
      </c>
      <c r="BA84" s="552">
        <f>IF(TabB3[[#This Row],[Lfd.
Nr. f.
Stich-
probe]]&lt;&gt;"",TabB3[[#This Row],[Zufalls-
zahl]],0)</f>
        <v>0</v>
      </c>
      <c r="BB84" s="563">
        <f>IF(TabB3[[#This Row],[Stich-
probe]]&gt;0,IF(TabB3[[#This Row],[Differenz
förderfähig/
eingereicht nach Prüfung ÖIF (€)]]&lt;&gt;0,1,0),0)</f>
        <v>0</v>
      </c>
      <c r="BC84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5" spans="1:75" s="60" customFormat="1">
      <c r="C85" s="549">
        <f>IF(TabB3[[#This Row],[Zufalls-
zahl wenn
lfd. Nr.]]=0,0,IF(RANK(TabB3[[#This Row],[Zufalls-
zahl wenn
lfd. Nr.]],TabB3[Zufalls-
zahl wenn
lfd. Nr.])&lt;=TabB3[[#Totals],[Zufalls-
zahl]],1,0))</f>
        <v>0</v>
      </c>
      <c r="D85" s="531" t="s">
        <v>35</v>
      </c>
      <c r="E85" s="532">
        <v>79</v>
      </c>
      <c r="F85" s="16"/>
      <c r="G85" s="77"/>
      <c r="H85" s="80"/>
      <c r="M85" s="153"/>
      <c r="N85" s="153"/>
      <c r="O85" s="561">
        <f>(TabB3[[#This Row],[förderfähiger 
Betrag nach Prüfung ÖIF (€)]]-TabB3[[#This Row],[eingereichter
Betrag (€)]])*IF(TabB3[[#This Row],[Stich-
probe]]&gt;0,1,0)</f>
        <v>0</v>
      </c>
      <c r="S85" s="562"/>
      <c r="T85" s="566"/>
      <c r="U85" s="566" t="str">
        <f>IF(ISERROR(VLOOKUP(TabB3[[#This Row],[Grund für Differenz]],Datenquelle!$I$3:$J$20,2,FALSE)),"",VLOOKUP(TabB3[[#This Row],[Grund für Differenz]],Datenquelle!$I$3:$J$20,2,FALSE))</f>
        <v/>
      </c>
      <c r="V85" s="562"/>
      <c r="W85" s="540"/>
      <c r="X85" s="540"/>
      <c r="Y85" s="541"/>
      <c r="Z85" s="541"/>
      <c r="AA85" s="541"/>
      <c r="AB85" s="541"/>
      <c r="AC85" s="541"/>
      <c r="AD85" s="541"/>
      <c r="AE85" s="539"/>
      <c r="AF85" s="550"/>
      <c r="AG85" s="550"/>
      <c r="AH85" s="550"/>
      <c r="AI85" s="550"/>
      <c r="AJ85" s="550"/>
      <c r="AK85" s="550"/>
      <c r="AL85" s="550"/>
      <c r="AM85" s="550"/>
      <c r="AN85" s="550"/>
      <c r="AO85" s="550"/>
      <c r="AP85" s="562"/>
      <c r="AQ85" s="550" t="s">
        <v>317</v>
      </c>
      <c r="AR85" s="550" t="s">
        <v>317</v>
      </c>
      <c r="AS85" s="550" t="s">
        <v>317</v>
      </c>
      <c r="AT85" s="550" t="s">
        <v>317</v>
      </c>
      <c r="AU85" s="550" t="s">
        <v>317</v>
      </c>
      <c r="AV85" s="551"/>
      <c r="AW85" s="550"/>
      <c r="AY85" s="549" t="str">
        <f>IF(OR(TabB3[[#This Row],[eingereichter
Betrag (€)]]=0,TabB3[[#This Row],[eingereichter
Betrag (€)]]=""),"",COUNTA($M$6:$M85)-COUNTIF(($M$6:$M85),0))</f>
        <v/>
      </c>
      <c r="AZ85" s="552">
        <f t="shared" ca="1" si="1"/>
        <v>3.2102889715844629E-2</v>
      </c>
      <c r="BA85" s="552">
        <f>IF(TabB3[[#This Row],[Lfd.
Nr. f.
Stich-
probe]]&lt;&gt;"",TabB3[[#This Row],[Zufalls-
zahl]],0)</f>
        <v>0</v>
      </c>
      <c r="BB85" s="563">
        <f>IF(TabB3[[#This Row],[Stich-
probe]]&gt;0,IF(TabB3[[#This Row],[Differenz
förderfähig/
eingereicht nach Prüfung ÖIF (€)]]&lt;&gt;0,1,0),0)</f>
        <v>0</v>
      </c>
      <c r="BC85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6" spans="1:75" s="60" customFormat="1">
      <c r="C86" s="549">
        <f>IF(TabB3[[#This Row],[Zufalls-
zahl wenn
lfd. Nr.]]=0,0,IF(RANK(TabB3[[#This Row],[Zufalls-
zahl wenn
lfd. Nr.]],TabB3[Zufalls-
zahl wenn
lfd. Nr.])&lt;=TabB3[[#Totals],[Zufalls-
zahl]],1,0))</f>
        <v>0</v>
      </c>
      <c r="D86" s="531" t="s">
        <v>35</v>
      </c>
      <c r="E86" s="532">
        <v>80</v>
      </c>
      <c r="F86" s="16"/>
      <c r="G86" s="77"/>
      <c r="H86" s="80"/>
      <c r="M86" s="153"/>
      <c r="N86" s="153"/>
      <c r="O86" s="561">
        <f>(TabB3[[#This Row],[förderfähiger 
Betrag nach Prüfung ÖIF (€)]]-TabB3[[#This Row],[eingereichter
Betrag (€)]])*IF(TabB3[[#This Row],[Stich-
probe]]&gt;0,1,0)</f>
        <v>0</v>
      </c>
      <c r="S86" s="562"/>
      <c r="T86" s="566"/>
      <c r="U86" s="566" t="str">
        <f>IF(ISERROR(VLOOKUP(TabB3[[#This Row],[Grund für Differenz]],Datenquelle!$I$3:$J$20,2,FALSE)),"",VLOOKUP(TabB3[[#This Row],[Grund für Differenz]],Datenquelle!$I$3:$J$20,2,FALSE))</f>
        <v/>
      </c>
      <c r="V86" s="562"/>
      <c r="W86" s="540"/>
      <c r="X86" s="540"/>
      <c r="Y86" s="541"/>
      <c r="Z86" s="541"/>
      <c r="AA86" s="541"/>
      <c r="AB86" s="541"/>
      <c r="AC86" s="541"/>
      <c r="AD86" s="541"/>
      <c r="AE86" s="539"/>
      <c r="AF86" s="550"/>
      <c r="AG86" s="550"/>
      <c r="AH86" s="550"/>
      <c r="AI86" s="550"/>
      <c r="AJ86" s="550"/>
      <c r="AK86" s="550"/>
      <c r="AL86" s="550"/>
      <c r="AM86" s="550"/>
      <c r="AN86" s="550"/>
      <c r="AO86" s="550"/>
      <c r="AP86" s="562"/>
      <c r="AQ86" s="550" t="s">
        <v>317</v>
      </c>
      <c r="AR86" s="550" t="s">
        <v>317</v>
      </c>
      <c r="AS86" s="550" t="s">
        <v>317</v>
      </c>
      <c r="AT86" s="550" t="s">
        <v>317</v>
      </c>
      <c r="AU86" s="550" t="s">
        <v>317</v>
      </c>
      <c r="AV86" s="551"/>
      <c r="AW86" s="550"/>
      <c r="AY86" s="549" t="str">
        <f>IF(OR(TabB3[[#This Row],[eingereichter
Betrag (€)]]=0,TabB3[[#This Row],[eingereichter
Betrag (€)]]=""),"",COUNTA($M$6:$M86)-COUNTIF(($M$6:$M86),0))</f>
        <v/>
      </c>
      <c r="AZ86" s="552">
        <f t="shared" ca="1" si="1"/>
        <v>0.50946180079900061</v>
      </c>
      <c r="BA86" s="552">
        <f>IF(TabB3[[#This Row],[Lfd.
Nr. f.
Stich-
probe]]&lt;&gt;"",TabB3[[#This Row],[Zufalls-
zahl]],0)</f>
        <v>0</v>
      </c>
      <c r="BB86" s="563">
        <f>IF(TabB3[[#This Row],[Stich-
probe]]&gt;0,IF(TabB3[[#This Row],[Differenz
förderfähig/
eingereicht nach Prüfung ÖIF (€)]]&lt;&gt;0,1,0),0)</f>
        <v>0</v>
      </c>
      <c r="BC86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7" spans="1:75" s="60" customFormat="1">
      <c r="C87" s="549">
        <f>IF(TabB3[[#This Row],[Zufalls-
zahl wenn
lfd. Nr.]]=0,0,IF(RANK(TabB3[[#This Row],[Zufalls-
zahl wenn
lfd. Nr.]],TabB3[Zufalls-
zahl wenn
lfd. Nr.])&lt;=TabB3[[#Totals],[Zufalls-
zahl]],1,0))</f>
        <v>0</v>
      </c>
      <c r="D87" s="531" t="s">
        <v>35</v>
      </c>
      <c r="E87" s="532">
        <v>81</v>
      </c>
      <c r="F87" s="16"/>
      <c r="G87" s="77"/>
      <c r="H87" s="80"/>
      <c r="M87" s="153"/>
      <c r="N87" s="153"/>
      <c r="O87" s="561">
        <f>(TabB3[[#This Row],[förderfähiger 
Betrag nach Prüfung ÖIF (€)]]-TabB3[[#This Row],[eingereichter
Betrag (€)]])*IF(TabB3[[#This Row],[Stich-
probe]]&gt;0,1,0)</f>
        <v>0</v>
      </c>
      <c r="S87" s="562"/>
      <c r="T87" s="566"/>
      <c r="U87" s="566" t="str">
        <f>IF(ISERROR(VLOOKUP(TabB3[[#This Row],[Grund für Differenz]],Datenquelle!$I$3:$J$20,2,FALSE)),"",VLOOKUP(TabB3[[#This Row],[Grund für Differenz]],Datenquelle!$I$3:$J$20,2,FALSE))</f>
        <v/>
      </c>
      <c r="V87" s="562"/>
      <c r="W87" s="540"/>
      <c r="X87" s="540"/>
      <c r="Y87" s="541"/>
      <c r="Z87" s="541"/>
      <c r="AA87" s="541"/>
      <c r="AB87" s="541"/>
      <c r="AC87" s="541"/>
      <c r="AD87" s="541"/>
      <c r="AE87" s="539"/>
      <c r="AF87" s="550"/>
      <c r="AG87" s="550"/>
      <c r="AH87" s="550"/>
      <c r="AI87" s="550"/>
      <c r="AJ87" s="550"/>
      <c r="AK87" s="550"/>
      <c r="AL87" s="550"/>
      <c r="AM87" s="550"/>
      <c r="AN87" s="550"/>
      <c r="AO87" s="550"/>
      <c r="AP87" s="562"/>
      <c r="AQ87" s="550" t="s">
        <v>317</v>
      </c>
      <c r="AR87" s="550" t="s">
        <v>317</v>
      </c>
      <c r="AS87" s="550" t="s">
        <v>317</v>
      </c>
      <c r="AT87" s="550" t="s">
        <v>317</v>
      </c>
      <c r="AU87" s="550" t="s">
        <v>317</v>
      </c>
      <c r="AV87" s="551"/>
      <c r="AW87" s="550"/>
      <c r="AY87" s="549" t="str">
        <f>IF(OR(TabB3[[#This Row],[eingereichter
Betrag (€)]]=0,TabB3[[#This Row],[eingereichter
Betrag (€)]]=""),"",COUNTA($M$6:$M87)-COUNTIF(($M$6:$M87),0))</f>
        <v/>
      </c>
      <c r="AZ87" s="552">
        <f t="shared" ca="1" si="1"/>
        <v>0.32682655371814895</v>
      </c>
      <c r="BA87" s="552">
        <f>IF(TabB3[[#This Row],[Lfd.
Nr. f.
Stich-
probe]]&lt;&gt;"",TabB3[[#This Row],[Zufalls-
zahl]],0)</f>
        <v>0</v>
      </c>
      <c r="BB87" s="563">
        <f>IF(TabB3[[#This Row],[Stich-
probe]]&gt;0,IF(TabB3[[#This Row],[Differenz
förderfähig/
eingereicht nach Prüfung ÖIF (€)]]&lt;&gt;0,1,0),0)</f>
        <v>0</v>
      </c>
      <c r="BC87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8" spans="1:75" s="60" customFormat="1">
      <c r="C88" s="549">
        <f>IF(TabB3[[#This Row],[Zufalls-
zahl wenn
lfd. Nr.]]=0,0,IF(RANK(TabB3[[#This Row],[Zufalls-
zahl wenn
lfd. Nr.]],TabB3[Zufalls-
zahl wenn
lfd. Nr.])&lt;=TabB3[[#Totals],[Zufalls-
zahl]],1,0))</f>
        <v>0</v>
      </c>
      <c r="D88" s="531" t="s">
        <v>35</v>
      </c>
      <c r="E88" s="532">
        <v>82</v>
      </c>
      <c r="F88" s="16"/>
      <c r="G88" s="77"/>
      <c r="H88" s="80"/>
      <c r="M88" s="153"/>
      <c r="N88" s="153"/>
      <c r="O88" s="561">
        <f>(TabB3[[#This Row],[förderfähiger 
Betrag nach Prüfung ÖIF (€)]]-TabB3[[#This Row],[eingereichter
Betrag (€)]])*IF(TabB3[[#This Row],[Stich-
probe]]&gt;0,1,0)</f>
        <v>0</v>
      </c>
      <c r="S88" s="562"/>
      <c r="T88" s="566"/>
      <c r="U88" s="566" t="str">
        <f>IF(ISERROR(VLOOKUP(TabB3[[#This Row],[Grund für Differenz]],Datenquelle!$I$3:$J$20,2,FALSE)),"",VLOOKUP(TabB3[[#This Row],[Grund für Differenz]],Datenquelle!$I$3:$J$20,2,FALSE))</f>
        <v/>
      </c>
      <c r="V88" s="562"/>
      <c r="W88" s="540"/>
      <c r="X88" s="540"/>
      <c r="Y88" s="541"/>
      <c r="Z88" s="541"/>
      <c r="AA88" s="541"/>
      <c r="AB88" s="541"/>
      <c r="AC88" s="541"/>
      <c r="AD88" s="541"/>
      <c r="AE88" s="539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62"/>
      <c r="AQ88" s="550" t="s">
        <v>317</v>
      </c>
      <c r="AR88" s="550" t="s">
        <v>317</v>
      </c>
      <c r="AS88" s="550" t="s">
        <v>317</v>
      </c>
      <c r="AT88" s="550" t="s">
        <v>317</v>
      </c>
      <c r="AU88" s="550" t="s">
        <v>317</v>
      </c>
      <c r="AV88" s="551"/>
      <c r="AW88" s="550"/>
      <c r="AY88" s="549" t="str">
        <f>IF(OR(TabB3[[#This Row],[eingereichter
Betrag (€)]]=0,TabB3[[#This Row],[eingereichter
Betrag (€)]]=""),"",COUNTA($M$6:$M88)-COUNTIF(($M$6:$M88),0))</f>
        <v/>
      </c>
      <c r="AZ88" s="552">
        <f t="shared" ca="1" si="1"/>
        <v>0.90726452309117211</v>
      </c>
      <c r="BA88" s="552">
        <f>IF(TabB3[[#This Row],[Lfd.
Nr. f.
Stich-
probe]]&lt;&gt;"",TabB3[[#This Row],[Zufalls-
zahl]],0)</f>
        <v>0</v>
      </c>
      <c r="BB88" s="563">
        <f>IF(TabB3[[#This Row],[Stich-
probe]]&gt;0,IF(TabB3[[#This Row],[Differenz
förderfähig/
eingereicht nach Prüfung ÖIF (€)]]&lt;&gt;0,1,0),0)</f>
        <v>0</v>
      </c>
      <c r="BC88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9" spans="1:75" s="60" customFormat="1">
      <c r="C89" s="549">
        <f>IF(TabB3[[#This Row],[Zufalls-
zahl wenn
lfd. Nr.]]=0,0,IF(RANK(TabB3[[#This Row],[Zufalls-
zahl wenn
lfd. Nr.]],TabB3[Zufalls-
zahl wenn
lfd. Nr.])&lt;=TabB3[[#Totals],[Zufalls-
zahl]],1,0))</f>
        <v>0</v>
      </c>
      <c r="D89" s="531" t="s">
        <v>35</v>
      </c>
      <c r="E89" s="532">
        <v>83</v>
      </c>
      <c r="F89" s="16"/>
      <c r="G89" s="77"/>
      <c r="H89" s="80"/>
      <c r="M89" s="153"/>
      <c r="N89" s="153"/>
      <c r="O89" s="561">
        <f>(TabB3[[#This Row],[förderfähiger 
Betrag nach Prüfung ÖIF (€)]]-TabB3[[#This Row],[eingereichter
Betrag (€)]])*IF(TabB3[[#This Row],[Stich-
probe]]&gt;0,1,0)</f>
        <v>0</v>
      </c>
      <c r="S89" s="562"/>
      <c r="T89" s="566"/>
      <c r="U89" s="566" t="str">
        <f>IF(ISERROR(VLOOKUP(TabB3[[#This Row],[Grund für Differenz]],Datenquelle!$I$3:$J$20,2,FALSE)),"",VLOOKUP(TabB3[[#This Row],[Grund für Differenz]],Datenquelle!$I$3:$J$20,2,FALSE))</f>
        <v/>
      </c>
      <c r="V89" s="562"/>
      <c r="W89" s="540"/>
      <c r="X89" s="540"/>
      <c r="Y89" s="541"/>
      <c r="Z89" s="541"/>
      <c r="AA89" s="541"/>
      <c r="AB89" s="541"/>
      <c r="AC89" s="541"/>
      <c r="AD89" s="541"/>
      <c r="AE89" s="539"/>
      <c r="AF89" s="550"/>
      <c r="AG89" s="550"/>
      <c r="AH89" s="550"/>
      <c r="AI89" s="550"/>
      <c r="AJ89" s="550"/>
      <c r="AK89" s="550"/>
      <c r="AL89" s="550"/>
      <c r="AM89" s="550"/>
      <c r="AN89" s="550"/>
      <c r="AO89" s="550"/>
      <c r="AP89" s="562"/>
      <c r="AQ89" s="550" t="s">
        <v>317</v>
      </c>
      <c r="AR89" s="550" t="s">
        <v>317</v>
      </c>
      <c r="AS89" s="550" t="s">
        <v>317</v>
      </c>
      <c r="AT89" s="550" t="s">
        <v>317</v>
      </c>
      <c r="AU89" s="550" t="s">
        <v>317</v>
      </c>
      <c r="AV89" s="551"/>
      <c r="AW89" s="550"/>
      <c r="AY89" s="549" t="str">
        <f>IF(OR(TabB3[[#This Row],[eingereichter
Betrag (€)]]=0,TabB3[[#This Row],[eingereichter
Betrag (€)]]=""),"",COUNTA($M$6:$M89)-COUNTIF(($M$6:$M89),0))</f>
        <v/>
      </c>
      <c r="AZ89" s="552">
        <f t="shared" ca="1" si="1"/>
        <v>0.48827302207300161</v>
      </c>
      <c r="BA89" s="552">
        <f>IF(TabB3[[#This Row],[Lfd.
Nr. f.
Stich-
probe]]&lt;&gt;"",TabB3[[#This Row],[Zufalls-
zahl]],0)</f>
        <v>0</v>
      </c>
      <c r="BB89" s="563">
        <f>IF(TabB3[[#This Row],[Stich-
probe]]&gt;0,IF(TabB3[[#This Row],[Differenz
förderfähig/
eingereicht nach Prüfung ÖIF (€)]]&lt;&gt;0,1,0),0)</f>
        <v>0</v>
      </c>
      <c r="BC89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0" spans="1:75" s="60" customFormat="1">
      <c r="C90" s="549">
        <f>IF(TabB3[[#This Row],[Zufalls-
zahl wenn
lfd. Nr.]]=0,0,IF(RANK(TabB3[[#This Row],[Zufalls-
zahl wenn
lfd. Nr.]],TabB3[Zufalls-
zahl wenn
lfd. Nr.])&lt;=TabB3[[#Totals],[Zufalls-
zahl]],1,0))</f>
        <v>0</v>
      </c>
      <c r="D90" s="531" t="s">
        <v>35</v>
      </c>
      <c r="E90" s="532">
        <v>84</v>
      </c>
      <c r="F90" s="16"/>
      <c r="G90" s="77"/>
      <c r="H90" s="80"/>
      <c r="M90" s="153"/>
      <c r="N90" s="153"/>
      <c r="O90" s="561">
        <f>(TabB3[[#This Row],[förderfähiger 
Betrag nach Prüfung ÖIF (€)]]-TabB3[[#This Row],[eingereichter
Betrag (€)]])*IF(TabB3[[#This Row],[Stich-
probe]]&gt;0,1,0)</f>
        <v>0</v>
      </c>
      <c r="S90" s="562"/>
      <c r="T90" s="566"/>
      <c r="U90" s="566" t="str">
        <f>IF(ISERROR(VLOOKUP(TabB3[[#This Row],[Grund für Differenz]],Datenquelle!$I$3:$J$20,2,FALSE)),"",VLOOKUP(TabB3[[#This Row],[Grund für Differenz]],Datenquelle!$I$3:$J$20,2,FALSE))</f>
        <v/>
      </c>
      <c r="V90" s="562"/>
      <c r="W90" s="540"/>
      <c r="X90" s="540"/>
      <c r="Y90" s="541"/>
      <c r="Z90" s="541"/>
      <c r="AA90" s="541"/>
      <c r="AB90" s="541"/>
      <c r="AC90" s="541"/>
      <c r="AD90" s="541"/>
      <c r="AE90" s="539"/>
      <c r="AF90" s="550"/>
      <c r="AG90" s="550"/>
      <c r="AH90" s="550"/>
      <c r="AI90" s="550"/>
      <c r="AJ90" s="550"/>
      <c r="AK90" s="550"/>
      <c r="AL90" s="550"/>
      <c r="AM90" s="550"/>
      <c r="AN90" s="550"/>
      <c r="AO90" s="550"/>
      <c r="AP90" s="562"/>
      <c r="AQ90" s="550" t="s">
        <v>317</v>
      </c>
      <c r="AR90" s="550" t="s">
        <v>317</v>
      </c>
      <c r="AS90" s="550" t="s">
        <v>317</v>
      </c>
      <c r="AT90" s="550" t="s">
        <v>317</v>
      </c>
      <c r="AU90" s="550" t="s">
        <v>317</v>
      </c>
      <c r="AV90" s="551"/>
      <c r="AW90" s="550"/>
      <c r="AY90" s="549" t="str">
        <f>IF(OR(TabB3[[#This Row],[eingereichter
Betrag (€)]]=0,TabB3[[#This Row],[eingereichter
Betrag (€)]]=""),"",COUNTA($M$6:$M90)-COUNTIF(($M$6:$M90),0))</f>
        <v/>
      </c>
      <c r="AZ90" s="552">
        <f t="shared" ca="1" si="1"/>
        <v>4.3412499121731951E-2</v>
      </c>
      <c r="BA90" s="552">
        <f>IF(TabB3[[#This Row],[Lfd.
Nr. f.
Stich-
probe]]&lt;&gt;"",TabB3[[#This Row],[Zufalls-
zahl]],0)</f>
        <v>0</v>
      </c>
      <c r="BB90" s="563">
        <f>IF(TabB3[[#This Row],[Stich-
probe]]&gt;0,IF(TabB3[[#This Row],[Differenz
förderfähig/
eingereicht nach Prüfung ÖIF (€)]]&lt;&gt;0,1,0),0)</f>
        <v>0</v>
      </c>
      <c r="BC90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1" spans="1:75" s="60" customFormat="1">
      <c r="C91" s="549">
        <f>IF(TabB3[[#This Row],[Zufalls-
zahl wenn
lfd. Nr.]]=0,0,IF(RANK(TabB3[[#This Row],[Zufalls-
zahl wenn
lfd. Nr.]],TabB3[Zufalls-
zahl wenn
lfd. Nr.])&lt;=TabB3[[#Totals],[Zufalls-
zahl]],1,0))</f>
        <v>0</v>
      </c>
      <c r="D91" s="531" t="s">
        <v>35</v>
      </c>
      <c r="E91" s="532">
        <v>85</v>
      </c>
      <c r="F91" s="16"/>
      <c r="G91" s="77"/>
      <c r="H91" s="80"/>
      <c r="M91" s="153"/>
      <c r="N91" s="153"/>
      <c r="O91" s="561">
        <f>(TabB3[[#This Row],[förderfähiger 
Betrag nach Prüfung ÖIF (€)]]-TabB3[[#This Row],[eingereichter
Betrag (€)]])*IF(TabB3[[#This Row],[Stich-
probe]]&gt;0,1,0)</f>
        <v>0</v>
      </c>
      <c r="S91" s="562"/>
      <c r="T91" s="566"/>
      <c r="U91" s="566" t="str">
        <f>IF(ISERROR(VLOOKUP(TabB3[[#This Row],[Grund für Differenz]],Datenquelle!$I$3:$J$20,2,FALSE)),"",VLOOKUP(TabB3[[#This Row],[Grund für Differenz]],Datenquelle!$I$3:$J$20,2,FALSE))</f>
        <v/>
      </c>
      <c r="V91" s="562"/>
      <c r="W91" s="540"/>
      <c r="X91" s="540"/>
      <c r="Y91" s="541"/>
      <c r="Z91" s="541"/>
      <c r="AA91" s="541"/>
      <c r="AB91" s="541"/>
      <c r="AC91" s="541"/>
      <c r="AD91" s="541"/>
      <c r="AE91" s="539"/>
      <c r="AF91" s="550"/>
      <c r="AG91" s="550"/>
      <c r="AH91" s="550"/>
      <c r="AI91" s="550"/>
      <c r="AJ91" s="550"/>
      <c r="AK91" s="550"/>
      <c r="AL91" s="550"/>
      <c r="AM91" s="550"/>
      <c r="AN91" s="550"/>
      <c r="AO91" s="550"/>
      <c r="AP91" s="562"/>
      <c r="AQ91" s="550" t="s">
        <v>317</v>
      </c>
      <c r="AR91" s="550" t="s">
        <v>317</v>
      </c>
      <c r="AS91" s="550" t="s">
        <v>317</v>
      </c>
      <c r="AT91" s="550" t="s">
        <v>317</v>
      </c>
      <c r="AU91" s="550" t="s">
        <v>317</v>
      </c>
      <c r="AV91" s="551"/>
      <c r="AW91" s="550"/>
      <c r="AY91" s="549" t="str">
        <f>IF(OR(TabB3[[#This Row],[eingereichter
Betrag (€)]]=0,TabB3[[#This Row],[eingereichter
Betrag (€)]]=""),"",COUNTA($M$6:$M91)-COUNTIF(($M$6:$M91),0))</f>
        <v/>
      </c>
      <c r="AZ91" s="552">
        <f t="shared" ca="1" si="1"/>
        <v>0.2793444918045026</v>
      </c>
      <c r="BA91" s="552">
        <f>IF(TabB3[[#This Row],[Lfd.
Nr. f.
Stich-
probe]]&lt;&gt;"",TabB3[[#This Row],[Zufalls-
zahl]],0)</f>
        <v>0</v>
      </c>
      <c r="BB91" s="563">
        <f>IF(TabB3[[#This Row],[Stich-
probe]]&gt;0,IF(TabB3[[#This Row],[Differenz
förderfähig/
eingereicht nach Prüfung ÖIF (€)]]&lt;&gt;0,1,0),0)</f>
        <v>0</v>
      </c>
      <c r="BC91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2" spans="1:75" s="60" customFormat="1">
      <c r="C92" s="549">
        <f>IF(TabB3[[#This Row],[Zufalls-
zahl wenn
lfd. Nr.]]=0,0,IF(RANK(TabB3[[#This Row],[Zufalls-
zahl wenn
lfd. Nr.]],TabB3[Zufalls-
zahl wenn
lfd. Nr.])&lt;=TabB3[[#Totals],[Zufalls-
zahl]],1,0))</f>
        <v>0</v>
      </c>
      <c r="D92" s="531" t="s">
        <v>35</v>
      </c>
      <c r="E92" s="532">
        <v>86</v>
      </c>
      <c r="F92" s="16"/>
      <c r="G92" s="77"/>
      <c r="H92" s="80"/>
      <c r="M92" s="153"/>
      <c r="N92" s="153"/>
      <c r="O92" s="561">
        <f>(TabB3[[#This Row],[förderfähiger 
Betrag nach Prüfung ÖIF (€)]]-TabB3[[#This Row],[eingereichter
Betrag (€)]])*IF(TabB3[[#This Row],[Stich-
probe]]&gt;0,1,0)</f>
        <v>0</v>
      </c>
      <c r="S92" s="562"/>
      <c r="T92" s="566"/>
      <c r="U92" s="566" t="str">
        <f>IF(ISERROR(VLOOKUP(TabB3[[#This Row],[Grund für Differenz]],Datenquelle!$I$3:$J$20,2,FALSE)),"",VLOOKUP(TabB3[[#This Row],[Grund für Differenz]],Datenquelle!$I$3:$J$20,2,FALSE))</f>
        <v/>
      </c>
      <c r="V92" s="562"/>
      <c r="W92" s="540"/>
      <c r="X92" s="540"/>
      <c r="Y92" s="541"/>
      <c r="Z92" s="541"/>
      <c r="AA92" s="541"/>
      <c r="AB92" s="541"/>
      <c r="AC92" s="541"/>
      <c r="AD92" s="541"/>
      <c r="AE92" s="539"/>
      <c r="AF92" s="550"/>
      <c r="AG92" s="550"/>
      <c r="AH92" s="550"/>
      <c r="AI92" s="550"/>
      <c r="AJ92" s="550"/>
      <c r="AK92" s="550"/>
      <c r="AL92" s="550"/>
      <c r="AM92" s="550"/>
      <c r="AN92" s="550"/>
      <c r="AO92" s="550"/>
      <c r="AP92" s="562"/>
      <c r="AQ92" s="550" t="s">
        <v>317</v>
      </c>
      <c r="AR92" s="550" t="s">
        <v>317</v>
      </c>
      <c r="AS92" s="550" t="s">
        <v>317</v>
      </c>
      <c r="AT92" s="550" t="s">
        <v>317</v>
      </c>
      <c r="AU92" s="550" t="s">
        <v>317</v>
      </c>
      <c r="AV92" s="551"/>
      <c r="AW92" s="550"/>
      <c r="AY92" s="549" t="str">
        <f>IF(OR(TabB3[[#This Row],[eingereichter
Betrag (€)]]=0,TabB3[[#This Row],[eingereichter
Betrag (€)]]=""),"",COUNTA($M$6:$M92)-COUNTIF(($M$6:$M92),0))</f>
        <v/>
      </c>
      <c r="AZ92" s="552">
        <f t="shared" ca="1" si="1"/>
        <v>0.94833396862603647</v>
      </c>
      <c r="BA92" s="552">
        <f>IF(TabB3[[#This Row],[Lfd.
Nr. f.
Stich-
probe]]&lt;&gt;"",TabB3[[#This Row],[Zufalls-
zahl]],0)</f>
        <v>0</v>
      </c>
      <c r="BB92" s="563">
        <f>IF(TabB3[[#This Row],[Stich-
probe]]&gt;0,IF(TabB3[[#This Row],[Differenz
förderfähig/
eingereicht nach Prüfung ÖIF (€)]]&lt;&gt;0,1,0),0)</f>
        <v>0</v>
      </c>
      <c r="BC92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3" spans="1:75" s="60" customFormat="1">
      <c r="C93" s="549">
        <f>IF(TabB3[[#This Row],[Zufalls-
zahl wenn
lfd. Nr.]]=0,0,IF(RANK(TabB3[[#This Row],[Zufalls-
zahl wenn
lfd. Nr.]],TabB3[Zufalls-
zahl wenn
lfd. Nr.])&lt;=TabB3[[#Totals],[Zufalls-
zahl]],1,0))</f>
        <v>0</v>
      </c>
      <c r="D93" s="531" t="s">
        <v>35</v>
      </c>
      <c r="E93" s="532">
        <v>87</v>
      </c>
      <c r="F93" s="16"/>
      <c r="G93" s="77"/>
      <c r="H93" s="80"/>
      <c r="M93" s="153"/>
      <c r="N93" s="153"/>
      <c r="O93" s="561">
        <f>(TabB3[[#This Row],[förderfähiger 
Betrag nach Prüfung ÖIF (€)]]-TabB3[[#This Row],[eingereichter
Betrag (€)]])*IF(TabB3[[#This Row],[Stich-
probe]]&gt;0,1,0)</f>
        <v>0</v>
      </c>
      <c r="S93" s="562"/>
      <c r="T93" s="566"/>
      <c r="U93" s="566" t="str">
        <f>IF(ISERROR(VLOOKUP(TabB3[[#This Row],[Grund für Differenz]],Datenquelle!$I$3:$J$20,2,FALSE)),"",VLOOKUP(TabB3[[#This Row],[Grund für Differenz]],Datenquelle!$I$3:$J$20,2,FALSE))</f>
        <v/>
      </c>
      <c r="V93" s="562"/>
      <c r="W93" s="540"/>
      <c r="X93" s="540"/>
      <c r="Y93" s="541"/>
      <c r="Z93" s="541"/>
      <c r="AA93" s="541"/>
      <c r="AB93" s="541"/>
      <c r="AC93" s="541"/>
      <c r="AD93" s="541"/>
      <c r="AE93" s="539"/>
      <c r="AF93" s="550"/>
      <c r="AG93" s="550"/>
      <c r="AH93" s="550"/>
      <c r="AI93" s="550"/>
      <c r="AJ93" s="550"/>
      <c r="AK93" s="550"/>
      <c r="AL93" s="550"/>
      <c r="AM93" s="550"/>
      <c r="AN93" s="550"/>
      <c r="AO93" s="550"/>
      <c r="AP93" s="562"/>
      <c r="AQ93" s="550" t="s">
        <v>317</v>
      </c>
      <c r="AR93" s="550" t="s">
        <v>317</v>
      </c>
      <c r="AS93" s="550" t="s">
        <v>317</v>
      </c>
      <c r="AT93" s="550" t="s">
        <v>317</v>
      </c>
      <c r="AU93" s="550" t="s">
        <v>317</v>
      </c>
      <c r="AV93" s="551"/>
      <c r="AW93" s="550"/>
      <c r="AY93" s="549" t="str">
        <f>IF(OR(TabB3[[#This Row],[eingereichter
Betrag (€)]]=0,TabB3[[#This Row],[eingereichter
Betrag (€)]]=""),"",COUNTA($M$6:$M93)-COUNTIF(($M$6:$M93),0))</f>
        <v/>
      </c>
      <c r="AZ93" s="552">
        <f t="shared" ca="1" si="1"/>
        <v>0.89029004802345757</v>
      </c>
      <c r="BA93" s="552">
        <f>IF(TabB3[[#This Row],[Lfd.
Nr. f.
Stich-
probe]]&lt;&gt;"",TabB3[[#This Row],[Zufalls-
zahl]],0)</f>
        <v>0</v>
      </c>
      <c r="BB93" s="563">
        <f>IF(TabB3[[#This Row],[Stich-
probe]]&gt;0,IF(TabB3[[#This Row],[Differenz
förderfähig/
eingereicht nach Prüfung ÖIF (€)]]&lt;&gt;0,1,0),0)</f>
        <v>0</v>
      </c>
      <c r="BC93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4" spans="1:75" s="60" customFormat="1">
      <c r="C94" s="549">
        <f>IF(TabB3[[#This Row],[Zufalls-
zahl wenn
lfd. Nr.]]=0,0,IF(RANK(TabB3[[#This Row],[Zufalls-
zahl wenn
lfd. Nr.]],TabB3[Zufalls-
zahl wenn
lfd. Nr.])&lt;=TabB3[[#Totals],[Zufalls-
zahl]],1,0))</f>
        <v>0</v>
      </c>
      <c r="D94" s="531" t="s">
        <v>35</v>
      </c>
      <c r="E94" s="532">
        <v>88</v>
      </c>
      <c r="F94" s="16"/>
      <c r="G94" s="77"/>
      <c r="H94" s="80"/>
      <c r="M94" s="153"/>
      <c r="N94" s="153"/>
      <c r="O94" s="561">
        <f>(TabB3[[#This Row],[förderfähiger 
Betrag nach Prüfung ÖIF (€)]]-TabB3[[#This Row],[eingereichter
Betrag (€)]])*IF(TabB3[[#This Row],[Stich-
probe]]&gt;0,1,0)</f>
        <v>0</v>
      </c>
      <c r="S94" s="562"/>
      <c r="T94" s="566"/>
      <c r="U94" s="566" t="str">
        <f>IF(ISERROR(VLOOKUP(TabB3[[#This Row],[Grund für Differenz]],Datenquelle!$I$3:$J$20,2,FALSE)),"",VLOOKUP(TabB3[[#This Row],[Grund für Differenz]],Datenquelle!$I$3:$J$20,2,FALSE))</f>
        <v/>
      </c>
      <c r="V94" s="562"/>
      <c r="W94" s="540"/>
      <c r="X94" s="540"/>
      <c r="Y94" s="541"/>
      <c r="Z94" s="541"/>
      <c r="AA94" s="541"/>
      <c r="AB94" s="541"/>
      <c r="AC94" s="541"/>
      <c r="AD94" s="541"/>
      <c r="AE94" s="539"/>
      <c r="AF94" s="550"/>
      <c r="AG94" s="550"/>
      <c r="AH94" s="550"/>
      <c r="AI94" s="550"/>
      <c r="AJ94" s="550"/>
      <c r="AK94" s="550"/>
      <c r="AL94" s="550"/>
      <c r="AM94" s="550"/>
      <c r="AN94" s="550"/>
      <c r="AO94" s="550"/>
      <c r="AP94" s="562"/>
      <c r="AQ94" s="550" t="s">
        <v>317</v>
      </c>
      <c r="AR94" s="550" t="s">
        <v>317</v>
      </c>
      <c r="AS94" s="550" t="s">
        <v>317</v>
      </c>
      <c r="AT94" s="550" t="s">
        <v>317</v>
      </c>
      <c r="AU94" s="550" t="s">
        <v>317</v>
      </c>
      <c r="AV94" s="551"/>
      <c r="AW94" s="550"/>
      <c r="AY94" s="549" t="str">
        <f>IF(OR(TabB3[[#This Row],[eingereichter
Betrag (€)]]=0,TabB3[[#This Row],[eingereichter
Betrag (€)]]=""),"",COUNTA($M$6:$M94)-COUNTIF(($M$6:$M94),0))</f>
        <v/>
      </c>
      <c r="AZ94" s="552">
        <f t="shared" ca="1" si="1"/>
        <v>0.48392337879014335</v>
      </c>
      <c r="BA94" s="552">
        <f>IF(TabB3[[#This Row],[Lfd.
Nr. f.
Stich-
probe]]&lt;&gt;"",TabB3[[#This Row],[Zufalls-
zahl]],0)</f>
        <v>0</v>
      </c>
      <c r="BB94" s="563">
        <f>IF(TabB3[[#This Row],[Stich-
probe]]&gt;0,IF(TabB3[[#This Row],[Differenz
förderfähig/
eingereicht nach Prüfung ÖIF (€)]]&lt;&gt;0,1,0),0)</f>
        <v>0</v>
      </c>
      <c r="BC94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5" spans="1:75" s="60" customFormat="1">
      <c r="C95" s="549">
        <f>IF(TabB3[[#This Row],[Zufalls-
zahl wenn
lfd. Nr.]]=0,0,IF(RANK(TabB3[[#This Row],[Zufalls-
zahl wenn
lfd. Nr.]],TabB3[Zufalls-
zahl wenn
lfd. Nr.])&lt;=TabB3[[#Totals],[Zufalls-
zahl]],1,0))</f>
        <v>0</v>
      </c>
      <c r="D95" s="531" t="s">
        <v>35</v>
      </c>
      <c r="E95" s="532">
        <v>89</v>
      </c>
      <c r="F95" s="16"/>
      <c r="G95" s="77"/>
      <c r="H95" s="80"/>
      <c r="M95" s="153"/>
      <c r="N95" s="153"/>
      <c r="O95" s="561">
        <f>(TabB3[[#This Row],[förderfähiger 
Betrag nach Prüfung ÖIF (€)]]-TabB3[[#This Row],[eingereichter
Betrag (€)]])*IF(TabB3[[#This Row],[Stich-
probe]]&gt;0,1,0)</f>
        <v>0</v>
      </c>
      <c r="S95" s="562"/>
      <c r="T95" s="566"/>
      <c r="U95" s="566" t="str">
        <f>IF(ISERROR(VLOOKUP(TabB3[[#This Row],[Grund für Differenz]],Datenquelle!$I$3:$J$20,2,FALSE)),"",VLOOKUP(TabB3[[#This Row],[Grund für Differenz]],Datenquelle!$I$3:$J$20,2,FALSE))</f>
        <v/>
      </c>
      <c r="V95" s="562"/>
      <c r="W95" s="540"/>
      <c r="X95" s="540"/>
      <c r="Y95" s="541"/>
      <c r="Z95" s="541"/>
      <c r="AA95" s="541"/>
      <c r="AB95" s="541"/>
      <c r="AC95" s="541"/>
      <c r="AD95" s="541"/>
      <c r="AE95" s="539"/>
      <c r="AF95" s="550"/>
      <c r="AG95" s="550"/>
      <c r="AH95" s="550"/>
      <c r="AI95" s="550"/>
      <c r="AJ95" s="550"/>
      <c r="AK95" s="550"/>
      <c r="AL95" s="550"/>
      <c r="AM95" s="550"/>
      <c r="AN95" s="550"/>
      <c r="AO95" s="550"/>
      <c r="AP95" s="562"/>
      <c r="AQ95" s="550" t="s">
        <v>317</v>
      </c>
      <c r="AR95" s="550" t="s">
        <v>317</v>
      </c>
      <c r="AS95" s="550" t="s">
        <v>317</v>
      </c>
      <c r="AT95" s="550" t="s">
        <v>317</v>
      </c>
      <c r="AU95" s="550" t="s">
        <v>317</v>
      </c>
      <c r="AV95" s="551"/>
      <c r="AW95" s="550"/>
      <c r="AY95" s="549" t="str">
        <f>IF(OR(TabB3[[#This Row],[eingereichter
Betrag (€)]]=0,TabB3[[#This Row],[eingereichter
Betrag (€)]]=""),"",COUNTA($M$6:$M95)-COUNTIF(($M$6:$M95),0))</f>
        <v/>
      </c>
      <c r="AZ95" s="552">
        <f t="shared" ca="1" si="1"/>
        <v>0.54508809114824686</v>
      </c>
      <c r="BA95" s="552">
        <f>IF(TabB3[[#This Row],[Lfd.
Nr. f.
Stich-
probe]]&lt;&gt;"",TabB3[[#This Row],[Zufalls-
zahl]],0)</f>
        <v>0</v>
      </c>
      <c r="BB95" s="563">
        <f>IF(TabB3[[#This Row],[Stich-
probe]]&gt;0,IF(TabB3[[#This Row],[Differenz
förderfähig/
eingereicht nach Prüfung ÖIF (€)]]&lt;&gt;0,1,0),0)</f>
        <v>0</v>
      </c>
      <c r="BC95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6" spans="1:75" s="60" customFormat="1">
      <c r="C96" s="549">
        <f>IF(TabB3[[#This Row],[Zufalls-
zahl wenn
lfd. Nr.]]=0,0,IF(RANK(TabB3[[#This Row],[Zufalls-
zahl wenn
lfd. Nr.]],TabB3[Zufalls-
zahl wenn
lfd. Nr.])&lt;=TabB3[[#Totals],[Zufalls-
zahl]],1,0))</f>
        <v>0</v>
      </c>
      <c r="D96" s="531" t="s">
        <v>35</v>
      </c>
      <c r="E96" s="532">
        <v>90</v>
      </c>
      <c r="F96" s="16"/>
      <c r="G96" s="77"/>
      <c r="H96" s="80"/>
      <c r="M96" s="153"/>
      <c r="N96" s="153"/>
      <c r="O96" s="561">
        <f>(TabB3[[#This Row],[förderfähiger 
Betrag nach Prüfung ÖIF (€)]]-TabB3[[#This Row],[eingereichter
Betrag (€)]])*IF(TabB3[[#This Row],[Stich-
probe]]&gt;0,1,0)</f>
        <v>0</v>
      </c>
      <c r="S96" s="562"/>
      <c r="T96" s="566"/>
      <c r="U96" s="566" t="str">
        <f>IF(ISERROR(VLOOKUP(TabB3[[#This Row],[Grund für Differenz]],Datenquelle!$I$3:$J$20,2,FALSE)),"",VLOOKUP(TabB3[[#This Row],[Grund für Differenz]],Datenquelle!$I$3:$J$20,2,FALSE))</f>
        <v/>
      </c>
      <c r="V96" s="562"/>
      <c r="W96" s="540"/>
      <c r="X96" s="540"/>
      <c r="Y96" s="541"/>
      <c r="Z96" s="541"/>
      <c r="AA96" s="541"/>
      <c r="AB96" s="541"/>
      <c r="AC96" s="541"/>
      <c r="AD96" s="541"/>
      <c r="AE96" s="539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62"/>
      <c r="AQ96" s="550" t="s">
        <v>317</v>
      </c>
      <c r="AR96" s="550" t="s">
        <v>317</v>
      </c>
      <c r="AS96" s="550" t="s">
        <v>317</v>
      </c>
      <c r="AT96" s="550" t="s">
        <v>317</v>
      </c>
      <c r="AU96" s="550" t="s">
        <v>317</v>
      </c>
      <c r="AV96" s="551"/>
      <c r="AW96" s="550"/>
      <c r="AY96" s="549" t="str">
        <f>IF(OR(TabB3[[#This Row],[eingereichter
Betrag (€)]]=0,TabB3[[#This Row],[eingereichter
Betrag (€)]]=""),"",COUNTA($M$6:$M96)-COUNTIF(($M$6:$M96),0))</f>
        <v/>
      </c>
      <c r="AZ96" s="552">
        <f t="shared" ca="1" si="1"/>
        <v>0.88328892229910794</v>
      </c>
      <c r="BA96" s="552">
        <f>IF(TabB3[[#This Row],[Lfd.
Nr. f.
Stich-
probe]]&lt;&gt;"",TabB3[[#This Row],[Zufalls-
zahl]],0)</f>
        <v>0</v>
      </c>
      <c r="BB96" s="563">
        <f>IF(TabB3[[#This Row],[Stich-
probe]]&gt;0,IF(TabB3[[#This Row],[Differenz
förderfähig/
eingereicht nach Prüfung ÖIF (€)]]&lt;&gt;0,1,0),0)</f>
        <v>0</v>
      </c>
      <c r="BC96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7" spans="3:55" s="60" customFormat="1">
      <c r="C97" s="549">
        <f>IF(TabB3[[#This Row],[Zufalls-
zahl wenn
lfd. Nr.]]=0,0,IF(RANK(TabB3[[#This Row],[Zufalls-
zahl wenn
lfd. Nr.]],TabB3[Zufalls-
zahl wenn
lfd. Nr.])&lt;=TabB3[[#Totals],[Zufalls-
zahl]],1,0))</f>
        <v>0</v>
      </c>
      <c r="D97" s="531" t="s">
        <v>35</v>
      </c>
      <c r="E97" s="532">
        <v>91</v>
      </c>
      <c r="F97" s="16"/>
      <c r="G97" s="77"/>
      <c r="H97" s="80"/>
      <c r="M97" s="153"/>
      <c r="N97" s="153"/>
      <c r="O97" s="561">
        <f>(TabB3[[#This Row],[förderfähiger 
Betrag nach Prüfung ÖIF (€)]]-TabB3[[#This Row],[eingereichter
Betrag (€)]])*IF(TabB3[[#This Row],[Stich-
probe]]&gt;0,1,0)</f>
        <v>0</v>
      </c>
      <c r="S97" s="562"/>
      <c r="T97" s="566"/>
      <c r="U97" s="566" t="str">
        <f>IF(ISERROR(VLOOKUP(TabB3[[#This Row],[Grund für Differenz]],Datenquelle!$I$3:$J$20,2,FALSE)),"",VLOOKUP(TabB3[[#This Row],[Grund für Differenz]],Datenquelle!$I$3:$J$20,2,FALSE))</f>
        <v/>
      </c>
      <c r="V97" s="562"/>
      <c r="W97" s="540"/>
      <c r="X97" s="540"/>
      <c r="Y97" s="541"/>
      <c r="Z97" s="541"/>
      <c r="AA97" s="541"/>
      <c r="AB97" s="541"/>
      <c r="AC97" s="541"/>
      <c r="AD97" s="541"/>
      <c r="AE97" s="539"/>
      <c r="AF97" s="550"/>
      <c r="AG97" s="550"/>
      <c r="AH97" s="550"/>
      <c r="AI97" s="550"/>
      <c r="AJ97" s="550"/>
      <c r="AK97" s="550"/>
      <c r="AL97" s="550"/>
      <c r="AM97" s="550"/>
      <c r="AN97" s="550"/>
      <c r="AO97" s="550"/>
      <c r="AP97" s="562"/>
      <c r="AQ97" s="550" t="s">
        <v>317</v>
      </c>
      <c r="AR97" s="550" t="s">
        <v>317</v>
      </c>
      <c r="AS97" s="550" t="s">
        <v>317</v>
      </c>
      <c r="AT97" s="550" t="s">
        <v>317</v>
      </c>
      <c r="AU97" s="550" t="s">
        <v>317</v>
      </c>
      <c r="AV97" s="551"/>
      <c r="AW97" s="550"/>
      <c r="AY97" s="549" t="str">
        <f>IF(OR(TabB3[[#This Row],[eingereichter
Betrag (€)]]=0,TabB3[[#This Row],[eingereichter
Betrag (€)]]=""),"",COUNTA($M$6:$M97)-COUNTIF(($M$6:$M97),0))</f>
        <v/>
      </c>
      <c r="AZ97" s="552">
        <f t="shared" ca="1" si="1"/>
        <v>0.35560808179343117</v>
      </c>
      <c r="BA97" s="552">
        <f>IF(TabB3[[#This Row],[Lfd.
Nr. f.
Stich-
probe]]&lt;&gt;"",TabB3[[#This Row],[Zufalls-
zahl]],0)</f>
        <v>0</v>
      </c>
      <c r="BB97" s="563">
        <f>IF(TabB3[[#This Row],[Stich-
probe]]&gt;0,IF(TabB3[[#This Row],[Differenz
förderfähig/
eingereicht nach Prüfung ÖIF (€)]]&lt;&gt;0,1,0),0)</f>
        <v>0</v>
      </c>
      <c r="BC97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8" spans="3:55" s="60" customFormat="1">
      <c r="C98" s="549">
        <f>IF(TabB3[[#This Row],[Zufalls-
zahl wenn
lfd. Nr.]]=0,0,IF(RANK(TabB3[[#This Row],[Zufalls-
zahl wenn
lfd. Nr.]],TabB3[Zufalls-
zahl wenn
lfd. Nr.])&lt;=TabB3[[#Totals],[Zufalls-
zahl]],1,0))</f>
        <v>0</v>
      </c>
      <c r="D98" s="531" t="s">
        <v>35</v>
      </c>
      <c r="E98" s="532">
        <v>92</v>
      </c>
      <c r="F98" s="16"/>
      <c r="G98" s="77"/>
      <c r="H98" s="80"/>
      <c r="M98" s="153"/>
      <c r="N98" s="153"/>
      <c r="O98" s="561">
        <f>(TabB3[[#This Row],[förderfähiger 
Betrag nach Prüfung ÖIF (€)]]-TabB3[[#This Row],[eingereichter
Betrag (€)]])*IF(TabB3[[#This Row],[Stich-
probe]]&gt;0,1,0)</f>
        <v>0</v>
      </c>
      <c r="S98" s="562"/>
      <c r="T98" s="566"/>
      <c r="U98" s="566" t="str">
        <f>IF(ISERROR(VLOOKUP(TabB3[[#This Row],[Grund für Differenz]],Datenquelle!$I$3:$J$20,2,FALSE)),"",VLOOKUP(TabB3[[#This Row],[Grund für Differenz]],Datenquelle!$I$3:$J$20,2,FALSE))</f>
        <v/>
      </c>
      <c r="V98" s="562"/>
      <c r="W98" s="540"/>
      <c r="X98" s="540"/>
      <c r="Y98" s="541"/>
      <c r="Z98" s="541"/>
      <c r="AA98" s="541"/>
      <c r="AB98" s="541"/>
      <c r="AC98" s="541"/>
      <c r="AD98" s="541"/>
      <c r="AE98" s="539"/>
      <c r="AF98" s="550"/>
      <c r="AG98" s="550"/>
      <c r="AH98" s="550"/>
      <c r="AI98" s="550"/>
      <c r="AJ98" s="550"/>
      <c r="AK98" s="550"/>
      <c r="AL98" s="550"/>
      <c r="AM98" s="550"/>
      <c r="AN98" s="550"/>
      <c r="AO98" s="550"/>
      <c r="AP98" s="562"/>
      <c r="AQ98" s="550" t="s">
        <v>317</v>
      </c>
      <c r="AR98" s="550" t="s">
        <v>317</v>
      </c>
      <c r="AS98" s="550" t="s">
        <v>317</v>
      </c>
      <c r="AT98" s="550" t="s">
        <v>317</v>
      </c>
      <c r="AU98" s="550" t="s">
        <v>317</v>
      </c>
      <c r="AV98" s="551"/>
      <c r="AW98" s="550"/>
      <c r="AY98" s="549" t="str">
        <f>IF(OR(TabB3[[#This Row],[eingereichter
Betrag (€)]]=0,TabB3[[#This Row],[eingereichter
Betrag (€)]]=""),"",COUNTA($M$6:$M98)-COUNTIF(($M$6:$M98),0))</f>
        <v/>
      </c>
      <c r="AZ98" s="552">
        <f t="shared" ca="1" si="1"/>
        <v>0.68278972796269899</v>
      </c>
      <c r="BA98" s="552">
        <f>IF(TabB3[[#This Row],[Lfd.
Nr. f.
Stich-
probe]]&lt;&gt;"",TabB3[[#This Row],[Zufalls-
zahl]],0)</f>
        <v>0</v>
      </c>
      <c r="BB98" s="563">
        <f>IF(TabB3[[#This Row],[Stich-
probe]]&gt;0,IF(TabB3[[#This Row],[Differenz
förderfähig/
eingereicht nach Prüfung ÖIF (€)]]&lt;&gt;0,1,0),0)</f>
        <v>0</v>
      </c>
      <c r="BC98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9" spans="3:55" s="60" customFormat="1">
      <c r="C99" s="549">
        <f>IF(TabB3[[#This Row],[Zufalls-
zahl wenn
lfd. Nr.]]=0,0,IF(RANK(TabB3[[#This Row],[Zufalls-
zahl wenn
lfd. Nr.]],TabB3[Zufalls-
zahl wenn
lfd. Nr.])&lt;=TabB3[[#Totals],[Zufalls-
zahl]],1,0))</f>
        <v>0</v>
      </c>
      <c r="D99" s="531" t="s">
        <v>35</v>
      </c>
      <c r="E99" s="532">
        <v>93</v>
      </c>
      <c r="F99" s="16"/>
      <c r="G99" s="77"/>
      <c r="H99" s="80"/>
      <c r="M99" s="153"/>
      <c r="N99" s="153"/>
      <c r="O99" s="561">
        <f>(TabB3[[#This Row],[förderfähiger 
Betrag nach Prüfung ÖIF (€)]]-TabB3[[#This Row],[eingereichter
Betrag (€)]])*IF(TabB3[[#This Row],[Stich-
probe]]&gt;0,1,0)</f>
        <v>0</v>
      </c>
      <c r="S99" s="562"/>
      <c r="T99" s="566"/>
      <c r="U99" s="566" t="str">
        <f>IF(ISERROR(VLOOKUP(TabB3[[#This Row],[Grund für Differenz]],Datenquelle!$I$3:$J$20,2,FALSE)),"",VLOOKUP(TabB3[[#This Row],[Grund für Differenz]],Datenquelle!$I$3:$J$20,2,FALSE))</f>
        <v/>
      </c>
      <c r="V99" s="562"/>
      <c r="W99" s="540"/>
      <c r="X99" s="540"/>
      <c r="Y99" s="541"/>
      <c r="Z99" s="541"/>
      <c r="AA99" s="541"/>
      <c r="AB99" s="541"/>
      <c r="AC99" s="541"/>
      <c r="AD99" s="541"/>
      <c r="AE99" s="539"/>
      <c r="AF99" s="550"/>
      <c r="AG99" s="550"/>
      <c r="AH99" s="550"/>
      <c r="AI99" s="550"/>
      <c r="AJ99" s="550"/>
      <c r="AK99" s="550"/>
      <c r="AL99" s="550"/>
      <c r="AM99" s="550"/>
      <c r="AN99" s="550"/>
      <c r="AO99" s="550"/>
      <c r="AP99" s="562"/>
      <c r="AQ99" s="550" t="s">
        <v>317</v>
      </c>
      <c r="AR99" s="550" t="s">
        <v>317</v>
      </c>
      <c r="AS99" s="550" t="s">
        <v>317</v>
      </c>
      <c r="AT99" s="550" t="s">
        <v>317</v>
      </c>
      <c r="AU99" s="550" t="s">
        <v>317</v>
      </c>
      <c r="AV99" s="551"/>
      <c r="AW99" s="550"/>
      <c r="AY99" s="549" t="str">
        <f>IF(OR(TabB3[[#This Row],[eingereichter
Betrag (€)]]=0,TabB3[[#This Row],[eingereichter
Betrag (€)]]=""),"",COUNTA($M$6:$M99)-COUNTIF(($M$6:$M99),0))</f>
        <v/>
      </c>
      <c r="AZ99" s="552">
        <f t="shared" ca="1" si="1"/>
        <v>0.16179785567028526</v>
      </c>
      <c r="BA99" s="552">
        <f>IF(TabB3[[#This Row],[Lfd.
Nr. f.
Stich-
probe]]&lt;&gt;"",TabB3[[#This Row],[Zufalls-
zahl]],0)</f>
        <v>0</v>
      </c>
      <c r="BB99" s="563">
        <f>IF(TabB3[[#This Row],[Stich-
probe]]&gt;0,IF(TabB3[[#This Row],[Differenz
förderfähig/
eingereicht nach Prüfung ÖIF (€)]]&lt;&gt;0,1,0),0)</f>
        <v>0</v>
      </c>
      <c r="BC99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0" spans="3:55" s="60" customFormat="1">
      <c r="C100" s="549">
        <f>IF(TabB3[[#This Row],[Zufalls-
zahl wenn
lfd. Nr.]]=0,0,IF(RANK(TabB3[[#This Row],[Zufalls-
zahl wenn
lfd. Nr.]],TabB3[Zufalls-
zahl wenn
lfd. Nr.])&lt;=TabB3[[#Totals],[Zufalls-
zahl]],1,0))</f>
        <v>0</v>
      </c>
      <c r="D100" s="531" t="s">
        <v>35</v>
      </c>
      <c r="E100" s="532">
        <v>94</v>
      </c>
      <c r="F100" s="16"/>
      <c r="G100" s="77"/>
      <c r="H100" s="80"/>
      <c r="M100" s="153"/>
      <c r="N100" s="153"/>
      <c r="O100" s="561">
        <f>(TabB3[[#This Row],[förderfähiger 
Betrag nach Prüfung ÖIF (€)]]-TabB3[[#This Row],[eingereichter
Betrag (€)]])*IF(TabB3[[#This Row],[Stich-
probe]]&gt;0,1,0)</f>
        <v>0</v>
      </c>
      <c r="S100" s="562"/>
      <c r="T100" s="566"/>
      <c r="U100" s="566" t="str">
        <f>IF(ISERROR(VLOOKUP(TabB3[[#This Row],[Grund für Differenz]],Datenquelle!$I$3:$J$20,2,FALSE)),"",VLOOKUP(TabB3[[#This Row],[Grund für Differenz]],Datenquelle!$I$3:$J$20,2,FALSE))</f>
        <v/>
      </c>
      <c r="V100" s="562"/>
      <c r="W100" s="540"/>
      <c r="X100" s="540"/>
      <c r="Y100" s="541"/>
      <c r="Z100" s="541"/>
      <c r="AA100" s="541"/>
      <c r="AB100" s="541"/>
      <c r="AC100" s="541"/>
      <c r="AD100" s="541"/>
      <c r="AE100" s="539"/>
      <c r="AF100" s="550"/>
      <c r="AG100" s="550"/>
      <c r="AH100" s="550"/>
      <c r="AI100" s="550"/>
      <c r="AJ100" s="550"/>
      <c r="AK100" s="550"/>
      <c r="AL100" s="550"/>
      <c r="AM100" s="550"/>
      <c r="AN100" s="550"/>
      <c r="AO100" s="550"/>
      <c r="AP100" s="562"/>
      <c r="AQ100" s="550" t="s">
        <v>317</v>
      </c>
      <c r="AR100" s="550" t="s">
        <v>317</v>
      </c>
      <c r="AS100" s="550" t="s">
        <v>317</v>
      </c>
      <c r="AT100" s="550" t="s">
        <v>317</v>
      </c>
      <c r="AU100" s="550" t="s">
        <v>317</v>
      </c>
      <c r="AV100" s="551"/>
      <c r="AW100" s="550"/>
      <c r="AY100" s="549" t="str">
        <f>IF(OR(TabB3[[#This Row],[eingereichter
Betrag (€)]]=0,TabB3[[#This Row],[eingereichter
Betrag (€)]]=""),"",COUNTA($M$6:$M100)-COUNTIF(($M$6:$M100),0))</f>
        <v/>
      </c>
      <c r="AZ100" s="552">
        <f t="shared" ca="1" si="1"/>
        <v>1.910988700117866E-2</v>
      </c>
      <c r="BA100" s="552">
        <f>IF(TabB3[[#This Row],[Lfd.
Nr. f.
Stich-
probe]]&lt;&gt;"",TabB3[[#This Row],[Zufalls-
zahl]],0)</f>
        <v>0</v>
      </c>
      <c r="BB100" s="563">
        <f>IF(TabB3[[#This Row],[Stich-
probe]]&gt;0,IF(TabB3[[#This Row],[Differenz
förderfähig/
eingereicht nach Prüfung ÖIF (€)]]&lt;&gt;0,1,0),0)</f>
        <v>0</v>
      </c>
      <c r="BC100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1" spans="3:55" s="60" customFormat="1">
      <c r="C101" s="549">
        <f>IF(TabB3[[#This Row],[Zufalls-
zahl wenn
lfd. Nr.]]=0,0,IF(RANK(TabB3[[#This Row],[Zufalls-
zahl wenn
lfd. Nr.]],TabB3[Zufalls-
zahl wenn
lfd. Nr.])&lt;=TabB3[[#Totals],[Zufalls-
zahl]],1,0))</f>
        <v>0</v>
      </c>
      <c r="D101" s="531" t="s">
        <v>35</v>
      </c>
      <c r="E101" s="532">
        <v>95</v>
      </c>
      <c r="F101" s="16"/>
      <c r="G101" s="77"/>
      <c r="H101" s="80"/>
      <c r="M101" s="153"/>
      <c r="N101" s="153"/>
      <c r="O101" s="561">
        <f>(TabB3[[#This Row],[förderfähiger 
Betrag nach Prüfung ÖIF (€)]]-TabB3[[#This Row],[eingereichter
Betrag (€)]])*IF(TabB3[[#This Row],[Stich-
probe]]&gt;0,1,0)</f>
        <v>0</v>
      </c>
      <c r="S101" s="562"/>
      <c r="T101" s="566"/>
      <c r="U101" s="566" t="str">
        <f>IF(ISERROR(VLOOKUP(TabB3[[#This Row],[Grund für Differenz]],Datenquelle!$I$3:$J$20,2,FALSE)),"",VLOOKUP(TabB3[[#This Row],[Grund für Differenz]],Datenquelle!$I$3:$J$20,2,FALSE))</f>
        <v/>
      </c>
      <c r="V101" s="562"/>
      <c r="W101" s="540"/>
      <c r="X101" s="540"/>
      <c r="Y101" s="541"/>
      <c r="Z101" s="541"/>
      <c r="AA101" s="541"/>
      <c r="AB101" s="541"/>
      <c r="AC101" s="541"/>
      <c r="AD101" s="541"/>
      <c r="AE101" s="539"/>
      <c r="AF101" s="550"/>
      <c r="AG101" s="550"/>
      <c r="AH101" s="550"/>
      <c r="AI101" s="550"/>
      <c r="AJ101" s="550"/>
      <c r="AK101" s="550"/>
      <c r="AL101" s="550"/>
      <c r="AM101" s="550"/>
      <c r="AN101" s="550"/>
      <c r="AO101" s="550"/>
      <c r="AP101" s="562"/>
      <c r="AQ101" s="550" t="s">
        <v>317</v>
      </c>
      <c r="AR101" s="550" t="s">
        <v>317</v>
      </c>
      <c r="AS101" s="550" t="s">
        <v>317</v>
      </c>
      <c r="AT101" s="550" t="s">
        <v>317</v>
      </c>
      <c r="AU101" s="550" t="s">
        <v>317</v>
      </c>
      <c r="AV101" s="551"/>
      <c r="AW101" s="550"/>
      <c r="AY101" s="549" t="str">
        <f>IF(OR(TabB3[[#This Row],[eingereichter
Betrag (€)]]=0,TabB3[[#This Row],[eingereichter
Betrag (€)]]=""),"",COUNTA($M$6:$M101)-COUNTIF(($M$6:$M101),0))</f>
        <v/>
      </c>
      <c r="AZ101" s="552">
        <f t="shared" ca="1" si="1"/>
        <v>9.8240764390022939E-4</v>
      </c>
      <c r="BA101" s="552">
        <f>IF(TabB3[[#This Row],[Lfd.
Nr. f.
Stich-
probe]]&lt;&gt;"",TabB3[[#This Row],[Zufalls-
zahl]],0)</f>
        <v>0</v>
      </c>
      <c r="BB101" s="563">
        <f>IF(TabB3[[#This Row],[Stich-
probe]]&gt;0,IF(TabB3[[#This Row],[Differenz
förderfähig/
eingereicht nach Prüfung ÖIF (€)]]&lt;&gt;0,1,0),0)</f>
        <v>0</v>
      </c>
      <c r="BC101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2" spans="3:55" s="60" customFormat="1">
      <c r="C102" s="549">
        <f>IF(TabB3[[#This Row],[Zufalls-
zahl wenn
lfd. Nr.]]=0,0,IF(RANK(TabB3[[#This Row],[Zufalls-
zahl wenn
lfd. Nr.]],TabB3[Zufalls-
zahl wenn
lfd. Nr.])&lt;=TabB3[[#Totals],[Zufalls-
zahl]],1,0))</f>
        <v>0</v>
      </c>
      <c r="D102" s="531" t="s">
        <v>35</v>
      </c>
      <c r="E102" s="532">
        <v>96</v>
      </c>
      <c r="F102" s="16"/>
      <c r="G102" s="77"/>
      <c r="H102" s="80"/>
      <c r="M102" s="153"/>
      <c r="N102" s="153"/>
      <c r="O102" s="561">
        <f>(TabB3[[#This Row],[förderfähiger 
Betrag nach Prüfung ÖIF (€)]]-TabB3[[#This Row],[eingereichter
Betrag (€)]])*IF(TabB3[[#This Row],[Stich-
probe]]&gt;0,1,0)</f>
        <v>0</v>
      </c>
      <c r="S102" s="562"/>
      <c r="T102" s="566"/>
      <c r="U102" s="566" t="str">
        <f>IF(ISERROR(VLOOKUP(TabB3[[#This Row],[Grund für Differenz]],Datenquelle!$I$3:$J$20,2,FALSE)),"",VLOOKUP(TabB3[[#This Row],[Grund für Differenz]],Datenquelle!$I$3:$J$20,2,FALSE))</f>
        <v/>
      </c>
      <c r="V102" s="562"/>
      <c r="W102" s="540"/>
      <c r="X102" s="540"/>
      <c r="Y102" s="541"/>
      <c r="Z102" s="541"/>
      <c r="AA102" s="541"/>
      <c r="AB102" s="541"/>
      <c r="AC102" s="541"/>
      <c r="AD102" s="541"/>
      <c r="AE102" s="539"/>
      <c r="AF102" s="550"/>
      <c r="AG102" s="550"/>
      <c r="AH102" s="550"/>
      <c r="AI102" s="550"/>
      <c r="AJ102" s="550"/>
      <c r="AK102" s="550"/>
      <c r="AL102" s="550"/>
      <c r="AM102" s="550"/>
      <c r="AN102" s="550"/>
      <c r="AO102" s="550"/>
      <c r="AP102" s="562"/>
      <c r="AQ102" s="550" t="s">
        <v>317</v>
      </c>
      <c r="AR102" s="550" t="s">
        <v>317</v>
      </c>
      <c r="AS102" s="550" t="s">
        <v>317</v>
      </c>
      <c r="AT102" s="550" t="s">
        <v>317</v>
      </c>
      <c r="AU102" s="550" t="s">
        <v>317</v>
      </c>
      <c r="AV102" s="551"/>
      <c r="AW102" s="550"/>
      <c r="AY102" s="549" t="str">
        <f>IF(OR(TabB3[[#This Row],[eingereichter
Betrag (€)]]=0,TabB3[[#This Row],[eingereichter
Betrag (€)]]=""),"",COUNTA($M$6:$M102)-COUNTIF(($M$6:$M102),0))</f>
        <v/>
      </c>
      <c r="AZ102" s="552">
        <f t="shared" ca="1" si="1"/>
        <v>0.85806129896442762</v>
      </c>
      <c r="BA102" s="552">
        <f>IF(TabB3[[#This Row],[Lfd.
Nr. f.
Stich-
probe]]&lt;&gt;"",TabB3[[#This Row],[Zufalls-
zahl]],0)</f>
        <v>0</v>
      </c>
      <c r="BB102" s="563">
        <f>IF(TabB3[[#This Row],[Stich-
probe]]&gt;0,IF(TabB3[[#This Row],[Differenz
förderfähig/
eingereicht nach Prüfung ÖIF (€)]]&lt;&gt;0,1,0),0)</f>
        <v>0</v>
      </c>
      <c r="BC102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3" spans="3:55" s="60" customFormat="1">
      <c r="C103" s="549">
        <f>IF(TabB3[[#This Row],[Zufalls-
zahl wenn
lfd. Nr.]]=0,0,IF(RANK(TabB3[[#This Row],[Zufalls-
zahl wenn
lfd. Nr.]],TabB3[Zufalls-
zahl wenn
lfd. Nr.])&lt;=TabB3[[#Totals],[Zufalls-
zahl]],1,0))</f>
        <v>0</v>
      </c>
      <c r="D103" s="531" t="s">
        <v>35</v>
      </c>
      <c r="E103" s="532">
        <v>97</v>
      </c>
      <c r="F103" s="16"/>
      <c r="G103" s="77"/>
      <c r="H103" s="80"/>
      <c r="M103" s="153"/>
      <c r="N103" s="153"/>
      <c r="O103" s="561">
        <f>(TabB3[[#This Row],[förderfähiger 
Betrag nach Prüfung ÖIF (€)]]-TabB3[[#This Row],[eingereichter
Betrag (€)]])*IF(TabB3[[#This Row],[Stich-
probe]]&gt;0,1,0)</f>
        <v>0</v>
      </c>
      <c r="S103" s="562"/>
      <c r="T103" s="566"/>
      <c r="U103" s="566" t="str">
        <f>IF(ISERROR(VLOOKUP(TabB3[[#This Row],[Grund für Differenz]],Datenquelle!$I$3:$J$20,2,FALSE)),"",VLOOKUP(TabB3[[#This Row],[Grund für Differenz]],Datenquelle!$I$3:$J$20,2,FALSE))</f>
        <v/>
      </c>
      <c r="V103" s="562"/>
      <c r="W103" s="540"/>
      <c r="X103" s="540"/>
      <c r="Y103" s="541"/>
      <c r="Z103" s="541"/>
      <c r="AA103" s="541"/>
      <c r="AB103" s="541"/>
      <c r="AC103" s="541"/>
      <c r="AD103" s="541"/>
      <c r="AE103" s="539"/>
      <c r="AF103" s="550"/>
      <c r="AG103" s="550"/>
      <c r="AH103" s="550"/>
      <c r="AI103" s="550"/>
      <c r="AJ103" s="550"/>
      <c r="AK103" s="550"/>
      <c r="AL103" s="550"/>
      <c r="AM103" s="550"/>
      <c r="AN103" s="550"/>
      <c r="AO103" s="550"/>
      <c r="AP103" s="562"/>
      <c r="AQ103" s="550" t="s">
        <v>317</v>
      </c>
      <c r="AR103" s="550" t="s">
        <v>317</v>
      </c>
      <c r="AS103" s="550" t="s">
        <v>317</v>
      </c>
      <c r="AT103" s="550" t="s">
        <v>317</v>
      </c>
      <c r="AU103" s="550" t="s">
        <v>317</v>
      </c>
      <c r="AV103" s="551"/>
      <c r="AW103" s="550"/>
      <c r="AY103" s="549" t="str">
        <f>IF(OR(TabB3[[#This Row],[eingereichter
Betrag (€)]]=0,TabB3[[#This Row],[eingereichter
Betrag (€)]]=""),"",COUNTA($M$6:$M103)-COUNTIF(($M$6:$M103),0))</f>
        <v/>
      </c>
      <c r="AZ103" s="552">
        <f t="shared" ca="1" si="1"/>
        <v>5.8727939501818427E-2</v>
      </c>
      <c r="BA103" s="552">
        <f>IF(TabB3[[#This Row],[Lfd.
Nr. f.
Stich-
probe]]&lt;&gt;"",TabB3[[#This Row],[Zufalls-
zahl]],0)</f>
        <v>0</v>
      </c>
      <c r="BB103" s="563">
        <f>IF(TabB3[[#This Row],[Stich-
probe]]&gt;0,IF(TabB3[[#This Row],[Differenz
förderfähig/
eingereicht nach Prüfung ÖIF (€)]]&lt;&gt;0,1,0),0)</f>
        <v>0</v>
      </c>
      <c r="BC103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4" spans="3:55" s="60" customFormat="1">
      <c r="C104" s="549">
        <f>IF(TabB3[[#This Row],[Zufalls-
zahl wenn
lfd. Nr.]]=0,0,IF(RANK(TabB3[[#This Row],[Zufalls-
zahl wenn
lfd. Nr.]],TabB3[Zufalls-
zahl wenn
lfd. Nr.])&lt;=TabB3[[#Totals],[Zufalls-
zahl]],1,0))</f>
        <v>0</v>
      </c>
      <c r="D104" s="531" t="s">
        <v>35</v>
      </c>
      <c r="E104" s="532">
        <v>98</v>
      </c>
      <c r="F104" s="16"/>
      <c r="G104" s="77"/>
      <c r="H104" s="80"/>
      <c r="M104" s="153"/>
      <c r="N104" s="153"/>
      <c r="O104" s="561">
        <f>(TabB3[[#This Row],[förderfähiger 
Betrag nach Prüfung ÖIF (€)]]-TabB3[[#This Row],[eingereichter
Betrag (€)]])*IF(TabB3[[#This Row],[Stich-
probe]]&gt;0,1,0)</f>
        <v>0</v>
      </c>
      <c r="S104" s="562"/>
      <c r="T104" s="566"/>
      <c r="U104" s="566" t="str">
        <f>IF(ISERROR(VLOOKUP(TabB3[[#This Row],[Grund für Differenz]],Datenquelle!$I$3:$J$20,2,FALSE)),"",VLOOKUP(TabB3[[#This Row],[Grund für Differenz]],Datenquelle!$I$3:$J$20,2,FALSE))</f>
        <v/>
      </c>
      <c r="V104" s="562"/>
      <c r="W104" s="540"/>
      <c r="X104" s="540"/>
      <c r="Y104" s="541"/>
      <c r="Z104" s="541"/>
      <c r="AA104" s="541"/>
      <c r="AB104" s="541"/>
      <c r="AC104" s="541"/>
      <c r="AD104" s="541"/>
      <c r="AE104" s="539"/>
      <c r="AF104" s="550"/>
      <c r="AG104" s="550"/>
      <c r="AH104" s="550"/>
      <c r="AI104" s="550"/>
      <c r="AJ104" s="550"/>
      <c r="AK104" s="550"/>
      <c r="AL104" s="550"/>
      <c r="AM104" s="550"/>
      <c r="AN104" s="550"/>
      <c r="AO104" s="550"/>
      <c r="AP104" s="562"/>
      <c r="AQ104" s="550" t="s">
        <v>317</v>
      </c>
      <c r="AR104" s="550" t="s">
        <v>317</v>
      </c>
      <c r="AS104" s="550" t="s">
        <v>317</v>
      </c>
      <c r="AT104" s="550" t="s">
        <v>317</v>
      </c>
      <c r="AU104" s="550" t="s">
        <v>317</v>
      </c>
      <c r="AV104" s="551"/>
      <c r="AW104" s="550"/>
      <c r="AY104" s="549" t="str">
        <f>IF(OR(TabB3[[#This Row],[eingereichter
Betrag (€)]]=0,TabB3[[#This Row],[eingereichter
Betrag (€)]]=""),"",COUNTA($M$6:$M104)-COUNTIF(($M$6:$M104),0))</f>
        <v/>
      </c>
      <c r="AZ104" s="552">
        <f t="shared" ca="1" si="1"/>
        <v>0.96916889113511906</v>
      </c>
      <c r="BA104" s="552">
        <f>IF(TabB3[[#This Row],[Lfd.
Nr. f.
Stich-
probe]]&lt;&gt;"",TabB3[[#This Row],[Zufalls-
zahl]],0)</f>
        <v>0</v>
      </c>
      <c r="BB104" s="563">
        <f>IF(TabB3[[#This Row],[Stich-
probe]]&gt;0,IF(TabB3[[#This Row],[Differenz
förderfähig/
eingereicht nach Prüfung ÖIF (€)]]&lt;&gt;0,1,0),0)</f>
        <v>0</v>
      </c>
      <c r="BC104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5" spans="3:55" s="60" customFormat="1">
      <c r="C105" s="549">
        <f>IF(TabB3[[#This Row],[Zufalls-
zahl wenn
lfd. Nr.]]=0,0,IF(RANK(TabB3[[#This Row],[Zufalls-
zahl wenn
lfd. Nr.]],TabB3[Zufalls-
zahl wenn
lfd. Nr.])&lt;=TabB3[[#Totals],[Zufalls-
zahl]],1,0))</f>
        <v>0</v>
      </c>
      <c r="D105" s="531" t="s">
        <v>35</v>
      </c>
      <c r="E105" s="532">
        <v>99</v>
      </c>
      <c r="F105" s="16"/>
      <c r="G105" s="77"/>
      <c r="H105" s="80"/>
      <c r="M105" s="153"/>
      <c r="N105" s="153"/>
      <c r="O105" s="561">
        <f>(TabB3[[#This Row],[förderfähiger 
Betrag nach Prüfung ÖIF (€)]]-TabB3[[#This Row],[eingereichter
Betrag (€)]])*IF(TabB3[[#This Row],[Stich-
probe]]&gt;0,1,0)</f>
        <v>0</v>
      </c>
      <c r="S105" s="562"/>
      <c r="T105" s="566"/>
      <c r="U105" s="566" t="str">
        <f>IF(ISERROR(VLOOKUP(TabB3[[#This Row],[Grund für Differenz]],Datenquelle!$I$3:$J$20,2,FALSE)),"",VLOOKUP(TabB3[[#This Row],[Grund für Differenz]],Datenquelle!$I$3:$J$20,2,FALSE))</f>
        <v/>
      </c>
      <c r="V105" s="562"/>
      <c r="W105" s="540"/>
      <c r="X105" s="540"/>
      <c r="Y105" s="541"/>
      <c r="Z105" s="541"/>
      <c r="AA105" s="541"/>
      <c r="AB105" s="541"/>
      <c r="AC105" s="541"/>
      <c r="AD105" s="541"/>
      <c r="AE105" s="539"/>
      <c r="AF105" s="550"/>
      <c r="AG105" s="550"/>
      <c r="AH105" s="550"/>
      <c r="AI105" s="550"/>
      <c r="AJ105" s="550"/>
      <c r="AK105" s="550"/>
      <c r="AL105" s="550"/>
      <c r="AM105" s="550"/>
      <c r="AN105" s="550"/>
      <c r="AO105" s="550"/>
      <c r="AP105" s="562"/>
      <c r="AQ105" s="550" t="s">
        <v>317</v>
      </c>
      <c r="AR105" s="550" t="s">
        <v>317</v>
      </c>
      <c r="AS105" s="550" t="s">
        <v>317</v>
      </c>
      <c r="AT105" s="550" t="s">
        <v>317</v>
      </c>
      <c r="AU105" s="550" t="s">
        <v>317</v>
      </c>
      <c r="AV105" s="551"/>
      <c r="AW105" s="550"/>
      <c r="AY105" s="549" t="str">
        <f>IF(OR(TabB3[[#This Row],[eingereichter
Betrag (€)]]=0,TabB3[[#This Row],[eingereichter
Betrag (€)]]=""),"",COUNTA($M$6:$M105)-COUNTIF(($M$6:$M105),0))</f>
        <v/>
      </c>
      <c r="AZ105" s="552">
        <f t="shared" ca="1" si="1"/>
        <v>0.78406263440224067</v>
      </c>
      <c r="BA105" s="552">
        <f>IF(TabB3[[#This Row],[Lfd.
Nr. f.
Stich-
probe]]&lt;&gt;"",TabB3[[#This Row],[Zufalls-
zahl]],0)</f>
        <v>0</v>
      </c>
      <c r="BB105" s="563">
        <f>IF(TabB3[[#This Row],[Stich-
probe]]&gt;0,IF(TabB3[[#This Row],[Differenz
förderfähig/
eingereicht nach Prüfung ÖIF (€)]]&lt;&gt;0,1,0),0)</f>
        <v>0</v>
      </c>
      <c r="BC105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6" spans="3:55" s="60" customFormat="1">
      <c r="C106" s="549">
        <f>IF(TabB3[[#This Row],[Zufalls-
zahl wenn
lfd. Nr.]]=0,0,IF(RANK(TabB3[[#This Row],[Zufalls-
zahl wenn
lfd. Nr.]],TabB3[Zufalls-
zahl wenn
lfd. Nr.])&lt;=TabB3[[#Totals],[Zufalls-
zahl]],1,0))</f>
        <v>0</v>
      </c>
      <c r="D106" s="531" t="s">
        <v>35</v>
      </c>
      <c r="E106" s="532">
        <v>100</v>
      </c>
      <c r="F106" s="16"/>
      <c r="G106" s="77"/>
      <c r="H106" s="80"/>
      <c r="M106" s="153"/>
      <c r="N106" s="153"/>
      <c r="O106" s="561">
        <f>(TabB3[[#This Row],[förderfähiger 
Betrag nach Prüfung ÖIF (€)]]-TabB3[[#This Row],[eingereichter
Betrag (€)]])*IF(TabB3[[#This Row],[Stich-
probe]]&gt;0,1,0)</f>
        <v>0</v>
      </c>
      <c r="S106" s="562"/>
      <c r="T106" s="566"/>
      <c r="U106" s="566" t="str">
        <f>IF(ISERROR(VLOOKUP(TabB3[[#This Row],[Grund für Differenz]],Datenquelle!$I$3:$J$20,2,FALSE)),"",VLOOKUP(TabB3[[#This Row],[Grund für Differenz]],Datenquelle!$I$3:$J$20,2,FALSE))</f>
        <v/>
      </c>
      <c r="V106" s="562"/>
      <c r="W106" s="540"/>
      <c r="X106" s="540"/>
      <c r="Y106" s="541"/>
      <c r="Z106" s="541"/>
      <c r="AA106" s="541"/>
      <c r="AB106" s="541"/>
      <c r="AC106" s="541"/>
      <c r="AD106" s="541"/>
      <c r="AE106" s="539"/>
      <c r="AF106" s="550"/>
      <c r="AG106" s="550"/>
      <c r="AH106" s="550"/>
      <c r="AI106" s="550"/>
      <c r="AJ106" s="550"/>
      <c r="AK106" s="550"/>
      <c r="AL106" s="550"/>
      <c r="AM106" s="550"/>
      <c r="AN106" s="550"/>
      <c r="AO106" s="550"/>
      <c r="AP106" s="562"/>
      <c r="AQ106" s="550" t="s">
        <v>317</v>
      </c>
      <c r="AR106" s="550" t="s">
        <v>317</v>
      </c>
      <c r="AS106" s="550" t="s">
        <v>317</v>
      </c>
      <c r="AT106" s="550" t="s">
        <v>317</v>
      </c>
      <c r="AU106" s="550" t="s">
        <v>317</v>
      </c>
      <c r="AV106" s="551"/>
      <c r="AW106" s="550"/>
      <c r="AY106" s="549" t="str">
        <f>IF(OR(TabB3[[#This Row],[eingereichter
Betrag (€)]]=0,TabB3[[#This Row],[eingereichter
Betrag (€)]]=""),"",COUNTA($M$6:$M106)-COUNTIF(($M$6:$M106),0))</f>
        <v/>
      </c>
      <c r="AZ106" s="552">
        <f t="shared" ca="1" si="1"/>
        <v>0.13757705137172471</v>
      </c>
      <c r="BA106" s="552">
        <f>IF(TabB3[[#This Row],[Lfd.
Nr. f.
Stich-
probe]]&lt;&gt;"",TabB3[[#This Row],[Zufalls-
zahl]],0)</f>
        <v>0</v>
      </c>
      <c r="BB106" s="563">
        <f>IF(TabB3[[#This Row],[Stich-
probe]]&gt;0,IF(TabB3[[#This Row],[Differenz
förderfähig/
eingereicht nach Prüfung ÖIF (€)]]&lt;&gt;0,1,0),0)</f>
        <v>0</v>
      </c>
      <c r="BC106" s="564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7" spans="3:55">
      <c r="C107" s="14">
        <f>COUNTIF(TabB3[Stich-
probe],"&gt;0")</f>
        <v>0</v>
      </c>
      <c r="D107" s="361"/>
      <c r="E107" s="361"/>
      <c r="F107" s="362"/>
      <c r="G107" s="367"/>
      <c r="H107" s="392"/>
      <c r="I107" s="363"/>
      <c r="J107" s="363"/>
      <c r="K107" s="363"/>
      <c r="L107" s="363"/>
      <c r="M107" s="364">
        <f>ROUND(SUM(TabB3[eingereichter
Betrag (€)]),2)</f>
        <v>0</v>
      </c>
      <c r="N107" s="365">
        <f>ROUND(SUM(TabB3[förderfähiger 
Betrag nach Prüfung ÖIF (€)]),2)</f>
        <v>0</v>
      </c>
      <c r="O107" s="365">
        <f>ROUND(SUM(TabB3[Differenz
förderfähig/
eingereicht nach Prüfung ÖIF (€)]),2)</f>
        <v>0</v>
      </c>
      <c r="P107" s="366"/>
      <c r="Q107" s="366"/>
      <c r="R107" s="366"/>
      <c r="S107" s="138"/>
      <c r="T107" s="355"/>
      <c r="U107" s="355"/>
      <c r="V107" s="138"/>
      <c r="W107" s="207">
        <f>ROUND(SUM(TabA1[Im Rahmen der Second-Level Kontrolle aberkannter Betrag durch PB]),2)</f>
        <v>0</v>
      </c>
      <c r="X107" s="207">
        <f>ROUND(SUM(TabB3[Förderfähige Kosten nach Second-Level Kontrolle durch PB anerkannt]),2)</f>
        <v>0</v>
      </c>
      <c r="Y107" s="207">
        <f>ROUND(SUM(TabA1[Im Rahmen der First-Level Kontrolle aberkannter Betrag]),2)</f>
        <v>0</v>
      </c>
      <c r="Z107" s="207">
        <f>ROUND(SUM(TabA1[Differenz der nicht förderfähigen Kosten zwischen First und Second-Level Kontrolle]),2)</f>
        <v>0</v>
      </c>
      <c r="AA107" s="207"/>
      <c r="AB107" s="388">
        <f>SUBTOTAL(109,TabB3[Nach Second-Level-Kontrolle von ZB aberkannt])</f>
        <v>0</v>
      </c>
      <c r="AC107" s="388">
        <f>SUBTOTAL(109,TabB3[Förderfähige Kosten von ZB nach Second-Level-Kontrolle anerkannt])</f>
        <v>0</v>
      </c>
      <c r="AD107" s="388">
        <f>SUBTOTAL(109,TabB3[Feststellung ZB nach Second-Level-Kontrolle])</f>
        <v>0</v>
      </c>
      <c r="AE107" s="203"/>
      <c r="AF107" s="360"/>
      <c r="AG107" s="360"/>
      <c r="AH107" s="360"/>
      <c r="AI107" s="360"/>
      <c r="AJ107" s="360"/>
      <c r="AK107" s="360"/>
      <c r="AL107" s="360"/>
      <c r="AM107" s="360"/>
      <c r="AN107" s="360"/>
      <c r="AO107" s="360"/>
      <c r="AP107" s="138"/>
      <c r="AQ107" s="360"/>
      <c r="AR107" s="360"/>
      <c r="AS107" s="360"/>
      <c r="AT107" s="360"/>
      <c r="AU107" s="360"/>
      <c r="AV107" s="139"/>
      <c r="AW107" s="360"/>
      <c r="AX107" s="138"/>
      <c r="AY107" s="355">
        <f>COUNTIF(TabB3[Lfd.
Nr. f.
Stich-
probe],"&gt;0")</f>
        <v>0</v>
      </c>
      <c r="AZ107" s="356">
        <f>Stichprobe!E16</f>
        <v>0</v>
      </c>
      <c r="BA107" s="357">
        <f>COUNTIF(TabB3[Zufalls-
zahl wenn
lfd. Nr.],"&gt;0")</f>
        <v>0</v>
      </c>
      <c r="BB107" s="358">
        <f>SUM(TabB3[Fehler
(wenn
geprüft)])</f>
        <v>0</v>
      </c>
      <c r="BC107" s="359">
        <f>IF(TabB3[[#Totals],[Fehler
(wenn
geprüft)]]=0,0,SUM(TabB3[Fehler-
quote (wenn geprüft)])/TabB3[[#Totals],[Fehler
(wenn
geprüft)]])</f>
        <v>0</v>
      </c>
    </row>
    <row r="108" spans="3:55">
      <c r="AE108" s="198"/>
    </row>
  </sheetData>
  <sheetProtection algorithmName="SHA-512" hashValue="tqVpOQ+yBE3PLCwnykH05CkvJvCnyf3jHwOOp5IGDs/VA0ypYJ0UVM6crcEjyiL/DEV0U1RQEJMDL631KWyfKA==" saltValue="uzeTeHWvjeCL3pOJh3Bzeg==" spinCount="100000" sheet="1" formatRows="0" insertRows="0" deleteRows="0" selectLockedCells="1" autoFilter="0"/>
  <conditionalFormatting sqref="C7:C10000">
    <cfRule type="expression" dxfId="45" priority="7">
      <formula>$C7=0</formula>
    </cfRule>
  </conditionalFormatting>
  <conditionalFormatting sqref="AF6:AW10000">
    <cfRule type="cellIs" dxfId="44" priority="6" operator="equal">
      <formula>"nein"</formula>
    </cfRule>
  </conditionalFormatting>
  <conditionalFormatting sqref="U1:U1048576">
    <cfRule type="cellIs" dxfId="43" priority="5" operator="equal">
      <formula>0</formula>
    </cfRule>
  </conditionalFormatting>
  <conditionalFormatting sqref="W5:AD107">
    <cfRule type="cellIs" dxfId="42" priority="1" operator="equal">
      <formula>0</formula>
    </cfRule>
  </conditionalFormatting>
  <pageMargins left="0.7" right="0.7" top="0.45833333333333331" bottom="0.57499999999999996" header="1.6666666666666666E-2" footer="0.3"/>
  <pageSetup paperSize="9" scale="46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C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20">
    <tabColor rgb="FFD9ECFF"/>
    <pageSetUpPr fitToPage="1"/>
  </sheetPr>
  <dimension ref="A1:BY107"/>
  <sheetViews>
    <sheetView showGridLines="0" zoomScaleNormal="100" workbookViewId="0">
      <selection activeCell="BG15" sqref="BG15"/>
    </sheetView>
  </sheetViews>
  <sheetFormatPr baseColWidth="10" defaultColWidth="10.85546875" defaultRowHeight="12.75" outlineLevelCol="3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77" customWidth="1"/>
    <col min="7" max="7" width="12.28515625" style="177" customWidth="1"/>
    <col min="8" max="8" width="16.7109375" style="73" customWidth="1"/>
    <col min="9" max="9" width="10.5703125" style="73" customWidth="1"/>
    <col min="10" max="12" width="30.7109375" style="73" customWidth="1"/>
    <col min="13" max="13" width="15.85546875" style="174" customWidth="1"/>
    <col min="14" max="14" width="15.85546875" style="57" hidden="1" customWidth="1" outlineLevel="1"/>
    <col min="15" max="15" width="15.85546875" style="56" hidden="1" customWidth="1" outlineLevel="1"/>
    <col min="16" max="17" width="30.7109375" style="54" hidden="1" customWidth="1" outlineLevel="1"/>
    <col min="18" max="18" width="30.7109375" style="54" hidden="1" customWidth="1" outlineLevel="2"/>
    <col min="19" max="19" width="2" style="54" hidden="1" customWidth="1" outlineLevel="2"/>
    <col min="20" max="21" width="30.7109375" style="51" hidden="1" customWidth="1" outlineLevel="2"/>
    <col min="22" max="22" width="1.85546875" style="54" hidden="1" customWidth="1" outlineLevel="2"/>
    <col min="23" max="23" width="17.5703125" style="200" hidden="1" customWidth="1" outlineLevel="3"/>
    <col min="24" max="24" width="16.5703125" style="200" hidden="1" customWidth="1" outlineLevel="3"/>
    <col min="25" max="25" width="18.140625" style="200" hidden="1" customWidth="1" outlineLevel="3"/>
    <col min="26" max="29" width="20" style="200" hidden="1" customWidth="1" outlineLevel="3"/>
    <col min="30" max="30" width="19.5703125" style="200" hidden="1" customWidth="1" outlineLevel="3"/>
    <col min="31" max="31" width="2.140625" style="200" hidden="1" customWidth="1" outlineLevel="2"/>
    <col min="32" max="40" width="10.7109375" style="54" hidden="1" customWidth="1" outlineLevel="2"/>
    <col min="41" max="41" width="2.7109375" style="54" hidden="1" customWidth="1" outlineLevel="3"/>
    <col min="42" max="47" width="10.7109375" style="54" hidden="1" customWidth="1" outlineLevel="3"/>
    <col min="48" max="48" width="2.7109375" style="54" hidden="1" customWidth="1" outlineLevel="2" collapsed="1"/>
    <col min="49" max="49" width="10.7109375" style="54" hidden="1" customWidth="1" outlineLevel="3"/>
    <col min="50" max="50" width="2.7109375" style="54" hidden="1" customWidth="1" outlineLevel="3"/>
    <col min="51" max="51" width="10.7109375" style="31" hidden="1" customWidth="1" outlineLevel="2" collapsed="1"/>
    <col min="52" max="53" width="10.7109375" style="31" hidden="1" customWidth="1" outlineLevel="2"/>
    <col min="54" max="55" width="10.7109375" style="56" hidden="1" customWidth="1" outlineLevel="2"/>
    <col min="56" max="56" width="21.28515625" style="31" hidden="1" customWidth="1" outlineLevel="1" collapsed="1"/>
    <col min="57" max="57" width="3.7109375" style="31" hidden="1" customWidth="1" outlineLevel="1"/>
    <col min="58" max="58" width="10.85546875" style="31" customWidth="1" collapsed="1"/>
    <col min="59" max="75" width="10.85546875" style="31" customWidth="1"/>
    <col min="76" max="16384" width="10.85546875" style="31"/>
  </cols>
  <sheetData>
    <row r="1" spans="2:60">
      <c r="D1" s="193" t="str">
        <f>IF(Deckblatt!D7="","","Projektnummer: " &amp; Deckblatt!D6 &amp; ", Projektträger: " &amp; Deckblatt!D7)</f>
        <v/>
      </c>
      <c r="M1" s="178"/>
    </row>
    <row r="2" spans="2:60">
      <c r="B2" s="4"/>
      <c r="C2" s="4"/>
      <c r="D2" s="4"/>
      <c r="E2" s="4"/>
      <c r="F2" s="13"/>
      <c r="G2" s="13"/>
      <c r="H2" s="179"/>
      <c r="I2" s="179"/>
      <c r="J2" s="179"/>
      <c r="K2" s="179"/>
      <c r="L2" s="179"/>
      <c r="M2" s="180"/>
      <c r="N2" s="3"/>
      <c r="O2" s="5"/>
      <c r="P2" s="2"/>
      <c r="Q2" s="2"/>
      <c r="R2" s="2"/>
      <c r="S2" s="2"/>
      <c r="T2" s="9"/>
      <c r="U2" s="9"/>
      <c r="V2" s="2"/>
      <c r="W2" s="196"/>
      <c r="X2" s="196"/>
      <c r="Y2" s="196"/>
      <c r="Z2" s="196"/>
      <c r="AA2" s="196"/>
      <c r="AB2" s="196"/>
      <c r="AC2" s="196"/>
      <c r="AD2" s="196"/>
      <c r="AE2" s="196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4"/>
      <c r="AZ2" s="4"/>
      <c r="BA2" s="4"/>
      <c r="BB2" s="5"/>
      <c r="BC2" s="5"/>
      <c r="BF2" s="52"/>
    </row>
    <row r="3" spans="2:60" ht="15.75">
      <c r="B3" s="4"/>
      <c r="D3" s="1" t="s">
        <v>36</v>
      </c>
      <c r="E3" s="1"/>
      <c r="F3" s="13"/>
      <c r="G3" s="13"/>
      <c r="H3" s="179"/>
      <c r="I3" s="179"/>
      <c r="J3" s="179"/>
      <c r="K3" s="179"/>
      <c r="L3" s="179"/>
      <c r="M3" s="180"/>
      <c r="N3" s="3"/>
      <c r="O3" s="5"/>
      <c r="P3" s="2"/>
      <c r="Q3" s="2"/>
      <c r="R3" s="2"/>
      <c r="S3" s="1"/>
      <c r="T3" s="1" t="s">
        <v>302</v>
      </c>
      <c r="U3" s="9"/>
      <c r="V3" s="1"/>
      <c r="W3" s="195"/>
      <c r="X3" s="195"/>
      <c r="Y3" s="195"/>
      <c r="Z3" s="195"/>
      <c r="AA3" s="195"/>
      <c r="AB3" s="195"/>
      <c r="AC3" s="195"/>
      <c r="AD3" s="195"/>
      <c r="AE3" s="195"/>
      <c r="AF3" s="1" t="s">
        <v>335</v>
      </c>
      <c r="AG3" s="2"/>
      <c r="AH3" s="2"/>
      <c r="AI3" s="2"/>
      <c r="AJ3" s="2"/>
      <c r="AK3" s="2"/>
      <c r="AL3" s="2"/>
      <c r="AM3" s="2"/>
      <c r="AN3" s="2"/>
      <c r="AO3" s="1"/>
      <c r="AP3" s="2"/>
      <c r="AQ3" s="2"/>
      <c r="AR3" s="2"/>
      <c r="AS3" s="2"/>
      <c r="AT3" s="2"/>
      <c r="AU3" s="2"/>
      <c r="AV3" s="1"/>
      <c r="AW3" s="1" t="s">
        <v>129</v>
      </c>
      <c r="AX3" s="1"/>
      <c r="AY3" s="1" t="s">
        <v>144</v>
      </c>
      <c r="AZ3" s="4"/>
      <c r="BA3" s="4"/>
      <c r="BB3" s="5"/>
      <c r="BC3" s="5"/>
      <c r="BF3" s="52"/>
    </row>
    <row r="4" spans="2:60">
      <c r="B4" s="4"/>
      <c r="C4" s="4"/>
      <c r="D4" s="4"/>
      <c r="E4" s="4"/>
      <c r="F4" s="13"/>
      <c r="G4" s="13"/>
      <c r="H4" s="179"/>
      <c r="I4" s="179"/>
      <c r="J4" s="179"/>
      <c r="K4" s="179"/>
      <c r="L4" s="179"/>
      <c r="M4" s="180"/>
      <c r="N4" s="3"/>
      <c r="O4" s="5"/>
      <c r="P4" s="2"/>
      <c r="Q4" s="2"/>
      <c r="R4" s="2"/>
      <c r="S4" s="2"/>
      <c r="T4" s="9"/>
      <c r="U4" s="9"/>
      <c r="V4" s="2"/>
      <c r="W4" s="196"/>
      <c r="X4" s="196"/>
      <c r="Y4" s="196"/>
      <c r="Z4" s="196"/>
      <c r="AA4" s="196"/>
      <c r="AB4" s="196"/>
      <c r="AC4" s="196"/>
      <c r="AD4" s="196"/>
      <c r="AE4" s="19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4"/>
      <c r="AZ4" s="4"/>
      <c r="BA4" s="4"/>
      <c r="BB4" s="5"/>
      <c r="BC4" s="5"/>
      <c r="BF4" s="52"/>
    </row>
    <row r="5" spans="2:60" s="53" customFormat="1" ht="87" customHeight="1">
      <c r="B5" s="11"/>
      <c r="C5" s="246" t="s">
        <v>5</v>
      </c>
      <c r="D5" s="246" t="s">
        <v>1</v>
      </c>
      <c r="E5" s="246" t="s">
        <v>2</v>
      </c>
      <c r="F5" s="257" t="s">
        <v>6</v>
      </c>
      <c r="G5" s="257" t="s">
        <v>15</v>
      </c>
      <c r="H5" s="251" t="s">
        <v>113</v>
      </c>
      <c r="I5" s="251" t="s">
        <v>116</v>
      </c>
      <c r="J5" s="251" t="s">
        <v>16</v>
      </c>
      <c r="K5" s="251" t="s">
        <v>29</v>
      </c>
      <c r="L5" s="251" t="s">
        <v>10</v>
      </c>
      <c r="M5" s="253" t="s">
        <v>11</v>
      </c>
      <c r="N5" s="250" t="s">
        <v>135</v>
      </c>
      <c r="O5" s="250" t="s">
        <v>360</v>
      </c>
      <c r="P5" s="251" t="s">
        <v>134</v>
      </c>
      <c r="Q5" s="251" t="s">
        <v>132</v>
      </c>
      <c r="R5" s="251" t="s">
        <v>133</v>
      </c>
      <c r="S5" s="15" t="s">
        <v>111</v>
      </c>
      <c r="T5" s="252" t="s">
        <v>302</v>
      </c>
      <c r="U5" s="253" t="s">
        <v>303</v>
      </c>
      <c r="V5" s="15" t="s">
        <v>106</v>
      </c>
      <c r="W5" s="204" t="s">
        <v>397</v>
      </c>
      <c r="X5" s="204" t="s">
        <v>398</v>
      </c>
      <c r="Y5" s="204" t="s">
        <v>388</v>
      </c>
      <c r="Z5" s="204" t="s">
        <v>389</v>
      </c>
      <c r="AA5" s="204" t="s">
        <v>399</v>
      </c>
      <c r="AB5" s="219" t="s">
        <v>400</v>
      </c>
      <c r="AC5" s="219" t="s">
        <v>402</v>
      </c>
      <c r="AD5" s="219" t="s">
        <v>401</v>
      </c>
      <c r="AE5" s="198" t="s">
        <v>107</v>
      </c>
      <c r="AF5" s="254" t="s">
        <v>347</v>
      </c>
      <c r="AG5" s="254" t="s">
        <v>343</v>
      </c>
      <c r="AH5" s="254" t="s">
        <v>42</v>
      </c>
      <c r="AI5" s="254" t="s">
        <v>348</v>
      </c>
      <c r="AJ5" s="254" t="s">
        <v>41</v>
      </c>
      <c r="AK5" s="254" t="s">
        <v>40</v>
      </c>
      <c r="AL5" s="254" t="s">
        <v>47</v>
      </c>
      <c r="AM5" s="254" t="s">
        <v>49</v>
      </c>
      <c r="AN5" s="254" t="s">
        <v>44</v>
      </c>
      <c r="AO5" s="144" t="s">
        <v>319</v>
      </c>
      <c r="AP5" s="254" t="s">
        <v>148</v>
      </c>
      <c r="AQ5" s="254" t="s">
        <v>45</v>
      </c>
      <c r="AR5" s="254" t="s">
        <v>351</v>
      </c>
      <c r="AS5" s="254" t="s">
        <v>352</v>
      </c>
      <c r="AT5" s="254" t="s">
        <v>321</v>
      </c>
      <c r="AU5" s="254" t="s">
        <v>48</v>
      </c>
      <c r="AV5" s="144" t="s">
        <v>147</v>
      </c>
      <c r="AW5" s="254" t="s">
        <v>46</v>
      </c>
      <c r="AX5" s="144" t="s">
        <v>146</v>
      </c>
      <c r="AY5" s="255" t="s">
        <v>3</v>
      </c>
      <c r="AZ5" s="255" t="s">
        <v>4</v>
      </c>
      <c r="BA5" s="255" t="s">
        <v>326</v>
      </c>
      <c r="BB5" s="256" t="s">
        <v>327</v>
      </c>
      <c r="BC5" s="256" t="s">
        <v>328</v>
      </c>
      <c r="BD5" s="11"/>
      <c r="BE5" s="31"/>
      <c r="BF5" s="31"/>
      <c r="BG5" s="31"/>
      <c r="BH5" s="52"/>
    </row>
    <row r="6" spans="2:60" s="36" customFormat="1">
      <c r="B6" s="62"/>
      <c r="C6" s="62">
        <f>IF(TabB4[[#This Row],[Zufalls-
zahl wenn
lfd. Nr.]]=0,0,IF(RANK(TabB4[[#This Row],[Zufalls-
zahl wenn
lfd. Nr.]],TabB4[Zufalls-
zahl wenn
lfd. Nr.])&lt;=TabB4[[#Totals],[Zufalls-
zahl]],1,0))</f>
        <v>0</v>
      </c>
      <c r="D6" s="194"/>
      <c r="E6" s="194"/>
      <c r="F6" s="181"/>
      <c r="G6" s="184"/>
      <c r="H6" s="185"/>
      <c r="I6" s="185"/>
      <c r="J6" s="182"/>
      <c r="K6" s="182"/>
      <c r="L6" s="182"/>
      <c r="M6" s="183"/>
      <c r="N6" s="154"/>
      <c r="O6" s="64">
        <f>(TabB4[[#This Row],[förderfähiger 
Betrag nach Prüfung ÖIF (€)]]-TabB4[[#This Row],[eingereichter
Betrag (€)]])*IF(TabB4[[#This Row],[Stich-
probe]]&gt;0,1,0)</f>
        <v>0</v>
      </c>
      <c r="P6" s="63"/>
      <c r="Q6" s="63"/>
      <c r="R6" s="63"/>
      <c r="S6" s="65"/>
      <c r="T6" s="75"/>
      <c r="U6" s="75" t="str">
        <f>IF(ISERROR(VLOOKUP(TabB4[[#This Row],[Grund für Differenz]],Datenquelle!$I$3:$J$20,2,FALSE)),"",VLOOKUP(TabB4[[#This Row],[Grund für Differenz]],Datenquelle!$I$3:$J$20,2,FALSE))</f>
        <v/>
      </c>
      <c r="V6" s="65"/>
      <c r="W6" s="205"/>
      <c r="X6" s="205"/>
      <c r="Y6" s="22"/>
      <c r="Z6" s="22"/>
      <c r="AA6" s="22"/>
      <c r="AB6" s="22"/>
      <c r="AC6" s="22"/>
      <c r="AD6" s="22"/>
      <c r="AE6" s="198"/>
      <c r="AF6" s="66"/>
      <c r="AG6" s="66"/>
      <c r="AH6" s="66"/>
      <c r="AI6" s="66"/>
      <c r="AJ6" s="66"/>
      <c r="AK6" s="66"/>
      <c r="AL6" s="66"/>
      <c r="AM6" s="66"/>
      <c r="AN6" s="66"/>
      <c r="AO6" s="67"/>
      <c r="AP6" s="66" t="s">
        <v>317</v>
      </c>
      <c r="AQ6" s="66" t="s">
        <v>317</v>
      </c>
      <c r="AR6" s="66" t="s">
        <v>317</v>
      </c>
      <c r="AS6" s="66" t="s">
        <v>317</v>
      </c>
      <c r="AT6" s="66" t="s">
        <v>317</v>
      </c>
      <c r="AU6" s="66" t="s">
        <v>317</v>
      </c>
      <c r="AV6" s="67"/>
      <c r="AW6" s="66"/>
      <c r="AX6" s="65"/>
      <c r="AY6" s="62" t="str">
        <f>IF(OR(TabB4[[#This Row],[eingereichter
Betrag (€)]]=0,TabB4[[#This Row],[eingereichter
Betrag (€)]]=""),"",COUNTA($M$6:$M6)-COUNTIF(($M$6:$M6),0))</f>
        <v/>
      </c>
      <c r="AZ6" s="68">
        <f t="shared" ref="AZ6:AZ69" ca="1" si="0">RAND()</f>
        <v>0.25806147586811246</v>
      </c>
      <c r="BA6" s="69">
        <f>IF(TabB4[[#This Row],[Lfd.
Nr. f.
Stich-
probe]]&lt;&gt;"",TabB4[[#This Row],[Zufalls-
zahl]],0)</f>
        <v>0</v>
      </c>
      <c r="BB6" s="70">
        <f>IF(TabB4[[#This Row],[Stich-
probe]]&gt;0,IF(TabB4[[#This Row],[Differenz
förderfähig/
eingereicht nach Prüfung ÖIF (€)]]&lt;&gt;0,1,0),0)</f>
        <v>0</v>
      </c>
      <c r="BC6" s="71">
        <f>IF(TabB4[[#This Row],[Stich-
probe]]=0,0,TabB4[[#This Row],[Stich-
probe]]*TabB4[[#This Row],[Differenz
förderfähig/
eingereicht nach Prüfung ÖIF (€)]]/TabB4[[#This Row],[eingereichter
Betrag (€)]]*-1)</f>
        <v>0</v>
      </c>
      <c r="BD6" s="62"/>
    </row>
    <row r="7" spans="2:60" s="60" customFormat="1">
      <c r="B7" s="61"/>
      <c r="C7" s="536">
        <f>IF(TabB4[[#This Row],[Zufalls-
zahl wenn
lfd. Nr.]]=0,0,IF(RANK(TabB4[[#This Row],[Zufalls-
zahl wenn
lfd. Nr.]],TabB4[Zufalls-
zahl wenn
lfd. Nr.])&lt;=TabB4[[#Totals],[Zufalls-
zahl]],1,0))</f>
        <v>0</v>
      </c>
      <c r="D7" s="531" t="s">
        <v>37</v>
      </c>
      <c r="E7" s="532">
        <v>1</v>
      </c>
      <c r="F7" s="13"/>
      <c r="G7" s="29"/>
      <c r="H7" s="72"/>
      <c r="I7" s="72"/>
      <c r="J7" s="8"/>
      <c r="K7" s="8"/>
      <c r="L7" s="8"/>
      <c r="M7" s="152"/>
      <c r="N7" s="152"/>
      <c r="O7" s="72">
        <f>(TabB4[[#This Row],[förderfähiger 
Betrag nach Prüfung ÖIF (€)]]-TabB4[[#This Row],[eingereichter
Betrag (€)]])*IF(TabB4[[#This Row],[Stich-
probe]]&gt;0,1,0)</f>
        <v>0</v>
      </c>
      <c r="P7" s="8"/>
      <c r="Q7" s="8"/>
      <c r="R7" s="8"/>
      <c r="S7" s="537"/>
      <c r="T7" s="538"/>
      <c r="U7" s="538" t="str">
        <f>IF(ISERROR(VLOOKUP(TabB4[[#This Row],[Grund für Differenz]],Datenquelle!$I$3:$J$20,2,FALSE)),"",VLOOKUP(TabB4[[#This Row],[Grund für Differenz]],Datenquelle!$I$3:$J$20,2,FALSE))</f>
        <v/>
      </c>
      <c r="V7" s="537"/>
      <c r="W7" s="540"/>
      <c r="X7" s="540"/>
      <c r="Y7" s="541"/>
      <c r="Z7" s="541"/>
      <c r="AA7" s="541"/>
      <c r="AB7" s="541"/>
      <c r="AC7" s="541"/>
      <c r="AD7" s="541"/>
      <c r="AE7" s="539"/>
      <c r="AF7" s="542"/>
      <c r="AG7" s="542"/>
      <c r="AH7" s="542"/>
      <c r="AI7" s="542"/>
      <c r="AJ7" s="542"/>
      <c r="AK7" s="542"/>
      <c r="AL7" s="542"/>
      <c r="AM7" s="542"/>
      <c r="AN7" s="542"/>
      <c r="AO7" s="543"/>
      <c r="AP7" s="542" t="s">
        <v>317</v>
      </c>
      <c r="AQ7" s="542" t="s">
        <v>317</v>
      </c>
      <c r="AR7" s="542" t="s">
        <v>317</v>
      </c>
      <c r="AS7" s="542" t="s">
        <v>317</v>
      </c>
      <c r="AT7" s="542" t="s">
        <v>317</v>
      </c>
      <c r="AU7" s="542" t="s">
        <v>317</v>
      </c>
      <c r="AV7" s="543"/>
      <c r="AW7" s="542"/>
      <c r="AX7" s="537"/>
      <c r="AY7" s="61" t="str">
        <f>IF(OR(TabB4[[#This Row],[eingereichter
Betrag (€)]]=0,TabB4[[#This Row],[eingereichter
Betrag (€)]]=""),"",COUNTA($M$6:$M7)-COUNTIF(($M$6:$M7),0))</f>
        <v/>
      </c>
      <c r="AZ7" s="544">
        <f t="shared" ca="1" si="0"/>
        <v>0.3333609514354261</v>
      </c>
      <c r="BA7" s="545">
        <f>IF(TabB4[[#This Row],[Lfd.
Nr. f.
Stich-
probe]]&lt;&gt;"",TabB4[[#This Row],[Zufalls-
zahl]],0)</f>
        <v>0</v>
      </c>
      <c r="BB7" s="546">
        <f>IF(TabB4[[#This Row],[Stich-
probe]]&gt;0,IF(TabB4[[#This Row],[Differenz
förderfähig/
eingereicht nach Prüfung ÖIF (€)]]&lt;&gt;0,1,0),0)</f>
        <v>0</v>
      </c>
      <c r="BC7" s="547">
        <f>IF(TabB4[[#This Row],[Stich-
probe]]=0,0,TabB4[[#This Row],[Stich-
probe]]*TabB4[[#This Row],[Differenz
förderfähig/
eingereicht nach Prüfung ÖIF (€)]]/TabB4[[#This Row],[eingereichter
Betrag (€)]]*-1)</f>
        <v>0</v>
      </c>
      <c r="BD7" s="61"/>
    </row>
    <row r="8" spans="2:60" s="60" customFormat="1">
      <c r="B8" s="61"/>
      <c r="C8" s="536">
        <f>IF(TabB4[[#This Row],[Zufalls-
zahl wenn
lfd. Nr.]]=0,0,IF(RANK(TabB4[[#This Row],[Zufalls-
zahl wenn
lfd. Nr.]],TabB4[Zufalls-
zahl wenn
lfd. Nr.])&lt;=TabB4[[#Totals],[Zufalls-
zahl]],1,0))</f>
        <v>0</v>
      </c>
      <c r="D8" s="531" t="s">
        <v>37</v>
      </c>
      <c r="E8" s="532">
        <v>2</v>
      </c>
      <c r="F8" s="13"/>
      <c r="G8" s="29"/>
      <c r="H8" s="72"/>
      <c r="I8" s="72"/>
      <c r="J8" s="8"/>
      <c r="K8" s="8"/>
      <c r="L8" s="8"/>
      <c r="M8" s="152"/>
      <c r="N8" s="152"/>
      <c r="O8" s="72">
        <f>(TabB4[[#This Row],[förderfähiger 
Betrag nach Prüfung ÖIF (€)]]-TabB4[[#This Row],[eingereichter
Betrag (€)]])*IF(TabB4[[#This Row],[Stich-
probe]]&gt;0,1,0)</f>
        <v>0</v>
      </c>
      <c r="P8" s="8"/>
      <c r="Q8" s="8"/>
      <c r="R8" s="8"/>
      <c r="S8" s="537"/>
      <c r="T8" s="538"/>
      <c r="U8" s="538" t="str">
        <f>IF(ISERROR(VLOOKUP(TabB4[[#This Row],[Grund für Differenz]],Datenquelle!$I$3:$J$20,2,FALSE)),"",VLOOKUP(TabB4[[#This Row],[Grund für Differenz]],Datenquelle!$I$3:$J$20,2,FALSE))</f>
        <v/>
      </c>
      <c r="V8" s="537"/>
      <c r="W8" s="540"/>
      <c r="X8" s="540"/>
      <c r="Y8" s="541"/>
      <c r="Z8" s="541"/>
      <c r="AA8" s="541"/>
      <c r="AB8" s="541"/>
      <c r="AC8" s="541"/>
      <c r="AD8" s="541"/>
      <c r="AE8" s="539"/>
      <c r="AF8" s="542"/>
      <c r="AG8" s="542"/>
      <c r="AH8" s="542"/>
      <c r="AI8" s="542"/>
      <c r="AJ8" s="542"/>
      <c r="AK8" s="542"/>
      <c r="AL8" s="542"/>
      <c r="AM8" s="542"/>
      <c r="AN8" s="542"/>
      <c r="AO8" s="543"/>
      <c r="AP8" s="542" t="s">
        <v>317</v>
      </c>
      <c r="AQ8" s="542" t="s">
        <v>317</v>
      </c>
      <c r="AR8" s="542" t="s">
        <v>317</v>
      </c>
      <c r="AS8" s="542" t="s">
        <v>317</v>
      </c>
      <c r="AT8" s="542" t="s">
        <v>317</v>
      </c>
      <c r="AU8" s="542" t="s">
        <v>317</v>
      </c>
      <c r="AV8" s="543"/>
      <c r="AW8" s="542"/>
      <c r="AX8" s="537"/>
      <c r="AY8" s="61" t="str">
        <f>IF(OR(TabB4[[#This Row],[eingereichter
Betrag (€)]]=0,TabB4[[#This Row],[eingereichter
Betrag (€)]]=""),"",COUNTA($M$6:$M8)-COUNTIF(($M$6:$M8),0))</f>
        <v/>
      </c>
      <c r="AZ8" s="544">
        <f t="shared" ca="1" si="0"/>
        <v>0.59096576162939596</v>
      </c>
      <c r="BA8" s="545">
        <f>IF(TabB4[[#This Row],[Lfd.
Nr. f.
Stich-
probe]]&lt;&gt;"",TabB4[[#This Row],[Zufalls-
zahl]],0)</f>
        <v>0</v>
      </c>
      <c r="BB8" s="546">
        <f>IF(TabB4[[#This Row],[Stich-
probe]]&gt;0,IF(TabB4[[#This Row],[Differenz
förderfähig/
eingereicht nach Prüfung ÖIF (€)]]&lt;&gt;0,1,0),0)</f>
        <v>0</v>
      </c>
      <c r="BC8" s="547">
        <f>IF(TabB4[[#This Row],[Stich-
probe]]=0,0,TabB4[[#This Row],[Stich-
probe]]*TabB4[[#This Row],[Differenz
förderfähig/
eingereicht nach Prüfung ÖIF (€)]]/TabB4[[#This Row],[eingereichter
Betrag (€)]]*-1)</f>
        <v>0</v>
      </c>
      <c r="BD8" s="61"/>
      <c r="BH8" s="73"/>
    </row>
    <row r="9" spans="2:60" s="60" customFormat="1">
      <c r="B9" s="61"/>
      <c r="C9" s="536">
        <f>IF(TabB4[[#This Row],[Zufalls-
zahl wenn
lfd. Nr.]]=0,0,IF(RANK(TabB4[[#This Row],[Zufalls-
zahl wenn
lfd. Nr.]],TabB4[Zufalls-
zahl wenn
lfd. Nr.])&lt;=TabB4[[#Totals],[Zufalls-
zahl]],1,0))</f>
        <v>0</v>
      </c>
      <c r="D9" s="531" t="s">
        <v>37</v>
      </c>
      <c r="E9" s="532">
        <v>3</v>
      </c>
      <c r="F9" s="13"/>
      <c r="G9" s="29"/>
      <c r="H9" s="72"/>
      <c r="I9" s="72"/>
      <c r="J9" s="8"/>
      <c r="K9" s="8"/>
      <c r="L9" s="8"/>
      <c r="M9" s="152"/>
      <c r="N9" s="152"/>
      <c r="O9" s="72">
        <f>(TabB4[[#This Row],[förderfähiger 
Betrag nach Prüfung ÖIF (€)]]-TabB4[[#This Row],[eingereichter
Betrag (€)]])*IF(TabB4[[#This Row],[Stich-
probe]]&gt;0,1,0)</f>
        <v>0</v>
      </c>
      <c r="P9" s="8"/>
      <c r="Q9" s="8"/>
      <c r="R9" s="8"/>
      <c r="S9" s="537"/>
      <c r="T9" s="538"/>
      <c r="U9" s="538" t="str">
        <f>IF(ISERROR(VLOOKUP(TabB4[[#This Row],[Grund für Differenz]],Datenquelle!$I$3:$J$20,2,FALSE)),"",VLOOKUP(TabB4[[#This Row],[Grund für Differenz]],Datenquelle!$I$3:$J$20,2,FALSE))</f>
        <v/>
      </c>
      <c r="V9" s="537"/>
      <c r="W9" s="540"/>
      <c r="X9" s="540"/>
      <c r="Y9" s="541"/>
      <c r="Z9" s="541"/>
      <c r="AA9" s="541"/>
      <c r="AB9" s="541"/>
      <c r="AC9" s="541"/>
      <c r="AD9" s="541"/>
      <c r="AE9" s="539"/>
      <c r="AF9" s="542"/>
      <c r="AG9" s="542"/>
      <c r="AH9" s="542"/>
      <c r="AI9" s="542"/>
      <c r="AJ9" s="542"/>
      <c r="AK9" s="542"/>
      <c r="AL9" s="542"/>
      <c r="AM9" s="542"/>
      <c r="AN9" s="542"/>
      <c r="AO9" s="543"/>
      <c r="AP9" s="542" t="s">
        <v>317</v>
      </c>
      <c r="AQ9" s="542" t="s">
        <v>317</v>
      </c>
      <c r="AR9" s="542" t="s">
        <v>317</v>
      </c>
      <c r="AS9" s="542" t="s">
        <v>317</v>
      </c>
      <c r="AT9" s="542" t="s">
        <v>317</v>
      </c>
      <c r="AU9" s="542" t="s">
        <v>317</v>
      </c>
      <c r="AV9" s="543"/>
      <c r="AW9" s="542"/>
      <c r="AX9" s="537"/>
      <c r="AY9" s="61" t="str">
        <f>IF(OR(TabB4[[#This Row],[eingereichter
Betrag (€)]]=0,TabB4[[#This Row],[eingereichter
Betrag (€)]]=""),"",COUNTA($M$6:$M9)-COUNTIF(($M$6:$M9),0))</f>
        <v/>
      </c>
      <c r="AZ9" s="544">
        <f t="shared" ca="1" si="0"/>
        <v>0.48571897961132149</v>
      </c>
      <c r="BA9" s="545">
        <f>IF(TabB4[[#This Row],[Lfd.
Nr. f.
Stich-
probe]]&lt;&gt;"",TabB4[[#This Row],[Zufalls-
zahl]],0)</f>
        <v>0</v>
      </c>
      <c r="BB9" s="546">
        <f>IF(TabB4[[#This Row],[Stich-
probe]]&gt;0,IF(TabB4[[#This Row],[Differenz
förderfähig/
eingereicht nach Prüfung ÖIF (€)]]&lt;&gt;0,1,0),0)</f>
        <v>0</v>
      </c>
      <c r="BC9" s="547">
        <f>IF(TabB4[[#This Row],[Stich-
probe]]=0,0,TabB4[[#This Row],[Stich-
probe]]*TabB4[[#This Row],[Differenz
förderfähig/
eingereicht nach Prüfung ÖIF (€)]]/TabB4[[#This Row],[eingereichter
Betrag (€)]]*-1)</f>
        <v>0</v>
      </c>
      <c r="BD9" s="61"/>
      <c r="BH9" s="73"/>
    </row>
    <row r="10" spans="2:60" s="60" customFormat="1">
      <c r="B10" s="61"/>
      <c r="C10" s="536">
        <f>IF(TabB4[[#This Row],[Zufalls-
zahl wenn
lfd. Nr.]]=0,0,IF(RANK(TabB4[[#This Row],[Zufalls-
zahl wenn
lfd. Nr.]],TabB4[Zufalls-
zahl wenn
lfd. Nr.])&lt;=TabB4[[#Totals],[Zufalls-
zahl]],1,0))</f>
        <v>0</v>
      </c>
      <c r="D10" s="531" t="s">
        <v>37</v>
      </c>
      <c r="E10" s="532">
        <v>4</v>
      </c>
      <c r="F10" s="13"/>
      <c r="G10" s="29"/>
      <c r="H10" s="72"/>
      <c r="I10" s="72"/>
      <c r="J10" s="8"/>
      <c r="K10" s="8"/>
      <c r="L10" s="8"/>
      <c r="M10" s="152"/>
      <c r="N10" s="152"/>
      <c r="O10" s="72">
        <f>(TabB4[[#This Row],[förderfähiger 
Betrag nach Prüfung ÖIF (€)]]-TabB4[[#This Row],[eingereichter
Betrag (€)]])*IF(TabB4[[#This Row],[Stich-
probe]]&gt;0,1,0)</f>
        <v>0</v>
      </c>
      <c r="P10" s="8"/>
      <c r="Q10" s="8"/>
      <c r="R10" s="8"/>
      <c r="S10" s="537"/>
      <c r="T10" s="538"/>
      <c r="U10" s="538" t="str">
        <f>IF(ISERROR(VLOOKUP(TabB4[[#This Row],[Grund für Differenz]],Datenquelle!$I$3:$J$20,2,FALSE)),"",VLOOKUP(TabB4[[#This Row],[Grund für Differenz]],Datenquelle!$I$3:$J$20,2,FALSE))</f>
        <v/>
      </c>
      <c r="V10" s="537"/>
      <c r="W10" s="540"/>
      <c r="X10" s="540"/>
      <c r="Y10" s="541"/>
      <c r="Z10" s="541"/>
      <c r="AA10" s="541"/>
      <c r="AB10" s="541"/>
      <c r="AC10" s="541"/>
      <c r="AD10" s="541"/>
      <c r="AE10" s="539"/>
      <c r="AF10" s="542"/>
      <c r="AG10" s="542"/>
      <c r="AH10" s="542"/>
      <c r="AI10" s="542"/>
      <c r="AJ10" s="542"/>
      <c r="AK10" s="542"/>
      <c r="AL10" s="542"/>
      <c r="AM10" s="542"/>
      <c r="AN10" s="542"/>
      <c r="AO10" s="543"/>
      <c r="AP10" s="542" t="s">
        <v>317</v>
      </c>
      <c r="AQ10" s="542" t="s">
        <v>317</v>
      </c>
      <c r="AR10" s="542" t="s">
        <v>317</v>
      </c>
      <c r="AS10" s="542" t="s">
        <v>317</v>
      </c>
      <c r="AT10" s="542" t="s">
        <v>317</v>
      </c>
      <c r="AU10" s="542" t="s">
        <v>317</v>
      </c>
      <c r="AV10" s="543"/>
      <c r="AW10" s="542"/>
      <c r="AX10" s="537"/>
      <c r="AY10" s="61" t="str">
        <f>IF(OR(TabB4[[#This Row],[eingereichter
Betrag (€)]]=0,TabB4[[#This Row],[eingereichter
Betrag (€)]]=""),"",COUNTA($M$6:$M10)-COUNTIF(($M$6:$M10),0))</f>
        <v/>
      </c>
      <c r="AZ10" s="544">
        <f t="shared" ca="1" si="0"/>
        <v>0.56816817581580759</v>
      </c>
      <c r="BA10" s="545">
        <f>IF(TabB4[[#This Row],[Lfd.
Nr. f.
Stich-
probe]]&lt;&gt;"",TabB4[[#This Row],[Zufalls-
zahl]],0)</f>
        <v>0</v>
      </c>
      <c r="BB10" s="546">
        <f>IF(TabB4[[#This Row],[Stich-
probe]]&gt;0,IF(TabB4[[#This Row],[Differenz
förderfähig/
eingereicht nach Prüfung ÖIF (€)]]&lt;&gt;0,1,0),0)</f>
        <v>0</v>
      </c>
      <c r="BC10" s="547">
        <f>IF(TabB4[[#This Row],[Stich-
probe]]=0,0,TabB4[[#This Row],[Stich-
probe]]*TabB4[[#This Row],[Differenz
förderfähig/
eingereicht nach Prüfung ÖIF (€)]]/TabB4[[#This Row],[eingereichter
Betrag (€)]]*-1)</f>
        <v>0</v>
      </c>
      <c r="BD10" s="61"/>
      <c r="BH10" s="73"/>
    </row>
    <row r="11" spans="2:60" s="60" customFormat="1">
      <c r="B11" s="61"/>
      <c r="C11" s="536">
        <f>IF(TabB4[[#This Row],[Zufalls-
zahl wenn
lfd. Nr.]]=0,0,IF(RANK(TabB4[[#This Row],[Zufalls-
zahl wenn
lfd. Nr.]],TabB4[Zufalls-
zahl wenn
lfd. Nr.])&lt;=TabB4[[#Totals],[Zufalls-
zahl]],1,0))</f>
        <v>0</v>
      </c>
      <c r="D11" s="531" t="s">
        <v>37</v>
      </c>
      <c r="E11" s="532">
        <v>5</v>
      </c>
      <c r="F11" s="13"/>
      <c r="G11" s="29"/>
      <c r="H11" s="72"/>
      <c r="I11" s="72"/>
      <c r="J11" s="8"/>
      <c r="K11" s="8"/>
      <c r="L11" s="8"/>
      <c r="M11" s="152"/>
      <c r="N11" s="152"/>
      <c r="O11" s="72">
        <f>(TabB4[[#This Row],[förderfähiger 
Betrag nach Prüfung ÖIF (€)]]-TabB4[[#This Row],[eingereichter
Betrag (€)]])*IF(TabB4[[#This Row],[Stich-
probe]]&gt;0,1,0)</f>
        <v>0</v>
      </c>
      <c r="P11" s="8"/>
      <c r="Q11" s="8"/>
      <c r="R11" s="8"/>
      <c r="S11" s="537"/>
      <c r="T11" s="538"/>
      <c r="U11" s="538" t="str">
        <f>IF(ISERROR(VLOOKUP(TabB4[[#This Row],[Grund für Differenz]],Datenquelle!$I$3:$J$20,2,FALSE)),"",VLOOKUP(TabB4[[#This Row],[Grund für Differenz]],Datenquelle!$I$3:$J$20,2,FALSE))</f>
        <v/>
      </c>
      <c r="V11" s="537"/>
      <c r="W11" s="540"/>
      <c r="X11" s="540"/>
      <c r="Y11" s="541"/>
      <c r="Z11" s="541"/>
      <c r="AA11" s="541"/>
      <c r="AB11" s="541"/>
      <c r="AC11" s="541"/>
      <c r="AD11" s="541"/>
      <c r="AE11" s="539"/>
      <c r="AF11" s="542"/>
      <c r="AG11" s="542"/>
      <c r="AH11" s="542"/>
      <c r="AI11" s="542"/>
      <c r="AJ11" s="542"/>
      <c r="AK11" s="542"/>
      <c r="AL11" s="542"/>
      <c r="AM11" s="542"/>
      <c r="AN11" s="542"/>
      <c r="AO11" s="543"/>
      <c r="AP11" s="542" t="s">
        <v>317</v>
      </c>
      <c r="AQ11" s="542" t="s">
        <v>317</v>
      </c>
      <c r="AR11" s="542" t="s">
        <v>317</v>
      </c>
      <c r="AS11" s="542" t="s">
        <v>317</v>
      </c>
      <c r="AT11" s="542" t="s">
        <v>317</v>
      </c>
      <c r="AU11" s="542" t="s">
        <v>317</v>
      </c>
      <c r="AV11" s="543"/>
      <c r="AW11" s="542"/>
      <c r="AX11" s="537"/>
      <c r="AY11" s="61" t="str">
        <f>IF(OR(TabB4[[#This Row],[eingereichter
Betrag (€)]]=0,TabB4[[#This Row],[eingereichter
Betrag (€)]]=""),"",COUNTA($M$6:$M11)-COUNTIF(($M$6:$M11),0))</f>
        <v/>
      </c>
      <c r="AZ11" s="544">
        <f t="shared" ca="1" si="0"/>
        <v>0.70100587150859461</v>
      </c>
      <c r="BA11" s="545">
        <f>IF(TabB4[[#This Row],[Lfd.
Nr. f.
Stich-
probe]]&lt;&gt;"",TabB4[[#This Row],[Zufalls-
zahl]],0)</f>
        <v>0</v>
      </c>
      <c r="BB11" s="546">
        <f>IF(TabB4[[#This Row],[Stich-
probe]]&gt;0,IF(TabB4[[#This Row],[Differenz
förderfähig/
eingereicht nach Prüfung ÖIF (€)]]&lt;&gt;0,1,0),0)</f>
        <v>0</v>
      </c>
      <c r="BC11" s="547">
        <f>IF(TabB4[[#This Row],[Stich-
probe]]=0,0,TabB4[[#This Row],[Stich-
probe]]*TabB4[[#This Row],[Differenz
förderfähig/
eingereicht nach Prüfung ÖIF (€)]]/TabB4[[#This Row],[eingereichter
Betrag (€)]]*-1)</f>
        <v>0</v>
      </c>
      <c r="BD11" s="61"/>
      <c r="BH11" s="73"/>
    </row>
    <row r="12" spans="2:60" s="60" customFormat="1">
      <c r="B12" s="61"/>
      <c r="C12" s="536">
        <f>IF(TabB4[[#This Row],[Zufalls-
zahl wenn
lfd. Nr.]]=0,0,IF(RANK(TabB4[[#This Row],[Zufalls-
zahl wenn
lfd. Nr.]],TabB4[Zufalls-
zahl wenn
lfd. Nr.])&lt;=TabB4[[#Totals],[Zufalls-
zahl]],1,0))</f>
        <v>0</v>
      </c>
      <c r="D12" s="531" t="s">
        <v>37</v>
      </c>
      <c r="E12" s="532">
        <v>6</v>
      </c>
      <c r="F12" s="13"/>
      <c r="G12" s="29"/>
      <c r="H12" s="72"/>
      <c r="I12" s="72"/>
      <c r="J12" s="8"/>
      <c r="K12" s="8"/>
      <c r="L12" s="8"/>
      <c r="M12" s="152"/>
      <c r="N12" s="152"/>
      <c r="O12" s="72">
        <f>(TabB4[[#This Row],[förderfähiger 
Betrag nach Prüfung ÖIF (€)]]-TabB4[[#This Row],[eingereichter
Betrag (€)]])*IF(TabB4[[#This Row],[Stich-
probe]]&gt;0,1,0)</f>
        <v>0</v>
      </c>
      <c r="P12" s="8"/>
      <c r="Q12" s="8"/>
      <c r="R12" s="8"/>
      <c r="S12" s="537"/>
      <c r="T12" s="538"/>
      <c r="U12" s="538" t="str">
        <f>IF(ISERROR(VLOOKUP(TabB4[[#This Row],[Grund für Differenz]],Datenquelle!$I$3:$J$20,2,FALSE)),"",VLOOKUP(TabB4[[#This Row],[Grund für Differenz]],Datenquelle!$I$3:$J$20,2,FALSE))</f>
        <v/>
      </c>
      <c r="V12" s="537"/>
      <c r="W12" s="540"/>
      <c r="X12" s="540"/>
      <c r="Y12" s="541"/>
      <c r="Z12" s="541"/>
      <c r="AA12" s="541"/>
      <c r="AB12" s="541"/>
      <c r="AC12" s="541"/>
      <c r="AD12" s="541"/>
      <c r="AE12" s="539"/>
      <c r="AF12" s="542"/>
      <c r="AG12" s="542"/>
      <c r="AH12" s="542"/>
      <c r="AI12" s="542"/>
      <c r="AJ12" s="542"/>
      <c r="AK12" s="542"/>
      <c r="AL12" s="542"/>
      <c r="AM12" s="542"/>
      <c r="AN12" s="542"/>
      <c r="AO12" s="543"/>
      <c r="AP12" s="542" t="s">
        <v>317</v>
      </c>
      <c r="AQ12" s="542" t="s">
        <v>317</v>
      </c>
      <c r="AR12" s="542" t="s">
        <v>317</v>
      </c>
      <c r="AS12" s="542" t="s">
        <v>317</v>
      </c>
      <c r="AT12" s="542" t="s">
        <v>317</v>
      </c>
      <c r="AU12" s="542" t="s">
        <v>317</v>
      </c>
      <c r="AV12" s="543"/>
      <c r="AW12" s="542"/>
      <c r="AX12" s="537"/>
      <c r="AY12" s="61" t="str">
        <f>IF(OR(TabB4[[#This Row],[eingereichter
Betrag (€)]]=0,TabB4[[#This Row],[eingereichter
Betrag (€)]]=""),"",COUNTA($M$6:$M12)-COUNTIF(($M$6:$M12),0))</f>
        <v/>
      </c>
      <c r="AZ12" s="544">
        <f t="shared" ca="1" si="0"/>
        <v>7.1964264632699115E-2</v>
      </c>
      <c r="BA12" s="545">
        <f>IF(TabB4[[#This Row],[Lfd.
Nr. f.
Stich-
probe]]&lt;&gt;"",TabB4[[#This Row],[Zufalls-
zahl]],0)</f>
        <v>0</v>
      </c>
      <c r="BB12" s="546">
        <f>IF(TabB4[[#This Row],[Stich-
probe]]&gt;0,IF(TabB4[[#This Row],[Differenz
förderfähig/
eingereicht nach Prüfung ÖIF (€)]]&lt;&gt;0,1,0),0)</f>
        <v>0</v>
      </c>
      <c r="BC12" s="547">
        <f>IF(TabB4[[#This Row],[Stich-
probe]]=0,0,TabB4[[#This Row],[Stich-
probe]]*TabB4[[#This Row],[Differenz
förderfähig/
eingereicht nach Prüfung ÖIF (€)]]/TabB4[[#This Row],[eingereichter
Betrag (€)]]*-1)</f>
        <v>0</v>
      </c>
      <c r="BD12" s="61"/>
      <c r="BH12" s="73"/>
    </row>
    <row r="13" spans="2:60" s="60" customFormat="1">
      <c r="B13" s="61"/>
      <c r="C13" s="536">
        <f>IF(TabB4[[#This Row],[Zufalls-
zahl wenn
lfd. Nr.]]=0,0,IF(RANK(TabB4[[#This Row],[Zufalls-
zahl wenn
lfd. Nr.]],TabB4[Zufalls-
zahl wenn
lfd. Nr.])&lt;=TabB4[[#Totals],[Zufalls-
zahl]],1,0))</f>
        <v>0</v>
      </c>
      <c r="D13" s="531" t="s">
        <v>37</v>
      </c>
      <c r="E13" s="532">
        <v>7</v>
      </c>
      <c r="F13" s="13"/>
      <c r="G13" s="29"/>
      <c r="H13" s="72"/>
      <c r="I13" s="72"/>
      <c r="J13" s="8"/>
      <c r="K13" s="8"/>
      <c r="L13" s="8"/>
      <c r="M13" s="152"/>
      <c r="N13" s="152"/>
      <c r="O13" s="72">
        <f>(TabB4[[#This Row],[förderfähiger 
Betrag nach Prüfung ÖIF (€)]]-TabB4[[#This Row],[eingereichter
Betrag (€)]])*IF(TabB4[[#This Row],[Stich-
probe]]&gt;0,1,0)</f>
        <v>0</v>
      </c>
      <c r="P13" s="8"/>
      <c r="Q13" s="8"/>
      <c r="R13" s="8"/>
      <c r="S13" s="537"/>
      <c r="T13" s="538"/>
      <c r="U13" s="538" t="str">
        <f>IF(ISERROR(VLOOKUP(TabB4[[#This Row],[Grund für Differenz]],Datenquelle!$I$3:$J$20,2,FALSE)),"",VLOOKUP(TabB4[[#This Row],[Grund für Differenz]],Datenquelle!$I$3:$J$20,2,FALSE))</f>
        <v/>
      </c>
      <c r="V13" s="537"/>
      <c r="W13" s="540"/>
      <c r="X13" s="540"/>
      <c r="Y13" s="541"/>
      <c r="Z13" s="541"/>
      <c r="AA13" s="541"/>
      <c r="AB13" s="541"/>
      <c r="AC13" s="541"/>
      <c r="AD13" s="541"/>
      <c r="AE13" s="539"/>
      <c r="AF13" s="542"/>
      <c r="AG13" s="542"/>
      <c r="AH13" s="542"/>
      <c r="AI13" s="542"/>
      <c r="AJ13" s="542"/>
      <c r="AK13" s="542"/>
      <c r="AL13" s="542"/>
      <c r="AM13" s="542"/>
      <c r="AN13" s="542"/>
      <c r="AO13" s="543"/>
      <c r="AP13" s="542" t="s">
        <v>317</v>
      </c>
      <c r="AQ13" s="542" t="s">
        <v>317</v>
      </c>
      <c r="AR13" s="542" t="s">
        <v>317</v>
      </c>
      <c r="AS13" s="542" t="s">
        <v>317</v>
      </c>
      <c r="AT13" s="542" t="s">
        <v>317</v>
      </c>
      <c r="AU13" s="542" t="s">
        <v>317</v>
      </c>
      <c r="AV13" s="543"/>
      <c r="AW13" s="542"/>
      <c r="AX13" s="537"/>
      <c r="AY13" s="61" t="str">
        <f>IF(OR(TabB4[[#This Row],[eingereichter
Betrag (€)]]=0,TabB4[[#This Row],[eingereichter
Betrag (€)]]=""),"",COUNTA($M$6:$M13)-COUNTIF(($M$6:$M13),0))</f>
        <v/>
      </c>
      <c r="AZ13" s="544">
        <f t="shared" ca="1" si="0"/>
        <v>0.35352392137656607</v>
      </c>
      <c r="BA13" s="545">
        <f>IF(TabB4[[#This Row],[Lfd.
Nr. f.
Stich-
probe]]&lt;&gt;"",TabB4[[#This Row],[Zufalls-
zahl]],0)</f>
        <v>0</v>
      </c>
      <c r="BB13" s="546">
        <f>IF(TabB4[[#This Row],[Stich-
probe]]&gt;0,IF(TabB4[[#This Row],[Differenz
förderfähig/
eingereicht nach Prüfung ÖIF (€)]]&lt;&gt;0,1,0),0)</f>
        <v>0</v>
      </c>
      <c r="BC13" s="547">
        <f>IF(TabB4[[#This Row],[Stich-
probe]]=0,0,TabB4[[#This Row],[Stich-
probe]]*TabB4[[#This Row],[Differenz
förderfähig/
eingereicht nach Prüfung ÖIF (€)]]/TabB4[[#This Row],[eingereichter
Betrag (€)]]*-1)</f>
        <v>0</v>
      </c>
      <c r="BD13" s="61"/>
      <c r="BH13" s="73"/>
    </row>
    <row r="14" spans="2:60" s="60" customFormat="1">
      <c r="B14" s="61"/>
      <c r="C14" s="536">
        <f>IF(TabB4[[#This Row],[Zufalls-
zahl wenn
lfd. Nr.]]=0,0,IF(RANK(TabB4[[#This Row],[Zufalls-
zahl wenn
lfd. Nr.]],TabB4[Zufalls-
zahl wenn
lfd. Nr.])&lt;=TabB4[[#Totals],[Zufalls-
zahl]],1,0))</f>
        <v>0</v>
      </c>
      <c r="D14" s="531" t="s">
        <v>37</v>
      </c>
      <c r="E14" s="532">
        <v>8</v>
      </c>
      <c r="F14" s="13"/>
      <c r="G14" s="29"/>
      <c r="H14" s="72"/>
      <c r="I14" s="72"/>
      <c r="J14" s="8"/>
      <c r="K14" s="8"/>
      <c r="L14" s="8"/>
      <c r="M14" s="152"/>
      <c r="N14" s="152"/>
      <c r="O14" s="72">
        <f>(TabB4[[#This Row],[förderfähiger 
Betrag nach Prüfung ÖIF (€)]]-TabB4[[#This Row],[eingereichter
Betrag (€)]])*IF(TabB4[[#This Row],[Stich-
probe]]&gt;0,1,0)</f>
        <v>0</v>
      </c>
      <c r="P14" s="8"/>
      <c r="Q14" s="8"/>
      <c r="R14" s="8"/>
      <c r="S14" s="537"/>
      <c r="T14" s="538"/>
      <c r="U14" s="538" t="str">
        <f>IF(ISERROR(VLOOKUP(TabB4[[#This Row],[Grund für Differenz]],Datenquelle!$I$3:$J$20,2,FALSE)),"",VLOOKUP(TabB4[[#This Row],[Grund für Differenz]],Datenquelle!$I$3:$J$20,2,FALSE))</f>
        <v/>
      </c>
      <c r="V14" s="537"/>
      <c r="W14" s="540"/>
      <c r="X14" s="540"/>
      <c r="Y14" s="541"/>
      <c r="Z14" s="541"/>
      <c r="AA14" s="541"/>
      <c r="AB14" s="541"/>
      <c r="AC14" s="541"/>
      <c r="AD14" s="541"/>
      <c r="AE14" s="539"/>
      <c r="AF14" s="542"/>
      <c r="AG14" s="542"/>
      <c r="AH14" s="542"/>
      <c r="AI14" s="542"/>
      <c r="AJ14" s="542"/>
      <c r="AK14" s="542"/>
      <c r="AL14" s="542"/>
      <c r="AM14" s="542"/>
      <c r="AN14" s="542"/>
      <c r="AO14" s="543"/>
      <c r="AP14" s="542" t="s">
        <v>317</v>
      </c>
      <c r="AQ14" s="542" t="s">
        <v>317</v>
      </c>
      <c r="AR14" s="542" t="s">
        <v>317</v>
      </c>
      <c r="AS14" s="542" t="s">
        <v>317</v>
      </c>
      <c r="AT14" s="542" t="s">
        <v>317</v>
      </c>
      <c r="AU14" s="542" t="s">
        <v>317</v>
      </c>
      <c r="AV14" s="543"/>
      <c r="AW14" s="542"/>
      <c r="AX14" s="537"/>
      <c r="AY14" s="61" t="str">
        <f>IF(OR(TabB4[[#This Row],[eingereichter
Betrag (€)]]=0,TabB4[[#This Row],[eingereichter
Betrag (€)]]=""),"",COUNTA($M$6:$M14)-COUNTIF(($M$6:$M14),0))</f>
        <v/>
      </c>
      <c r="AZ14" s="544">
        <f t="shared" ca="1" si="0"/>
        <v>0.90685608966265063</v>
      </c>
      <c r="BA14" s="545">
        <f>IF(TabB4[[#This Row],[Lfd.
Nr. f.
Stich-
probe]]&lt;&gt;"",TabB4[[#This Row],[Zufalls-
zahl]],0)</f>
        <v>0</v>
      </c>
      <c r="BB14" s="546">
        <f>IF(TabB4[[#This Row],[Stich-
probe]]&gt;0,IF(TabB4[[#This Row],[Differenz
förderfähig/
eingereicht nach Prüfung ÖIF (€)]]&lt;&gt;0,1,0),0)</f>
        <v>0</v>
      </c>
      <c r="BC14" s="547">
        <f>IF(TabB4[[#This Row],[Stich-
probe]]=0,0,TabB4[[#This Row],[Stich-
probe]]*TabB4[[#This Row],[Differenz
förderfähig/
eingereicht nach Prüfung ÖIF (€)]]/TabB4[[#This Row],[eingereichter
Betrag (€)]]*-1)</f>
        <v>0</v>
      </c>
      <c r="BD14" s="61"/>
      <c r="BH14" s="73"/>
    </row>
    <row r="15" spans="2:60" s="60" customFormat="1">
      <c r="B15" s="61"/>
      <c r="C15" s="536">
        <f>IF(TabB4[[#This Row],[Zufalls-
zahl wenn
lfd. Nr.]]=0,0,IF(RANK(TabB4[[#This Row],[Zufalls-
zahl wenn
lfd. Nr.]],TabB4[Zufalls-
zahl wenn
lfd. Nr.])&lt;=TabB4[[#Totals],[Zufalls-
zahl]],1,0))</f>
        <v>0</v>
      </c>
      <c r="D15" s="531" t="s">
        <v>37</v>
      </c>
      <c r="E15" s="532">
        <v>9</v>
      </c>
      <c r="F15" s="13"/>
      <c r="G15" s="29"/>
      <c r="H15" s="72"/>
      <c r="I15" s="72"/>
      <c r="J15" s="8"/>
      <c r="K15" s="8"/>
      <c r="L15" s="8"/>
      <c r="M15" s="152"/>
      <c r="N15" s="152"/>
      <c r="O15" s="72">
        <f>(TabB4[[#This Row],[förderfähiger 
Betrag nach Prüfung ÖIF (€)]]-TabB4[[#This Row],[eingereichter
Betrag (€)]])*IF(TabB4[[#This Row],[Stich-
probe]]&gt;0,1,0)</f>
        <v>0</v>
      </c>
      <c r="P15" s="8"/>
      <c r="Q15" s="8"/>
      <c r="R15" s="8"/>
      <c r="S15" s="537"/>
      <c r="T15" s="538"/>
      <c r="U15" s="538" t="str">
        <f>IF(ISERROR(VLOOKUP(TabB4[[#This Row],[Grund für Differenz]],Datenquelle!$I$3:$J$20,2,FALSE)),"",VLOOKUP(TabB4[[#This Row],[Grund für Differenz]],Datenquelle!$I$3:$J$20,2,FALSE))</f>
        <v/>
      </c>
      <c r="V15" s="537"/>
      <c r="W15" s="540"/>
      <c r="X15" s="540"/>
      <c r="Y15" s="541"/>
      <c r="Z15" s="541"/>
      <c r="AA15" s="541"/>
      <c r="AB15" s="541"/>
      <c r="AC15" s="541"/>
      <c r="AD15" s="541"/>
      <c r="AE15" s="539"/>
      <c r="AF15" s="542"/>
      <c r="AG15" s="542"/>
      <c r="AH15" s="542"/>
      <c r="AI15" s="542"/>
      <c r="AJ15" s="542"/>
      <c r="AK15" s="542"/>
      <c r="AL15" s="542"/>
      <c r="AM15" s="542"/>
      <c r="AN15" s="542"/>
      <c r="AO15" s="543"/>
      <c r="AP15" s="542" t="s">
        <v>317</v>
      </c>
      <c r="AQ15" s="542" t="s">
        <v>317</v>
      </c>
      <c r="AR15" s="542" t="s">
        <v>317</v>
      </c>
      <c r="AS15" s="542" t="s">
        <v>317</v>
      </c>
      <c r="AT15" s="542" t="s">
        <v>317</v>
      </c>
      <c r="AU15" s="542" t="s">
        <v>317</v>
      </c>
      <c r="AV15" s="543"/>
      <c r="AW15" s="542"/>
      <c r="AX15" s="537"/>
      <c r="AY15" s="61" t="str">
        <f>IF(OR(TabB4[[#This Row],[eingereichter
Betrag (€)]]=0,TabB4[[#This Row],[eingereichter
Betrag (€)]]=""),"",COUNTA($M$6:$M15)-COUNTIF(($M$6:$M15),0))</f>
        <v/>
      </c>
      <c r="AZ15" s="544">
        <f t="shared" ca="1" si="0"/>
        <v>0.91077049564879098</v>
      </c>
      <c r="BA15" s="545">
        <f>IF(TabB4[[#This Row],[Lfd.
Nr. f.
Stich-
probe]]&lt;&gt;"",TabB4[[#This Row],[Zufalls-
zahl]],0)</f>
        <v>0</v>
      </c>
      <c r="BB15" s="546">
        <f>IF(TabB4[[#This Row],[Stich-
probe]]&gt;0,IF(TabB4[[#This Row],[Differenz
förderfähig/
eingereicht nach Prüfung ÖIF (€)]]&lt;&gt;0,1,0),0)</f>
        <v>0</v>
      </c>
      <c r="BC15" s="547">
        <f>IF(TabB4[[#This Row],[Stich-
probe]]=0,0,TabB4[[#This Row],[Stich-
probe]]*TabB4[[#This Row],[Differenz
förderfähig/
eingereicht nach Prüfung ÖIF (€)]]/TabB4[[#This Row],[eingereichter
Betrag (€)]]*-1)</f>
        <v>0</v>
      </c>
      <c r="BD15" s="61"/>
      <c r="BH15" s="73"/>
    </row>
    <row r="16" spans="2:60" s="60" customFormat="1">
      <c r="B16" s="61"/>
      <c r="C16" s="536">
        <f>IF(TabB4[[#This Row],[Zufalls-
zahl wenn
lfd. Nr.]]=0,0,IF(RANK(TabB4[[#This Row],[Zufalls-
zahl wenn
lfd. Nr.]],TabB4[Zufalls-
zahl wenn
lfd. Nr.])&lt;=TabB4[[#Totals],[Zufalls-
zahl]],1,0))</f>
        <v>0</v>
      </c>
      <c r="D16" s="531" t="s">
        <v>37</v>
      </c>
      <c r="E16" s="532">
        <v>10</v>
      </c>
      <c r="F16" s="13"/>
      <c r="G16" s="29"/>
      <c r="H16" s="72"/>
      <c r="I16" s="72"/>
      <c r="J16" s="8"/>
      <c r="K16" s="8"/>
      <c r="L16" s="8"/>
      <c r="M16" s="152"/>
      <c r="N16" s="152"/>
      <c r="O16" s="72">
        <f>(TabB4[[#This Row],[förderfähiger 
Betrag nach Prüfung ÖIF (€)]]-TabB4[[#This Row],[eingereichter
Betrag (€)]])*IF(TabB4[[#This Row],[Stich-
probe]]&gt;0,1,0)</f>
        <v>0</v>
      </c>
      <c r="P16" s="8"/>
      <c r="Q16" s="8"/>
      <c r="R16" s="8"/>
      <c r="S16" s="537"/>
      <c r="T16" s="538"/>
      <c r="U16" s="538" t="str">
        <f>IF(ISERROR(VLOOKUP(TabB4[[#This Row],[Grund für Differenz]],Datenquelle!$I$3:$J$20,2,FALSE)),"",VLOOKUP(TabB4[[#This Row],[Grund für Differenz]],Datenquelle!$I$3:$J$20,2,FALSE))</f>
        <v/>
      </c>
      <c r="V16" s="537"/>
      <c r="W16" s="540"/>
      <c r="X16" s="540"/>
      <c r="Y16" s="541"/>
      <c r="Z16" s="541"/>
      <c r="AA16" s="541"/>
      <c r="AB16" s="541"/>
      <c r="AC16" s="541"/>
      <c r="AD16" s="541"/>
      <c r="AE16" s="539"/>
      <c r="AF16" s="542"/>
      <c r="AG16" s="542"/>
      <c r="AH16" s="542"/>
      <c r="AI16" s="542"/>
      <c r="AJ16" s="542"/>
      <c r="AK16" s="542"/>
      <c r="AL16" s="542"/>
      <c r="AM16" s="542"/>
      <c r="AN16" s="542"/>
      <c r="AO16" s="543"/>
      <c r="AP16" s="542" t="s">
        <v>317</v>
      </c>
      <c r="AQ16" s="542" t="s">
        <v>317</v>
      </c>
      <c r="AR16" s="542" t="s">
        <v>317</v>
      </c>
      <c r="AS16" s="542" t="s">
        <v>317</v>
      </c>
      <c r="AT16" s="542" t="s">
        <v>317</v>
      </c>
      <c r="AU16" s="542" t="s">
        <v>317</v>
      </c>
      <c r="AV16" s="543"/>
      <c r="AW16" s="542"/>
      <c r="AX16" s="537"/>
      <c r="AY16" s="61" t="str">
        <f>IF(OR(TabB4[[#This Row],[eingereichter
Betrag (€)]]=0,TabB4[[#This Row],[eingereichter
Betrag (€)]]=""),"",COUNTA($M$6:$M16)-COUNTIF(($M$6:$M16),0))</f>
        <v/>
      </c>
      <c r="AZ16" s="544">
        <f t="shared" ca="1" si="0"/>
        <v>0.54223819627347591</v>
      </c>
      <c r="BA16" s="545">
        <f>IF(TabB4[[#This Row],[Lfd.
Nr. f.
Stich-
probe]]&lt;&gt;"",TabB4[[#This Row],[Zufalls-
zahl]],0)</f>
        <v>0</v>
      </c>
      <c r="BB16" s="546">
        <f>IF(TabB4[[#This Row],[Stich-
probe]]&gt;0,IF(TabB4[[#This Row],[Differenz
förderfähig/
eingereicht nach Prüfung ÖIF (€)]]&lt;&gt;0,1,0),0)</f>
        <v>0</v>
      </c>
      <c r="BC16" s="547">
        <f>IF(TabB4[[#This Row],[Stich-
probe]]=0,0,TabB4[[#This Row],[Stich-
probe]]*TabB4[[#This Row],[Differenz
förderfähig/
eingereicht nach Prüfung ÖIF (€)]]/TabB4[[#This Row],[eingereichter
Betrag (€)]]*-1)</f>
        <v>0</v>
      </c>
      <c r="BD16" s="61"/>
      <c r="BH16" s="73"/>
    </row>
    <row r="17" spans="2:60" s="60" customFormat="1">
      <c r="B17" s="61"/>
      <c r="C17" s="536">
        <f>IF(TabB4[[#This Row],[Zufalls-
zahl wenn
lfd. Nr.]]=0,0,IF(RANK(TabB4[[#This Row],[Zufalls-
zahl wenn
lfd. Nr.]],TabB4[Zufalls-
zahl wenn
lfd. Nr.])&lt;=TabB4[[#Totals],[Zufalls-
zahl]],1,0))</f>
        <v>0</v>
      </c>
      <c r="D17" s="531" t="s">
        <v>37</v>
      </c>
      <c r="E17" s="532">
        <v>11</v>
      </c>
      <c r="F17" s="13"/>
      <c r="G17" s="29"/>
      <c r="H17" s="72"/>
      <c r="I17" s="72"/>
      <c r="J17" s="8"/>
      <c r="K17" s="8"/>
      <c r="L17" s="8"/>
      <c r="M17" s="152"/>
      <c r="N17" s="152"/>
      <c r="O17" s="72">
        <f>(TabB4[[#This Row],[förderfähiger 
Betrag nach Prüfung ÖIF (€)]]-TabB4[[#This Row],[eingereichter
Betrag (€)]])*IF(TabB4[[#This Row],[Stich-
probe]]&gt;0,1,0)</f>
        <v>0</v>
      </c>
      <c r="P17" s="8"/>
      <c r="Q17" s="8"/>
      <c r="R17" s="8"/>
      <c r="S17" s="537"/>
      <c r="T17" s="538"/>
      <c r="U17" s="538" t="str">
        <f>IF(ISERROR(VLOOKUP(TabB4[[#This Row],[Grund für Differenz]],Datenquelle!$I$3:$J$20,2,FALSE)),"",VLOOKUP(TabB4[[#This Row],[Grund für Differenz]],Datenquelle!$I$3:$J$20,2,FALSE))</f>
        <v/>
      </c>
      <c r="V17" s="537"/>
      <c r="W17" s="540"/>
      <c r="X17" s="540"/>
      <c r="Y17" s="541"/>
      <c r="Z17" s="541"/>
      <c r="AA17" s="541"/>
      <c r="AB17" s="541"/>
      <c r="AC17" s="541"/>
      <c r="AD17" s="541"/>
      <c r="AE17" s="539"/>
      <c r="AF17" s="542"/>
      <c r="AG17" s="542"/>
      <c r="AH17" s="542"/>
      <c r="AI17" s="542"/>
      <c r="AJ17" s="542"/>
      <c r="AK17" s="542"/>
      <c r="AL17" s="542"/>
      <c r="AM17" s="542"/>
      <c r="AN17" s="542"/>
      <c r="AO17" s="543"/>
      <c r="AP17" s="542" t="s">
        <v>317</v>
      </c>
      <c r="AQ17" s="542" t="s">
        <v>317</v>
      </c>
      <c r="AR17" s="542" t="s">
        <v>317</v>
      </c>
      <c r="AS17" s="542" t="s">
        <v>317</v>
      </c>
      <c r="AT17" s="542" t="s">
        <v>317</v>
      </c>
      <c r="AU17" s="542" t="s">
        <v>317</v>
      </c>
      <c r="AV17" s="543"/>
      <c r="AW17" s="542"/>
      <c r="AX17" s="537"/>
      <c r="AY17" s="61" t="str">
        <f>IF(OR(TabB4[[#This Row],[eingereichter
Betrag (€)]]=0,TabB4[[#This Row],[eingereichter
Betrag (€)]]=""),"",COUNTA($M$6:$M17)-COUNTIF(($M$6:$M17),0))</f>
        <v/>
      </c>
      <c r="AZ17" s="544">
        <f t="shared" ca="1" si="0"/>
        <v>0.1173200690970323</v>
      </c>
      <c r="BA17" s="545">
        <f>IF(TabB4[[#This Row],[Lfd.
Nr. f.
Stich-
probe]]&lt;&gt;"",TabB4[[#This Row],[Zufalls-
zahl]],0)</f>
        <v>0</v>
      </c>
      <c r="BB17" s="546">
        <f>IF(TabB4[[#This Row],[Stich-
probe]]&gt;0,IF(TabB4[[#This Row],[Differenz
förderfähig/
eingereicht nach Prüfung ÖIF (€)]]&lt;&gt;0,1,0),0)</f>
        <v>0</v>
      </c>
      <c r="BC17" s="547">
        <f>IF(TabB4[[#This Row],[Stich-
probe]]=0,0,TabB4[[#This Row],[Stich-
probe]]*TabB4[[#This Row],[Differenz
förderfähig/
eingereicht nach Prüfung ÖIF (€)]]/TabB4[[#This Row],[eingereichter
Betrag (€)]]*-1)</f>
        <v>0</v>
      </c>
      <c r="BD17" s="61"/>
      <c r="BH17" s="73"/>
    </row>
    <row r="18" spans="2:60" s="60" customFormat="1">
      <c r="B18" s="61"/>
      <c r="C18" s="536">
        <f>IF(TabB4[[#This Row],[Zufalls-
zahl wenn
lfd. Nr.]]=0,0,IF(RANK(TabB4[[#This Row],[Zufalls-
zahl wenn
lfd. Nr.]],TabB4[Zufalls-
zahl wenn
lfd. Nr.])&lt;=TabB4[[#Totals],[Zufalls-
zahl]],1,0))</f>
        <v>0</v>
      </c>
      <c r="D18" s="531" t="s">
        <v>37</v>
      </c>
      <c r="E18" s="532">
        <v>12</v>
      </c>
      <c r="F18" s="13"/>
      <c r="G18" s="29"/>
      <c r="H18" s="72"/>
      <c r="I18" s="72"/>
      <c r="J18" s="8"/>
      <c r="K18" s="8"/>
      <c r="L18" s="8"/>
      <c r="M18" s="152"/>
      <c r="N18" s="152"/>
      <c r="O18" s="72">
        <f>(TabB4[[#This Row],[förderfähiger 
Betrag nach Prüfung ÖIF (€)]]-TabB4[[#This Row],[eingereichter
Betrag (€)]])*IF(TabB4[[#This Row],[Stich-
probe]]&gt;0,1,0)</f>
        <v>0</v>
      </c>
      <c r="P18" s="8"/>
      <c r="Q18" s="8"/>
      <c r="R18" s="8"/>
      <c r="S18" s="537"/>
      <c r="T18" s="538"/>
      <c r="U18" s="538" t="str">
        <f>IF(ISERROR(VLOOKUP(TabB4[[#This Row],[Grund für Differenz]],Datenquelle!$I$3:$J$20,2,FALSE)),"",VLOOKUP(TabB4[[#This Row],[Grund für Differenz]],Datenquelle!$I$3:$J$20,2,FALSE))</f>
        <v/>
      </c>
      <c r="V18" s="537"/>
      <c r="W18" s="540"/>
      <c r="X18" s="540"/>
      <c r="Y18" s="541"/>
      <c r="Z18" s="541"/>
      <c r="AA18" s="541"/>
      <c r="AB18" s="541"/>
      <c r="AC18" s="541"/>
      <c r="AD18" s="541"/>
      <c r="AE18" s="539"/>
      <c r="AF18" s="542"/>
      <c r="AG18" s="542"/>
      <c r="AH18" s="542"/>
      <c r="AI18" s="542"/>
      <c r="AJ18" s="542"/>
      <c r="AK18" s="542"/>
      <c r="AL18" s="542"/>
      <c r="AM18" s="542"/>
      <c r="AN18" s="542"/>
      <c r="AO18" s="543"/>
      <c r="AP18" s="542" t="s">
        <v>317</v>
      </c>
      <c r="AQ18" s="542" t="s">
        <v>317</v>
      </c>
      <c r="AR18" s="542" t="s">
        <v>317</v>
      </c>
      <c r="AS18" s="542" t="s">
        <v>317</v>
      </c>
      <c r="AT18" s="542" t="s">
        <v>317</v>
      </c>
      <c r="AU18" s="542" t="s">
        <v>317</v>
      </c>
      <c r="AV18" s="543"/>
      <c r="AW18" s="542"/>
      <c r="AX18" s="537"/>
      <c r="AY18" s="61" t="str">
        <f>IF(OR(TabB4[[#This Row],[eingereichter
Betrag (€)]]=0,TabB4[[#This Row],[eingereichter
Betrag (€)]]=""),"",COUNTA($M$6:$M18)-COUNTIF(($M$6:$M18),0))</f>
        <v/>
      </c>
      <c r="AZ18" s="544">
        <f t="shared" ca="1" si="0"/>
        <v>0.47054640157779082</v>
      </c>
      <c r="BA18" s="545">
        <f>IF(TabB4[[#This Row],[Lfd.
Nr. f.
Stich-
probe]]&lt;&gt;"",TabB4[[#This Row],[Zufalls-
zahl]],0)</f>
        <v>0</v>
      </c>
      <c r="BB18" s="546">
        <f>IF(TabB4[[#This Row],[Stich-
probe]]&gt;0,IF(TabB4[[#This Row],[Differenz
förderfähig/
eingereicht nach Prüfung ÖIF (€)]]&lt;&gt;0,1,0),0)</f>
        <v>0</v>
      </c>
      <c r="BC18" s="547">
        <f>IF(TabB4[[#This Row],[Stich-
probe]]=0,0,TabB4[[#This Row],[Stich-
probe]]*TabB4[[#This Row],[Differenz
förderfähig/
eingereicht nach Prüfung ÖIF (€)]]/TabB4[[#This Row],[eingereichter
Betrag (€)]]*-1)</f>
        <v>0</v>
      </c>
      <c r="BD18" s="61"/>
      <c r="BH18" s="73"/>
    </row>
    <row r="19" spans="2:60" s="60" customFormat="1">
      <c r="B19" s="61"/>
      <c r="C19" s="536">
        <f>IF(TabB4[[#This Row],[Zufalls-
zahl wenn
lfd. Nr.]]=0,0,IF(RANK(TabB4[[#This Row],[Zufalls-
zahl wenn
lfd. Nr.]],TabB4[Zufalls-
zahl wenn
lfd. Nr.])&lt;=TabB4[[#Totals],[Zufalls-
zahl]],1,0))</f>
        <v>0</v>
      </c>
      <c r="D19" s="531" t="s">
        <v>37</v>
      </c>
      <c r="E19" s="532">
        <v>13</v>
      </c>
      <c r="F19" s="13"/>
      <c r="G19" s="29"/>
      <c r="H19" s="72"/>
      <c r="I19" s="72"/>
      <c r="J19" s="8"/>
      <c r="K19" s="8"/>
      <c r="L19" s="8"/>
      <c r="M19" s="152"/>
      <c r="N19" s="152"/>
      <c r="O19" s="72">
        <f>(TabB4[[#This Row],[förderfähiger 
Betrag nach Prüfung ÖIF (€)]]-TabB4[[#This Row],[eingereichter
Betrag (€)]])*IF(TabB4[[#This Row],[Stich-
probe]]&gt;0,1,0)</f>
        <v>0</v>
      </c>
      <c r="P19" s="8"/>
      <c r="Q19" s="8"/>
      <c r="R19" s="8"/>
      <c r="S19" s="537"/>
      <c r="T19" s="538"/>
      <c r="U19" s="538" t="str">
        <f>IF(ISERROR(VLOOKUP(TabB4[[#This Row],[Grund für Differenz]],Datenquelle!$I$3:$J$20,2,FALSE)),"",VLOOKUP(TabB4[[#This Row],[Grund für Differenz]],Datenquelle!$I$3:$J$20,2,FALSE))</f>
        <v/>
      </c>
      <c r="V19" s="537"/>
      <c r="W19" s="540"/>
      <c r="X19" s="540"/>
      <c r="Y19" s="541"/>
      <c r="Z19" s="541"/>
      <c r="AA19" s="541"/>
      <c r="AB19" s="541"/>
      <c r="AC19" s="541"/>
      <c r="AD19" s="541"/>
      <c r="AE19" s="539"/>
      <c r="AF19" s="542"/>
      <c r="AG19" s="542"/>
      <c r="AH19" s="542"/>
      <c r="AI19" s="542"/>
      <c r="AJ19" s="542"/>
      <c r="AK19" s="542"/>
      <c r="AL19" s="542"/>
      <c r="AM19" s="542"/>
      <c r="AN19" s="542"/>
      <c r="AO19" s="543"/>
      <c r="AP19" s="542" t="s">
        <v>317</v>
      </c>
      <c r="AQ19" s="542" t="s">
        <v>317</v>
      </c>
      <c r="AR19" s="542" t="s">
        <v>317</v>
      </c>
      <c r="AS19" s="542" t="s">
        <v>317</v>
      </c>
      <c r="AT19" s="542" t="s">
        <v>317</v>
      </c>
      <c r="AU19" s="542" t="s">
        <v>317</v>
      </c>
      <c r="AV19" s="543"/>
      <c r="AW19" s="542"/>
      <c r="AX19" s="537"/>
      <c r="AY19" s="61" t="str">
        <f>IF(OR(TabB4[[#This Row],[eingereichter
Betrag (€)]]=0,TabB4[[#This Row],[eingereichter
Betrag (€)]]=""),"",COUNTA($M$6:$M19)-COUNTIF(($M$6:$M19),0))</f>
        <v/>
      </c>
      <c r="AZ19" s="544">
        <f t="shared" ca="1" si="0"/>
        <v>0.13943024201176701</v>
      </c>
      <c r="BA19" s="545">
        <f>IF(TabB4[[#This Row],[Lfd.
Nr. f.
Stich-
probe]]&lt;&gt;"",TabB4[[#This Row],[Zufalls-
zahl]],0)</f>
        <v>0</v>
      </c>
      <c r="BB19" s="546">
        <f>IF(TabB4[[#This Row],[Stich-
probe]]&gt;0,IF(TabB4[[#This Row],[Differenz
förderfähig/
eingereicht nach Prüfung ÖIF (€)]]&lt;&gt;0,1,0),0)</f>
        <v>0</v>
      </c>
      <c r="BC19" s="547">
        <f>IF(TabB4[[#This Row],[Stich-
probe]]=0,0,TabB4[[#This Row],[Stich-
probe]]*TabB4[[#This Row],[Differenz
förderfähig/
eingereicht nach Prüfung ÖIF (€)]]/TabB4[[#This Row],[eingereichter
Betrag (€)]]*-1)</f>
        <v>0</v>
      </c>
      <c r="BD19" s="61"/>
      <c r="BH19" s="73"/>
    </row>
    <row r="20" spans="2:60" s="60" customFormat="1">
      <c r="B20" s="61"/>
      <c r="C20" s="536">
        <f>IF(TabB4[[#This Row],[Zufalls-
zahl wenn
lfd. Nr.]]=0,0,IF(RANK(TabB4[[#This Row],[Zufalls-
zahl wenn
lfd. Nr.]],TabB4[Zufalls-
zahl wenn
lfd. Nr.])&lt;=TabB4[[#Totals],[Zufalls-
zahl]],1,0))</f>
        <v>0</v>
      </c>
      <c r="D20" s="531" t="s">
        <v>37</v>
      </c>
      <c r="E20" s="532">
        <v>14</v>
      </c>
      <c r="F20" s="13"/>
      <c r="G20" s="29"/>
      <c r="H20" s="72"/>
      <c r="I20" s="72"/>
      <c r="J20" s="8"/>
      <c r="K20" s="8"/>
      <c r="L20" s="8"/>
      <c r="M20" s="152"/>
      <c r="N20" s="152"/>
      <c r="O20" s="72">
        <f>(TabB4[[#This Row],[förderfähiger 
Betrag nach Prüfung ÖIF (€)]]-TabB4[[#This Row],[eingereichter
Betrag (€)]])*IF(TabB4[[#This Row],[Stich-
probe]]&gt;0,1,0)</f>
        <v>0</v>
      </c>
      <c r="P20" s="8"/>
      <c r="Q20" s="8"/>
      <c r="R20" s="8"/>
      <c r="S20" s="537"/>
      <c r="T20" s="538"/>
      <c r="U20" s="538" t="str">
        <f>IF(ISERROR(VLOOKUP(TabB4[[#This Row],[Grund für Differenz]],Datenquelle!$I$3:$J$20,2,FALSE)),"",VLOOKUP(TabB4[[#This Row],[Grund für Differenz]],Datenquelle!$I$3:$J$20,2,FALSE))</f>
        <v/>
      </c>
      <c r="V20" s="537"/>
      <c r="W20" s="540"/>
      <c r="X20" s="540"/>
      <c r="Y20" s="541"/>
      <c r="Z20" s="541"/>
      <c r="AA20" s="541"/>
      <c r="AB20" s="541"/>
      <c r="AC20" s="541"/>
      <c r="AD20" s="541"/>
      <c r="AE20" s="539"/>
      <c r="AF20" s="542"/>
      <c r="AG20" s="542"/>
      <c r="AH20" s="542"/>
      <c r="AI20" s="542"/>
      <c r="AJ20" s="542"/>
      <c r="AK20" s="542"/>
      <c r="AL20" s="542"/>
      <c r="AM20" s="542"/>
      <c r="AN20" s="542"/>
      <c r="AO20" s="543"/>
      <c r="AP20" s="542" t="s">
        <v>317</v>
      </c>
      <c r="AQ20" s="542" t="s">
        <v>317</v>
      </c>
      <c r="AR20" s="542" t="s">
        <v>317</v>
      </c>
      <c r="AS20" s="542" t="s">
        <v>317</v>
      </c>
      <c r="AT20" s="542" t="s">
        <v>317</v>
      </c>
      <c r="AU20" s="542" t="s">
        <v>317</v>
      </c>
      <c r="AV20" s="543"/>
      <c r="AW20" s="542"/>
      <c r="AX20" s="537"/>
      <c r="AY20" s="61" t="str">
        <f>IF(OR(TabB4[[#This Row],[eingereichter
Betrag (€)]]=0,TabB4[[#This Row],[eingereichter
Betrag (€)]]=""),"",COUNTA($M$6:$M20)-COUNTIF(($M$6:$M20),0))</f>
        <v/>
      </c>
      <c r="AZ20" s="544">
        <f t="shared" ca="1" si="0"/>
        <v>0.62661023651091774</v>
      </c>
      <c r="BA20" s="545">
        <f>IF(TabB4[[#This Row],[Lfd.
Nr. f.
Stich-
probe]]&lt;&gt;"",TabB4[[#This Row],[Zufalls-
zahl]],0)</f>
        <v>0</v>
      </c>
      <c r="BB20" s="546">
        <f>IF(TabB4[[#This Row],[Stich-
probe]]&gt;0,IF(TabB4[[#This Row],[Differenz
förderfähig/
eingereicht nach Prüfung ÖIF (€)]]&lt;&gt;0,1,0),0)</f>
        <v>0</v>
      </c>
      <c r="BC20" s="547">
        <f>IF(TabB4[[#This Row],[Stich-
probe]]=0,0,TabB4[[#This Row],[Stich-
probe]]*TabB4[[#This Row],[Differenz
förderfähig/
eingereicht nach Prüfung ÖIF (€)]]/TabB4[[#This Row],[eingereichter
Betrag (€)]]*-1)</f>
        <v>0</v>
      </c>
      <c r="BD20" s="61"/>
      <c r="BH20" s="73"/>
    </row>
    <row r="21" spans="2:60" s="60" customFormat="1">
      <c r="B21" s="61"/>
      <c r="C21" s="536">
        <f>IF(TabB4[[#This Row],[Zufalls-
zahl wenn
lfd. Nr.]]=0,0,IF(RANK(TabB4[[#This Row],[Zufalls-
zahl wenn
lfd. Nr.]],TabB4[Zufalls-
zahl wenn
lfd. Nr.])&lt;=TabB4[[#Totals],[Zufalls-
zahl]],1,0))</f>
        <v>0</v>
      </c>
      <c r="D21" s="531" t="s">
        <v>37</v>
      </c>
      <c r="E21" s="532">
        <v>15</v>
      </c>
      <c r="F21" s="13"/>
      <c r="G21" s="29"/>
      <c r="H21" s="72"/>
      <c r="I21" s="72"/>
      <c r="J21" s="8"/>
      <c r="K21" s="8"/>
      <c r="L21" s="8"/>
      <c r="M21" s="152"/>
      <c r="N21" s="152"/>
      <c r="O21" s="72">
        <f>(TabB4[[#This Row],[förderfähiger 
Betrag nach Prüfung ÖIF (€)]]-TabB4[[#This Row],[eingereichter
Betrag (€)]])*IF(TabB4[[#This Row],[Stich-
probe]]&gt;0,1,0)</f>
        <v>0</v>
      </c>
      <c r="P21" s="8"/>
      <c r="Q21" s="8"/>
      <c r="R21" s="8"/>
      <c r="S21" s="537"/>
      <c r="T21" s="538"/>
      <c r="U21" s="538" t="str">
        <f>IF(ISERROR(VLOOKUP(TabB4[[#This Row],[Grund für Differenz]],Datenquelle!$I$3:$J$20,2,FALSE)),"",VLOOKUP(TabB4[[#This Row],[Grund für Differenz]],Datenquelle!$I$3:$J$20,2,FALSE))</f>
        <v/>
      </c>
      <c r="V21" s="537"/>
      <c r="W21" s="540"/>
      <c r="X21" s="540"/>
      <c r="Y21" s="541"/>
      <c r="Z21" s="541"/>
      <c r="AA21" s="541"/>
      <c r="AB21" s="541"/>
      <c r="AC21" s="541"/>
      <c r="AD21" s="541"/>
      <c r="AE21" s="539"/>
      <c r="AF21" s="542"/>
      <c r="AG21" s="542"/>
      <c r="AH21" s="542"/>
      <c r="AI21" s="542"/>
      <c r="AJ21" s="542"/>
      <c r="AK21" s="542"/>
      <c r="AL21" s="542"/>
      <c r="AM21" s="542"/>
      <c r="AN21" s="542"/>
      <c r="AO21" s="543"/>
      <c r="AP21" s="542" t="s">
        <v>317</v>
      </c>
      <c r="AQ21" s="542" t="s">
        <v>317</v>
      </c>
      <c r="AR21" s="542" t="s">
        <v>317</v>
      </c>
      <c r="AS21" s="542" t="s">
        <v>317</v>
      </c>
      <c r="AT21" s="542" t="s">
        <v>317</v>
      </c>
      <c r="AU21" s="542" t="s">
        <v>317</v>
      </c>
      <c r="AV21" s="543"/>
      <c r="AW21" s="542"/>
      <c r="AX21" s="537"/>
      <c r="AY21" s="61" t="str">
        <f>IF(OR(TabB4[[#This Row],[eingereichter
Betrag (€)]]=0,TabB4[[#This Row],[eingereichter
Betrag (€)]]=""),"",COUNTA($M$6:$M21)-COUNTIF(($M$6:$M21),0))</f>
        <v/>
      </c>
      <c r="AZ21" s="544">
        <f t="shared" ca="1" si="0"/>
        <v>0.54760842341431915</v>
      </c>
      <c r="BA21" s="545">
        <f>IF(TabB4[[#This Row],[Lfd.
Nr. f.
Stich-
probe]]&lt;&gt;"",TabB4[[#This Row],[Zufalls-
zahl]],0)</f>
        <v>0</v>
      </c>
      <c r="BB21" s="546">
        <f>IF(TabB4[[#This Row],[Stich-
probe]]&gt;0,IF(TabB4[[#This Row],[Differenz
förderfähig/
eingereicht nach Prüfung ÖIF (€)]]&lt;&gt;0,1,0),0)</f>
        <v>0</v>
      </c>
      <c r="BC21" s="547">
        <f>IF(TabB4[[#This Row],[Stich-
probe]]=0,0,TabB4[[#This Row],[Stich-
probe]]*TabB4[[#This Row],[Differenz
förderfähig/
eingereicht nach Prüfung ÖIF (€)]]/TabB4[[#This Row],[eingereichter
Betrag (€)]]*-1)</f>
        <v>0</v>
      </c>
      <c r="BD21" s="61"/>
      <c r="BH21" s="73"/>
    </row>
    <row r="22" spans="2:60" s="60" customFormat="1">
      <c r="B22" s="61"/>
      <c r="C22" s="536">
        <f>IF(TabB4[[#This Row],[Zufalls-
zahl wenn
lfd. Nr.]]=0,0,IF(RANK(TabB4[[#This Row],[Zufalls-
zahl wenn
lfd. Nr.]],TabB4[Zufalls-
zahl wenn
lfd. Nr.])&lt;=TabB4[[#Totals],[Zufalls-
zahl]],1,0))</f>
        <v>0</v>
      </c>
      <c r="D22" s="531" t="s">
        <v>37</v>
      </c>
      <c r="E22" s="532">
        <v>16</v>
      </c>
      <c r="F22" s="13"/>
      <c r="G22" s="29"/>
      <c r="H22" s="72"/>
      <c r="I22" s="72"/>
      <c r="J22" s="8"/>
      <c r="K22" s="8"/>
      <c r="L22" s="8"/>
      <c r="M22" s="152"/>
      <c r="N22" s="152"/>
      <c r="O22" s="72">
        <f>(TabB4[[#This Row],[förderfähiger 
Betrag nach Prüfung ÖIF (€)]]-TabB4[[#This Row],[eingereichter
Betrag (€)]])*IF(TabB4[[#This Row],[Stich-
probe]]&gt;0,1,0)</f>
        <v>0</v>
      </c>
      <c r="P22" s="8"/>
      <c r="Q22" s="8"/>
      <c r="R22" s="8"/>
      <c r="S22" s="537"/>
      <c r="T22" s="538"/>
      <c r="U22" s="538" t="str">
        <f>IF(ISERROR(VLOOKUP(TabB4[[#This Row],[Grund für Differenz]],Datenquelle!$I$3:$J$20,2,FALSE)),"",VLOOKUP(TabB4[[#This Row],[Grund für Differenz]],Datenquelle!$I$3:$J$20,2,FALSE))</f>
        <v/>
      </c>
      <c r="V22" s="537"/>
      <c r="W22" s="540"/>
      <c r="X22" s="540"/>
      <c r="Y22" s="541"/>
      <c r="Z22" s="541"/>
      <c r="AA22" s="541"/>
      <c r="AB22" s="541"/>
      <c r="AC22" s="541"/>
      <c r="AD22" s="541"/>
      <c r="AE22" s="539"/>
      <c r="AF22" s="542"/>
      <c r="AG22" s="542"/>
      <c r="AH22" s="542"/>
      <c r="AI22" s="542"/>
      <c r="AJ22" s="542"/>
      <c r="AK22" s="542"/>
      <c r="AL22" s="542"/>
      <c r="AM22" s="542"/>
      <c r="AN22" s="542"/>
      <c r="AO22" s="543"/>
      <c r="AP22" s="542" t="s">
        <v>317</v>
      </c>
      <c r="AQ22" s="542" t="s">
        <v>317</v>
      </c>
      <c r="AR22" s="542" t="s">
        <v>317</v>
      </c>
      <c r="AS22" s="542" t="s">
        <v>317</v>
      </c>
      <c r="AT22" s="542" t="s">
        <v>317</v>
      </c>
      <c r="AU22" s="542" t="s">
        <v>317</v>
      </c>
      <c r="AV22" s="543"/>
      <c r="AW22" s="542"/>
      <c r="AX22" s="537"/>
      <c r="AY22" s="61" t="str">
        <f>IF(OR(TabB4[[#This Row],[eingereichter
Betrag (€)]]=0,TabB4[[#This Row],[eingereichter
Betrag (€)]]=""),"",COUNTA($M$6:$M22)-COUNTIF(($M$6:$M22),0))</f>
        <v/>
      </c>
      <c r="AZ22" s="544">
        <f t="shared" ca="1" si="0"/>
        <v>0.93701771127501032</v>
      </c>
      <c r="BA22" s="545">
        <f>IF(TabB4[[#This Row],[Lfd.
Nr. f.
Stich-
probe]]&lt;&gt;"",TabB4[[#This Row],[Zufalls-
zahl]],0)</f>
        <v>0</v>
      </c>
      <c r="BB22" s="546">
        <f>IF(TabB4[[#This Row],[Stich-
probe]]&gt;0,IF(TabB4[[#This Row],[Differenz
förderfähig/
eingereicht nach Prüfung ÖIF (€)]]&lt;&gt;0,1,0),0)</f>
        <v>0</v>
      </c>
      <c r="BC22" s="547">
        <f>IF(TabB4[[#This Row],[Stich-
probe]]=0,0,TabB4[[#This Row],[Stich-
probe]]*TabB4[[#This Row],[Differenz
förderfähig/
eingereicht nach Prüfung ÖIF (€)]]/TabB4[[#This Row],[eingereichter
Betrag (€)]]*-1)</f>
        <v>0</v>
      </c>
      <c r="BD22" s="61"/>
      <c r="BH22" s="73"/>
    </row>
    <row r="23" spans="2:60" s="60" customFormat="1">
      <c r="B23" s="61"/>
      <c r="C23" s="536">
        <f>IF(TabB4[[#This Row],[Zufalls-
zahl wenn
lfd. Nr.]]=0,0,IF(RANK(TabB4[[#This Row],[Zufalls-
zahl wenn
lfd. Nr.]],TabB4[Zufalls-
zahl wenn
lfd. Nr.])&lt;=TabB4[[#Totals],[Zufalls-
zahl]],1,0))</f>
        <v>0</v>
      </c>
      <c r="D23" s="531" t="s">
        <v>37</v>
      </c>
      <c r="E23" s="532">
        <v>17</v>
      </c>
      <c r="F23" s="13"/>
      <c r="G23" s="29"/>
      <c r="H23" s="72"/>
      <c r="I23" s="72"/>
      <c r="J23" s="8"/>
      <c r="K23" s="8"/>
      <c r="L23" s="8"/>
      <c r="M23" s="152"/>
      <c r="N23" s="152"/>
      <c r="O23" s="72">
        <f>(TabB4[[#This Row],[förderfähiger 
Betrag nach Prüfung ÖIF (€)]]-TabB4[[#This Row],[eingereichter
Betrag (€)]])*IF(TabB4[[#This Row],[Stich-
probe]]&gt;0,1,0)</f>
        <v>0</v>
      </c>
      <c r="P23" s="8"/>
      <c r="Q23" s="8"/>
      <c r="R23" s="8"/>
      <c r="S23" s="537"/>
      <c r="T23" s="538"/>
      <c r="U23" s="538" t="str">
        <f>IF(ISERROR(VLOOKUP(TabB4[[#This Row],[Grund für Differenz]],Datenquelle!$I$3:$J$20,2,FALSE)),"",VLOOKUP(TabB4[[#This Row],[Grund für Differenz]],Datenquelle!$I$3:$J$20,2,FALSE))</f>
        <v/>
      </c>
      <c r="V23" s="537"/>
      <c r="W23" s="540"/>
      <c r="X23" s="540"/>
      <c r="Y23" s="541"/>
      <c r="Z23" s="541"/>
      <c r="AA23" s="541"/>
      <c r="AB23" s="541"/>
      <c r="AC23" s="541"/>
      <c r="AD23" s="541"/>
      <c r="AE23" s="539"/>
      <c r="AF23" s="542"/>
      <c r="AG23" s="542"/>
      <c r="AH23" s="542"/>
      <c r="AI23" s="542"/>
      <c r="AJ23" s="542"/>
      <c r="AK23" s="542"/>
      <c r="AL23" s="542"/>
      <c r="AM23" s="542"/>
      <c r="AN23" s="542"/>
      <c r="AO23" s="543"/>
      <c r="AP23" s="542" t="s">
        <v>317</v>
      </c>
      <c r="AQ23" s="542" t="s">
        <v>317</v>
      </c>
      <c r="AR23" s="542" t="s">
        <v>317</v>
      </c>
      <c r="AS23" s="542" t="s">
        <v>317</v>
      </c>
      <c r="AT23" s="542" t="s">
        <v>317</v>
      </c>
      <c r="AU23" s="542" t="s">
        <v>317</v>
      </c>
      <c r="AV23" s="543"/>
      <c r="AW23" s="542"/>
      <c r="AX23" s="537"/>
      <c r="AY23" s="61" t="str">
        <f>IF(OR(TabB4[[#This Row],[eingereichter
Betrag (€)]]=0,TabB4[[#This Row],[eingereichter
Betrag (€)]]=""),"",COUNTA($M$6:$M23)-COUNTIF(($M$6:$M23),0))</f>
        <v/>
      </c>
      <c r="AZ23" s="544">
        <f t="shared" ca="1" si="0"/>
        <v>0.15951207150565339</v>
      </c>
      <c r="BA23" s="545">
        <f>IF(TabB4[[#This Row],[Lfd.
Nr. f.
Stich-
probe]]&lt;&gt;"",TabB4[[#This Row],[Zufalls-
zahl]],0)</f>
        <v>0</v>
      </c>
      <c r="BB23" s="546">
        <f>IF(TabB4[[#This Row],[Stich-
probe]]&gt;0,IF(TabB4[[#This Row],[Differenz
förderfähig/
eingereicht nach Prüfung ÖIF (€)]]&lt;&gt;0,1,0),0)</f>
        <v>0</v>
      </c>
      <c r="BC23" s="547">
        <f>IF(TabB4[[#This Row],[Stich-
probe]]=0,0,TabB4[[#This Row],[Stich-
probe]]*TabB4[[#This Row],[Differenz
förderfähig/
eingereicht nach Prüfung ÖIF (€)]]/TabB4[[#This Row],[eingereichter
Betrag (€)]]*-1)</f>
        <v>0</v>
      </c>
      <c r="BD23" s="61"/>
      <c r="BH23" s="73"/>
    </row>
    <row r="24" spans="2:60" s="60" customFormat="1">
      <c r="B24" s="61"/>
      <c r="C24" s="536">
        <f>IF(TabB4[[#This Row],[Zufalls-
zahl wenn
lfd. Nr.]]=0,0,IF(RANK(TabB4[[#This Row],[Zufalls-
zahl wenn
lfd. Nr.]],TabB4[Zufalls-
zahl wenn
lfd. Nr.])&lt;=TabB4[[#Totals],[Zufalls-
zahl]],1,0))</f>
        <v>0</v>
      </c>
      <c r="D24" s="531" t="s">
        <v>37</v>
      </c>
      <c r="E24" s="532">
        <v>18</v>
      </c>
      <c r="F24" s="13"/>
      <c r="G24" s="29"/>
      <c r="H24" s="72"/>
      <c r="I24" s="72"/>
      <c r="J24" s="8"/>
      <c r="K24" s="8"/>
      <c r="L24" s="8"/>
      <c r="M24" s="152"/>
      <c r="N24" s="152"/>
      <c r="O24" s="72">
        <f>(TabB4[[#This Row],[förderfähiger 
Betrag nach Prüfung ÖIF (€)]]-TabB4[[#This Row],[eingereichter
Betrag (€)]])*IF(TabB4[[#This Row],[Stich-
probe]]&gt;0,1,0)</f>
        <v>0</v>
      </c>
      <c r="P24" s="8"/>
      <c r="Q24" s="8"/>
      <c r="R24" s="8"/>
      <c r="S24" s="537"/>
      <c r="T24" s="538"/>
      <c r="U24" s="538" t="str">
        <f>IF(ISERROR(VLOOKUP(TabB4[[#This Row],[Grund für Differenz]],Datenquelle!$I$3:$J$20,2,FALSE)),"",VLOOKUP(TabB4[[#This Row],[Grund für Differenz]],Datenquelle!$I$3:$J$20,2,FALSE))</f>
        <v/>
      </c>
      <c r="V24" s="537"/>
      <c r="W24" s="540"/>
      <c r="X24" s="540"/>
      <c r="Y24" s="541"/>
      <c r="Z24" s="541"/>
      <c r="AA24" s="541"/>
      <c r="AB24" s="541"/>
      <c r="AC24" s="541"/>
      <c r="AD24" s="541"/>
      <c r="AE24" s="539"/>
      <c r="AF24" s="542"/>
      <c r="AG24" s="542"/>
      <c r="AH24" s="542"/>
      <c r="AI24" s="542"/>
      <c r="AJ24" s="542"/>
      <c r="AK24" s="542"/>
      <c r="AL24" s="542"/>
      <c r="AM24" s="542"/>
      <c r="AN24" s="542"/>
      <c r="AO24" s="543"/>
      <c r="AP24" s="542" t="s">
        <v>317</v>
      </c>
      <c r="AQ24" s="542" t="s">
        <v>317</v>
      </c>
      <c r="AR24" s="542" t="s">
        <v>317</v>
      </c>
      <c r="AS24" s="542" t="s">
        <v>317</v>
      </c>
      <c r="AT24" s="542" t="s">
        <v>317</v>
      </c>
      <c r="AU24" s="542" t="s">
        <v>317</v>
      </c>
      <c r="AV24" s="543"/>
      <c r="AW24" s="542"/>
      <c r="AX24" s="537"/>
      <c r="AY24" s="61" t="str">
        <f>IF(OR(TabB4[[#This Row],[eingereichter
Betrag (€)]]=0,TabB4[[#This Row],[eingereichter
Betrag (€)]]=""),"",COUNTA($M$6:$M24)-COUNTIF(($M$6:$M24),0))</f>
        <v/>
      </c>
      <c r="AZ24" s="544">
        <f t="shared" ca="1" si="0"/>
        <v>0.89537485160143848</v>
      </c>
      <c r="BA24" s="545">
        <f>IF(TabB4[[#This Row],[Lfd.
Nr. f.
Stich-
probe]]&lt;&gt;"",TabB4[[#This Row],[Zufalls-
zahl]],0)</f>
        <v>0</v>
      </c>
      <c r="BB24" s="546">
        <f>IF(TabB4[[#This Row],[Stich-
probe]]&gt;0,IF(TabB4[[#This Row],[Differenz
förderfähig/
eingereicht nach Prüfung ÖIF (€)]]&lt;&gt;0,1,0),0)</f>
        <v>0</v>
      </c>
      <c r="BC24" s="547">
        <f>IF(TabB4[[#This Row],[Stich-
probe]]=0,0,TabB4[[#This Row],[Stich-
probe]]*TabB4[[#This Row],[Differenz
förderfähig/
eingereicht nach Prüfung ÖIF (€)]]/TabB4[[#This Row],[eingereichter
Betrag (€)]]*-1)</f>
        <v>0</v>
      </c>
      <c r="BD24" s="61"/>
    </row>
    <row r="25" spans="2:60" s="60" customFormat="1">
      <c r="B25" s="61"/>
      <c r="C25" s="536">
        <f>IF(TabB4[[#This Row],[Zufalls-
zahl wenn
lfd. Nr.]]=0,0,IF(RANK(TabB4[[#This Row],[Zufalls-
zahl wenn
lfd. Nr.]],TabB4[Zufalls-
zahl wenn
lfd. Nr.])&lt;=TabB4[[#Totals],[Zufalls-
zahl]],1,0))</f>
        <v>0</v>
      </c>
      <c r="D25" s="531" t="s">
        <v>37</v>
      </c>
      <c r="E25" s="532">
        <v>19</v>
      </c>
      <c r="F25" s="13"/>
      <c r="G25" s="29"/>
      <c r="H25" s="72"/>
      <c r="I25" s="72"/>
      <c r="J25" s="8"/>
      <c r="K25" s="8"/>
      <c r="L25" s="8"/>
      <c r="M25" s="152"/>
      <c r="N25" s="152"/>
      <c r="O25" s="72">
        <f>(TabB4[[#This Row],[förderfähiger 
Betrag nach Prüfung ÖIF (€)]]-TabB4[[#This Row],[eingereichter
Betrag (€)]])*IF(TabB4[[#This Row],[Stich-
probe]]&gt;0,1,0)</f>
        <v>0</v>
      </c>
      <c r="P25" s="8"/>
      <c r="Q25" s="8"/>
      <c r="R25" s="8"/>
      <c r="S25" s="537"/>
      <c r="T25" s="538"/>
      <c r="U25" s="538" t="str">
        <f>IF(ISERROR(VLOOKUP(TabB4[[#This Row],[Grund für Differenz]],Datenquelle!$I$3:$J$20,2,FALSE)),"",VLOOKUP(TabB4[[#This Row],[Grund für Differenz]],Datenquelle!$I$3:$J$20,2,FALSE))</f>
        <v/>
      </c>
      <c r="V25" s="537"/>
      <c r="W25" s="540"/>
      <c r="X25" s="540"/>
      <c r="Y25" s="541"/>
      <c r="Z25" s="541"/>
      <c r="AA25" s="541"/>
      <c r="AB25" s="541"/>
      <c r="AC25" s="541"/>
      <c r="AD25" s="541"/>
      <c r="AE25" s="539"/>
      <c r="AF25" s="542"/>
      <c r="AG25" s="542"/>
      <c r="AH25" s="542"/>
      <c r="AI25" s="542"/>
      <c r="AJ25" s="542"/>
      <c r="AK25" s="542"/>
      <c r="AL25" s="542"/>
      <c r="AM25" s="542"/>
      <c r="AN25" s="542"/>
      <c r="AO25" s="543"/>
      <c r="AP25" s="542" t="s">
        <v>317</v>
      </c>
      <c r="AQ25" s="542" t="s">
        <v>317</v>
      </c>
      <c r="AR25" s="542" t="s">
        <v>317</v>
      </c>
      <c r="AS25" s="542" t="s">
        <v>317</v>
      </c>
      <c r="AT25" s="542" t="s">
        <v>317</v>
      </c>
      <c r="AU25" s="542" t="s">
        <v>317</v>
      </c>
      <c r="AV25" s="543"/>
      <c r="AW25" s="542"/>
      <c r="AX25" s="537"/>
      <c r="AY25" s="61" t="str">
        <f>IF(OR(TabB4[[#This Row],[eingereichter
Betrag (€)]]=0,TabB4[[#This Row],[eingereichter
Betrag (€)]]=""),"",COUNTA($M$6:$M25)-COUNTIF(($M$6:$M25),0))</f>
        <v/>
      </c>
      <c r="AZ25" s="544">
        <f t="shared" ca="1" si="0"/>
        <v>0.93820642121063713</v>
      </c>
      <c r="BA25" s="545">
        <f>IF(TabB4[[#This Row],[Lfd.
Nr. f.
Stich-
probe]]&lt;&gt;"",TabB4[[#This Row],[Zufalls-
zahl]],0)</f>
        <v>0</v>
      </c>
      <c r="BB25" s="546">
        <f>IF(TabB4[[#This Row],[Stich-
probe]]&gt;0,IF(TabB4[[#This Row],[Differenz
förderfähig/
eingereicht nach Prüfung ÖIF (€)]]&lt;&gt;0,1,0),0)</f>
        <v>0</v>
      </c>
      <c r="BC25" s="547">
        <f>IF(TabB4[[#This Row],[Stich-
probe]]=0,0,TabB4[[#This Row],[Stich-
probe]]*TabB4[[#This Row],[Differenz
förderfähig/
eingereicht nach Prüfung ÖIF (€)]]/TabB4[[#This Row],[eingereichter
Betrag (€)]]*-1)</f>
        <v>0</v>
      </c>
      <c r="BD25" s="61"/>
    </row>
    <row r="26" spans="2:60" s="60" customFormat="1">
      <c r="B26" s="61"/>
      <c r="C26" s="536">
        <f>IF(TabB4[[#This Row],[Zufalls-
zahl wenn
lfd. Nr.]]=0,0,IF(RANK(TabB4[[#This Row],[Zufalls-
zahl wenn
lfd. Nr.]],TabB4[Zufalls-
zahl wenn
lfd. Nr.])&lt;=TabB4[[#Totals],[Zufalls-
zahl]],1,0))</f>
        <v>0</v>
      </c>
      <c r="D26" s="531" t="s">
        <v>37</v>
      </c>
      <c r="E26" s="532">
        <v>20</v>
      </c>
      <c r="F26" s="13"/>
      <c r="G26" s="29"/>
      <c r="H26" s="72"/>
      <c r="I26" s="72"/>
      <c r="J26" s="8"/>
      <c r="K26" s="8"/>
      <c r="L26" s="8"/>
      <c r="M26" s="152"/>
      <c r="N26" s="152"/>
      <c r="O26" s="72">
        <f>(TabB4[[#This Row],[förderfähiger 
Betrag nach Prüfung ÖIF (€)]]-TabB4[[#This Row],[eingereichter
Betrag (€)]])*IF(TabB4[[#This Row],[Stich-
probe]]&gt;0,1,0)</f>
        <v>0</v>
      </c>
      <c r="P26" s="8"/>
      <c r="Q26" s="8"/>
      <c r="R26" s="8"/>
      <c r="S26" s="537"/>
      <c r="T26" s="538"/>
      <c r="U26" s="538" t="str">
        <f>IF(ISERROR(VLOOKUP(TabB4[[#This Row],[Grund für Differenz]],Datenquelle!$I$3:$J$20,2,FALSE)),"",VLOOKUP(TabB4[[#This Row],[Grund für Differenz]],Datenquelle!$I$3:$J$20,2,FALSE))</f>
        <v/>
      </c>
      <c r="V26" s="537"/>
      <c r="W26" s="540"/>
      <c r="X26" s="540"/>
      <c r="Y26" s="541"/>
      <c r="Z26" s="541"/>
      <c r="AA26" s="541"/>
      <c r="AB26" s="541"/>
      <c r="AC26" s="541"/>
      <c r="AD26" s="541"/>
      <c r="AE26" s="539"/>
      <c r="AF26" s="542"/>
      <c r="AG26" s="542"/>
      <c r="AH26" s="542"/>
      <c r="AI26" s="542"/>
      <c r="AJ26" s="542"/>
      <c r="AK26" s="542"/>
      <c r="AL26" s="542"/>
      <c r="AM26" s="542"/>
      <c r="AN26" s="542"/>
      <c r="AO26" s="543"/>
      <c r="AP26" s="542" t="s">
        <v>317</v>
      </c>
      <c r="AQ26" s="542" t="s">
        <v>317</v>
      </c>
      <c r="AR26" s="542" t="s">
        <v>317</v>
      </c>
      <c r="AS26" s="542" t="s">
        <v>317</v>
      </c>
      <c r="AT26" s="542" t="s">
        <v>317</v>
      </c>
      <c r="AU26" s="542" t="s">
        <v>317</v>
      </c>
      <c r="AV26" s="543"/>
      <c r="AW26" s="542"/>
      <c r="AX26" s="537"/>
      <c r="AY26" s="61" t="str">
        <f>IF(OR(TabB4[[#This Row],[eingereichter
Betrag (€)]]=0,TabB4[[#This Row],[eingereichter
Betrag (€)]]=""),"",COUNTA($M$6:$M26)-COUNTIF(($M$6:$M26),0))</f>
        <v/>
      </c>
      <c r="AZ26" s="544">
        <f t="shared" ca="1" si="0"/>
        <v>0.34847831455873557</v>
      </c>
      <c r="BA26" s="545">
        <f>IF(TabB4[[#This Row],[Lfd.
Nr. f.
Stich-
probe]]&lt;&gt;"",TabB4[[#This Row],[Zufalls-
zahl]],0)</f>
        <v>0</v>
      </c>
      <c r="BB26" s="546">
        <f>IF(TabB4[[#This Row],[Stich-
probe]]&gt;0,IF(TabB4[[#This Row],[Differenz
förderfähig/
eingereicht nach Prüfung ÖIF (€)]]&lt;&gt;0,1,0),0)</f>
        <v>0</v>
      </c>
      <c r="BC26" s="547">
        <f>IF(TabB4[[#This Row],[Stich-
probe]]=0,0,TabB4[[#This Row],[Stich-
probe]]*TabB4[[#This Row],[Differenz
förderfähig/
eingereicht nach Prüfung ÖIF (€)]]/TabB4[[#This Row],[eingereichter
Betrag (€)]]*-1)</f>
        <v>0</v>
      </c>
      <c r="BD26" s="61"/>
    </row>
    <row r="27" spans="2:60" s="60" customFormat="1">
      <c r="B27" s="61"/>
      <c r="C27" s="536">
        <f>IF(TabB4[[#This Row],[Zufalls-
zahl wenn
lfd. Nr.]]=0,0,IF(RANK(TabB4[[#This Row],[Zufalls-
zahl wenn
lfd. Nr.]],TabB4[Zufalls-
zahl wenn
lfd. Nr.])&lt;=TabB4[[#Totals],[Zufalls-
zahl]],1,0))</f>
        <v>0</v>
      </c>
      <c r="D27" s="531" t="s">
        <v>37</v>
      </c>
      <c r="E27" s="532">
        <v>21</v>
      </c>
      <c r="F27" s="13"/>
      <c r="G27" s="29"/>
      <c r="H27" s="72"/>
      <c r="I27" s="72"/>
      <c r="J27" s="8"/>
      <c r="K27" s="8"/>
      <c r="L27" s="8"/>
      <c r="M27" s="152"/>
      <c r="N27" s="152"/>
      <c r="O27" s="72">
        <f>(TabB4[[#This Row],[förderfähiger 
Betrag nach Prüfung ÖIF (€)]]-TabB4[[#This Row],[eingereichter
Betrag (€)]])*IF(TabB4[[#This Row],[Stich-
probe]]&gt;0,1,0)</f>
        <v>0</v>
      </c>
      <c r="P27" s="8"/>
      <c r="Q27" s="8"/>
      <c r="R27" s="8"/>
      <c r="S27" s="537"/>
      <c r="T27" s="538"/>
      <c r="U27" s="538" t="str">
        <f>IF(ISERROR(VLOOKUP(TabB4[[#This Row],[Grund für Differenz]],Datenquelle!$I$3:$J$20,2,FALSE)),"",VLOOKUP(TabB4[[#This Row],[Grund für Differenz]],Datenquelle!$I$3:$J$20,2,FALSE))</f>
        <v/>
      </c>
      <c r="V27" s="537"/>
      <c r="W27" s="540"/>
      <c r="X27" s="540"/>
      <c r="Y27" s="541"/>
      <c r="Z27" s="541"/>
      <c r="AA27" s="541"/>
      <c r="AB27" s="541"/>
      <c r="AC27" s="541"/>
      <c r="AD27" s="541"/>
      <c r="AE27" s="539"/>
      <c r="AF27" s="542"/>
      <c r="AG27" s="542"/>
      <c r="AH27" s="542"/>
      <c r="AI27" s="542"/>
      <c r="AJ27" s="542"/>
      <c r="AK27" s="542"/>
      <c r="AL27" s="542"/>
      <c r="AM27" s="542"/>
      <c r="AN27" s="542"/>
      <c r="AO27" s="543"/>
      <c r="AP27" s="542" t="s">
        <v>317</v>
      </c>
      <c r="AQ27" s="542" t="s">
        <v>317</v>
      </c>
      <c r="AR27" s="542" t="s">
        <v>317</v>
      </c>
      <c r="AS27" s="542" t="s">
        <v>317</v>
      </c>
      <c r="AT27" s="542" t="s">
        <v>317</v>
      </c>
      <c r="AU27" s="542" t="s">
        <v>317</v>
      </c>
      <c r="AV27" s="543"/>
      <c r="AW27" s="542"/>
      <c r="AX27" s="537"/>
      <c r="AY27" s="61" t="str">
        <f>IF(OR(TabB4[[#This Row],[eingereichter
Betrag (€)]]=0,TabB4[[#This Row],[eingereichter
Betrag (€)]]=""),"",COUNTA($M$6:$M27)-COUNTIF(($M$6:$M27),0))</f>
        <v/>
      </c>
      <c r="AZ27" s="544">
        <f t="shared" ca="1" si="0"/>
        <v>0.49736947817851551</v>
      </c>
      <c r="BA27" s="545">
        <f>IF(TabB4[[#This Row],[Lfd.
Nr. f.
Stich-
probe]]&lt;&gt;"",TabB4[[#This Row],[Zufalls-
zahl]],0)</f>
        <v>0</v>
      </c>
      <c r="BB27" s="546">
        <f>IF(TabB4[[#This Row],[Stich-
probe]]&gt;0,IF(TabB4[[#This Row],[Differenz
förderfähig/
eingereicht nach Prüfung ÖIF (€)]]&lt;&gt;0,1,0),0)</f>
        <v>0</v>
      </c>
      <c r="BC27" s="547">
        <f>IF(TabB4[[#This Row],[Stich-
probe]]=0,0,TabB4[[#This Row],[Stich-
probe]]*TabB4[[#This Row],[Differenz
förderfähig/
eingereicht nach Prüfung ÖIF (€)]]/TabB4[[#This Row],[eingereichter
Betrag (€)]]*-1)</f>
        <v>0</v>
      </c>
      <c r="BD27" s="61"/>
    </row>
    <row r="28" spans="2:60" s="60" customFormat="1">
      <c r="B28" s="61"/>
      <c r="C28" s="536">
        <f>IF(TabB4[[#This Row],[Zufalls-
zahl wenn
lfd. Nr.]]=0,0,IF(RANK(TabB4[[#This Row],[Zufalls-
zahl wenn
lfd. Nr.]],TabB4[Zufalls-
zahl wenn
lfd. Nr.])&lt;=TabB4[[#Totals],[Zufalls-
zahl]],1,0))</f>
        <v>0</v>
      </c>
      <c r="D28" s="531" t="s">
        <v>37</v>
      </c>
      <c r="E28" s="532">
        <v>22</v>
      </c>
      <c r="F28" s="13"/>
      <c r="G28" s="29"/>
      <c r="H28" s="72"/>
      <c r="I28" s="72"/>
      <c r="J28" s="8"/>
      <c r="K28" s="8"/>
      <c r="L28" s="8"/>
      <c r="M28" s="152"/>
      <c r="N28" s="152"/>
      <c r="O28" s="72">
        <f>(TabB4[[#This Row],[förderfähiger 
Betrag nach Prüfung ÖIF (€)]]-TabB4[[#This Row],[eingereichter
Betrag (€)]])*IF(TabB4[[#This Row],[Stich-
probe]]&gt;0,1,0)</f>
        <v>0</v>
      </c>
      <c r="P28" s="8"/>
      <c r="Q28" s="8"/>
      <c r="R28" s="8"/>
      <c r="S28" s="537"/>
      <c r="T28" s="538"/>
      <c r="U28" s="538" t="str">
        <f>IF(ISERROR(VLOOKUP(TabB4[[#This Row],[Grund für Differenz]],Datenquelle!$I$3:$J$20,2,FALSE)),"",VLOOKUP(TabB4[[#This Row],[Grund für Differenz]],Datenquelle!$I$3:$J$20,2,FALSE))</f>
        <v/>
      </c>
      <c r="V28" s="537"/>
      <c r="W28" s="540"/>
      <c r="X28" s="540"/>
      <c r="Y28" s="541"/>
      <c r="Z28" s="541"/>
      <c r="AA28" s="541"/>
      <c r="AB28" s="541"/>
      <c r="AC28" s="541"/>
      <c r="AD28" s="541"/>
      <c r="AE28" s="539"/>
      <c r="AF28" s="542"/>
      <c r="AG28" s="542"/>
      <c r="AH28" s="542"/>
      <c r="AI28" s="542"/>
      <c r="AJ28" s="542"/>
      <c r="AK28" s="542"/>
      <c r="AL28" s="542"/>
      <c r="AM28" s="542"/>
      <c r="AN28" s="542"/>
      <c r="AO28" s="543"/>
      <c r="AP28" s="542" t="s">
        <v>317</v>
      </c>
      <c r="AQ28" s="542" t="s">
        <v>317</v>
      </c>
      <c r="AR28" s="542" t="s">
        <v>317</v>
      </c>
      <c r="AS28" s="542" t="s">
        <v>317</v>
      </c>
      <c r="AT28" s="542" t="s">
        <v>317</v>
      </c>
      <c r="AU28" s="542" t="s">
        <v>317</v>
      </c>
      <c r="AV28" s="543"/>
      <c r="AW28" s="542"/>
      <c r="AX28" s="537"/>
      <c r="AY28" s="61" t="str">
        <f>IF(OR(TabB4[[#This Row],[eingereichter
Betrag (€)]]=0,TabB4[[#This Row],[eingereichter
Betrag (€)]]=""),"",COUNTA($M$6:$M28)-COUNTIF(($M$6:$M28),0))</f>
        <v/>
      </c>
      <c r="AZ28" s="544">
        <f t="shared" ca="1" si="0"/>
        <v>0.3054586285487928</v>
      </c>
      <c r="BA28" s="545">
        <f>IF(TabB4[[#This Row],[Lfd.
Nr. f.
Stich-
probe]]&lt;&gt;"",TabB4[[#This Row],[Zufalls-
zahl]],0)</f>
        <v>0</v>
      </c>
      <c r="BB28" s="546">
        <f>IF(TabB4[[#This Row],[Stich-
probe]]&gt;0,IF(TabB4[[#This Row],[Differenz
förderfähig/
eingereicht nach Prüfung ÖIF (€)]]&lt;&gt;0,1,0),0)</f>
        <v>0</v>
      </c>
      <c r="BC28" s="547">
        <f>IF(TabB4[[#This Row],[Stich-
probe]]=0,0,TabB4[[#This Row],[Stich-
probe]]*TabB4[[#This Row],[Differenz
förderfähig/
eingereicht nach Prüfung ÖIF (€)]]/TabB4[[#This Row],[eingereichter
Betrag (€)]]*-1)</f>
        <v>0</v>
      </c>
      <c r="BD28" s="61"/>
    </row>
    <row r="29" spans="2:60" s="60" customFormat="1">
      <c r="B29" s="61"/>
      <c r="C29" s="536">
        <f>IF(TabB4[[#This Row],[Zufalls-
zahl wenn
lfd. Nr.]]=0,0,IF(RANK(TabB4[[#This Row],[Zufalls-
zahl wenn
lfd. Nr.]],TabB4[Zufalls-
zahl wenn
lfd. Nr.])&lt;=TabB4[[#Totals],[Zufalls-
zahl]],1,0))</f>
        <v>0</v>
      </c>
      <c r="D29" s="531" t="s">
        <v>37</v>
      </c>
      <c r="E29" s="532">
        <v>23</v>
      </c>
      <c r="F29" s="13"/>
      <c r="G29" s="29"/>
      <c r="H29" s="72"/>
      <c r="I29" s="72"/>
      <c r="J29" s="8"/>
      <c r="K29" s="8"/>
      <c r="L29" s="8"/>
      <c r="M29" s="152"/>
      <c r="N29" s="152"/>
      <c r="O29" s="72">
        <f>(TabB4[[#This Row],[förderfähiger 
Betrag nach Prüfung ÖIF (€)]]-TabB4[[#This Row],[eingereichter
Betrag (€)]])*IF(TabB4[[#This Row],[Stich-
probe]]&gt;0,1,0)</f>
        <v>0</v>
      </c>
      <c r="P29" s="8"/>
      <c r="Q29" s="8"/>
      <c r="R29" s="8"/>
      <c r="S29" s="537"/>
      <c r="T29" s="538"/>
      <c r="U29" s="538" t="str">
        <f>IF(ISERROR(VLOOKUP(TabB4[[#This Row],[Grund für Differenz]],Datenquelle!$I$3:$J$20,2,FALSE)),"",VLOOKUP(TabB4[[#This Row],[Grund für Differenz]],Datenquelle!$I$3:$J$20,2,FALSE))</f>
        <v/>
      </c>
      <c r="V29" s="537"/>
      <c r="W29" s="540"/>
      <c r="X29" s="540"/>
      <c r="Y29" s="541"/>
      <c r="Z29" s="541"/>
      <c r="AA29" s="541"/>
      <c r="AB29" s="541"/>
      <c r="AC29" s="541"/>
      <c r="AD29" s="541"/>
      <c r="AE29" s="539"/>
      <c r="AF29" s="542"/>
      <c r="AG29" s="542"/>
      <c r="AH29" s="542"/>
      <c r="AI29" s="542"/>
      <c r="AJ29" s="542"/>
      <c r="AK29" s="542"/>
      <c r="AL29" s="542"/>
      <c r="AM29" s="542"/>
      <c r="AN29" s="542"/>
      <c r="AO29" s="543"/>
      <c r="AP29" s="542" t="s">
        <v>317</v>
      </c>
      <c r="AQ29" s="542" t="s">
        <v>317</v>
      </c>
      <c r="AR29" s="542" t="s">
        <v>317</v>
      </c>
      <c r="AS29" s="542" t="s">
        <v>317</v>
      </c>
      <c r="AT29" s="542" t="s">
        <v>317</v>
      </c>
      <c r="AU29" s="542" t="s">
        <v>317</v>
      </c>
      <c r="AV29" s="543"/>
      <c r="AW29" s="542"/>
      <c r="AX29" s="537"/>
      <c r="AY29" s="61" t="str">
        <f>IF(OR(TabB4[[#This Row],[eingereichter
Betrag (€)]]=0,TabB4[[#This Row],[eingereichter
Betrag (€)]]=""),"",COUNTA($M$6:$M29)-COUNTIF(($M$6:$M29),0))</f>
        <v/>
      </c>
      <c r="AZ29" s="544">
        <f t="shared" ca="1" si="0"/>
        <v>0.59181126043589205</v>
      </c>
      <c r="BA29" s="545">
        <f>IF(TabB4[[#This Row],[Lfd.
Nr. f.
Stich-
probe]]&lt;&gt;"",TabB4[[#This Row],[Zufalls-
zahl]],0)</f>
        <v>0</v>
      </c>
      <c r="BB29" s="546">
        <f>IF(TabB4[[#This Row],[Stich-
probe]]&gt;0,IF(TabB4[[#This Row],[Differenz
förderfähig/
eingereicht nach Prüfung ÖIF (€)]]&lt;&gt;0,1,0),0)</f>
        <v>0</v>
      </c>
      <c r="BC29" s="547">
        <f>IF(TabB4[[#This Row],[Stich-
probe]]=0,0,TabB4[[#This Row],[Stich-
probe]]*TabB4[[#This Row],[Differenz
förderfähig/
eingereicht nach Prüfung ÖIF (€)]]/TabB4[[#This Row],[eingereichter
Betrag (€)]]*-1)</f>
        <v>0</v>
      </c>
      <c r="BD29" s="61"/>
    </row>
    <row r="30" spans="2:60" s="60" customFormat="1">
      <c r="B30" s="61"/>
      <c r="C30" s="536">
        <f>IF(TabB4[[#This Row],[Zufalls-
zahl wenn
lfd. Nr.]]=0,0,IF(RANK(TabB4[[#This Row],[Zufalls-
zahl wenn
lfd. Nr.]],TabB4[Zufalls-
zahl wenn
lfd. Nr.])&lt;=TabB4[[#Totals],[Zufalls-
zahl]],1,0))</f>
        <v>0</v>
      </c>
      <c r="D30" s="531" t="s">
        <v>37</v>
      </c>
      <c r="E30" s="532">
        <v>24</v>
      </c>
      <c r="F30" s="13"/>
      <c r="G30" s="29"/>
      <c r="H30" s="72"/>
      <c r="I30" s="72"/>
      <c r="J30" s="8"/>
      <c r="K30" s="8"/>
      <c r="L30" s="8"/>
      <c r="M30" s="152"/>
      <c r="N30" s="152"/>
      <c r="O30" s="72">
        <f>(TabB4[[#This Row],[förderfähiger 
Betrag nach Prüfung ÖIF (€)]]-TabB4[[#This Row],[eingereichter
Betrag (€)]])*IF(TabB4[[#This Row],[Stich-
probe]]&gt;0,1,0)</f>
        <v>0</v>
      </c>
      <c r="P30" s="8"/>
      <c r="Q30" s="8"/>
      <c r="R30" s="8"/>
      <c r="S30" s="537"/>
      <c r="T30" s="538"/>
      <c r="U30" s="538" t="str">
        <f>IF(ISERROR(VLOOKUP(TabB4[[#This Row],[Grund für Differenz]],Datenquelle!$I$3:$J$20,2,FALSE)),"",VLOOKUP(TabB4[[#This Row],[Grund für Differenz]],Datenquelle!$I$3:$J$20,2,FALSE))</f>
        <v/>
      </c>
      <c r="V30" s="537"/>
      <c r="W30" s="540"/>
      <c r="X30" s="540"/>
      <c r="Y30" s="541"/>
      <c r="Z30" s="541"/>
      <c r="AA30" s="541"/>
      <c r="AB30" s="541"/>
      <c r="AC30" s="541"/>
      <c r="AD30" s="541"/>
      <c r="AE30" s="539"/>
      <c r="AF30" s="542"/>
      <c r="AG30" s="542"/>
      <c r="AH30" s="542"/>
      <c r="AI30" s="542"/>
      <c r="AJ30" s="542"/>
      <c r="AK30" s="542"/>
      <c r="AL30" s="542"/>
      <c r="AM30" s="542"/>
      <c r="AN30" s="542"/>
      <c r="AO30" s="543"/>
      <c r="AP30" s="542" t="s">
        <v>317</v>
      </c>
      <c r="AQ30" s="542" t="s">
        <v>317</v>
      </c>
      <c r="AR30" s="542" t="s">
        <v>317</v>
      </c>
      <c r="AS30" s="542" t="s">
        <v>317</v>
      </c>
      <c r="AT30" s="542" t="s">
        <v>317</v>
      </c>
      <c r="AU30" s="542" t="s">
        <v>317</v>
      </c>
      <c r="AV30" s="543"/>
      <c r="AW30" s="542"/>
      <c r="AX30" s="537"/>
      <c r="AY30" s="61" t="str">
        <f>IF(OR(TabB4[[#This Row],[eingereichter
Betrag (€)]]=0,TabB4[[#This Row],[eingereichter
Betrag (€)]]=""),"",COUNTA($M$6:$M30)-COUNTIF(($M$6:$M30),0))</f>
        <v/>
      </c>
      <c r="AZ30" s="544">
        <f t="shared" ca="1" si="0"/>
        <v>4.3884531816452466E-2</v>
      </c>
      <c r="BA30" s="545">
        <f>IF(TabB4[[#This Row],[Lfd.
Nr. f.
Stich-
probe]]&lt;&gt;"",TabB4[[#This Row],[Zufalls-
zahl]],0)</f>
        <v>0</v>
      </c>
      <c r="BB30" s="546">
        <f>IF(TabB4[[#This Row],[Stich-
probe]]&gt;0,IF(TabB4[[#This Row],[Differenz
förderfähig/
eingereicht nach Prüfung ÖIF (€)]]&lt;&gt;0,1,0),0)</f>
        <v>0</v>
      </c>
      <c r="BC30" s="547">
        <f>IF(TabB4[[#This Row],[Stich-
probe]]=0,0,TabB4[[#This Row],[Stich-
probe]]*TabB4[[#This Row],[Differenz
förderfähig/
eingereicht nach Prüfung ÖIF (€)]]/TabB4[[#This Row],[eingereichter
Betrag (€)]]*-1)</f>
        <v>0</v>
      </c>
      <c r="BD30" s="61"/>
    </row>
    <row r="31" spans="2:60" s="60" customFormat="1">
      <c r="B31" s="61"/>
      <c r="C31" s="536">
        <f>IF(TabB4[[#This Row],[Zufalls-
zahl wenn
lfd. Nr.]]=0,0,IF(RANK(TabB4[[#This Row],[Zufalls-
zahl wenn
lfd. Nr.]],TabB4[Zufalls-
zahl wenn
lfd. Nr.])&lt;=TabB4[[#Totals],[Zufalls-
zahl]],1,0))</f>
        <v>0</v>
      </c>
      <c r="D31" s="531" t="s">
        <v>37</v>
      </c>
      <c r="E31" s="532">
        <v>25</v>
      </c>
      <c r="F31" s="13"/>
      <c r="G31" s="29"/>
      <c r="H31" s="72"/>
      <c r="I31" s="72"/>
      <c r="J31" s="8"/>
      <c r="K31" s="8"/>
      <c r="L31" s="8"/>
      <c r="M31" s="152"/>
      <c r="N31" s="152"/>
      <c r="O31" s="72">
        <f>(TabB4[[#This Row],[förderfähiger 
Betrag nach Prüfung ÖIF (€)]]-TabB4[[#This Row],[eingereichter
Betrag (€)]])*IF(TabB4[[#This Row],[Stich-
probe]]&gt;0,1,0)</f>
        <v>0</v>
      </c>
      <c r="P31" s="8"/>
      <c r="Q31" s="8"/>
      <c r="R31" s="8"/>
      <c r="S31" s="537"/>
      <c r="T31" s="538"/>
      <c r="U31" s="538" t="str">
        <f>IF(ISERROR(VLOOKUP(TabB4[[#This Row],[Grund für Differenz]],Datenquelle!$I$3:$J$20,2,FALSE)),"",VLOOKUP(TabB4[[#This Row],[Grund für Differenz]],Datenquelle!$I$3:$J$20,2,FALSE))</f>
        <v/>
      </c>
      <c r="V31" s="537"/>
      <c r="W31" s="540"/>
      <c r="X31" s="540"/>
      <c r="Y31" s="541"/>
      <c r="Z31" s="541"/>
      <c r="AA31" s="541"/>
      <c r="AB31" s="541"/>
      <c r="AC31" s="541"/>
      <c r="AD31" s="541"/>
      <c r="AE31" s="539"/>
      <c r="AF31" s="542"/>
      <c r="AG31" s="542"/>
      <c r="AH31" s="542"/>
      <c r="AI31" s="542"/>
      <c r="AJ31" s="542"/>
      <c r="AK31" s="542"/>
      <c r="AL31" s="542"/>
      <c r="AM31" s="542"/>
      <c r="AN31" s="542"/>
      <c r="AO31" s="543"/>
      <c r="AP31" s="542" t="s">
        <v>317</v>
      </c>
      <c r="AQ31" s="542" t="s">
        <v>317</v>
      </c>
      <c r="AR31" s="542" t="s">
        <v>317</v>
      </c>
      <c r="AS31" s="542" t="s">
        <v>317</v>
      </c>
      <c r="AT31" s="542" t="s">
        <v>317</v>
      </c>
      <c r="AU31" s="542" t="s">
        <v>317</v>
      </c>
      <c r="AV31" s="543"/>
      <c r="AW31" s="542"/>
      <c r="AX31" s="537"/>
      <c r="AY31" s="61" t="str">
        <f>IF(OR(TabB4[[#This Row],[eingereichter
Betrag (€)]]=0,TabB4[[#This Row],[eingereichter
Betrag (€)]]=""),"",COUNTA($M$6:$M31)-COUNTIF(($M$6:$M31),0))</f>
        <v/>
      </c>
      <c r="AZ31" s="544">
        <f t="shared" ca="1" si="0"/>
        <v>0.4624165453807626</v>
      </c>
      <c r="BA31" s="545">
        <f>IF(TabB4[[#This Row],[Lfd.
Nr. f.
Stich-
probe]]&lt;&gt;"",TabB4[[#This Row],[Zufalls-
zahl]],0)</f>
        <v>0</v>
      </c>
      <c r="BB31" s="546">
        <f>IF(TabB4[[#This Row],[Stich-
probe]]&gt;0,IF(TabB4[[#This Row],[Differenz
förderfähig/
eingereicht nach Prüfung ÖIF (€)]]&lt;&gt;0,1,0),0)</f>
        <v>0</v>
      </c>
      <c r="BC31" s="547">
        <f>IF(TabB4[[#This Row],[Stich-
probe]]=0,0,TabB4[[#This Row],[Stich-
probe]]*TabB4[[#This Row],[Differenz
förderfähig/
eingereicht nach Prüfung ÖIF (€)]]/TabB4[[#This Row],[eingereichter
Betrag (€)]]*-1)</f>
        <v>0</v>
      </c>
      <c r="BD31" s="61"/>
    </row>
    <row r="32" spans="2:60" s="60" customFormat="1">
      <c r="B32" s="61"/>
      <c r="C32" s="536">
        <f>IF(TabB4[[#This Row],[Zufalls-
zahl wenn
lfd. Nr.]]=0,0,IF(RANK(TabB4[[#This Row],[Zufalls-
zahl wenn
lfd. Nr.]],TabB4[Zufalls-
zahl wenn
lfd. Nr.])&lt;=TabB4[[#Totals],[Zufalls-
zahl]],1,0))</f>
        <v>0</v>
      </c>
      <c r="D32" s="531" t="s">
        <v>37</v>
      </c>
      <c r="E32" s="532">
        <v>26</v>
      </c>
      <c r="F32" s="13"/>
      <c r="G32" s="29"/>
      <c r="H32" s="72"/>
      <c r="I32" s="72"/>
      <c r="J32" s="8"/>
      <c r="K32" s="8"/>
      <c r="L32" s="8"/>
      <c r="M32" s="152"/>
      <c r="N32" s="152"/>
      <c r="O32" s="72">
        <f>(TabB4[[#This Row],[förderfähiger 
Betrag nach Prüfung ÖIF (€)]]-TabB4[[#This Row],[eingereichter
Betrag (€)]])*IF(TabB4[[#This Row],[Stich-
probe]]&gt;0,1,0)</f>
        <v>0</v>
      </c>
      <c r="P32" s="8"/>
      <c r="Q32" s="8"/>
      <c r="R32" s="8"/>
      <c r="S32" s="537"/>
      <c r="T32" s="538"/>
      <c r="U32" s="538" t="str">
        <f>IF(ISERROR(VLOOKUP(TabB4[[#This Row],[Grund für Differenz]],Datenquelle!$I$3:$J$20,2,FALSE)),"",VLOOKUP(TabB4[[#This Row],[Grund für Differenz]],Datenquelle!$I$3:$J$20,2,FALSE))</f>
        <v/>
      </c>
      <c r="V32" s="537"/>
      <c r="W32" s="540"/>
      <c r="X32" s="540"/>
      <c r="Y32" s="541"/>
      <c r="Z32" s="541"/>
      <c r="AA32" s="541"/>
      <c r="AB32" s="541"/>
      <c r="AC32" s="541"/>
      <c r="AD32" s="541"/>
      <c r="AE32" s="539"/>
      <c r="AF32" s="542"/>
      <c r="AG32" s="542"/>
      <c r="AH32" s="542"/>
      <c r="AI32" s="542"/>
      <c r="AJ32" s="542"/>
      <c r="AK32" s="542"/>
      <c r="AL32" s="542"/>
      <c r="AM32" s="542"/>
      <c r="AN32" s="542"/>
      <c r="AO32" s="543"/>
      <c r="AP32" s="542" t="s">
        <v>317</v>
      </c>
      <c r="AQ32" s="542" t="s">
        <v>317</v>
      </c>
      <c r="AR32" s="542" t="s">
        <v>317</v>
      </c>
      <c r="AS32" s="542" t="s">
        <v>317</v>
      </c>
      <c r="AT32" s="542" t="s">
        <v>317</v>
      </c>
      <c r="AU32" s="542" t="s">
        <v>317</v>
      </c>
      <c r="AV32" s="543"/>
      <c r="AW32" s="542"/>
      <c r="AX32" s="537"/>
      <c r="AY32" s="61" t="str">
        <f>IF(OR(TabB4[[#This Row],[eingereichter
Betrag (€)]]=0,TabB4[[#This Row],[eingereichter
Betrag (€)]]=""),"",COUNTA($M$6:$M32)-COUNTIF(($M$6:$M32),0))</f>
        <v/>
      </c>
      <c r="AZ32" s="544">
        <f t="shared" ca="1" si="0"/>
        <v>0.25037292151352208</v>
      </c>
      <c r="BA32" s="545">
        <f>IF(TabB4[[#This Row],[Lfd.
Nr. f.
Stich-
probe]]&lt;&gt;"",TabB4[[#This Row],[Zufalls-
zahl]],0)</f>
        <v>0</v>
      </c>
      <c r="BB32" s="546">
        <f>IF(TabB4[[#This Row],[Stich-
probe]]&gt;0,IF(TabB4[[#This Row],[Differenz
förderfähig/
eingereicht nach Prüfung ÖIF (€)]]&lt;&gt;0,1,0),0)</f>
        <v>0</v>
      </c>
      <c r="BC32" s="547">
        <f>IF(TabB4[[#This Row],[Stich-
probe]]=0,0,TabB4[[#This Row],[Stich-
probe]]*TabB4[[#This Row],[Differenz
förderfähig/
eingereicht nach Prüfung ÖIF (€)]]/TabB4[[#This Row],[eingereichter
Betrag (€)]]*-1)</f>
        <v>0</v>
      </c>
      <c r="BD32" s="61"/>
    </row>
    <row r="33" spans="2:56" s="60" customFormat="1">
      <c r="B33" s="61"/>
      <c r="C33" s="536">
        <f>IF(TabB4[[#This Row],[Zufalls-
zahl wenn
lfd. Nr.]]=0,0,IF(RANK(TabB4[[#This Row],[Zufalls-
zahl wenn
lfd. Nr.]],TabB4[Zufalls-
zahl wenn
lfd. Nr.])&lt;=TabB4[[#Totals],[Zufalls-
zahl]],1,0))</f>
        <v>0</v>
      </c>
      <c r="D33" s="531" t="s">
        <v>37</v>
      </c>
      <c r="E33" s="532">
        <v>27</v>
      </c>
      <c r="F33" s="13"/>
      <c r="G33" s="29"/>
      <c r="H33" s="72"/>
      <c r="I33" s="72"/>
      <c r="J33" s="8"/>
      <c r="K33" s="8"/>
      <c r="L33" s="8"/>
      <c r="M33" s="152"/>
      <c r="N33" s="152"/>
      <c r="O33" s="72">
        <f>(TabB4[[#This Row],[förderfähiger 
Betrag nach Prüfung ÖIF (€)]]-TabB4[[#This Row],[eingereichter
Betrag (€)]])*IF(TabB4[[#This Row],[Stich-
probe]]&gt;0,1,0)</f>
        <v>0</v>
      </c>
      <c r="P33" s="8"/>
      <c r="Q33" s="8"/>
      <c r="R33" s="8"/>
      <c r="S33" s="537"/>
      <c r="T33" s="538"/>
      <c r="U33" s="538" t="str">
        <f>IF(ISERROR(VLOOKUP(TabB4[[#This Row],[Grund für Differenz]],Datenquelle!$I$3:$J$20,2,FALSE)),"",VLOOKUP(TabB4[[#This Row],[Grund für Differenz]],Datenquelle!$I$3:$J$20,2,FALSE))</f>
        <v/>
      </c>
      <c r="V33" s="537"/>
      <c r="W33" s="540"/>
      <c r="X33" s="540"/>
      <c r="Y33" s="541"/>
      <c r="Z33" s="541"/>
      <c r="AA33" s="541"/>
      <c r="AB33" s="541"/>
      <c r="AC33" s="541"/>
      <c r="AD33" s="541"/>
      <c r="AE33" s="539"/>
      <c r="AF33" s="542"/>
      <c r="AG33" s="542"/>
      <c r="AH33" s="542"/>
      <c r="AI33" s="542"/>
      <c r="AJ33" s="542"/>
      <c r="AK33" s="542"/>
      <c r="AL33" s="542"/>
      <c r="AM33" s="542"/>
      <c r="AN33" s="542"/>
      <c r="AO33" s="543"/>
      <c r="AP33" s="542" t="s">
        <v>317</v>
      </c>
      <c r="AQ33" s="542" t="s">
        <v>317</v>
      </c>
      <c r="AR33" s="542" t="s">
        <v>317</v>
      </c>
      <c r="AS33" s="542" t="s">
        <v>317</v>
      </c>
      <c r="AT33" s="542" t="s">
        <v>317</v>
      </c>
      <c r="AU33" s="542" t="s">
        <v>317</v>
      </c>
      <c r="AV33" s="543"/>
      <c r="AW33" s="542"/>
      <c r="AX33" s="537"/>
      <c r="AY33" s="61" t="str">
        <f>IF(OR(TabB4[[#This Row],[eingereichter
Betrag (€)]]=0,TabB4[[#This Row],[eingereichter
Betrag (€)]]=""),"",COUNTA($M$6:$M33)-COUNTIF(($M$6:$M33),0))</f>
        <v/>
      </c>
      <c r="AZ33" s="544">
        <f t="shared" ca="1" si="0"/>
        <v>0.92138060121635146</v>
      </c>
      <c r="BA33" s="545">
        <f>IF(TabB4[[#This Row],[Lfd.
Nr. f.
Stich-
probe]]&lt;&gt;"",TabB4[[#This Row],[Zufalls-
zahl]],0)</f>
        <v>0</v>
      </c>
      <c r="BB33" s="546">
        <f>IF(TabB4[[#This Row],[Stich-
probe]]&gt;0,IF(TabB4[[#This Row],[Differenz
förderfähig/
eingereicht nach Prüfung ÖIF (€)]]&lt;&gt;0,1,0),0)</f>
        <v>0</v>
      </c>
      <c r="BC33" s="547">
        <f>IF(TabB4[[#This Row],[Stich-
probe]]=0,0,TabB4[[#This Row],[Stich-
probe]]*TabB4[[#This Row],[Differenz
förderfähig/
eingereicht nach Prüfung ÖIF (€)]]/TabB4[[#This Row],[eingereichter
Betrag (€)]]*-1)</f>
        <v>0</v>
      </c>
      <c r="BD33" s="61"/>
    </row>
    <row r="34" spans="2:56" s="60" customFormat="1">
      <c r="B34" s="61"/>
      <c r="C34" s="536">
        <f>IF(TabB4[[#This Row],[Zufalls-
zahl wenn
lfd. Nr.]]=0,0,IF(RANK(TabB4[[#This Row],[Zufalls-
zahl wenn
lfd. Nr.]],TabB4[Zufalls-
zahl wenn
lfd. Nr.])&lt;=TabB4[[#Totals],[Zufalls-
zahl]],1,0))</f>
        <v>0</v>
      </c>
      <c r="D34" s="531" t="s">
        <v>37</v>
      </c>
      <c r="E34" s="532">
        <v>28</v>
      </c>
      <c r="F34" s="13"/>
      <c r="G34" s="29"/>
      <c r="H34" s="72"/>
      <c r="I34" s="72"/>
      <c r="J34" s="8"/>
      <c r="K34" s="8"/>
      <c r="L34" s="8"/>
      <c r="M34" s="152"/>
      <c r="N34" s="152"/>
      <c r="O34" s="72">
        <f>(TabB4[[#This Row],[förderfähiger 
Betrag nach Prüfung ÖIF (€)]]-TabB4[[#This Row],[eingereichter
Betrag (€)]])*IF(TabB4[[#This Row],[Stich-
probe]]&gt;0,1,0)</f>
        <v>0</v>
      </c>
      <c r="P34" s="8"/>
      <c r="Q34" s="8"/>
      <c r="R34" s="8"/>
      <c r="S34" s="537"/>
      <c r="T34" s="538"/>
      <c r="U34" s="538" t="str">
        <f>IF(ISERROR(VLOOKUP(TabB4[[#This Row],[Grund für Differenz]],Datenquelle!$I$3:$J$20,2,FALSE)),"",VLOOKUP(TabB4[[#This Row],[Grund für Differenz]],Datenquelle!$I$3:$J$20,2,FALSE))</f>
        <v/>
      </c>
      <c r="V34" s="537"/>
      <c r="W34" s="540"/>
      <c r="X34" s="540"/>
      <c r="Y34" s="541"/>
      <c r="Z34" s="541"/>
      <c r="AA34" s="541"/>
      <c r="AB34" s="541"/>
      <c r="AC34" s="541"/>
      <c r="AD34" s="541"/>
      <c r="AE34" s="539"/>
      <c r="AF34" s="542"/>
      <c r="AG34" s="542"/>
      <c r="AH34" s="542"/>
      <c r="AI34" s="542"/>
      <c r="AJ34" s="542"/>
      <c r="AK34" s="542"/>
      <c r="AL34" s="542"/>
      <c r="AM34" s="542"/>
      <c r="AN34" s="542"/>
      <c r="AO34" s="543"/>
      <c r="AP34" s="542" t="s">
        <v>317</v>
      </c>
      <c r="AQ34" s="542" t="s">
        <v>317</v>
      </c>
      <c r="AR34" s="542" t="s">
        <v>317</v>
      </c>
      <c r="AS34" s="542" t="s">
        <v>317</v>
      </c>
      <c r="AT34" s="542" t="s">
        <v>317</v>
      </c>
      <c r="AU34" s="542" t="s">
        <v>317</v>
      </c>
      <c r="AV34" s="543"/>
      <c r="AW34" s="542"/>
      <c r="AX34" s="537"/>
      <c r="AY34" s="61" t="str">
        <f>IF(OR(TabB4[[#This Row],[eingereichter
Betrag (€)]]=0,TabB4[[#This Row],[eingereichter
Betrag (€)]]=""),"",COUNTA($M$6:$M34)-COUNTIF(($M$6:$M34),0))</f>
        <v/>
      </c>
      <c r="AZ34" s="544">
        <f t="shared" ca="1" si="0"/>
        <v>0.64048891848073031</v>
      </c>
      <c r="BA34" s="545">
        <f>IF(TabB4[[#This Row],[Lfd.
Nr. f.
Stich-
probe]]&lt;&gt;"",TabB4[[#This Row],[Zufalls-
zahl]],0)</f>
        <v>0</v>
      </c>
      <c r="BB34" s="546">
        <f>IF(TabB4[[#This Row],[Stich-
probe]]&gt;0,IF(TabB4[[#This Row],[Differenz
förderfähig/
eingereicht nach Prüfung ÖIF (€)]]&lt;&gt;0,1,0),0)</f>
        <v>0</v>
      </c>
      <c r="BC34" s="547">
        <f>IF(TabB4[[#This Row],[Stich-
probe]]=0,0,TabB4[[#This Row],[Stich-
probe]]*TabB4[[#This Row],[Differenz
förderfähig/
eingereicht nach Prüfung ÖIF (€)]]/TabB4[[#This Row],[eingereichter
Betrag (€)]]*-1)</f>
        <v>0</v>
      </c>
      <c r="BD34" s="61"/>
    </row>
    <row r="35" spans="2:56" s="60" customFormat="1">
      <c r="B35" s="61"/>
      <c r="C35" s="536">
        <f>IF(TabB4[[#This Row],[Zufalls-
zahl wenn
lfd. Nr.]]=0,0,IF(RANK(TabB4[[#This Row],[Zufalls-
zahl wenn
lfd. Nr.]],TabB4[Zufalls-
zahl wenn
lfd. Nr.])&lt;=TabB4[[#Totals],[Zufalls-
zahl]],1,0))</f>
        <v>0</v>
      </c>
      <c r="D35" s="531" t="s">
        <v>37</v>
      </c>
      <c r="E35" s="532">
        <v>29</v>
      </c>
      <c r="F35" s="13"/>
      <c r="G35" s="29"/>
      <c r="H35" s="72"/>
      <c r="I35" s="72"/>
      <c r="J35" s="8"/>
      <c r="K35" s="8"/>
      <c r="L35" s="8"/>
      <c r="M35" s="152"/>
      <c r="N35" s="152"/>
      <c r="O35" s="72">
        <f>(TabB4[[#This Row],[förderfähiger 
Betrag nach Prüfung ÖIF (€)]]-TabB4[[#This Row],[eingereichter
Betrag (€)]])*IF(TabB4[[#This Row],[Stich-
probe]]&gt;0,1,0)</f>
        <v>0</v>
      </c>
      <c r="P35" s="8"/>
      <c r="Q35" s="8"/>
      <c r="R35" s="8"/>
      <c r="S35" s="537"/>
      <c r="T35" s="538"/>
      <c r="U35" s="538" t="str">
        <f>IF(ISERROR(VLOOKUP(TabB4[[#This Row],[Grund für Differenz]],Datenquelle!$I$3:$J$20,2,FALSE)),"",VLOOKUP(TabB4[[#This Row],[Grund für Differenz]],Datenquelle!$I$3:$J$20,2,FALSE))</f>
        <v/>
      </c>
      <c r="V35" s="537"/>
      <c r="W35" s="540"/>
      <c r="X35" s="540"/>
      <c r="Y35" s="541"/>
      <c r="Z35" s="541"/>
      <c r="AA35" s="541"/>
      <c r="AB35" s="541"/>
      <c r="AC35" s="541"/>
      <c r="AD35" s="541"/>
      <c r="AE35" s="539"/>
      <c r="AF35" s="542"/>
      <c r="AG35" s="542"/>
      <c r="AH35" s="542"/>
      <c r="AI35" s="542"/>
      <c r="AJ35" s="542"/>
      <c r="AK35" s="542"/>
      <c r="AL35" s="542"/>
      <c r="AM35" s="542"/>
      <c r="AN35" s="542"/>
      <c r="AO35" s="543"/>
      <c r="AP35" s="542" t="s">
        <v>317</v>
      </c>
      <c r="AQ35" s="542" t="s">
        <v>317</v>
      </c>
      <c r="AR35" s="542" t="s">
        <v>317</v>
      </c>
      <c r="AS35" s="542" t="s">
        <v>317</v>
      </c>
      <c r="AT35" s="542" t="s">
        <v>317</v>
      </c>
      <c r="AU35" s="542" t="s">
        <v>317</v>
      </c>
      <c r="AV35" s="543"/>
      <c r="AW35" s="542"/>
      <c r="AX35" s="537"/>
      <c r="AY35" s="61" t="str">
        <f>IF(OR(TabB4[[#This Row],[eingereichter
Betrag (€)]]=0,TabB4[[#This Row],[eingereichter
Betrag (€)]]=""),"",COUNTA($M$6:$M35)-COUNTIF(($M$6:$M35),0))</f>
        <v/>
      </c>
      <c r="AZ35" s="544">
        <f t="shared" ca="1" si="0"/>
        <v>0.22225951441512548</v>
      </c>
      <c r="BA35" s="545">
        <f>IF(TabB4[[#This Row],[Lfd.
Nr. f.
Stich-
probe]]&lt;&gt;"",TabB4[[#This Row],[Zufalls-
zahl]],0)</f>
        <v>0</v>
      </c>
      <c r="BB35" s="546">
        <f>IF(TabB4[[#This Row],[Stich-
probe]]&gt;0,IF(TabB4[[#This Row],[Differenz
förderfähig/
eingereicht nach Prüfung ÖIF (€)]]&lt;&gt;0,1,0),0)</f>
        <v>0</v>
      </c>
      <c r="BC35" s="547">
        <f>IF(TabB4[[#This Row],[Stich-
probe]]=0,0,TabB4[[#This Row],[Stich-
probe]]*TabB4[[#This Row],[Differenz
förderfähig/
eingereicht nach Prüfung ÖIF (€)]]/TabB4[[#This Row],[eingereichter
Betrag (€)]]*-1)</f>
        <v>0</v>
      </c>
      <c r="BD35" s="61"/>
    </row>
    <row r="36" spans="2:56" s="60" customFormat="1">
      <c r="B36" s="61"/>
      <c r="C36" s="536">
        <f>IF(TabB4[[#This Row],[Zufalls-
zahl wenn
lfd. Nr.]]=0,0,IF(RANK(TabB4[[#This Row],[Zufalls-
zahl wenn
lfd. Nr.]],TabB4[Zufalls-
zahl wenn
lfd. Nr.])&lt;=TabB4[[#Totals],[Zufalls-
zahl]],1,0))</f>
        <v>0</v>
      </c>
      <c r="D36" s="531" t="s">
        <v>37</v>
      </c>
      <c r="E36" s="532">
        <v>30</v>
      </c>
      <c r="F36" s="13"/>
      <c r="G36" s="29"/>
      <c r="H36" s="72"/>
      <c r="I36" s="72"/>
      <c r="J36" s="8"/>
      <c r="K36" s="8"/>
      <c r="L36" s="8"/>
      <c r="M36" s="152"/>
      <c r="N36" s="152"/>
      <c r="O36" s="72">
        <f>(TabB4[[#This Row],[förderfähiger 
Betrag nach Prüfung ÖIF (€)]]-TabB4[[#This Row],[eingereichter
Betrag (€)]])*IF(TabB4[[#This Row],[Stich-
probe]]&gt;0,1,0)</f>
        <v>0</v>
      </c>
      <c r="P36" s="8"/>
      <c r="Q36" s="8"/>
      <c r="R36" s="8"/>
      <c r="S36" s="537"/>
      <c r="T36" s="538"/>
      <c r="U36" s="538" t="str">
        <f>IF(ISERROR(VLOOKUP(TabB4[[#This Row],[Grund für Differenz]],Datenquelle!$I$3:$J$20,2,FALSE)),"",VLOOKUP(TabB4[[#This Row],[Grund für Differenz]],Datenquelle!$I$3:$J$20,2,FALSE))</f>
        <v/>
      </c>
      <c r="V36" s="537"/>
      <c r="W36" s="540"/>
      <c r="X36" s="540"/>
      <c r="Y36" s="541"/>
      <c r="Z36" s="541"/>
      <c r="AA36" s="541"/>
      <c r="AB36" s="541"/>
      <c r="AC36" s="541"/>
      <c r="AD36" s="541"/>
      <c r="AE36" s="539"/>
      <c r="AF36" s="542"/>
      <c r="AG36" s="542"/>
      <c r="AH36" s="542"/>
      <c r="AI36" s="542"/>
      <c r="AJ36" s="542"/>
      <c r="AK36" s="542"/>
      <c r="AL36" s="542"/>
      <c r="AM36" s="542"/>
      <c r="AN36" s="542"/>
      <c r="AO36" s="543"/>
      <c r="AP36" s="542" t="s">
        <v>317</v>
      </c>
      <c r="AQ36" s="542" t="s">
        <v>317</v>
      </c>
      <c r="AR36" s="542" t="s">
        <v>317</v>
      </c>
      <c r="AS36" s="542" t="s">
        <v>317</v>
      </c>
      <c r="AT36" s="542" t="s">
        <v>317</v>
      </c>
      <c r="AU36" s="542" t="s">
        <v>317</v>
      </c>
      <c r="AV36" s="543"/>
      <c r="AW36" s="542"/>
      <c r="AX36" s="537"/>
      <c r="AY36" s="61" t="str">
        <f>IF(OR(TabB4[[#This Row],[eingereichter
Betrag (€)]]=0,TabB4[[#This Row],[eingereichter
Betrag (€)]]=""),"",COUNTA($M$6:$M36)-COUNTIF(($M$6:$M36),0))</f>
        <v/>
      </c>
      <c r="AZ36" s="544">
        <f t="shared" ca="1" si="0"/>
        <v>0.52980094704395941</v>
      </c>
      <c r="BA36" s="545">
        <f>IF(TabB4[[#This Row],[Lfd.
Nr. f.
Stich-
probe]]&lt;&gt;"",TabB4[[#This Row],[Zufalls-
zahl]],0)</f>
        <v>0</v>
      </c>
      <c r="BB36" s="546">
        <f>IF(TabB4[[#This Row],[Stich-
probe]]&gt;0,IF(TabB4[[#This Row],[Differenz
förderfähig/
eingereicht nach Prüfung ÖIF (€)]]&lt;&gt;0,1,0),0)</f>
        <v>0</v>
      </c>
      <c r="BC36" s="547">
        <f>IF(TabB4[[#This Row],[Stich-
probe]]=0,0,TabB4[[#This Row],[Stich-
probe]]*TabB4[[#This Row],[Differenz
förderfähig/
eingereicht nach Prüfung ÖIF (€)]]/TabB4[[#This Row],[eingereichter
Betrag (€)]]*-1)</f>
        <v>0</v>
      </c>
      <c r="BD36" s="61"/>
    </row>
    <row r="37" spans="2:56" s="60" customFormat="1">
      <c r="B37" s="61"/>
      <c r="C37" s="536">
        <f>IF(TabB4[[#This Row],[Zufalls-
zahl wenn
lfd. Nr.]]=0,0,IF(RANK(TabB4[[#This Row],[Zufalls-
zahl wenn
lfd. Nr.]],TabB4[Zufalls-
zahl wenn
lfd. Nr.])&lt;=TabB4[[#Totals],[Zufalls-
zahl]],1,0))</f>
        <v>0</v>
      </c>
      <c r="D37" s="531" t="s">
        <v>37</v>
      </c>
      <c r="E37" s="532">
        <v>31</v>
      </c>
      <c r="F37" s="13"/>
      <c r="G37" s="29"/>
      <c r="H37" s="72"/>
      <c r="I37" s="72"/>
      <c r="J37" s="8"/>
      <c r="K37" s="8"/>
      <c r="L37" s="8"/>
      <c r="M37" s="152"/>
      <c r="N37" s="152"/>
      <c r="O37" s="72">
        <f>(TabB4[[#This Row],[förderfähiger 
Betrag nach Prüfung ÖIF (€)]]-TabB4[[#This Row],[eingereichter
Betrag (€)]])*IF(TabB4[[#This Row],[Stich-
probe]]&gt;0,1,0)</f>
        <v>0</v>
      </c>
      <c r="P37" s="8"/>
      <c r="Q37" s="8"/>
      <c r="R37" s="8"/>
      <c r="S37" s="537"/>
      <c r="T37" s="538"/>
      <c r="U37" s="538" t="str">
        <f>IF(ISERROR(VLOOKUP(TabB4[[#This Row],[Grund für Differenz]],Datenquelle!$I$3:$J$20,2,FALSE)),"",VLOOKUP(TabB4[[#This Row],[Grund für Differenz]],Datenquelle!$I$3:$J$20,2,FALSE))</f>
        <v/>
      </c>
      <c r="V37" s="537"/>
      <c r="W37" s="540"/>
      <c r="X37" s="540"/>
      <c r="Y37" s="541"/>
      <c r="Z37" s="541"/>
      <c r="AA37" s="541"/>
      <c r="AB37" s="541"/>
      <c r="AC37" s="541"/>
      <c r="AD37" s="541"/>
      <c r="AE37" s="539"/>
      <c r="AF37" s="542"/>
      <c r="AG37" s="542"/>
      <c r="AH37" s="542"/>
      <c r="AI37" s="542"/>
      <c r="AJ37" s="542"/>
      <c r="AK37" s="542"/>
      <c r="AL37" s="542"/>
      <c r="AM37" s="542"/>
      <c r="AN37" s="542"/>
      <c r="AO37" s="543"/>
      <c r="AP37" s="542" t="s">
        <v>317</v>
      </c>
      <c r="AQ37" s="542" t="s">
        <v>317</v>
      </c>
      <c r="AR37" s="542" t="s">
        <v>317</v>
      </c>
      <c r="AS37" s="542" t="s">
        <v>317</v>
      </c>
      <c r="AT37" s="542" t="s">
        <v>317</v>
      </c>
      <c r="AU37" s="542" t="s">
        <v>317</v>
      </c>
      <c r="AV37" s="543"/>
      <c r="AW37" s="542"/>
      <c r="AX37" s="537"/>
      <c r="AY37" s="61" t="str">
        <f>IF(OR(TabB4[[#This Row],[eingereichter
Betrag (€)]]=0,TabB4[[#This Row],[eingereichter
Betrag (€)]]=""),"",COUNTA($M$6:$M37)-COUNTIF(($M$6:$M37),0))</f>
        <v/>
      </c>
      <c r="AZ37" s="544">
        <f t="shared" ca="1" si="0"/>
        <v>0.1881832410257932</v>
      </c>
      <c r="BA37" s="545">
        <f>IF(TabB4[[#This Row],[Lfd.
Nr. f.
Stich-
probe]]&lt;&gt;"",TabB4[[#This Row],[Zufalls-
zahl]],0)</f>
        <v>0</v>
      </c>
      <c r="BB37" s="546">
        <f>IF(TabB4[[#This Row],[Stich-
probe]]&gt;0,IF(TabB4[[#This Row],[Differenz
förderfähig/
eingereicht nach Prüfung ÖIF (€)]]&lt;&gt;0,1,0),0)</f>
        <v>0</v>
      </c>
      <c r="BC37" s="547">
        <f>IF(TabB4[[#This Row],[Stich-
probe]]=0,0,TabB4[[#This Row],[Stich-
probe]]*TabB4[[#This Row],[Differenz
förderfähig/
eingereicht nach Prüfung ÖIF (€)]]/TabB4[[#This Row],[eingereichter
Betrag (€)]]*-1)</f>
        <v>0</v>
      </c>
      <c r="BD37" s="61"/>
    </row>
    <row r="38" spans="2:56" s="60" customFormat="1">
      <c r="B38" s="61"/>
      <c r="C38" s="536">
        <f>IF(TabB4[[#This Row],[Zufalls-
zahl wenn
lfd. Nr.]]=0,0,IF(RANK(TabB4[[#This Row],[Zufalls-
zahl wenn
lfd. Nr.]],TabB4[Zufalls-
zahl wenn
lfd. Nr.])&lt;=TabB4[[#Totals],[Zufalls-
zahl]],1,0))</f>
        <v>0</v>
      </c>
      <c r="D38" s="531" t="s">
        <v>37</v>
      </c>
      <c r="E38" s="532">
        <v>32</v>
      </c>
      <c r="F38" s="13"/>
      <c r="G38" s="29"/>
      <c r="H38" s="72"/>
      <c r="I38" s="72"/>
      <c r="J38" s="8"/>
      <c r="K38" s="8"/>
      <c r="L38" s="8"/>
      <c r="M38" s="152"/>
      <c r="N38" s="152"/>
      <c r="O38" s="72">
        <f>(TabB4[[#This Row],[förderfähiger 
Betrag nach Prüfung ÖIF (€)]]-TabB4[[#This Row],[eingereichter
Betrag (€)]])*IF(TabB4[[#This Row],[Stich-
probe]]&gt;0,1,0)</f>
        <v>0</v>
      </c>
      <c r="P38" s="8"/>
      <c r="Q38" s="8"/>
      <c r="R38" s="8"/>
      <c r="S38" s="537"/>
      <c r="T38" s="538"/>
      <c r="U38" s="538" t="str">
        <f>IF(ISERROR(VLOOKUP(TabB4[[#This Row],[Grund für Differenz]],Datenquelle!$I$3:$J$20,2,FALSE)),"",VLOOKUP(TabB4[[#This Row],[Grund für Differenz]],Datenquelle!$I$3:$J$20,2,FALSE))</f>
        <v/>
      </c>
      <c r="V38" s="537"/>
      <c r="W38" s="540"/>
      <c r="X38" s="540"/>
      <c r="Y38" s="541"/>
      <c r="Z38" s="541"/>
      <c r="AA38" s="541"/>
      <c r="AB38" s="541"/>
      <c r="AC38" s="541"/>
      <c r="AD38" s="541"/>
      <c r="AE38" s="539"/>
      <c r="AF38" s="542"/>
      <c r="AG38" s="542"/>
      <c r="AH38" s="542"/>
      <c r="AI38" s="542"/>
      <c r="AJ38" s="542"/>
      <c r="AK38" s="542"/>
      <c r="AL38" s="542"/>
      <c r="AM38" s="542"/>
      <c r="AN38" s="542"/>
      <c r="AO38" s="543"/>
      <c r="AP38" s="542" t="s">
        <v>317</v>
      </c>
      <c r="AQ38" s="542" t="s">
        <v>317</v>
      </c>
      <c r="AR38" s="542" t="s">
        <v>317</v>
      </c>
      <c r="AS38" s="542" t="s">
        <v>317</v>
      </c>
      <c r="AT38" s="542" t="s">
        <v>317</v>
      </c>
      <c r="AU38" s="542" t="s">
        <v>317</v>
      </c>
      <c r="AV38" s="543"/>
      <c r="AW38" s="542"/>
      <c r="AX38" s="537"/>
      <c r="AY38" s="61" t="str">
        <f>IF(OR(TabB4[[#This Row],[eingereichter
Betrag (€)]]=0,TabB4[[#This Row],[eingereichter
Betrag (€)]]=""),"",COUNTA($M$6:$M38)-COUNTIF(($M$6:$M38),0))</f>
        <v/>
      </c>
      <c r="AZ38" s="544">
        <f t="shared" ca="1" si="0"/>
        <v>0.35791645153804019</v>
      </c>
      <c r="BA38" s="545">
        <f>IF(TabB4[[#This Row],[Lfd.
Nr. f.
Stich-
probe]]&lt;&gt;"",TabB4[[#This Row],[Zufalls-
zahl]],0)</f>
        <v>0</v>
      </c>
      <c r="BB38" s="546">
        <f>IF(TabB4[[#This Row],[Stich-
probe]]&gt;0,IF(TabB4[[#This Row],[Differenz
förderfähig/
eingereicht nach Prüfung ÖIF (€)]]&lt;&gt;0,1,0),0)</f>
        <v>0</v>
      </c>
      <c r="BC38" s="547">
        <f>IF(TabB4[[#This Row],[Stich-
probe]]=0,0,TabB4[[#This Row],[Stich-
probe]]*TabB4[[#This Row],[Differenz
förderfähig/
eingereicht nach Prüfung ÖIF (€)]]/TabB4[[#This Row],[eingereichter
Betrag (€)]]*-1)</f>
        <v>0</v>
      </c>
      <c r="BD38" s="61"/>
    </row>
    <row r="39" spans="2:56" s="60" customFormat="1">
      <c r="B39" s="61"/>
      <c r="C39" s="536">
        <f>IF(TabB4[[#This Row],[Zufalls-
zahl wenn
lfd. Nr.]]=0,0,IF(RANK(TabB4[[#This Row],[Zufalls-
zahl wenn
lfd. Nr.]],TabB4[Zufalls-
zahl wenn
lfd. Nr.])&lt;=TabB4[[#Totals],[Zufalls-
zahl]],1,0))</f>
        <v>0</v>
      </c>
      <c r="D39" s="531" t="s">
        <v>37</v>
      </c>
      <c r="E39" s="532">
        <v>33</v>
      </c>
      <c r="F39" s="13"/>
      <c r="G39" s="29"/>
      <c r="H39" s="72"/>
      <c r="I39" s="72"/>
      <c r="J39" s="8"/>
      <c r="K39" s="8"/>
      <c r="L39" s="8"/>
      <c r="M39" s="152"/>
      <c r="N39" s="152"/>
      <c r="O39" s="72">
        <f>(TabB4[[#This Row],[förderfähiger 
Betrag nach Prüfung ÖIF (€)]]-TabB4[[#This Row],[eingereichter
Betrag (€)]])*IF(TabB4[[#This Row],[Stich-
probe]]&gt;0,1,0)</f>
        <v>0</v>
      </c>
      <c r="P39" s="8"/>
      <c r="Q39" s="8"/>
      <c r="R39" s="8"/>
      <c r="S39" s="537"/>
      <c r="T39" s="538"/>
      <c r="U39" s="538" t="str">
        <f>IF(ISERROR(VLOOKUP(TabB4[[#This Row],[Grund für Differenz]],Datenquelle!$I$3:$J$20,2,FALSE)),"",VLOOKUP(TabB4[[#This Row],[Grund für Differenz]],Datenquelle!$I$3:$J$20,2,FALSE))</f>
        <v/>
      </c>
      <c r="V39" s="537"/>
      <c r="W39" s="540"/>
      <c r="X39" s="540"/>
      <c r="Y39" s="541"/>
      <c r="Z39" s="541"/>
      <c r="AA39" s="541"/>
      <c r="AB39" s="541"/>
      <c r="AC39" s="541"/>
      <c r="AD39" s="541"/>
      <c r="AE39" s="539"/>
      <c r="AF39" s="542"/>
      <c r="AG39" s="542"/>
      <c r="AH39" s="542"/>
      <c r="AI39" s="542"/>
      <c r="AJ39" s="542"/>
      <c r="AK39" s="542"/>
      <c r="AL39" s="542"/>
      <c r="AM39" s="542"/>
      <c r="AN39" s="542"/>
      <c r="AO39" s="543"/>
      <c r="AP39" s="542" t="s">
        <v>317</v>
      </c>
      <c r="AQ39" s="542" t="s">
        <v>317</v>
      </c>
      <c r="AR39" s="542" t="s">
        <v>317</v>
      </c>
      <c r="AS39" s="542" t="s">
        <v>317</v>
      </c>
      <c r="AT39" s="542" t="s">
        <v>317</v>
      </c>
      <c r="AU39" s="542" t="s">
        <v>317</v>
      </c>
      <c r="AV39" s="543"/>
      <c r="AW39" s="542"/>
      <c r="AX39" s="537"/>
      <c r="AY39" s="61" t="str">
        <f>IF(OR(TabB4[[#This Row],[eingereichter
Betrag (€)]]=0,TabB4[[#This Row],[eingereichter
Betrag (€)]]=""),"",COUNTA($M$6:$M39)-COUNTIF(($M$6:$M39),0))</f>
        <v/>
      </c>
      <c r="AZ39" s="544">
        <f t="shared" ca="1" si="0"/>
        <v>0.32759568462451794</v>
      </c>
      <c r="BA39" s="545">
        <f>IF(TabB4[[#This Row],[Lfd.
Nr. f.
Stich-
probe]]&lt;&gt;"",TabB4[[#This Row],[Zufalls-
zahl]],0)</f>
        <v>0</v>
      </c>
      <c r="BB39" s="546">
        <f>IF(TabB4[[#This Row],[Stich-
probe]]&gt;0,IF(TabB4[[#This Row],[Differenz
förderfähig/
eingereicht nach Prüfung ÖIF (€)]]&lt;&gt;0,1,0),0)</f>
        <v>0</v>
      </c>
      <c r="BC39" s="547">
        <f>IF(TabB4[[#This Row],[Stich-
probe]]=0,0,TabB4[[#This Row],[Stich-
probe]]*TabB4[[#This Row],[Differenz
förderfähig/
eingereicht nach Prüfung ÖIF (€)]]/TabB4[[#This Row],[eingereichter
Betrag (€)]]*-1)</f>
        <v>0</v>
      </c>
      <c r="BD39" s="61"/>
    </row>
    <row r="40" spans="2:56" s="60" customFormat="1">
      <c r="B40" s="61"/>
      <c r="C40" s="536">
        <f>IF(TabB4[[#This Row],[Zufalls-
zahl wenn
lfd. Nr.]]=0,0,IF(RANK(TabB4[[#This Row],[Zufalls-
zahl wenn
lfd. Nr.]],TabB4[Zufalls-
zahl wenn
lfd. Nr.])&lt;=TabB4[[#Totals],[Zufalls-
zahl]],1,0))</f>
        <v>0</v>
      </c>
      <c r="D40" s="531" t="s">
        <v>37</v>
      </c>
      <c r="E40" s="532">
        <v>34</v>
      </c>
      <c r="F40" s="13"/>
      <c r="G40" s="29"/>
      <c r="H40" s="72"/>
      <c r="I40" s="72"/>
      <c r="J40" s="8"/>
      <c r="K40" s="8"/>
      <c r="L40" s="8"/>
      <c r="M40" s="152"/>
      <c r="N40" s="152"/>
      <c r="O40" s="72">
        <f>(TabB4[[#This Row],[förderfähiger 
Betrag nach Prüfung ÖIF (€)]]-TabB4[[#This Row],[eingereichter
Betrag (€)]])*IF(TabB4[[#This Row],[Stich-
probe]]&gt;0,1,0)</f>
        <v>0</v>
      </c>
      <c r="P40" s="8"/>
      <c r="Q40" s="8"/>
      <c r="R40" s="8"/>
      <c r="S40" s="537"/>
      <c r="T40" s="538"/>
      <c r="U40" s="538" t="str">
        <f>IF(ISERROR(VLOOKUP(TabB4[[#This Row],[Grund für Differenz]],Datenquelle!$I$3:$J$20,2,FALSE)),"",VLOOKUP(TabB4[[#This Row],[Grund für Differenz]],Datenquelle!$I$3:$J$20,2,FALSE))</f>
        <v/>
      </c>
      <c r="V40" s="537"/>
      <c r="W40" s="540"/>
      <c r="X40" s="540"/>
      <c r="Y40" s="541"/>
      <c r="Z40" s="541"/>
      <c r="AA40" s="541"/>
      <c r="AB40" s="541"/>
      <c r="AC40" s="541"/>
      <c r="AD40" s="541"/>
      <c r="AE40" s="539"/>
      <c r="AF40" s="542"/>
      <c r="AG40" s="542"/>
      <c r="AH40" s="542"/>
      <c r="AI40" s="542"/>
      <c r="AJ40" s="542"/>
      <c r="AK40" s="542"/>
      <c r="AL40" s="542"/>
      <c r="AM40" s="542"/>
      <c r="AN40" s="542"/>
      <c r="AO40" s="543"/>
      <c r="AP40" s="542" t="s">
        <v>317</v>
      </c>
      <c r="AQ40" s="542" t="s">
        <v>317</v>
      </c>
      <c r="AR40" s="542" t="s">
        <v>317</v>
      </c>
      <c r="AS40" s="542" t="s">
        <v>317</v>
      </c>
      <c r="AT40" s="542" t="s">
        <v>317</v>
      </c>
      <c r="AU40" s="542" t="s">
        <v>317</v>
      </c>
      <c r="AV40" s="543"/>
      <c r="AW40" s="542"/>
      <c r="AX40" s="537"/>
      <c r="AY40" s="61" t="str">
        <f>IF(OR(TabB4[[#This Row],[eingereichter
Betrag (€)]]=0,TabB4[[#This Row],[eingereichter
Betrag (€)]]=""),"",COUNTA($M$6:$M40)-COUNTIF(($M$6:$M40),0))</f>
        <v/>
      </c>
      <c r="AZ40" s="544">
        <f t="shared" ca="1" si="0"/>
        <v>0.67256188956716101</v>
      </c>
      <c r="BA40" s="545">
        <f>IF(TabB4[[#This Row],[Lfd.
Nr. f.
Stich-
probe]]&lt;&gt;"",TabB4[[#This Row],[Zufalls-
zahl]],0)</f>
        <v>0</v>
      </c>
      <c r="BB40" s="546">
        <f>IF(TabB4[[#This Row],[Stich-
probe]]&gt;0,IF(TabB4[[#This Row],[Differenz
förderfähig/
eingereicht nach Prüfung ÖIF (€)]]&lt;&gt;0,1,0),0)</f>
        <v>0</v>
      </c>
      <c r="BC40" s="547">
        <f>IF(TabB4[[#This Row],[Stich-
probe]]=0,0,TabB4[[#This Row],[Stich-
probe]]*TabB4[[#This Row],[Differenz
förderfähig/
eingereicht nach Prüfung ÖIF (€)]]/TabB4[[#This Row],[eingereichter
Betrag (€)]]*-1)</f>
        <v>0</v>
      </c>
      <c r="BD40" s="61"/>
    </row>
    <row r="41" spans="2:56" s="60" customFormat="1">
      <c r="B41" s="61"/>
      <c r="C41" s="536">
        <f>IF(TabB4[[#This Row],[Zufalls-
zahl wenn
lfd. Nr.]]=0,0,IF(RANK(TabB4[[#This Row],[Zufalls-
zahl wenn
lfd. Nr.]],TabB4[Zufalls-
zahl wenn
lfd. Nr.])&lt;=TabB4[[#Totals],[Zufalls-
zahl]],1,0))</f>
        <v>0</v>
      </c>
      <c r="D41" s="531" t="s">
        <v>37</v>
      </c>
      <c r="E41" s="532">
        <v>35</v>
      </c>
      <c r="F41" s="13"/>
      <c r="G41" s="29"/>
      <c r="H41" s="72"/>
      <c r="I41" s="72"/>
      <c r="J41" s="8"/>
      <c r="K41" s="8"/>
      <c r="L41" s="8"/>
      <c r="M41" s="152"/>
      <c r="N41" s="152"/>
      <c r="O41" s="72">
        <f>(TabB4[[#This Row],[förderfähiger 
Betrag nach Prüfung ÖIF (€)]]-TabB4[[#This Row],[eingereichter
Betrag (€)]])*IF(TabB4[[#This Row],[Stich-
probe]]&gt;0,1,0)</f>
        <v>0</v>
      </c>
      <c r="P41" s="8"/>
      <c r="Q41" s="8"/>
      <c r="R41" s="8"/>
      <c r="S41" s="537"/>
      <c r="T41" s="538"/>
      <c r="U41" s="538" t="str">
        <f>IF(ISERROR(VLOOKUP(TabB4[[#This Row],[Grund für Differenz]],Datenquelle!$I$3:$J$20,2,FALSE)),"",VLOOKUP(TabB4[[#This Row],[Grund für Differenz]],Datenquelle!$I$3:$J$20,2,FALSE))</f>
        <v/>
      </c>
      <c r="V41" s="537"/>
      <c r="W41" s="540"/>
      <c r="X41" s="540"/>
      <c r="Y41" s="541"/>
      <c r="Z41" s="541"/>
      <c r="AA41" s="541"/>
      <c r="AB41" s="541"/>
      <c r="AC41" s="541"/>
      <c r="AD41" s="541"/>
      <c r="AE41" s="539"/>
      <c r="AF41" s="542"/>
      <c r="AG41" s="542"/>
      <c r="AH41" s="542"/>
      <c r="AI41" s="542"/>
      <c r="AJ41" s="542"/>
      <c r="AK41" s="542"/>
      <c r="AL41" s="542"/>
      <c r="AM41" s="542"/>
      <c r="AN41" s="542"/>
      <c r="AO41" s="543"/>
      <c r="AP41" s="542" t="s">
        <v>317</v>
      </c>
      <c r="AQ41" s="542" t="s">
        <v>317</v>
      </c>
      <c r="AR41" s="542" t="s">
        <v>317</v>
      </c>
      <c r="AS41" s="542" t="s">
        <v>317</v>
      </c>
      <c r="AT41" s="542" t="s">
        <v>317</v>
      </c>
      <c r="AU41" s="542" t="s">
        <v>317</v>
      </c>
      <c r="AV41" s="543"/>
      <c r="AW41" s="542"/>
      <c r="AX41" s="537"/>
      <c r="AY41" s="61" t="str">
        <f>IF(OR(TabB4[[#This Row],[eingereichter
Betrag (€)]]=0,TabB4[[#This Row],[eingereichter
Betrag (€)]]=""),"",COUNTA($M$6:$M41)-COUNTIF(($M$6:$M41),0))</f>
        <v/>
      </c>
      <c r="AZ41" s="544">
        <f t="shared" ca="1" si="0"/>
        <v>1.1722552096855798E-2</v>
      </c>
      <c r="BA41" s="545">
        <f>IF(TabB4[[#This Row],[Lfd.
Nr. f.
Stich-
probe]]&lt;&gt;"",TabB4[[#This Row],[Zufalls-
zahl]],0)</f>
        <v>0</v>
      </c>
      <c r="BB41" s="546">
        <f>IF(TabB4[[#This Row],[Stich-
probe]]&gt;0,IF(TabB4[[#This Row],[Differenz
förderfähig/
eingereicht nach Prüfung ÖIF (€)]]&lt;&gt;0,1,0),0)</f>
        <v>0</v>
      </c>
      <c r="BC41" s="547">
        <f>IF(TabB4[[#This Row],[Stich-
probe]]=0,0,TabB4[[#This Row],[Stich-
probe]]*TabB4[[#This Row],[Differenz
förderfähig/
eingereicht nach Prüfung ÖIF (€)]]/TabB4[[#This Row],[eingereichter
Betrag (€)]]*-1)</f>
        <v>0</v>
      </c>
      <c r="BD41" s="61"/>
    </row>
    <row r="42" spans="2:56" s="60" customFormat="1">
      <c r="B42" s="61"/>
      <c r="C42" s="536">
        <f>IF(TabB4[[#This Row],[Zufalls-
zahl wenn
lfd. Nr.]]=0,0,IF(RANK(TabB4[[#This Row],[Zufalls-
zahl wenn
lfd. Nr.]],TabB4[Zufalls-
zahl wenn
lfd. Nr.])&lt;=TabB4[[#Totals],[Zufalls-
zahl]],1,0))</f>
        <v>0</v>
      </c>
      <c r="D42" s="531" t="s">
        <v>37</v>
      </c>
      <c r="E42" s="532">
        <v>36</v>
      </c>
      <c r="F42" s="13"/>
      <c r="G42" s="29"/>
      <c r="H42" s="72"/>
      <c r="I42" s="72"/>
      <c r="J42" s="8"/>
      <c r="K42" s="8"/>
      <c r="L42" s="8"/>
      <c r="M42" s="152"/>
      <c r="N42" s="152"/>
      <c r="O42" s="72">
        <f>(TabB4[[#This Row],[förderfähiger 
Betrag nach Prüfung ÖIF (€)]]-TabB4[[#This Row],[eingereichter
Betrag (€)]])*IF(TabB4[[#This Row],[Stich-
probe]]&gt;0,1,0)</f>
        <v>0</v>
      </c>
      <c r="P42" s="8"/>
      <c r="Q42" s="8"/>
      <c r="R42" s="8"/>
      <c r="S42" s="537"/>
      <c r="T42" s="538"/>
      <c r="U42" s="538" t="str">
        <f>IF(ISERROR(VLOOKUP(TabB4[[#This Row],[Grund für Differenz]],Datenquelle!$I$3:$J$20,2,FALSE)),"",VLOOKUP(TabB4[[#This Row],[Grund für Differenz]],Datenquelle!$I$3:$J$20,2,FALSE))</f>
        <v/>
      </c>
      <c r="V42" s="537"/>
      <c r="W42" s="540"/>
      <c r="X42" s="540"/>
      <c r="Y42" s="541"/>
      <c r="Z42" s="541"/>
      <c r="AA42" s="541"/>
      <c r="AB42" s="541"/>
      <c r="AC42" s="541"/>
      <c r="AD42" s="541"/>
      <c r="AE42" s="539"/>
      <c r="AF42" s="542"/>
      <c r="AG42" s="542"/>
      <c r="AH42" s="542"/>
      <c r="AI42" s="542"/>
      <c r="AJ42" s="542"/>
      <c r="AK42" s="542"/>
      <c r="AL42" s="542"/>
      <c r="AM42" s="542"/>
      <c r="AN42" s="542"/>
      <c r="AO42" s="543"/>
      <c r="AP42" s="542" t="s">
        <v>317</v>
      </c>
      <c r="AQ42" s="542" t="s">
        <v>317</v>
      </c>
      <c r="AR42" s="542" t="s">
        <v>317</v>
      </c>
      <c r="AS42" s="542" t="s">
        <v>317</v>
      </c>
      <c r="AT42" s="542" t="s">
        <v>317</v>
      </c>
      <c r="AU42" s="542" t="s">
        <v>317</v>
      </c>
      <c r="AV42" s="543"/>
      <c r="AW42" s="542"/>
      <c r="AX42" s="537"/>
      <c r="AY42" s="61" t="str">
        <f>IF(OR(TabB4[[#This Row],[eingereichter
Betrag (€)]]=0,TabB4[[#This Row],[eingereichter
Betrag (€)]]=""),"",COUNTA($M$6:$M42)-COUNTIF(($M$6:$M42),0))</f>
        <v/>
      </c>
      <c r="AZ42" s="544">
        <f t="shared" ca="1" si="0"/>
        <v>0.7406690661779185</v>
      </c>
      <c r="BA42" s="545">
        <f>IF(TabB4[[#This Row],[Lfd.
Nr. f.
Stich-
probe]]&lt;&gt;"",TabB4[[#This Row],[Zufalls-
zahl]],0)</f>
        <v>0</v>
      </c>
      <c r="BB42" s="546">
        <f>IF(TabB4[[#This Row],[Stich-
probe]]&gt;0,IF(TabB4[[#This Row],[Differenz
förderfähig/
eingereicht nach Prüfung ÖIF (€)]]&lt;&gt;0,1,0),0)</f>
        <v>0</v>
      </c>
      <c r="BC42" s="547">
        <f>IF(TabB4[[#This Row],[Stich-
probe]]=0,0,TabB4[[#This Row],[Stich-
probe]]*TabB4[[#This Row],[Differenz
förderfähig/
eingereicht nach Prüfung ÖIF (€)]]/TabB4[[#This Row],[eingereichter
Betrag (€)]]*-1)</f>
        <v>0</v>
      </c>
      <c r="BD42" s="61"/>
    </row>
    <row r="43" spans="2:56" s="60" customFormat="1">
      <c r="B43" s="61"/>
      <c r="C43" s="536">
        <f>IF(TabB4[[#This Row],[Zufalls-
zahl wenn
lfd. Nr.]]=0,0,IF(RANK(TabB4[[#This Row],[Zufalls-
zahl wenn
lfd. Nr.]],TabB4[Zufalls-
zahl wenn
lfd. Nr.])&lt;=TabB4[[#Totals],[Zufalls-
zahl]],1,0))</f>
        <v>0</v>
      </c>
      <c r="D43" s="531" t="s">
        <v>37</v>
      </c>
      <c r="E43" s="532">
        <v>37</v>
      </c>
      <c r="F43" s="13"/>
      <c r="G43" s="29"/>
      <c r="H43" s="72"/>
      <c r="I43" s="72"/>
      <c r="J43" s="8"/>
      <c r="K43" s="8"/>
      <c r="L43" s="8"/>
      <c r="M43" s="152"/>
      <c r="N43" s="152"/>
      <c r="O43" s="72">
        <f>(TabB4[[#This Row],[förderfähiger 
Betrag nach Prüfung ÖIF (€)]]-TabB4[[#This Row],[eingereichter
Betrag (€)]])*IF(TabB4[[#This Row],[Stich-
probe]]&gt;0,1,0)</f>
        <v>0</v>
      </c>
      <c r="P43" s="8"/>
      <c r="Q43" s="8"/>
      <c r="R43" s="8"/>
      <c r="S43" s="537"/>
      <c r="T43" s="538"/>
      <c r="U43" s="538" t="str">
        <f>IF(ISERROR(VLOOKUP(TabB4[[#This Row],[Grund für Differenz]],Datenquelle!$I$3:$J$20,2,FALSE)),"",VLOOKUP(TabB4[[#This Row],[Grund für Differenz]],Datenquelle!$I$3:$J$20,2,FALSE))</f>
        <v/>
      </c>
      <c r="V43" s="537"/>
      <c r="W43" s="540"/>
      <c r="X43" s="540"/>
      <c r="Y43" s="541"/>
      <c r="Z43" s="541"/>
      <c r="AA43" s="541"/>
      <c r="AB43" s="541"/>
      <c r="AC43" s="541"/>
      <c r="AD43" s="541"/>
      <c r="AE43" s="539"/>
      <c r="AF43" s="542"/>
      <c r="AG43" s="542"/>
      <c r="AH43" s="542"/>
      <c r="AI43" s="542"/>
      <c r="AJ43" s="542"/>
      <c r="AK43" s="542"/>
      <c r="AL43" s="542"/>
      <c r="AM43" s="542"/>
      <c r="AN43" s="542"/>
      <c r="AO43" s="543"/>
      <c r="AP43" s="542" t="s">
        <v>317</v>
      </c>
      <c r="AQ43" s="542" t="s">
        <v>317</v>
      </c>
      <c r="AR43" s="542" t="s">
        <v>317</v>
      </c>
      <c r="AS43" s="542" t="s">
        <v>317</v>
      </c>
      <c r="AT43" s="542" t="s">
        <v>317</v>
      </c>
      <c r="AU43" s="542" t="s">
        <v>317</v>
      </c>
      <c r="AV43" s="543"/>
      <c r="AW43" s="542"/>
      <c r="AX43" s="537"/>
      <c r="AY43" s="61" t="str">
        <f>IF(OR(TabB4[[#This Row],[eingereichter
Betrag (€)]]=0,TabB4[[#This Row],[eingereichter
Betrag (€)]]=""),"",COUNTA($M$6:$M43)-COUNTIF(($M$6:$M43),0))</f>
        <v/>
      </c>
      <c r="AZ43" s="544">
        <f t="shared" ca="1" si="0"/>
        <v>0.84200332978955084</v>
      </c>
      <c r="BA43" s="545">
        <f>IF(TabB4[[#This Row],[Lfd.
Nr. f.
Stich-
probe]]&lt;&gt;"",TabB4[[#This Row],[Zufalls-
zahl]],0)</f>
        <v>0</v>
      </c>
      <c r="BB43" s="546">
        <f>IF(TabB4[[#This Row],[Stich-
probe]]&gt;0,IF(TabB4[[#This Row],[Differenz
förderfähig/
eingereicht nach Prüfung ÖIF (€)]]&lt;&gt;0,1,0),0)</f>
        <v>0</v>
      </c>
      <c r="BC43" s="547">
        <f>IF(TabB4[[#This Row],[Stich-
probe]]=0,0,TabB4[[#This Row],[Stich-
probe]]*TabB4[[#This Row],[Differenz
förderfähig/
eingereicht nach Prüfung ÖIF (€)]]/TabB4[[#This Row],[eingereichter
Betrag (€)]]*-1)</f>
        <v>0</v>
      </c>
      <c r="BD43" s="61"/>
    </row>
    <row r="44" spans="2:56" s="60" customFormat="1">
      <c r="B44" s="61"/>
      <c r="C44" s="536">
        <f>IF(TabB4[[#This Row],[Zufalls-
zahl wenn
lfd. Nr.]]=0,0,IF(RANK(TabB4[[#This Row],[Zufalls-
zahl wenn
lfd. Nr.]],TabB4[Zufalls-
zahl wenn
lfd. Nr.])&lt;=TabB4[[#Totals],[Zufalls-
zahl]],1,0))</f>
        <v>0</v>
      </c>
      <c r="D44" s="531" t="s">
        <v>37</v>
      </c>
      <c r="E44" s="532">
        <v>38</v>
      </c>
      <c r="F44" s="13"/>
      <c r="G44" s="29"/>
      <c r="H44" s="72"/>
      <c r="I44" s="72"/>
      <c r="J44" s="8"/>
      <c r="K44" s="8"/>
      <c r="L44" s="8"/>
      <c r="M44" s="152"/>
      <c r="N44" s="152"/>
      <c r="O44" s="72">
        <f>(TabB4[[#This Row],[förderfähiger 
Betrag nach Prüfung ÖIF (€)]]-TabB4[[#This Row],[eingereichter
Betrag (€)]])*IF(TabB4[[#This Row],[Stich-
probe]]&gt;0,1,0)</f>
        <v>0</v>
      </c>
      <c r="P44" s="8"/>
      <c r="Q44" s="8"/>
      <c r="R44" s="8"/>
      <c r="S44" s="537"/>
      <c r="T44" s="538"/>
      <c r="U44" s="538" t="str">
        <f>IF(ISERROR(VLOOKUP(TabB4[[#This Row],[Grund für Differenz]],Datenquelle!$I$3:$J$20,2,FALSE)),"",VLOOKUP(TabB4[[#This Row],[Grund für Differenz]],Datenquelle!$I$3:$J$20,2,FALSE))</f>
        <v/>
      </c>
      <c r="V44" s="537"/>
      <c r="W44" s="540"/>
      <c r="X44" s="540"/>
      <c r="Y44" s="541"/>
      <c r="Z44" s="541"/>
      <c r="AA44" s="541"/>
      <c r="AB44" s="541"/>
      <c r="AC44" s="541"/>
      <c r="AD44" s="541"/>
      <c r="AE44" s="539"/>
      <c r="AF44" s="542"/>
      <c r="AG44" s="542"/>
      <c r="AH44" s="542"/>
      <c r="AI44" s="542"/>
      <c r="AJ44" s="542"/>
      <c r="AK44" s="542"/>
      <c r="AL44" s="542"/>
      <c r="AM44" s="542"/>
      <c r="AN44" s="542"/>
      <c r="AO44" s="543"/>
      <c r="AP44" s="542" t="s">
        <v>317</v>
      </c>
      <c r="AQ44" s="542" t="s">
        <v>317</v>
      </c>
      <c r="AR44" s="542" t="s">
        <v>317</v>
      </c>
      <c r="AS44" s="542" t="s">
        <v>317</v>
      </c>
      <c r="AT44" s="542" t="s">
        <v>317</v>
      </c>
      <c r="AU44" s="542" t="s">
        <v>317</v>
      </c>
      <c r="AV44" s="543"/>
      <c r="AW44" s="542"/>
      <c r="AX44" s="537"/>
      <c r="AY44" s="61" t="str">
        <f>IF(OR(TabB4[[#This Row],[eingereichter
Betrag (€)]]=0,TabB4[[#This Row],[eingereichter
Betrag (€)]]=""),"",COUNTA($M$6:$M44)-COUNTIF(($M$6:$M44),0))</f>
        <v/>
      </c>
      <c r="AZ44" s="544">
        <f t="shared" ca="1" si="0"/>
        <v>6.3856762731458239E-2</v>
      </c>
      <c r="BA44" s="545">
        <f>IF(TabB4[[#This Row],[Lfd.
Nr. f.
Stich-
probe]]&lt;&gt;"",TabB4[[#This Row],[Zufalls-
zahl]],0)</f>
        <v>0</v>
      </c>
      <c r="BB44" s="546">
        <f>IF(TabB4[[#This Row],[Stich-
probe]]&gt;0,IF(TabB4[[#This Row],[Differenz
förderfähig/
eingereicht nach Prüfung ÖIF (€)]]&lt;&gt;0,1,0),0)</f>
        <v>0</v>
      </c>
      <c r="BC44" s="547">
        <f>IF(TabB4[[#This Row],[Stich-
probe]]=0,0,TabB4[[#This Row],[Stich-
probe]]*TabB4[[#This Row],[Differenz
förderfähig/
eingereicht nach Prüfung ÖIF (€)]]/TabB4[[#This Row],[eingereichter
Betrag (€)]]*-1)</f>
        <v>0</v>
      </c>
      <c r="BD44" s="61"/>
    </row>
    <row r="45" spans="2:56" s="60" customFormat="1">
      <c r="B45" s="61"/>
      <c r="C45" s="536">
        <f>IF(TabB4[[#This Row],[Zufalls-
zahl wenn
lfd. Nr.]]=0,0,IF(RANK(TabB4[[#This Row],[Zufalls-
zahl wenn
lfd. Nr.]],TabB4[Zufalls-
zahl wenn
lfd. Nr.])&lt;=TabB4[[#Totals],[Zufalls-
zahl]],1,0))</f>
        <v>0</v>
      </c>
      <c r="D45" s="531" t="s">
        <v>37</v>
      </c>
      <c r="E45" s="532">
        <v>39</v>
      </c>
      <c r="F45" s="13"/>
      <c r="G45" s="29"/>
      <c r="H45" s="72"/>
      <c r="I45" s="72"/>
      <c r="J45" s="8"/>
      <c r="K45" s="8"/>
      <c r="L45" s="8"/>
      <c r="M45" s="152"/>
      <c r="N45" s="152"/>
      <c r="O45" s="72">
        <f>(TabB4[[#This Row],[förderfähiger 
Betrag nach Prüfung ÖIF (€)]]-TabB4[[#This Row],[eingereichter
Betrag (€)]])*IF(TabB4[[#This Row],[Stich-
probe]]&gt;0,1,0)</f>
        <v>0</v>
      </c>
      <c r="P45" s="8"/>
      <c r="Q45" s="8"/>
      <c r="R45" s="8"/>
      <c r="S45" s="537"/>
      <c r="T45" s="538"/>
      <c r="U45" s="538" t="str">
        <f>IF(ISERROR(VLOOKUP(TabB4[[#This Row],[Grund für Differenz]],Datenquelle!$I$3:$J$20,2,FALSE)),"",VLOOKUP(TabB4[[#This Row],[Grund für Differenz]],Datenquelle!$I$3:$J$20,2,FALSE))</f>
        <v/>
      </c>
      <c r="V45" s="537"/>
      <c r="W45" s="540"/>
      <c r="X45" s="540"/>
      <c r="Y45" s="541"/>
      <c r="Z45" s="541"/>
      <c r="AA45" s="541"/>
      <c r="AB45" s="541"/>
      <c r="AC45" s="541"/>
      <c r="AD45" s="541"/>
      <c r="AE45" s="539"/>
      <c r="AF45" s="542"/>
      <c r="AG45" s="542"/>
      <c r="AH45" s="542"/>
      <c r="AI45" s="542"/>
      <c r="AJ45" s="542"/>
      <c r="AK45" s="542"/>
      <c r="AL45" s="542"/>
      <c r="AM45" s="542"/>
      <c r="AN45" s="542"/>
      <c r="AO45" s="543"/>
      <c r="AP45" s="542" t="s">
        <v>317</v>
      </c>
      <c r="AQ45" s="542" t="s">
        <v>317</v>
      </c>
      <c r="AR45" s="542" t="s">
        <v>317</v>
      </c>
      <c r="AS45" s="542" t="s">
        <v>317</v>
      </c>
      <c r="AT45" s="542" t="s">
        <v>317</v>
      </c>
      <c r="AU45" s="542" t="s">
        <v>317</v>
      </c>
      <c r="AV45" s="543"/>
      <c r="AW45" s="542"/>
      <c r="AX45" s="537"/>
      <c r="AY45" s="61" t="str">
        <f>IF(OR(TabB4[[#This Row],[eingereichter
Betrag (€)]]=0,TabB4[[#This Row],[eingereichter
Betrag (€)]]=""),"",COUNTA($M$6:$M45)-COUNTIF(($M$6:$M45),0))</f>
        <v/>
      </c>
      <c r="AZ45" s="544">
        <f t="shared" ca="1" si="0"/>
        <v>0.2018484886589782</v>
      </c>
      <c r="BA45" s="545">
        <f>IF(TabB4[[#This Row],[Lfd.
Nr. f.
Stich-
probe]]&lt;&gt;"",TabB4[[#This Row],[Zufalls-
zahl]],0)</f>
        <v>0</v>
      </c>
      <c r="BB45" s="546">
        <f>IF(TabB4[[#This Row],[Stich-
probe]]&gt;0,IF(TabB4[[#This Row],[Differenz
förderfähig/
eingereicht nach Prüfung ÖIF (€)]]&lt;&gt;0,1,0),0)</f>
        <v>0</v>
      </c>
      <c r="BC45" s="547">
        <f>IF(TabB4[[#This Row],[Stich-
probe]]=0,0,TabB4[[#This Row],[Stich-
probe]]*TabB4[[#This Row],[Differenz
förderfähig/
eingereicht nach Prüfung ÖIF (€)]]/TabB4[[#This Row],[eingereichter
Betrag (€)]]*-1)</f>
        <v>0</v>
      </c>
      <c r="BD45" s="61"/>
    </row>
    <row r="46" spans="2:56" s="60" customFormat="1">
      <c r="B46" s="61"/>
      <c r="C46" s="536">
        <f>IF(TabB4[[#This Row],[Zufalls-
zahl wenn
lfd. Nr.]]=0,0,IF(RANK(TabB4[[#This Row],[Zufalls-
zahl wenn
lfd. Nr.]],TabB4[Zufalls-
zahl wenn
lfd. Nr.])&lt;=TabB4[[#Totals],[Zufalls-
zahl]],1,0))</f>
        <v>0</v>
      </c>
      <c r="D46" s="531" t="s">
        <v>37</v>
      </c>
      <c r="E46" s="532">
        <v>40</v>
      </c>
      <c r="F46" s="13"/>
      <c r="G46" s="29"/>
      <c r="H46" s="72"/>
      <c r="I46" s="72"/>
      <c r="J46" s="8"/>
      <c r="K46" s="8"/>
      <c r="L46" s="8"/>
      <c r="M46" s="152"/>
      <c r="N46" s="152"/>
      <c r="O46" s="72">
        <f>(TabB4[[#This Row],[förderfähiger 
Betrag nach Prüfung ÖIF (€)]]-TabB4[[#This Row],[eingereichter
Betrag (€)]])*IF(TabB4[[#This Row],[Stich-
probe]]&gt;0,1,0)</f>
        <v>0</v>
      </c>
      <c r="P46" s="8"/>
      <c r="Q46" s="8"/>
      <c r="R46" s="8"/>
      <c r="S46" s="537"/>
      <c r="T46" s="538"/>
      <c r="U46" s="538" t="str">
        <f>IF(ISERROR(VLOOKUP(TabB4[[#This Row],[Grund für Differenz]],Datenquelle!$I$3:$J$20,2,FALSE)),"",VLOOKUP(TabB4[[#This Row],[Grund für Differenz]],Datenquelle!$I$3:$J$20,2,FALSE))</f>
        <v/>
      </c>
      <c r="V46" s="537"/>
      <c r="W46" s="540"/>
      <c r="X46" s="540"/>
      <c r="Y46" s="541"/>
      <c r="Z46" s="541"/>
      <c r="AA46" s="541"/>
      <c r="AB46" s="541"/>
      <c r="AC46" s="541"/>
      <c r="AD46" s="541"/>
      <c r="AE46" s="539"/>
      <c r="AF46" s="542"/>
      <c r="AG46" s="542"/>
      <c r="AH46" s="542"/>
      <c r="AI46" s="542"/>
      <c r="AJ46" s="542"/>
      <c r="AK46" s="542"/>
      <c r="AL46" s="542"/>
      <c r="AM46" s="542"/>
      <c r="AN46" s="542"/>
      <c r="AO46" s="543"/>
      <c r="AP46" s="542" t="s">
        <v>317</v>
      </c>
      <c r="AQ46" s="542" t="s">
        <v>317</v>
      </c>
      <c r="AR46" s="542" t="s">
        <v>317</v>
      </c>
      <c r="AS46" s="542" t="s">
        <v>317</v>
      </c>
      <c r="AT46" s="542" t="s">
        <v>317</v>
      </c>
      <c r="AU46" s="542" t="s">
        <v>317</v>
      </c>
      <c r="AV46" s="543"/>
      <c r="AW46" s="542"/>
      <c r="AX46" s="537"/>
      <c r="AY46" s="61" t="str">
        <f>IF(OR(TabB4[[#This Row],[eingereichter
Betrag (€)]]=0,TabB4[[#This Row],[eingereichter
Betrag (€)]]=""),"",COUNTA($M$6:$M46)-COUNTIF(($M$6:$M46),0))</f>
        <v/>
      </c>
      <c r="AZ46" s="544">
        <f t="shared" ca="1" si="0"/>
        <v>0.83769007134575346</v>
      </c>
      <c r="BA46" s="545">
        <f>IF(TabB4[[#This Row],[Lfd.
Nr. f.
Stich-
probe]]&lt;&gt;"",TabB4[[#This Row],[Zufalls-
zahl]],0)</f>
        <v>0</v>
      </c>
      <c r="BB46" s="546">
        <f>IF(TabB4[[#This Row],[Stich-
probe]]&gt;0,IF(TabB4[[#This Row],[Differenz
förderfähig/
eingereicht nach Prüfung ÖIF (€)]]&lt;&gt;0,1,0),0)</f>
        <v>0</v>
      </c>
      <c r="BC46" s="547">
        <f>IF(TabB4[[#This Row],[Stich-
probe]]=0,0,TabB4[[#This Row],[Stich-
probe]]*TabB4[[#This Row],[Differenz
förderfähig/
eingereicht nach Prüfung ÖIF (€)]]/TabB4[[#This Row],[eingereichter
Betrag (€)]]*-1)</f>
        <v>0</v>
      </c>
      <c r="BD46" s="61"/>
    </row>
    <row r="47" spans="2:56" s="60" customFormat="1">
      <c r="B47" s="61"/>
      <c r="C47" s="536">
        <f>IF(TabB4[[#This Row],[Zufalls-
zahl wenn
lfd. Nr.]]=0,0,IF(RANK(TabB4[[#This Row],[Zufalls-
zahl wenn
lfd. Nr.]],TabB4[Zufalls-
zahl wenn
lfd. Nr.])&lt;=TabB4[[#Totals],[Zufalls-
zahl]],1,0))</f>
        <v>0</v>
      </c>
      <c r="D47" s="531" t="s">
        <v>37</v>
      </c>
      <c r="E47" s="532">
        <v>41</v>
      </c>
      <c r="F47" s="13"/>
      <c r="G47" s="29"/>
      <c r="H47" s="72"/>
      <c r="I47" s="72"/>
      <c r="J47" s="8"/>
      <c r="K47" s="8"/>
      <c r="L47" s="8"/>
      <c r="M47" s="152"/>
      <c r="N47" s="152"/>
      <c r="O47" s="72">
        <f>(TabB4[[#This Row],[förderfähiger 
Betrag nach Prüfung ÖIF (€)]]-TabB4[[#This Row],[eingereichter
Betrag (€)]])*IF(TabB4[[#This Row],[Stich-
probe]]&gt;0,1,0)</f>
        <v>0</v>
      </c>
      <c r="P47" s="8"/>
      <c r="Q47" s="8"/>
      <c r="R47" s="8"/>
      <c r="S47" s="537"/>
      <c r="T47" s="538"/>
      <c r="U47" s="538" t="str">
        <f>IF(ISERROR(VLOOKUP(TabB4[[#This Row],[Grund für Differenz]],Datenquelle!$I$3:$J$20,2,FALSE)),"",VLOOKUP(TabB4[[#This Row],[Grund für Differenz]],Datenquelle!$I$3:$J$20,2,FALSE))</f>
        <v/>
      </c>
      <c r="V47" s="537"/>
      <c r="W47" s="540"/>
      <c r="X47" s="540"/>
      <c r="Y47" s="541"/>
      <c r="Z47" s="541"/>
      <c r="AA47" s="541"/>
      <c r="AB47" s="541"/>
      <c r="AC47" s="541"/>
      <c r="AD47" s="541"/>
      <c r="AE47" s="539"/>
      <c r="AF47" s="542"/>
      <c r="AG47" s="542"/>
      <c r="AH47" s="542"/>
      <c r="AI47" s="542"/>
      <c r="AJ47" s="542"/>
      <c r="AK47" s="542"/>
      <c r="AL47" s="542"/>
      <c r="AM47" s="542"/>
      <c r="AN47" s="542"/>
      <c r="AO47" s="543"/>
      <c r="AP47" s="542" t="s">
        <v>317</v>
      </c>
      <c r="AQ47" s="542" t="s">
        <v>317</v>
      </c>
      <c r="AR47" s="542" t="s">
        <v>317</v>
      </c>
      <c r="AS47" s="542" t="s">
        <v>317</v>
      </c>
      <c r="AT47" s="542" t="s">
        <v>317</v>
      </c>
      <c r="AU47" s="542" t="s">
        <v>317</v>
      </c>
      <c r="AV47" s="543"/>
      <c r="AW47" s="542"/>
      <c r="AX47" s="537"/>
      <c r="AY47" s="61" t="str">
        <f>IF(OR(TabB4[[#This Row],[eingereichter
Betrag (€)]]=0,TabB4[[#This Row],[eingereichter
Betrag (€)]]=""),"",COUNTA($M$6:$M47)-COUNTIF(($M$6:$M47),0))</f>
        <v/>
      </c>
      <c r="AZ47" s="544">
        <f t="shared" ca="1" si="0"/>
        <v>0.51079641816036703</v>
      </c>
      <c r="BA47" s="545">
        <f>IF(TabB4[[#This Row],[Lfd.
Nr. f.
Stich-
probe]]&lt;&gt;"",TabB4[[#This Row],[Zufalls-
zahl]],0)</f>
        <v>0</v>
      </c>
      <c r="BB47" s="546">
        <f>IF(TabB4[[#This Row],[Stich-
probe]]&gt;0,IF(TabB4[[#This Row],[Differenz
förderfähig/
eingereicht nach Prüfung ÖIF (€)]]&lt;&gt;0,1,0),0)</f>
        <v>0</v>
      </c>
      <c r="BC47" s="547">
        <f>IF(TabB4[[#This Row],[Stich-
probe]]=0,0,TabB4[[#This Row],[Stich-
probe]]*TabB4[[#This Row],[Differenz
förderfähig/
eingereicht nach Prüfung ÖIF (€)]]/TabB4[[#This Row],[eingereichter
Betrag (€)]]*-1)</f>
        <v>0</v>
      </c>
      <c r="BD47" s="61"/>
    </row>
    <row r="48" spans="2:56" s="60" customFormat="1">
      <c r="B48" s="61"/>
      <c r="C48" s="536">
        <f>IF(TabB4[[#This Row],[Zufalls-
zahl wenn
lfd. Nr.]]=0,0,IF(RANK(TabB4[[#This Row],[Zufalls-
zahl wenn
lfd. Nr.]],TabB4[Zufalls-
zahl wenn
lfd. Nr.])&lt;=TabB4[[#Totals],[Zufalls-
zahl]],1,0))</f>
        <v>0</v>
      </c>
      <c r="D48" s="531" t="s">
        <v>37</v>
      </c>
      <c r="E48" s="532">
        <v>42</v>
      </c>
      <c r="F48" s="13"/>
      <c r="G48" s="29"/>
      <c r="H48" s="72"/>
      <c r="I48" s="72"/>
      <c r="J48" s="8"/>
      <c r="K48" s="8"/>
      <c r="L48" s="8"/>
      <c r="M48" s="152"/>
      <c r="N48" s="152"/>
      <c r="O48" s="72">
        <f>(TabB4[[#This Row],[förderfähiger 
Betrag nach Prüfung ÖIF (€)]]-TabB4[[#This Row],[eingereichter
Betrag (€)]])*IF(TabB4[[#This Row],[Stich-
probe]]&gt;0,1,0)</f>
        <v>0</v>
      </c>
      <c r="P48" s="8"/>
      <c r="Q48" s="8"/>
      <c r="R48" s="8"/>
      <c r="S48" s="537"/>
      <c r="T48" s="538"/>
      <c r="U48" s="538" t="str">
        <f>IF(ISERROR(VLOOKUP(TabB4[[#This Row],[Grund für Differenz]],Datenquelle!$I$3:$J$20,2,FALSE)),"",VLOOKUP(TabB4[[#This Row],[Grund für Differenz]],Datenquelle!$I$3:$J$20,2,FALSE))</f>
        <v/>
      </c>
      <c r="V48" s="537"/>
      <c r="W48" s="540"/>
      <c r="X48" s="540"/>
      <c r="Y48" s="541"/>
      <c r="Z48" s="541"/>
      <c r="AA48" s="541"/>
      <c r="AB48" s="541"/>
      <c r="AC48" s="541"/>
      <c r="AD48" s="541"/>
      <c r="AE48" s="539"/>
      <c r="AF48" s="542"/>
      <c r="AG48" s="542"/>
      <c r="AH48" s="542"/>
      <c r="AI48" s="542"/>
      <c r="AJ48" s="542"/>
      <c r="AK48" s="542"/>
      <c r="AL48" s="542"/>
      <c r="AM48" s="542"/>
      <c r="AN48" s="542"/>
      <c r="AO48" s="543"/>
      <c r="AP48" s="542" t="s">
        <v>317</v>
      </c>
      <c r="AQ48" s="542" t="s">
        <v>317</v>
      </c>
      <c r="AR48" s="542" t="s">
        <v>317</v>
      </c>
      <c r="AS48" s="542" t="s">
        <v>317</v>
      </c>
      <c r="AT48" s="542" t="s">
        <v>317</v>
      </c>
      <c r="AU48" s="542" t="s">
        <v>317</v>
      </c>
      <c r="AV48" s="543"/>
      <c r="AW48" s="542"/>
      <c r="AX48" s="537"/>
      <c r="AY48" s="61" t="str">
        <f>IF(OR(TabB4[[#This Row],[eingereichter
Betrag (€)]]=0,TabB4[[#This Row],[eingereichter
Betrag (€)]]=""),"",COUNTA($M$6:$M48)-COUNTIF(($M$6:$M48),0))</f>
        <v/>
      </c>
      <c r="AZ48" s="544">
        <f t="shared" ca="1" si="0"/>
        <v>7.199204981702767E-2</v>
      </c>
      <c r="BA48" s="545">
        <f>IF(TabB4[[#This Row],[Lfd.
Nr. f.
Stich-
probe]]&lt;&gt;"",TabB4[[#This Row],[Zufalls-
zahl]],0)</f>
        <v>0</v>
      </c>
      <c r="BB48" s="546">
        <f>IF(TabB4[[#This Row],[Stich-
probe]]&gt;0,IF(TabB4[[#This Row],[Differenz
förderfähig/
eingereicht nach Prüfung ÖIF (€)]]&lt;&gt;0,1,0),0)</f>
        <v>0</v>
      </c>
      <c r="BC48" s="547">
        <f>IF(TabB4[[#This Row],[Stich-
probe]]=0,0,TabB4[[#This Row],[Stich-
probe]]*TabB4[[#This Row],[Differenz
förderfähig/
eingereicht nach Prüfung ÖIF (€)]]/TabB4[[#This Row],[eingereichter
Betrag (€)]]*-1)</f>
        <v>0</v>
      </c>
      <c r="BD48" s="61"/>
    </row>
    <row r="49" spans="2:56" s="60" customFormat="1">
      <c r="B49" s="61"/>
      <c r="C49" s="536">
        <f>IF(TabB4[[#This Row],[Zufalls-
zahl wenn
lfd. Nr.]]=0,0,IF(RANK(TabB4[[#This Row],[Zufalls-
zahl wenn
lfd. Nr.]],TabB4[Zufalls-
zahl wenn
lfd. Nr.])&lt;=TabB4[[#Totals],[Zufalls-
zahl]],1,0))</f>
        <v>0</v>
      </c>
      <c r="D49" s="531" t="s">
        <v>37</v>
      </c>
      <c r="E49" s="532">
        <v>43</v>
      </c>
      <c r="F49" s="13"/>
      <c r="G49" s="29"/>
      <c r="H49" s="72"/>
      <c r="I49" s="72"/>
      <c r="J49" s="8"/>
      <c r="K49" s="8"/>
      <c r="L49" s="8"/>
      <c r="M49" s="152"/>
      <c r="N49" s="152"/>
      <c r="O49" s="72">
        <f>(TabB4[[#This Row],[förderfähiger 
Betrag nach Prüfung ÖIF (€)]]-TabB4[[#This Row],[eingereichter
Betrag (€)]])*IF(TabB4[[#This Row],[Stich-
probe]]&gt;0,1,0)</f>
        <v>0</v>
      </c>
      <c r="P49" s="8"/>
      <c r="Q49" s="8"/>
      <c r="R49" s="8"/>
      <c r="S49" s="537"/>
      <c r="T49" s="538"/>
      <c r="U49" s="538" t="str">
        <f>IF(ISERROR(VLOOKUP(TabB4[[#This Row],[Grund für Differenz]],Datenquelle!$I$3:$J$20,2,FALSE)),"",VLOOKUP(TabB4[[#This Row],[Grund für Differenz]],Datenquelle!$I$3:$J$20,2,FALSE))</f>
        <v/>
      </c>
      <c r="V49" s="537"/>
      <c r="W49" s="540"/>
      <c r="X49" s="540"/>
      <c r="Y49" s="541"/>
      <c r="Z49" s="541"/>
      <c r="AA49" s="541"/>
      <c r="AB49" s="541"/>
      <c r="AC49" s="541"/>
      <c r="AD49" s="541"/>
      <c r="AE49" s="539"/>
      <c r="AF49" s="542"/>
      <c r="AG49" s="542"/>
      <c r="AH49" s="542"/>
      <c r="AI49" s="542"/>
      <c r="AJ49" s="542"/>
      <c r="AK49" s="542"/>
      <c r="AL49" s="542"/>
      <c r="AM49" s="542"/>
      <c r="AN49" s="542"/>
      <c r="AO49" s="543"/>
      <c r="AP49" s="542" t="s">
        <v>317</v>
      </c>
      <c r="AQ49" s="542" t="s">
        <v>317</v>
      </c>
      <c r="AR49" s="542" t="s">
        <v>317</v>
      </c>
      <c r="AS49" s="542" t="s">
        <v>317</v>
      </c>
      <c r="AT49" s="542" t="s">
        <v>317</v>
      </c>
      <c r="AU49" s="542" t="s">
        <v>317</v>
      </c>
      <c r="AV49" s="543"/>
      <c r="AW49" s="542"/>
      <c r="AX49" s="537"/>
      <c r="AY49" s="61" t="str">
        <f>IF(OR(TabB4[[#This Row],[eingereichter
Betrag (€)]]=0,TabB4[[#This Row],[eingereichter
Betrag (€)]]=""),"",COUNTA($M$6:$M49)-COUNTIF(($M$6:$M49),0))</f>
        <v/>
      </c>
      <c r="AZ49" s="544">
        <f t="shared" ca="1" si="0"/>
        <v>0.88778075349677865</v>
      </c>
      <c r="BA49" s="545">
        <f>IF(TabB4[[#This Row],[Lfd.
Nr. f.
Stich-
probe]]&lt;&gt;"",TabB4[[#This Row],[Zufalls-
zahl]],0)</f>
        <v>0</v>
      </c>
      <c r="BB49" s="546">
        <f>IF(TabB4[[#This Row],[Stich-
probe]]&gt;0,IF(TabB4[[#This Row],[Differenz
förderfähig/
eingereicht nach Prüfung ÖIF (€)]]&lt;&gt;0,1,0),0)</f>
        <v>0</v>
      </c>
      <c r="BC49" s="547">
        <f>IF(TabB4[[#This Row],[Stich-
probe]]=0,0,TabB4[[#This Row],[Stich-
probe]]*TabB4[[#This Row],[Differenz
förderfähig/
eingereicht nach Prüfung ÖIF (€)]]/TabB4[[#This Row],[eingereichter
Betrag (€)]]*-1)</f>
        <v>0</v>
      </c>
      <c r="BD49" s="61"/>
    </row>
    <row r="50" spans="2:56" s="60" customFormat="1">
      <c r="B50" s="61"/>
      <c r="C50" s="536">
        <f>IF(TabB4[[#This Row],[Zufalls-
zahl wenn
lfd. Nr.]]=0,0,IF(RANK(TabB4[[#This Row],[Zufalls-
zahl wenn
lfd. Nr.]],TabB4[Zufalls-
zahl wenn
lfd. Nr.])&lt;=TabB4[[#Totals],[Zufalls-
zahl]],1,0))</f>
        <v>0</v>
      </c>
      <c r="D50" s="531" t="s">
        <v>37</v>
      </c>
      <c r="E50" s="532">
        <v>44</v>
      </c>
      <c r="F50" s="13"/>
      <c r="G50" s="29"/>
      <c r="H50" s="72"/>
      <c r="I50" s="72"/>
      <c r="J50" s="8"/>
      <c r="K50" s="8"/>
      <c r="L50" s="8"/>
      <c r="M50" s="152"/>
      <c r="N50" s="152"/>
      <c r="O50" s="72">
        <f>(TabB4[[#This Row],[förderfähiger 
Betrag nach Prüfung ÖIF (€)]]-TabB4[[#This Row],[eingereichter
Betrag (€)]])*IF(TabB4[[#This Row],[Stich-
probe]]&gt;0,1,0)</f>
        <v>0</v>
      </c>
      <c r="P50" s="8"/>
      <c r="Q50" s="8"/>
      <c r="R50" s="8"/>
      <c r="S50" s="537"/>
      <c r="T50" s="538"/>
      <c r="U50" s="538" t="str">
        <f>IF(ISERROR(VLOOKUP(TabB4[[#This Row],[Grund für Differenz]],Datenquelle!$I$3:$J$20,2,FALSE)),"",VLOOKUP(TabB4[[#This Row],[Grund für Differenz]],Datenquelle!$I$3:$J$20,2,FALSE))</f>
        <v/>
      </c>
      <c r="V50" s="537"/>
      <c r="W50" s="540"/>
      <c r="X50" s="540"/>
      <c r="Y50" s="541"/>
      <c r="Z50" s="541"/>
      <c r="AA50" s="541"/>
      <c r="AB50" s="541"/>
      <c r="AC50" s="541"/>
      <c r="AD50" s="541"/>
      <c r="AE50" s="539"/>
      <c r="AF50" s="542"/>
      <c r="AG50" s="542"/>
      <c r="AH50" s="542"/>
      <c r="AI50" s="542"/>
      <c r="AJ50" s="542"/>
      <c r="AK50" s="542"/>
      <c r="AL50" s="542"/>
      <c r="AM50" s="542"/>
      <c r="AN50" s="542"/>
      <c r="AO50" s="543"/>
      <c r="AP50" s="542" t="s">
        <v>317</v>
      </c>
      <c r="AQ50" s="542" t="s">
        <v>317</v>
      </c>
      <c r="AR50" s="542" t="s">
        <v>317</v>
      </c>
      <c r="AS50" s="542" t="s">
        <v>317</v>
      </c>
      <c r="AT50" s="542" t="s">
        <v>317</v>
      </c>
      <c r="AU50" s="542" t="s">
        <v>317</v>
      </c>
      <c r="AV50" s="543"/>
      <c r="AW50" s="542"/>
      <c r="AX50" s="537"/>
      <c r="AY50" s="61" t="str">
        <f>IF(OR(TabB4[[#This Row],[eingereichter
Betrag (€)]]=0,TabB4[[#This Row],[eingereichter
Betrag (€)]]=""),"",COUNTA($M$6:$M50)-COUNTIF(($M$6:$M50),0))</f>
        <v/>
      </c>
      <c r="AZ50" s="544">
        <f t="shared" ca="1" si="0"/>
        <v>0.7861657998585686</v>
      </c>
      <c r="BA50" s="545">
        <f>IF(TabB4[[#This Row],[Lfd.
Nr. f.
Stich-
probe]]&lt;&gt;"",TabB4[[#This Row],[Zufalls-
zahl]],0)</f>
        <v>0</v>
      </c>
      <c r="BB50" s="546">
        <f>IF(TabB4[[#This Row],[Stich-
probe]]&gt;0,IF(TabB4[[#This Row],[Differenz
förderfähig/
eingereicht nach Prüfung ÖIF (€)]]&lt;&gt;0,1,0),0)</f>
        <v>0</v>
      </c>
      <c r="BC50" s="547">
        <f>IF(TabB4[[#This Row],[Stich-
probe]]=0,0,TabB4[[#This Row],[Stich-
probe]]*TabB4[[#This Row],[Differenz
förderfähig/
eingereicht nach Prüfung ÖIF (€)]]/TabB4[[#This Row],[eingereichter
Betrag (€)]]*-1)</f>
        <v>0</v>
      </c>
      <c r="BD50" s="61"/>
    </row>
    <row r="51" spans="2:56" s="60" customFormat="1">
      <c r="B51" s="61"/>
      <c r="C51" s="536">
        <f>IF(TabB4[[#This Row],[Zufalls-
zahl wenn
lfd. Nr.]]=0,0,IF(RANK(TabB4[[#This Row],[Zufalls-
zahl wenn
lfd. Nr.]],TabB4[Zufalls-
zahl wenn
lfd. Nr.])&lt;=TabB4[[#Totals],[Zufalls-
zahl]],1,0))</f>
        <v>0</v>
      </c>
      <c r="D51" s="531" t="s">
        <v>37</v>
      </c>
      <c r="E51" s="532">
        <v>45</v>
      </c>
      <c r="F51" s="13"/>
      <c r="G51" s="29"/>
      <c r="H51" s="72"/>
      <c r="I51" s="72"/>
      <c r="J51" s="8"/>
      <c r="K51" s="8"/>
      <c r="L51" s="8"/>
      <c r="M51" s="152"/>
      <c r="N51" s="152"/>
      <c r="O51" s="72">
        <f>(TabB4[[#This Row],[förderfähiger 
Betrag nach Prüfung ÖIF (€)]]-TabB4[[#This Row],[eingereichter
Betrag (€)]])*IF(TabB4[[#This Row],[Stich-
probe]]&gt;0,1,0)</f>
        <v>0</v>
      </c>
      <c r="P51" s="8"/>
      <c r="Q51" s="8"/>
      <c r="R51" s="8"/>
      <c r="S51" s="537"/>
      <c r="T51" s="538"/>
      <c r="U51" s="538" t="str">
        <f>IF(ISERROR(VLOOKUP(TabB4[[#This Row],[Grund für Differenz]],Datenquelle!$I$3:$J$20,2,FALSE)),"",VLOOKUP(TabB4[[#This Row],[Grund für Differenz]],Datenquelle!$I$3:$J$20,2,FALSE))</f>
        <v/>
      </c>
      <c r="V51" s="537"/>
      <c r="W51" s="540"/>
      <c r="X51" s="540"/>
      <c r="Y51" s="541"/>
      <c r="Z51" s="541"/>
      <c r="AA51" s="541"/>
      <c r="AB51" s="541"/>
      <c r="AC51" s="541"/>
      <c r="AD51" s="541"/>
      <c r="AE51" s="539"/>
      <c r="AF51" s="542"/>
      <c r="AG51" s="542"/>
      <c r="AH51" s="542"/>
      <c r="AI51" s="542"/>
      <c r="AJ51" s="542"/>
      <c r="AK51" s="542"/>
      <c r="AL51" s="542"/>
      <c r="AM51" s="542"/>
      <c r="AN51" s="542"/>
      <c r="AO51" s="543"/>
      <c r="AP51" s="542" t="s">
        <v>317</v>
      </c>
      <c r="AQ51" s="542" t="s">
        <v>317</v>
      </c>
      <c r="AR51" s="542" t="s">
        <v>317</v>
      </c>
      <c r="AS51" s="542" t="s">
        <v>317</v>
      </c>
      <c r="AT51" s="542" t="s">
        <v>317</v>
      </c>
      <c r="AU51" s="542" t="s">
        <v>317</v>
      </c>
      <c r="AV51" s="543"/>
      <c r="AW51" s="542"/>
      <c r="AX51" s="537"/>
      <c r="AY51" s="61" t="str">
        <f>IF(OR(TabB4[[#This Row],[eingereichter
Betrag (€)]]=0,TabB4[[#This Row],[eingereichter
Betrag (€)]]=""),"",COUNTA($M$6:$M51)-COUNTIF(($M$6:$M51),0))</f>
        <v/>
      </c>
      <c r="AZ51" s="544">
        <f t="shared" ca="1" si="0"/>
        <v>0.37557094705359484</v>
      </c>
      <c r="BA51" s="545">
        <f>IF(TabB4[[#This Row],[Lfd.
Nr. f.
Stich-
probe]]&lt;&gt;"",TabB4[[#This Row],[Zufalls-
zahl]],0)</f>
        <v>0</v>
      </c>
      <c r="BB51" s="546">
        <f>IF(TabB4[[#This Row],[Stich-
probe]]&gt;0,IF(TabB4[[#This Row],[Differenz
förderfähig/
eingereicht nach Prüfung ÖIF (€)]]&lt;&gt;0,1,0),0)</f>
        <v>0</v>
      </c>
      <c r="BC51" s="547">
        <f>IF(TabB4[[#This Row],[Stich-
probe]]=0,0,TabB4[[#This Row],[Stich-
probe]]*TabB4[[#This Row],[Differenz
förderfähig/
eingereicht nach Prüfung ÖIF (€)]]/TabB4[[#This Row],[eingereichter
Betrag (€)]]*-1)</f>
        <v>0</v>
      </c>
      <c r="BD51" s="61"/>
    </row>
    <row r="52" spans="2:56" s="60" customFormat="1">
      <c r="B52" s="61"/>
      <c r="C52" s="536">
        <f>IF(TabB4[[#This Row],[Zufalls-
zahl wenn
lfd. Nr.]]=0,0,IF(RANK(TabB4[[#This Row],[Zufalls-
zahl wenn
lfd. Nr.]],TabB4[Zufalls-
zahl wenn
lfd. Nr.])&lt;=TabB4[[#Totals],[Zufalls-
zahl]],1,0))</f>
        <v>0</v>
      </c>
      <c r="D52" s="531" t="s">
        <v>37</v>
      </c>
      <c r="E52" s="532">
        <v>46</v>
      </c>
      <c r="F52" s="13"/>
      <c r="G52" s="29"/>
      <c r="H52" s="72"/>
      <c r="I52" s="72"/>
      <c r="J52" s="8"/>
      <c r="K52" s="8"/>
      <c r="L52" s="8"/>
      <c r="M52" s="152"/>
      <c r="N52" s="152"/>
      <c r="O52" s="72">
        <f>(TabB4[[#This Row],[förderfähiger 
Betrag nach Prüfung ÖIF (€)]]-TabB4[[#This Row],[eingereichter
Betrag (€)]])*IF(TabB4[[#This Row],[Stich-
probe]]&gt;0,1,0)</f>
        <v>0</v>
      </c>
      <c r="P52" s="8"/>
      <c r="Q52" s="8"/>
      <c r="R52" s="8"/>
      <c r="S52" s="537"/>
      <c r="T52" s="538"/>
      <c r="U52" s="538" t="str">
        <f>IF(ISERROR(VLOOKUP(TabB4[[#This Row],[Grund für Differenz]],Datenquelle!$I$3:$J$20,2,FALSE)),"",VLOOKUP(TabB4[[#This Row],[Grund für Differenz]],Datenquelle!$I$3:$J$20,2,FALSE))</f>
        <v/>
      </c>
      <c r="V52" s="537"/>
      <c r="W52" s="540"/>
      <c r="X52" s="540"/>
      <c r="Y52" s="541"/>
      <c r="Z52" s="541"/>
      <c r="AA52" s="541"/>
      <c r="AB52" s="541"/>
      <c r="AC52" s="541"/>
      <c r="AD52" s="541"/>
      <c r="AE52" s="539"/>
      <c r="AF52" s="542"/>
      <c r="AG52" s="542"/>
      <c r="AH52" s="542"/>
      <c r="AI52" s="542"/>
      <c r="AJ52" s="542"/>
      <c r="AK52" s="542"/>
      <c r="AL52" s="542"/>
      <c r="AM52" s="542"/>
      <c r="AN52" s="542"/>
      <c r="AO52" s="543"/>
      <c r="AP52" s="542" t="s">
        <v>317</v>
      </c>
      <c r="AQ52" s="542" t="s">
        <v>317</v>
      </c>
      <c r="AR52" s="542" t="s">
        <v>317</v>
      </c>
      <c r="AS52" s="542" t="s">
        <v>317</v>
      </c>
      <c r="AT52" s="542" t="s">
        <v>317</v>
      </c>
      <c r="AU52" s="542" t="s">
        <v>317</v>
      </c>
      <c r="AV52" s="543"/>
      <c r="AW52" s="542"/>
      <c r="AX52" s="537"/>
      <c r="AY52" s="61" t="str">
        <f>IF(OR(TabB4[[#This Row],[eingereichter
Betrag (€)]]=0,TabB4[[#This Row],[eingereichter
Betrag (€)]]=""),"",COUNTA($M$6:$M52)-COUNTIF(($M$6:$M52),0))</f>
        <v/>
      </c>
      <c r="AZ52" s="544">
        <f t="shared" ca="1" si="0"/>
        <v>0.70595789409839416</v>
      </c>
      <c r="BA52" s="545">
        <f>IF(TabB4[[#This Row],[Lfd.
Nr. f.
Stich-
probe]]&lt;&gt;"",TabB4[[#This Row],[Zufalls-
zahl]],0)</f>
        <v>0</v>
      </c>
      <c r="BB52" s="546">
        <f>IF(TabB4[[#This Row],[Stich-
probe]]&gt;0,IF(TabB4[[#This Row],[Differenz
förderfähig/
eingereicht nach Prüfung ÖIF (€)]]&lt;&gt;0,1,0),0)</f>
        <v>0</v>
      </c>
      <c r="BC52" s="547">
        <f>IF(TabB4[[#This Row],[Stich-
probe]]=0,0,TabB4[[#This Row],[Stich-
probe]]*TabB4[[#This Row],[Differenz
förderfähig/
eingereicht nach Prüfung ÖIF (€)]]/TabB4[[#This Row],[eingereichter
Betrag (€)]]*-1)</f>
        <v>0</v>
      </c>
      <c r="BD52" s="61"/>
    </row>
    <row r="53" spans="2:56" s="60" customFormat="1">
      <c r="B53" s="61"/>
      <c r="C53" s="536">
        <f>IF(TabB4[[#This Row],[Zufalls-
zahl wenn
lfd. Nr.]]=0,0,IF(RANK(TabB4[[#This Row],[Zufalls-
zahl wenn
lfd. Nr.]],TabB4[Zufalls-
zahl wenn
lfd. Nr.])&lt;=TabB4[[#Totals],[Zufalls-
zahl]],1,0))</f>
        <v>0</v>
      </c>
      <c r="D53" s="531" t="s">
        <v>37</v>
      </c>
      <c r="E53" s="532">
        <v>47</v>
      </c>
      <c r="F53" s="13"/>
      <c r="G53" s="29"/>
      <c r="H53" s="72"/>
      <c r="I53" s="72"/>
      <c r="J53" s="8"/>
      <c r="K53" s="8"/>
      <c r="L53" s="8"/>
      <c r="M53" s="152"/>
      <c r="N53" s="152"/>
      <c r="O53" s="72">
        <f>(TabB4[[#This Row],[förderfähiger 
Betrag nach Prüfung ÖIF (€)]]-TabB4[[#This Row],[eingereichter
Betrag (€)]])*IF(TabB4[[#This Row],[Stich-
probe]]&gt;0,1,0)</f>
        <v>0</v>
      </c>
      <c r="P53" s="8"/>
      <c r="Q53" s="8"/>
      <c r="R53" s="8"/>
      <c r="S53" s="537"/>
      <c r="T53" s="538"/>
      <c r="U53" s="538" t="str">
        <f>IF(ISERROR(VLOOKUP(TabB4[[#This Row],[Grund für Differenz]],Datenquelle!$I$3:$J$20,2,FALSE)),"",VLOOKUP(TabB4[[#This Row],[Grund für Differenz]],Datenquelle!$I$3:$J$20,2,FALSE))</f>
        <v/>
      </c>
      <c r="V53" s="537"/>
      <c r="W53" s="540"/>
      <c r="X53" s="540"/>
      <c r="Y53" s="541"/>
      <c r="Z53" s="541"/>
      <c r="AA53" s="541"/>
      <c r="AB53" s="541"/>
      <c r="AC53" s="541"/>
      <c r="AD53" s="541"/>
      <c r="AE53" s="539"/>
      <c r="AF53" s="542"/>
      <c r="AG53" s="542"/>
      <c r="AH53" s="542"/>
      <c r="AI53" s="542"/>
      <c r="AJ53" s="542"/>
      <c r="AK53" s="542"/>
      <c r="AL53" s="542"/>
      <c r="AM53" s="542"/>
      <c r="AN53" s="542"/>
      <c r="AO53" s="543"/>
      <c r="AP53" s="542" t="s">
        <v>317</v>
      </c>
      <c r="AQ53" s="542" t="s">
        <v>317</v>
      </c>
      <c r="AR53" s="542" t="s">
        <v>317</v>
      </c>
      <c r="AS53" s="542" t="s">
        <v>317</v>
      </c>
      <c r="AT53" s="542" t="s">
        <v>317</v>
      </c>
      <c r="AU53" s="542" t="s">
        <v>317</v>
      </c>
      <c r="AV53" s="543"/>
      <c r="AW53" s="542"/>
      <c r="AX53" s="537"/>
      <c r="AY53" s="61" t="str">
        <f>IF(OR(TabB4[[#This Row],[eingereichter
Betrag (€)]]=0,TabB4[[#This Row],[eingereichter
Betrag (€)]]=""),"",COUNTA($M$6:$M53)-COUNTIF(($M$6:$M53),0))</f>
        <v/>
      </c>
      <c r="AZ53" s="544">
        <f t="shared" ca="1" si="0"/>
        <v>0.91833978425052631</v>
      </c>
      <c r="BA53" s="545">
        <f>IF(TabB4[[#This Row],[Lfd.
Nr. f.
Stich-
probe]]&lt;&gt;"",TabB4[[#This Row],[Zufalls-
zahl]],0)</f>
        <v>0</v>
      </c>
      <c r="BB53" s="546">
        <f>IF(TabB4[[#This Row],[Stich-
probe]]&gt;0,IF(TabB4[[#This Row],[Differenz
förderfähig/
eingereicht nach Prüfung ÖIF (€)]]&lt;&gt;0,1,0),0)</f>
        <v>0</v>
      </c>
      <c r="BC53" s="547">
        <f>IF(TabB4[[#This Row],[Stich-
probe]]=0,0,TabB4[[#This Row],[Stich-
probe]]*TabB4[[#This Row],[Differenz
förderfähig/
eingereicht nach Prüfung ÖIF (€)]]/TabB4[[#This Row],[eingereichter
Betrag (€)]]*-1)</f>
        <v>0</v>
      </c>
      <c r="BD53" s="61"/>
    </row>
    <row r="54" spans="2:56" s="60" customFormat="1">
      <c r="B54" s="61"/>
      <c r="C54" s="536">
        <f>IF(TabB4[[#This Row],[Zufalls-
zahl wenn
lfd. Nr.]]=0,0,IF(RANK(TabB4[[#This Row],[Zufalls-
zahl wenn
lfd. Nr.]],TabB4[Zufalls-
zahl wenn
lfd. Nr.])&lt;=TabB4[[#Totals],[Zufalls-
zahl]],1,0))</f>
        <v>0</v>
      </c>
      <c r="D54" s="531" t="s">
        <v>37</v>
      </c>
      <c r="E54" s="532">
        <v>48</v>
      </c>
      <c r="F54" s="13"/>
      <c r="G54" s="29"/>
      <c r="H54" s="72"/>
      <c r="I54" s="72"/>
      <c r="J54" s="8"/>
      <c r="K54" s="8"/>
      <c r="L54" s="8"/>
      <c r="M54" s="152"/>
      <c r="N54" s="152"/>
      <c r="O54" s="72">
        <f>(TabB4[[#This Row],[förderfähiger 
Betrag nach Prüfung ÖIF (€)]]-TabB4[[#This Row],[eingereichter
Betrag (€)]])*IF(TabB4[[#This Row],[Stich-
probe]]&gt;0,1,0)</f>
        <v>0</v>
      </c>
      <c r="P54" s="8"/>
      <c r="Q54" s="8"/>
      <c r="R54" s="8"/>
      <c r="S54" s="537"/>
      <c r="T54" s="538"/>
      <c r="U54" s="538" t="str">
        <f>IF(ISERROR(VLOOKUP(TabB4[[#This Row],[Grund für Differenz]],Datenquelle!$I$3:$J$20,2,FALSE)),"",VLOOKUP(TabB4[[#This Row],[Grund für Differenz]],Datenquelle!$I$3:$J$20,2,FALSE))</f>
        <v/>
      </c>
      <c r="V54" s="537"/>
      <c r="W54" s="540"/>
      <c r="X54" s="540"/>
      <c r="Y54" s="541"/>
      <c r="Z54" s="541"/>
      <c r="AA54" s="541"/>
      <c r="AB54" s="541"/>
      <c r="AC54" s="541"/>
      <c r="AD54" s="541"/>
      <c r="AE54" s="539"/>
      <c r="AF54" s="542"/>
      <c r="AG54" s="542"/>
      <c r="AH54" s="542"/>
      <c r="AI54" s="542"/>
      <c r="AJ54" s="542"/>
      <c r="AK54" s="542"/>
      <c r="AL54" s="542"/>
      <c r="AM54" s="542"/>
      <c r="AN54" s="542"/>
      <c r="AO54" s="543"/>
      <c r="AP54" s="542" t="s">
        <v>317</v>
      </c>
      <c r="AQ54" s="542" t="s">
        <v>317</v>
      </c>
      <c r="AR54" s="542" t="s">
        <v>317</v>
      </c>
      <c r="AS54" s="542" t="s">
        <v>317</v>
      </c>
      <c r="AT54" s="542" t="s">
        <v>317</v>
      </c>
      <c r="AU54" s="542" t="s">
        <v>317</v>
      </c>
      <c r="AV54" s="543"/>
      <c r="AW54" s="542"/>
      <c r="AX54" s="537"/>
      <c r="AY54" s="61" t="str">
        <f>IF(OR(TabB4[[#This Row],[eingereichter
Betrag (€)]]=0,TabB4[[#This Row],[eingereichter
Betrag (€)]]=""),"",COUNTA($M$6:$M54)-COUNTIF(($M$6:$M54),0))</f>
        <v/>
      </c>
      <c r="AZ54" s="544">
        <f t="shared" ca="1" si="0"/>
        <v>0.79024047241926809</v>
      </c>
      <c r="BA54" s="545">
        <f>IF(TabB4[[#This Row],[Lfd.
Nr. f.
Stich-
probe]]&lt;&gt;"",TabB4[[#This Row],[Zufalls-
zahl]],0)</f>
        <v>0</v>
      </c>
      <c r="BB54" s="546">
        <f>IF(TabB4[[#This Row],[Stich-
probe]]&gt;0,IF(TabB4[[#This Row],[Differenz
förderfähig/
eingereicht nach Prüfung ÖIF (€)]]&lt;&gt;0,1,0),0)</f>
        <v>0</v>
      </c>
      <c r="BC54" s="547">
        <f>IF(TabB4[[#This Row],[Stich-
probe]]=0,0,TabB4[[#This Row],[Stich-
probe]]*TabB4[[#This Row],[Differenz
förderfähig/
eingereicht nach Prüfung ÖIF (€)]]/TabB4[[#This Row],[eingereichter
Betrag (€)]]*-1)</f>
        <v>0</v>
      </c>
      <c r="BD54" s="61"/>
    </row>
    <row r="55" spans="2:56" s="60" customFormat="1">
      <c r="B55" s="61"/>
      <c r="C55" s="536">
        <f>IF(TabB4[[#This Row],[Zufalls-
zahl wenn
lfd. Nr.]]=0,0,IF(RANK(TabB4[[#This Row],[Zufalls-
zahl wenn
lfd. Nr.]],TabB4[Zufalls-
zahl wenn
lfd. Nr.])&lt;=TabB4[[#Totals],[Zufalls-
zahl]],1,0))</f>
        <v>0</v>
      </c>
      <c r="D55" s="531" t="s">
        <v>37</v>
      </c>
      <c r="E55" s="532">
        <v>49</v>
      </c>
      <c r="F55" s="13"/>
      <c r="G55" s="29"/>
      <c r="H55" s="72"/>
      <c r="I55" s="72"/>
      <c r="J55" s="8"/>
      <c r="K55" s="8"/>
      <c r="L55" s="8"/>
      <c r="M55" s="152"/>
      <c r="N55" s="152"/>
      <c r="O55" s="72">
        <f>(TabB4[[#This Row],[förderfähiger 
Betrag nach Prüfung ÖIF (€)]]-TabB4[[#This Row],[eingereichter
Betrag (€)]])*IF(TabB4[[#This Row],[Stich-
probe]]&gt;0,1,0)</f>
        <v>0</v>
      </c>
      <c r="P55" s="8"/>
      <c r="Q55" s="8"/>
      <c r="R55" s="8"/>
      <c r="S55" s="537"/>
      <c r="T55" s="538"/>
      <c r="U55" s="538" t="str">
        <f>IF(ISERROR(VLOOKUP(TabB4[[#This Row],[Grund für Differenz]],Datenquelle!$I$3:$J$20,2,FALSE)),"",VLOOKUP(TabB4[[#This Row],[Grund für Differenz]],Datenquelle!$I$3:$J$20,2,FALSE))</f>
        <v/>
      </c>
      <c r="V55" s="537"/>
      <c r="W55" s="540"/>
      <c r="X55" s="540"/>
      <c r="Y55" s="541"/>
      <c r="Z55" s="541"/>
      <c r="AA55" s="541"/>
      <c r="AB55" s="541"/>
      <c r="AC55" s="541"/>
      <c r="AD55" s="541"/>
      <c r="AE55" s="539"/>
      <c r="AF55" s="542"/>
      <c r="AG55" s="542"/>
      <c r="AH55" s="542"/>
      <c r="AI55" s="542"/>
      <c r="AJ55" s="542"/>
      <c r="AK55" s="542"/>
      <c r="AL55" s="542"/>
      <c r="AM55" s="542"/>
      <c r="AN55" s="542"/>
      <c r="AO55" s="543"/>
      <c r="AP55" s="542" t="s">
        <v>317</v>
      </c>
      <c r="AQ55" s="542" t="s">
        <v>317</v>
      </c>
      <c r="AR55" s="542" t="s">
        <v>317</v>
      </c>
      <c r="AS55" s="542" t="s">
        <v>317</v>
      </c>
      <c r="AT55" s="542" t="s">
        <v>317</v>
      </c>
      <c r="AU55" s="542" t="s">
        <v>317</v>
      </c>
      <c r="AV55" s="543"/>
      <c r="AW55" s="542"/>
      <c r="AX55" s="537"/>
      <c r="AY55" s="61" t="str">
        <f>IF(OR(TabB4[[#This Row],[eingereichter
Betrag (€)]]=0,TabB4[[#This Row],[eingereichter
Betrag (€)]]=""),"",COUNTA($M$6:$M55)-COUNTIF(($M$6:$M55),0))</f>
        <v/>
      </c>
      <c r="AZ55" s="544">
        <f t="shared" ca="1" si="0"/>
        <v>0.57867487485990676</v>
      </c>
      <c r="BA55" s="545">
        <f>IF(TabB4[[#This Row],[Lfd.
Nr. f.
Stich-
probe]]&lt;&gt;"",TabB4[[#This Row],[Zufalls-
zahl]],0)</f>
        <v>0</v>
      </c>
      <c r="BB55" s="546">
        <f>IF(TabB4[[#This Row],[Stich-
probe]]&gt;0,IF(TabB4[[#This Row],[Differenz
förderfähig/
eingereicht nach Prüfung ÖIF (€)]]&lt;&gt;0,1,0),0)</f>
        <v>0</v>
      </c>
      <c r="BC55" s="547">
        <f>IF(TabB4[[#This Row],[Stich-
probe]]=0,0,TabB4[[#This Row],[Stich-
probe]]*TabB4[[#This Row],[Differenz
förderfähig/
eingereicht nach Prüfung ÖIF (€)]]/TabB4[[#This Row],[eingereichter
Betrag (€)]]*-1)</f>
        <v>0</v>
      </c>
      <c r="BD55" s="61"/>
    </row>
    <row r="56" spans="2:56" s="60" customFormat="1">
      <c r="B56" s="61"/>
      <c r="C56" s="536">
        <f>IF(TabB4[[#This Row],[Zufalls-
zahl wenn
lfd. Nr.]]=0,0,IF(RANK(TabB4[[#This Row],[Zufalls-
zahl wenn
lfd. Nr.]],TabB4[Zufalls-
zahl wenn
lfd. Nr.])&lt;=TabB4[[#Totals],[Zufalls-
zahl]],1,0))</f>
        <v>0</v>
      </c>
      <c r="D56" s="531" t="s">
        <v>37</v>
      </c>
      <c r="E56" s="532">
        <v>50</v>
      </c>
      <c r="F56" s="13"/>
      <c r="G56" s="29"/>
      <c r="H56" s="72"/>
      <c r="I56" s="72"/>
      <c r="J56" s="8"/>
      <c r="K56" s="8"/>
      <c r="L56" s="8"/>
      <c r="M56" s="152"/>
      <c r="N56" s="152"/>
      <c r="O56" s="72">
        <f>(TabB4[[#This Row],[förderfähiger 
Betrag nach Prüfung ÖIF (€)]]-TabB4[[#This Row],[eingereichter
Betrag (€)]])*IF(TabB4[[#This Row],[Stich-
probe]]&gt;0,1,0)</f>
        <v>0</v>
      </c>
      <c r="P56" s="8"/>
      <c r="Q56" s="8"/>
      <c r="R56" s="8"/>
      <c r="S56" s="537"/>
      <c r="T56" s="538"/>
      <c r="U56" s="538" t="str">
        <f>IF(ISERROR(VLOOKUP(TabB4[[#This Row],[Grund für Differenz]],Datenquelle!$I$3:$J$20,2,FALSE)),"",VLOOKUP(TabB4[[#This Row],[Grund für Differenz]],Datenquelle!$I$3:$J$20,2,FALSE))</f>
        <v/>
      </c>
      <c r="V56" s="537"/>
      <c r="W56" s="540"/>
      <c r="X56" s="540"/>
      <c r="Y56" s="541"/>
      <c r="Z56" s="541"/>
      <c r="AA56" s="541"/>
      <c r="AB56" s="541"/>
      <c r="AC56" s="541"/>
      <c r="AD56" s="541"/>
      <c r="AE56" s="539"/>
      <c r="AF56" s="548"/>
      <c r="AG56" s="548"/>
      <c r="AH56" s="548"/>
      <c r="AI56" s="548"/>
      <c r="AJ56" s="548"/>
      <c r="AK56" s="548"/>
      <c r="AL56" s="548"/>
      <c r="AM56" s="548"/>
      <c r="AN56" s="548"/>
      <c r="AO56" s="543"/>
      <c r="AP56" s="548" t="s">
        <v>317</v>
      </c>
      <c r="AQ56" s="548" t="s">
        <v>317</v>
      </c>
      <c r="AR56" s="542" t="s">
        <v>317</v>
      </c>
      <c r="AS56" s="548" t="s">
        <v>317</v>
      </c>
      <c r="AT56" s="548" t="s">
        <v>317</v>
      </c>
      <c r="AU56" s="548" t="s">
        <v>317</v>
      </c>
      <c r="AV56" s="543"/>
      <c r="AW56" s="548"/>
      <c r="AX56" s="537"/>
      <c r="AY56" s="61" t="str">
        <f>IF(OR(TabB4[[#This Row],[eingereichter
Betrag (€)]]=0,TabB4[[#This Row],[eingereichter
Betrag (€)]]=""),"",COUNTA($M$6:$M56)-COUNTIF(($M$6:$M56),0))</f>
        <v/>
      </c>
      <c r="AZ56" s="544">
        <f t="shared" ca="1" si="0"/>
        <v>0.51411610877398128</v>
      </c>
      <c r="BA56" s="545">
        <f>IF(TabB4[[#This Row],[Lfd.
Nr. f.
Stich-
probe]]&lt;&gt;"",TabB4[[#This Row],[Zufalls-
zahl]],0)</f>
        <v>0</v>
      </c>
      <c r="BB56" s="546">
        <f>IF(TabB4[[#This Row],[Stich-
probe]]&gt;0,IF(TabB4[[#This Row],[Differenz
förderfähig/
eingereicht nach Prüfung ÖIF (€)]]&lt;&gt;0,1,0),0)</f>
        <v>0</v>
      </c>
      <c r="BC56" s="547">
        <f>IF(TabB4[[#This Row],[Stich-
probe]]=0,0,TabB4[[#This Row],[Stich-
probe]]*TabB4[[#This Row],[Differenz
förderfähig/
eingereicht nach Prüfung ÖIF (€)]]/TabB4[[#This Row],[eingereichter
Betrag (€)]]*-1)</f>
        <v>0</v>
      </c>
      <c r="BD56" s="61"/>
    </row>
    <row r="57" spans="2:56" s="60" customFormat="1">
      <c r="B57" s="61"/>
      <c r="C57" s="536">
        <f>IF(TabB4[[#This Row],[Zufalls-
zahl wenn
lfd. Nr.]]=0,0,IF(RANK(TabB4[[#This Row],[Zufalls-
zahl wenn
lfd. Nr.]],TabB4[Zufalls-
zahl wenn
lfd. Nr.])&lt;=TabB4[[#Totals],[Zufalls-
zahl]],1,0))</f>
        <v>0</v>
      </c>
      <c r="D57" s="531" t="s">
        <v>37</v>
      </c>
      <c r="E57" s="532">
        <v>51</v>
      </c>
      <c r="F57" s="13"/>
      <c r="G57" s="29"/>
      <c r="H57" s="72"/>
      <c r="I57" s="72"/>
      <c r="J57" s="8"/>
      <c r="K57" s="8"/>
      <c r="L57" s="8"/>
      <c r="M57" s="152"/>
      <c r="N57" s="152"/>
      <c r="O57" s="72">
        <f>(TabB4[[#This Row],[förderfähiger 
Betrag nach Prüfung ÖIF (€)]]-TabB4[[#This Row],[eingereichter
Betrag (€)]])*IF(TabB4[[#This Row],[Stich-
probe]]&gt;0,1,0)</f>
        <v>0</v>
      </c>
      <c r="P57" s="8"/>
      <c r="Q57" s="8"/>
      <c r="R57" s="8"/>
      <c r="S57" s="537"/>
      <c r="T57" s="538"/>
      <c r="U57" s="538" t="str">
        <f>IF(ISERROR(VLOOKUP(TabB4[[#This Row],[Grund für Differenz]],Datenquelle!$I$3:$J$20,2,FALSE)),"",VLOOKUP(TabB4[[#This Row],[Grund für Differenz]],Datenquelle!$I$3:$J$20,2,FALSE))</f>
        <v/>
      </c>
      <c r="V57" s="537"/>
      <c r="W57" s="540"/>
      <c r="X57" s="540"/>
      <c r="Y57" s="541"/>
      <c r="Z57" s="541"/>
      <c r="AA57" s="541"/>
      <c r="AB57" s="541"/>
      <c r="AC57" s="541"/>
      <c r="AD57" s="541"/>
      <c r="AE57" s="539"/>
      <c r="AF57" s="548"/>
      <c r="AG57" s="548"/>
      <c r="AH57" s="548"/>
      <c r="AI57" s="548"/>
      <c r="AJ57" s="548"/>
      <c r="AK57" s="548"/>
      <c r="AL57" s="548"/>
      <c r="AM57" s="548"/>
      <c r="AN57" s="548"/>
      <c r="AO57" s="543"/>
      <c r="AP57" s="548" t="s">
        <v>317</v>
      </c>
      <c r="AQ57" s="548" t="s">
        <v>317</v>
      </c>
      <c r="AR57" s="542" t="s">
        <v>317</v>
      </c>
      <c r="AS57" s="548" t="s">
        <v>317</v>
      </c>
      <c r="AT57" s="548" t="s">
        <v>317</v>
      </c>
      <c r="AU57" s="548" t="s">
        <v>317</v>
      </c>
      <c r="AV57" s="543"/>
      <c r="AW57" s="548"/>
      <c r="AX57" s="537"/>
      <c r="AY57" s="536" t="str">
        <f>IF(OR(TabB4[[#This Row],[eingereichter
Betrag (€)]]=0,TabB4[[#This Row],[eingereichter
Betrag (€)]]=""),"",COUNTA($M$6:$M57)-COUNTIF(($M$6:$M57),0))</f>
        <v/>
      </c>
      <c r="AZ57" s="544">
        <f t="shared" ca="1" si="0"/>
        <v>0.48430507782268295</v>
      </c>
      <c r="BA57" s="545">
        <f>IF(TabB4[[#This Row],[Lfd.
Nr. f.
Stich-
probe]]&lt;&gt;"",TabB4[[#This Row],[Zufalls-
zahl]],0)</f>
        <v>0</v>
      </c>
      <c r="BB57" s="546">
        <f>IF(TabB4[[#This Row],[Stich-
probe]]&gt;0,IF(TabB4[[#This Row],[Differenz
förderfähig/
eingereicht nach Prüfung ÖIF (€)]]&lt;&gt;0,1,0),0)</f>
        <v>0</v>
      </c>
      <c r="BC57" s="547">
        <f>IF(TabB4[[#This Row],[Stich-
probe]]=0,0,TabB4[[#This Row],[Stich-
probe]]*TabB4[[#This Row],[Differenz
förderfähig/
eingereicht nach Prüfung ÖIF (€)]]/TabB4[[#This Row],[eingereichter
Betrag (€)]]*-1)</f>
        <v>0</v>
      </c>
      <c r="BD57" s="61"/>
    </row>
    <row r="58" spans="2:56" s="60" customFormat="1">
      <c r="B58" s="61"/>
      <c r="C58" s="536">
        <f>IF(TabB4[[#This Row],[Zufalls-
zahl wenn
lfd. Nr.]]=0,0,IF(RANK(TabB4[[#This Row],[Zufalls-
zahl wenn
lfd. Nr.]],TabB4[Zufalls-
zahl wenn
lfd. Nr.])&lt;=TabB4[[#Totals],[Zufalls-
zahl]],1,0))</f>
        <v>0</v>
      </c>
      <c r="D58" s="531" t="s">
        <v>37</v>
      </c>
      <c r="E58" s="532">
        <v>52</v>
      </c>
      <c r="F58" s="13"/>
      <c r="G58" s="29"/>
      <c r="H58" s="72"/>
      <c r="I58" s="72"/>
      <c r="J58" s="8"/>
      <c r="K58" s="8"/>
      <c r="L58" s="8"/>
      <c r="M58" s="152"/>
      <c r="N58" s="152"/>
      <c r="O58" s="72">
        <f>(TabB4[[#This Row],[förderfähiger 
Betrag nach Prüfung ÖIF (€)]]-TabB4[[#This Row],[eingereichter
Betrag (€)]])*IF(TabB4[[#This Row],[Stich-
probe]]&gt;0,1,0)</f>
        <v>0</v>
      </c>
      <c r="P58" s="8"/>
      <c r="Q58" s="8"/>
      <c r="R58" s="8"/>
      <c r="S58" s="537"/>
      <c r="T58" s="538"/>
      <c r="U58" s="538" t="str">
        <f>IF(ISERROR(VLOOKUP(TabB4[[#This Row],[Grund für Differenz]],Datenquelle!$I$3:$J$20,2,FALSE)),"",VLOOKUP(TabB4[[#This Row],[Grund für Differenz]],Datenquelle!$I$3:$J$20,2,FALSE))</f>
        <v/>
      </c>
      <c r="V58" s="537"/>
      <c r="W58" s="540"/>
      <c r="X58" s="540"/>
      <c r="Y58" s="541"/>
      <c r="Z58" s="541"/>
      <c r="AA58" s="541"/>
      <c r="AB58" s="541"/>
      <c r="AC58" s="541"/>
      <c r="AD58" s="541"/>
      <c r="AE58" s="539"/>
      <c r="AF58" s="548"/>
      <c r="AG58" s="548"/>
      <c r="AH58" s="548"/>
      <c r="AI58" s="548"/>
      <c r="AJ58" s="548"/>
      <c r="AK58" s="548"/>
      <c r="AL58" s="548"/>
      <c r="AM58" s="548"/>
      <c r="AN58" s="548"/>
      <c r="AO58" s="543"/>
      <c r="AP58" s="548" t="s">
        <v>317</v>
      </c>
      <c r="AQ58" s="548" t="s">
        <v>317</v>
      </c>
      <c r="AR58" s="542" t="s">
        <v>317</v>
      </c>
      <c r="AS58" s="548" t="s">
        <v>317</v>
      </c>
      <c r="AT58" s="548" t="s">
        <v>317</v>
      </c>
      <c r="AU58" s="548" t="s">
        <v>317</v>
      </c>
      <c r="AV58" s="543"/>
      <c r="AW58" s="548"/>
      <c r="AX58" s="537"/>
      <c r="AY58" s="536" t="str">
        <f>IF(OR(TabB4[[#This Row],[eingereichter
Betrag (€)]]=0,TabB4[[#This Row],[eingereichter
Betrag (€)]]=""),"",COUNTA($M$6:$M58)-COUNTIF(($M$6:$M58),0))</f>
        <v/>
      </c>
      <c r="AZ58" s="544">
        <f t="shared" ca="1" si="0"/>
        <v>0.5195082015572966</v>
      </c>
      <c r="BA58" s="545">
        <f>IF(TabB4[[#This Row],[Lfd.
Nr. f.
Stich-
probe]]&lt;&gt;"",TabB4[[#This Row],[Zufalls-
zahl]],0)</f>
        <v>0</v>
      </c>
      <c r="BB58" s="546">
        <f>IF(TabB4[[#This Row],[Stich-
probe]]&gt;0,IF(TabB4[[#This Row],[Differenz
förderfähig/
eingereicht nach Prüfung ÖIF (€)]]&lt;&gt;0,1,0),0)</f>
        <v>0</v>
      </c>
      <c r="BC58" s="547">
        <f>IF(TabB4[[#This Row],[Stich-
probe]]=0,0,TabB4[[#This Row],[Stich-
probe]]*TabB4[[#This Row],[Differenz
förderfähig/
eingereicht nach Prüfung ÖIF (€)]]/TabB4[[#This Row],[eingereichter
Betrag (€)]]*-1)</f>
        <v>0</v>
      </c>
      <c r="BD58" s="61"/>
    </row>
    <row r="59" spans="2:56" s="60" customFormat="1">
      <c r="B59" s="61"/>
      <c r="C59" s="536">
        <f>IF(TabB4[[#This Row],[Zufalls-
zahl wenn
lfd. Nr.]]=0,0,IF(RANK(TabB4[[#This Row],[Zufalls-
zahl wenn
lfd. Nr.]],TabB4[Zufalls-
zahl wenn
lfd. Nr.])&lt;=TabB4[[#Totals],[Zufalls-
zahl]],1,0))</f>
        <v>0</v>
      </c>
      <c r="D59" s="531" t="s">
        <v>37</v>
      </c>
      <c r="E59" s="532">
        <v>53</v>
      </c>
      <c r="F59" s="13"/>
      <c r="G59" s="29"/>
      <c r="H59" s="72"/>
      <c r="I59" s="72"/>
      <c r="J59" s="8"/>
      <c r="K59" s="8"/>
      <c r="L59" s="8"/>
      <c r="M59" s="152"/>
      <c r="N59" s="152"/>
      <c r="O59" s="72">
        <f>(TabB4[[#This Row],[förderfähiger 
Betrag nach Prüfung ÖIF (€)]]-TabB4[[#This Row],[eingereichter
Betrag (€)]])*IF(TabB4[[#This Row],[Stich-
probe]]&gt;0,1,0)</f>
        <v>0</v>
      </c>
      <c r="P59" s="8"/>
      <c r="Q59" s="8"/>
      <c r="R59" s="8"/>
      <c r="S59" s="537"/>
      <c r="T59" s="538"/>
      <c r="U59" s="538" t="str">
        <f>IF(ISERROR(VLOOKUP(TabB4[[#This Row],[Grund für Differenz]],Datenquelle!$I$3:$J$20,2,FALSE)),"",VLOOKUP(TabB4[[#This Row],[Grund für Differenz]],Datenquelle!$I$3:$J$20,2,FALSE))</f>
        <v/>
      </c>
      <c r="V59" s="537"/>
      <c r="W59" s="540"/>
      <c r="X59" s="540"/>
      <c r="Y59" s="541"/>
      <c r="Z59" s="541"/>
      <c r="AA59" s="541"/>
      <c r="AB59" s="541"/>
      <c r="AC59" s="541"/>
      <c r="AD59" s="541"/>
      <c r="AE59" s="539"/>
      <c r="AF59" s="548"/>
      <c r="AG59" s="548"/>
      <c r="AH59" s="548"/>
      <c r="AI59" s="548"/>
      <c r="AJ59" s="548"/>
      <c r="AK59" s="548"/>
      <c r="AL59" s="548"/>
      <c r="AM59" s="548"/>
      <c r="AN59" s="548"/>
      <c r="AO59" s="543"/>
      <c r="AP59" s="548" t="s">
        <v>317</v>
      </c>
      <c r="AQ59" s="548" t="s">
        <v>317</v>
      </c>
      <c r="AR59" s="542" t="s">
        <v>317</v>
      </c>
      <c r="AS59" s="548" t="s">
        <v>317</v>
      </c>
      <c r="AT59" s="548" t="s">
        <v>317</v>
      </c>
      <c r="AU59" s="548" t="s">
        <v>317</v>
      </c>
      <c r="AV59" s="543"/>
      <c r="AW59" s="548"/>
      <c r="AX59" s="537"/>
      <c r="AY59" s="536" t="str">
        <f>IF(OR(TabB4[[#This Row],[eingereichter
Betrag (€)]]=0,TabB4[[#This Row],[eingereichter
Betrag (€)]]=""),"",COUNTA($M$6:$M59)-COUNTIF(($M$6:$M59),0))</f>
        <v/>
      </c>
      <c r="AZ59" s="544">
        <f t="shared" ca="1" si="0"/>
        <v>5.9321400624572918E-2</v>
      </c>
      <c r="BA59" s="545">
        <f>IF(TabB4[[#This Row],[Lfd.
Nr. f.
Stich-
probe]]&lt;&gt;"",TabB4[[#This Row],[Zufalls-
zahl]],0)</f>
        <v>0</v>
      </c>
      <c r="BB59" s="546">
        <f>IF(TabB4[[#This Row],[Stich-
probe]]&gt;0,IF(TabB4[[#This Row],[Differenz
förderfähig/
eingereicht nach Prüfung ÖIF (€)]]&lt;&gt;0,1,0),0)</f>
        <v>0</v>
      </c>
      <c r="BC59" s="547">
        <f>IF(TabB4[[#This Row],[Stich-
probe]]=0,0,TabB4[[#This Row],[Stich-
probe]]*TabB4[[#This Row],[Differenz
förderfähig/
eingereicht nach Prüfung ÖIF (€)]]/TabB4[[#This Row],[eingereichter
Betrag (€)]]*-1)</f>
        <v>0</v>
      </c>
      <c r="BD59" s="61"/>
    </row>
    <row r="60" spans="2:56" s="60" customFormat="1">
      <c r="B60" s="61"/>
      <c r="C60" s="536">
        <f>IF(TabB4[[#This Row],[Zufalls-
zahl wenn
lfd. Nr.]]=0,0,IF(RANK(TabB4[[#This Row],[Zufalls-
zahl wenn
lfd. Nr.]],TabB4[Zufalls-
zahl wenn
lfd. Nr.])&lt;=TabB4[[#Totals],[Zufalls-
zahl]],1,0))</f>
        <v>0</v>
      </c>
      <c r="D60" s="531" t="s">
        <v>37</v>
      </c>
      <c r="E60" s="532">
        <v>54</v>
      </c>
      <c r="F60" s="13"/>
      <c r="G60" s="29"/>
      <c r="H60" s="72"/>
      <c r="I60" s="72"/>
      <c r="J60" s="8"/>
      <c r="K60" s="8"/>
      <c r="L60" s="8"/>
      <c r="M60" s="152"/>
      <c r="N60" s="152"/>
      <c r="O60" s="72">
        <f>(TabB4[[#This Row],[förderfähiger 
Betrag nach Prüfung ÖIF (€)]]-TabB4[[#This Row],[eingereichter
Betrag (€)]])*IF(TabB4[[#This Row],[Stich-
probe]]&gt;0,1,0)</f>
        <v>0</v>
      </c>
      <c r="P60" s="8"/>
      <c r="Q60" s="8"/>
      <c r="R60" s="8"/>
      <c r="S60" s="537"/>
      <c r="T60" s="538"/>
      <c r="U60" s="538" t="str">
        <f>IF(ISERROR(VLOOKUP(TabB4[[#This Row],[Grund für Differenz]],Datenquelle!$I$3:$J$20,2,FALSE)),"",VLOOKUP(TabB4[[#This Row],[Grund für Differenz]],Datenquelle!$I$3:$J$20,2,FALSE))</f>
        <v/>
      </c>
      <c r="V60" s="537"/>
      <c r="W60" s="540"/>
      <c r="X60" s="540"/>
      <c r="Y60" s="541"/>
      <c r="Z60" s="541"/>
      <c r="AA60" s="541"/>
      <c r="AB60" s="541"/>
      <c r="AC60" s="541"/>
      <c r="AD60" s="541"/>
      <c r="AE60" s="539"/>
      <c r="AF60" s="548"/>
      <c r="AG60" s="548"/>
      <c r="AH60" s="548"/>
      <c r="AI60" s="548"/>
      <c r="AJ60" s="548"/>
      <c r="AK60" s="548"/>
      <c r="AL60" s="548"/>
      <c r="AM60" s="548"/>
      <c r="AN60" s="548"/>
      <c r="AO60" s="543"/>
      <c r="AP60" s="548" t="s">
        <v>317</v>
      </c>
      <c r="AQ60" s="548" t="s">
        <v>317</v>
      </c>
      <c r="AR60" s="542" t="s">
        <v>317</v>
      </c>
      <c r="AS60" s="548" t="s">
        <v>317</v>
      </c>
      <c r="AT60" s="548" t="s">
        <v>317</v>
      </c>
      <c r="AU60" s="548" t="s">
        <v>317</v>
      </c>
      <c r="AV60" s="543"/>
      <c r="AW60" s="548"/>
      <c r="AX60" s="537"/>
      <c r="AY60" s="536" t="str">
        <f>IF(OR(TabB4[[#This Row],[eingereichter
Betrag (€)]]=0,TabB4[[#This Row],[eingereichter
Betrag (€)]]=""),"",COUNTA($M$6:$M60)-COUNTIF(($M$6:$M60),0))</f>
        <v/>
      </c>
      <c r="AZ60" s="544">
        <f t="shared" ca="1" si="0"/>
        <v>6.5369216280627529E-2</v>
      </c>
      <c r="BA60" s="545">
        <f>IF(TabB4[[#This Row],[Lfd.
Nr. f.
Stich-
probe]]&lt;&gt;"",TabB4[[#This Row],[Zufalls-
zahl]],0)</f>
        <v>0</v>
      </c>
      <c r="BB60" s="546">
        <f>IF(TabB4[[#This Row],[Stich-
probe]]&gt;0,IF(TabB4[[#This Row],[Differenz
förderfähig/
eingereicht nach Prüfung ÖIF (€)]]&lt;&gt;0,1,0),0)</f>
        <v>0</v>
      </c>
      <c r="BC60" s="547">
        <f>IF(TabB4[[#This Row],[Stich-
probe]]=0,0,TabB4[[#This Row],[Stich-
probe]]*TabB4[[#This Row],[Differenz
förderfähig/
eingereicht nach Prüfung ÖIF (€)]]/TabB4[[#This Row],[eingereichter
Betrag (€)]]*-1)</f>
        <v>0</v>
      </c>
      <c r="BD60" s="61"/>
    </row>
    <row r="61" spans="2:56" s="60" customFormat="1">
      <c r="B61" s="61"/>
      <c r="C61" s="536">
        <f>IF(TabB4[[#This Row],[Zufalls-
zahl wenn
lfd. Nr.]]=0,0,IF(RANK(TabB4[[#This Row],[Zufalls-
zahl wenn
lfd. Nr.]],TabB4[Zufalls-
zahl wenn
lfd. Nr.])&lt;=TabB4[[#Totals],[Zufalls-
zahl]],1,0))</f>
        <v>0</v>
      </c>
      <c r="D61" s="531" t="s">
        <v>37</v>
      </c>
      <c r="E61" s="532">
        <v>55</v>
      </c>
      <c r="F61" s="13"/>
      <c r="G61" s="29"/>
      <c r="H61" s="72"/>
      <c r="I61" s="72"/>
      <c r="J61" s="8"/>
      <c r="K61" s="8"/>
      <c r="L61" s="8"/>
      <c r="M61" s="152"/>
      <c r="N61" s="152"/>
      <c r="O61" s="72">
        <f>(TabB4[[#This Row],[förderfähiger 
Betrag nach Prüfung ÖIF (€)]]-TabB4[[#This Row],[eingereichter
Betrag (€)]])*IF(TabB4[[#This Row],[Stich-
probe]]&gt;0,1,0)</f>
        <v>0</v>
      </c>
      <c r="P61" s="8"/>
      <c r="Q61" s="8"/>
      <c r="R61" s="8"/>
      <c r="S61" s="537"/>
      <c r="T61" s="538"/>
      <c r="U61" s="538" t="str">
        <f>IF(ISERROR(VLOOKUP(TabB4[[#This Row],[Grund für Differenz]],Datenquelle!$I$3:$J$20,2,FALSE)),"",VLOOKUP(TabB4[[#This Row],[Grund für Differenz]],Datenquelle!$I$3:$J$20,2,FALSE))</f>
        <v/>
      </c>
      <c r="V61" s="537"/>
      <c r="W61" s="540"/>
      <c r="X61" s="540"/>
      <c r="Y61" s="541"/>
      <c r="Z61" s="541"/>
      <c r="AA61" s="541"/>
      <c r="AB61" s="541"/>
      <c r="AC61" s="541"/>
      <c r="AD61" s="541"/>
      <c r="AE61" s="539"/>
      <c r="AF61" s="548"/>
      <c r="AG61" s="548"/>
      <c r="AH61" s="548"/>
      <c r="AI61" s="548"/>
      <c r="AJ61" s="548"/>
      <c r="AK61" s="548"/>
      <c r="AL61" s="548"/>
      <c r="AM61" s="548"/>
      <c r="AN61" s="548"/>
      <c r="AO61" s="543"/>
      <c r="AP61" s="548" t="s">
        <v>317</v>
      </c>
      <c r="AQ61" s="548" t="s">
        <v>317</v>
      </c>
      <c r="AR61" s="542" t="s">
        <v>317</v>
      </c>
      <c r="AS61" s="548" t="s">
        <v>317</v>
      </c>
      <c r="AT61" s="548" t="s">
        <v>317</v>
      </c>
      <c r="AU61" s="548" t="s">
        <v>317</v>
      </c>
      <c r="AV61" s="543"/>
      <c r="AW61" s="548"/>
      <c r="AX61" s="537"/>
      <c r="AY61" s="536" t="str">
        <f>IF(OR(TabB4[[#This Row],[eingereichter
Betrag (€)]]=0,TabB4[[#This Row],[eingereichter
Betrag (€)]]=""),"",COUNTA($M$6:$M61)-COUNTIF(($M$6:$M61),0))</f>
        <v/>
      </c>
      <c r="AZ61" s="544">
        <f t="shared" ca="1" si="0"/>
        <v>0.24280295940390073</v>
      </c>
      <c r="BA61" s="545">
        <f>IF(TabB4[[#This Row],[Lfd.
Nr. f.
Stich-
probe]]&lt;&gt;"",TabB4[[#This Row],[Zufalls-
zahl]],0)</f>
        <v>0</v>
      </c>
      <c r="BB61" s="546">
        <f>IF(TabB4[[#This Row],[Stich-
probe]]&gt;0,IF(TabB4[[#This Row],[Differenz
förderfähig/
eingereicht nach Prüfung ÖIF (€)]]&lt;&gt;0,1,0),0)</f>
        <v>0</v>
      </c>
      <c r="BC61" s="547">
        <f>IF(TabB4[[#This Row],[Stich-
probe]]=0,0,TabB4[[#This Row],[Stich-
probe]]*TabB4[[#This Row],[Differenz
förderfähig/
eingereicht nach Prüfung ÖIF (€)]]/TabB4[[#This Row],[eingereichter
Betrag (€)]]*-1)</f>
        <v>0</v>
      </c>
      <c r="BD61" s="61"/>
    </row>
    <row r="62" spans="2:56" s="60" customFormat="1">
      <c r="B62" s="61"/>
      <c r="C62" s="536">
        <f>IF(TabB4[[#This Row],[Zufalls-
zahl wenn
lfd. Nr.]]=0,0,IF(RANK(TabB4[[#This Row],[Zufalls-
zahl wenn
lfd. Nr.]],TabB4[Zufalls-
zahl wenn
lfd. Nr.])&lt;=TabB4[[#Totals],[Zufalls-
zahl]],1,0))</f>
        <v>0</v>
      </c>
      <c r="D62" s="531" t="s">
        <v>37</v>
      </c>
      <c r="E62" s="532">
        <v>56</v>
      </c>
      <c r="F62" s="13"/>
      <c r="G62" s="29"/>
      <c r="H62" s="72"/>
      <c r="I62" s="72"/>
      <c r="J62" s="8"/>
      <c r="K62" s="8"/>
      <c r="L62" s="8"/>
      <c r="M62" s="152"/>
      <c r="N62" s="152"/>
      <c r="O62" s="72">
        <f>(TabB4[[#This Row],[förderfähiger 
Betrag nach Prüfung ÖIF (€)]]-TabB4[[#This Row],[eingereichter
Betrag (€)]])*IF(TabB4[[#This Row],[Stich-
probe]]&gt;0,1,0)</f>
        <v>0</v>
      </c>
      <c r="P62" s="8"/>
      <c r="Q62" s="8"/>
      <c r="R62" s="8"/>
      <c r="S62" s="537"/>
      <c r="T62" s="538"/>
      <c r="U62" s="538" t="str">
        <f>IF(ISERROR(VLOOKUP(TabB4[[#This Row],[Grund für Differenz]],Datenquelle!$I$3:$J$20,2,FALSE)),"",VLOOKUP(TabB4[[#This Row],[Grund für Differenz]],Datenquelle!$I$3:$J$20,2,FALSE))</f>
        <v/>
      </c>
      <c r="V62" s="537"/>
      <c r="W62" s="540"/>
      <c r="X62" s="540"/>
      <c r="Y62" s="541"/>
      <c r="Z62" s="541"/>
      <c r="AA62" s="541"/>
      <c r="AB62" s="541"/>
      <c r="AC62" s="541"/>
      <c r="AD62" s="541"/>
      <c r="AE62" s="539"/>
      <c r="AF62" s="548"/>
      <c r="AG62" s="548"/>
      <c r="AH62" s="548"/>
      <c r="AI62" s="548"/>
      <c r="AJ62" s="548"/>
      <c r="AK62" s="548"/>
      <c r="AL62" s="548"/>
      <c r="AM62" s="548"/>
      <c r="AN62" s="548"/>
      <c r="AO62" s="543"/>
      <c r="AP62" s="548" t="s">
        <v>317</v>
      </c>
      <c r="AQ62" s="548" t="s">
        <v>317</v>
      </c>
      <c r="AR62" s="542" t="s">
        <v>317</v>
      </c>
      <c r="AS62" s="548" t="s">
        <v>317</v>
      </c>
      <c r="AT62" s="548" t="s">
        <v>317</v>
      </c>
      <c r="AU62" s="548" t="s">
        <v>317</v>
      </c>
      <c r="AV62" s="543"/>
      <c r="AW62" s="548"/>
      <c r="AX62" s="537"/>
      <c r="AY62" s="536" t="str">
        <f>IF(OR(TabB4[[#This Row],[eingereichter
Betrag (€)]]=0,TabB4[[#This Row],[eingereichter
Betrag (€)]]=""),"",COUNTA($M$6:$M62)-COUNTIF(($M$6:$M62),0))</f>
        <v/>
      </c>
      <c r="AZ62" s="544">
        <f t="shared" ca="1" si="0"/>
        <v>0.18752208595569808</v>
      </c>
      <c r="BA62" s="545">
        <f>IF(TabB4[[#This Row],[Lfd.
Nr. f.
Stich-
probe]]&lt;&gt;"",TabB4[[#This Row],[Zufalls-
zahl]],0)</f>
        <v>0</v>
      </c>
      <c r="BB62" s="546">
        <f>IF(TabB4[[#This Row],[Stich-
probe]]&gt;0,IF(TabB4[[#This Row],[Differenz
förderfähig/
eingereicht nach Prüfung ÖIF (€)]]&lt;&gt;0,1,0),0)</f>
        <v>0</v>
      </c>
      <c r="BC62" s="547">
        <f>IF(TabB4[[#This Row],[Stich-
probe]]=0,0,TabB4[[#This Row],[Stich-
probe]]*TabB4[[#This Row],[Differenz
förderfähig/
eingereicht nach Prüfung ÖIF (€)]]/TabB4[[#This Row],[eingereichter
Betrag (€)]]*-1)</f>
        <v>0</v>
      </c>
      <c r="BD62" s="61"/>
    </row>
    <row r="63" spans="2:56" s="60" customFormat="1">
      <c r="B63" s="61"/>
      <c r="C63" s="536">
        <f>IF(TabB4[[#This Row],[Zufalls-
zahl wenn
lfd. Nr.]]=0,0,IF(RANK(TabB4[[#This Row],[Zufalls-
zahl wenn
lfd. Nr.]],TabB4[Zufalls-
zahl wenn
lfd. Nr.])&lt;=TabB4[[#Totals],[Zufalls-
zahl]],1,0))</f>
        <v>0</v>
      </c>
      <c r="D63" s="531" t="s">
        <v>37</v>
      </c>
      <c r="E63" s="532">
        <v>57</v>
      </c>
      <c r="F63" s="13"/>
      <c r="G63" s="29"/>
      <c r="H63" s="72"/>
      <c r="I63" s="72"/>
      <c r="J63" s="8"/>
      <c r="K63" s="8"/>
      <c r="L63" s="8"/>
      <c r="M63" s="152"/>
      <c r="N63" s="152"/>
      <c r="O63" s="72">
        <f>(TabB4[[#This Row],[förderfähiger 
Betrag nach Prüfung ÖIF (€)]]-TabB4[[#This Row],[eingereichter
Betrag (€)]])*IF(TabB4[[#This Row],[Stich-
probe]]&gt;0,1,0)</f>
        <v>0</v>
      </c>
      <c r="P63" s="8"/>
      <c r="Q63" s="8"/>
      <c r="R63" s="8"/>
      <c r="S63" s="537"/>
      <c r="T63" s="538"/>
      <c r="U63" s="538" t="str">
        <f>IF(ISERROR(VLOOKUP(TabB4[[#This Row],[Grund für Differenz]],Datenquelle!$I$3:$J$20,2,FALSE)),"",VLOOKUP(TabB4[[#This Row],[Grund für Differenz]],Datenquelle!$I$3:$J$20,2,FALSE))</f>
        <v/>
      </c>
      <c r="V63" s="537"/>
      <c r="W63" s="540"/>
      <c r="X63" s="540"/>
      <c r="Y63" s="541"/>
      <c r="Z63" s="541"/>
      <c r="AA63" s="541"/>
      <c r="AB63" s="541"/>
      <c r="AC63" s="541"/>
      <c r="AD63" s="541"/>
      <c r="AE63" s="539"/>
      <c r="AF63" s="548"/>
      <c r="AG63" s="548"/>
      <c r="AH63" s="548"/>
      <c r="AI63" s="548"/>
      <c r="AJ63" s="548"/>
      <c r="AK63" s="548"/>
      <c r="AL63" s="548"/>
      <c r="AM63" s="548"/>
      <c r="AN63" s="548"/>
      <c r="AO63" s="543"/>
      <c r="AP63" s="548" t="s">
        <v>317</v>
      </c>
      <c r="AQ63" s="548" t="s">
        <v>317</v>
      </c>
      <c r="AR63" s="542" t="s">
        <v>317</v>
      </c>
      <c r="AS63" s="548" t="s">
        <v>317</v>
      </c>
      <c r="AT63" s="548" t="s">
        <v>317</v>
      </c>
      <c r="AU63" s="548" t="s">
        <v>317</v>
      </c>
      <c r="AV63" s="543"/>
      <c r="AW63" s="548"/>
      <c r="AX63" s="537"/>
      <c r="AY63" s="536" t="str">
        <f>IF(OR(TabB4[[#This Row],[eingereichter
Betrag (€)]]=0,TabB4[[#This Row],[eingereichter
Betrag (€)]]=""),"",COUNTA($M$6:$M63)-COUNTIF(($M$6:$M63),0))</f>
        <v/>
      </c>
      <c r="AZ63" s="544">
        <f t="shared" ca="1" si="0"/>
        <v>0.99096956356791688</v>
      </c>
      <c r="BA63" s="545">
        <f>IF(TabB4[[#This Row],[Lfd.
Nr. f.
Stich-
probe]]&lt;&gt;"",TabB4[[#This Row],[Zufalls-
zahl]],0)</f>
        <v>0</v>
      </c>
      <c r="BB63" s="546">
        <f>IF(TabB4[[#This Row],[Stich-
probe]]&gt;0,IF(TabB4[[#This Row],[Differenz
förderfähig/
eingereicht nach Prüfung ÖIF (€)]]&lt;&gt;0,1,0),0)</f>
        <v>0</v>
      </c>
      <c r="BC63" s="547">
        <f>IF(TabB4[[#This Row],[Stich-
probe]]=0,0,TabB4[[#This Row],[Stich-
probe]]*TabB4[[#This Row],[Differenz
förderfähig/
eingereicht nach Prüfung ÖIF (€)]]/TabB4[[#This Row],[eingereichter
Betrag (€)]]*-1)</f>
        <v>0</v>
      </c>
      <c r="BD63" s="61"/>
    </row>
    <row r="64" spans="2:56" s="60" customFormat="1">
      <c r="B64" s="61"/>
      <c r="C64" s="536">
        <f>IF(TabB4[[#This Row],[Zufalls-
zahl wenn
lfd. Nr.]]=0,0,IF(RANK(TabB4[[#This Row],[Zufalls-
zahl wenn
lfd. Nr.]],TabB4[Zufalls-
zahl wenn
lfd. Nr.])&lt;=TabB4[[#Totals],[Zufalls-
zahl]],1,0))</f>
        <v>0</v>
      </c>
      <c r="D64" s="531" t="s">
        <v>37</v>
      </c>
      <c r="E64" s="532">
        <v>58</v>
      </c>
      <c r="F64" s="13"/>
      <c r="G64" s="29"/>
      <c r="H64" s="72"/>
      <c r="I64" s="72"/>
      <c r="J64" s="8"/>
      <c r="K64" s="8"/>
      <c r="L64" s="8"/>
      <c r="M64" s="152"/>
      <c r="N64" s="152"/>
      <c r="O64" s="72">
        <f>(TabB4[[#This Row],[förderfähiger 
Betrag nach Prüfung ÖIF (€)]]-TabB4[[#This Row],[eingereichter
Betrag (€)]])*IF(TabB4[[#This Row],[Stich-
probe]]&gt;0,1,0)</f>
        <v>0</v>
      </c>
      <c r="P64" s="8"/>
      <c r="Q64" s="8"/>
      <c r="R64" s="8"/>
      <c r="S64" s="537"/>
      <c r="T64" s="538"/>
      <c r="U64" s="538" t="str">
        <f>IF(ISERROR(VLOOKUP(TabB4[[#This Row],[Grund für Differenz]],Datenquelle!$I$3:$J$20,2,FALSE)),"",VLOOKUP(TabB4[[#This Row],[Grund für Differenz]],Datenquelle!$I$3:$J$20,2,FALSE))</f>
        <v/>
      </c>
      <c r="V64" s="537"/>
      <c r="W64" s="540"/>
      <c r="X64" s="540"/>
      <c r="Y64" s="541"/>
      <c r="Z64" s="541"/>
      <c r="AA64" s="541"/>
      <c r="AB64" s="541"/>
      <c r="AC64" s="541"/>
      <c r="AD64" s="541"/>
      <c r="AE64" s="539"/>
      <c r="AF64" s="548"/>
      <c r="AG64" s="548"/>
      <c r="AH64" s="548"/>
      <c r="AI64" s="548"/>
      <c r="AJ64" s="548"/>
      <c r="AK64" s="548"/>
      <c r="AL64" s="548"/>
      <c r="AM64" s="548"/>
      <c r="AN64" s="548"/>
      <c r="AO64" s="543"/>
      <c r="AP64" s="548" t="s">
        <v>317</v>
      </c>
      <c r="AQ64" s="548" t="s">
        <v>317</v>
      </c>
      <c r="AR64" s="542" t="s">
        <v>317</v>
      </c>
      <c r="AS64" s="548" t="s">
        <v>317</v>
      </c>
      <c r="AT64" s="548" t="s">
        <v>317</v>
      </c>
      <c r="AU64" s="548" t="s">
        <v>317</v>
      </c>
      <c r="AV64" s="543"/>
      <c r="AW64" s="548"/>
      <c r="AX64" s="537"/>
      <c r="AY64" s="536" t="str">
        <f>IF(OR(TabB4[[#This Row],[eingereichter
Betrag (€)]]=0,TabB4[[#This Row],[eingereichter
Betrag (€)]]=""),"",COUNTA($M$6:$M64)-COUNTIF(($M$6:$M64),0))</f>
        <v/>
      </c>
      <c r="AZ64" s="544">
        <f t="shared" ca="1" si="0"/>
        <v>0.61272899424817195</v>
      </c>
      <c r="BA64" s="545">
        <f>IF(TabB4[[#This Row],[Lfd.
Nr. f.
Stich-
probe]]&lt;&gt;"",TabB4[[#This Row],[Zufalls-
zahl]],0)</f>
        <v>0</v>
      </c>
      <c r="BB64" s="546">
        <f>IF(TabB4[[#This Row],[Stich-
probe]]&gt;0,IF(TabB4[[#This Row],[Differenz
förderfähig/
eingereicht nach Prüfung ÖIF (€)]]&lt;&gt;0,1,0),0)</f>
        <v>0</v>
      </c>
      <c r="BC64" s="547">
        <f>IF(TabB4[[#This Row],[Stich-
probe]]=0,0,TabB4[[#This Row],[Stich-
probe]]*TabB4[[#This Row],[Differenz
förderfähig/
eingereicht nach Prüfung ÖIF (€)]]/TabB4[[#This Row],[eingereichter
Betrag (€)]]*-1)</f>
        <v>0</v>
      </c>
      <c r="BD64" s="61"/>
    </row>
    <row r="65" spans="1:77" s="60" customFormat="1">
      <c r="B65" s="61"/>
      <c r="C65" s="536">
        <f>IF(TabB4[[#This Row],[Zufalls-
zahl wenn
lfd. Nr.]]=0,0,IF(RANK(TabB4[[#This Row],[Zufalls-
zahl wenn
lfd. Nr.]],TabB4[Zufalls-
zahl wenn
lfd. Nr.])&lt;=TabB4[[#Totals],[Zufalls-
zahl]],1,0))</f>
        <v>0</v>
      </c>
      <c r="D65" s="531" t="s">
        <v>37</v>
      </c>
      <c r="E65" s="532">
        <v>59</v>
      </c>
      <c r="F65" s="13"/>
      <c r="G65" s="29"/>
      <c r="H65" s="72"/>
      <c r="I65" s="72"/>
      <c r="J65" s="8"/>
      <c r="K65" s="8"/>
      <c r="L65" s="8"/>
      <c r="M65" s="152"/>
      <c r="N65" s="152"/>
      <c r="O65" s="72">
        <f>(TabB4[[#This Row],[förderfähiger 
Betrag nach Prüfung ÖIF (€)]]-TabB4[[#This Row],[eingereichter
Betrag (€)]])*IF(TabB4[[#This Row],[Stich-
probe]]&gt;0,1,0)</f>
        <v>0</v>
      </c>
      <c r="P65" s="8"/>
      <c r="Q65" s="8"/>
      <c r="R65" s="8"/>
      <c r="S65" s="537"/>
      <c r="T65" s="538"/>
      <c r="U65" s="538" t="str">
        <f>IF(ISERROR(VLOOKUP(TabB4[[#This Row],[Grund für Differenz]],Datenquelle!$I$3:$J$20,2,FALSE)),"",VLOOKUP(TabB4[[#This Row],[Grund für Differenz]],Datenquelle!$I$3:$J$20,2,FALSE))</f>
        <v/>
      </c>
      <c r="V65" s="537"/>
      <c r="W65" s="540"/>
      <c r="X65" s="540"/>
      <c r="Y65" s="541"/>
      <c r="Z65" s="541"/>
      <c r="AA65" s="541"/>
      <c r="AB65" s="541"/>
      <c r="AC65" s="541"/>
      <c r="AD65" s="541"/>
      <c r="AE65" s="539"/>
      <c r="AF65" s="548"/>
      <c r="AG65" s="548"/>
      <c r="AH65" s="548"/>
      <c r="AI65" s="548"/>
      <c r="AJ65" s="548"/>
      <c r="AK65" s="548"/>
      <c r="AL65" s="548"/>
      <c r="AM65" s="548"/>
      <c r="AN65" s="548"/>
      <c r="AO65" s="543"/>
      <c r="AP65" s="548" t="s">
        <v>317</v>
      </c>
      <c r="AQ65" s="548" t="s">
        <v>317</v>
      </c>
      <c r="AR65" s="542" t="s">
        <v>317</v>
      </c>
      <c r="AS65" s="548" t="s">
        <v>317</v>
      </c>
      <c r="AT65" s="548" t="s">
        <v>317</v>
      </c>
      <c r="AU65" s="548" t="s">
        <v>317</v>
      </c>
      <c r="AV65" s="543"/>
      <c r="AW65" s="548"/>
      <c r="AX65" s="537"/>
      <c r="AY65" s="536" t="str">
        <f>IF(OR(TabB4[[#This Row],[eingereichter
Betrag (€)]]=0,TabB4[[#This Row],[eingereichter
Betrag (€)]]=""),"",COUNTA($M$6:$M65)-COUNTIF(($M$6:$M65),0))</f>
        <v/>
      </c>
      <c r="AZ65" s="544">
        <f t="shared" ca="1" si="0"/>
        <v>0.17813828987785751</v>
      </c>
      <c r="BA65" s="545">
        <f>IF(TabB4[[#This Row],[Lfd.
Nr. f.
Stich-
probe]]&lt;&gt;"",TabB4[[#This Row],[Zufalls-
zahl]],0)</f>
        <v>0</v>
      </c>
      <c r="BB65" s="546">
        <f>IF(TabB4[[#This Row],[Stich-
probe]]&gt;0,IF(TabB4[[#This Row],[Differenz
förderfähig/
eingereicht nach Prüfung ÖIF (€)]]&lt;&gt;0,1,0),0)</f>
        <v>0</v>
      </c>
      <c r="BC65" s="547">
        <f>IF(TabB4[[#This Row],[Stich-
probe]]=0,0,TabB4[[#This Row],[Stich-
probe]]*TabB4[[#This Row],[Differenz
förderfähig/
eingereicht nach Prüfung ÖIF (€)]]/TabB4[[#This Row],[eingereichter
Betrag (€)]]*-1)</f>
        <v>0</v>
      </c>
      <c r="BD65" s="61"/>
    </row>
    <row r="66" spans="1:77" s="60" customFormat="1">
      <c r="B66" s="61"/>
      <c r="C66" s="536">
        <f>IF(TabB4[[#This Row],[Zufalls-
zahl wenn
lfd. Nr.]]=0,0,IF(RANK(TabB4[[#This Row],[Zufalls-
zahl wenn
lfd. Nr.]],TabB4[Zufalls-
zahl wenn
lfd. Nr.])&lt;=TabB4[[#Totals],[Zufalls-
zahl]],1,0))</f>
        <v>0</v>
      </c>
      <c r="D66" s="531" t="s">
        <v>37</v>
      </c>
      <c r="E66" s="532">
        <v>60</v>
      </c>
      <c r="F66" s="13"/>
      <c r="G66" s="29"/>
      <c r="H66" s="72"/>
      <c r="I66" s="72"/>
      <c r="J66" s="8"/>
      <c r="K66" s="8"/>
      <c r="L66" s="8"/>
      <c r="M66" s="152"/>
      <c r="N66" s="152"/>
      <c r="O66" s="72">
        <f>(TabB4[[#This Row],[förderfähiger 
Betrag nach Prüfung ÖIF (€)]]-TabB4[[#This Row],[eingereichter
Betrag (€)]])*IF(TabB4[[#This Row],[Stich-
probe]]&gt;0,1,0)</f>
        <v>0</v>
      </c>
      <c r="P66" s="8"/>
      <c r="Q66" s="8"/>
      <c r="R66" s="8"/>
      <c r="S66" s="537"/>
      <c r="T66" s="538"/>
      <c r="U66" s="538" t="str">
        <f>IF(ISERROR(VLOOKUP(TabB4[[#This Row],[Grund für Differenz]],Datenquelle!$I$3:$J$20,2,FALSE)),"",VLOOKUP(TabB4[[#This Row],[Grund für Differenz]],Datenquelle!$I$3:$J$20,2,FALSE))</f>
        <v/>
      </c>
      <c r="V66" s="537"/>
      <c r="W66" s="540"/>
      <c r="X66" s="540"/>
      <c r="Y66" s="541"/>
      <c r="Z66" s="541"/>
      <c r="AA66" s="541"/>
      <c r="AB66" s="541"/>
      <c r="AC66" s="541"/>
      <c r="AD66" s="541"/>
      <c r="AE66" s="539"/>
      <c r="AF66" s="548"/>
      <c r="AG66" s="548"/>
      <c r="AH66" s="548"/>
      <c r="AI66" s="548"/>
      <c r="AJ66" s="548"/>
      <c r="AK66" s="548"/>
      <c r="AL66" s="548"/>
      <c r="AM66" s="548"/>
      <c r="AN66" s="548"/>
      <c r="AO66" s="543"/>
      <c r="AP66" s="548" t="s">
        <v>317</v>
      </c>
      <c r="AQ66" s="548" t="s">
        <v>317</v>
      </c>
      <c r="AR66" s="542" t="s">
        <v>317</v>
      </c>
      <c r="AS66" s="548" t="s">
        <v>317</v>
      </c>
      <c r="AT66" s="548" t="s">
        <v>317</v>
      </c>
      <c r="AU66" s="548" t="s">
        <v>317</v>
      </c>
      <c r="AV66" s="543"/>
      <c r="AW66" s="548"/>
      <c r="AX66" s="537"/>
      <c r="AY66" s="536" t="str">
        <f>IF(OR(TabB4[[#This Row],[eingereichter
Betrag (€)]]=0,TabB4[[#This Row],[eingereichter
Betrag (€)]]=""),"",COUNTA($M$6:$M66)-COUNTIF(($M$6:$M66),0))</f>
        <v/>
      </c>
      <c r="AZ66" s="544">
        <f t="shared" ca="1" si="0"/>
        <v>0.97700131072015139</v>
      </c>
      <c r="BA66" s="545">
        <f>IF(TabB4[[#This Row],[Lfd.
Nr. f.
Stich-
probe]]&lt;&gt;"",TabB4[[#This Row],[Zufalls-
zahl]],0)</f>
        <v>0</v>
      </c>
      <c r="BB66" s="546">
        <f>IF(TabB4[[#This Row],[Stich-
probe]]&gt;0,IF(TabB4[[#This Row],[Differenz
förderfähig/
eingereicht nach Prüfung ÖIF (€)]]&lt;&gt;0,1,0),0)</f>
        <v>0</v>
      </c>
      <c r="BC66" s="547">
        <f>IF(TabB4[[#This Row],[Stich-
probe]]=0,0,TabB4[[#This Row],[Stich-
probe]]*TabB4[[#This Row],[Differenz
förderfähig/
eingereicht nach Prüfung ÖIF (€)]]/TabB4[[#This Row],[eingereichter
Betrag (€)]]*-1)</f>
        <v>0</v>
      </c>
      <c r="BD66" s="61"/>
    </row>
    <row r="67" spans="1:77" s="60" customFormat="1">
      <c r="B67" s="61"/>
      <c r="C67" s="536">
        <f>IF(TabB4[[#This Row],[Zufalls-
zahl wenn
lfd. Nr.]]=0,0,IF(RANK(TabB4[[#This Row],[Zufalls-
zahl wenn
lfd. Nr.]],TabB4[Zufalls-
zahl wenn
lfd. Nr.])&lt;=TabB4[[#Totals],[Zufalls-
zahl]],1,0))</f>
        <v>0</v>
      </c>
      <c r="D67" s="531" t="s">
        <v>37</v>
      </c>
      <c r="E67" s="532">
        <v>61</v>
      </c>
      <c r="F67" s="13"/>
      <c r="G67" s="29"/>
      <c r="H67" s="72"/>
      <c r="I67" s="72"/>
      <c r="J67" s="8"/>
      <c r="K67" s="8"/>
      <c r="L67" s="8"/>
      <c r="M67" s="152"/>
      <c r="N67" s="152"/>
      <c r="O67" s="72">
        <f>(TabB4[[#This Row],[förderfähiger 
Betrag nach Prüfung ÖIF (€)]]-TabB4[[#This Row],[eingereichter
Betrag (€)]])*IF(TabB4[[#This Row],[Stich-
probe]]&gt;0,1,0)</f>
        <v>0</v>
      </c>
      <c r="P67" s="8"/>
      <c r="Q67" s="8"/>
      <c r="R67" s="8"/>
      <c r="S67" s="537"/>
      <c r="T67" s="538"/>
      <c r="U67" s="538" t="str">
        <f>IF(ISERROR(VLOOKUP(TabB4[[#This Row],[Grund für Differenz]],Datenquelle!$I$3:$J$20,2,FALSE)),"",VLOOKUP(TabB4[[#This Row],[Grund für Differenz]],Datenquelle!$I$3:$J$20,2,FALSE))</f>
        <v/>
      </c>
      <c r="V67" s="537"/>
      <c r="W67" s="540"/>
      <c r="X67" s="540"/>
      <c r="Y67" s="541"/>
      <c r="Z67" s="541"/>
      <c r="AA67" s="541"/>
      <c r="AB67" s="541"/>
      <c r="AC67" s="541"/>
      <c r="AD67" s="541"/>
      <c r="AE67" s="539"/>
      <c r="AF67" s="548"/>
      <c r="AG67" s="548"/>
      <c r="AH67" s="548"/>
      <c r="AI67" s="548"/>
      <c r="AJ67" s="548"/>
      <c r="AK67" s="548"/>
      <c r="AL67" s="548"/>
      <c r="AM67" s="548"/>
      <c r="AN67" s="548"/>
      <c r="AO67" s="543"/>
      <c r="AP67" s="548" t="s">
        <v>317</v>
      </c>
      <c r="AQ67" s="548" t="s">
        <v>317</v>
      </c>
      <c r="AR67" s="542" t="s">
        <v>317</v>
      </c>
      <c r="AS67" s="548" t="s">
        <v>317</v>
      </c>
      <c r="AT67" s="548" t="s">
        <v>317</v>
      </c>
      <c r="AU67" s="548" t="s">
        <v>317</v>
      </c>
      <c r="AV67" s="543"/>
      <c r="AW67" s="548"/>
      <c r="AX67" s="537"/>
      <c r="AY67" s="536" t="str">
        <f>IF(OR(TabB4[[#This Row],[eingereichter
Betrag (€)]]=0,TabB4[[#This Row],[eingereichter
Betrag (€)]]=""),"",COUNTA($M$6:$M67)-COUNTIF(($M$6:$M67),0))</f>
        <v/>
      </c>
      <c r="AZ67" s="544">
        <f t="shared" ca="1" si="0"/>
        <v>0.22137755907543877</v>
      </c>
      <c r="BA67" s="545">
        <f>IF(TabB4[[#This Row],[Lfd.
Nr. f.
Stich-
probe]]&lt;&gt;"",TabB4[[#This Row],[Zufalls-
zahl]],0)</f>
        <v>0</v>
      </c>
      <c r="BB67" s="546">
        <f>IF(TabB4[[#This Row],[Stich-
probe]]&gt;0,IF(TabB4[[#This Row],[Differenz
förderfähig/
eingereicht nach Prüfung ÖIF (€)]]&lt;&gt;0,1,0),0)</f>
        <v>0</v>
      </c>
      <c r="BC67" s="547">
        <f>IF(TabB4[[#This Row],[Stich-
probe]]=0,0,TabB4[[#This Row],[Stich-
probe]]*TabB4[[#This Row],[Differenz
förderfähig/
eingereicht nach Prüfung ÖIF (€)]]/TabB4[[#This Row],[eingereichter
Betrag (€)]]*-1)</f>
        <v>0</v>
      </c>
      <c r="BD67" s="61"/>
    </row>
    <row r="68" spans="1:77" s="60" customFormat="1">
      <c r="B68" s="61"/>
      <c r="C68" s="536">
        <f>IF(TabB4[[#This Row],[Zufalls-
zahl wenn
lfd. Nr.]]=0,0,IF(RANK(TabB4[[#This Row],[Zufalls-
zahl wenn
lfd. Nr.]],TabB4[Zufalls-
zahl wenn
lfd. Nr.])&lt;=TabB4[[#Totals],[Zufalls-
zahl]],1,0))</f>
        <v>0</v>
      </c>
      <c r="D68" s="531" t="s">
        <v>37</v>
      </c>
      <c r="E68" s="532">
        <v>62</v>
      </c>
      <c r="F68" s="13"/>
      <c r="G68" s="29"/>
      <c r="H68" s="72"/>
      <c r="I68" s="72"/>
      <c r="J68" s="8"/>
      <c r="K68" s="8"/>
      <c r="L68" s="8"/>
      <c r="M68" s="152"/>
      <c r="N68" s="152"/>
      <c r="O68" s="72">
        <f>(TabB4[[#This Row],[förderfähiger 
Betrag nach Prüfung ÖIF (€)]]-TabB4[[#This Row],[eingereichter
Betrag (€)]])*IF(TabB4[[#This Row],[Stich-
probe]]&gt;0,1,0)</f>
        <v>0</v>
      </c>
      <c r="P68" s="8"/>
      <c r="Q68" s="8"/>
      <c r="R68" s="8"/>
      <c r="S68" s="537"/>
      <c r="T68" s="538"/>
      <c r="U68" s="538" t="str">
        <f>IF(ISERROR(VLOOKUP(TabB4[[#This Row],[Grund für Differenz]],Datenquelle!$I$3:$J$20,2,FALSE)),"",VLOOKUP(TabB4[[#This Row],[Grund für Differenz]],Datenquelle!$I$3:$J$20,2,FALSE))</f>
        <v/>
      </c>
      <c r="V68" s="537"/>
      <c r="W68" s="540"/>
      <c r="X68" s="540"/>
      <c r="Y68" s="541"/>
      <c r="Z68" s="541"/>
      <c r="AA68" s="541"/>
      <c r="AB68" s="541"/>
      <c r="AC68" s="541"/>
      <c r="AD68" s="541"/>
      <c r="AE68" s="539"/>
      <c r="AF68" s="548"/>
      <c r="AG68" s="548"/>
      <c r="AH68" s="548"/>
      <c r="AI68" s="548"/>
      <c r="AJ68" s="548"/>
      <c r="AK68" s="548"/>
      <c r="AL68" s="548"/>
      <c r="AM68" s="548"/>
      <c r="AN68" s="548"/>
      <c r="AO68" s="543"/>
      <c r="AP68" s="548" t="s">
        <v>317</v>
      </c>
      <c r="AQ68" s="548" t="s">
        <v>317</v>
      </c>
      <c r="AR68" s="542" t="s">
        <v>317</v>
      </c>
      <c r="AS68" s="548" t="s">
        <v>317</v>
      </c>
      <c r="AT68" s="548" t="s">
        <v>317</v>
      </c>
      <c r="AU68" s="548" t="s">
        <v>317</v>
      </c>
      <c r="AV68" s="543"/>
      <c r="AW68" s="548"/>
      <c r="AX68" s="537"/>
      <c r="AY68" s="536" t="str">
        <f>IF(OR(TabB4[[#This Row],[eingereichter
Betrag (€)]]=0,TabB4[[#This Row],[eingereichter
Betrag (€)]]=""),"",COUNTA($M$6:$M68)-COUNTIF(($M$6:$M68),0))</f>
        <v/>
      </c>
      <c r="AZ68" s="544">
        <f t="shared" ca="1" si="0"/>
        <v>0.96830423750305128</v>
      </c>
      <c r="BA68" s="545">
        <f>IF(TabB4[[#This Row],[Lfd.
Nr. f.
Stich-
probe]]&lt;&gt;"",TabB4[[#This Row],[Zufalls-
zahl]],0)</f>
        <v>0</v>
      </c>
      <c r="BB68" s="546">
        <f>IF(TabB4[[#This Row],[Stich-
probe]]&gt;0,IF(TabB4[[#This Row],[Differenz
förderfähig/
eingereicht nach Prüfung ÖIF (€)]]&lt;&gt;0,1,0),0)</f>
        <v>0</v>
      </c>
      <c r="BC68" s="547">
        <f>IF(TabB4[[#This Row],[Stich-
probe]]=0,0,TabB4[[#This Row],[Stich-
probe]]*TabB4[[#This Row],[Differenz
förderfähig/
eingereicht nach Prüfung ÖIF (€)]]/TabB4[[#This Row],[eingereichter
Betrag (€)]]*-1)</f>
        <v>0</v>
      </c>
      <c r="BD68" s="61"/>
    </row>
    <row r="69" spans="1:77" s="60" customFormat="1">
      <c r="B69" s="61"/>
      <c r="C69" s="536">
        <f>IF(TabB4[[#This Row],[Zufalls-
zahl wenn
lfd. Nr.]]=0,0,IF(RANK(TabB4[[#This Row],[Zufalls-
zahl wenn
lfd. Nr.]],TabB4[Zufalls-
zahl wenn
lfd. Nr.])&lt;=TabB4[[#Totals],[Zufalls-
zahl]],1,0))</f>
        <v>0</v>
      </c>
      <c r="D69" s="531" t="s">
        <v>37</v>
      </c>
      <c r="E69" s="532">
        <v>63</v>
      </c>
      <c r="F69" s="13"/>
      <c r="G69" s="29"/>
      <c r="H69" s="72"/>
      <c r="I69" s="72"/>
      <c r="J69" s="8"/>
      <c r="K69" s="8"/>
      <c r="L69" s="8"/>
      <c r="M69" s="152"/>
      <c r="N69" s="152"/>
      <c r="O69" s="72">
        <f>(TabB4[[#This Row],[förderfähiger 
Betrag nach Prüfung ÖIF (€)]]-TabB4[[#This Row],[eingereichter
Betrag (€)]])*IF(TabB4[[#This Row],[Stich-
probe]]&gt;0,1,0)</f>
        <v>0</v>
      </c>
      <c r="P69" s="8"/>
      <c r="Q69" s="8"/>
      <c r="R69" s="8"/>
      <c r="S69" s="537"/>
      <c r="T69" s="538"/>
      <c r="U69" s="538" t="str">
        <f>IF(ISERROR(VLOOKUP(TabB4[[#This Row],[Grund für Differenz]],Datenquelle!$I$3:$J$20,2,FALSE)),"",VLOOKUP(TabB4[[#This Row],[Grund für Differenz]],Datenquelle!$I$3:$J$20,2,FALSE))</f>
        <v/>
      </c>
      <c r="V69" s="537"/>
      <c r="W69" s="540"/>
      <c r="X69" s="540"/>
      <c r="Y69" s="541"/>
      <c r="Z69" s="541"/>
      <c r="AA69" s="541"/>
      <c r="AB69" s="541"/>
      <c r="AC69" s="541"/>
      <c r="AD69" s="541"/>
      <c r="AE69" s="539"/>
      <c r="AF69" s="548"/>
      <c r="AG69" s="548"/>
      <c r="AH69" s="548"/>
      <c r="AI69" s="548"/>
      <c r="AJ69" s="548"/>
      <c r="AK69" s="548"/>
      <c r="AL69" s="548"/>
      <c r="AM69" s="548"/>
      <c r="AN69" s="548"/>
      <c r="AO69" s="543"/>
      <c r="AP69" s="548" t="s">
        <v>317</v>
      </c>
      <c r="AQ69" s="548" t="s">
        <v>317</v>
      </c>
      <c r="AR69" s="542" t="s">
        <v>317</v>
      </c>
      <c r="AS69" s="548" t="s">
        <v>317</v>
      </c>
      <c r="AT69" s="548" t="s">
        <v>317</v>
      </c>
      <c r="AU69" s="548" t="s">
        <v>317</v>
      </c>
      <c r="AV69" s="543"/>
      <c r="AW69" s="548"/>
      <c r="AX69" s="537"/>
      <c r="AY69" s="536" t="str">
        <f>IF(OR(TabB4[[#This Row],[eingereichter
Betrag (€)]]=0,TabB4[[#This Row],[eingereichter
Betrag (€)]]=""),"",COUNTA($M$6:$M69)-COUNTIF(($M$6:$M69),0))</f>
        <v/>
      </c>
      <c r="AZ69" s="544">
        <f t="shared" ca="1" si="0"/>
        <v>0.46583451835133083</v>
      </c>
      <c r="BA69" s="545">
        <f>IF(TabB4[[#This Row],[Lfd.
Nr. f.
Stich-
probe]]&lt;&gt;"",TabB4[[#This Row],[Zufalls-
zahl]],0)</f>
        <v>0</v>
      </c>
      <c r="BB69" s="546">
        <f>IF(TabB4[[#This Row],[Stich-
probe]]&gt;0,IF(TabB4[[#This Row],[Differenz
förderfähig/
eingereicht nach Prüfung ÖIF (€)]]&lt;&gt;0,1,0),0)</f>
        <v>0</v>
      </c>
      <c r="BC69" s="547">
        <f>IF(TabB4[[#This Row],[Stich-
probe]]=0,0,TabB4[[#This Row],[Stich-
probe]]*TabB4[[#This Row],[Differenz
förderfähig/
eingereicht nach Prüfung ÖIF (€)]]/TabB4[[#This Row],[eingereichter
Betrag (€)]]*-1)</f>
        <v>0</v>
      </c>
      <c r="BD69" s="61"/>
    </row>
    <row r="70" spans="1:77" s="60" customFormat="1">
      <c r="B70" s="61"/>
      <c r="C70" s="536">
        <f>IF(TabB4[[#This Row],[Zufalls-
zahl wenn
lfd. Nr.]]=0,0,IF(RANK(TabB4[[#This Row],[Zufalls-
zahl wenn
lfd. Nr.]],TabB4[Zufalls-
zahl wenn
lfd. Nr.])&lt;=TabB4[[#Totals],[Zufalls-
zahl]],1,0))</f>
        <v>0</v>
      </c>
      <c r="D70" s="531" t="s">
        <v>37</v>
      </c>
      <c r="E70" s="532">
        <v>64</v>
      </c>
      <c r="F70" s="13"/>
      <c r="G70" s="29"/>
      <c r="H70" s="72"/>
      <c r="I70" s="72"/>
      <c r="J70" s="8"/>
      <c r="K70" s="8"/>
      <c r="L70" s="8"/>
      <c r="M70" s="152"/>
      <c r="N70" s="152"/>
      <c r="O70" s="72">
        <f>(TabB4[[#This Row],[förderfähiger 
Betrag nach Prüfung ÖIF (€)]]-TabB4[[#This Row],[eingereichter
Betrag (€)]])*IF(TabB4[[#This Row],[Stich-
probe]]&gt;0,1,0)</f>
        <v>0</v>
      </c>
      <c r="P70" s="8"/>
      <c r="Q70" s="8"/>
      <c r="R70" s="8"/>
      <c r="S70" s="537"/>
      <c r="T70" s="538"/>
      <c r="U70" s="538" t="str">
        <f>IF(ISERROR(VLOOKUP(TabB4[[#This Row],[Grund für Differenz]],Datenquelle!$I$3:$J$20,2,FALSE)),"",VLOOKUP(TabB4[[#This Row],[Grund für Differenz]],Datenquelle!$I$3:$J$20,2,FALSE))</f>
        <v/>
      </c>
      <c r="V70" s="537"/>
      <c r="W70" s="540"/>
      <c r="X70" s="540"/>
      <c r="Y70" s="541"/>
      <c r="Z70" s="541"/>
      <c r="AA70" s="541"/>
      <c r="AB70" s="541"/>
      <c r="AC70" s="541"/>
      <c r="AD70" s="541"/>
      <c r="AE70" s="539"/>
      <c r="AF70" s="548"/>
      <c r="AG70" s="548"/>
      <c r="AH70" s="548"/>
      <c r="AI70" s="548"/>
      <c r="AJ70" s="548"/>
      <c r="AK70" s="548"/>
      <c r="AL70" s="548"/>
      <c r="AM70" s="548"/>
      <c r="AN70" s="548"/>
      <c r="AO70" s="543"/>
      <c r="AP70" s="548" t="s">
        <v>317</v>
      </c>
      <c r="AQ70" s="548" t="s">
        <v>317</v>
      </c>
      <c r="AR70" s="542" t="s">
        <v>317</v>
      </c>
      <c r="AS70" s="548" t="s">
        <v>317</v>
      </c>
      <c r="AT70" s="548" t="s">
        <v>317</v>
      </c>
      <c r="AU70" s="548" t="s">
        <v>317</v>
      </c>
      <c r="AV70" s="543"/>
      <c r="AW70" s="548"/>
      <c r="AX70" s="537"/>
      <c r="AY70" s="536" t="str">
        <f>IF(OR(TabB4[[#This Row],[eingereichter
Betrag (€)]]=0,TabB4[[#This Row],[eingereichter
Betrag (€)]]=""),"",COUNTA($M$6:$M70)-COUNTIF(($M$6:$M70),0))</f>
        <v/>
      </c>
      <c r="AZ70" s="544">
        <f t="shared" ref="AZ70:AZ106" ca="1" si="1">RAND()</f>
        <v>0.24438232286227712</v>
      </c>
      <c r="BA70" s="545">
        <f>IF(TabB4[[#This Row],[Lfd.
Nr. f.
Stich-
probe]]&lt;&gt;"",TabB4[[#This Row],[Zufalls-
zahl]],0)</f>
        <v>0</v>
      </c>
      <c r="BB70" s="546">
        <f>IF(TabB4[[#This Row],[Stich-
probe]]&gt;0,IF(TabB4[[#This Row],[Differenz
förderfähig/
eingereicht nach Prüfung ÖIF (€)]]&lt;&gt;0,1,0),0)</f>
        <v>0</v>
      </c>
      <c r="BC70" s="547">
        <f>IF(TabB4[[#This Row],[Stich-
probe]]=0,0,TabB4[[#This Row],[Stich-
probe]]*TabB4[[#This Row],[Differenz
förderfähig/
eingereicht nach Prüfung ÖIF (€)]]/TabB4[[#This Row],[eingereichter
Betrag (€)]]*-1)</f>
        <v>0</v>
      </c>
      <c r="BD70" s="61"/>
    </row>
    <row r="71" spans="1:77" s="60" customFormat="1">
      <c r="B71" s="61"/>
      <c r="C71" s="536">
        <f>IF(TabB4[[#This Row],[Zufalls-
zahl wenn
lfd. Nr.]]=0,0,IF(RANK(TabB4[[#This Row],[Zufalls-
zahl wenn
lfd. Nr.]],TabB4[Zufalls-
zahl wenn
lfd. Nr.])&lt;=TabB4[[#Totals],[Zufalls-
zahl]],1,0))</f>
        <v>0</v>
      </c>
      <c r="D71" s="531" t="s">
        <v>37</v>
      </c>
      <c r="E71" s="532">
        <v>65</v>
      </c>
      <c r="F71" s="13"/>
      <c r="G71" s="29"/>
      <c r="H71" s="72"/>
      <c r="I71" s="72"/>
      <c r="J71" s="8"/>
      <c r="K71" s="8"/>
      <c r="L71" s="8"/>
      <c r="M71" s="152"/>
      <c r="N71" s="152"/>
      <c r="O71" s="72">
        <f>(TabB4[[#This Row],[förderfähiger 
Betrag nach Prüfung ÖIF (€)]]-TabB4[[#This Row],[eingereichter
Betrag (€)]])*IF(TabB4[[#This Row],[Stich-
probe]]&gt;0,1,0)</f>
        <v>0</v>
      </c>
      <c r="P71" s="8"/>
      <c r="Q71" s="8"/>
      <c r="R71" s="8"/>
      <c r="S71" s="537"/>
      <c r="T71" s="538"/>
      <c r="U71" s="538" t="str">
        <f>IF(ISERROR(VLOOKUP(TabB4[[#This Row],[Grund für Differenz]],Datenquelle!$I$3:$J$20,2,FALSE)),"",VLOOKUP(TabB4[[#This Row],[Grund für Differenz]],Datenquelle!$I$3:$J$20,2,FALSE))</f>
        <v/>
      </c>
      <c r="V71" s="537"/>
      <c r="W71" s="540"/>
      <c r="X71" s="540"/>
      <c r="Y71" s="541"/>
      <c r="Z71" s="541"/>
      <c r="AA71" s="541"/>
      <c r="AB71" s="541"/>
      <c r="AC71" s="541"/>
      <c r="AD71" s="541"/>
      <c r="AE71" s="539"/>
      <c r="AF71" s="548"/>
      <c r="AG71" s="548"/>
      <c r="AH71" s="548"/>
      <c r="AI71" s="548"/>
      <c r="AJ71" s="548"/>
      <c r="AK71" s="548"/>
      <c r="AL71" s="548"/>
      <c r="AM71" s="548"/>
      <c r="AN71" s="548"/>
      <c r="AO71" s="543"/>
      <c r="AP71" s="548" t="s">
        <v>317</v>
      </c>
      <c r="AQ71" s="548" t="s">
        <v>317</v>
      </c>
      <c r="AR71" s="542" t="s">
        <v>317</v>
      </c>
      <c r="AS71" s="548" t="s">
        <v>317</v>
      </c>
      <c r="AT71" s="548" t="s">
        <v>317</v>
      </c>
      <c r="AU71" s="548" t="s">
        <v>317</v>
      </c>
      <c r="AV71" s="543"/>
      <c r="AW71" s="548"/>
      <c r="AX71" s="537"/>
      <c r="AY71" s="536" t="str">
        <f>IF(OR(TabB4[[#This Row],[eingereichter
Betrag (€)]]=0,TabB4[[#This Row],[eingereichter
Betrag (€)]]=""),"",COUNTA($M$6:$M71)-COUNTIF(($M$6:$M71),0))</f>
        <v/>
      </c>
      <c r="AZ71" s="544">
        <f t="shared" ca="1" si="1"/>
        <v>0.54027945251606102</v>
      </c>
      <c r="BA71" s="545">
        <f>IF(TabB4[[#This Row],[Lfd.
Nr. f.
Stich-
probe]]&lt;&gt;"",TabB4[[#This Row],[Zufalls-
zahl]],0)</f>
        <v>0</v>
      </c>
      <c r="BB71" s="546">
        <f>IF(TabB4[[#This Row],[Stich-
probe]]&gt;0,IF(TabB4[[#This Row],[Differenz
förderfähig/
eingereicht nach Prüfung ÖIF (€)]]&lt;&gt;0,1,0),0)</f>
        <v>0</v>
      </c>
      <c r="BC71" s="547">
        <f>IF(TabB4[[#This Row],[Stich-
probe]]=0,0,TabB4[[#This Row],[Stich-
probe]]*TabB4[[#This Row],[Differenz
förderfähig/
eingereicht nach Prüfung ÖIF (€)]]/TabB4[[#This Row],[eingereichter
Betrag (€)]]*-1)</f>
        <v>0</v>
      </c>
      <c r="BD71" s="61"/>
    </row>
    <row r="72" spans="1:77" s="535" customFormat="1">
      <c r="A72" s="60"/>
      <c r="B72" s="60"/>
      <c r="C72" s="549">
        <f>IF(TabB4[[#This Row],[Zufalls-
zahl wenn
lfd. Nr.]]=0,0,IF(RANK(TabB4[[#This Row],[Zufalls-
zahl wenn
lfd. Nr.]],TabB4[Zufalls-
zahl wenn
lfd. Nr.])&lt;=TabB4[[#Totals],[Zufalls-
zahl]],1,0))</f>
        <v>0</v>
      </c>
      <c r="D72" s="531" t="s">
        <v>37</v>
      </c>
      <c r="E72" s="532">
        <v>66</v>
      </c>
      <c r="F72" s="16"/>
      <c r="G72" s="30"/>
      <c r="H72" s="74"/>
      <c r="I72" s="74"/>
      <c r="J72" s="60"/>
      <c r="K72" s="60"/>
      <c r="L72" s="60"/>
      <c r="M72" s="153"/>
      <c r="N72" s="153"/>
      <c r="O72" s="74">
        <f>(TabB4[[#This Row],[förderfähiger 
Betrag nach Prüfung ÖIF (€)]]-TabB4[[#This Row],[eingereichter
Betrag (€)]])*IF(TabB4[[#This Row],[Stich-
probe]]&gt;0,1,0)</f>
        <v>0</v>
      </c>
      <c r="P72" s="60"/>
      <c r="Q72" s="60"/>
      <c r="R72" s="60"/>
      <c r="S72" s="537"/>
      <c r="T72" s="549"/>
      <c r="U72" s="549" t="str">
        <f>IF(ISERROR(VLOOKUP(TabB4[[#This Row],[Grund für Differenz]],Datenquelle!$I$3:$J$20,2,FALSE)),"",VLOOKUP(TabB4[[#This Row],[Grund für Differenz]],Datenquelle!$I$3:$J$20,2,FALSE))</f>
        <v/>
      </c>
      <c r="V72" s="537"/>
      <c r="W72" s="540"/>
      <c r="X72" s="540"/>
      <c r="Y72" s="541"/>
      <c r="Z72" s="541"/>
      <c r="AA72" s="541"/>
      <c r="AB72" s="541"/>
      <c r="AC72" s="541"/>
      <c r="AD72" s="541"/>
      <c r="AE72" s="539"/>
      <c r="AF72" s="550"/>
      <c r="AG72" s="550"/>
      <c r="AH72" s="550"/>
      <c r="AI72" s="550"/>
      <c r="AJ72" s="550"/>
      <c r="AK72" s="550"/>
      <c r="AL72" s="550"/>
      <c r="AM72" s="550"/>
      <c r="AN72" s="550"/>
      <c r="AO72" s="551"/>
      <c r="AP72" s="550" t="s">
        <v>317</v>
      </c>
      <c r="AQ72" s="550" t="s">
        <v>317</v>
      </c>
      <c r="AR72" s="542" t="s">
        <v>317</v>
      </c>
      <c r="AS72" s="550" t="s">
        <v>317</v>
      </c>
      <c r="AT72" s="550" t="s">
        <v>317</v>
      </c>
      <c r="AU72" s="550" t="s">
        <v>317</v>
      </c>
      <c r="AV72" s="551"/>
      <c r="AW72" s="550"/>
      <c r="AX72" s="537"/>
      <c r="AY72" s="549" t="str">
        <f>IF(OR(TabB4[[#This Row],[eingereichter
Betrag (€)]]=0,TabB4[[#This Row],[eingereichter
Betrag (€)]]=""),"",COUNTA($M$6:$M72)-COUNTIF(($M$6:$M72),0))</f>
        <v/>
      </c>
      <c r="AZ72" s="552">
        <f t="shared" ca="1" si="1"/>
        <v>0.43954597701822173</v>
      </c>
      <c r="BA72" s="552">
        <f>IF(TabB4[[#This Row],[Lfd.
Nr. f.
Stich-
probe]]&lt;&gt;"",TabB4[[#This Row],[Zufalls-
zahl]],0)</f>
        <v>0</v>
      </c>
      <c r="BB72" s="553">
        <f>IF(TabB4[[#This Row],[Stich-
probe]]&gt;0,IF(TabB4[[#This Row],[Differenz
förderfähig/
eingereicht nach Prüfung ÖIF (€)]]&lt;&gt;0,1,0),0)</f>
        <v>0</v>
      </c>
      <c r="BC72" s="554">
        <f>IF(TabB4[[#This Row],[Stich-
probe]]=0,0,TabB4[[#This Row],[Stich-
probe]]*TabB4[[#This Row],[Differenz
förderfähig/
eingereicht nach Prüfung ÖIF (€)]]/TabB4[[#This Row],[eingereichter
Betrag (€)]]*-1)</f>
        <v>0</v>
      </c>
      <c r="BD72" s="534"/>
      <c r="BE72" s="534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</row>
    <row r="73" spans="1:77" s="535" customFormat="1">
      <c r="A73" s="60"/>
      <c r="B73" s="60"/>
      <c r="C73" s="549">
        <f>IF(TabB4[[#This Row],[Zufalls-
zahl wenn
lfd. Nr.]]=0,0,IF(RANK(TabB4[[#This Row],[Zufalls-
zahl wenn
lfd. Nr.]],TabB4[Zufalls-
zahl wenn
lfd. Nr.])&lt;=TabB4[[#Totals],[Zufalls-
zahl]],1,0))</f>
        <v>0</v>
      </c>
      <c r="D73" s="531" t="s">
        <v>37</v>
      </c>
      <c r="E73" s="532">
        <v>67</v>
      </c>
      <c r="F73" s="16"/>
      <c r="G73" s="30"/>
      <c r="H73" s="74"/>
      <c r="I73" s="74"/>
      <c r="J73" s="60"/>
      <c r="K73" s="60"/>
      <c r="L73" s="60"/>
      <c r="M73" s="153"/>
      <c r="N73" s="153"/>
      <c r="O73" s="74">
        <f>(TabB4[[#This Row],[förderfähiger 
Betrag nach Prüfung ÖIF (€)]]-TabB4[[#This Row],[eingereichter
Betrag (€)]])*IF(TabB4[[#This Row],[Stich-
probe]]&gt;0,1,0)</f>
        <v>0</v>
      </c>
      <c r="P73" s="60"/>
      <c r="Q73" s="60"/>
      <c r="R73" s="60"/>
      <c r="S73" s="537"/>
      <c r="T73" s="549"/>
      <c r="U73" s="549" t="str">
        <f>IF(ISERROR(VLOOKUP(TabB4[[#This Row],[Grund für Differenz]],Datenquelle!$I$3:$J$20,2,FALSE)),"",VLOOKUP(TabB4[[#This Row],[Grund für Differenz]],Datenquelle!$I$3:$J$20,2,FALSE))</f>
        <v/>
      </c>
      <c r="V73" s="537"/>
      <c r="W73" s="540"/>
      <c r="X73" s="540"/>
      <c r="Y73" s="541"/>
      <c r="Z73" s="541"/>
      <c r="AA73" s="541"/>
      <c r="AB73" s="541"/>
      <c r="AC73" s="541"/>
      <c r="AD73" s="541"/>
      <c r="AE73" s="539"/>
      <c r="AF73" s="550"/>
      <c r="AG73" s="550"/>
      <c r="AH73" s="550"/>
      <c r="AI73" s="550"/>
      <c r="AJ73" s="550"/>
      <c r="AK73" s="550"/>
      <c r="AL73" s="550"/>
      <c r="AM73" s="550"/>
      <c r="AN73" s="550"/>
      <c r="AO73" s="551"/>
      <c r="AP73" s="550" t="s">
        <v>317</v>
      </c>
      <c r="AQ73" s="550" t="s">
        <v>317</v>
      </c>
      <c r="AR73" s="542" t="s">
        <v>317</v>
      </c>
      <c r="AS73" s="550" t="s">
        <v>317</v>
      </c>
      <c r="AT73" s="550" t="s">
        <v>317</v>
      </c>
      <c r="AU73" s="550" t="s">
        <v>317</v>
      </c>
      <c r="AV73" s="551"/>
      <c r="AW73" s="550"/>
      <c r="AX73" s="537"/>
      <c r="AY73" s="549" t="str">
        <f>IF(OR(TabB4[[#This Row],[eingereichter
Betrag (€)]]=0,TabB4[[#This Row],[eingereichter
Betrag (€)]]=""),"",COUNTA($M$6:$M73)-COUNTIF(($M$6:$M73),0))</f>
        <v/>
      </c>
      <c r="AZ73" s="552">
        <f t="shared" ca="1" si="1"/>
        <v>0.30495925607364016</v>
      </c>
      <c r="BA73" s="552">
        <f>IF(TabB4[[#This Row],[Lfd.
Nr. f.
Stich-
probe]]&lt;&gt;"",TabB4[[#This Row],[Zufalls-
zahl]],0)</f>
        <v>0</v>
      </c>
      <c r="BB73" s="553">
        <f>IF(TabB4[[#This Row],[Stich-
probe]]&gt;0,IF(TabB4[[#This Row],[Differenz
förderfähig/
eingereicht nach Prüfung ÖIF (€)]]&lt;&gt;0,1,0),0)</f>
        <v>0</v>
      </c>
      <c r="BC73" s="554">
        <f>IF(TabB4[[#This Row],[Stich-
probe]]=0,0,TabB4[[#This Row],[Stich-
probe]]*TabB4[[#This Row],[Differenz
förderfähig/
eingereicht nach Prüfung ÖIF (€)]]/TabB4[[#This Row],[eingereichter
Betrag (€)]]*-1)</f>
        <v>0</v>
      </c>
      <c r="BD73" s="534"/>
      <c r="BE73" s="534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</row>
    <row r="74" spans="1:77" s="535" customFormat="1">
      <c r="A74" s="60"/>
      <c r="B74" s="60"/>
      <c r="C74" s="549">
        <f>IF(TabB4[[#This Row],[Zufalls-
zahl wenn
lfd. Nr.]]=0,0,IF(RANK(TabB4[[#This Row],[Zufalls-
zahl wenn
lfd. Nr.]],TabB4[Zufalls-
zahl wenn
lfd. Nr.])&lt;=TabB4[[#Totals],[Zufalls-
zahl]],1,0))</f>
        <v>0</v>
      </c>
      <c r="D74" s="531" t="s">
        <v>37</v>
      </c>
      <c r="E74" s="532">
        <v>68</v>
      </c>
      <c r="F74" s="16"/>
      <c r="G74" s="30"/>
      <c r="H74" s="74"/>
      <c r="I74" s="74"/>
      <c r="J74" s="60"/>
      <c r="K74" s="60"/>
      <c r="L74" s="60"/>
      <c r="M74" s="153"/>
      <c r="N74" s="153"/>
      <c r="O74" s="74">
        <f>(TabB4[[#This Row],[förderfähiger 
Betrag nach Prüfung ÖIF (€)]]-TabB4[[#This Row],[eingereichter
Betrag (€)]])*IF(TabB4[[#This Row],[Stich-
probe]]&gt;0,1,0)</f>
        <v>0</v>
      </c>
      <c r="P74" s="60"/>
      <c r="Q74" s="60"/>
      <c r="R74" s="60"/>
      <c r="S74" s="537"/>
      <c r="T74" s="549"/>
      <c r="U74" s="549" t="str">
        <f>IF(ISERROR(VLOOKUP(TabB4[[#This Row],[Grund für Differenz]],Datenquelle!$I$3:$J$20,2,FALSE)),"",VLOOKUP(TabB4[[#This Row],[Grund für Differenz]],Datenquelle!$I$3:$J$20,2,FALSE))</f>
        <v/>
      </c>
      <c r="V74" s="537"/>
      <c r="W74" s="540"/>
      <c r="X74" s="540"/>
      <c r="Y74" s="541"/>
      <c r="Z74" s="541"/>
      <c r="AA74" s="541"/>
      <c r="AB74" s="541"/>
      <c r="AC74" s="541"/>
      <c r="AD74" s="541"/>
      <c r="AE74" s="539"/>
      <c r="AF74" s="550"/>
      <c r="AG74" s="550"/>
      <c r="AH74" s="550"/>
      <c r="AI74" s="550"/>
      <c r="AJ74" s="550"/>
      <c r="AK74" s="550"/>
      <c r="AL74" s="550"/>
      <c r="AM74" s="550"/>
      <c r="AN74" s="550"/>
      <c r="AO74" s="551"/>
      <c r="AP74" s="550" t="s">
        <v>317</v>
      </c>
      <c r="AQ74" s="550" t="s">
        <v>317</v>
      </c>
      <c r="AR74" s="542" t="s">
        <v>317</v>
      </c>
      <c r="AS74" s="550" t="s">
        <v>317</v>
      </c>
      <c r="AT74" s="550" t="s">
        <v>317</v>
      </c>
      <c r="AU74" s="550" t="s">
        <v>317</v>
      </c>
      <c r="AV74" s="551"/>
      <c r="AW74" s="550"/>
      <c r="AX74" s="537"/>
      <c r="AY74" s="549" t="str">
        <f>IF(OR(TabB4[[#This Row],[eingereichter
Betrag (€)]]=0,TabB4[[#This Row],[eingereichter
Betrag (€)]]=""),"",COUNTA($M$6:$M74)-COUNTIF(($M$6:$M74),0))</f>
        <v/>
      </c>
      <c r="AZ74" s="552">
        <f t="shared" ca="1" si="1"/>
        <v>0.71009150762407336</v>
      </c>
      <c r="BA74" s="552">
        <f>IF(TabB4[[#This Row],[Lfd.
Nr. f.
Stich-
probe]]&lt;&gt;"",TabB4[[#This Row],[Zufalls-
zahl]],0)</f>
        <v>0</v>
      </c>
      <c r="BB74" s="553">
        <f>IF(TabB4[[#This Row],[Stich-
probe]]&gt;0,IF(TabB4[[#This Row],[Differenz
förderfähig/
eingereicht nach Prüfung ÖIF (€)]]&lt;&gt;0,1,0),0)</f>
        <v>0</v>
      </c>
      <c r="BC74" s="554">
        <f>IF(TabB4[[#This Row],[Stich-
probe]]=0,0,TabB4[[#This Row],[Stich-
probe]]*TabB4[[#This Row],[Differenz
förderfähig/
eingereicht nach Prüfung ÖIF (€)]]/TabB4[[#This Row],[eingereichter
Betrag (€)]]*-1)</f>
        <v>0</v>
      </c>
      <c r="BD74" s="534"/>
      <c r="BE74" s="534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</row>
    <row r="75" spans="1:77" s="535" customFormat="1">
      <c r="A75" s="60"/>
      <c r="B75" s="60"/>
      <c r="C75" s="549">
        <f>IF(TabB4[[#This Row],[Zufalls-
zahl wenn
lfd. Nr.]]=0,0,IF(RANK(TabB4[[#This Row],[Zufalls-
zahl wenn
lfd. Nr.]],TabB4[Zufalls-
zahl wenn
lfd. Nr.])&lt;=TabB4[[#Totals],[Zufalls-
zahl]],1,0))</f>
        <v>0</v>
      </c>
      <c r="D75" s="531" t="s">
        <v>37</v>
      </c>
      <c r="E75" s="532">
        <v>69</v>
      </c>
      <c r="F75" s="16"/>
      <c r="G75" s="30"/>
      <c r="H75" s="74"/>
      <c r="I75" s="74"/>
      <c r="J75" s="60"/>
      <c r="K75" s="60"/>
      <c r="L75" s="60"/>
      <c r="M75" s="153"/>
      <c r="N75" s="153"/>
      <c r="O75" s="74">
        <f>(TabB4[[#This Row],[förderfähiger 
Betrag nach Prüfung ÖIF (€)]]-TabB4[[#This Row],[eingereichter
Betrag (€)]])*IF(TabB4[[#This Row],[Stich-
probe]]&gt;0,1,0)</f>
        <v>0</v>
      </c>
      <c r="P75" s="60"/>
      <c r="Q75" s="60"/>
      <c r="R75" s="60"/>
      <c r="S75" s="537"/>
      <c r="T75" s="549"/>
      <c r="U75" s="549" t="str">
        <f>IF(ISERROR(VLOOKUP(TabB4[[#This Row],[Grund für Differenz]],Datenquelle!$I$3:$J$20,2,FALSE)),"",VLOOKUP(TabB4[[#This Row],[Grund für Differenz]],Datenquelle!$I$3:$J$20,2,FALSE))</f>
        <v/>
      </c>
      <c r="V75" s="537"/>
      <c r="W75" s="540"/>
      <c r="X75" s="540"/>
      <c r="Y75" s="541"/>
      <c r="Z75" s="541"/>
      <c r="AA75" s="541"/>
      <c r="AB75" s="541"/>
      <c r="AC75" s="541"/>
      <c r="AD75" s="541"/>
      <c r="AE75" s="539"/>
      <c r="AF75" s="550"/>
      <c r="AG75" s="550"/>
      <c r="AH75" s="550"/>
      <c r="AI75" s="550"/>
      <c r="AJ75" s="550"/>
      <c r="AK75" s="550"/>
      <c r="AL75" s="550"/>
      <c r="AM75" s="550"/>
      <c r="AN75" s="550"/>
      <c r="AO75" s="551"/>
      <c r="AP75" s="550" t="s">
        <v>317</v>
      </c>
      <c r="AQ75" s="550" t="s">
        <v>317</v>
      </c>
      <c r="AR75" s="542" t="s">
        <v>317</v>
      </c>
      <c r="AS75" s="550" t="s">
        <v>317</v>
      </c>
      <c r="AT75" s="550" t="s">
        <v>317</v>
      </c>
      <c r="AU75" s="550" t="s">
        <v>317</v>
      </c>
      <c r="AV75" s="551"/>
      <c r="AW75" s="550"/>
      <c r="AX75" s="537"/>
      <c r="AY75" s="549" t="str">
        <f>IF(OR(TabB4[[#This Row],[eingereichter
Betrag (€)]]=0,TabB4[[#This Row],[eingereichter
Betrag (€)]]=""),"",COUNTA($M$6:$M75)-COUNTIF(($M$6:$M75),0))</f>
        <v/>
      </c>
      <c r="AZ75" s="552">
        <f t="shared" ca="1" si="1"/>
        <v>0.60240113623876224</v>
      </c>
      <c r="BA75" s="552">
        <f>IF(TabB4[[#This Row],[Lfd.
Nr. f.
Stich-
probe]]&lt;&gt;"",TabB4[[#This Row],[Zufalls-
zahl]],0)</f>
        <v>0</v>
      </c>
      <c r="BB75" s="553">
        <f>IF(TabB4[[#This Row],[Stich-
probe]]&gt;0,IF(TabB4[[#This Row],[Differenz
förderfähig/
eingereicht nach Prüfung ÖIF (€)]]&lt;&gt;0,1,0),0)</f>
        <v>0</v>
      </c>
      <c r="BC75" s="554">
        <f>IF(TabB4[[#This Row],[Stich-
probe]]=0,0,TabB4[[#This Row],[Stich-
probe]]*TabB4[[#This Row],[Differenz
förderfähig/
eingereicht nach Prüfung ÖIF (€)]]/TabB4[[#This Row],[eingereichter
Betrag (€)]]*-1)</f>
        <v>0</v>
      </c>
      <c r="BD75" s="534"/>
      <c r="BE75" s="534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</row>
    <row r="76" spans="1:77" s="535" customFormat="1">
      <c r="A76" s="60"/>
      <c r="B76" s="60"/>
      <c r="C76" s="549">
        <f>IF(TabB4[[#This Row],[Zufalls-
zahl wenn
lfd. Nr.]]=0,0,IF(RANK(TabB4[[#This Row],[Zufalls-
zahl wenn
lfd. Nr.]],TabB4[Zufalls-
zahl wenn
lfd. Nr.])&lt;=TabB4[[#Totals],[Zufalls-
zahl]],1,0))</f>
        <v>0</v>
      </c>
      <c r="D76" s="531" t="s">
        <v>37</v>
      </c>
      <c r="E76" s="532">
        <v>70</v>
      </c>
      <c r="F76" s="16"/>
      <c r="G76" s="30"/>
      <c r="H76" s="74"/>
      <c r="I76" s="74"/>
      <c r="J76" s="60"/>
      <c r="K76" s="60"/>
      <c r="L76" s="60"/>
      <c r="M76" s="153"/>
      <c r="N76" s="153"/>
      <c r="O76" s="74">
        <f>(TabB4[[#This Row],[förderfähiger 
Betrag nach Prüfung ÖIF (€)]]-TabB4[[#This Row],[eingereichter
Betrag (€)]])*IF(TabB4[[#This Row],[Stich-
probe]]&gt;0,1,0)</f>
        <v>0</v>
      </c>
      <c r="P76" s="60"/>
      <c r="Q76" s="60"/>
      <c r="R76" s="60"/>
      <c r="S76" s="537"/>
      <c r="T76" s="549"/>
      <c r="U76" s="549" t="str">
        <f>IF(ISERROR(VLOOKUP(TabB4[[#This Row],[Grund für Differenz]],Datenquelle!$I$3:$J$20,2,FALSE)),"",VLOOKUP(TabB4[[#This Row],[Grund für Differenz]],Datenquelle!$I$3:$J$20,2,FALSE))</f>
        <v/>
      </c>
      <c r="V76" s="537"/>
      <c r="W76" s="540"/>
      <c r="X76" s="540"/>
      <c r="Y76" s="541"/>
      <c r="Z76" s="541"/>
      <c r="AA76" s="541"/>
      <c r="AB76" s="541"/>
      <c r="AC76" s="541"/>
      <c r="AD76" s="541"/>
      <c r="AE76" s="539"/>
      <c r="AF76" s="550"/>
      <c r="AG76" s="550"/>
      <c r="AH76" s="550"/>
      <c r="AI76" s="550"/>
      <c r="AJ76" s="550"/>
      <c r="AK76" s="550"/>
      <c r="AL76" s="550"/>
      <c r="AM76" s="550"/>
      <c r="AN76" s="550"/>
      <c r="AO76" s="551"/>
      <c r="AP76" s="550" t="s">
        <v>317</v>
      </c>
      <c r="AQ76" s="550" t="s">
        <v>317</v>
      </c>
      <c r="AR76" s="542" t="s">
        <v>317</v>
      </c>
      <c r="AS76" s="550" t="s">
        <v>317</v>
      </c>
      <c r="AT76" s="550" t="s">
        <v>317</v>
      </c>
      <c r="AU76" s="550" t="s">
        <v>317</v>
      </c>
      <c r="AV76" s="551"/>
      <c r="AW76" s="550"/>
      <c r="AX76" s="537"/>
      <c r="AY76" s="549" t="str">
        <f>IF(OR(TabB4[[#This Row],[eingereichter
Betrag (€)]]=0,TabB4[[#This Row],[eingereichter
Betrag (€)]]=""),"",COUNTA($M$6:$M76)-COUNTIF(($M$6:$M76),0))</f>
        <v/>
      </c>
      <c r="AZ76" s="552">
        <f t="shared" ca="1" si="1"/>
        <v>2.5015521826703635E-2</v>
      </c>
      <c r="BA76" s="552">
        <f>IF(TabB4[[#This Row],[Lfd.
Nr. f.
Stich-
probe]]&lt;&gt;"",TabB4[[#This Row],[Zufalls-
zahl]],0)</f>
        <v>0</v>
      </c>
      <c r="BB76" s="553">
        <f>IF(TabB4[[#This Row],[Stich-
probe]]&gt;0,IF(TabB4[[#This Row],[Differenz
förderfähig/
eingereicht nach Prüfung ÖIF (€)]]&lt;&gt;0,1,0),0)</f>
        <v>0</v>
      </c>
      <c r="BC76" s="554">
        <f>IF(TabB4[[#This Row],[Stich-
probe]]=0,0,TabB4[[#This Row],[Stich-
probe]]*TabB4[[#This Row],[Differenz
förderfähig/
eingereicht nach Prüfung ÖIF (€)]]/TabB4[[#This Row],[eingereichter
Betrag (€)]]*-1)</f>
        <v>0</v>
      </c>
      <c r="BD76" s="534"/>
      <c r="BE76" s="534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</row>
    <row r="77" spans="1:77" s="535" customFormat="1">
      <c r="A77" s="60"/>
      <c r="B77" s="60"/>
      <c r="C77" s="555">
        <f>IF(TabB4[[#This Row],[Zufalls-
zahl wenn
lfd. Nr.]]=0,0,IF(RANK(TabB4[[#This Row],[Zufalls-
zahl wenn
lfd. Nr.]],TabB4[Zufalls-
zahl wenn
lfd. Nr.])&lt;=TabB4[[#Totals],[Zufalls-
zahl]],1,0))</f>
        <v>0</v>
      </c>
      <c r="D77" s="531" t="s">
        <v>37</v>
      </c>
      <c r="E77" s="532">
        <v>71</v>
      </c>
      <c r="F77" s="17"/>
      <c r="G77" s="29"/>
      <c r="H77" s="72"/>
      <c r="I77" s="72"/>
      <c r="J77" s="61"/>
      <c r="K77" s="61"/>
      <c r="L77" s="61"/>
      <c r="M77" s="152"/>
      <c r="N77" s="152"/>
      <c r="O77" s="72">
        <f>(TabB4[[#This Row],[förderfähiger 
Betrag nach Prüfung ÖIF (€)]]-TabB4[[#This Row],[eingereichter
Betrag (€)]])*IF(TabB4[[#This Row],[Stich-
probe]]&gt;0,1,0)</f>
        <v>0</v>
      </c>
      <c r="P77" s="61"/>
      <c r="Q77" s="61"/>
      <c r="R77" s="61"/>
      <c r="S77" s="556"/>
      <c r="T77" s="555"/>
      <c r="U77" s="555" t="str">
        <f>IF(ISERROR(VLOOKUP(TabB4[[#This Row],[Grund für Differenz]],Datenquelle!$I$3:$J$20,2,FALSE)),"",VLOOKUP(TabB4[[#This Row],[Grund für Differenz]],Datenquelle!$I$3:$J$20,2,FALSE))</f>
        <v/>
      </c>
      <c r="V77" s="556"/>
      <c r="W77" s="540"/>
      <c r="X77" s="540"/>
      <c r="Y77" s="541"/>
      <c r="Z77" s="541"/>
      <c r="AA77" s="541"/>
      <c r="AB77" s="541"/>
      <c r="AC77" s="541"/>
      <c r="AD77" s="541"/>
      <c r="AE77" s="539"/>
      <c r="AF77" s="532"/>
      <c r="AG77" s="532"/>
      <c r="AH77" s="532"/>
      <c r="AI77" s="532"/>
      <c r="AJ77" s="532"/>
      <c r="AK77" s="532"/>
      <c r="AL77" s="532"/>
      <c r="AM77" s="532"/>
      <c r="AN77" s="532"/>
      <c r="AO77" s="557"/>
      <c r="AP77" s="532" t="s">
        <v>317</v>
      </c>
      <c r="AQ77" s="532" t="s">
        <v>317</v>
      </c>
      <c r="AR77" s="542" t="s">
        <v>317</v>
      </c>
      <c r="AS77" s="532" t="s">
        <v>317</v>
      </c>
      <c r="AT77" s="532" t="s">
        <v>317</v>
      </c>
      <c r="AU77" s="532" t="s">
        <v>317</v>
      </c>
      <c r="AV77" s="557"/>
      <c r="AW77" s="532"/>
      <c r="AX77" s="556"/>
      <c r="AY77" s="558" t="str">
        <f>IF(OR(TabB4[[#This Row],[eingereichter
Betrag (€)]]=0,TabB4[[#This Row],[eingereichter
Betrag (€)]]=""),"",COUNTA($M$6:$M106)-COUNTIF(($M$6:$M106),0))</f>
        <v/>
      </c>
      <c r="AZ77" s="544">
        <f t="shared" ca="1" si="1"/>
        <v>0.11307281051289342</v>
      </c>
      <c r="BA77" s="544">
        <f>IF(TabB4[[#This Row],[Lfd.
Nr. f.
Stich-
probe]]&lt;&gt;"",TabB4[[#This Row],[Zufalls-
zahl]],0)</f>
        <v>0</v>
      </c>
      <c r="BB77" s="559">
        <f>IF(TabB4[[#This Row],[Stich-
probe]]&gt;0,IF(TabB4[[#This Row],[Differenz
förderfähig/
eingereicht nach Prüfung ÖIF (€)]]&lt;&gt;0,1,0),0)</f>
        <v>0</v>
      </c>
      <c r="BC77" s="560">
        <f>IF(TabB4[[#This Row],[Stich-
probe]]=0,0,TabB4[[#This Row],[Stich-
probe]]*TabB4[[#This Row],[Differenz
förderfähig/
eingereicht nach Prüfung ÖIF (€)]]/TabB4[[#This Row],[eingereichter
Betrag (€)]]*-1)</f>
        <v>0</v>
      </c>
      <c r="BD77" s="534"/>
      <c r="BE77" s="534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</row>
    <row r="78" spans="1:77" s="535" customFormat="1">
      <c r="A78" s="60"/>
      <c r="B78" s="60"/>
      <c r="C78" s="549">
        <f>IF(TabB4[[#This Row],[Zufalls-
zahl wenn
lfd. Nr.]]=0,0,IF(RANK(TabB4[[#This Row],[Zufalls-
zahl wenn
lfd. Nr.]],TabB4[Zufalls-
zahl wenn
lfd. Nr.])&lt;=TabB4[[#Totals],[Zufalls-
zahl]],1,0))</f>
        <v>0</v>
      </c>
      <c r="D78" s="531" t="s">
        <v>37</v>
      </c>
      <c r="E78" s="532">
        <v>72</v>
      </c>
      <c r="F78" s="16"/>
      <c r="G78" s="77"/>
      <c r="H78" s="74"/>
      <c r="I78" s="81"/>
      <c r="J78" s="60"/>
      <c r="K78" s="60"/>
      <c r="L78" s="60"/>
      <c r="M78" s="153"/>
      <c r="N78" s="153"/>
      <c r="O78" s="561">
        <f>(TabB4[[#This Row],[förderfähiger 
Betrag nach Prüfung ÖIF (€)]]-TabB4[[#This Row],[eingereichter
Betrag (€)]])*IF(TabB4[[#This Row],[Stich-
probe]]&gt;0,1,0)</f>
        <v>0</v>
      </c>
      <c r="P78" s="60"/>
      <c r="Q78" s="60"/>
      <c r="R78" s="60"/>
      <c r="S78" s="562"/>
      <c r="T78" s="566"/>
      <c r="U78" s="566" t="str">
        <f>IF(ISERROR(VLOOKUP(TabB4[[#This Row],[Grund für Differenz]],Datenquelle!$I$3:$J$20,2,FALSE)),"",VLOOKUP(TabB4[[#This Row],[Grund für Differenz]],Datenquelle!$I$3:$J$20,2,FALSE))</f>
        <v/>
      </c>
      <c r="V78" s="562"/>
      <c r="W78" s="540"/>
      <c r="X78" s="540"/>
      <c r="Y78" s="541"/>
      <c r="Z78" s="541"/>
      <c r="AA78" s="541"/>
      <c r="AB78" s="541"/>
      <c r="AC78" s="541"/>
      <c r="AD78" s="541"/>
      <c r="AE78" s="539"/>
      <c r="AF78" s="550"/>
      <c r="AG78" s="550"/>
      <c r="AH78" s="550"/>
      <c r="AI78" s="550"/>
      <c r="AJ78" s="550"/>
      <c r="AK78" s="550"/>
      <c r="AL78" s="550"/>
      <c r="AM78" s="550"/>
      <c r="AN78" s="550"/>
      <c r="AO78" s="551"/>
      <c r="AP78" s="550" t="s">
        <v>317</v>
      </c>
      <c r="AQ78" s="550" t="s">
        <v>317</v>
      </c>
      <c r="AR78" s="542" t="s">
        <v>317</v>
      </c>
      <c r="AS78" s="550" t="s">
        <v>317</v>
      </c>
      <c r="AT78" s="550" t="s">
        <v>317</v>
      </c>
      <c r="AU78" s="550" t="s">
        <v>317</v>
      </c>
      <c r="AV78" s="551"/>
      <c r="AW78" s="550"/>
      <c r="AX78" s="60"/>
      <c r="AY78" s="549" t="str">
        <f>IF(OR(TabB4[[#This Row],[eingereichter
Betrag (€)]]=0,TabB4[[#This Row],[eingereichter
Betrag (€)]]=""),"",COUNTA($M$6:$M78)-COUNTIF(($M$6:$M78),0))</f>
        <v/>
      </c>
      <c r="AZ78" s="552">
        <f t="shared" ca="1" si="1"/>
        <v>0.98331747726800722</v>
      </c>
      <c r="BA78" s="552">
        <f>IF(TabB4[[#This Row],[Lfd.
Nr. f.
Stich-
probe]]&lt;&gt;"",TabB4[[#This Row],[Zufalls-
zahl]],0)</f>
        <v>0</v>
      </c>
      <c r="BB78" s="563">
        <f>IF(TabB4[[#This Row],[Stich-
probe]]&gt;0,IF(TabB4[[#This Row],[Differenz
förderfähig/
eingereicht nach Prüfung ÖIF (€)]]&lt;&gt;0,1,0),0)</f>
        <v>0</v>
      </c>
      <c r="BC78" s="564">
        <f>IF(TabB4[[#This Row],[Stich-
probe]]=0,0,TabB4[[#This Row],[Stich-
probe]]*TabB4[[#This Row],[Differenz
förderfähig/
eingereicht nach Prüfung ÖIF (€)]]/TabB4[[#This Row],[eingereichter
Betrag (€)]]*-1)</f>
        <v>0</v>
      </c>
      <c r="BD78" s="534"/>
      <c r="BE78" s="534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</row>
    <row r="79" spans="1:77" s="535" customFormat="1">
      <c r="A79" s="60"/>
      <c r="B79" s="60"/>
      <c r="C79" s="549">
        <f>IF(TabB4[[#This Row],[Zufalls-
zahl wenn
lfd. Nr.]]=0,0,IF(RANK(TabB4[[#This Row],[Zufalls-
zahl wenn
lfd. Nr.]],TabB4[Zufalls-
zahl wenn
lfd. Nr.])&lt;=TabB4[[#Totals],[Zufalls-
zahl]],1,0))</f>
        <v>0</v>
      </c>
      <c r="D79" s="531" t="s">
        <v>37</v>
      </c>
      <c r="E79" s="532">
        <v>73</v>
      </c>
      <c r="F79" s="16"/>
      <c r="G79" s="77"/>
      <c r="H79" s="74"/>
      <c r="I79" s="81"/>
      <c r="J79" s="60"/>
      <c r="K79" s="60"/>
      <c r="L79" s="60"/>
      <c r="M79" s="153"/>
      <c r="N79" s="153"/>
      <c r="O79" s="561">
        <f>(TabB4[[#This Row],[förderfähiger 
Betrag nach Prüfung ÖIF (€)]]-TabB4[[#This Row],[eingereichter
Betrag (€)]])*IF(TabB4[[#This Row],[Stich-
probe]]&gt;0,1,0)</f>
        <v>0</v>
      </c>
      <c r="P79" s="60"/>
      <c r="Q79" s="60"/>
      <c r="R79" s="60"/>
      <c r="S79" s="562"/>
      <c r="T79" s="566"/>
      <c r="U79" s="566" t="str">
        <f>IF(ISERROR(VLOOKUP(TabB4[[#This Row],[Grund für Differenz]],Datenquelle!$I$3:$J$20,2,FALSE)),"",VLOOKUP(TabB4[[#This Row],[Grund für Differenz]],Datenquelle!$I$3:$J$20,2,FALSE))</f>
        <v/>
      </c>
      <c r="V79" s="562"/>
      <c r="W79" s="540"/>
      <c r="X79" s="540"/>
      <c r="Y79" s="541"/>
      <c r="Z79" s="541"/>
      <c r="AA79" s="541"/>
      <c r="AB79" s="541"/>
      <c r="AC79" s="541"/>
      <c r="AD79" s="541"/>
      <c r="AE79" s="539"/>
      <c r="AF79" s="550"/>
      <c r="AG79" s="550"/>
      <c r="AH79" s="550"/>
      <c r="AI79" s="550"/>
      <c r="AJ79" s="550"/>
      <c r="AK79" s="550"/>
      <c r="AL79" s="550"/>
      <c r="AM79" s="550"/>
      <c r="AN79" s="550"/>
      <c r="AO79" s="551"/>
      <c r="AP79" s="550" t="s">
        <v>317</v>
      </c>
      <c r="AQ79" s="550" t="s">
        <v>317</v>
      </c>
      <c r="AR79" s="542" t="s">
        <v>317</v>
      </c>
      <c r="AS79" s="550" t="s">
        <v>317</v>
      </c>
      <c r="AT79" s="550" t="s">
        <v>317</v>
      </c>
      <c r="AU79" s="550" t="s">
        <v>317</v>
      </c>
      <c r="AV79" s="551"/>
      <c r="AW79" s="550"/>
      <c r="AX79" s="60"/>
      <c r="AY79" s="549" t="str">
        <f>IF(OR(TabB4[[#This Row],[eingereichter
Betrag (€)]]=0,TabB4[[#This Row],[eingereichter
Betrag (€)]]=""),"",COUNTA($M$6:$M79)-COUNTIF(($M$6:$M79),0))</f>
        <v/>
      </c>
      <c r="AZ79" s="552">
        <f t="shared" ca="1" si="1"/>
        <v>0.77521010058125073</v>
      </c>
      <c r="BA79" s="552">
        <f>IF(TabB4[[#This Row],[Lfd.
Nr. f.
Stich-
probe]]&lt;&gt;"",TabB4[[#This Row],[Zufalls-
zahl]],0)</f>
        <v>0</v>
      </c>
      <c r="BB79" s="563">
        <f>IF(TabB4[[#This Row],[Stich-
probe]]&gt;0,IF(TabB4[[#This Row],[Differenz
förderfähig/
eingereicht nach Prüfung ÖIF (€)]]&lt;&gt;0,1,0),0)</f>
        <v>0</v>
      </c>
      <c r="BC79" s="564">
        <f>IF(TabB4[[#This Row],[Stich-
probe]]=0,0,TabB4[[#This Row],[Stich-
probe]]*TabB4[[#This Row],[Differenz
förderfähig/
eingereicht nach Prüfung ÖIF (€)]]/TabB4[[#This Row],[eingereichter
Betrag (€)]]*-1)</f>
        <v>0</v>
      </c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</row>
    <row r="80" spans="1:77" s="535" customFormat="1">
      <c r="A80" s="60"/>
      <c r="B80" s="60"/>
      <c r="C80" s="549">
        <f>IF(TabB4[[#This Row],[Zufalls-
zahl wenn
lfd. Nr.]]=0,0,IF(RANK(TabB4[[#This Row],[Zufalls-
zahl wenn
lfd. Nr.]],TabB4[Zufalls-
zahl wenn
lfd. Nr.])&lt;=TabB4[[#Totals],[Zufalls-
zahl]],1,0))</f>
        <v>0</v>
      </c>
      <c r="D80" s="531" t="s">
        <v>37</v>
      </c>
      <c r="E80" s="532">
        <v>74</v>
      </c>
      <c r="F80" s="16"/>
      <c r="G80" s="77"/>
      <c r="H80" s="74"/>
      <c r="I80" s="81"/>
      <c r="J80" s="60"/>
      <c r="K80" s="60"/>
      <c r="L80" s="60"/>
      <c r="M80" s="153"/>
      <c r="N80" s="153"/>
      <c r="O80" s="561">
        <f>(TabB4[[#This Row],[förderfähiger 
Betrag nach Prüfung ÖIF (€)]]-TabB4[[#This Row],[eingereichter
Betrag (€)]])*IF(TabB4[[#This Row],[Stich-
probe]]&gt;0,1,0)</f>
        <v>0</v>
      </c>
      <c r="P80" s="60"/>
      <c r="Q80" s="60"/>
      <c r="R80" s="60"/>
      <c r="S80" s="562"/>
      <c r="T80" s="566"/>
      <c r="U80" s="566" t="str">
        <f>IF(ISERROR(VLOOKUP(TabB4[[#This Row],[Grund für Differenz]],Datenquelle!$I$3:$J$20,2,FALSE)),"",VLOOKUP(TabB4[[#This Row],[Grund für Differenz]],Datenquelle!$I$3:$J$20,2,FALSE))</f>
        <v/>
      </c>
      <c r="V80" s="562"/>
      <c r="W80" s="540"/>
      <c r="X80" s="540"/>
      <c r="Y80" s="541"/>
      <c r="Z80" s="541"/>
      <c r="AA80" s="541"/>
      <c r="AB80" s="541"/>
      <c r="AC80" s="541"/>
      <c r="AD80" s="541"/>
      <c r="AE80" s="539"/>
      <c r="AF80" s="550"/>
      <c r="AG80" s="550"/>
      <c r="AH80" s="550"/>
      <c r="AI80" s="550"/>
      <c r="AJ80" s="550"/>
      <c r="AK80" s="550"/>
      <c r="AL80" s="550"/>
      <c r="AM80" s="550"/>
      <c r="AN80" s="550"/>
      <c r="AO80" s="551"/>
      <c r="AP80" s="550" t="s">
        <v>317</v>
      </c>
      <c r="AQ80" s="550" t="s">
        <v>317</v>
      </c>
      <c r="AR80" s="542" t="s">
        <v>317</v>
      </c>
      <c r="AS80" s="550" t="s">
        <v>317</v>
      </c>
      <c r="AT80" s="550" t="s">
        <v>317</v>
      </c>
      <c r="AU80" s="550" t="s">
        <v>317</v>
      </c>
      <c r="AV80" s="551"/>
      <c r="AW80" s="550"/>
      <c r="AX80" s="60"/>
      <c r="AY80" s="549" t="str">
        <f>IF(OR(TabB4[[#This Row],[eingereichter
Betrag (€)]]=0,TabB4[[#This Row],[eingereichter
Betrag (€)]]=""),"",COUNTA($M$6:$M80)-COUNTIF(($M$6:$M80),0))</f>
        <v/>
      </c>
      <c r="AZ80" s="552">
        <f t="shared" ca="1" si="1"/>
        <v>0.51496507954717152</v>
      </c>
      <c r="BA80" s="552">
        <f>IF(TabB4[[#This Row],[Lfd.
Nr. f.
Stich-
probe]]&lt;&gt;"",TabB4[[#This Row],[Zufalls-
zahl]],0)</f>
        <v>0</v>
      </c>
      <c r="BB80" s="563">
        <f>IF(TabB4[[#This Row],[Stich-
probe]]&gt;0,IF(TabB4[[#This Row],[Differenz
förderfähig/
eingereicht nach Prüfung ÖIF (€)]]&lt;&gt;0,1,0),0)</f>
        <v>0</v>
      </c>
      <c r="BC80" s="564">
        <f>IF(TabB4[[#This Row],[Stich-
probe]]=0,0,TabB4[[#This Row],[Stich-
probe]]*TabB4[[#This Row],[Differenz
förderfähig/
eingereicht nach Prüfung ÖIF (€)]]/TabB4[[#This Row],[eingereichter
Betrag (€)]]*-1)</f>
        <v>0</v>
      </c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</row>
    <row r="81" spans="1:75" s="73" customFormat="1">
      <c r="A81" s="60"/>
      <c r="B81" s="60"/>
      <c r="C81" s="549">
        <f>IF(TabB4[[#This Row],[Zufalls-
zahl wenn
lfd. Nr.]]=0,0,IF(RANK(TabB4[[#This Row],[Zufalls-
zahl wenn
lfd. Nr.]],TabB4[Zufalls-
zahl wenn
lfd. Nr.])&lt;=TabB4[[#Totals],[Zufalls-
zahl]],1,0))</f>
        <v>0</v>
      </c>
      <c r="D81" s="531" t="s">
        <v>37</v>
      </c>
      <c r="E81" s="532">
        <v>75</v>
      </c>
      <c r="F81" s="16"/>
      <c r="G81" s="77"/>
      <c r="H81" s="74"/>
      <c r="I81" s="81"/>
      <c r="J81" s="60"/>
      <c r="K81" s="60"/>
      <c r="L81" s="60"/>
      <c r="M81" s="153"/>
      <c r="N81" s="153"/>
      <c r="O81" s="561">
        <f>(TabB4[[#This Row],[förderfähiger 
Betrag nach Prüfung ÖIF (€)]]-TabB4[[#This Row],[eingereichter
Betrag (€)]])*IF(TabB4[[#This Row],[Stich-
probe]]&gt;0,1,0)</f>
        <v>0</v>
      </c>
      <c r="P81" s="60"/>
      <c r="Q81" s="60"/>
      <c r="R81" s="60"/>
      <c r="S81" s="562"/>
      <c r="T81" s="566"/>
      <c r="U81" s="566" t="str">
        <f>IF(ISERROR(VLOOKUP(TabB4[[#This Row],[Grund für Differenz]],Datenquelle!$I$3:$J$20,2,FALSE)),"",VLOOKUP(TabB4[[#This Row],[Grund für Differenz]],Datenquelle!$I$3:$J$20,2,FALSE))</f>
        <v/>
      </c>
      <c r="V81" s="562"/>
      <c r="W81" s="540"/>
      <c r="X81" s="540"/>
      <c r="Y81" s="541"/>
      <c r="Z81" s="541"/>
      <c r="AA81" s="541"/>
      <c r="AB81" s="541"/>
      <c r="AC81" s="541"/>
      <c r="AD81" s="541"/>
      <c r="AE81" s="539"/>
      <c r="AF81" s="550"/>
      <c r="AG81" s="550"/>
      <c r="AH81" s="550"/>
      <c r="AI81" s="550"/>
      <c r="AJ81" s="550"/>
      <c r="AK81" s="550"/>
      <c r="AL81" s="550"/>
      <c r="AM81" s="550"/>
      <c r="AN81" s="550"/>
      <c r="AO81" s="551"/>
      <c r="AP81" s="550" t="s">
        <v>317</v>
      </c>
      <c r="AQ81" s="550" t="s">
        <v>317</v>
      </c>
      <c r="AR81" s="542" t="s">
        <v>317</v>
      </c>
      <c r="AS81" s="550" t="s">
        <v>317</v>
      </c>
      <c r="AT81" s="550" t="s">
        <v>317</v>
      </c>
      <c r="AU81" s="550" t="s">
        <v>317</v>
      </c>
      <c r="AV81" s="551"/>
      <c r="AW81" s="550"/>
      <c r="AX81" s="60"/>
      <c r="AY81" s="549" t="str">
        <f>IF(OR(TabB4[[#This Row],[eingereichter
Betrag (€)]]=0,TabB4[[#This Row],[eingereichter
Betrag (€)]]=""),"",COUNTA($M$6:$M81)-COUNTIF(($M$6:$M81),0))</f>
        <v/>
      </c>
      <c r="AZ81" s="552">
        <f t="shared" ca="1" si="1"/>
        <v>0.2297364636774587</v>
      </c>
      <c r="BA81" s="552">
        <f>IF(TabB4[[#This Row],[Lfd.
Nr. f.
Stich-
probe]]&lt;&gt;"",TabB4[[#This Row],[Zufalls-
zahl]],0)</f>
        <v>0</v>
      </c>
      <c r="BB81" s="563">
        <f>IF(TabB4[[#This Row],[Stich-
probe]]&gt;0,IF(TabB4[[#This Row],[Differenz
förderfähig/
eingereicht nach Prüfung ÖIF (€)]]&lt;&gt;0,1,0),0)</f>
        <v>0</v>
      </c>
      <c r="BC81" s="564">
        <f>IF(TabB4[[#This Row],[Stich-
probe]]=0,0,TabB4[[#This Row],[Stich-
probe]]*TabB4[[#This Row],[Differenz
förderfähig/
eingereicht nach Prüfung ÖIF (€)]]/TabB4[[#This Row],[eingereichter
Betrag (€)]]*-1)</f>
        <v>0</v>
      </c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</row>
    <row r="82" spans="1:75" s="73" customFormat="1">
      <c r="A82" s="60"/>
      <c r="B82" s="60"/>
      <c r="C82" s="549">
        <f>IF(TabB4[[#This Row],[Zufalls-
zahl wenn
lfd. Nr.]]=0,0,IF(RANK(TabB4[[#This Row],[Zufalls-
zahl wenn
lfd. Nr.]],TabB4[Zufalls-
zahl wenn
lfd. Nr.])&lt;=TabB4[[#Totals],[Zufalls-
zahl]],1,0))</f>
        <v>0</v>
      </c>
      <c r="D82" s="531" t="s">
        <v>37</v>
      </c>
      <c r="E82" s="532">
        <v>76</v>
      </c>
      <c r="F82" s="16"/>
      <c r="G82" s="77"/>
      <c r="H82" s="74"/>
      <c r="I82" s="81"/>
      <c r="J82" s="60"/>
      <c r="K82" s="60"/>
      <c r="L82" s="60"/>
      <c r="M82" s="153"/>
      <c r="N82" s="153"/>
      <c r="O82" s="561">
        <f>(TabB4[[#This Row],[förderfähiger 
Betrag nach Prüfung ÖIF (€)]]-TabB4[[#This Row],[eingereichter
Betrag (€)]])*IF(TabB4[[#This Row],[Stich-
probe]]&gt;0,1,0)</f>
        <v>0</v>
      </c>
      <c r="P82" s="60"/>
      <c r="Q82" s="60"/>
      <c r="R82" s="60"/>
      <c r="S82" s="562"/>
      <c r="T82" s="566"/>
      <c r="U82" s="566" t="str">
        <f>IF(ISERROR(VLOOKUP(TabB4[[#This Row],[Grund für Differenz]],Datenquelle!$I$3:$J$20,2,FALSE)),"",VLOOKUP(TabB4[[#This Row],[Grund für Differenz]],Datenquelle!$I$3:$J$20,2,FALSE))</f>
        <v/>
      </c>
      <c r="V82" s="562"/>
      <c r="W82" s="540"/>
      <c r="X82" s="540"/>
      <c r="Y82" s="541"/>
      <c r="Z82" s="541"/>
      <c r="AA82" s="541"/>
      <c r="AB82" s="541"/>
      <c r="AC82" s="541"/>
      <c r="AD82" s="541"/>
      <c r="AE82" s="539"/>
      <c r="AF82" s="550"/>
      <c r="AG82" s="550"/>
      <c r="AH82" s="550"/>
      <c r="AI82" s="550"/>
      <c r="AJ82" s="550"/>
      <c r="AK82" s="550"/>
      <c r="AL82" s="550"/>
      <c r="AM82" s="550"/>
      <c r="AN82" s="550"/>
      <c r="AO82" s="551"/>
      <c r="AP82" s="550" t="s">
        <v>317</v>
      </c>
      <c r="AQ82" s="550" t="s">
        <v>317</v>
      </c>
      <c r="AR82" s="542" t="s">
        <v>317</v>
      </c>
      <c r="AS82" s="550" t="s">
        <v>317</v>
      </c>
      <c r="AT82" s="550" t="s">
        <v>317</v>
      </c>
      <c r="AU82" s="550" t="s">
        <v>317</v>
      </c>
      <c r="AV82" s="551"/>
      <c r="AW82" s="550"/>
      <c r="AX82" s="60"/>
      <c r="AY82" s="549" t="str">
        <f>IF(OR(TabB4[[#This Row],[eingereichter
Betrag (€)]]=0,TabB4[[#This Row],[eingereichter
Betrag (€)]]=""),"",COUNTA($M$6:$M82)-COUNTIF(($M$6:$M82),0))</f>
        <v/>
      </c>
      <c r="AZ82" s="552">
        <f t="shared" ca="1" si="1"/>
        <v>0.58806283753885413</v>
      </c>
      <c r="BA82" s="552">
        <f>IF(TabB4[[#This Row],[Lfd.
Nr. f.
Stich-
probe]]&lt;&gt;"",TabB4[[#This Row],[Zufalls-
zahl]],0)</f>
        <v>0</v>
      </c>
      <c r="BB82" s="563">
        <f>IF(TabB4[[#This Row],[Stich-
probe]]&gt;0,IF(TabB4[[#This Row],[Differenz
förderfähig/
eingereicht nach Prüfung ÖIF (€)]]&lt;&gt;0,1,0),0)</f>
        <v>0</v>
      </c>
      <c r="BC82" s="564">
        <f>IF(TabB4[[#This Row],[Stich-
probe]]=0,0,TabB4[[#This Row],[Stich-
probe]]*TabB4[[#This Row],[Differenz
förderfähig/
eingereicht nach Prüfung ÖIF (€)]]/TabB4[[#This Row],[eingereichter
Betrag (€)]]*-1)</f>
        <v>0</v>
      </c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</row>
    <row r="83" spans="1:75" s="73" customFormat="1">
      <c r="A83" s="60"/>
      <c r="B83" s="60"/>
      <c r="C83" s="549">
        <f>IF(TabB4[[#This Row],[Zufalls-
zahl wenn
lfd. Nr.]]=0,0,IF(RANK(TabB4[[#This Row],[Zufalls-
zahl wenn
lfd. Nr.]],TabB4[Zufalls-
zahl wenn
lfd. Nr.])&lt;=TabB4[[#Totals],[Zufalls-
zahl]],1,0))</f>
        <v>0</v>
      </c>
      <c r="D83" s="531" t="s">
        <v>37</v>
      </c>
      <c r="E83" s="532">
        <v>77</v>
      </c>
      <c r="F83" s="16"/>
      <c r="G83" s="77"/>
      <c r="H83" s="74"/>
      <c r="I83" s="81"/>
      <c r="J83" s="60"/>
      <c r="K83" s="60"/>
      <c r="L83" s="60"/>
      <c r="M83" s="153"/>
      <c r="N83" s="153"/>
      <c r="O83" s="561">
        <f>(TabB4[[#This Row],[förderfähiger 
Betrag nach Prüfung ÖIF (€)]]-TabB4[[#This Row],[eingereichter
Betrag (€)]])*IF(TabB4[[#This Row],[Stich-
probe]]&gt;0,1,0)</f>
        <v>0</v>
      </c>
      <c r="P83" s="60"/>
      <c r="Q83" s="60"/>
      <c r="R83" s="60"/>
      <c r="S83" s="562"/>
      <c r="T83" s="566"/>
      <c r="U83" s="566" t="str">
        <f>IF(ISERROR(VLOOKUP(TabB4[[#This Row],[Grund für Differenz]],Datenquelle!$I$3:$J$20,2,FALSE)),"",VLOOKUP(TabB4[[#This Row],[Grund für Differenz]],Datenquelle!$I$3:$J$20,2,FALSE))</f>
        <v/>
      </c>
      <c r="V83" s="562"/>
      <c r="W83" s="540"/>
      <c r="X83" s="540"/>
      <c r="Y83" s="541"/>
      <c r="Z83" s="541"/>
      <c r="AA83" s="541"/>
      <c r="AB83" s="541"/>
      <c r="AC83" s="541"/>
      <c r="AD83" s="541"/>
      <c r="AE83" s="539"/>
      <c r="AF83" s="550"/>
      <c r="AG83" s="550"/>
      <c r="AH83" s="550"/>
      <c r="AI83" s="550"/>
      <c r="AJ83" s="550"/>
      <c r="AK83" s="550"/>
      <c r="AL83" s="550"/>
      <c r="AM83" s="550"/>
      <c r="AN83" s="550"/>
      <c r="AO83" s="551"/>
      <c r="AP83" s="550" t="s">
        <v>317</v>
      </c>
      <c r="AQ83" s="550" t="s">
        <v>317</v>
      </c>
      <c r="AR83" s="542" t="s">
        <v>317</v>
      </c>
      <c r="AS83" s="550" t="s">
        <v>317</v>
      </c>
      <c r="AT83" s="550" t="s">
        <v>317</v>
      </c>
      <c r="AU83" s="550" t="s">
        <v>317</v>
      </c>
      <c r="AV83" s="551"/>
      <c r="AW83" s="550"/>
      <c r="AX83" s="60"/>
      <c r="AY83" s="549" t="str">
        <f>IF(OR(TabB4[[#This Row],[eingereichter
Betrag (€)]]=0,TabB4[[#This Row],[eingereichter
Betrag (€)]]=""),"",COUNTA($M$6:$M83)-COUNTIF(($M$6:$M83),0))</f>
        <v/>
      </c>
      <c r="AZ83" s="552">
        <f t="shared" ca="1" si="1"/>
        <v>0.31706008540918917</v>
      </c>
      <c r="BA83" s="552">
        <f>IF(TabB4[[#This Row],[Lfd.
Nr. f.
Stich-
probe]]&lt;&gt;"",TabB4[[#This Row],[Zufalls-
zahl]],0)</f>
        <v>0</v>
      </c>
      <c r="BB83" s="563">
        <f>IF(TabB4[[#This Row],[Stich-
probe]]&gt;0,IF(TabB4[[#This Row],[Differenz
förderfähig/
eingereicht nach Prüfung ÖIF (€)]]&lt;&gt;0,1,0),0)</f>
        <v>0</v>
      </c>
      <c r="BC83" s="564">
        <f>IF(TabB4[[#This Row],[Stich-
probe]]=0,0,TabB4[[#This Row],[Stich-
probe]]*TabB4[[#This Row],[Differenz
förderfähig/
eingereicht nach Prüfung ÖIF (€)]]/TabB4[[#This Row],[eingereichter
Betrag (€)]]*-1)</f>
        <v>0</v>
      </c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</row>
    <row r="84" spans="1:75" s="60" customFormat="1">
      <c r="C84" s="549">
        <f>IF(TabB4[[#This Row],[Zufalls-
zahl wenn
lfd. Nr.]]=0,0,IF(RANK(TabB4[[#This Row],[Zufalls-
zahl wenn
lfd. Nr.]],TabB4[Zufalls-
zahl wenn
lfd. Nr.])&lt;=TabB4[[#Totals],[Zufalls-
zahl]],1,0))</f>
        <v>0</v>
      </c>
      <c r="D84" s="531" t="s">
        <v>37</v>
      </c>
      <c r="E84" s="532">
        <v>78</v>
      </c>
      <c r="F84" s="16"/>
      <c r="G84" s="77"/>
      <c r="H84" s="74"/>
      <c r="I84" s="81"/>
      <c r="M84" s="153"/>
      <c r="N84" s="153"/>
      <c r="O84" s="561">
        <f>(TabB4[[#This Row],[förderfähiger 
Betrag nach Prüfung ÖIF (€)]]-TabB4[[#This Row],[eingereichter
Betrag (€)]])*IF(TabB4[[#This Row],[Stich-
probe]]&gt;0,1,0)</f>
        <v>0</v>
      </c>
      <c r="S84" s="562"/>
      <c r="T84" s="566"/>
      <c r="U84" s="566" t="str">
        <f>IF(ISERROR(VLOOKUP(TabB4[[#This Row],[Grund für Differenz]],Datenquelle!$I$3:$J$20,2,FALSE)),"",VLOOKUP(TabB4[[#This Row],[Grund für Differenz]],Datenquelle!$I$3:$J$20,2,FALSE))</f>
        <v/>
      </c>
      <c r="V84" s="562"/>
      <c r="W84" s="540"/>
      <c r="X84" s="540"/>
      <c r="Y84" s="541"/>
      <c r="Z84" s="541"/>
      <c r="AA84" s="541"/>
      <c r="AB84" s="541"/>
      <c r="AC84" s="541"/>
      <c r="AD84" s="541"/>
      <c r="AE84" s="539"/>
      <c r="AF84" s="550"/>
      <c r="AG84" s="550"/>
      <c r="AH84" s="550"/>
      <c r="AI84" s="550"/>
      <c r="AJ84" s="550"/>
      <c r="AK84" s="550"/>
      <c r="AL84" s="550"/>
      <c r="AM84" s="550"/>
      <c r="AN84" s="550"/>
      <c r="AO84" s="551"/>
      <c r="AP84" s="550" t="s">
        <v>317</v>
      </c>
      <c r="AQ84" s="550" t="s">
        <v>317</v>
      </c>
      <c r="AR84" s="542" t="s">
        <v>317</v>
      </c>
      <c r="AS84" s="550" t="s">
        <v>317</v>
      </c>
      <c r="AT84" s="550" t="s">
        <v>317</v>
      </c>
      <c r="AU84" s="550" t="s">
        <v>317</v>
      </c>
      <c r="AV84" s="551"/>
      <c r="AW84" s="550"/>
      <c r="AY84" s="549" t="str">
        <f>IF(OR(TabB4[[#This Row],[eingereichter
Betrag (€)]]=0,TabB4[[#This Row],[eingereichter
Betrag (€)]]=""),"",COUNTA($M$6:$M84)-COUNTIF(($M$6:$M84),0))</f>
        <v/>
      </c>
      <c r="AZ84" s="552">
        <f t="shared" ca="1" si="1"/>
        <v>0.43372455697314871</v>
      </c>
      <c r="BA84" s="552">
        <f>IF(TabB4[[#This Row],[Lfd.
Nr. f.
Stich-
probe]]&lt;&gt;"",TabB4[[#This Row],[Zufalls-
zahl]],0)</f>
        <v>0</v>
      </c>
      <c r="BB84" s="563">
        <f>IF(TabB4[[#This Row],[Stich-
probe]]&gt;0,IF(TabB4[[#This Row],[Differenz
förderfähig/
eingereicht nach Prüfung ÖIF (€)]]&lt;&gt;0,1,0),0)</f>
        <v>0</v>
      </c>
      <c r="BC84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5" spans="1:75" s="60" customFormat="1">
      <c r="C85" s="549">
        <f>IF(TabB4[[#This Row],[Zufalls-
zahl wenn
lfd. Nr.]]=0,0,IF(RANK(TabB4[[#This Row],[Zufalls-
zahl wenn
lfd. Nr.]],TabB4[Zufalls-
zahl wenn
lfd. Nr.])&lt;=TabB4[[#Totals],[Zufalls-
zahl]],1,0))</f>
        <v>0</v>
      </c>
      <c r="D85" s="531" t="s">
        <v>37</v>
      </c>
      <c r="E85" s="532">
        <v>79</v>
      </c>
      <c r="F85" s="16"/>
      <c r="G85" s="77"/>
      <c r="H85" s="74"/>
      <c r="I85" s="81"/>
      <c r="M85" s="153"/>
      <c r="N85" s="153"/>
      <c r="O85" s="561">
        <f>(TabB4[[#This Row],[förderfähiger 
Betrag nach Prüfung ÖIF (€)]]-TabB4[[#This Row],[eingereichter
Betrag (€)]])*IF(TabB4[[#This Row],[Stich-
probe]]&gt;0,1,0)</f>
        <v>0</v>
      </c>
      <c r="S85" s="562"/>
      <c r="T85" s="566"/>
      <c r="U85" s="566" t="str">
        <f>IF(ISERROR(VLOOKUP(TabB4[[#This Row],[Grund für Differenz]],Datenquelle!$I$3:$J$20,2,FALSE)),"",VLOOKUP(TabB4[[#This Row],[Grund für Differenz]],Datenquelle!$I$3:$J$20,2,FALSE))</f>
        <v/>
      </c>
      <c r="V85" s="562"/>
      <c r="W85" s="540"/>
      <c r="X85" s="540"/>
      <c r="Y85" s="541"/>
      <c r="Z85" s="541"/>
      <c r="AA85" s="541"/>
      <c r="AB85" s="541"/>
      <c r="AC85" s="541"/>
      <c r="AD85" s="541"/>
      <c r="AE85" s="539"/>
      <c r="AF85" s="550"/>
      <c r="AG85" s="550"/>
      <c r="AH85" s="550"/>
      <c r="AI85" s="550"/>
      <c r="AJ85" s="550"/>
      <c r="AK85" s="550"/>
      <c r="AL85" s="550"/>
      <c r="AM85" s="550"/>
      <c r="AN85" s="550"/>
      <c r="AO85" s="551"/>
      <c r="AP85" s="550" t="s">
        <v>317</v>
      </c>
      <c r="AQ85" s="550" t="s">
        <v>317</v>
      </c>
      <c r="AR85" s="542" t="s">
        <v>317</v>
      </c>
      <c r="AS85" s="550" t="s">
        <v>317</v>
      </c>
      <c r="AT85" s="550" t="s">
        <v>317</v>
      </c>
      <c r="AU85" s="550" t="s">
        <v>317</v>
      </c>
      <c r="AV85" s="551"/>
      <c r="AW85" s="550"/>
      <c r="AY85" s="549" t="str">
        <f>IF(OR(TabB4[[#This Row],[eingereichter
Betrag (€)]]=0,TabB4[[#This Row],[eingereichter
Betrag (€)]]=""),"",COUNTA($M$6:$M85)-COUNTIF(($M$6:$M85),0))</f>
        <v/>
      </c>
      <c r="AZ85" s="552">
        <f t="shared" ca="1" si="1"/>
        <v>0.90089291137039607</v>
      </c>
      <c r="BA85" s="552">
        <f>IF(TabB4[[#This Row],[Lfd.
Nr. f.
Stich-
probe]]&lt;&gt;"",TabB4[[#This Row],[Zufalls-
zahl]],0)</f>
        <v>0</v>
      </c>
      <c r="BB85" s="563">
        <f>IF(TabB4[[#This Row],[Stich-
probe]]&gt;0,IF(TabB4[[#This Row],[Differenz
förderfähig/
eingereicht nach Prüfung ÖIF (€)]]&lt;&gt;0,1,0),0)</f>
        <v>0</v>
      </c>
      <c r="BC85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6" spans="1:75" s="60" customFormat="1">
      <c r="C86" s="549">
        <f>IF(TabB4[[#This Row],[Zufalls-
zahl wenn
lfd. Nr.]]=0,0,IF(RANK(TabB4[[#This Row],[Zufalls-
zahl wenn
lfd. Nr.]],TabB4[Zufalls-
zahl wenn
lfd. Nr.])&lt;=TabB4[[#Totals],[Zufalls-
zahl]],1,0))</f>
        <v>0</v>
      </c>
      <c r="D86" s="531" t="s">
        <v>37</v>
      </c>
      <c r="E86" s="532">
        <v>80</v>
      </c>
      <c r="F86" s="16"/>
      <c r="G86" s="77"/>
      <c r="H86" s="74"/>
      <c r="I86" s="81"/>
      <c r="M86" s="153"/>
      <c r="N86" s="153"/>
      <c r="O86" s="561">
        <f>(TabB4[[#This Row],[förderfähiger 
Betrag nach Prüfung ÖIF (€)]]-TabB4[[#This Row],[eingereichter
Betrag (€)]])*IF(TabB4[[#This Row],[Stich-
probe]]&gt;0,1,0)</f>
        <v>0</v>
      </c>
      <c r="S86" s="562"/>
      <c r="T86" s="566"/>
      <c r="U86" s="566" t="str">
        <f>IF(ISERROR(VLOOKUP(TabB4[[#This Row],[Grund für Differenz]],Datenquelle!$I$3:$J$20,2,FALSE)),"",VLOOKUP(TabB4[[#This Row],[Grund für Differenz]],Datenquelle!$I$3:$J$20,2,FALSE))</f>
        <v/>
      </c>
      <c r="V86" s="562"/>
      <c r="W86" s="540"/>
      <c r="X86" s="540"/>
      <c r="Y86" s="541"/>
      <c r="Z86" s="541"/>
      <c r="AA86" s="541"/>
      <c r="AB86" s="541"/>
      <c r="AC86" s="541"/>
      <c r="AD86" s="541"/>
      <c r="AE86" s="539"/>
      <c r="AF86" s="550"/>
      <c r="AG86" s="550"/>
      <c r="AH86" s="550"/>
      <c r="AI86" s="550"/>
      <c r="AJ86" s="550"/>
      <c r="AK86" s="550"/>
      <c r="AL86" s="550"/>
      <c r="AM86" s="550"/>
      <c r="AN86" s="550"/>
      <c r="AO86" s="551"/>
      <c r="AP86" s="550" t="s">
        <v>317</v>
      </c>
      <c r="AQ86" s="550" t="s">
        <v>317</v>
      </c>
      <c r="AR86" s="542" t="s">
        <v>317</v>
      </c>
      <c r="AS86" s="550" t="s">
        <v>317</v>
      </c>
      <c r="AT86" s="550" t="s">
        <v>317</v>
      </c>
      <c r="AU86" s="550" t="s">
        <v>317</v>
      </c>
      <c r="AV86" s="551"/>
      <c r="AW86" s="550"/>
      <c r="AY86" s="549" t="str">
        <f>IF(OR(TabB4[[#This Row],[eingereichter
Betrag (€)]]=0,TabB4[[#This Row],[eingereichter
Betrag (€)]]=""),"",COUNTA($M$6:$M86)-COUNTIF(($M$6:$M86),0))</f>
        <v/>
      </c>
      <c r="AZ86" s="552">
        <f t="shared" ca="1" si="1"/>
        <v>0.50715214458672875</v>
      </c>
      <c r="BA86" s="552">
        <f>IF(TabB4[[#This Row],[Lfd.
Nr. f.
Stich-
probe]]&lt;&gt;"",TabB4[[#This Row],[Zufalls-
zahl]],0)</f>
        <v>0</v>
      </c>
      <c r="BB86" s="563">
        <f>IF(TabB4[[#This Row],[Stich-
probe]]&gt;0,IF(TabB4[[#This Row],[Differenz
förderfähig/
eingereicht nach Prüfung ÖIF (€)]]&lt;&gt;0,1,0),0)</f>
        <v>0</v>
      </c>
      <c r="BC86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7" spans="1:75" s="60" customFormat="1">
      <c r="C87" s="549">
        <f>IF(TabB4[[#This Row],[Zufalls-
zahl wenn
lfd. Nr.]]=0,0,IF(RANK(TabB4[[#This Row],[Zufalls-
zahl wenn
lfd. Nr.]],TabB4[Zufalls-
zahl wenn
lfd. Nr.])&lt;=TabB4[[#Totals],[Zufalls-
zahl]],1,0))</f>
        <v>0</v>
      </c>
      <c r="D87" s="531" t="s">
        <v>37</v>
      </c>
      <c r="E87" s="532">
        <v>81</v>
      </c>
      <c r="F87" s="16"/>
      <c r="G87" s="77"/>
      <c r="H87" s="74"/>
      <c r="I87" s="81"/>
      <c r="M87" s="153"/>
      <c r="N87" s="153"/>
      <c r="O87" s="561">
        <f>(TabB4[[#This Row],[förderfähiger 
Betrag nach Prüfung ÖIF (€)]]-TabB4[[#This Row],[eingereichter
Betrag (€)]])*IF(TabB4[[#This Row],[Stich-
probe]]&gt;0,1,0)</f>
        <v>0</v>
      </c>
      <c r="S87" s="562"/>
      <c r="T87" s="566"/>
      <c r="U87" s="566" t="str">
        <f>IF(ISERROR(VLOOKUP(TabB4[[#This Row],[Grund für Differenz]],Datenquelle!$I$3:$J$20,2,FALSE)),"",VLOOKUP(TabB4[[#This Row],[Grund für Differenz]],Datenquelle!$I$3:$J$20,2,FALSE))</f>
        <v/>
      </c>
      <c r="V87" s="562"/>
      <c r="W87" s="540"/>
      <c r="X87" s="540"/>
      <c r="Y87" s="541"/>
      <c r="Z87" s="541"/>
      <c r="AA87" s="541"/>
      <c r="AB87" s="541"/>
      <c r="AC87" s="541"/>
      <c r="AD87" s="541"/>
      <c r="AE87" s="539"/>
      <c r="AF87" s="550"/>
      <c r="AG87" s="550"/>
      <c r="AH87" s="550"/>
      <c r="AI87" s="550"/>
      <c r="AJ87" s="550"/>
      <c r="AK87" s="550"/>
      <c r="AL87" s="550"/>
      <c r="AM87" s="550"/>
      <c r="AN87" s="550"/>
      <c r="AO87" s="551"/>
      <c r="AP87" s="550" t="s">
        <v>317</v>
      </c>
      <c r="AQ87" s="550" t="s">
        <v>317</v>
      </c>
      <c r="AR87" s="542" t="s">
        <v>317</v>
      </c>
      <c r="AS87" s="550" t="s">
        <v>317</v>
      </c>
      <c r="AT87" s="550" t="s">
        <v>317</v>
      </c>
      <c r="AU87" s="550" t="s">
        <v>317</v>
      </c>
      <c r="AV87" s="551"/>
      <c r="AW87" s="550"/>
      <c r="AY87" s="549" t="str">
        <f>IF(OR(TabB4[[#This Row],[eingereichter
Betrag (€)]]=0,TabB4[[#This Row],[eingereichter
Betrag (€)]]=""),"",COUNTA($M$6:$M87)-COUNTIF(($M$6:$M87),0))</f>
        <v/>
      </c>
      <c r="AZ87" s="552">
        <f t="shared" ca="1" si="1"/>
        <v>0.47318827348616121</v>
      </c>
      <c r="BA87" s="552">
        <f>IF(TabB4[[#This Row],[Lfd.
Nr. f.
Stich-
probe]]&lt;&gt;"",TabB4[[#This Row],[Zufalls-
zahl]],0)</f>
        <v>0</v>
      </c>
      <c r="BB87" s="563">
        <f>IF(TabB4[[#This Row],[Stich-
probe]]&gt;0,IF(TabB4[[#This Row],[Differenz
förderfähig/
eingereicht nach Prüfung ÖIF (€)]]&lt;&gt;0,1,0),0)</f>
        <v>0</v>
      </c>
      <c r="BC87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8" spans="1:75" s="60" customFormat="1">
      <c r="C88" s="549">
        <f>IF(TabB4[[#This Row],[Zufalls-
zahl wenn
lfd. Nr.]]=0,0,IF(RANK(TabB4[[#This Row],[Zufalls-
zahl wenn
lfd. Nr.]],TabB4[Zufalls-
zahl wenn
lfd. Nr.])&lt;=TabB4[[#Totals],[Zufalls-
zahl]],1,0))</f>
        <v>0</v>
      </c>
      <c r="D88" s="531" t="s">
        <v>37</v>
      </c>
      <c r="E88" s="532">
        <v>82</v>
      </c>
      <c r="F88" s="16"/>
      <c r="G88" s="77"/>
      <c r="H88" s="74"/>
      <c r="I88" s="81"/>
      <c r="M88" s="153"/>
      <c r="N88" s="153"/>
      <c r="O88" s="561">
        <f>(TabB4[[#This Row],[förderfähiger 
Betrag nach Prüfung ÖIF (€)]]-TabB4[[#This Row],[eingereichter
Betrag (€)]])*IF(TabB4[[#This Row],[Stich-
probe]]&gt;0,1,0)</f>
        <v>0</v>
      </c>
      <c r="S88" s="562"/>
      <c r="T88" s="566"/>
      <c r="U88" s="566" t="str">
        <f>IF(ISERROR(VLOOKUP(TabB4[[#This Row],[Grund für Differenz]],Datenquelle!$I$3:$J$20,2,FALSE)),"",VLOOKUP(TabB4[[#This Row],[Grund für Differenz]],Datenquelle!$I$3:$J$20,2,FALSE))</f>
        <v/>
      </c>
      <c r="V88" s="562"/>
      <c r="W88" s="540"/>
      <c r="X88" s="540"/>
      <c r="Y88" s="541"/>
      <c r="Z88" s="541"/>
      <c r="AA88" s="541"/>
      <c r="AB88" s="541"/>
      <c r="AC88" s="541"/>
      <c r="AD88" s="541"/>
      <c r="AE88" s="539"/>
      <c r="AF88" s="550"/>
      <c r="AG88" s="550"/>
      <c r="AH88" s="550"/>
      <c r="AI88" s="550"/>
      <c r="AJ88" s="550"/>
      <c r="AK88" s="550"/>
      <c r="AL88" s="550"/>
      <c r="AM88" s="550"/>
      <c r="AN88" s="550"/>
      <c r="AO88" s="551"/>
      <c r="AP88" s="550" t="s">
        <v>317</v>
      </c>
      <c r="AQ88" s="550" t="s">
        <v>317</v>
      </c>
      <c r="AR88" s="542" t="s">
        <v>317</v>
      </c>
      <c r="AS88" s="550" t="s">
        <v>317</v>
      </c>
      <c r="AT88" s="550" t="s">
        <v>317</v>
      </c>
      <c r="AU88" s="550" t="s">
        <v>317</v>
      </c>
      <c r="AV88" s="551"/>
      <c r="AW88" s="550"/>
      <c r="AY88" s="549" t="str">
        <f>IF(OR(TabB4[[#This Row],[eingereichter
Betrag (€)]]=0,TabB4[[#This Row],[eingereichter
Betrag (€)]]=""),"",COUNTA($M$6:$M88)-COUNTIF(($M$6:$M88),0))</f>
        <v/>
      </c>
      <c r="AZ88" s="552">
        <f t="shared" ca="1" si="1"/>
        <v>9.8334402265456755E-2</v>
      </c>
      <c r="BA88" s="552">
        <f>IF(TabB4[[#This Row],[Lfd.
Nr. f.
Stich-
probe]]&lt;&gt;"",TabB4[[#This Row],[Zufalls-
zahl]],0)</f>
        <v>0</v>
      </c>
      <c r="BB88" s="563">
        <f>IF(TabB4[[#This Row],[Stich-
probe]]&gt;0,IF(TabB4[[#This Row],[Differenz
förderfähig/
eingereicht nach Prüfung ÖIF (€)]]&lt;&gt;0,1,0),0)</f>
        <v>0</v>
      </c>
      <c r="BC88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9" spans="1:75" s="60" customFormat="1">
      <c r="C89" s="549">
        <f>IF(TabB4[[#This Row],[Zufalls-
zahl wenn
lfd. Nr.]]=0,0,IF(RANK(TabB4[[#This Row],[Zufalls-
zahl wenn
lfd. Nr.]],TabB4[Zufalls-
zahl wenn
lfd. Nr.])&lt;=TabB4[[#Totals],[Zufalls-
zahl]],1,0))</f>
        <v>0</v>
      </c>
      <c r="D89" s="531" t="s">
        <v>37</v>
      </c>
      <c r="E89" s="532">
        <v>83</v>
      </c>
      <c r="F89" s="16"/>
      <c r="G89" s="77"/>
      <c r="H89" s="74"/>
      <c r="I89" s="81"/>
      <c r="M89" s="153"/>
      <c r="N89" s="153"/>
      <c r="O89" s="561">
        <f>(TabB4[[#This Row],[förderfähiger 
Betrag nach Prüfung ÖIF (€)]]-TabB4[[#This Row],[eingereichter
Betrag (€)]])*IF(TabB4[[#This Row],[Stich-
probe]]&gt;0,1,0)</f>
        <v>0</v>
      </c>
      <c r="S89" s="562"/>
      <c r="T89" s="566"/>
      <c r="U89" s="566" t="str">
        <f>IF(ISERROR(VLOOKUP(TabB4[[#This Row],[Grund für Differenz]],Datenquelle!$I$3:$J$20,2,FALSE)),"",VLOOKUP(TabB4[[#This Row],[Grund für Differenz]],Datenquelle!$I$3:$J$20,2,FALSE))</f>
        <v/>
      </c>
      <c r="V89" s="562"/>
      <c r="W89" s="540"/>
      <c r="X89" s="540"/>
      <c r="Y89" s="541"/>
      <c r="Z89" s="541"/>
      <c r="AA89" s="541"/>
      <c r="AB89" s="541"/>
      <c r="AC89" s="541"/>
      <c r="AD89" s="541"/>
      <c r="AE89" s="539"/>
      <c r="AF89" s="550"/>
      <c r="AG89" s="550"/>
      <c r="AH89" s="550"/>
      <c r="AI89" s="550"/>
      <c r="AJ89" s="550"/>
      <c r="AK89" s="550"/>
      <c r="AL89" s="550"/>
      <c r="AM89" s="550"/>
      <c r="AN89" s="550"/>
      <c r="AO89" s="551"/>
      <c r="AP89" s="550" t="s">
        <v>317</v>
      </c>
      <c r="AQ89" s="550" t="s">
        <v>317</v>
      </c>
      <c r="AR89" s="542" t="s">
        <v>317</v>
      </c>
      <c r="AS89" s="550" t="s">
        <v>317</v>
      </c>
      <c r="AT89" s="550" t="s">
        <v>317</v>
      </c>
      <c r="AU89" s="550" t="s">
        <v>317</v>
      </c>
      <c r="AV89" s="551"/>
      <c r="AW89" s="550"/>
      <c r="AY89" s="549" t="str">
        <f>IF(OR(TabB4[[#This Row],[eingereichter
Betrag (€)]]=0,TabB4[[#This Row],[eingereichter
Betrag (€)]]=""),"",COUNTA($M$6:$M89)-COUNTIF(($M$6:$M89),0))</f>
        <v/>
      </c>
      <c r="AZ89" s="552">
        <f t="shared" ca="1" si="1"/>
        <v>0.70622470730418407</v>
      </c>
      <c r="BA89" s="552">
        <f>IF(TabB4[[#This Row],[Lfd.
Nr. f.
Stich-
probe]]&lt;&gt;"",TabB4[[#This Row],[Zufalls-
zahl]],0)</f>
        <v>0</v>
      </c>
      <c r="BB89" s="563">
        <f>IF(TabB4[[#This Row],[Stich-
probe]]&gt;0,IF(TabB4[[#This Row],[Differenz
förderfähig/
eingereicht nach Prüfung ÖIF (€)]]&lt;&gt;0,1,0),0)</f>
        <v>0</v>
      </c>
      <c r="BC89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0" spans="1:75" s="60" customFormat="1">
      <c r="C90" s="549">
        <f>IF(TabB4[[#This Row],[Zufalls-
zahl wenn
lfd. Nr.]]=0,0,IF(RANK(TabB4[[#This Row],[Zufalls-
zahl wenn
lfd. Nr.]],TabB4[Zufalls-
zahl wenn
lfd. Nr.])&lt;=TabB4[[#Totals],[Zufalls-
zahl]],1,0))</f>
        <v>0</v>
      </c>
      <c r="D90" s="531" t="s">
        <v>37</v>
      </c>
      <c r="E90" s="532">
        <v>84</v>
      </c>
      <c r="F90" s="16"/>
      <c r="G90" s="77"/>
      <c r="H90" s="74"/>
      <c r="I90" s="81"/>
      <c r="M90" s="153"/>
      <c r="N90" s="153"/>
      <c r="O90" s="561">
        <f>(TabB4[[#This Row],[förderfähiger 
Betrag nach Prüfung ÖIF (€)]]-TabB4[[#This Row],[eingereichter
Betrag (€)]])*IF(TabB4[[#This Row],[Stich-
probe]]&gt;0,1,0)</f>
        <v>0</v>
      </c>
      <c r="S90" s="562"/>
      <c r="T90" s="566"/>
      <c r="U90" s="566" t="str">
        <f>IF(ISERROR(VLOOKUP(TabB4[[#This Row],[Grund für Differenz]],Datenquelle!$I$3:$J$20,2,FALSE)),"",VLOOKUP(TabB4[[#This Row],[Grund für Differenz]],Datenquelle!$I$3:$J$20,2,FALSE))</f>
        <v/>
      </c>
      <c r="V90" s="562"/>
      <c r="W90" s="540"/>
      <c r="X90" s="540"/>
      <c r="Y90" s="541"/>
      <c r="Z90" s="541"/>
      <c r="AA90" s="541"/>
      <c r="AB90" s="541"/>
      <c r="AC90" s="541"/>
      <c r="AD90" s="541"/>
      <c r="AE90" s="539"/>
      <c r="AF90" s="550"/>
      <c r="AG90" s="550"/>
      <c r="AH90" s="550"/>
      <c r="AI90" s="550"/>
      <c r="AJ90" s="550"/>
      <c r="AK90" s="550"/>
      <c r="AL90" s="550"/>
      <c r="AM90" s="550"/>
      <c r="AN90" s="550"/>
      <c r="AO90" s="551"/>
      <c r="AP90" s="550" t="s">
        <v>317</v>
      </c>
      <c r="AQ90" s="550" t="s">
        <v>317</v>
      </c>
      <c r="AR90" s="542" t="s">
        <v>317</v>
      </c>
      <c r="AS90" s="550" t="s">
        <v>317</v>
      </c>
      <c r="AT90" s="550" t="s">
        <v>317</v>
      </c>
      <c r="AU90" s="550" t="s">
        <v>317</v>
      </c>
      <c r="AV90" s="551"/>
      <c r="AW90" s="550"/>
      <c r="AY90" s="549" t="str">
        <f>IF(OR(TabB4[[#This Row],[eingereichter
Betrag (€)]]=0,TabB4[[#This Row],[eingereichter
Betrag (€)]]=""),"",COUNTA($M$6:$M90)-COUNTIF(($M$6:$M90),0))</f>
        <v/>
      </c>
      <c r="AZ90" s="552">
        <f t="shared" ca="1" si="1"/>
        <v>0.83965406698525868</v>
      </c>
      <c r="BA90" s="552">
        <f>IF(TabB4[[#This Row],[Lfd.
Nr. f.
Stich-
probe]]&lt;&gt;"",TabB4[[#This Row],[Zufalls-
zahl]],0)</f>
        <v>0</v>
      </c>
      <c r="BB90" s="563">
        <f>IF(TabB4[[#This Row],[Stich-
probe]]&gt;0,IF(TabB4[[#This Row],[Differenz
förderfähig/
eingereicht nach Prüfung ÖIF (€)]]&lt;&gt;0,1,0),0)</f>
        <v>0</v>
      </c>
      <c r="BC90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1" spans="1:75" s="60" customFormat="1">
      <c r="C91" s="549">
        <f>IF(TabB4[[#This Row],[Zufalls-
zahl wenn
lfd. Nr.]]=0,0,IF(RANK(TabB4[[#This Row],[Zufalls-
zahl wenn
lfd. Nr.]],TabB4[Zufalls-
zahl wenn
lfd. Nr.])&lt;=TabB4[[#Totals],[Zufalls-
zahl]],1,0))</f>
        <v>0</v>
      </c>
      <c r="D91" s="531" t="s">
        <v>37</v>
      </c>
      <c r="E91" s="532">
        <v>85</v>
      </c>
      <c r="F91" s="16"/>
      <c r="G91" s="77"/>
      <c r="H91" s="74"/>
      <c r="I91" s="81"/>
      <c r="M91" s="153"/>
      <c r="N91" s="153"/>
      <c r="O91" s="561">
        <f>(TabB4[[#This Row],[förderfähiger 
Betrag nach Prüfung ÖIF (€)]]-TabB4[[#This Row],[eingereichter
Betrag (€)]])*IF(TabB4[[#This Row],[Stich-
probe]]&gt;0,1,0)</f>
        <v>0</v>
      </c>
      <c r="S91" s="562"/>
      <c r="T91" s="566"/>
      <c r="U91" s="566" t="str">
        <f>IF(ISERROR(VLOOKUP(TabB4[[#This Row],[Grund für Differenz]],Datenquelle!$I$3:$J$20,2,FALSE)),"",VLOOKUP(TabB4[[#This Row],[Grund für Differenz]],Datenquelle!$I$3:$J$20,2,FALSE))</f>
        <v/>
      </c>
      <c r="V91" s="562"/>
      <c r="W91" s="540"/>
      <c r="X91" s="540"/>
      <c r="Y91" s="541"/>
      <c r="Z91" s="541"/>
      <c r="AA91" s="541"/>
      <c r="AB91" s="541"/>
      <c r="AC91" s="541"/>
      <c r="AD91" s="541"/>
      <c r="AE91" s="539"/>
      <c r="AF91" s="550"/>
      <c r="AG91" s="550"/>
      <c r="AH91" s="550"/>
      <c r="AI91" s="550"/>
      <c r="AJ91" s="550"/>
      <c r="AK91" s="550"/>
      <c r="AL91" s="550"/>
      <c r="AM91" s="550"/>
      <c r="AN91" s="550"/>
      <c r="AO91" s="551"/>
      <c r="AP91" s="550" t="s">
        <v>317</v>
      </c>
      <c r="AQ91" s="550" t="s">
        <v>317</v>
      </c>
      <c r="AR91" s="542" t="s">
        <v>317</v>
      </c>
      <c r="AS91" s="550" t="s">
        <v>317</v>
      </c>
      <c r="AT91" s="550" t="s">
        <v>317</v>
      </c>
      <c r="AU91" s="550" t="s">
        <v>317</v>
      </c>
      <c r="AV91" s="551"/>
      <c r="AW91" s="550"/>
      <c r="AY91" s="549" t="str">
        <f>IF(OR(TabB4[[#This Row],[eingereichter
Betrag (€)]]=0,TabB4[[#This Row],[eingereichter
Betrag (€)]]=""),"",COUNTA($M$6:$M91)-COUNTIF(($M$6:$M91),0))</f>
        <v/>
      </c>
      <c r="AZ91" s="552">
        <f t="shared" ca="1" si="1"/>
        <v>0.71496728984444535</v>
      </c>
      <c r="BA91" s="552">
        <f>IF(TabB4[[#This Row],[Lfd.
Nr. f.
Stich-
probe]]&lt;&gt;"",TabB4[[#This Row],[Zufalls-
zahl]],0)</f>
        <v>0</v>
      </c>
      <c r="BB91" s="563">
        <f>IF(TabB4[[#This Row],[Stich-
probe]]&gt;0,IF(TabB4[[#This Row],[Differenz
förderfähig/
eingereicht nach Prüfung ÖIF (€)]]&lt;&gt;0,1,0),0)</f>
        <v>0</v>
      </c>
      <c r="BC91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2" spans="1:75" s="60" customFormat="1">
      <c r="C92" s="549">
        <f>IF(TabB4[[#This Row],[Zufalls-
zahl wenn
lfd. Nr.]]=0,0,IF(RANK(TabB4[[#This Row],[Zufalls-
zahl wenn
lfd. Nr.]],TabB4[Zufalls-
zahl wenn
lfd. Nr.])&lt;=TabB4[[#Totals],[Zufalls-
zahl]],1,0))</f>
        <v>0</v>
      </c>
      <c r="D92" s="531" t="s">
        <v>37</v>
      </c>
      <c r="E92" s="532">
        <v>86</v>
      </c>
      <c r="F92" s="16"/>
      <c r="G92" s="77"/>
      <c r="H92" s="74"/>
      <c r="I92" s="81"/>
      <c r="M92" s="153"/>
      <c r="N92" s="153"/>
      <c r="O92" s="561">
        <f>(TabB4[[#This Row],[förderfähiger 
Betrag nach Prüfung ÖIF (€)]]-TabB4[[#This Row],[eingereichter
Betrag (€)]])*IF(TabB4[[#This Row],[Stich-
probe]]&gt;0,1,0)</f>
        <v>0</v>
      </c>
      <c r="S92" s="562"/>
      <c r="T92" s="566"/>
      <c r="U92" s="566" t="str">
        <f>IF(ISERROR(VLOOKUP(TabB4[[#This Row],[Grund für Differenz]],Datenquelle!$I$3:$J$20,2,FALSE)),"",VLOOKUP(TabB4[[#This Row],[Grund für Differenz]],Datenquelle!$I$3:$J$20,2,FALSE))</f>
        <v/>
      </c>
      <c r="V92" s="562"/>
      <c r="W92" s="540"/>
      <c r="X92" s="540"/>
      <c r="Y92" s="541"/>
      <c r="Z92" s="541"/>
      <c r="AA92" s="541"/>
      <c r="AB92" s="541"/>
      <c r="AC92" s="541"/>
      <c r="AD92" s="541"/>
      <c r="AE92" s="539"/>
      <c r="AF92" s="550"/>
      <c r="AG92" s="550"/>
      <c r="AH92" s="550"/>
      <c r="AI92" s="550"/>
      <c r="AJ92" s="550"/>
      <c r="AK92" s="550"/>
      <c r="AL92" s="550"/>
      <c r="AM92" s="550"/>
      <c r="AN92" s="550"/>
      <c r="AO92" s="551"/>
      <c r="AP92" s="550" t="s">
        <v>317</v>
      </c>
      <c r="AQ92" s="550" t="s">
        <v>317</v>
      </c>
      <c r="AR92" s="542" t="s">
        <v>317</v>
      </c>
      <c r="AS92" s="550" t="s">
        <v>317</v>
      </c>
      <c r="AT92" s="550" t="s">
        <v>317</v>
      </c>
      <c r="AU92" s="550" t="s">
        <v>317</v>
      </c>
      <c r="AV92" s="551"/>
      <c r="AW92" s="550"/>
      <c r="AY92" s="549" t="str">
        <f>IF(OR(TabB4[[#This Row],[eingereichter
Betrag (€)]]=0,TabB4[[#This Row],[eingereichter
Betrag (€)]]=""),"",COUNTA($M$6:$M92)-COUNTIF(($M$6:$M92),0))</f>
        <v/>
      </c>
      <c r="AZ92" s="552">
        <f t="shared" ca="1" si="1"/>
        <v>0.93291587297820544</v>
      </c>
      <c r="BA92" s="552">
        <f>IF(TabB4[[#This Row],[Lfd.
Nr. f.
Stich-
probe]]&lt;&gt;"",TabB4[[#This Row],[Zufalls-
zahl]],0)</f>
        <v>0</v>
      </c>
      <c r="BB92" s="563">
        <f>IF(TabB4[[#This Row],[Stich-
probe]]&gt;0,IF(TabB4[[#This Row],[Differenz
förderfähig/
eingereicht nach Prüfung ÖIF (€)]]&lt;&gt;0,1,0),0)</f>
        <v>0</v>
      </c>
      <c r="BC92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3" spans="1:75" s="60" customFormat="1">
      <c r="C93" s="549">
        <f>IF(TabB4[[#This Row],[Zufalls-
zahl wenn
lfd. Nr.]]=0,0,IF(RANK(TabB4[[#This Row],[Zufalls-
zahl wenn
lfd. Nr.]],TabB4[Zufalls-
zahl wenn
lfd. Nr.])&lt;=TabB4[[#Totals],[Zufalls-
zahl]],1,0))</f>
        <v>0</v>
      </c>
      <c r="D93" s="531" t="s">
        <v>37</v>
      </c>
      <c r="E93" s="532">
        <v>87</v>
      </c>
      <c r="F93" s="16"/>
      <c r="G93" s="77"/>
      <c r="H93" s="74"/>
      <c r="I93" s="81"/>
      <c r="M93" s="153"/>
      <c r="N93" s="153"/>
      <c r="O93" s="561">
        <f>(TabB4[[#This Row],[förderfähiger 
Betrag nach Prüfung ÖIF (€)]]-TabB4[[#This Row],[eingereichter
Betrag (€)]])*IF(TabB4[[#This Row],[Stich-
probe]]&gt;0,1,0)</f>
        <v>0</v>
      </c>
      <c r="S93" s="562"/>
      <c r="T93" s="566"/>
      <c r="U93" s="566" t="str">
        <f>IF(ISERROR(VLOOKUP(TabB4[[#This Row],[Grund für Differenz]],Datenquelle!$I$3:$J$20,2,FALSE)),"",VLOOKUP(TabB4[[#This Row],[Grund für Differenz]],Datenquelle!$I$3:$J$20,2,FALSE))</f>
        <v/>
      </c>
      <c r="V93" s="562"/>
      <c r="W93" s="540"/>
      <c r="X93" s="540"/>
      <c r="Y93" s="541"/>
      <c r="Z93" s="541"/>
      <c r="AA93" s="541"/>
      <c r="AB93" s="541"/>
      <c r="AC93" s="541"/>
      <c r="AD93" s="541"/>
      <c r="AE93" s="539"/>
      <c r="AF93" s="550"/>
      <c r="AG93" s="550"/>
      <c r="AH93" s="550"/>
      <c r="AI93" s="550"/>
      <c r="AJ93" s="550"/>
      <c r="AK93" s="550"/>
      <c r="AL93" s="550"/>
      <c r="AM93" s="550"/>
      <c r="AN93" s="550"/>
      <c r="AO93" s="551"/>
      <c r="AP93" s="550" t="s">
        <v>317</v>
      </c>
      <c r="AQ93" s="550" t="s">
        <v>317</v>
      </c>
      <c r="AR93" s="542" t="s">
        <v>317</v>
      </c>
      <c r="AS93" s="550" t="s">
        <v>317</v>
      </c>
      <c r="AT93" s="550" t="s">
        <v>317</v>
      </c>
      <c r="AU93" s="550" t="s">
        <v>317</v>
      </c>
      <c r="AV93" s="551"/>
      <c r="AW93" s="550"/>
      <c r="AY93" s="549" t="str">
        <f>IF(OR(TabB4[[#This Row],[eingereichter
Betrag (€)]]=0,TabB4[[#This Row],[eingereichter
Betrag (€)]]=""),"",COUNTA($M$6:$M93)-COUNTIF(($M$6:$M93),0))</f>
        <v/>
      </c>
      <c r="AZ93" s="552">
        <f t="shared" ca="1" si="1"/>
        <v>0.90835286301534979</v>
      </c>
      <c r="BA93" s="552">
        <f>IF(TabB4[[#This Row],[Lfd.
Nr. f.
Stich-
probe]]&lt;&gt;"",TabB4[[#This Row],[Zufalls-
zahl]],0)</f>
        <v>0</v>
      </c>
      <c r="BB93" s="563">
        <f>IF(TabB4[[#This Row],[Stich-
probe]]&gt;0,IF(TabB4[[#This Row],[Differenz
förderfähig/
eingereicht nach Prüfung ÖIF (€)]]&lt;&gt;0,1,0),0)</f>
        <v>0</v>
      </c>
      <c r="BC93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4" spans="1:75" s="60" customFormat="1">
      <c r="C94" s="549">
        <f>IF(TabB4[[#This Row],[Zufalls-
zahl wenn
lfd. Nr.]]=0,0,IF(RANK(TabB4[[#This Row],[Zufalls-
zahl wenn
lfd. Nr.]],TabB4[Zufalls-
zahl wenn
lfd. Nr.])&lt;=TabB4[[#Totals],[Zufalls-
zahl]],1,0))</f>
        <v>0</v>
      </c>
      <c r="D94" s="531" t="s">
        <v>37</v>
      </c>
      <c r="E94" s="532">
        <v>88</v>
      </c>
      <c r="F94" s="16"/>
      <c r="G94" s="77"/>
      <c r="H94" s="74"/>
      <c r="I94" s="81"/>
      <c r="M94" s="153"/>
      <c r="N94" s="153"/>
      <c r="O94" s="561">
        <f>(TabB4[[#This Row],[förderfähiger 
Betrag nach Prüfung ÖIF (€)]]-TabB4[[#This Row],[eingereichter
Betrag (€)]])*IF(TabB4[[#This Row],[Stich-
probe]]&gt;0,1,0)</f>
        <v>0</v>
      </c>
      <c r="S94" s="562"/>
      <c r="T94" s="566"/>
      <c r="U94" s="566" t="str">
        <f>IF(ISERROR(VLOOKUP(TabB4[[#This Row],[Grund für Differenz]],Datenquelle!$I$3:$J$20,2,FALSE)),"",VLOOKUP(TabB4[[#This Row],[Grund für Differenz]],Datenquelle!$I$3:$J$20,2,FALSE))</f>
        <v/>
      </c>
      <c r="V94" s="562"/>
      <c r="W94" s="540"/>
      <c r="X94" s="540"/>
      <c r="Y94" s="541"/>
      <c r="Z94" s="541"/>
      <c r="AA94" s="541"/>
      <c r="AB94" s="541"/>
      <c r="AC94" s="541"/>
      <c r="AD94" s="541"/>
      <c r="AE94" s="539"/>
      <c r="AF94" s="550"/>
      <c r="AG94" s="550"/>
      <c r="AH94" s="550"/>
      <c r="AI94" s="550"/>
      <c r="AJ94" s="550"/>
      <c r="AK94" s="550"/>
      <c r="AL94" s="550"/>
      <c r="AM94" s="550"/>
      <c r="AN94" s="550"/>
      <c r="AO94" s="551"/>
      <c r="AP94" s="550" t="s">
        <v>317</v>
      </c>
      <c r="AQ94" s="550" t="s">
        <v>317</v>
      </c>
      <c r="AR94" s="542" t="s">
        <v>317</v>
      </c>
      <c r="AS94" s="550" t="s">
        <v>317</v>
      </c>
      <c r="AT94" s="550" t="s">
        <v>317</v>
      </c>
      <c r="AU94" s="550" t="s">
        <v>317</v>
      </c>
      <c r="AV94" s="551"/>
      <c r="AW94" s="550"/>
      <c r="AY94" s="549" t="str">
        <f>IF(OR(TabB4[[#This Row],[eingereichter
Betrag (€)]]=0,TabB4[[#This Row],[eingereichter
Betrag (€)]]=""),"",COUNTA($M$6:$M94)-COUNTIF(($M$6:$M94),0))</f>
        <v/>
      </c>
      <c r="AZ94" s="552">
        <f t="shared" ca="1" si="1"/>
        <v>0.28633602180939699</v>
      </c>
      <c r="BA94" s="552">
        <f>IF(TabB4[[#This Row],[Lfd.
Nr. f.
Stich-
probe]]&lt;&gt;"",TabB4[[#This Row],[Zufalls-
zahl]],0)</f>
        <v>0</v>
      </c>
      <c r="BB94" s="563">
        <f>IF(TabB4[[#This Row],[Stich-
probe]]&gt;0,IF(TabB4[[#This Row],[Differenz
förderfähig/
eingereicht nach Prüfung ÖIF (€)]]&lt;&gt;0,1,0),0)</f>
        <v>0</v>
      </c>
      <c r="BC94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5" spans="1:75" s="60" customFormat="1">
      <c r="C95" s="549">
        <f>IF(TabB4[[#This Row],[Zufalls-
zahl wenn
lfd. Nr.]]=0,0,IF(RANK(TabB4[[#This Row],[Zufalls-
zahl wenn
lfd. Nr.]],TabB4[Zufalls-
zahl wenn
lfd. Nr.])&lt;=TabB4[[#Totals],[Zufalls-
zahl]],1,0))</f>
        <v>0</v>
      </c>
      <c r="D95" s="531" t="s">
        <v>37</v>
      </c>
      <c r="E95" s="532">
        <v>89</v>
      </c>
      <c r="F95" s="16"/>
      <c r="G95" s="77"/>
      <c r="H95" s="74"/>
      <c r="I95" s="81"/>
      <c r="M95" s="153"/>
      <c r="N95" s="153"/>
      <c r="O95" s="561">
        <f>(TabB4[[#This Row],[förderfähiger 
Betrag nach Prüfung ÖIF (€)]]-TabB4[[#This Row],[eingereichter
Betrag (€)]])*IF(TabB4[[#This Row],[Stich-
probe]]&gt;0,1,0)</f>
        <v>0</v>
      </c>
      <c r="S95" s="562"/>
      <c r="T95" s="566"/>
      <c r="U95" s="566" t="str">
        <f>IF(ISERROR(VLOOKUP(TabB4[[#This Row],[Grund für Differenz]],Datenquelle!$I$3:$J$20,2,FALSE)),"",VLOOKUP(TabB4[[#This Row],[Grund für Differenz]],Datenquelle!$I$3:$J$20,2,FALSE))</f>
        <v/>
      </c>
      <c r="V95" s="562"/>
      <c r="W95" s="540"/>
      <c r="X95" s="540"/>
      <c r="Y95" s="541"/>
      <c r="Z95" s="541"/>
      <c r="AA95" s="541"/>
      <c r="AB95" s="541"/>
      <c r="AC95" s="541"/>
      <c r="AD95" s="541"/>
      <c r="AE95" s="539"/>
      <c r="AF95" s="550"/>
      <c r="AG95" s="550"/>
      <c r="AH95" s="550"/>
      <c r="AI95" s="550"/>
      <c r="AJ95" s="550"/>
      <c r="AK95" s="550"/>
      <c r="AL95" s="550"/>
      <c r="AM95" s="550"/>
      <c r="AN95" s="550"/>
      <c r="AO95" s="551"/>
      <c r="AP95" s="550" t="s">
        <v>317</v>
      </c>
      <c r="AQ95" s="550" t="s">
        <v>317</v>
      </c>
      <c r="AR95" s="542" t="s">
        <v>317</v>
      </c>
      <c r="AS95" s="550" t="s">
        <v>317</v>
      </c>
      <c r="AT95" s="550" t="s">
        <v>317</v>
      </c>
      <c r="AU95" s="550" t="s">
        <v>317</v>
      </c>
      <c r="AV95" s="551"/>
      <c r="AW95" s="550"/>
      <c r="AY95" s="549" t="str">
        <f>IF(OR(TabB4[[#This Row],[eingereichter
Betrag (€)]]=0,TabB4[[#This Row],[eingereichter
Betrag (€)]]=""),"",COUNTA($M$6:$M95)-COUNTIF(($M$6:$M95),0))</f>
        <v/>
      </c>
      <c r="AZ95" s="552">
        <f t="shared" ca="1" si="1"/>
        <v>0.75671825284864758</v>
      </c>
      <c r="BA95" s="552">
        <f>IF(TabB4[[#This Row],[Lfd.
Nr. f.
Stich-
probe]]&lt;&gt;"",TabB4[[#This Row],[Zufalls-
zahl]],0)</f>
        <v>0</v>
      </c>
      <c r="BB95" s="563">
        <f>IF(TabB4[[#This Row],[Stich-
probe]]&gt;0,IF(TabB4[[#This Row],[Differenz
förderfähig/
eingereicht nach Prüfung ÖIF (€)]]&lt;&gt;0,1,0),0)</f>
        <v>0</v>
      </c>
      <c r="BC95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6" spans="1:75" s="60" customFormat="1">
      <c r="C96" s="549">
        <f>IF(TabB4[[#This Row],[Zufalls-
zahl wenn
lfd. Nr.]]=0,0,IF(RANK(TabB4[[#This Row],[Zufalls-
zahl wenn
lfd. Nr.]],TabB4[Zufalls-
zahl wenn
lfd. Nr.])&lt;=TabB4[[#Totals],[Zufalls-
zahl]],1,0))</f>
        <v>0</v>
      </c>
      <c r="D96" s="531" t="s">
        <v>37</v>
      </c>
      <c r="E96" s="532">
        <v>90</v>
      </c>
      <c r="F96" s="16"/>
      <c r="G96" s="77"/>
      <c r="H96" s="74"/>
      <c r="I96" s="81"/>
      <c r="M96" s="153"/>
      <c r="N96" s="153"/>
      <c r="O96" s="561">
        <f>(TabB4[[#This Row],[förderfähiger 
Betrag nach Prüfung ÖIF (€)]]-TabB4[[#This Row],[eingereichter
Betrag (€)]])*IF(TabB4[[#This Row],[Stich-
probe]]&gt;0,1,0)</f>
        <v>0</v>
      </c>
      <c r="S96" s="562"/>
      <c r="T96" s="566"/>
      <c r="U96" s="566" t="str">
        <f>IF(ISERROR(VLOOKUP(TabB4[[#This Row],[Grund für Differenz]],Datenquelle!$I$3:$J$20,2,FALSE)),"",VLOOKUP(TabB4[[#This Row],[Grund für Differenz]],Datenquelle!$I$3:$J$20,2,FALSE))</f>
        <v/>
      </c>
      <c r="V96" s="562"/>
      <c r="W96" s="540"/>
      <c r="X96" s="540"/>
      <c r="Y96" s="541"/>
      <c r="Z96" s="541"/>
      <c r="AA96" s="541"/>
      <c r="AB96" s="541"/>
      <c r="AC96" s="541"/>
      <c r="AD96" s="541"/>
      <c r="AE96" s="539"/>
      <c r="AF96" s="550"/>
      <c r="AG96" s="550"/>
      <c r="AH96" s="550"/>
      <c r="AI96" s="550"/>
      <c r="AJ96" s="550"/>
      <c r="AK96" s="550"/>
      <c r="AL96" s="550"/>
      <c r="AM96" s="550"/>
      <c r="AN96" s="550"/>
      <c r="AO96" s="551"/>
      <c r="AP96" s="550" t="s">
        <v>317</v>
      </c>
      <c r="AQ96" s="550" t="s">
        <v>317</v>
      </c>
      <c r="AR96" s="542" t="s">
        <v>317</v>
      </c>
      <c r="AS96" s="550" t="s">
        <v>317</v>
      </c>
      <c r="AT96" s="550" t="s">
        <v>317</v>
      </c>
      <c r="AU96" s="550" t="s">
        <v>317</v>
      </c>
      <c r="AV96" s="551"/>
      <c r="AW96" s="550"/>
      <c r="AY96" s="549" t="str">
        <f>IF(OR(TabB4[[#This Row],[eingereichter
Betrag (€)]]=0,TabB4[[#This Row],[eingereichter
Betrag (€)]]=""),"",COUNTA($M$6:$M96)-COUNTIF(($M$6:$M96),0))</f>
        <v/>
      </c>
      <c r="AZ96" s="552">
        <f t="shared" ca="1" si="1"/>
        <v>0.51618217401428834</v>
      </c>
      <c r="BA96" s="552">
        <f>IF(TabB4[[#This Row],[Lfd.
Nr. f.
Stich-
probe]]&lt;&gt;"",TabB4[[#This Row],[Zufalls-
zahl]],0)</f>
        <v>0</v>
      </c>
      <c r="BB96" s="563">
        <f>IF(TabB4[[#This Row],[Stich-
probe]]&gt;0,IF(TabB4[[#This Row],[Differenz
förderfähig/
eingereicht nach Prüfung ÖIF (€)]]&lt;&gt;0,1,0),0)</f>
        <v>0</v>
      </c>
      <c r="BC96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7" spans="3:55" s="60" customFormat="1">
      <c r="C97" s="549">
        <f>IF(TabB4[[#This Row],[Zufalls-
zahl wenn
lfd. Nr.]]=0,0,IF(RANK(TabB4[[#This Row],[Zufalls-
zahl wenn
lfd. Nr.]],TabB4[Zufalls-
zahl wenn
lfd. Nr.])&lt;=TabB4[[#Totals],[Zufalls-
zahl]],1,0))</f>
        <v>0</v>
      </c>
      <c r="D97" s="531" t="s">
        <v>37</v>
      </c>
      <c r="E97" s="532">
        <v>91</v>
      </c>
      <c r="F97" s="16"/>
      <c r="G97" s="77"/>
      <c r="H97" s="74"/>
      <c r="I97" s="81"/>
      <c r="M97" s="153"/>
      <c r="N97" s="153"/>
      <c r="O97" s="561">
        <f>(TabB4[[#This Row],[förderfähiger 
Betrag nach Prüfung ÖIF (€)]]-TabB4[[#This Row],[eingereichter
Betrag (€)]])*IF(TabB4[[#This Row],[Stich-
probe]]&gt;0,1,0)</f>
        <v>0</v>
      </c>
      <c r="S97" s="562"/>
      <c r="T97" s="566"/>
      <c r="U97" s="566" t="str">
        <f>IF(ISERROR(VLOOKUP(TabB4[[#This Row],[Grund für Differenz]],Datenquelle!$I$3:$J$20,2,FALSE)),"",VLOOKUP(TabB4[[#This Row],[Grund für Differenz]],Datenquelle!$I$3:$J$20,2,FALSE))</f>
        <v/>
      </c>
      <c r="V97" s="562"/>
      <c r="W97" s="540"/>
      <c r="X97" s="540"/>
      <c r="Y97" s="541"/>
      <c r="Z97" s="541"/>
      <c r="AA97" s="541"/>
      <c r="AB97" s="541"/>
      <c r="AC97" s="541"/>
      <c r="AD97" s="541"/>
      <c r="AE97" s="539"/>
      <c r="AF97" s="550"/>
      <c r="AG97" s="550"/>
      <c r="AH97" s="550"/>
      <c r="AI97" s="550"/>
      <c r="AJ97" s="550"/>
      <c r="AK97" s="550"/>
      <c r="AL97" s="550"/>
      <c r="AM97" s="550"/>
      <c r="AN97" s="550"/>
      <c r="AO97" s="551"/>
      <c r="AP97" s="550" t="s">
        <v>317</v>
      </c>
      <c r="AQ97" s="550" t="s">
        <v>317</v>
      </c>
      <c r="AR97" s="542" t="s">
        <v>317</v>
      </c>
      <c r="AS97" s="550" t="s">
        <v>317</v>
      </c>
      <c r="AT97" s="550" t="s">
        <v>317</v>
      </c>
      <c r="AU97" s="550" t="s">
        <v>317</v>
      </c>
      <c r="AV97" s="551"/>
      <c r="AW97" s="550"/>
      <c r="AY97" s="549" t="str">
        <f>IF(OR(TabB4[[#This Row],[eingereichter
Betrag (€)]]=0,TabB4[[#This Row],[eingereichter
Betrag (€)]]=""),"",COUNTA($M$6:$M97)-COUNTIF(($M$6:$M97),0))</f>
        <v/>
      </c>
      <c r="AZ97" s="552">
        <f t="shared" ca="1" si="1"/>
        <v>0.4951304204227196</v>
      </c>
      <c r="BA97" s="552">
        <f>IF(TabB4[[#This Row],[Lfd.
Nr. f.
Stich-
probe]]&lt;&gt;"",TabB4[[#This Row],[Zufalls-
zahl]],0)</f>
        <v>0</v>
      </c>
      <c r="BB97" s="563">
        <f>IF(TabB4[[#This Row],[Stich-
probe]]&gt;0,IF(TabB4[[#This Row],[Differenz
förderfähig/
eingereicht nach Prüfung ÖIF (€)]]&lt;&gt;0,1,0),0)</f>
        <v>0</v>
      </c>
      <c r="BC97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8" spans="3:55" s="60" customFormat="1">
      <c r="C98" s="549">
        <f>IF(TabB4[[#This Row],[Zufalls-
zahl wenn
lfd. Nr.]]=0,0,IF(RANK(TabB4[[#This Row],[Zufalls-
zahl wenn
lfd. Nr.]],TabB4[Zufalls-
zahl wenn
lfd. Nr.])&lt;=TabB4[[#Totals],[Zufalls-
zahl]],1,0))</f>
        <v>0</v>
      </c>
      <c r="D98" s="531" t="s">
        <v>37</v>
      </c>
      <c r="E98" s="532">
        <v>92</v>
      </c>
      <c r="F98" s="16"/>
      <c r="G98" s="77"/>
      <c r="H98" s="74"/>
      <c r="I98" s="81"/>
      <c r="M98" s="153"/>
      <c r="N98" s="153"/>
      <c r="O98" s="561">
        <f>(TabB4[[#This Row],[förderfähiger 
Betrag nach Prüfung ÖIF (€)]]-TabB4[[#This Row],[eingereichter
Betrag (€)]])*IF(TabB4[[#This Row],[Stich-
probe]]&gt;0,1,0)</f>
        <v>0</v>
      </c>
      <c r="S98" s="562"/>
      <c r="T98" s="566"/>
      <c r="U98" s="566" t="str">
        <f>IF(ISERROR(VLOOKUP(TabB4[[#This Row],[Grund für Differenz]],Datenquelle!$I$3:$J$20,2,FALSE)),"",VLOOKUP(TabB4[[#This Row],[Grund für Differenz]],Datenquelle!$I$3:$J$20,2,FALSE))</f>
        <v/>
      </c>
      <c r="V98" s="562"/>
      <c r="W98" s="540"/>
      <c r="X98" s="540"/>
      <c r="Y98" s="541"/>
      <c r="Z98" s="541"/>
      <c r="AA98" s="541"/>
      <c r="AB98" s="541"/>
      <c r="AC98" s="541"/>
      <c r="AD98" s="541"/>
      <c r="AE98" s="539"/>
      <c r="AF98" s="550"/>
      <c r="AG98" s="550"/>
      <c r="AH98" s="550"/>
      <c r="AI98" s="550"/>
      <c r="AJ98" s="550"/>
      <c r="AK98" s="550"/>
      <c r="AL98" s="550"/>
      <c r="AM98" s="550"/>
      <c r="AN98" s="550"/>
      <c r="AO98" s="551"/>
      <c r="AP98" s="550" t="s">
        <v>317</v>
      </c>
      <c r="AQ98" s="550" t="s">
        <v>317</v>
      </c>
      <c r="AR98" s="542" t="s">
        <v>317</v>
      </c>
      <c r="AS98" s="550" t="s">
        <v>317</v>
      </c>
      <c r="AT98" s="550" t="s">
        <v>317</v>
      </c>
      <c r="AU98" s="550" t="s">
        <v>317</v>
      </c>
      <c r="AV98" s="551"/>
      <c r="AW98" s="550"/>
      <c r="AY98" s="549" t="str">
        <f>IF(OR(TabB4[[#This Row],[eingereichter
Betrag (€)]]=0,TabB4[[#This Row],[eingereichter
Betrag (€)]]=""),"",COUNTA($M$6:$M98)-COUNTIF(($M$6:$M98),0))</f>
        <v/>
      </c>
      <c r="AZ98" s="552">
        <f t="shared" ca="1" si="1"/>
        <v>0.36885761442585552</v>
      </c>
      <c r="BA98" s="552">
        <f>IF(TabB4[[#This Row],[Lfd.
Nr. f.
Stich-
probe]]&lt;&gt;"",TabB4[[#This Row],[Zufalls-
zahl]],0)</f>
        <v>0</v>
      </c>
      <c r="BB98" s="563">
        <f>IF(TabB4[[#This Row],[Stich-
probe]]&gt;0,IF(TabB4[[#This Row],[Differenz
förderfähig/
eingereicht nach Prüfung ÖIF (€)]]&lt;&gt;0,1,0),0)</f>
        <v>0</v>
      </c>
      <c r="BC98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9" spans="3:55" s="60" customFormat="1">
      <c r="C99" s="549">
        <f>IF(TabB4[[#This Row],[Zufalls-
zahl wenn
lfd. Nr.]]=0,0,IF(RANK(TabB4[[#This Row],[Zufalls-
zahl wenn
lfd. Nr.]],TabB4[Zufalls-
zahl wenn
lfd. Nr.])&lt;=TabB4[[#Totals],[Zufalls-
zahl]],1,0))</f>
        <v>0</v>
      </c>
      <c r="D99" s="531" t="s">
        <v>37</v>
      </c>
      <c r="E99" s="532">
        <v>93</v>
      </c>
      <c r="F99" s="16"/>
      <c r="G99" s="77"/>
      <c r="H99" s="74"/>
      <c r="I99" s="81"/>
      <c r="M99" s="153"/>
      <c r="N99" s="153"/>
      <c r="O99" s="561">
        <f>(TabB4[[#This Row],[förderfähiger 
Betrag nach Prüfung ÖIF (€)]]-TabB4[[#This Row],[eingereichter
Betrag (€)]])*IF(TabB4[[#This Row],[Stich-
probe]]&gt;0,1,0)</f>
        <v>0</v>
      </c>
      <c r="S99" s="562"/>
      <c r="T99" s="566"/>
      <c r="U99" s="566" t="str">
        <f>IF(ISERROR(VLOOKUP(TabB4[[#This Row],[Grund für Differenz]],Datenquelle!$I$3:$J$20,2,FALSE)),"",VLOOKUP(TabB4[[#This Row],[Grund für Differenz]],Datenquelle!$I$3:$J$20,2,FALSE))</f>
        <v/>
      </c>
      <c r="V99" s="562"/>
      <c r="W99" s="540"/>
      <c r="X99" s="540"/>
      <c r="Y99" s="541"/>
      <c r="Z99" s="541"/>
      <c r="AA99" s="541"/>
      <c r="AB99" s="541"/>
      <c r="AC99" s="541"/>
      <c r="AD99" s="541"/>
      <c r="AE99" s="539"/>
      <c r="AF99" s="550"/>
      <c r="AG99" s="550"/>
      <c r="AH99" s="550"/>
      <c r="AI99" s="550"/>
      <c r="AJ99" s="550"/>
      <c r="AK99" s="550"/>
      <c r="AL99" s="550"/>
      <c r="AM99" s="550"/>
      <c r="AN99" s="550"/>
      <c r="AO99" s="551"/>
      <c r="AP99" s="550" t="s">
        <v>317</v>
      </c>
      <c r="AQ99" s="550" t="s">
        <v>317</v>
      </c>
      <c r="AR99" s="542" t="s">
        <v>317</v>
      </c>
      <c r="AS99" s="550" t="s">
        <v>317</v>
      </c>
      <c r="AT99" s="550" t="s">
        <v>317</v>
      </c>
      <c r="AU99" s="550" t="s">
        <v>317</v>
      </c>
      <c r="AV99" s="551"/>
      <c r="AW99" s="550"/>
      <c r="AY99" s="549" t="str">
        <f>IF(OR(TabB4[[#This Row],[eingereichter
Betrag (€)]]=0,TabB4[[#This Row],[eingereichter
Betrag (€)]]=""),"",COUNTA($M$6:$M99)-COUNTIF(($M$6:$M99),0))</f>
        <v/>
      </c>
      <c r="AZ99" s="552">
        <f t="shared" ca="1" si="1"/>
        <v>0.60944186609174167</v>
      </c>
      <c r="BA99" s="552">
        <f>IF(TabB4[[#This Row],[Lfd.
Nr. f.
Stich-
probe]]&lt;&gt;"",TabB4[[#This Row],[Zufalls-
zahl]],0)</f>
        <v>0</v>
      </c>
      <c r="BB99" s="563">
        <f>IF(TabB4[[#This Row],[Stich-
probe]]&gt;0,IF(TabB4[[#This Row],[Differenz
förderfähig/
eingereicht nach Prüfung ÖIF (€)]]&lt;&gt;0,1,0),0)</f>
        <v>0</v>
      </c>
      <c r="BC99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0" spans="3:55" s="60" customFormat="1">
      <c r="C100" s="549">
        <f>IF(TabB4[[#This Row],[Zufalls-
zahl wenn
lfd. Nr.]]=0,0,IF(RANK(TabB4[[#This Row],[Zufalls-
zahl wenn
lfd. Nr.]],TabB4[Zufalls-
zahl wenn
lfd. Nr.])&lt;=TabB4[[#Totals],[Zufalls-
zahl]],1,0))</f>
        <v>0</v>
      </c>
      <c r="D100" s="531" t="s">
        <v>37</v>
      </c>
      <c r="E100" s="532">
        <v>94</v>
      </c>
      <c r="F100" s="16"/>
      <c r="G100" s="77"/>
      <c r="H100" s="74"/>
      <c r="I100" s="81"/>
      <c r="M100" s="153"/>
      <c r="N100" s="153"/>
      <c r="O100" s="561">
        <f>(TabB4[[#This Row],[förderfähiger 
Betrag nach Prüfung ÖIF (€)]]-TabB4[[#This Row],[eingereichter
Betrag (€)]])*IF(TabB4[[#This Row],[Stich-
probe]]&gt;0,1,0)</f>
        <v>0</v>
      </c>
      <c r="S100" s="562"/>
      <c r="T100" s="566"/>
      <c r="U100" s="566" t="str">
        <f>IF(ISERROR(VLOOKUP(TabB4[[#This Row],[Grund für Differenz]],Datenquelle!$I$3:$J$20,2,FALSE)),"",VLOOKUP(TabB4[[#This Row],[Grund für Differenz]],Datenquelle!$I$3:$J$20,2,FALSE))</f>
        <v/>
      </c>
      <c r="V100" s="562"/>
      <c r="W100" s="540"/>
      <c r="X100" s="540"/>
      <c r="Y100" s="541"/>
      <c r="Z100" s="541"/>
      <c r="AA100" s="541"/>
      <c r="AB100" s="541"/>
      <c r="AC100" s="541"/>
      <c r="AD100" s="541"/>
      <c r="AE100" s="539"/>
      <c r="AF100" s="550"/>
      <c r="AG100" s="550"/>
      <c r="AH100" s="550"/>
      <c r="AI100" s="550"/>
      <c r="AJ100" s="550"/>
      <c r="AK100" s="550"/>
      <c r="AL100" s="550"/>
      <c r="AM100" s="550"/>
      <c r="AN100" s="550"/>
      <c r="AO100" s="551"/>
      <c r="AP100" s="550" t="s">
        <v>317</v>
      </c>
      <c r="AQ100" s="550" t="s">
        <v>317</v>
      </c>
      <c r="AR100" s="542" t="s">
        <v>317</v>
      </c>
      <c r="AS100" s="550" t="s">
        <v>317</v>
      </c>
      <c r="AT100" s="550" t="s">
        <v>317</v>
      </c>
      <c r="AU100" s="550" t="s">
        <v>317</v>
      </c>
      <c r="AV100" s="551"/>
      <c r="AW100" s="550"/>
      <c r="AY100" s="549" t="str">
        <f>IF(OR(TabB4[[#This Row],[eingereichter
Betrag (€)]]=0,TabB4[[#This Row],[eingereichter
Betrag (€)]]=""),"",COUNTA($M$6:$M100)-COUNTIF(($M$6:$M100),0))</f>
        <v/>
      </c>
      <c r="AZ100" s="552">
        <f t="shared" ca="1" si="1"/>
        <v>0.48794643195543319</v>
      </c>
      <c r="BA100" s="552">
        <f>IF(TabB4[[#This Row],[Lfd.
Nr. f.
Stich-
probe]]&lt;&gt;"",TabB4[[#This Row],[Zufalls-
zahl]],0)</f>
        <v>0</v>
      </c>
      <c r="BB100" s="563">
        <f>IF(TabB4[[#This Row],[Stich-
probe]]&gt;0,IF(TabB4[[#This Row],[Differenz
förderfähig/
eingereicht nach Prüfung ÖIF (€)]]&lt;&gt;0,1,0),0)</f>
        <v>0</v>
      </c>
      <c r="BC100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1" spans="3:55" s="60" customFormat="1">
      <c r="C101" s="549">
        <f>IF(TabB4[[#This Row],[Zufalls-
zahl wenn
lfd. Nr.]]=0,0,IF(RANK(TabB4[[#This Row],[Zufalls-
zahl wenn
lfd. Nr.]],TabB4[Zufalls-
zahl wenn
lfd. Nr.])&lt;=TabB4[[#Totals],[Zufalls-
zahl]],1,0))</f>
        <v>0</v>
      </c>
      <c r="D101" s="531" t="s">
        <v>37</v>
      </c>
      <c r="E101" s="532">
        <v>95</v>
      </c>
      <c r="F101" s="16"/>
      <c r="G101" s="77"/>
      <c r="H101" s="74"/>
      <c r="I101" s="81"/>
      <c r="M101" s="153"/>
      <c r="N101" s="153"/>
      <c r="O101" s="561">
        <f>(TabB4[[#This Row],[förderfähiger 
Betrag nach Prüfung ÖIF (€)]]-TabB4[[#This Row],[eingereichter
Betrag (€)]])*IF(TabB4[[#This Row],[Stich-
probe]]&gt;0,1,0)</f>
        <v>0</v>
      </c>
      <c r="S101" s="562"/>
      <c r="T101" s="566"/>
      <c r="U101" s="566" t="str">
        <f>IF(ISERROR(VLOOKUP(TabB4[[#This Row],[Grund für Differenz]],Datenquelle!$I$3:$J$20,2,FALSE)),"",VLOOKUP(TabB4[[#This Row],[Grund für Differenz]],Datenquelle!$I$3:$J$20,2,FALSE))</f>
        <v/>
      </c>
      <c r="V101" s="562"/>
      <c r="W101" s="540"/>
      <c r="X101" s="540"/>
      <c r="Y101" s="541"/>
      <c r="Z101" s="541"/>
      <c r="AA101" s="541"/>
      <c r="AB101" s="541"/>
      <c r="AC101" s="541"/>
      <c r="AD101" s="541"/>
      <c r="AE101" s="539"/>
      <c r="AF101" s="550"/>
      <c r="AG101" s="550"/>
      <c r="AH101" s="550"/>
      <c r="AI101" s="550"/>
      <c r="AJ101" s="550"/>
      <c r="AK101" s="550"/>
      <c r="AL101" s="550"/>
      <c r="AM101" s="550"/>
      <c r="AN101" s="550"/>
      <c r="AO101" s="551"/>
      <c r="AP101" s="550" t="s">
        <v>317</v>
      </c>
      <c r="AQ101" s="550" t="s">
        <v>317</v>
      </c>
      <c r="AR101" s="542" t="s">
        <v>317</v>
      </c>
      <c r="AS101" s="550" t="s">
        <v>317</v>
      </c>
      <c r="AT101" s="550" t="s">
        <v>317</v>
      </c>
      <c r="AU101" s="550" t="s">
        <v>317</v>
      </c>
      <c r="AV101" s="551"/>
      <c r="AW101" s="550"/>
      <c r="AY101" s="549" t="str">
        <f>IF(OR(TabB4[[#This Row],[eingereichter
Betrag (€)]]=0,TabB4[[#This Row],[eingereichter
Betrag (€)]]=""),"",COUNTA($M$6:$M101)-COUNTIF(($M$6:$M101),0))</f>
        <v/>
      </c>
      <c r="AZ101" s="552">
        <f t="shared" ca="1" si="1"/>
        <v>0.93316008018331831</v>
      </c>
      <c r="BA101" s="552">
        <f>IF(TabB4[[#This Row],[Lfd.
Nr. f.
Stich-
probe]]&lt;&gt;"",TabB4[[#This Row],[Zufalls-
zahl]],0)</f>
        <v>0</v>
      </c>
      <c r="BB101" s="563">
        <f>IF(TabB4[[#This Row],[Stich-
probe]]&gt;0,IF(TabB4[[#This Row],[Differenz
förderfähig/
eingereicht nach Prüfung ÖIF (€)]]&lt;&gt;0,1,0),0)</f>
        <v>0</v>
      </c>
      <c r="BC101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2" spans="3:55" s="60" customFormat="1">
      <c r="C102" s="549">
        <f>IF(TabB4[[#This Row],[Zufalls-
zahl wenn
lfd. Nr.]]=0,0,IF(RANK(TabB4[[#This Row],[Zufalls-
zahl wenn
lfd. Nr.]],TabB4[Zufalls-
zahl wenn
lfd. Nr.])&lt;=TabB4[[#Totals],[Zufalls-
zahl]],1,0))</f>
        <v>0</v>
      </c>
      <c r="D102" s="531" t="s">
        <v>37</v>
      </c>
      <c r="E102" s="532">
        <v>96</v>
      </c>
      <c r="F102" s="16"/>
      <c r="G102" s="77"/>
      <c r="H102" s="74"/>
      <c r="I102" s="81"/>
      <c r="M102" s="153"/>
      <c r="N102" s="153"/>
      <c r="O102" s="561">
        <f>(TabB4[[#This Row],[förderfähiger 
Betrag nach Prüfung ÖIF (€)]]-TabB4[[#This Row],[eingereichter
Betrag (€)]])*IF(TabB4[[#This Row],[Stich-
probe]]&gt;0,1,0)</f>
        <v>0</v>
      </c>
      <c r="S102" s="562"/>
      <c r="T102" s="566"/>
      <c r="U102" s="566" t="str">
        <f>IF(ISERROR(VLOOKUP(TabB4[[#This Row],[Grund für Differenz]],Datenquelle!$I$3:$J$20,2,FALSE)),"",VLOOKUP(TabB4[[#This Row],[Grund für Differenz]],Datenquelle!$I$3:$J$20,2,FALSE))</f>
        <v/>
      </c>
      <c r="V102" s="562"/>
      <c r="W102" s="540"/>
      <c r="X102" s="540"/>
      <c r="Y102" s="541"/>
      <c r="Z102" s="541"/>
      <c r="AA102" s="541"/>
      <c r="AB102" s="541"/>
      <c r="AC102" s="541"/>
      <c r="AD102" s="541"/>
      <c r="AE102" s="539"/>
      <c r="AF102" s="550"/>
      <c r="AG102" s="550"/>
      <c r="AH102" s="550"/>
      <c r="AI102" s="550"/>
      <c r="AJ102" s="550"/>
      <c r="AK102" s="550"/>
      <c r="AL102" s="550"/>
      <c r="AM102" s="550"/>
      <c r="AN102" s="550"/>
      <c r="AO102" s="551"/>
      <c r="AP102" s="550" t="s">
        <v>317</v>
      </c>
      <c r="AQ102" s="550" t="s">
        <v>317</v>
      </c>
      <c r="AR102" s="542" t="s">
        <v>317</v>
      </c>
      <c r="AS102" s="550" t="s">
        <v>317</v>
      </c>
      <c r="AT102" s="550" t="s">
        <v>317</v>
      </c>
      <c r="AU102" s="550" t="s">
        <v>317</v>
      </c>
      <c r="AV102" s="551"/>
      <c r="AW102" s="550"/>
      <c r="AY102" s="549" t="str">
        <f>IF(OR(TabB4[[#This Row],[eingereichter
Betrag (€)]]=0,TabB4[[#This Row],[eingereichter
Betrag (€)]]=""),"",COUNTA($M$6:$M102)-COUNTIF(($M$6:$M102),0))</f>
        <v/>
      </c>
      <c r="AZ102" s="552">
        <f t="shared" ca="1" si="1"/>
        <v>0.70157179862009211</v>
      </c>
      <c r="BA102" s="552">
        <f>IF(TabB4[[#This Row],[Lfd.
Nr. f.
Stich-
probe]]&lt;&gt;"",TabB4[[#This Row],[Zufalls-
zahl]],0)</f>
        <v>0</v>
      </c>
      <c r="BB102" s="563">
        <f>IF(TabB4[[#This Row],[Stich-
probe]]&gt;0,IF(TabB4[[#This Row],[Differenz
förderfähig/
eingereicht nach Prüfung ÖIF (€)]]&lt;&gt;0,1,0),0)</f>
        <v>0</v>
      </c>
      <c r="BC102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3" spans="3:55" s="60" customFormat="1">
      <c r="C103" s="549">
        <f>IF(TabB4[[#This Row],[Zufalls-
zahl wenn
lfd. Nr.]]=0,0,IF(RANK(TabB4[[#This Row],[Zufalls-
zahl wenn
lfd. Nr.]],TabB4[Zufalls-
zahl wenn
lfd. Nr.])&lt;=TabB4[[#Totals],[Zufalls-
zahl]],1,0))</f>
        <v>0</v>
      </c>
      <c r="D103" s="531" t="s">
        <v>37</v>
      </c>
      <c r="E103" s="532">
        <v>97</v>
      </c>
      <c r="F103" s="16"/>
      <c r="G103" s="77"/>
      <c r="H103" s="74"/>
      <c r="I103" s="81"/>
      <c r="M103" s="153"/>
      <c r="N103" s="153"/>
      <c r="O103" s="561">
        <f>(TabB4[[#This Row],[förderfähiger 
Betrag nach Prüfung ÖIF (€)]]-TabB4[[#This Row],[eingereichter
Betrag (€)]])*IF(TabB4[[#This Row],[Stich-
probe]]&gt;0,1,0)</f>
        <v>0</v>
      </c>
      <c r="S103" s="562"/>
      <c r="T103" s="566"/>
      <c r="U103" s="566" t="str">
        <f>IF(ISERROR(VLOOKUP(TabB4[[#This Row],[Grund für Differenz]],Datenquelle!$I$3:$J$20,2,FALSE)),"",VLOOKUP(TabB4[[#This Row],[Grund für Differenz]],Datenquelle!$I$3:$J$20,2,FALSE))</f>
        <v/>
      </c>
      <c r="V103" s="562"/>
      <c r="W103" s="540"/>
      <c r="X103" s="540"/>
      <c r="Y103" s="541"/>
      <c r="Z103" s="541"/>
      <c r="AA103" s="541"/>
      <c r="AB103" s="541"/>
      <c r="AC103" s="541"/>
      <c r="AD103" s="541"/>
      <c r="AE103" s="539"/>
      <c r="AF103" s="550"/>
      <c r="AG103" s="550"/>
      <c r="AH103" s="550"/>
      <c r="AI103" s="550"/>
      <c r="AJ103" s="550"/>
      <c r="AK103" s="550"/>
      <c r="AL103" s="550"/>
      <c r="AM103" s="550"/>
      <c r="AN103" s="550"/>
      <c r="AO103" s="551"/>
      <c r="AP103" s="550" t="s">
        <v>317</v>
      </c>
      <c r="AQ103" s="550" t="s">
        <v>317</v>
      </c>
      <c r="AR103" s="542" t="s">
        <v>317</v>
      </c>
      <c r="AS103" s="550" t="s">
        <v>317</v>
      </c>
      <c r="AT103" s="550" t="s">
        <v>317</v>
      </c>
      <c r="AU103" s="550" t="s">
        <v>317</v>
      </c>
      <c r="AV103" s="551"/>
      <c r="AW103" s="550"/>
      <c r="AY103" s="549" t="str">
        <f>IF(OR(TabB4[[#This Row],[eingereichter
Betrag (€)]]=0,TabB4[[#This Row],[eingereichter
Betrag (€)]]=""),"",COUNTA($M$6:$M103)-COUNTIF(($M$6:$M103),0))</f>
        <v/>
      </c>
      <c r="AZ103" s="552">
        <f t="shared" ca="1" si="1"/>
        <v>0.83986359284996426</v>
      </c>
      <c r="BA103" s="552">
        <f>IF(TabB4[[#This Row],[Lfd.
Nr. f.
Stich-
probe]]&lt;&gt;"",TabB4[[#This Row],[Zufalls-
zahl]],0)</f>
        <v>0</v>
      </c>
      <c r="BB103" s="563">
        <f>IF(TabB4[[#This Row],[Stich-
probe]]&gt;0,IF(TabB4[[#This Row],[Differenz
förderfähig/
eingereicht nach Prüfung ÖIF (€)]]&lt;&gt;0,1,0),0)</f>
        <v>0</v>
      </c>
      <c r="BC103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4" spans="3:55" s="60" customFormat="1">
      <c r="C104" s="549">
        <f>IF(TabB4[[#This Row],[Zufalls-
zahl wenn
lfd. Nr.]]=0,0,IF(RANK(TabB4[[#This Row],[Zufalls-
zahl wenn
lfd. Nr.]],TabB4[Zufalls-
zahl wenn
lfd. Nr.])&lt;=TabB4[[#Totals],[Zufalls-
zahl]],1,0))</f>
        <v>0</v>
      </c>
      <c r="D104" s="531" t="s">
        <v>37</v>
      </c>
      <c r="E104" s="532">
        <v>98</v>
      </c>
      <c r="F104" s="16"/>
      <c r="G104" s="77"/>
      <c r="H104" s="74"/>
      <c r="I104" s="81"/>
      <c r="M104" s="153"/>
      <c r="N104" s="153"/>
      <c r="O104" s="561">
        <f>(TabB4[[#This Row],[förderfähiger 
Betrag nach Prüfung ÖIF (€)]]-TabB4[[#This Row],[eingereichter
Betrag (€)]])*IF(TabB4[[#This Row],[Stich-
probe]]&gt;0,1,0)</f>
        <v>0</v>
      </c>
      <c r="S104" s="562"/>
      <c r="T104" s="566"/>
      <c r="U104" s="566" t="str">
        <f>IF(ISERROR(VLOOKUP(TabB4[[#This Row],[Grund für Differenz]],Datenquelle!$I$3:$J$20,2,FALSE)),"",VLOOKUP(TabB4[[#This Row],[Grund für Differenz]],Datenquelle!$I$3:$J$20,2,FALSE))</f>
        <v/>
      </c>
      <c r="V104" s="562"/>
      <c r="W104" s="540"/>
      <c r="X104" s="540"/>
      <c r="Y104" s="541"/>
      <c r="Z104" s="541"/>
      <c r="AA104" s="541"/>
      <c r="AB104" s="541"/>
      <c r="AC104" s="541"/>
      <c r="AD104" s="541"/>
      <c r="AE104" s="539"/>
      <c r="AF104" s="550"/>
      <c r="AG104" s="550"/>
      <c r="AH104" s="550"/>
      <c r="AI104" s="550"/>
      <c r="AJ104" s="550"/>
      <c r="AK104" s="550"/>
      <c r="AL104" s="550"/>
      <c r="AM104" s="550"/>
      <c r="AN104" s="550"/>
      <c r="AO104" s="551"/>
      <c r="AP104" s="550" t="s">
        <v>317</v>
      </c>
      <c r="AQ104" s="550" t="s">
        <v>317</v>
      </c>
      <c r="AR104" s="542" t="s">
        <v>317</v>
      </c>
      <c r="AS104" s="550" t="s">
        <v>317</v>
      </c>
      <c r="AT104" s="550" t="s">
        <v>317</v>
      </c>
      <c r="AU104" s="550" t="s">
        <v>317</v>
      </c>
      <c r="AV104" s="551"/>
      <c r="AW104" s="550"/>
      <c r="AY104" s="549" t="str">
        <f>IF(OR(TabB4[[#This Row],[eingereichter
Betrag (€)]]=0,TabB4[[#This Row],[eingereichter
Betrag (€)]]=""),"",COUNTA($M$6:$M104)-COUNTIF(($M$6:$M104),0))</f>
        <v/>
      </c>
      <c r="AZ104" s="552">
        <f t="shared" ca="1" si="1"/>
        <v>0.44319145869124899</v>
      </c>
      <c r="BA104" s="552">
        <f>IF(TabB4[[#This Row],[Lfd.
Nr. f.
Stich-
probe]]&lt;&gt;"",TabB4[[#This Row],[Zufalls-
zahl]],0)</f>
        <v>0</v>
      </c>
      <c r="BB104" s="563">
        <f>IF(TabB4[[#This Row],[Stich-
probe]]&gt;0,IF(TabB4[[#This Row],[Differenz
förderfähig/
eingereicht nach Prüfung ÖIF (€)]]&lt;&gt;0,1,0),0)</f>
        <v>0</v>
      </c>
      <c r="BC104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5" spans="3:55" s="60" customFormat="1">
      <c r="C105" s="549">
        <f>IF(TabB4[[#This Row],[Zufalls-
zahl wenn
lfd. Nr.]]=0,0,IF(RANK(TabB4[[#This Row],[Zufalls-
zahl wenn
lfd. Nr.]],TabB4[Zufalls-
zahl wenn
lfd. Nr.])&lt;=TabB4[[#Totals],[Zufalls-
zahl]],1,0))</f>
        <v>0</v>
      </c>
      <c r="D105" s="531" t="s">
        <v>37</v>
      </c>
      <c r="E105" s="532">
        <v>99</v>
      </c>
      <c r="F105" s="16"/>
      <c r="G105" s="77"/>
      <c r="H105" s="74"/>
      <c r="I105" s="81"/>
      <c r="M105" s="153"/>
      <c r="N105" s="153"/>
      <c r="O105" s="561">
        <f>(TabB4[[#This Row],[förderfähiger 
Betrag nach Prüfung ÖIF (€)]]-TabB4[[#This Row],[eingereichter
Betrag (€)]])*IF(TabB4[[#This Row],[Stich-
probe]]&gt;0,1,0)</f>
        <v>0</v>
      </c>
      <c r="S105" s="562"/>
      <c r="T105" s="566"/>
      <c r="U105" s="566" t="str">
        <f>IF(ISERROR(VLOOKUP(TabB4[[#This Row],[Grund für Differenz]],Datenquelle!$I$3:$J$20,2,FALSE)),"",VLOOKUP(TabB4[[#This Row],[Grund für Differenz]],Datenquelle!$I$3:$J$20,2,FALSE))</f>
        <v/>
      </c>
      <c r="V105" s="562"/>
      <c r="W105" s="540"/>
      <c r="X105" s="540"/>
      <c r="Y105" s="541"/>
      <c r="Z105" s="541"/>
      <c r="AA105" s="541"/>
      <c r="AB105" s="541"/>
      <c r="AC105" s="541"/>
      <c r="AD105" s="541"/>
      <c r="AE105" s="539"/>
      <c r="AF105" s="550"/>
      <c r="AG105" s="550"/>
      <c r="AH105" s="550"/>
      <c r="AI105" s="550"/>
      <c r="AJ105" s="550"/>
      <c r="AK105" s="550"/>
      <c r="AL105" s="550"/>
      <c r="AM105" s="550"/>
      <c r="AN105" s="550"/>
      <c r="AO105" s="551"/>
      <c r="AP105" s="550" t="s">
        <v>317</v>
      </c>
      <c r="AQ105" s="550" t="s">
        <v>317</v>
      </c>
      <c r="AR105" s="542" t="s">
        <v>317</v>
      </c>
      <c r="AS105" s="550" t="s">
        <v>317</v>
      </c>
      <c r="AT105" s="550" t="s">
        <v>317</v>
      </c>
      <c r="AU105" s="550" t="s">
        <v>317</v>
      </c>
      <c r="AV105" s="551"/>
      <c r="AW105" s="550"/>
      <c r="AY105" s="549" t="str">
        <f>IF(OR(TabB4[[#This Row],[eingereichter
Betrag (€)]]=0,TabB4[[#This Row],[eingereichter
Betrag (€)]]=""),"",COUNTA($M$6:$M105)-COUNTIF(($M$6:$M105),0))</f>
        <v/>
      </c>
      <c r="AZ105" s="552">
        <f t="shared" ca="1" si="1"/>
        <v>0.31916596224048754</v>
      </c>
      <c r="BA105" s="552">
        <f>IF(TabB4[[#This Row],[Lfd.
Nr. f.
Stich-
probe]]&lt;&gt;"",TabB4[[#This Row],[Zufalls-
zahl]],0)</f>
        <v>0</v>
      </c>
      <c r="BB105" s="563">
        <f>IF(TabB4[[#This Row],[Stich-
probe]]&gt;0,IF(TabB4[[#This Row],[Differenz
förderfähig/
eingereicht nach Prüfung ÖIF (€)]]&lt;&gt;0,1,0),0)</f>
        <v>0</v>
      </c>
      <c r="BC105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6" spans="3:55" s="60" customFormat="1">
      <c r="C106" s="549">
        <f>IF(TabB4[[#This Row],[Zufalls-
zahl wenn
lfd. Nr.]]=0,0,IF(RANK(TabB4[[#This Row],[Zufalls-
zahl wenn
lfd. Nr.]],TabB4[Zufalls-
zahl wenn
lfd. Nr.])&lt;=TabB4[[#Totals],[Zufalls-
zahl]],1,0))</f>
        <v>0</v>
      </c>
      <c r="D106" s="531" t="s">
        <v>37</v>
      </c>
      <c r="E106" s="532">
        <v>100</v>
      </c>
      <c r="F106" s="16"/>
      <c r="G106" s="77"/>
      <c r="H106" s="74"/>
      <c r="I106" s="81"/>
      <c r="M106" s="153"/>
      <c r="N106" s="153"/>
      <c r="O106" s="561">
        <f>(TabB4[[#This Row],[förderfähiger 
Betrag nach Prüfung ÖIF (€)]]-TabB4[[#This Row],[eingereichter
Betrag (€)]])*IF(TabB4[[#This Row],[Stich-
probe]]&gt;0,1,0)</f>
        <v>0</v>
      </c>
      <c r="S106" s="562"/>
      <c r="T106" s="566"/>
      <c r="U106" s="566" t="str">
        <f>IF(ISERROR(VLOOKUP(TabB4[[#This Row],[Grund für Differenz]],Datenquelle!$I$3:$J$20,2,FALSE)),"",VLOOKUP(TabB4[[#This Row],[Grund für Differenz]],Datenquelle!$I$3:$J$20,2,FALSE))</f>
        <v/>
      </c>
      <c r="V106" s="562"/>
      <c r="W106" s="540"/>
      <c r="X106" s="540"/>
      <c r="Y106" s="541"/>
      <c r="Z106" s="541"/>
      <c r="AA106" s="541"/>
      <c r="AB106" s="541"/>
      <c r="AC106" s="541"/>
      <c r="AD106" s="541"/>
      <c r="AE106" s="539"/>
      <c r="AF106" s="550"/>
      <c r="AG106" s="550"/>
      <c r="AH106" s="550"/>
      <c r="AI106" s="550"/>
      <c r="AJ106" s="550"/>
      <c r="AK106" s="550"/>
      <c r="AL106" s="550"/>
      <c r="AM106" s="550"/>
      <c r="AN106" s="550"/>
      <c r="AO106" s="551"/>
      <c r="AP106" s="550" t="s">
        <v>317</v>
      </c>
      <c r="AQ106" s="550" t="s">
        <v>317</v>
      </c>
      <c r="AR106" s="542" t="s">
        <v>317</v>
      </c>
      <c r="AS106" s="550" t="s">
        <v>317</v>
      </c>
      <c r="AT106" s="550" t="s">
        <v>317</v>
      </c>
      <c r="AU106" s="550" t="s">
        <v>317</v>
      </c>
      <c r="AV106" s="551"/>
      <c r="AW106" s="550"/>
      <c r="AY106" s="549" t="str">
        <f>IF(OR(TabB4[[#This Row],[eingereichter
Betrag (€)]]=0,TabB4[[#This Row],[eingereichter
Betrag (€)]]=""),"",COUNTA($M$6:$M106)-COUNTIF(($M$6:$M106),0))</f>
        <v/>
      </c>
      <c r="AZ106" s="552">
        <f t="shared" ca="1" si="1"/>
        <v>0.62259926779844454</v>
      </c>
      <c r="BA106" s="552">
        <f>IF(TabB4[[#This Row],[Lfd.
Nr. f.
Stich-
probe]]&lt;&gt;"",TabB4[[#This Row],[Zufalls-
zahl]],0)</f>
        <v>0</v>
      </c>
      <c r="BB106" s="563">
        <f>IF(TabB4[[#This Row],[Stich-
probe]]&gt;0,IF(TabB4[[#This Row],[Differenz
förderfähig/
eingereicht nach Prüfung ÖIF (€)]]&lt;&gt;0,1,0),0)</f>
        <v>0</v>
      </c>
      <c r="BC106" s="564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7" spans="3:55">
      <c r="C107" s="221">
        <f>COUNTIF(TabB4[Stich-
probe],"&gt;0")</f>
        <v>0</v>
      </c>
      <c r="D107" s="258"/>
      <c r="E107" s="258"/>
      <c r="F107" s="264"/>
      <c r="G107" s="260"/>
      <c r="H107" s="261"/>
      <c r="I107" s="261"/>
      <c r="J107" s="263"/>
      <c r="K107" s="263"/>
      <c r="L107" s="263"/>
      <c r="M107" s="261">
        <f>ROUND(SUM(TabB4[eingereichter
Betrag (€)]),2)</f>
        <v>0</v>
      </c>
      <c r="N107" s="222">
        <f>ROUND(SUM(TabB4[förderfähiger 
Betrag nach Prüfung ÖIF (€)]),2)</f>
        <v>0</v>
      </c>
      <c r="O107" s="222">
        <f>ROUND(SUM(TabB4[Differenz
förderfähig/
eingereicht nach Prüfung ÖIF (€)]),2)</f>
        <v>0</v>
      </c>
      <c r="P107" s="223"/>
      <c r="Q107" s="223"/>
      <c r="R107" s="223"/>
      <c r="S107" s="224"/>
      <c r="T107" s="221"/>
      <c r="U107" s="221"/>
      <c r="V107" s="224"/>
      <c r="W107" s="220">
        <f>ROUND(SUM(TabA1[Im Rahmen der Second-Level Kontrolle aberkannter Betrag durch PB]),2)</f>
        <v>0</v>
      </c>
      <c r="X107" s="220">
        <f>ROUND(SUM(TabB4[Förderfähige Kosten nach Second-Level Kontrolle durch PB anerkannt]),2)</f>
        <v>0</v>
      </c>
      <c r="Y107" s="220">
        <f>ROUND(SUM(TabA1[Im Rahmen der First-Level Kontrolle aberkannter Betrag]),2)</f>
        <v>0</v>
      </c>
      <c r="Z107" s="220">
        <f>ROUND(SUM(TabA1[Differenz der nicht förderfähigen Kosten zwischen First und Second-Level Kontrolle]),2)</f>
        <v>0</v>
      </c>
      <c r="AA107" s="220"/>
      <c r="AB107" s="226">
        <f>SUBTOTAL(109,TabB4[Nach Second-Level-Kontrolle von ZB aberkannt])</f>
        <v>0</v>
      </c>
      <c r="AC107" s="226">
        <f>SUBTOTAL(109,TabB4[Förderfähige Kosten von ZB nach Second-Level-Kontrolle anerkannt])</f>
        <v>0</v>
      </c>
      <c r="AD107" s="226">
        <f>SUBTOTAL(109,TabB4[Feststellung ZB nach Second-Level-Kontrolle])</f>
        <v>0</v>
      </c>
      <c r="AE107" s="225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8"/>
      <c r="AP107" s="227"/>
      <c r="AQ107" s="227"/>
      <c r="AR107" s="227"/>
      <c r="AS107" s="227"/>
      <c r="AT107" s="227"/>
      <c r="AU107" s="227"/>
      <c r="AV107" s="228"/>
      <c r="AW107" s="227"/>
      <c r="AX107" s="224"/>
      <c r="AY107" s="221">
        <f>COUNTIF(TabB4[Lfd.
Nr. f.
Stich-
probe],"&gt;0")</f>
        <v>0</v>
      </c>
      <c r="AZ107" s="229">
        <f>Stichprobe!E17</f>
        <v>0</v>
      </c>
      <c r="BA107" s="230">
        <f>COUNTIF(TabB4[Zufalls-
zahl wenn
lfd. Nr.],"&gt;0")</f>
        <v>0</v>
      </c>
      <c r="BB107" s="231">
        <f>SUM(TabB4[Fehler
(wenn
geprüft)])</f>
        <v>0</v>
      </c>
      <c r="BC107" s="232">
        <f>IF(TabB4[[#Totals],[Fehler
(wenn
geprüft)]]=0,0,SUM(TabB4[Fehler-
quote (wenn geprüft)])/TabB4[[#Totals],[Fehler
(wenn
geprüft)]])</f>
        <v>0</v>
      </c>
    </row>
  </sheetData>
  <sheetProtection algorithmName="SHA-512" hashValue="M35zyWV7d3LRQzQAcjWtWZYL+W045oBolKFmQ22sTeMEmafrZZVQuXrKUcQpE9/TNlybJSbLCFE3vifgIKDNEw==" saltValue="FJQp3qU4+/S+nMo7Nuk48A==" spinCount="100000" sheet="1" formatRows="0" insertRows="0" deleteRows="0" selectLockedCells="1" autoFilter="0"/>
  <conditionalFormatting sqref="C7:C100000">
    <cfRule type="expression" dxfId="41" priority="301">
      <formula>$C7=0</formula>
    </cfRule>
  </conditionalFormatting>
  <conditionalFormatting sqref="AF6:AW10000">
    <cfRule type="cellIs" dxfId="40" priority="6" operator="equal">
      <formula>"nein"</formula>
    </cfRule>
  </conditionalFormatting>
  <conditionalFormatting sqref="U1:U1048576">
    <cfRule type="cellIs" dxfId="39" priority="5" operator="equal">
      <formula>0</formula>
    </cfRule>
  </conditionalFormatting>
  <conditionalFormatting sqref="W5:AD107">
    <cfRule type="cellIs" dxfId="38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21">
    <tabColor rgb="FFD9ECFF"/>
    <pageSetUpPr fitToPage="1"/>
  </sheetPr>
  <dimension ref="A1:BU107"/>
  <sheetViews>
    <sheetView showGridLines="0" zoomScaleNormal="100" workbookViewId="0">
      <selection activeCell="K13" sqref="K13"/>
    </sheetView>
  </sheetViews>
  <sheetFormatPr baseColWidth="10" defaultColWidth="10.85546875" defaultRowHeight="12.75" outlineLevelCol="3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90" customWidth="1"/>
    <col min="7" max="7" width="12.28515625" style="177" customWidth="1"/>
    <col min="8" max="8" width="16.7109375" style="73" customWidth="1"/>
    <col min="9" max="9" width="14.85546875" style="73" customWidth="1"/>
    <col min="10" max="12" width="30.7109375" style="73" customWidth="1"/>
    <col min="13" max="13" width="15.85546875" style="174" customWidth="1"/>
    <col min="14" max="14" width="15.85546875" style="57" hidden="1" customWidth="1" outlineLevel="1"/>
    <col min="15" max="15" width="15.85546875" style="56" hidden="1" customWidth="1" outlineLevel="1"/>
    <col min="16" max="17" width="30.7109375" style="54" hidden="1" customWidth="1" outlineLevel="1"/>
    <col min="18" max="18" width="30.7109375" style="54" hidden="1" customWidth="1" outlineLevel="2"/>
    <col min="19" max="19" width="2.7109375" style="54" hidden="1" customWidth="1" outlineLevel="2"/>
    <col min="20" max="21" width="30.7109375" style="51" hidden="1" customWidth="1" outlineLevel="2"/>
    <col min="22" max="22" width="2" style="54" hidden="1" customWidth="1" outlineLevel="2"/>
    <col min="23" max="23" width="16.5703125" style="200" hidden="1" customWidth="1" outlineLevel="3"/>
    <col min="24" max="24" width="25.140625" style="200" hidden="1" customWidth="1" outlineLevel="3"/>
    <col min="25" max="25" width="24.28515625" style="200" hidden="1" customWidth="1" outlineLevel="3"/>
    <col min="26" max="29" width="23.5703125" style="200" hidden="1" customWidth="1" outlineLevel="3"/>
    <col min="30" max="30" width="17.28515625" style="200" hidden="1" customWidth="1" outlineLevel="3"/>
    <col min="31" max="31" width="2.7109375" style="200" hidden="1" customWidth="1" outlineLevel="2" collapsed="1"/>
    <col min="32" max="43" width="10.7109375" style="54" hidden="1" customWidth="1" outlineLevel="2"/>
    <col min="44" max="44" width="2.7109375" style="54" hidden="1" customWidth="1" outlineLevel="2"/>
    <col min="45" max="45" width="10.7109375" style="54" hidden="1" customWidth="1" outlineLevel="3"/>
    <col min="46" max="46" width="2.7109375" style="54" hidden="1" customWidth="1" outlineLevel="3"/>
    <col min="47" max="47" width="10.7109375" style="31" hidden="1" customWidth="1" outlineLevel="2" collapsed="1"/>
    <col min="48" max="49" width="10.7109375" style="31" hidden="1" customWidth="1" outlineLevel="2"/>
    <col min="50" max="51" width="10.7109375" style="56" hidden="1" customWidth="1" outlineLevel="2"/>
    <col min="52" max="52" width="21.28515625" style="31" hidden="1" customWidth="1" outlineLevel="1" collapsed="1"/>
    <col min="53" max="53" width="3.7109375" style="31" hidden="1" customWidth="1" outlineLevel="1"/>
    <col min="54" max="54" width="10.85546875" style="31" customWidth="1" collapsed="1"/>
    <col min="55" max="71" width="10.85546875" style="31" customWidth="1"/>
    <col min="72" max="16384" width="10.85546875" style="31"/>
  </cols>
  <sheetData>
    <row r="1" spans="2:56">
      <c r="D1" s="193" t="str">
        <f>IF(Deckblatt!D7="","","Projektnummer: " &amp; Deckblatt!D6 &amp; ", Projektträger: " &amp; Deckblatt!D7)</f>
        <v/>
      </c>
      <c r="M1" s="178"/>
    </row>
    <row r="2" spans="2:56">
      <c r="B2" s="4"/>
      <c r="C2" s="4"/>
      <c r="D2" s="4"/>
      <c r="E2" s="4"/>
      <c r="F2" s="192"/>
      <c r="G2" s="13"/>
      <c r="H2" s="179"/>
      <c r="I2" s="179"/>
      <c r="J2" s="179"/>
      <c r="K2" s="179"/>
      <c r="L2" s="179"/>
      <c r="M2" s="180"/>
      <c r="N2" s="3"/>
      <c r="O2" s="5"/>
      <c r="P2" s="2"/>
      <c r="Q2" s="2"/>
      <c r="R2" s="2"/>
      <c r="S2" s="2"/>
      <c r="T2" s="9"/>
      <c r="U2" s="9"/>
      <c r="V2" s="2"/>
      <c r="W2" s="196"/>
      <c r="X2" s="196"/>
      <c r="Y2" s="196"/>
      <c r="Z2" s="196"/>
      <c r="AA2" s="196"/>
      <c r="AB2" s="196"/>
      <c r="AC2" s="196"/>
      <c r="AD2" s="196"/>
      <c r="AE2" s="196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4"/>
      <c r="AV2" s="4"/>
      <c r="AW2" s="4"/>
      <c r="AX2" s="5"/>
      <c r="AY2" s="5"/>
      <c r="BB2" s="52"/>
    </row>
    <row r="3" spans="2:56" ht="15.75">
      <c r="B3" s="4"/>
      <c r="D3" s="1" t="s">
        <v>38</v>
      </c>
      <c r="E3" s="1"/>
      <c r="F3" s="192"/>
      <c r="G3" s="13"/>
      <c r="H3" s="179"/>
      <c r="I3" s="179"/>
      <c r="J3" s="179"/>
      <c r="K3" s="179"/>
      <c r="L3" s="179"/>
      <c r="M3" s="180"/>
      <c r="N3" s="3"/>
      <c r="O3" s="5"/>
      <c r="P3" s="2"/>
      <c r="Q3" s="2"/>
      <c r="R3" s="2"/>
      <c r="S3" s="1"/>
      <c r="T3" s="1" t="s">
        <v>302</v>
      </c>
      <c r="U3" s="9"/>
      <c r="V3" s="1"/>
      <c r="W3" s="195"/>
      <c r="X3" s="195"/>
      <c r="Y3" s="195"/>
      <c r="Z3" s="195"/>
      <c r="AA3" s="195"/>
      <c r="AB3" s="195"/>
      <c r="AC3" s="195"/>
      <c r="AD3" s="195"/>
      <c r="AE3" s="195"/>
      <c r="AF3" s="1" t="s">
        <v>335</v>
      </c>
      <c r="AG3" s="2"/>
      <c r="AH3" s="2"/>
      <c r="AI3" s="2"/>
      <c r="AJ3" s="2"/>
      <c r="AK3" s="2"/>
      <c r="AL3" s="2"/>
      <c r="AM3" s="2"/>
      <c r="AN3" s="2"/>
      <c r="AO3" s="2"/>
      <c r="AP3" s="1"/>
      <c r="AQ3" s="1"/>
      <c r="AR3" s="1"/>
      <c r="AS3" s="1" t="s">
        <v>129</v>
      </c>
      <c r="AT3" s="1"/>
      <c r="AU3" s="1" t="s">
        <v>144</v>
      </c>
      <c r="AV3" s="4"/>
      <c r="AW3" s="4"/>
      <c r="AX3" s="5"/>
      <c r="AY3" s="5"/>
      <c r="BB3" s="52"/>
    </row>
    <row r="4" spans="2:56">
      <c r="B4" s="4"/>
      <c r="C4" s="4"/>
      <c r="D4" s="4"/>
      <c r="E4" s="4"/>
      <c r="F4" s="192"/>
      <c r="G4" s="13"/>
      <c r="H4" s="179"/>
      <c r="I4" s="179"/>
      <c r="J4" s="179"/>
      <c r="K4" s="179"/>
      <c r="L4" s="179"/>
      <c r="M4" s="180"/>
      <c r="N4" s="3"/>
      <c r="O4" s="5"/>
      <c r="P4" s="2"/>
      <c r="Q4" s="2"/>
      <c r="R4" s="2"/>
      <c r="S4" s="2"/>
      <c r="T4" s="9"/>
      <c r="U4" s="9"/>
      <c r="V4" s="2"/>
      <c r="W4" s="196"/>
      <c r="X4" s="196"/>
      <c r="Y4" s="196"/>
      <c r="Z4" s="196"/>
      <c r="AA4" s="196"/>
      <c r="AB4" s="196"/>
      <c r="AC4" s="196"/>
      <c r="AD4" s="196"/>
      <c r="AE4" s="19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4"/>
      <c r="AV4" s="4"/>
      <c r="AW4" s="4"/>
      <c r="AX4" s="5"/>
      <c r="AY4" s="5"/>
      <c r="BB4" s="52"/>
    </row>
    <row r="5" spans="2:56" s="53" customFormat="1" ht="63.75" customHeight="1">
      <c r="B5" s="11"/>
      <c r="C5" s="246" t="s">
        <v>5</v>
      </c>
      <c r="D5" s="246" t="s">
        <v>1</v>
      </c>
      <c r="E5" s="246" t="s">
        <v>2</v>
      </c>
      <c r="F5" s="253" t="s">
        <v>6</v>
      </c>
      <c r="G5" s="257" t="s">
        <v>15</v>
      </c>
      <c r="H5" s="251" t="s">
        <v>113</v>
      </c>
      <c r="I5" s="251" t="s">
        <v>114</v>
      </c>
      <c r="J5" s="251" t="s">
        <v>16</v>
      </c>
      <c r="K5" s="251" t="s">
        <v>29</v>
      </c>
      <c r="L5" s="251" t="s">
        <v>10</v>
      </c>
      <c r="M5" s="253" t="s">
        <v>11</v>
      </c>
      <c r="N5" s="250" t="s">
        <v>135</v>
      </c>
      <c r="O5" s="250" t="s">
        <v>360</v>
      </c>
      <c r="P5" s="251" t="s">
        <v>134</v>
      </c>
      <c r="Q5" s="251" t="s">
        <v>132</v>
      </c>
      <c r="R5" s="251" t="s">
        <v>133</v>
      </c>
      <c r="S5" s="198" t="s">
        <v>111</v>
      </c>
      <c r="T5" s="252" t="s">
        <v>302</v>
      </c>
      <c r="U5" s="253" t="s">
        <v>303</v>
      </c>
      <c r="V5" s="15" t="s">
        <v>106</v>
      </c>
      <c r="W5" s="204" t="s">
        <v>397</v>
      </c>
      <c r="X5" s="204" t="s">
        <v>398</v>
      </c>
      <c r="Y5" s="204" t="s">
        <v>388</v>
      </c>
      <c r="Z5" s="204" t="s">
        <v>389</v>
      </c>
      <c r="AA5" s="204" t="s">
        <v>399</v>
      </c>
      <c r="AB5" s="219" t="s">
        <v>400</v>
      </c>
      <c r="AC5" s="219" t="s">
        <v>402</v>
      </c>
      <c r="AD5" s="219" t="s">
        <v>401</v>
      </c>
      <c r="AE5" s="198" t="s">
        <v>145</v>
      </c>
      <c r="AF5" s="254" t="s">
        <v>347</v>
      </c>
      <c r="AG5" s="254" t="s">
        <v>343</v>
      </c>
      <c r="AH5" s="254" t="s">
        <v>42</v>
      </c>
      <c r="AI5" s="254" t="s">
        <v>348</v>
      </c>
      <c r="AJ5" s="254" t="s">
        <v>41</v>
      </c>
      <c r="AK5" s="254" t="s">
        <v>40</v>
      </c>
      <c r="AL5" s="254" t="s">
        <v>148</v>
      </c>
      <c r="AM5" s="254" t="s">
        <v>49</v>
      </c>
      <c r="AN5" s="254" t="s">
        <v>48</v>
      </c>
      <c r="AO5" s="254" t="s">
        <v>350</v>
      </c>
      <c r="AP5" s="254" t="s">
        <v>47</v>
      </c>
      <c r="AQ5" s="254" t="s">
        <v>44</v>
      </c>
      <c r="AR5" s="144" t="s">
        <v>107</v>
      </c>
      <c r="AS5" s="254" t="s">
        <v>46</v>
      </c>
      <c r="AT5" s="144" t="s">
        <v>143</v>
      </c>
      <c r="AU5" s="255" t="s">
        <v>3</v>
      </c>
      <c r="AV5" s="255" t="s">
        <v>4</v>
      </c>
      <c r="AW5" s="255" t="s">
        <v>326</v>
      </c>
      <c r="AX5" s="256" t="s">
        <v>327</v>
      </c>
      <c r="AY5" s="256" t="s">
        <v>328</v>
      </c>
      <c r="AZ5" s="11"/>
      <c r="BA5" s="31"/>
      <c r="BB5" s="31"/>
      <c r="BC5" s="31"/>
      <c r="BD5" s="52"/>
    </row>
    <row r="6" spans="2:56" s="36" customFormat="1">
      <c r="B6" s="62"/>
      <c r="C6" s="62">
        <f>IF(TabC[[#This Row],[Zufalls-
zahl wenn
lfd. Nr.]]=0,0,IF(RANK(TabC[[#This Row],[Zufalls-
zahl wenn
lfd. Nr.]],TabC[Zufalls-
zahl wenn
lfd. Nr.])&lt;=TabC[[#Totals],[Zufalls-
zahl]],1,0))</f>
        <v>0</v>
      </c>
      <c r="D6" s="194"/>
      <c r="E6" s="194"/>
      <c r="F6" s="191"/>
      <c r="G6" s="184"/>
      <c r="H6" s="185"/>
      <c r="I6" s="186"/>
      <c r="J6" s="182"/>
      <c r="K6" s="182"/>
      <c r="L6" s="182"/>
      <c r="M6" s="183"/>
      <c r="N6" s="154"/>
      <c r="O6" s="64">
        <f>(TabC[[#This Row],[förderfähiger 
Betrag nach Prüfung ÖIF (€)]]-TabC[[#This Row],[eingereichter
Betrag (€)]])*IF(TabC[[#This Row],[Stich-
probe]]&gt;0,1,0)</f>
        <v>0</v>
      </c>
      <c r="P6" s="63"/>
      <c r="Q6" s="63"/>
      <c r="R6" s="63"/>
      <c r="S6" s="65"/>
      <c r="T6" s="75"/>
      <c r="U6" s="75" t="str">
        <f>IF(ISERROR(VLOOKUP(TabC[[#This Row],[Grund für Differenz]],Datenquelle!$I$3:$J$20,2,FALSE)),"",VLOOKUP(TabC[[#This Row],[Grund für Differenz]],Datenquelle!$I$3:$J$20,2,FALSE))</f>
        <v/>
      </c>
      <c r="V6" s="65"/>
      <c r="W6" s="205"/>
      <c r="X6" s="205"/>
      <c r="Y6" s="22"/>
      <c r="Z6" s="22"/>
      <c r="AA6" s="22"/>
      <c r="AB6" s="22"/>
      <c r="AC6" s="22"/>
      <c r="AD6" s="22"/>
      <c r="AE6" s="198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7"/>
      <c r="AS6" s="66"/>
      <c r="AT6" s="65"/>
      <c r="AU6" s="62" t="str">
        <f>IF(OR(TabC[[#This Row],[eingereichter
Betrag (€)]]=0,TabC[[#This Row],[eingereichter
Betrag (€)]]=""),"",COUNTA($M$6:$M6)-COUNTIF(($M$6:$M6),0))</f>
        <v/>
      </c>
      <c r="AV6" s="68">
        <f t="shared" ref="AV6:AV69" ca="1" si="0">RAND()</f>
        <v>2.034398772071877E-2</v>
      </c>
      <c r="AW6" s="69">
        <f>IF(TabC[[#This Row],[Lfd.
Nr. f.
Stich-
probe]]&lt;&gt;"",TabC[[#This Row],[Zufalls-
zahl]],0)</f>
        <v>0</v>
      </c>
      <c r="AX6" s="70">
        <f>IF(TabC[[#This Row],[Stich-
probe]]&gt;0,IF(TabC[[#This Row],[Differenz
förderfähig/
eingereicht nach Prüfung ÖIF (€)]]&lt;&gt;0,1,0),0)</f>
        <v>0</v>
      </c>
      <c r="AY6" s="71">
        <f>IF(TabC[[#This Row],[Stich-
probe]]=0,0,TabC[[#This Row],[Stich-
probe]]*TabC[[#This Row],[Differenz
förderfähig/
eingereicht nach Prüfung ÖIF (€)]]/TabC[[#This Row],[eingereichter
Betrag (€)]]*-1)</f>
        <v>0</v>
      </c>
      <c r="AZ6" s="62"/>
    </row>
    <row r="7" spans="2:56" s="60" customFormat="1">
      <c r="B7" s="61"/>
      <c r="C7" s="536">
        <f>IF(TabC[[#This Row],[Zufalls-
zahl wenn
lfd. Nr.]]=0,0,IF(RANK(TabC[[#This Row],[Zufalls-
zahl wenn
lfd. Nr.]],TabC[Zufalls-
zahl wenn
lfd. Nr.])&lt;=TabC[[#Totals],[Zufalls-
zahl]],1,0))</f>
        <v>0</v>
      </c>
      <c r="D7" s="531" t="s">
        <v>39</v>
      </c>
      <c r="E7" s="532">
        <v>1</v>
      </c>
      <c r="F7" s="192"/>
      <c r="G7" s="29"/>
      <c r="H7" s="72"/>
      <c r="I7" s="171"/>
      <c r="J7" s="8"/>
      <c r="K7" s="8"/>
      <c r="L7" s="8"/>
      <c r="M7" s="152"/>
      <c r="N7" s="152"/>
      <c r="O7" s="72">
        <f>(TabC[[#This Row],[förderfähiger 
Betrag nach Prüfung ÖIF (€)]]-TabC[[#This Row],[eingereichter
Betrag (€)]])*IF(TabC[[#This Row],[Stich-
probe]]&gt;0,1,0)</f>
        <v>0</v>
      </c>
      <c r="P7" s="8"/>
      <c r="Q7" s="8"/>
      <c r="R7" s="8"/>
      <c r="S7" s="537"/>
      <c r="T7" s="538"/>
      <c r="U7" s="538" t="str">
        <f>IF(ISERROR(VLOOKUP(TabC[[#This Row],[Grund für Differenz]],Datenquelle!$I$3:$J$20,2,FALSE)),"",VLOOKUP(TabC[[#This Row],[Grund für Differenz]],Datenquelle!$I$3:$J$20,2,FALSE))</f>
        <v/>
      </c>
      <c r="V7" s="537"/>
      <c r="W7" s="540"/>
      <c r="X7" s="540"/>
      <c r="Y7" s="541"/>
      <c r="Z7" s="541"/>
      <c r="AA7" s="541"/>
      <c r="AB7" s="541"/>
      <c r="AC7" s="541"/>
      <c r="AD7" s="541"/>
      <c r="AE7" s="539"/>
      <c r="AF7" s="542"/>
      <c r="AG7" s="542"/>
      <c r="AH7" s="542"/>
      <c r="AI7" s="542"/>
      <c r="AJ7" s="542"/>
      <c r="AK7" s="542"/>
      <c r="AL7" s="542"/>
      <c r="AM7" s="542"/>
      <c r="AN7" s="542"/>
      <c r="AO7" s="542"/>
      <c r="AP7" s="542"/>
      <c r="AQ7" s="542"/>
      <c r="AR7" s="543"/>
      <c r="AS7" s="542"/>
      <c r="AT7" s="537"/>
      <c r="AU7" s="61" t="str">
        <f>IF(OR(TabC[[#This Row],[eingereichter
Betrag (€)]]=0,TabC[[#This Row],[eingereichter
Betrag (€)]]=""),"",COUNTA($M$6:$M7)-COUNTIF(($M$6:$M7),0))</f>
        <v/>
      </c>
      <c r="AV7" s="544">
        <f t="shared" ca="1" si="0"/>
        <v>0.26543390534196221</v>
      </c>
      <c r="AW7" s="545">
        <f>IF(TabC[[#This Row],[Lfd.
Nr. f.
Stich-
probe]]&lt;&gt;"",TabC[[#This Row],[Zufalls-
zahl]],0)</f>
        <v>0</v>
      </c>
      <c r="AX7" s="546">
        <f>IF(TabC[[#This Row],[Stich-
probe]]&gt;0,IF(TabC[[#This Row],[Differenz
förderfähig/
eingereicht nach Prüfung ÖIF (€)]]&lt;&gt;0,1,0),0)</f>
        <v>0</v>
      </c>
      <c r="AY7" s="547">
        <f>IF(TabC[[#This Row],[Stich-
probe]]=0,0,TabC[[#This Row],[Stich-
probe]]*TabC[[#This Row],[Differenz
förderfähig/
eingereicht nach Prüfung ÖIF (€)]]/TabC[[#This Row],[eingereichter
Betrag (€)]]*-1)</f>
        <v>0</v>
      </c>
      <c r="AZ7" s="61"/>
    </row>
    <row r="8" spans="2:56" s="60" customFormat="1">
      <c r="B8" s="61"/>
      <c r="C8" s="536">
        <f>IF(TabC[[#This Row],[Zufalls-
zahl wenn
lfd. Nr.]]=0,0,IF(RANK(TabC[[#This Row],[Zufalls-
zahl wenn
lfd. Nr.]],TabC[Zufalls-
zahl wenn
lfd. Nr.])&lt;=TabC[[#Totals],[Zufalls-
zahl]],1,0))</f>
        <v>0</v>
      </c>
      <c r="D8" s="531" t="s">
        <v>39</v>
      </c>
      <c r="E8" s="532">
        <v>2</v>
      </c>
      <c r="F8" s="192"/>
      <c r="G8" s="29"/>
      <c r="H8" s="72"/>
      <c r="I8" s="171"/>
      <c r="J8" s="8"/>
      <c r="K8" s="8"/>
      <c r="L8" s="8"/>
      <c r="M8" s="152"/>
      <c r="N8" s="152"/>
      <c r="O8" s="72">
        <f>(TabC[[#This Row],[förderfähiger 
Betrag nach Prüfung ÖIF (€)]]-TabC[[#This Row],[eingereichter
Betrag (€)]])*IF(TabC[[#This Row],[Stich-
probe]]&gt;0,1,0)</f>
        <v>0</v>
      </c>
      <c r="P8" s="8"/>
      <c r="Q8" s="8"/>
      <c r="R8" s="8"/>
      <c r="S8" s="537"/>
      <c r="T8" s="538"/>
      <c r="U8" s="538" t="str">
        <f>IF(ISERROR(VLOOKUP(TabC[[#This Row],[Grund für Differenz]],Datenquelle!$I$3:$J$20,2,FALSE)),"",VLOOKUP(TabC[[#This Row],[Grund für Differenz]],Datenquelle!$I$3:$J$20,2,FALSE))</f>
        <v/>
      </c>
      <c r="V8" s="537"/>
      <c r="W8" s="540"/>
      <c r="X8" s="540"/>
      <c r="Y8" s="541"/>
      <c r="Z8" s="541"/>
      <c r="AA8" s="541"/>
      <c r="AB8" s="541"/>
      <c r="AC8" s="541"/>
      <c r="AD8" s="541"/>
      <c r="AE8" s="539"/>
      <c r="AF8" s="542"/>
      <c r="AG8" s="542"/>
      <c r="AH8" s="542"/>
      <c r="AI8" s="542"/>
      <c r="AJ8" s="542"/>
      <c r="AK8" s="542"/>
      <c r="AL8" s="542"/>
      <c r="AM8" s="542"/>
      <c r="AN8" s="542"/>
      <c r="AO8" s="542"/>
      <c r="AP8" s="542"/>
      <c r="AQ8" s="542"/>
      <c r="AR8" s="543"/>
      <c r="AS8" s="542"/>
      <c r="AT8" s="537"/>
      <c r="AU8" s="61" t="str">
        <f>IF(OR(TabC[[#This Row],[eingereichter
Betrag (€)]]=0,TabC[[#This Row],[eingereichter
Betrag (€)]]=""),"",COUNTA($M$6:$M8)-COUNTIF(($M$6:$M8),0))</f>
        <v/>
      </c>
      <c r="AV8" s="544">
        <f t="shared" ca="1" si="0"/>
        <v>0.50349176563569353</v>
      </c>
      <c r="AW8" s="545">
        <f>IF(TabC[[#This Row],[Lfd.
Nr. f.
Stich-
probe]]&lt;&gt;"",TabC[[#This Row],[Zufalls-
zahl]],0)</f>
        <v>0</v>
      </c>
      <c r="AX8" s="546">
        <f>IF(TabC[[#This Row],[Stich-
probe]]&gt;0,IF(TabC[[#This Row],[Differenz
förderfähig/
eingereicht nach Prüfung ÖIF (€)]]&lt;&gt;0,1,0),0)</f>
        <v>0</v>
      </c>
      <c r="AY8" s="547">
        <f>IF(TabC[[#This Row],[Stich-
probe]]=0,0,TabC[[#This Row],[Stich-
probe]]*TabC[[#This Row],[Differenz
förderfähig/
eingereicht nach Prüfung ÖIF (€)]]/TabC[[#This Row],[eingereichter
Betrag (€)]]*-1)</f>
        <v>0</v>
      </c>
      <c r="AZ8" s="61"/>
      <c r="BD8" s="73"/>
    </row>
    <row r="9" spans="2:56" s="60" customFormat="1">
      <c r="B9" s="61"/>
      <c r="C9" s="536">
        <f>IF(TabC[[#This Row],[Zufalls-
zahl wenn
lfd. Nr.]]=0,0,IF(RANK(TabC[[#This Row],[Zufalls-
zahl wenn
lfd. Nr.]],TabC[Zufalls-
zahl wenn
lfd. Nr.])&lt;=TabC[[#Totals],[Zufalls-
zahl]],1,0))</f>
        <v>0</v>
      </c>
      <c r="D9" s="531" t="s">
        <v>39</v>
      </c>
      <c r="E9" s="532">
        <v>3</v>
      </c>
      <c r="F9" s="192"/>
      <c r="G9" s="29"/>
      <c r="H9" s="72"/>
      <c r="I9" s="171"/>
      <c r="J9" s="8"/>
      <c r="K9" s="8"/>
      <c r="L9" s="8"/>
      <c r="M9" s="152"/>
      <c r="N9" s="152"/>
      <c r="O9" s="72">
        <f>(TabC[[#This Row],[förderfähiger 
Betrag nach Prüfung ÖIF (€)]]-TabC[[#This Row],[eingereichter
Betrag (€)]])*IF(TabC[[#This Row],[Stich-
probe]]&gt;0,1,0)</f>
        <v>0</v>
      </c>
      <c r="P9" s="8"/>
      <c r="Q9" s="8"/>
      <c r="R9" s="8"/>
      <c r="S9" s="537"/>
      <c r="T9" s="538"/>
      <c r="U9" s="538" t="str">
        <f>IF(ISERROR(VLOOKUP(TabC[[#This Row],[Grund für Differenz]],Datenquelle!$I$3:$J$20,2,FALSE)),"",VLOOKUP(TabC[[#This Row],[Grund für Differenz]],Datenquelle!$I$3:$J$20,2,FALSE))</f>
        <v/>
      </c>
      <c r="V9" s="537"/>
      <c r="W9" s="540"/>
      <c r="X9" s="540"/>
      <c r="Y9" s="541"/>
      <c r="Z9" s="541"/>
      <c r="AA9" s="541"/>
      <c r="AB9" s="541"/>
      <c r="AC9" s="541"/>
      <c r="AD9" s="541"/>
      <c r="AE9" s="539"/>
      <c r="AF9" s="542"/>
      <c r="AG9" s="542"/>
      <c r="AH9" s="542"/>
      <c r="AI9" s="542"/>
      <c r="AJ9" s="542"/>
      <c r="AK9" s="542"/>
      <c r="AL9" s="542"/>
      <c r="AM9" s="542"/>
      <c r="AN9" s="542"/>
      <c r="AO9" s="542"/>
      <c r="AP9" s="542"/>
      <c r="AQ9" s="542"/>
      <c r="AR9" s="543"/>
      <c r="AS9" s="542"/>
      <c r="AT9" s="537"/>
      <c r="AU9" s="61" t="str">
        <f>IF(OR(TabC[[#This Row],[eingereichter
Betrag (€)]]=0,TabC[[#This Row],[eingereichter
Betrag (€)]]=""),"",COUNTA($M$6:$M9)-COUNTIF(($M$6:$M9),0))</f>
        <v/>
      </c>
      <c r="AV9" s="544">
        <f t="shared" ca="1" si="0"/>
        <v>0.83917938320450669</v>
      </c>
      <c r="AW9" s="545">
        <f>IF(TabC[[#This Row],[Lfd.
Nr. f.
Stich-
probe]]&lt;&gt;"",TabC[[#This Row],[Zufalls-
zahl]],0)</f>
        <v>0</v>
      </c>
      <c r="AX9" s="546">
        <f>IF(TabC[[#This Row],[Stich-
probe]]&gt;0,IF(TabC[[#This Row],[Differenz
förderfähig/
eingereicht nach Prüfung ÖIF (€)]]&lt;&gt;0,1,0),0)</f>
        <v>0</v>
      </c>
      <c r="AY9" s="547">
        <f>IF(TabC[[#This Row],[Stich-
probe]]=0,0,TabC[[#This Row],[Stich-
probe]]*TabC[[#This Row],[Differenz
förderfähig/
eingereicht nach Prüfung ÖIF (€)]]/TabC[[#This Row],[eingereichter
Betrag (€)]]*-1)</f>
        <v>0</v>
      </c>
      <c r="AZ9" s="61"/>
      <c r="BD9" s="73"/>
    </row>
    <row r="10" spans="2:56" s="60" customFormat="1">
      <c r="B10" s="61"/>
      <c r="C10" s="536">
        <f>IF(TabC[[#This Row],[Zufalls-
zahl wenn
lfd. Nr.]]=0,0,IF(RANK(TabC[[#This Row],[Zufalls-
zahl wenn
lfd. Nr.]],TabC[Zufalls-
zahl wenn
lfd. Nr.])&lt;=TabC[[#Totals],[Zufalls-
zahl]],1,0))</f>
        <v>0</v>
      </c>
      <c r="D10" s="531" t="s">
        <v>39</v>
      </c>
      <c r="E10" s="532">
        <v>4</v>
      </c>
      <c r="F10" s="192"/>
      <c r="G10" s="29"/>
      <c r="H10" s="72"/>
      <c r="I10" s="171"/>
      <c r="J10" s="8"/>
      <c r="K10" s="8"/>
      <c r="L10" s="8"/>
      <c r="M10" s="152"/>
      <c r="N10" s="152"/>
      <c r="O10" s="72">
        <f>(TabC[[#This Row],[förderfähiger 
Betrag nach Prüfung ÖIF (€)]]-TabC[[#This Row],[eingereichter
Betrag (€)]])*IF(TabC[[#This Row],[Stich-
probe]]&gt;0,1,0)</f>
        <v>0</v>
      </c>
      <c r="P10" s="8"/>
      <c r="Q10" s="8"/>
      <c r="R10" s="8"/>
      <c r="S10" s="537"/>
      <c r="T10" s="538"/>
      <c r="U10" s="538" t="str">
        <f>IF(ISERROR(VLOOKUP(TabC[[#This Row],[Grund für Differenz]],Datenquelle!$I$3:$J$20,2,FALSE)),"",VLOOKUP(TabC[[#This Row],[Grund für Differenz]],Datenquelle!$I$3:$J$20,2,FALSE))</f>
        <v/>
      </c>
      <c r="V10" s="537"/>
      <c r="W10" s="540"/>
      <c r="X10" s="540"/>
      <c r="Y10" s="541"/>
      <c r="Z10" s="541"/>
      <c r="AA10" s="541"/>
      <c r="AB10" s="541"/>
      <c r="AC10" s="541"/>
      <c r="AD10" s="541"/>
      <c r="AE10" s="539"/>
      <c r="AF10" s="542"/>
      <c r="AG10" s="542"/>
      <c r="AH10" s="542"/>
      <c r="AI10" s="542"/>
      <c r="AJ10" s="542"/>
      <c r="AK10" s="542"/>
      <c r="AL10" s="542"/>
      <c r="AM10" s="542"/>
      <c r="AN10" s="542"/>
      <c r="AO10" s="542"/>
      <c r="AP10" s="542"/>
      <c r="AQ10" s="542"/>
      <c r="AR10" s="543"/>
      <c r="AS10" s="542"/>
      <c r="AT10" s="537"/>
      <c r="AU10" s="61" t="str">
        <f>IF(OR(TabC[[#This Row],[eingereichter
Betrag (€)]]=0,TabC[[#This Row],[eingereichter
Betrag (€)]]=""),"",COUNTA($M$6:$M10)-COUNTIF(($M$6:$M10),0))</f>
        <v/>
      </c>
      <c r="AV10" s="544">
        <f t="shared" ca="1" si="0"/>
        <v>0.84556424057720569</v>
      </c>
      <c r="AW10" s="545">
        <f>IF(TabC[[#This Row],[Lfd.
Nr. f.
Stich-
probe]]&lt;&gt;"",TabC[[#This Row],[Zufalls-
zahl]],0)</f>
        <v>0</v>
      </c>
      <c r="AX10" s="546">
        <f>IF(TabC[[#This Row],[Stich-
probe]]&gt;0,IF(TabC[[#This Row],[Differenz
förderfähig/
eingereicht nach Prüfung ÖIF (€)]]&lt;&gt;0,1,0),0)</f>
        <v>0</v>
      </c>
      <c r="AY10" s="547">
        <f>IF(TabC[[#This Row],[Stich-
probe]]=0,0,TabC[[#This Row],[Stich-
probe]]*TabC[[#This Row],[Differenz
förderfähig/
eingereicht nach Prüfung ÖIF (€)]]/TabC[[#This Row],[eingereichter
Betrag (€)]]*-1)</f>
        <v>0</v>
      </c>
      <c r="AZ10" s="61"/>
      <c r="BD10" s="73"/>
    </row>
    <row r="11" spans="2:56" s="60" customFormat="1">
      <c r="B11" s="61"/>
      <c r="C11" s="536">
        <f>IF(TabC[[#This Row],[Zufalls-
zahl wenn
lfd. Nr.]]=0,0,IF(RANK(TabC[[#This Row],[Zufalls-
zahl wenn
lfd. Nr.]],TabC[Zufalls-
zahl wenn
lfd. Nr.])&lt;=TabC[[#Totals],[Zufalls-
zahl]],1,0))</f>
        <v>0</v>
      </c>
      <c r="D11" s="531" t="s">
        <v>39</v>
      </c>
      <c r="E11" s="532">
        <v>5</v>
      </c>
      <c r="F11" s="192"/>
      <c r="G11" s="29"/>
      <c r="H11" s="72"/>
      <c r="I11" s="171"/>
      <c r="J11" s="8"/>
      <c r="K11" s="8"/>
      <c r="L11" s="8"/>
      <c r="M11" s="152"/>
      <c r="N11" s="152"/>
      <c r="O11" s="72">
        <f>(TabC[[#This Row],[förderfähiger 
Betrag nach Prüfung ÖIF (€)]]-TabC[[#This Row],[eingereichter
Betrag (€)]])*IF(TabC[[#This Row],[Stich-
probe]]&gt;0,1,0)</f>
        <v>0</v>
      </c>
      <c r="P11" s="8"/>
      <c r="Q11" s="8"/>
      <c r="R11" s="8"/>
      <c r="S11" s="537"/>
      <c r="T11" s="538"/>
      <c r="U11" s="538" t="str">
        <f>IF(ISERROR(VLOOKUP(TabC[[#This Row],[Grund für Differenz]],Datenquelle!$I$3:$J$20,2,FALSE)),"",VLOOKUP(TabC[[#This Row],[Grund für Differenz]],Datenquelle!$I$3:$J$20,2,FALSE))</f>
        <v/>
      </c>
      <c r="V11" s="537"/>
      <c r="W11" s="540"/>
      <c r="X11" s="540"/>
      <c r="Y11" s="541"/>
      <c r="Z11" s="541"/>
      <c r="AA11" s="541"/>
      <c r="AB11" s="541"/>
      <c r="AC11" s="541"/>
      <c r="AD11" s="541"/>
      <c r="AE11" s="539"/>
      <c r="AF11" s="542"/>
      <c r="AG11" s="542"/>
      <c r="AH11" s="542"/>
      <c r="AI11" s="542"/>
      <c r="AJ11" s="542"/>
      <c r="AK11" s="542"/>
      <c r="AL11" s="542"/>
      <c r="AM11" s="542"/>
      <c r="AN11" s="542"/>
      <c r="AO11" s="542"/>
      <c r="AP11" s="542"/>
      <c r="AQ11" s="542"/>
      <c r="AR11" s="543"/>
      <c r="AS11" s="542"/>
      <c r="AT11" s="537"/>
      <c r="AU11" s="61" t="str">
        <f>IF(OR(TabC[[#This Row],[eingereichter
Betrag (€)]]=0,TabC[[#This Row],[eingereichter
Betrag (€)]]=""),"",COUNTA($M$6:$M11)-COUNTIF(($M$6:$M11),0))</f>
        <v/>
      </c>
      <c r="AV11" s="544">
        <f t="shared" ca="1" si="0"/>
        <v>0.69604991972823904</v>
      </c>
      <c r="AW11" s="545">
        <f>IF(TabC[[#This Row],[Lfd.
Nr. f.
Stich-
probe]]&lt;&gt;"",TabC[[#This Row],[Zufalls-
zahl]],0)</f>
        <v>0</v>
      </c>
      <c r="AX11" s="546">
        <f>IF(TabC[[#This Row],[Stich-
probe]]&gt;0,IF(TabC[[#This Row],[Differenz
förderfähig/
eingereicht nach Prüfung ÖIF (€)]]&lt;&gt;0,1,0),0)</f>
        <v>0</v>
      </c>
      <c r="AY11" s="547">
        <f>IF(TabC[[#This Row],[Stich-
probe]]=0,0,TabC[[#This Row],[Stich-
probe]]*TabC[[#This Row],[Differenz
förderfähig/
eingereicht nach Prüfung ÖIF (€)]]/TabC[[#This Row],[eingereichter
Betrag (€)]]*-1)</f>
        <v>0</v>
      </c>
      <c r="AZ11" s="61"/>
      <c r="BD11" s="73"/>
    </row>
    <row r="12" spans="2:56" s="60" customFormat="1">
      <c r="B12" s="61"/>
      <c r="C12" s="536">
        <f>IF(TabC[[#This Row],[Zufalls-
zahl wenn
lfd. Nr.]]=0,0,IF(RANK(TabC[[#This Row],[Zufalls-
zahl wenn
lfd. Nr.]],TabC[Zufalls-
zahl wenn
lfd. Nr.])&lt;=TabC[[#Totals],[Zufalls-
zahl]],1,0))</f>
        <v>0</v>
      </c>
      <c r="D12" s="531" t="s">
        <v>39</v>
      </c>
      <c r="E12" s="532">
        <v>6</v>
      </c>
      <c r="F12" s="192"/>
      <c r="G12" s="29"/>
      <c r="H12" s="72"/>
      <c r="I12" s="171"/>
      <c r="J12" s="8"/>
      <c r="K12" s="8"/>
      <c r="L12" s="8"/>
      <c r="M12" s="152"/>
      <c r="N12" s="152"/>
      <c r="O12" s="72">
        <f>(TabC[[#This Row],[förderfähiger 
Betrag nach Prüfung ÖIF (€)]]-TabC[[#This Row],[eingereichter
Betrag (€)]])*IF(TabC[[#This Row],[Stich-
probe]]&gt;0,1,0)</f>
        <v>0</v>
      </c>
      <c r="P12" s="8"/>
      <c r="Q12" s="8"/>
      <c r="R12" s="8"/>
      <c r="S12" s="537"/>
      <c r="T12" s="538"/>
      <c r="U12" s="538" t="str">
        <f>IF(ISERROR(VLOOKUP(TabC[[#This Row],[Grund für Differenz]],Datenquelle!$I$3:$J$20,2,FALSE)),"",VLOOKUP(TabC[[#This Row],[Grund für Differenz]],Datenquelle!$I$3:$J$20,2,FALSE))</f>
        <v/>
      </c>
      <c r="V12" s="537"/>
      <c r="W12" s="540"/>
      <c r="X12" s="540"/>
      <c r="Y12" s="541"/>
      <c r="Z12" s="541"/>
      <c r="AA12" s="541"/>
      <c r="AB12" s="541"/>
      <c r="AC12" s="541"/>
      <c r="AD12" s="541"/>
      <c r="AE12" s="539"/>
      <c r="AF12" s="542"/>
      <c r="AG12" s="542"/>
      <c r="AH12" s="542"/>
      <c r="AI12" s="542"/>
      <c r="AJ12" s="542"/>
      <c r="AK12" s="542"/>
      <c r="AL12" s="542"/>
      <c r="AM12" s="542"/>
      <c r="AN12" s="542"/>
      <c r="AO12" s="542"/>
      <c r="AP12" s="542"/>
      <c r="AQ12" s="542"/>
      <c r="AR12" s="543"/>
      <c r="AS12" s="542"/>
      <c r="AT12" s="537"/>
      <c r="AU12" s="61" t="str">
        <f>IF(OR(TabC[[#This Row],[eingereichter
Betrag (€)]]=0,TabC[[#This Row],[eingereichter
Betrag (€)]]=""),"",COUNTA($M$6:$M12)-COUNTIF(($M$6:$M12),0))</f>
        <v/>
      </c>
      <c r="AV12" s="544">
        <f t="shared" ca="1" si="0"/>
        <v>0.11449948823503964</v>
      </c>
      <c r="AW12" s="545">
        <f>IF(TabC[[#This Row],[Lfd.
Nr. f.
Stich-
probe]]&lt;&gt;"",TabC[[#This Row],[Zufalls-
zahl]],0)</f>
        <v>0</v>
      </c>
      <c r="AX12" s="546">
        <f>IF(TabC[[#This Row],[Stich-
probe]]&gt;0,IF(TabC[[#This Row],[Differenz
förderfähig/
eingereicht nach Prüfung ÖIF (€)]]&lt;&gt;0,1,0),0)</f>
        <v>0</v>
      </c>
      <c r="AY12" s="547">
        <f>IF(TabC[[#This Row],[Stich-
probe]]=0,0,TabC[[#This Row],[Stich-
probe]]*TabC[[#This Row],[Differenz
förderfähig/
eingereicht nach Prüfung ÖIF (€)]]/TabC[[#This Row],[eingereichter
Betrag (€)]]*-1)</f>
        <v>0</v>
      </c>
      <c r="AZ12" s="61"/>
      <c r="BD12" s="73"/>
    </row>
    <row r="13" spans="2:56" s="60" customFormat="1">
      <c r="B13" s="61"/>
      <c r="C13" s="536">
        <f>IF(TabC[[#This Row],[Zufalls-
zahl wenn
lfd. Nr.]]=0,0,IF(RANK(TabC[[#This Row],[Zufalls-
zahl wenn
lfd. Nr.]],TabC[Zufalls-
zahl wenn
lfd. Nr.])&lt;=TabC[[#Totals],[Zufalls-
zahl]],1,0))</f>
        <v>0</v>
      </c>
      <c r="D13" s="531" t="s">
        <v>39</v>
      </c>
      <c r="E13" s="532">
        <v>7</v>
      </c>
      <c r="F13" s="192"/>
      <c r="G13" s="29"/>
      <c r="H13" s="72"/>
      <c r="I13" s="171"/>
      <c r="J13" s="8"/>
      <c r="K13" s="8"/>
      <c r="L13" s="8"/>
      <c r="M13" s="152"/>
      <c r="N13" s="152"/>
      <c r="O13" s="72">
        <f>(TabC[[#This Row],[förderfähiger 
Betrag nach Prüfung ÖIF (€)]]-TabC[[#This Row],[eingereichter
Betrag (€)]])*IF(TabC[[#This Row],[Stich-
probe]]&gt;0,1,0)</f>
        <v>0</v>
      </c>
      <c r="P13" s="8"/>
      <c r="Q13" s="8"/>
      <c r="R13" s="8"/>
      <c r="S13" s="537"/>
      <c r="T13" s="538"/>
      <c r="U13" s="538" t="str">
        <f>IF(ISERROR(VLOOKUP(TabC[[#This Row],[Grund für Differenz]],Datenquelle!$I$3:$J$20,2,FALSE)),"",VLOOKUP(TabC[[#This Row],[Grund für Differenz]],Datenquelle!$I$3:$J$20,2,FALSE))</f>
        <v/>
      </c>
      <c r="V13" s="537"/>
      <c r="W13" s="540"/>
      <c r="X13" s="540"/>
      <c r="Y13" s="541"/>
      <c r="Z13" s="541"/>
      <c r="AA13" s="541"/>
      <c r="AB13" s="541"/>
      <c r="AC13" s="541"/>
      <c r="AD13" s="541"/>
      <c r="AE13" s="539"/>
      <c r="AF13" s="542"/>
      <c r="AG13" s="542"/>
      <c r="AH13" s="542"/>
      <c r="AI13" s="542"/>
      <c r="AJ13" s="542"/>
      <c r="AK13" s="542"/>
      <c r="AL13" s="542"/>
      <c r="AM13" s="542"/>
      <c r="AN13" s="542"/>
      <c r="AO13" s="542"/>
      <c r="AP13" s="542"/>
      <c r="AQ13" s="542"/>
      <c r="AR13" s="543"/>
      <c r="AS13" s="542"/>
      <c r="AT13" s="537"/>
      <c r="AU13" s="61" t="str">
        <f>IF(OR(TabC[[#This Row],[eingereichter
Betrag (€)]]=0,TabC[[#This Row],[eingereichter
Betrag (€)]]=""),"",COUNTA($M$6:$M13)-COUNTIF(($M$6:$M13),0))</f>
        <v/>
      </c>
      <c r="AV13" s="544">
        <f t="shared" ca="1" si="0"/>
        <v>0.99433590638409552</v>
      </c>
      <c r="AW13" s="545">
        <f>IF(TabC[[#This Row],[Lfd.
Nr. f.
Stich-
probe]]&lt;&gt;"",TabC[[#This Row],[Zufalls-
zahl]],0)</f>
        <v>0</v>
      </c>
      <c r="AX13" s="546">
        <f>IF(TabC[[#This Row],[Stich-
probe]]&gt;0,IF(TabC[[#This Row],[Differenz
förderfähig/
eingereicht nach Prüfung ÖIF (€)]]&lt;&gt;0,1,0),0)</f>
        <v>0</v>
      </c>
      <c r="AY13" s="547">
        <f>IF(TabC[[#This Row],[Stich-
probe]]=0,0,TabC[[#This Row],[Stich-
probe]]*TabC[[#This Row],[Differenz
förderfähig/
eingereicht nach Prüfung ÖIF (€)]]/TabC[[#This Row],[eingereichter
Betrag (€)]]*-1)</f>
        <v>0</v>
      </c>
      <c r="AZ13" s="61"/>
      <c r="BD13" s="73"/>
    </row>
    <row r="14" spans="2:56" s="60" customFormat="1">
      <c r="B14" s="61"/>
      <c r="C14" s="536">
        <f>IF(TabC[[#This Row],[Zufalls-
zahl wenn
lfd. Nr.]]=0,0,IF(RANK(TabC[[#This Row],[Zufalls-
zahl wenn
lfd. Nr.]],TabC[Zufalls-
zahl wenn
lfd. Nr.])&lt;=TabC[[#Totals],[Zufalls-
zahl]],1,0))</f>
        <v>0</v>
      </c>
      <c r="D14" s="531" t="s">
        <v>39</v>
      </c>
      <c r="E14" s="532">
        <v>8</v>
      </c>
      <c r="F14" s="192"/>
      <c r="G14" s="29"/>
      <c r="H14" s="72"/>
      <c r="I14" s="171"/>
      <c r="J14" s="8"/>
      <c r="K14" s="8"/>
      <c r="L14" s="8"/>
      <c r="M14" s="152"/>
      <c r="N14" s="152"/>
      <c r="O14" s="72">
        <f>(TabC[[#This Row],[förderfähiger 
Betrag nach Prüfung ÖIF (€)]]-TabC[[#This Row],[eingereichter
Betrag (€)]])*IF(TabC[[#This Row],[Stich-
probe]]&gt;0,1,0)</f>
        <v>0</v>
      </c>
      <c r="P14" s="8"/>
      <c r="Q14" s="8"/>
      <c r="R14" s="8"/>
      <c r="S14" s="537"/>
      <c r="T14" s="538"/>
      <c r="U14" s="538" t="str">
        <f>IF(ISERROR(VLOOKUP(TabC[[#This Row],[Grund für Differenz]],Datenquelle!$I$3:$J$20,2,FALSE)),"",VLOOKUP(TabC[[#This Row],[Grund für Differenz]],Datenquelle!$I$3:$J$20,2,FALSE))</f>
        <v/>
      </c>
      <c r="V14" s="537"/>
      <c r="W14" s="540"/>
      <c r="X14" s="540"/>
      <c r="Y14" s="541"/>
      <c r="Z14" s="541"/>
      <c r="AA14" s="541"/>
      <c r="AB14" s="541"/>
      <c r="AC14" s="541"/>
      <c r="AD14" s="541"/>
      <c r="AE14" s="539"/>
      <c r="AF14" s="542"/>
      <c r="AG14" s="542"/>
      <c r="AH14" s="542"/>
      <c r="AI14" s="542"/>
      <c r="AJ14" s="542"/>
      <c r="AK14" s="542"/>
      <c r="AL14" s="542"/>
      <c r="AM14" s="542"/>
      <c r="AN14" s="542"/>
      <c r="AO14" s="542"/>
      <c r="AP14" s="542"/>
      <c r="AQ14" s="542"/>
      <c r="AR14" s="543"/>
      <c r="AS14" s="542"/>
      <c r="AT14" s="537"/>
      <c r="AU14" s="61" t="str">
        <f>IF(OR(TabC[[#This Row],[eingereichter
Betrag (€)]]=0,TabC[[#This Row],[eingereichter
Betrag (€)]]=""),"",COUNTA($M$6:$M14)-COUNTIF(($M$6:$M14),0))</f>
        <v/>
      </c>
      <c r="AV14" s="544">
        <f t="shared" ca="1" si="0"/>
        <v>0.64811986004592914</v>
      </c>
      <c r="AW14" s="545">
        <f>IF(TabC[[#This Row],[Lfd.
Nr. f.
Stich-
probe]]&lt;&gt;"",TabC[[#This Row],[Zufalls-
zahl]],0)</f>
        <v>0</v>
      </c>
      <c r="AX14" s="546">
        <f>IF(TabC[[#This Row],[Stich-
probe]]&gt;0,IF(TabC[[#This Row],[Differenz
förderfähig/
eingereicht nach Prüfung ÖIF (€)]]&lt;&gt;0,1,0),0)</f>
        <v>0</v>
      </c>
      <c r="AY14" s="547">
        <f>IF(TabC[[#This Row],[Stich-
probe]]=0,0,TabC[[#This Row],[Stich-
probe]]*TabC[[#This Row],[Differenz
förderfähig/
eingereicht nach Prüfung ÖIF (€)]]/TabC[[#This Row],[eingereichter
Betrag (€)]]*-1)</f>
        <v>0</v>
      </c>
      <c r="AZ14" s="61"/>
      <c r="BD14" s="73"/>
    </row>
    <row r="15" spans="2:56" s="60" customFormat="1">
      <c r="B15" s="61"/>
      <c r="C15" s="536">
        <f>IF(TabC[[#This Row],[Zufalls-
zahl wenn
lfd. Nr.]]=0,0,IF(RANK(TabC[[#This Row],[Zufalls-
zahl wenn
lfd. Nr.]],TabC[Zufalls-
zahl wenn
lfd. Nr.])&lt;=TabC[[#Totals],[Zufalls-
zahl]],1,0))</f>
        <v>0</v>
      </c>
      <c r="D15" s="531" t="s">
        <v>39</v>
      </c>
      <c r="E15" s="532">
        <v>9</v>
      </c>
      <c r="F15" s="192"/>
      <c r="G15" s="29"/>
      <c r="H15" s="72"/>
      <c r="I15" s="171"/>
      <c r="J15" s="8"/>
      <c r="K15" s="8"/>
      <c r="L15" s="8"/>
      <c r="M15" s="152"/>
      <c r="N15" s="152"/>
      <c r="O15" s="72">
        <f>(TabC[[#This Row],[förderfähiger 
Betrag nach Prüfung ÖIF (€)]]-TabC[[#This Row],[eingereichter
Betrag (€)]])*IF(TabC[[#This Row],[Stich-
probe]]&gt;0,1,0)</f>
        <v>0</v>
      </c>
      <c r="P15" s="8"/>
      <c r="Q15" s="8"/>
      <c r="R15" s="8"/>
      <c r="S15" s="537"/>
      <c r="T15" s="538"/>
      <c r="U15" s="538" t="str">
        <f>IF(ISERROR(VLOOKUP(TabC[[#This Row],[Grund für Differenz]],Datenquelle!$I$3:$J$20,2,FALSE)),"",VLOOKUP(TabC[[#This Row],[Grund für Differenz]],Datenquelle!$I$3:$J$20,2,FALSE))</f>
        <v/>
      </c>
      <c r="V15" s="537"/>
      <c r="W15" s="540"/>
      <c r="X15" s="540"/>
      <c r="Y15" s="541"/>
      <c r="Z15" s="541"/>
      <c r="AA15" s="541"/>
      <c r="AB15" s="541"/>
      <c r="AC15" s="541"/>
      <c r="AD15" s="541"/>
      <c r="AE15" s="539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2"/>
      <c r="AR15" s="543"/>
      <c r="AS15" s="542"/>
      <c r="AT15" s="537"/>
      <c r="AU15" s="61" t="str">
        <f>IF(OR(TabC[[#This Row],[eingereichter
Betrag (€)]]=0,TabC[[#This Row],[eingereichter
Betrag (€)]]=""),"",COUNTA($M$6:$M15)-COUNTIF(($M$6:$M15),0))</f>
        <v/>
      </c>
      <c r="AV15" s="544">
        <f t="shared" ca="1" si="0"/>
        <v>0.43660275208305377</v>
      </c>
      <c r="AW15" s="545">
        <f>IF(TabC[[#This Row],[Lfd.
Nr. f.
Stich-
probe]]&lt;&gt;"",TabC[[#This Row],[Zufalls-
zahl]],0)</f>
        <v>0</v>
      </c>
      <c r="AX15" s="546">
        <f>IF(TabC[[#This Row],[Stich-
probe]]&gt;0,IF(TabC[[#This Row],[Differenz
förderfähig/
eingereicht nach Prüfung ÖIF (€)]]&lt;&gt;0,1,0),0)</f>
        <v>0</v>
      </c>
      <c r="AY15" s="547">
        <f>IF(TabC[[#This Row],[Stich-
probe]]=0,0,TabC[[#This Row],[Stich-
probe]]*TabC[[#This Row],[Differenz
förderfähig/
eingereicht nach Prüfung ÖIF (€)]]/TabC[[#This Row],[eingereichter
Betrag (€)]]*-1)</f>
        <v>0</v>
      </c>
      <c r="AZ15" s="61"/>
      <c r="BD15" s="73"/>
    </row>
    <row r="16" spans="2:56" s="60" customFormat="1">
      <c r="B16" s="61"/>
      <c r="C16" s="536">
        <f>IF(TabC[[#This Row],[Zufalls-
zahl wenn
lfd. Nr.]]=0,0,IF(RANK(TabC[[#This Row],[Zufalls-
zahl wenn
lfd. Nr.]],TabC[Zufalls-
zahl wenn
lfd. Nr.])&lt;=TabC[[#Totals],[Zufalls-
zahl]],1,0))</f>
        <v>0</v>
      </c>
      <c r="D16" s="531" t="s">
        <v>39</v>
      </c>
      <c r="E16" s="532">
        <v>10</v>
      </c>
      <c r="F16" s="192"/>
      <c r="G16" s="29"/>
      <c r="H16" s="72"/>
      <c r="I16" s="171"/>
      <c r="J16" s="8"/>
      <c r="K16" s="8"/>
      <c r="L16" s="8"/>
      <c r="M16" s="152"/>
      <c r="N16" s="152"/>
      <c r="O16" s="72">
        <f>(TabC[[#This Row],[förderfähiger 
Betrag nach Prüfung ÖIF (€)]]-TabC[[#This Row],[eingereichter
Betrag (€)]])*IF(TabC[[#This Row],[Stich-
probe]]&gt;0,1,0)</f>
        <v>0</v>
      </c>
      <c r="P16" s="8"/>
      <c r="Q16" s="8"/>
      <c r="R16" s="8"/>
      <c r="S16" s="537"/>
      <c r="T16" s="538"/>
      <c r="U16" s="538" t="str">
        <f>IF(ISERROR(VLOOKUP(TabC[[#This Row],[Grund für Differenz]],Datenquelle!$I$3:$J$20,2,FALSE)),"",VLOOKUP(TabC[[#This Row],[Grund für Differenz]],Datenquelle!$I$3:$J$20,2,FALSE))</f>
        <v/>
      </c>
      <c r="V16" s="537"/>
      <c r="W16" s="540"/>
      <c r="X16" s="540"/>
      <c r="Y16" s="541"/>
      <c r="Z16" s="541"/>
      <c r="AA16" s="541"/>
      <c r="AB16" s="541"/>
      <c r="AC16" s="541"/>
      <c r="AD16" s="541"/>
      <c r="AE16" s="539"/>
      <c r="AF16" s="542"/>
      <c r="AG16" s="542"/>
      <c r="AH16" s="542"/>
      <c r="AI16" s="542"/>
      <c r="AJ16" s="542"/>
      <c r="AK16" s="542"/>
      <c r="AL16" s="542"/>
      <c r="AM16" s="542"/>
      <c r="AN16" s="542"/>
      <c r="AO16" s="542"/>
      <c r="AP16" s="542"/>
      <c r="AQ16" s="542"/>
      <c r="AR16" s="543"/>
      <c r="AS16" s="542"/>
      <c r="AT16" s="537"/>
      <c r="AU16" s="61" t="str">
        <f>IF(OR(TabC[[#This Row],[eingereichter
Betrag (€)]]=0,TabC[[#This Row],[eingereichter
Betrag (€)]]=""),"",COUNTA($M$6:$M16)-COUNTIF(($M$6:$M16),0))</f>
        <v/>
      </c>
      <c r="AV16" s="544">
        <f t="shared" ca="1" si="0"/>
        <v>0.62576492230685887</v>
      </c>
      <c r="AW16" s="545">
        <f>IF(TabC[[#This Row],[Lfd.
Nr. f.
Stich-
probe]]&lt;&gt;"",TabC[[#This Row],[Zufalls-
zahl]],0)</f>
        <v>0</v>
      </c>
      <c r="AX16" s="546">
        <f>IF(TabC[[#This Row],[Stich-
probe]]&gt;0,IF(TabC[[#This Row],[Differenz
förderfähig/
eingereicht nach Prüfung ÖIF (€)]]&lt;&gt;0,1,0),0)</f>
        <v>0</v>
      </c>
      <c r="AY16" s="547">
        <f>IF(TabC[[#This Row],[Stich-
probe]]=0,0,TabC[[#This Row],[Stich-
probe]]*TabC[[#This Row],[Differenz
förderfähig/
eingereicht nach Prüfung ÖIF (€)]]/TabC[[#This Row],[eingereichter
Betrag (€)]]*-1)</f>
        <v>0</v>
      </c>
      <c r="AZ16" s="61"/>
      <c r="BD16" s="73"/>
    </row>
    <row r="17" spans="2:56" s="60" customFormat="1">
      <c r="B17" s="61"/>
      <c r="C17" s="536">
        <f>IF(TabC[[#This Row],[Zufalls-
zahl wenn
lfd. Nr.]]=0,0,IF(RANK(TabC[[#This Row],[Zufalls-
zahl wenn
lfd. Nr.]],TabC[Zufalls-
zahl wenn
lfd. Nr.])&lt;=TabC[[#Totals],[Zufalls-
zahl]],1,0))</f>
        <v>0</v>
      </c>
      <c r="D17" s="531" t="s">
        <v>39</v>
      </c>
      <c r="E17" s="532">
        <v>11</v>
      </c>
      <c r="F17" s="192"/>
      <c r="G17" s="29"/>
      <c r="H17" s="72"/>
      <c r="I17" s="171"/>
      <c r="J17" s="8"/>
      <c r="K17" s="8"/>
      <c r="L17" s="8"/>
      <c r="M17" s="152"/>
      <c r="N17" s="152"/>
      <c r="O17" s="72">
        <f>(TabC[[#This Row],[förderfähiger 
Betrag nach Prüfung ÖIF (€)]]-TabC[[#This Row],[eingereichter
Betrag (€)]])*IF(TabC[[#This Row],[Stich-
probe]]&gt;0,1,0)</f>
        <v>0</v>
      </c>
      <c r="P17" s="8"/>
      <c r="Q17" s="8"/>
      <c r="R17" s="8"/>
      <c r="S17" s="537"/>
      <c r="T17" s="538"/>
      <c r="U17" s="538" t="str">
        <f>IF(ISERROR(VLOOKUP(TabC[[#This Row],[Grund für Differenz]],Datenquelle!$I$3:$J$20,2,FALSE)),"",VLOOKUP(TabC[[#This Row],[Grund für Differenz]],Datenquelle!$I$3:$J$20,2,FALSE))</f>
        <v/>
      </c>
      <c r="V17" s="537"/>
      <c r="W17" s="540"/>
      <c r="X17" s="540"/>
      <c r="Y17" s="541"/>
      <c r="Z17" s="541"/>
      <c r="AA17" s="541"/>
      <c r="AB17" s="541"/>
      <c r="AC17" s="541"/>
      <c r="AD17" s="541"/>
      <c r="AE17" s="539"/>
      <c r="AF17" s="542"/>
      <c r="AG17" s="542"/>
      <c r="AH17" s="542"/>
      <c r="AI17" s="542"/>
      <c r="AJ17" s="542"/>
      <c r="AK17" s="542"/>
      <c r="AL17" s="542"/>
      <c r="AM17" s="542"/>
      <c r="AN17" s="542"/>
      <c r="AO17" s="542"/>
      <c r="AP17" s="542"/>
      <c r="AQ17" s="542"/>
      <c r="AR17" s="543"/>
      <c r="AS17" s="542"/>
      <c r="AT17" s="537"/>
      <c r="AU17" s="61" t="str">
        <f>IF(OR(TabC[[#This Row],[eingereichter
Betrag (€)]]=0,TabC[[#This Row],[eingereichter
Betrag (€)]]=""),"",COUNTA($M$6:$M17)-COUNTIF(($M$6:$M17),0))</f>
        <v/>
      </c>
      <c r="AV17" s="544">
        <f t="shared" ca="1" si="0"/>
        <v>0.31960868864759384</v>
      </c>
      <c r="AW17" s="545">
        <f>IF(TabC[[#This Row],[Lfd.
Nr. f.
Stich-
probe]]&lt;&gt;"",TabC[[#This Row],[Zufalls-
zahl]],0)</f>
        <v>0</v>
      </c>
      <c r="AX17" s="546">
        <f>IF(TabC[[#This Row],[Stich-
probe]]&gt;0,IF(TabC[[#This Row],[Differenz
förderfähig/
eingereicht nach Prüfung ÖIF (€)]]&lt;&gt;0,1,0),0)</f>
        <v>0</v>
      </c>
      <c r="AY17" s="547">
        <f>IF(TabC[[#This Row],[Stich-
probe]]=0,0,TabC[[#This Row],[Stich-
probe]]*TabC[[#This Row],[Differenz
förderfähig/
eingereicht nach Prüfung ÖIF (€)]]/TabC[[#This Row],[eingereichter
Betrag (€)]]*-1)</f>
        <v>0</v>
      </c>
      <c r="AZ17" s="61"/>
      <c r="BD17" s="73"/>
    </row>
    <row r="18" spans="2:56" s="60" customFormat="1">
      <c r="B18" s="61"/>
      <c r="C18" s="536">
        <f>IF(TabC[[#This Row],[Zufalls-
zahl wenn
lfd. Nr.]]=0,0,IF(RANK(TabC[[#This Row],[Zufalls-
zahl wenn
lfd. Nr.]],TabC[Zufalls-
zahl wenn
lfd. Nr.])&lt;=TabC[[#Totals],[Zufalls-
zahl]],1,0))</f>
        <v>0</v>
      </c>
      <c r="D18" s="531" t="s">
        <v>39</v>
      </c>
      <c r="E18" s="532">
        <v>12</v>
      </c>
      <c r="F18" s="192"/>
      <c r="G18" s="29"/>
      <c r="H18" s="72"/>
      <c r="I18" s="171"/>
      <c r="J18" s="8"/>
      <c r="K18" s="8"/>
      <c r="L18" s="8"/>
      <c r="M18" s="152"/>
      <c r="N18" s="152"/>
      <c r="O18" s="72">
        <f>(TabC[[#This Row],[förderfähiger 
Betrag nach Prüfung ÖIF (€)]]-TabC[[#This Row],[eingereichter
Betrag (€)]])*IF(TabC[[#This Row],[Stich-
probe]]&gt;0,1,0)</f>
        <v>0</v>
      </c>
      <c r="P18" s="8"/>
      <c r="Q18" s="8"/>
      <c r="R18" s="8"/>
      <c r="S18" s="537"/>
      <c r="T18" s="538"/>
      <c r="U18" s="538" t="str">
        <f>IF(ISERROR(VLOOKUP(TabC[[#This Row],[Grund für Differenz]],Datenquelle!$I$3:$J$20,2,FALSE)),"",VLOOKUP(TabC[[#This Row],[Grund für Differenz]],Datenquelle!$I$3:$J$20,2,FALSE))</f>
        <v/>
      </c>
      <c r="V18" s="537"/>
      <c r="W18" s="540"/>
      <c r="X18" s="540"/>
      <c r="Y18" s="541"/>
      <c r="Z18" s="541"/>
      <c r="AA18" s="541"/>
      <c r="AB18" s="541"/>
      <c r="AC18" s="541"/>
      <c r="AD18" s="541"/>
      <c r="AE18" s="539"/>
      <c r="AF18" s="542"/>
      <c r="AG18" s="542"/>
      <c r="AH18" s="542"/>
      <c r="AI18" s="542"/>
      <c r="AJ18" s="542"/>
      <c r="AK18" s="542"/>
      <c r="AL18" s="542"/>
      <c r="AM18" s="542"/>
      <c r="AN18" s="542"/>
      <c r="AO18" s="542"/>
      <c r="AP18" s="542"/>
      <c r="AQ18" s="542"/>
      <c r="AR18" s="543"/>
      <c r="AS18" s="542"/>
      <c r="AT18" s="537"/>
      <c r="AU18" s="61" t="str">
        <f>IF(OR(TabC[[#This Row],[eingereichter
Betrag (€)]]=0,TabC[[#This Row],[eingereichter
Betrag (€)]]=""),"",COUNTA($M$6:$M18)-COUNTIF(($M$6:$M18),0))</f>
        <v/>
      </c>
      <c r="AV18" s="544">
        <f t="shared" ca="1" si="0"/>
        <v>0.31291948383162704</v>
      </c>
      <c r="AW18" s="545">
        <f>IF(TabC[[#This Row],[Lfd.
Nr. f.
Stich-
probe]]&lt;&gt;"",TabC[[#This Row],[Zufalls-
zahl]],0)</f>
        <v>0</v>
      </c>
      <c r="AX18" s="546">
        <f>IF(TabC[[#This Row],[Stich-
probe]]&gt;0,IF(TabC[[#This Row],[Differenz
förderfähig/
eingereicht nach Prüfung ÖIF (€)]]&lt;&gt;0,1,0),0)</f>
        <v>0</v>
      </c>
      <c r="AY18" s="547">
        <f>IF(TabC[[#This Row],[Stich-
probe]]=0,0,TabC[[#This Row],[Stich-
probe]]*TabC[[#This Row],[Differenz
förderfähig/
eingereicht nach Prüfung ÖIF (€)]]/TabC[[#This Row],[eingereichter
Betrag (€)]]*-1)</f>
        <v>0</v>
      </c>
      <c r="AZ18" s="61"/>
      <c r="BD18" s="73"/>
    </row>
    <row r="19" spans="2:56" s="60" customFormat="1">
      <c r="B19" s="61"/>
      <c r="C19" s="536">
        <f>IF(TabC[[#This Row],[Zufalls-
zahl wenn
lfd. Nr.]]=0,0,IF(RANK(TabC[[#This Row],[Zufalls-
zahl wenn
lfd. Nr.]],TabC[Zufalls-
zahl wenn
lfd. Nr.])&lt;=TabC[[#Totals],[Zufalls-
zahl]],1,0))</f>
        <v>0</v>
      </c>
      <c r="D19" s="531" t="s">
        <v>39</v>
      </c>
      <c r="E19" s="532">
        <v>13</v>
      </c>
      <c r="F19" s="192"/>
      <c r="G19" s="29"/>
      <c r="H19" s="72"/>
      <c r="I19" s="171"/>
      <c r="J19" s="8"/>
      <c r="K19" s="8"/>
      <c r="L19" s="8"/>
      <c r="M19" s="152"/>
      <c r="N19" s="152"/>
      <c r="O19" s="72">
        <f>(TabC[[#This Row],[förderfähiger 
Betrag nach Prüfung ÖIF (€)]]-TabC[[#This Row],[eingereichter
Betrag (€)]])*IF(TabC[[#This Row],[Stich-
probe]]&gt;0,1,0)</f>
        <v>0</v>
      </c>
      <c r="P19" s="8"/>
      <c r="Q19" s="8"/>
      <c r="R19" s="8"/>
      <c r="S19" s="537"/>
      <c r="T19" s="538"/>
      <c r="U19" s="538" t="str">
        <f>IF(ISERROR(VLOOKUP(TabC[[#This Row],[Grund für Differenz]],Datenquelle!$I$3:$J$20,2,FALSE)),"",VLOOKUP(TabC[[#This Row],[Grund für Differenz]],Datenquelle!$I$3:$J$20,2,FALSE))</f>
        <v/>
      </c>
      <c r="V19" s="537"/>
      <c r="W19" s="540"/>
      <c r="X19" s="540"/>
      <c r="Y19" s="541"/>
      <c r="Z19" s="541"/>
      <c r="AA19" s="541"/>
      <c r="AB19" s="541"/>
      <c r="AC19" s="541"/>
      <c r="AD19" s="541"/>
      <c r="AE19" s="539"/>
      <c r="AF19" s="542"/>
      <c r="AG19" s="542"/>
      <c r="AH19" s="542"/>
      <c r="AI19" s="542"/>
      <c r="AJ19" s="542"/>
      <c r="AK19" s="542"/>
      <c r="AL19" s="542"/>
      <c r="AM19" s="542"/>
      <c r="AN19" s="542"/>
      <c r="AO19" s="542"/>
      <c r="AP19" s="542"/>
      <c r="AQ19" s="542"/>
      <c r="AR19" s="543"/>
      <c r="AS19" s="542"/>
      <c r="AT19" s="537"/>
      <c r="AU19" s="61" t="str">
        <f>IF(OR(TabC[[#This Row],[eingereichter
Betrag (€)]]=0,TabC[[#This Row],[eingereichter
Betrag (€)]]=""),"",COUNTA($M$6:$M19)-COUNTIF(($M$6:$M19),0))</f>
        <v/>
      </c>
      <c r="AV19" s="544">
        <f t="shared" ca="1" si="0"/>
        <v>0.79457721401260495</v>
      </c>
      <c r="AW19" s="545">
        <f>IF(TabC[[#This Row],[Lfd.
Nr. f.
Stich-
probe]]&lt;&gt;"",TabC[[#This Row],[Zufalls-
zahl]],0)</f>
        <v>0</v>
      </c>
      <c r="AX19" s="546">
        <f>IF(TabC[[#This Row],[Stich-
probe]]&gt;0,IF(TabC[[#This Row],[Differenz
förderfähig/
eingereicht nach Prüfung ÖIF (€)]]&lt;&gt;0,1,0),0)</f>
        <v>0</v>
      </c>
      <c r="AY19" s="547">
        <f>IF(TabC[[#This Row],[Stich-
probe]]=0,0,TabC[[#This Row],[Stich-
probe]]*TabC[[#This Row],[Differenz
förderfähig/
eingereicht nach Prüfung ÖIF (€)]]/TabC[[#This Row],[eingereichter
Betrag (€)]]*-1)</f>
        <v>0</v>
      </c>
      <c r="AZ19" s="61"/>
      <c r="BD19" s="73"/>
    </row>
    <row r="20" spans="2:56" s="60" customFormat="1">
      <c r="B20" s="61"/>
      <c r="C20" s="536">
        <f>IF(TabC[[#This Row],[Zufalls-
zahl wenn
lfd. Nr.]]=0,0,IF(RANK(TabC[[#This Row],[Zufalls-
zahl wenn
lfd. Nr.]],TabC[Zufalls-
zahl wenn
lfd. Nr.])&lt;=TabC[[#Totals],[Zufalls-
zahl]],1,0))</f>
        <v>0</v>
      </c>
      <c r="D20" s="531" t="s">
        <v>39</v>
      </c>
      <c r="E20" s="532">
        <v>14</v>
      </c>
      <c r="F20" s="192"/>
      <c r="G20" s="29"/>
      <c r="H20" s="72"/>
      <c r="I20" s="171"/>
      <c r="J20" s="8"/>
      <c r="K20" s="8"/>
      <c r="L20" s="8"/>
      <c r="M20" s="152"/>
      <c r="N20" s="152"/>
      <c r="O20" s="72">
        <f>(TabC[[#This Row],[förderfähiger 
Betrag nach Prüfung ÖIF (€)]]-TabC[[#This Row],[eingereichter
Betrag (€)]])*IF(TabC[[#This Row],[Stich-
probe]]&gt;0,1,0)</f>
        <v>0</v>
      </c>
      <c r="P20" s="8"/>
      <c r="Q20" s="8"/>
      <c r="R20" s="8"/>
      <c r="S20" s="537"/>
      <c r="T20" s="538"/>
      <c r="U20" s="538" t="str">
        <f>IF(ISERROR(VLOOKUP(TabC[[#This Row],[Grund für Differenz]],Datenquelle!$I$3:$J$20,2,FALSE)),"",VLOOKUP(TabC[[#This Row],[Grund für Differenz]],Datenquelle!$I$3:$J$20,2,FALSE))</f>
        <v/>
      </c>
      <c r="V20" s="537"/>
      <c r="W20" s="540"/>
      <c r="X20" s="540"/>
      <c r="Y20" s="541"/>
      <c r="Z20" s="541"/>
      <c r="AA20" s="541"/>
      <c r="AB20" s="541"/>
      <c r="AC20" s="541"/>
      <c r="AD20" s="541"/>
      <c r="AE20" s="539"/>
      <c r="AF20" s="542"/>
      <c r="AG20" s="542"/>
      <c r="AH20" s="542"/>
      <c r="AI20" s="542"/>
      <c r="AJ20" s="542"/>
      <c r="AK20" s="542"/>
      <c r="AL20" s="542"/>
      <c r="AM20" s="542"/>
      <c r="AN20" s="542"/>
      <c r="AO20" s="542"/>
      <c r="AP20" s="542"/>
      <c r="AQ20" s="542"/>
      <c r="AR20" s="543"/>
      <c r="AS20" s="542"/>
      <c r="AT20" s="537"/>
      <c r="AU20" s="61" t="str">
        <f>IF(OR(TabC[[#This Row],[eingereichter
Betrag (€)]]=0,TabC[[#This Row],[eingereichter
Betrag (€)]]=""),"",COUNTA($M$6:$M20)-COUNTIF(($M$6:$M20),0))</f>
        <v/>
      </c>
      <c r="AV20" s="544">
        <f t="shared" ca="1" si="0"/>
        <v>0.44015378452819187</v>
      </c>
      <c r="AW20" s="545">
        <f>IF(TabC[[#This Row],[Lfd.
Nr. f.
Stich-
probe]]&lt;&gt;"",TabC[[#This Row],[Zufalls-
zahl]],0)</f>
        <v>0</v>
      </c>
      <c r="AX20" s="546">
        <f>IF(TabC[[#This Row],[Stich-
probe]]&gt;0,IF(TabC[[#This Row],[Differenz
förderfähig/
eingereicht nach Prüfung ÖIF (€)]]&lt;&gt;0,1,0),0)</f>
        <v>0</v>
      </c>
      <c r="AY20" s="547">
        <f>IF(TabC[[#This Row],[Stich-
probe]]=0,0,TabC[[#This Row],[Stich-
probe]]*TabC[[#This Row],[Differenz
förderfähig/
eingereicht nach Prüfung ÖIF (€)]]/TabC[[#This Row],[eingereichter
Betrag (€)]]*-1)</f>
        <v>0</v>
      </c>
      <c r="AZ20" s="61"/>
      <c r="BD20" s="73"/>
    </row>
    <row r="21" spans="2:56" s="60" customFormat="1">
      <c r="B21" s="61"/>
      <c r="C21" s="536">
        <f>IF(TabC[[#This Row],[Zufalls-
zahl wenn
lfd. Nr.]]=0,0,IF(RANK(TabC[[#This Row],[Zufalls-
zahl wenn
lfd. Nr.]],TabC[Zufalls-
zahl wenn
lfd. Nr.])&lt;=TabC[[#Totals],[Zufalls-
zahl]],1,0))</f>
        <v>0</v>
      </c>
      <c r="D21" s="531" t="s">
        <v>39</v>
      </c>
      <c r="E21" s="532">
        <v>15</v>
      </c>
      <c r="F21" s="192"/>
      <c r="G21" s="29"/>
      <c r="H21" s="72"/>
      <c r="I21" s="171"/>
      <c r="J21" s="8"/>
      <c r="K21" s="8"/>
      <c r="L21" s="8"/>
      <c r="M21" s="152"/>
      <c r="N21" s="152"/>
      <c r="O21" s="72">
        <f>(TabC[[#This Row],[förderfähiger 
Betrag nach Prüfung ÖIF (€)]]-TabC[[#This Row],[eingereichter
Betrag (€)]])*IF(TabC[[#This Row],[Stich-
probe]]&gt;0,1,0)</f>
        <v>0</v>
      </c>
      <c r="P21" s="8"/>
      <c r="Q21" s="8"/>
      <c r="R21" s="8"/>
      <c r="S21" s="537"/>
      <c r="T21" s="538"/>
      <c r="U21" s="538" t="str">
        <f>IF(ISERROR(VLOOKUP(TabC[[#This Row],[Grund für Differenz]],Datenquelle!$I$3:$J$20,2,FALSE)),"",VLOOKUP(TabC[[#This Row],[Grund für Differenz]],Datenquelle!$I$3:$J$20,2,FALSE))</f>
        <v/>
      </c>
      <c r="V21" s="537"/>
      <c r="W21" s="540"/>
      <c r="X21" s="540"/>
      <c r="Y21" s="541"/>
      <c r="Z21" s="541"/>
      <c r="AA21" s="541"/>
      <c r="AB21" s="541"/>
      <c r="AC21" s="541"/>
      <c r="AD21" s="541"/>
      <c r="AE21" s="539"/>
      <c r="AF21" s="542"/>
      <c r="AG21" s="542"/>
      <c r="AH21" s="542"/>
      <c r="AI21" s="542"/>
      <c r="AJ21" s="542"/>
      <c r="AK21" s="542"/>
      <c r="AL21" s="542"/>
      <c r="AM21" s="542"/>
      <c r="AN21" s="542"/>
      <c r="AO21" s="542"/>
      <c r="AP21" s="542"/>
      <c r="AQ21" s="542"/>
      <c r="AR21" s="543"/>
      <c r="AS21" s="542"/>
      <c r="AT21" s="537"/>
      <c r="AU21" s="61" t="str">
        <f>IF(OR(TabC[[#This Row],[eingereichter
Betrag (€)]]=0,TabC[[#This Row],[eingereichter
Betrag (€)]]=""),"",COUNTA($M$6:$M21)-COUNTIF(($M$6:$M21),0))</f>
        <v/>
      </c>
      <c r="AV21" s="544">
        <f t="shared" ca="1" si="0"/>
        <v>0.42028092883254264</v>
      </c>
      <c r="AW21" s="545">
        <f>IF(TabC[[#This Row],[Lfd.
Nr. f.
Stich-
probe]]&lt;&gt;"",TabC[[#This Row],[Zufalls-
zahl]],0)</f>
        <v>0</v>
      </c>
      <c r="AX21" s="546">
        <f>IF(TabC[[#This Row],[Stich-
probe]]&gt;0,IF(TabC[[#This Row],[Differenz
förderfähig/
eingereicht nach Prüfung ÖIF (€)]]&lt;&gt;0,1,0),0)</f>
        <v>0</v>
      </c>
      <c r="AY21" s="547">
        <f>IF(TabC[[#This Row],[Stich-
probe]]=0,0,TabC[[#This Row],[Stich-
probe]]*TabC[[#This Row],[Differenz
förderfähig/
eingereicht nach Prüfung ÖIF (€)]]/TabC[[#This Row],[eingereichter
Betrag (€)]]*-1)</f>
        <v>0</v>
      </c>
      <c r="AZ21" s="61"/>
      <c r="BD21" s="73"/>
    </row>
    <row r="22" spans="2:56" s="60" customFormat="1">
      <c r="B22" s="61"/>
      <c r="C22" s="536">
        <f>IF(TabC[[#This Row],[Zufalls-
zahl wenn
lfd. Nr.]]=0,0,IF(RANK(TabC[[#This Row],[Zufalls-
zahl wenn
lfd. Nr.]],TabC[Zufalls-
zahl wenn
lfd. Nr.])&lt;=TabC[[#Totals],[Zufalls-
zahl]],1,0))</f>
        <v>0</v>
      </c>
      <c r="D22" s="531" t="s">
        <v>39</v>
      </c>
      <c r="E22" s="532">
        <v>16</v>
      </c>
      <c r="F22" s="192"/>
      <c r="G22" s="29"/>
      <c r="H22" s="72"/>
      <c r="I22" s="171"/>
      <c r="J22" s="8"/>
      <c r="K22" s="8"/>
      <c r="L22" s="8"/>
      <c r="M22" s="152"/>
      <c r="N22" s="152"/>
      <c r="O22" s="72">
        <f>(TabC[[#This Row],[förderfähiger 
Betrag nach Prüfung ÖIF (€)]]-TabC[[#This Row],[eingereichter
Betrag (€)]])*IF(TabC[[#This Row],[Stich-
probe]]&gt;0,1,0)</f>
        <v>0</v>
      </c>
      <c r="P22" s="8"/>
      <c r="Q22" s="8"/>
      <c r="R22" s="8"/>
      <c r="S22" s="537"/>
      <c r="T22" s="538"/>
      <c r="U22" s="538" t="str">
        <f>IF(ISERROR(VLOOKUP(TabC[[#This Row],[Grund für Differenz]],Datenquelle!$I$3:$J$20,2,FALSE)),"",VLOOKUP(TabC[[#This Row],[Grund für Differenz]],Datenquelle!$I$3:$J$20,2,FALSE))</f>
        <v/>
      </c>
      <c r="V22" s="537"/>
      <c r="W22" s="540"/>
      <c r="X22" s="540"/>
      <c r="Y22" s="541"/>
      <c r="Z22" s="541"/>
      <c r="AA22" s="541"/>
      <c r="AB22" s="541"/>
      <c r="AC22" s="541"/>
      <c r="AD22" s="541"/>
      <c r="AE22" s="539"/>
      <c r="AF22" s="542"/>
      <c r="AG22" s="542"/>
      <c r="AH22" s="542"/>
      <c r="AI22" s="542"/>
      <c r="AJ22" s="542"/>
      <c r="AK22" s="542"/>
      <c r="AL22" s="542"/>
      <c r="AM22" s="542"/>
      <c r="AN22" s="542"/>
      <c r="AO22" s="542"/>
      <c r="AP22" s="542"/>
      <c r="AQ22" s="542"/>
      <c r="AR22" s="543"/>
      <c r="AS22" s="542"/>
      <c r="AT22" s="537"/>
      <c r="AU22" s="61" t="str">
        <f>IF(OR(TabC[[#This Row],[eingereichter
Betrag (€)]]=0,TabC[[#This Row],[eingereichter
Betrag (€)]]=""),"",COUNTA($M$6:$M22)-COUNTIF(($M$6:$M22),0))</f>
        <v/>
      </c>
      <c r="AV22" s="544">
        <f t="shared" ca="1" si="0"/>
        <v>0.99649667611281934</v>
      </c>
      <c r="AW22" s="545">
        <f>IF(TabC[[#This Row],[Lfd.
Nr. f.
Stich-
probe]]&lt;&gt;"",TabC[[#This Row],[Zufalls-
zahl]],0)</f>
        <v>0</v>
      </c>
      <c r="AX22" s="546">
        <f>IF(TabC[[#This Row],[Stich-
probe]]&gt;0,IF(TabC[[#This Row],[Differenz
förderfähig/
eingereicht nach Prüfung ÖIF (€)]]&lt;&gt;0,1,0),0)</f>
        <v>0</v>
      </c>
      <c r="AY22" s="547">
        <f>IF(TabC[[#This Row],[Stich-
probe]]=0,0,TabC[[#This Row],[Stich-
probe]]*TabC[[#This Row],[Differenz
förderfähig/
eingereicht nach Prüfung ÖIF (€)]]/TabC[[#This Row],[eingereichter
Betrag (€)]]*-1)</f>
        <v>0</v>
      </c>
      <c r="AZ22" s="61"/>
      <c r="BD22" s="73"/>
    </row>
    <row r="23" spans="2:56" s="60" customFormat="1">
      <c r="B23" s="61"/>
      <c r="C23" s="536">
        <f>IF(TabC[[#This Row],[Zufalls-
zahl wenn
lfd. Nr.]]=0,0,IF(RANK(TabC[[#This Row],[Zufalls-
zahl wenn
lfd. Nr.]],TabC[Zufalls-
zahl wenn
lfd. Nr.])&lt;=TabC[[#Totals],[Zufalls-
zahl]],1,0))</f>
        <v>0</v>
      </c>
      <c r="D23" s="531" t="s">
        <v>39</v>
      </c>
      <c r="E23" s="532">
        <v>17</v>
      </c>
      <c r="F23" s="192"/>
      <c r="G23" s="29"/>
      <c r="H23" s="72"/>
      <c r="I23" s="171"/>
      <c r="J23" s="8"/>
      <c r="K23" s="8"/>
      <c r="L23" s="8"/>
      <c r="M23" s="152"/>
      <c r="N23" s="152"/>
      <c r="O23" s="72">
        <f>(TabC[[#This Row],[förderfähiger 
Betrag nach Prüfung ÖIF (€)]]-TabC[[#This Row],[eingereichter
Betrag (€)]])*IF(TabC[[#This Row],[Stich-
probe]]&gt;0,1,0)</f>
        <v>0</v>
      </c>
      <c r="P23" s="8"/>
      <c r="Q23" s="8"/>
      <c r="R23" s="8"/>
      <c r="S23" s="537"/>
      <c r="T23" s="538"/>
      <c r="U23" s="538" t="str">
        <f>IF(ISERROR(VLOOKUP(TabC[[#This Row],[Grund für Differenz]],Datenquelle!$I$3:$J$20,2,FALSE)),"",VLOOKUP(TabC[[#This Row],[Grund für Differenz]],Datenquelle!$I$3:$J$20,2,FALSE))</f>
        <v/>
      </c>
      <c r="V23" s="537"/>
      <c r="W23" s="540"/>
      <c r="X23" s="540"/>
      <c r="Y23" s="541"/>
      <c r="Z23" s="541"/>
      <c r="AA23" s="541"/>
      <c r="AB23" s="541"/>
      <c r="AC23" s="541"/>
      <c r="AD23" s="541"/>
      <c r="AE23" s="539"/>
      <c r="AF23" s="542"/>
      <c r="AG23" s="542"/>
      <c r="AH23" s="542"/>
      <c r="AI23" s="542"/>
      <c r="AJ23" s="542"/>
      <c r="AK23" s="542"/>
      <c r="AL23" s="542"/>
      <c r="AM23" s="542"/>
      <c r="AN23" s="542"/>
      <c r="AO23" s="542"/>
      <c r="AP23" s="542"/>
      <c r="AQ23" s="542"/>
      <c r="AR23" s="543"/>
      <c r="AS23" s="542"/>
      <c r="AT23" s="537"/>
      <c r="AU23" s="61" t="str">
        <f>IF(OR(TabC[[#This Row],[eingereichter
Betrag (€)]]=0,TabC[[#This Row],[eingereichter
Betrag (€)]]=""),"",COUNTA($M$6:$M23)-COUNTIF(($M$6:$M23),0))</f>
        <v/>
      </c>
      <c r="AV23" s="544">
        <f t="shared" ca="1" si="0"/>
        <v>0.50631099342797037</v>
      </c>
      <c r="AW23" s="545">
        <f>IF(TabC[[#This Row],[Lfd.
Nr. f.
Stich-
probe]]&lt;&gt;"",TabC[[#This Row],[Zufalls-
zahl]],0)</f>
        <v>0</v>
      </c>
      <c r="AX23" s="546">
        <f>IF(TabC[[#This Row],[Stich-
probe]]&gt;0,IF(TabC[[#This Row],[Differenz
förderfähig/
eingereicht nach Prüfung ÖIF (€)]]&lt;&gt;0,1,0),0)</f>
        <v>0</v>
      </c>
      <c r="AY23" s="547">
        <f>IF(TabC[[#This Row],[Stich-
probe]]=0,0,TabC[[#This Row],[Stich-
probe]]*TabC[[#This Row],[Differenz
förderfähig/
eingereicht nach Prüfung ÖIF (€)]]/TabC[[#This Row],[eingereichter
Betrag (€)]]*-1)</f>
        <v>0</v>
      </c>
      <c r="AZ23" s="61"/>
      <c r="BD23" s="73"/>
    </row>
    <row r="24" spans="2:56" s="60" customFormat="1">
      <c r="B24" s="61"/>
      <c r="C24" s="536">
        <f>IF(TabC[[#This Row],[Zufalls-
zahl wenn
lfd. Nr.]]=0,0,IF(RANK(TabC[[#This Row],[Zufalls-
zahl wenn
lfd. Nr.]],TabC[Zufalls-
zahl wenn
lfd. Nr.])&lt;=TabC[[#Totals],[Zufalls-
zahl]],1,0))</f>
        <v>0</v>
      </c>
      <c r="D24" s="531" t="s">
        <v>39</v>
      </c>
      <c r="E24" s="532">
        <v>18</v>
      </c>
      <c r="F24" s="192"/>
      <c r="G24" s="29"/>
      <c r="H24" s="72"/>
      <c r="I24" s="171"/>
      <c r="J24" s="8"/>
      <c r="K24" s="8"/>
      <c r="L24" s="8"/>
      <c r="M24" s="152"/>
      <c r="N24" s="152"/>
      <c r="O24" s="72">
        <f>(TabC[[#This Row],[förderfähiger 
Betrag nach Prüfung ÖIF (€)]]-TabC[[#This Row],[eingereichter
Betrag (€)]])*IF(TabC[[#This Row],[Stich-
probe]]&gt;0,1,0)</f>
        <v>0</v>
      </c>
      <c r="P24" s="8"/>
      <c r="Q24" s="8"/>
      <c r="R24" s="8"/>
      <c r="S24" s="537"/>
      <c r="T24" s="538"/>
      <c r="U24" s="538" t="str">
        <f>IF(ISERROR(VLOOKUP(TabC[[#This Row],[Grund für Differenz]],Datenquelle!$I$3:$J$20,2,FALSE)),"",VLOOKUP(TabC[[#This Row],[Grund für Differenz]],Datenquelle!$I$3:$J$20,2,FALSE))</f>
        <v/>
      </c>
      <c r="V24" s="537"/>
      <c r="W24" s="540"/>
      <c r="X24" s="540"/>
      <c r="Y24" s="541"/>
      <c r="Z24" s="541"/>
      <c r="AA24" s="541"/>
      <c r="AB24" s="541"/>
      <c r="AC24" s="541"/>
      <c r="AD24" s="541"/>
      <c r="AE24" s="539"/>
      <c r="AF24" s="542"/>
      <c r="AG24" s="542"/>
      <c r="AH24" s="542"/>
      <c r="AI24" s="542"/>
      <c r="AJ24" s="542"/>
      <c r="AK24" s="542"/>
      <c r="AL24" s="542"/>
      <c r="AM24" s="542"/>
      <c r="AN24" s="542"/>
      <c r="AO24" s="542"/>
      <c r="AP24" s="542"/>
      <c r="AQ24" s="542"/>
      <c r="AR24" s="543"/>
      <c r="AS24" s="542"/>
      <c r="AT24" s="537"/>
      <c r="AU24" s="61" t="str">
        <f>IF(OR(TabC[[#This Row],[eingereichter
Betrag (€)]]=0,TabC[[#This Row],[eingereichter
Betrag (€)]]=""),"",COUNTA($M$6:$M24)-COUNTIF(($M$6:$M24),0))</f>
        <v/>
      </c>
      <c r="AV24" s="544">
        <f t="shared" ca="1" si="0"/>
        <v>0.78764712183848895</v>
      </c>
      <c r="AW24" s="545">
        <f>IF(TabC[[#This Row],[Lfd.
Nr. f.
Stich-
probe]]&lt;&gt;"",TabC[[#This Row],[Zufalls-
zahl]],0)</f>
        <v>0</v>
      </c>
      <c r="AX24" s="546">
        <f>IF(TabC[[#This Row],[Stich-
probe]]&gt;0,IF(TabC[[#This Row],[Differenz
förderfähig/
eingereicht nach Prüfung ÖIF (€)]]&lt;&gt;0,1,0),0)</f>
        <v>0</v>
      </c>
      <c r="AY24" s="547">
        <f>IF(TabC[[#This Row],[Stich-
probe]]=0,0,TabC[[#This Row],[Stich-
probe]]*TabC[[#This Row],[Differenz
förderfähig/
eingereicht nach Prüfung ÖIF (€)]]/TabC[[#This Row],[eingereichter
Betrag (€)]]*-1)</f>
        <v>0</v>
      </c>
      <c r="AZ24" s="61"/>
    </row>
    <row r="25" spans="2:56" s="60" customFormat="1">
      <c r="B25" s="61"/>
      <c r="C25" s="536">
        <f>IF(TabC[[#This Row],[Zufalls-
zahl wenn
lfd. Nr.]]=0,0,IF(RANK(TabC[[#This Row],[Zufalls-
zahl wenn
lfd. Nr.]],TabC[Zufalls-
zahl wenn
lfd. Nr.])&lt;=TabC[[#Totals],[Zufalls-
zahl]],1,0))</f>
        <v>0</v>
      </c>
      <c r="D25" s="531" t="s">
        <v>39</v>
      </c>
      <c r="E25" s="532">
        <v>19</v>
      </c>
      <c r="F25" s="192"/>
      <c r="G25" s="29"/>
      <c r="H25" s="72"/>
      <c r="I25" s="171"/>
      <c r="J25" s="8"/>
      <c r="K25" s="8"/>
      <c r="L25" s="8"/>
      <c r="M25" s="152"/>
      <c r="N25" s="152"/>
      <c r="O25" s="72">
        <f>(TabC[[#This Row],[förderfähiger 
Betrag nach Prüfung ÖIF (€)]]-TabC[[#This Row],[eingereichter
Betrag (€)]])*IF(TabC[[#This Row],[Stich-
probe]]&gt;0,1,0)</f>
        <v>0</v>
      </c>
      <c r="P25" s="8"/>
      <c r="Q25" s="8"/>
      <c r="R25" s="8"/>
      <c r="S25" s="537"/>
      <c r="T25" s="538"/>
      <c r="U25" s="538" t="str">
        <f>IF(ISERROR(VLOOKUP(TabC[[#This Row],[Grund für Differenz]],Datenquelle!$I$3:$J$20,2,FALSE)),"",VLOOKUP(TabC[[#This Row],[Grund für Differenz]],Datenquelle!$I$3:$J$20,2,FALSE))</f>
        <v/>
      </c>
      <c r="V25" s="537"/>
      <c r="W25" s="540"/>
      <c r="X25" s="540"/>
      <c r="Y25" s="541"/>
      <c r="Z25" s="541"/>
      <c r="AA25" s="541"/>
      <c r="AB25" s="541"/>
      <c r="AC25" s="541"/>
      <c r="AD25" s="541"/>
      <c r="AE25" s="539"/>
      <c r="AF25" s="542"/>
      <c r="AG25" s="542"/>
      <c r="AH25" s="542"/>
      <c r="AI25" s="542"/>
      <c r="AJ25" s="542"/>
      <c r="AK25" s="542"/>
      <c r="AL25" s="542"/>
      <c r="AM25" s="542"/>
      <c r="AN25" s="542"/>
      <c r="AO25" s="542"/>
      <c r="AP25" s="542"/>
      <c r="AQ25" s="542"/>
      <c r="AR25" s="543"/>
      <c r="AS25" s="542"/>
      <c r="AT25" s="537"/>
      <c r="AU25" s="61" t="str">
        <f>IF(OR(TabC[[#This Row],[eingereichter
Betrag (€)]]=0,TabC[[#This Row],[eingereichter
Betrag (€)]]=""),"",COUNTA($M$6:$M25)-COUNTIF(($M$6:$M25),0))</f>
        <v/>
      </c>
      <c r="AV25" s="544">
        <f t="shared" ca="1" si="0"/>
        <v>0.14952794612743059</v>
      </c>
      <c r="AW25" s="545">
        <f>IF(TabC[[#This Row],[Lfd.
Nr. f.
Stich-
probe]]&lt;&gt;"",TabC[[#This Row],[Zufalls-
zahl]],0)</f>
        <v>0</v>
      </c>
      <c r="AX25" s="546">
        <f>IF(TabC[[#This Row],[Stich-
probe]]&gt;0,IF(TabC[[#This Row],[Differenz
förderfähig/
eingereicht nach Prüfung ÖIF (€)]]&lt;&gt;0,1,0),0)</f>
        <v>0</v>
      </c>
      <c r="AY25" s="547">
        <f>IF(TabC[[#This Row],[Stich-
probe]]=0,0,TabC[[#This Row],[Stich-
probe]]*TabC[[#This Row],[Differenz
förderfähig/
eingereicht nach Prüfung ÖIF (€)]]/TabC[[#This Row],[eingereichter
Betrag (€)]]*-1)</f>
        <v>0</v>
      </c>
      <c r="AZ25" s="61"/>
    </row>
    <row r="26" spans="2:56" s="60" customFormat="1">
      <c r="B26" s="61"/>
      <c r="C26" s="536">
        <f>IF(TabC[[#This Row],[Zufalls-
zahl wenn
lfd. Nr.]]=0,0,IF(RANK(TabC[[#This Row],[Zufalls-
zahl wenn
lfd. Nr.]],TabC[Zufalls-
zahl wenn
lfd. Nr.])&lt;=TabC[[#Totals],[Zufalls-
zahl]],1,0))</f>
        <v>0</v>
      </c>
      <c r="D26" s="531" t="s">
        <v>39</v>
      </c>
      <c r="E26" s="532">
        <v>20</v>
      </c>
      <c r="F26" s="192"/>
      <c r="G26" s="29"/>
      <c r="H26" s="72"/>
      <c r="I26" s="171"/>
      <c r="J26" s="8"/>
      <c r="K26" s="8"/>
      <c r="L26" s="8"/>
      <c r="M26" s="152"/>
      <c r="N26" s="152"/>
      <c r="O26" s="72">
        <f>(TabC[[#This Row],[förderfähiger 
Betrag nach Prüfung ÖIF (€)]]-TabC[[#This Row],[eingereichter
Betrag (€)]])*IF(TabC[[#This Row],[Stich-
probe]]&gt;0,1,0)</f>
        <v>0</v>
      </c>
      <c r="P26" s="8"/>
      <c r="Q26" s="8"/>
      <c r="R26" s="8"/>
      <c r="S26" s="537"/>
      <c r="T26" s="538"/>
      <c r="U26" s="538" t="str">
        <f>IF(ISERROR(VLOOKUP(TabC[[#This Row],[Grund für Differenz]],Datenquelle!$I$3:$J$20,2,FALSE)),"",VLOOKUP(TabC[[#This Row],[Grund für Differenz]],Datenquelle!$I$3:$J$20,2,FALSE))</f>
        <v/>
      </c>
      <c r="V26" s="537"/>
      <c r="W26" s="540"/>
      <c r="X26" s="540"/>
      <c r="Y26" s="541"/>
      <c r="Z26" s="541"/>
      <c r="AA26" s="541"/>
      <c r="AB26" s="541"/>
      <c r="AC26" s="541"/>
      <c r="AD26" s="541"/>
      <c r="AE26" s="539"/>
      <c r="AF26" s="542"/>
      <c r="AG26" s="542"/>
      <c r="AH26" s="542"/>
      <c r="AI26" s="542"/>
      <c r="AJ26" s="542"/>
      <c r="AK26" s="542"/>
      <c r="AL26" s="542"/>
      <c r="AM26" s="542"/>
      <c r="AN26" s="542"/>
      <c r="AO26" s="542"/>
      <c r="AP26" s="542"/>
      <c r="AQ26" s="542"/>
      <c r="AR26" s="543"/>
      <c r="AS26" s="542"/>
      <c r="AT26" s="537"/>
      <c r="AU26" s="61" t="str">
        <f>IF(OR(TabC[[#This Row],[eingereichter
Betrag (€)]]=0,TabC[[#This Row],[eingereichter
Betrag (€)]]=""),"",COUNTA($M$6:$M26)-COUNTIF(($M$6:$M26),0))</f>
        <v/>
      </c>
      <c r="AV26" s="544">
        <f t="shared" ca="1" si="0"/>
        <v>0.53651191550551325</v>
      </c>
      <c r="AW26" s="545">
        <f>IF(TabC[[#This Row],[Lfd.
Nr. f.
Stich-
probe]]&lt;&gt;"",TabC[[#This Row],[Zufalls-
zahl]],0)</f>
        <v>0</v>
      </c>
      <c r="AX26" s="546">
        <f>IF(TabC[[#This Row],[Stich-
probe]]&gt;0,IF(TabC[[#This Row],[Differenz
förderfähig/
eingereicht nach Prüfung ÖIF (€)]]&lt;&gt;0,1,0),0)</f>
        <v>0</v>
      </c>
      <c r="AY26" s="547">
        <f>IF(TabC[[#This Row],[Stich-
probe]]=0,0,TabC[[#This Row],[Stich-
probe]]*TabC[[#This Row],[Differenz
förderfähig/
eingereicht nach Prüfung ÖIF (€)]]/TabC[[#This Row],[eingereichter
Betrag (€)]]*-1)</f>
        <v>0</v>
      </c>
      <c r="AZ26" s="61"/>
    </row>
    <row r="27" spans="2:56" s="60" customFormat="1">
      <c r="B27" s="61"/>
      <c r="C27" s="536">
        <f>IF(TabC[[#This Row],[Zufalls-
zahl wenn
lfd. Nr.]]=0,0,IF(RANK(TabC[[#This Row],[Zufalls-
zahl wenn
lfd. Nr.]],TabC[Zufalls-
zahl wenn
lfd. Nr.])&lt;=TabC[[#Totals],[Zufalls-
zahl]],1,0))</f>
        <v>0</v>
      </c>
      <c r="D27" s="531" t="s">
        <v>39</v>
      </c>
      <c r="E27" s="532">
        <v>21</v>
      </c>
      <c r="F27" s="192"/>
      <c r="G27" s="29"/>
      <c r="H27" s="72"/>
      <c r="I27" s="171"/>
      <c r="J27" s="8"/>
      <c r="K27" s="8"/>
      <c r="L27" s="8"/>
      <c r="M27" s="152"/>
      <c r="N27" s="152"/>
      <c r="O27" s="72">
        <f>(TabC[[#This Row],[förderfähiger 
Betrag nach Prüfung ÖIF (€)]]-TabC[[#This Row],[eingereichter
Betrag (€)]])*IF(TabC[[#This Row],[Stich-
probe]]&gt;0,1,0)</f>
        <v>0</v>
      </c>
      <c r="P27" s="8"/>
      <c r="Q27" s="8"/>
      <c r="R27" s="8"/>
      <c r="S27" s="537"/>
      <c r="T27" s="538"/>
      <c r="U27" s="538" t="str">
        <f>IF(ISERROR(VLOOKUP(TabC[[#This Row],[Grund für Differenz]],Datenquelle!$I$3:$J$20,2,FALSE)),"",VLOOKUP(TabC[[#This Row],[Grund für Differenz]],Datenquelle!$I$3:$J$20,2,FALSE))</f>
        <v/>
      </c>
      <c r="V27" s="537"/>
      <c r="W27" s="540"/>
      <c r="X27" s="540"/>
      <c r="Y27" s="541"/>
      <c r="Z27" s="541"/>
      <c r="AA27" s="541"/>
      <c r="AB27" s="541"/>
      <c r="AC27" s="541"/>
      <c r="AD27" s="541"/>
      <c r="AE27" s="539"/>
      <c r="AF27" s="542"/>
      <c r="AG27" s="542"/>
      <c r="AH27" s="542"/>
      <c r="AI27" s="542"/>
      <c r="AJ27" s="542"/>
      <c r="AK27" s="542"/>
      <c r="AL27" s="542"/>
      <c r="AM27" s="542"/>
      <c r="AN27" s="542"/>
      <c r="AO27" s="542"/>
      <c r="AP27" s="542"/>
      <c r="AQ27" s="542"/>
      <c r="AR27" s="543"/>
      <c r="AS27" s="542"/>
      <c r="AT27" s="537"/>
      <c r="AU27" s="61" t="str">
        <f>IF(OR(TabC[[#This Row],[eingereichter
Betrag (€)]]=0,TabC[[#This Row],[eingereichter
Betrag (€)]]=""),"",COUNTA($M$6:$M27)-COUNTIF(($M$6:$M27),0))</f>
        <v/>
      </c>
      <c r="AV27" s="544">
        <f t="shared" ca="1" si="0"/>
        <v>0.40182435084646073</v>
      </c>
      <c r="AW27" s="545">
        <f>IF(TabC[[#This Row],[Lfd.
Nr. f.
Stich-
probe]]&lt;&gt;"",TabC[[#This Row],[Zufalls-
zahl]],0)</f>
        <v>0</v>
      </c>
      <c r="AX27" s="546">
        <f>IF(TabC[[#This Row],[Stich-
probe]]&gt;0,IF(TabC[[#This Row],[Differenz
förderfähig/
eingereicht nach Prüfung ÖIF (€)]]&lt;&gt;0,1,0),0)</f>
        <v>0</v>
      </c>
      <c r="AY27" s="547">
        <f>IF(TabC[[#This Row],[Stich-
probe]]=0,0,TabC[[#This Row],[Stich-
probe]]*TabC[[#This Row],[Differenz
förderfähig/
eingereicht nach Prüfung ÖIF (€)]]/TabC[[#This Row],[eingereichter
Betrag (€)]]*-1)</f>
        <v>0</v>
      </c>
      <c r="AZ27" s="61"/>
    </row>
    <row r="28" spans="2:56" s="60" customFormat="1">
      <c r="B28" s="61"/>
      <c r="C28" s="536">
        <f>IF(TabC[[#This Row],[Zufalls-
zahl wenn
lfd. Nr.]]=0,0,IF(RANK(TabC[[#This Row],[Zufalls-
zahl wenn
lfd. Nr.]],TabC[Zufalls-
zahl wenn
lfd. Nr.])&lt;=TabC[[#Totals],[Zufalls-
zahl]],1,0))</f>
        <v>0</v>
      </c>
      <c r="D28" s="531" t="s">
        <v>39</v>
      </c>
      <c r="E28" s="532">
        <v>22</v>
      </c>
      <c r="F28" s="192"/>
      <c r="G28" s="29"/>
      <c r="H28" s="72"/>
      <c r="I28" s="171"/>
      <c r="J28" s="8"/>
      <c r="K28" s="8"/>
      <c r="L28" s="8"/>
      <c r="M28" s="152"/>
      <c r="N28" s="152"/>
      <c r="O28" s="72">
        <f>(TabC[[#This Row],[förderfähiger 
Betrag nach Prüfung ÖIF (€)]]-TabC[[#This Row],[eingereichter
Betrag (€)]])*IF(TabC[[#This Row],[Stich-
probe]]&gt;0,1,0)</f>
        <v>0</v>
      </c>
      <c r="P28" s="8"/>
      <c r="Q28" s="8"/>
      <c r="R28" s="8"/>
      <c r="S28" s="537"/>
      <c r="T28" s="538"/>
      <c r="U28" s="538" t="str">
        <f>IF(ISERROR(VLOOKUP(TabC[[#This Row],[Grund für Differenz]],Datenquelle!$I$3:$J$20,2,FALSE)),"",VLOOKUP(TabC[[#This Row],[Grund für Differenz]],Datenquelle!$I$3:$J$20,2,FALSE))</f>
        <v/>
      </c>
      <c r="V28" s="537"/>
      <c r="W28" s="540"/>
      <c r="X28" s="540"/>
      <c r="Y28" s="541"/>
      <c r="Z28" s="541"/>
      <c r="AA28" s="541"/>
      <c r="AB28" s="541"/>
      <c r="AC28" s="541"/>
      <c r="AD28" s="541"/>
      <c r="AE28" s="539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2"/>
      <c r="AR28" s="543"/>
      <c r="AS28" s="542"/>
      <c r="AT28" s="537"/>
      <c r="AU28" s="61" t="str">
        <f>IF(OR(TabC[[#This Row],[eingereichter
Betrag (€)]]=0,TabC[[#This Row],[eingereichter
Betrag (€)]]=""),"",COUNTA($M$6:$M28)-COUNTIF(($M$6:$M28),0))</f>
        <v/>
      </c>
      <c r="AV28" s="544">
        <f t="shared" ca="1" si="0"/>
        <v>0.99051013516767439</v>
      </c>
      <c r="AW28" s="545">
        <f>IF(TabC[[#This Row],[Lfd.
Nr. f.
Stich-
probe]]&lt;&gt;"",TabC[[#This Row],[Zufalls-
zahl]],0)</f>
        <v>0</v>
      </c>
      <c r="AX28" s="546">
        <f>IF(TabC[[#This Row],[Stich-
probe]]&gt;0,IF(TabC[[#This Row],[Differenz
förderfähig/
eingereicht nach Prüfung ÖIF (€)]]&lt;&gt;0,1,0),0)</f>
        <v>0</v>
      </c>
      <c r="AY28" s="547">
        <f>IF(TabC[[#This Row],[Stich-
probe]]=0,0,TabC[[#This Row],[Stich-
probe]]*TabC[[#This Row],[Differenz
förderfähig/
eingereicht nach Prüfung ÖIF (€)]]/TabC[[#This Row],[eingereichter
Betrag (€)]]*-1)</f>
        <v>0</v>
      </c>
      <c r="AZ28" s="61"/>
    </row>
    <row r="29" spans="2:56" s="60" customFormat="1">
      <c r="B29" s="61"/>
      <c r="C29" s="536">
        <f>IF(TabC[[#This Row],[Zufalls-
zahl wenn
lfd. Nr.]]=0,0,IF(RANK(TabC[[#This Row],[Zufalls-
zahl wenn
lfd. Nr.]],TabC[Zufalls-
zahl wenn
lfd. Nr.])&lt;=TabC[[#Totals],[Zufalls-
zahl]],1,0))</f>
        <v>0</v>
      </c>
      <c r="D29" s="531" t="s">
        <v>39</v>
      </c>
      <c r="E29" s="532">
        <v>23</v>
      </c>
      <c r="F29" s="192"/>
      <c r="G29" s="29"/>
      <c r="H29" s="72"/>
      <c r="I29" s="171"/>
      <c r="J29" s="8"/>
      <c r="K29" s="8"/>
      <c r="L29" s="8"/>
      <c r="M29" s="152"/>
      <c r="N29" s="152"/>
      <c r="O29" s="72">
        <f>(TabC[[#This Row],[förderfähiger 
Betrag nach Prüfung ÖIF (€)]]-TabC[[#This Row],[eingereichter
Betrag (€)]])*IF(TabC[[#This Row],[Stich-
probe]]&gt;0,1,0)</f>
        <v>0</v>
      </c>
      <c r="P29" s="8"/>
      <c r="Q29" s="8"/>
      <c r="R29" s="8"/>
      <c r="S29" s="537"/>
      <c r="T29" s="538"/>
      <c r="U29" s="538" t="str">
        <f>IF(ISERROR(VLOOKUP(TabC[[#This Row],[Grund für Differenz]],Datenquelle!$I$3:$J$20,2,FALSE)),"",VLOOKUP(TabC[[#This Row],[Grund für Differenz]],Datenquelle!$I$3:$J$20,2,FALSE))</f>
        <v/>
      </c>
      <c r="V29" s="537"/>
      <c r="W29" s="540"/>
      <c r="X29" s="540"/>
      <c r="Y29" s="541"/>
      <c r="Z29" s="541"/>
      <c r="AA29" s="541"/>
      <c r="AB29" s="541"/>
      <c r="AC29" s="541"/>
      <c r="AD29" s="541"/>
      <c r="AE29" s="539"/>
      <c r="AF29" s="542"/>
      <c r="AG29" s="542"/>
      <c r="AH29" s="542"/>
      <c r="AI29" s="542"/>
      <c r="AJ29" s="542"/>
      <c r="AK29" s="542"/>
      <c r="AL29" s="542"/>
      <c r="AM29" s="542"/>
      <c r="AN29" s="542"/>
      <c r="AO29" s="542"/>
      <c r="AP29" s="542"/>
      <c r="AQ29" s="542"/>
      <c r="AR29" s="543"/>
      <c r="AS29" s="542"/>
      <c r="AT29" s="537"/>
      <c r="AU29" s="61" t="str">
        <f>IF(OR(TabC[[#This Row],[eingereichter
Betrag (€)]]=0,TabC[[#This Row],[eingereichter
Betrag (€)]]=""),"",COUNTA($M$6:$M29)-COUNTIF(($M$6:$M29),0))</f>
        <v/>
      </c>
      <c r="AV29" s="544">
        <f t="shared" ca="1" si="0"/>
        <v>0.13593141571429856</v>
      </c>
      <c r="AW29" s="545">
        <f>IF(TabC[[#This Row],[Lfd.
Nr. f.
Stich-
probe]]&lt;&gt;"",TabC[[#This Row],[Zufalls-
zahl]],0)</f>
        <v>0</v>
      </c>
      <c r="AX29" s="546">
        <f>IF(TabC[[#This Row],[Stich-
probe]]&gt;0,IF(TabC[[#This Row],[Differenz
förderfähig/
eingereicht nach Prüfung ÖIF (€)]]&lt;&gt;0,1,0),0)</f>
        <v>0</v>
      </c>
      <c r="AY29" s="547">
        <f>IF(TabC[[#This Row],[Stich-
probe]]=0,0,TabC[[#This Row],[Stich-
probe]]*TabC[[#This Row],[Differenz
förderfähig/
eingereicht nach Prüfung ÖIF (€)]]/TabC[[#This Row],[eingereichter
Betrag (€)]]*-1)</f>
        <v>0</v>
      </c>
      <c r="AZ29" s="61"/>
    </row>
    <row r="30" spans="2:56" s="60" customFormat="1">
      <c r="B30" s="61"/>
      <c r="C30" s="536">
        <f>IF(TabC[[#This Row],[Zufalls-
zahl wenn
lfd. Nr.]]=0,0,IF(RANK(TabC[[#This Row],[Zufalls-
zahl wenn
lfd. Nr.]],TabC[Zufalls-
zahl wenn
lfd. Nr.])&lt;=TabC[[#Totals],[Zufalls-
zahl]],1,0))</f>
        <v>0</v>
      </c>
      <c r="D30" s="531" t="s">
        <v>39</v>
      </c>
      <c r="E30" s="532">
        <v>24</v>
      </c>
      <c r="F30" s="192"/>
      <c r="G30" s="29"/>
      <c r="H30" s="72"/>
      <c r="I30" s="171"/>
      <c r="J30" s="8"/>
      <c r="K30" s="8"/>
      <c r="L30" s="8"/>
      <c r="M30" s="152"/>
      <c r="N30" s="152"/>
      <c r="O30" s="72">
        <f>(TabC[[#This Row],[förderfähiger 
Betrag nach Prüfung ÖIF (€)]]-TabC[[#This Row],[eingereichter
Betrag (€)]])*IF(TabC[[#This Row],[Stich-
probe]]&gt;0,1,0)</f>
        <v>0</v>
      </c>
      <c r="P30" s="8"/>
      <c r="Q30" s="8"/>
      <c r="R30" s="8"/>
      <c r="S30" s="537"/>
      <c r="T30" s="538"/>
      <c r="U30" s="538" t="str">
        <f>IF(ISERROR(VLOOKUP(TabC[[#This Row],[Grund für Differenz]],Datenquelle!$I$3:$J$20,2,FALSE)),"",VLOOKUP(TabC[[#This Row],[Grund für Differenz]],Datenquelle!$I$3:$J$20,2,FALSE))</f>
        <v/>
      </c>
      <c r="V30" s="537"/>
      <c r="W30" s="540"/>
      <c r="X30" s="540"/>
      <c r="Y30" s="541"/>
      <c r="Z30" s="541"/>
      <c r="AA30" s="541"/>
      <c r="AB30" s="541"/>
      <c r="AC30" s="541"/>
      <c r="AD30" s="541"/>
      <c r="AE30" s="539"/>
      <c r="AF30" s="542"/>
      <c r="AG30" s="542"/>
      <c r="AH30" s="542"/>
      <c r="AI30" s="542"/>
      <c r="AJ30" s="542"/>
      <c r="AK30" s="542"/>
      <c r="AL30" s="542"/>
      <c r="AM30" s="542"/>
      <c r="AN30" s="542"/>
      <c r="AO30" s="542"/>
      <c r="AP30" s="542"/>
      <c r="AQ30" s="542"/>
      <c r="AR30" s="543"/>
      <c r="AS30" s="542"/>
      <c r="AT30" s="537"/>
      <c r="AU30" s="61" t="str">
        <f>IF(OR(TabC[[#This Row],[eingereichter
Betrag (€)]]=0,TabC[[#This Row],[eingereichter
Betrag (€)]]=""),"",COUNTA($M$6:$M30)-COUNTIF(($M$6:$M30),0))</f>
        <v/>
      </c>
      <c r="AV30" s="544">
        <f t="shared" ca="1" si="0"/>
        <v>4.1473149077167926E-2</v>
      </c>
      <c r="AW30" s="545">
        <f>IF(TabC[[#This Row],[Lfd.
Nr. f.
Stich-
probe]]&lt;&gt;"",TabC[[#This Row],[Zufalls-
zahl]],0)</f>
        <v>0</v>
      </c>
      <c r="AX30" s="546">
        <f>IF(TabC[[#This Row],[Stich-
probe]]&gt;0,IF(TabC[[#This Row],[Differenz
förderfähig/
eingereicht nach Prüfung ÖIF (€)]]&lt;&gt;0,1,0),0)</f>
        <v>0</v>
      </c>
      <c r="AY30" s="547">
        <f>IF(TabC[[#This Row],[Stich-
probe]]=0,0,TabC[[#This Row],[Stich-
probe]]*TabC[[#This Row],[Differenz
förderfähig/
eingereicht nach Prüfung ÖIF (€)]]/TabC[[#This Row],[eingereichter
Betrag (€)]]*-1)</f>
        <v>0</v>
      </c>
      <c r="AZ30" s="61"/>
    </row>
    <row r="31" spans="2:56" s="60" customFormat="1">
      <c r="B31" s="61"/>
      <c r="C31" s="536">
        <f>IF(TabC[[#This Row],[Zufalls-
zahl wenn
lfd. Nr.]]=0,0,IF(RANK(TabC[[#This Row],[Zufalls-
zahl wenn
lfd. Nr.]],TabC[Zufalls-
zahl wenn
lfd. Nr.])&lt;=TabC[[#Totals],[Zufalls-
zahl]],1,0))</f>
        <v>0</v>
      </c>
      <c r="D31" s="531" t="s">
        <v>39</v>
      </c>
      <c r="E31" s="532">
        <v>25</v>
      </c>
      <c r="F31" s="192"/>
      <c r="G31" s="29"/>
      <c r="H31" s="72"/>
      <c r="I31" s="171"/>
      <c r="J31" s="8"/>
      <c r="K31" s="8"/>
      <c r="L31" s="8"/>
      <c r="M31" s="152"/>
      <c r="N31" s="152"/>
      <c r="O31" s="72">
        <f>(TabC[[#This Row],[förderfähiger 
Betrag nach Prüfung ÖIF (€)]]-TabC[[#This Row],[eingereichter
Betrag (€)]])*IF(TabC[[#This Row],[Stich-
probe]]&gt;0,1,0)</f>
        <v>0</v>
      </c>
      <c r="P31" s="8"/>
      <c r="Q31" s="8"/>
      <c r="R31" s="8"/>
      <c r="S31" s="537"/>
      <c r="T31" s="538"/>
      <c r="U31" s="538" t="str">
        <f>IF(ISERROR(VLOOKUP(TabC[[#This Row],[Grund für Differenz]],Datenquelle!$I$3:$J$20,2,FALSE)),"",VLOOKUP(TabC[[#This Row],[Grund für Differenz]],Datenquelle!$I$3:$J$20,2,FALSE))</f>
        <v/>
      </c>
      <c r="V31" s="537"/>
      <c r="W31" s="540"/>
      <c r="X31" s="540"/>
      <c r="Y31" s="541"/>
      <c r="Z31" s="541"/>
      <c r="AA31" s="541"/>
      <c r="AB31" s="541"/>
      <c r="AC31" s="541"/>
      <c r="AD31" s="541"/>
      <c r="AE31" s="539"/>
      <c r="AF31" s="542"/>
      <c r="AG31" s="542"/>
      <c r="AH31" s="542"/>
      <c r="AI31" s="542"/>
      <c r="AJ31" s="542"/>
      <c r="AK31" s="542"/>
      <c r="AL31" s="542"/>
      <c r="AM31" s="542"/>
      <c r="AN31" s="542"/>
      <c r="AO31" s="542"/>
      <c r="AP31" s="542"/>
      <c r="AQ31" s="542"/>
      <c r="AR31" s="543"/>
      <c r="AS31" s="542"/>
      <c r="AT31" s="537"/>
      <c r="AU31" s="61" t="str">
        <f>IF(OR(TabC[[#This Row],[eingereichter
Betrag (€)]]=0,TabC[[#This Row],[eingereichter
Betrag (€)]]=""),"",COUNTA($M$6:$M31)-COUNTIF(($M$6:$M31),0))</f>
        <v/>
      </c>
      <c r="AV31" s="544">
        <f t="shared" ca="1" si="0"/>
        <v>0.48554665226969385</v>
      </c>
      <c r="AW31" s="545">
        <f>IF(TabC[[#This Row],[Lfd.
Nr. f.
Stich-
probe]]&lt;&gt;"",TabC[[#This Row],[Zufalls-
zahl]],0)</f>
        <v>0</v>
      </c>
      <c r="AX31" s="546">
        <f>IF(TabC[[#This Row],[Stich-
probe]]&gt;0,IF(TabC[[#This Row],[Differenz
förderfähig/
eingereicht nach Prüfung ÖIF (€)]]&lt;&gt;0,1,0),0)</f>
        <v>0</v>
      </c>
      <c r="AY31" s="547">
        <f>IF(TabC[[#This Row],[Stich-
probe]]=0,0,TabC[[#This Row],[Stich-
probe]]*TabC[[#This Row],[Differenz
förderfähig/
eingereicht nach Prüfung ÖIF (€)]]/TabC[[#This Row],[eingereichter
Betrag (€)]]*-1)</f>
        <v>0</v>
      </c>
      <c r="AZ31" s="61"/>
    </row>
    <row r="32" spans="2:56" s="60" customFormat="1">
      <c r="B32" s="61"/>
      <c r="C32" s="536">
        <f>IF(TabC[[#This Row],[Zufalls-
zahl wenn
lfd. Nr.]]=0,0,IF(RANK(TabC[[#This Row],[Zufalls-
zahl wenn
lfd. Nr.]],TabC[Zufalls-
zahl wenn
lfd. Nr.])&lt;=TabC[[#Totals],[Zufalls-
zahl]],1,0))</f>
        <v>0</v>
      </c>
      <c r="D32" s="531" t="s">
        <v>39</v>
      </c>
      <c r="E32" s="532">
        <v>26</v>
      </c>
      <c r="F32" s="192"/>
      <c r="G32" s="29"/>
      <c r="H32" s="72"/>
      <c r="I32" s="171"/>
      <c r="J32" s="8"/>
      <c r="K32" s="8"/>
      <c r="L32" s="8"/>
      <c r="M32" s="152"/>
      <c r="N32" s="152"/>
      <c r="O32" s="72">
        <f>(TabC[[#This Row],[förderfähiger 
Betrag nach Prüfung ÖIF (€)]]-TabC[[#This Row],[eingereichter
Betrag (€)]])*IF(TabC[[#This Row],[Stich-
probe]]&gt;0,1,0)</f>
        <v>0</v>
      </c>
      <c r="P32" s="8"/>
      <c r="Q32" s="8"/>
      <c r="R32" s="8"/>
      <c r="S32" s="537"/>
      <c r="T32" s="538"/>
      <c r="U32" s="538" t="str">
        <f>IF(ISERROR(VLOOKUP(TabC[[#This Row],[Grund für Differenz]],Datenquelle!$I$3:$J$20,2,FALSE)),"",VLOOKUP(TabC[[#This Row],[Grund für Differenz]],Datenquelle!$I$3:$J$20,2,FALSE))</f>
        <v/>
      </c>
      <c r="V32" s="537"/>
      <c r="W32" s="540"/>
      <c r="X32" s="540"/>
      <c r="Y32" s="541"/>
      <c r="Z32" s="541"/>
      <c r="AA32" s="541"/>
      <c r="AB32" s="541"/>
      <c r="AC32" s="541"/>
      <c r="AD32" s="541"/>
      <c r="AE32" s="539"/>
      <c r="AF32" s="542"/>
      <c r="AG32" s="542"/>
      <c r="AH32" s="542"/>
      <c r="AI32" s="542"/>
      <c r="AJ32" s="542"/>
      <c r="AK32" s="542"/>
      <c r="AL32" s="542"/>
      <c r="AM32" s="542"/>
      <c r="AN32" s="542"/>
      <c r="AO32" s="542"/>
      <c r="AP32" s="542"/>
      <c r="AQ32" s="542"/>
      <c r="AR32" s="543"/>
      <c r="AS32" s="542"/>
      <c r="AT32" s="537"/>
      <c r="AU32" s="61" t="str">
        <f>IF(OR(TabC[[#This Row],[eingereichter
Betrag (€)]]=0,TabC[[#This Row],[eingereichter
Betrag (€)]]=""),"",COUNTA($M$6:$M32)-COUNTIF(($M$6:$M32),0))</f>
        <v/>
      </c>
      <c r="AV32" s="544">
        <f t="shared" ca="1" si="0"/>
        <v>0.70002975591795191</v>
      </c>
      <c r="AW32" s="545">
        <f>IF(TabC[[#This Row],[Lfd.
Nr. f.
Stich-
probe]]&lt;&gt;"",TabC[[#This Row],[Zufalls-
zahl]],0)</f>
        <v>0</v>
      </c>
      <c r="AX32" s="546">
        <f>IF(TabC[[#This Row],[Stich-
probe]]&gt;0,IF(TabC[[#This Row],[Differenz
förderfähig/
eingereicht nach Prüfung ÖIF (€)]]&lt;&gt;0,1,0),0)</f>
        <v>0</v>
      </c>
      <c r="AY32" s="547">
        <f>IF(TabC[[#This Row],[Stich-
probe]]=0,0,TabC[[#This Row],[Stich-
probe]]*TabC[[#This Row],[Differenz
förderfähig/
eingereicht nach Prüfung ÖIF (€)]]/TabC[[#This Row],[eingereichter
Betrag (€)]]*-1)</f>
        <v>0</v>
      </c>
      <c r="AZ32" s="61"/>
    </row>
    <row r="33" spans="2:52" s="60" customFormat="1">
      <c r="B33" s="61"/>
      <c r="C33" s="536">
        <f>IF(TabC[[#This Row],[Zufalls-
zahl wenn
lfd. Nr.]]=0,0,IF(RANK(TabC[[#This Row],[Zufalls-
zahl wenn
lfd. Nr.]],TabC[Zufalls-
zahl wenn
lfd. Nr.])&lt;=TabC[[#Totals],[Zufalls-
zahl]],1,0))</f>
        <v>0</v>
      </c>
      <c r="D33" s="531" t="s">
        <v>39</v>
      </c>
      <c r="E33" s="532">
        <v>27</v>
      </c>
      <c r="F33" s="192"/>
      <c r="G33" s="29"/>
      <c r="H33" s="72"/>
      <c r="I33" s="171"/>
      <c r="J33" s="8"/>
      <c r="K33" s="8"/>
      <c r="L33" s="8"/>
      <c r="M33" s="152"/>
      <c r="N33" s="152"/>
      <c r="O33" s="72">
        <f>(TabC[[#This Row],[förderfähiger 
Betrag nach Prüfung ÖIF (€)]]-TabC[[#This Row],[eingereichter
Betrag (€)]])*IF(TabC[[#This Row],[Stich-
probe]]&gt;0,1,0)</f>
        <v>0</v>
      </c>
      <c r="P33" s="8"/>
      <c r="Q33" s="8"/>
      <c r="R33" s="8"/>
      <c r="S33" s="537"/>
      <c r="T33" s="538"/>
      <c r="U33" s="538" t="str">
        <f>IF(ISERROR(VLOOKUP(TabC[[#This Row],[Grund für Differenz]],Datenquelle!$I$3:$J$20,2,FALSE)),"",VLOOKUP(TabC[[#This Row],[Grund für Differenz]],Datenquelle!$I$3:$J$20,2,FALSE))</f>
        <v/>
      </c>
      <c r="V33" s="537"/>
      <c r="W33" s="540"/>
      <c r="X33" s="540"/>
      <c r="Y33" s="541"/>
      <c r="Z33" s="541"/>
      <c r="AA33" s="541"/>
      <c r="AB33" s="541"/>
      <c r="AC33" s="541"/>
      <c r="AD33" s="541"/>
      <c r="AE33" s="539"/>
      <c r="AF33" s="542"/>
      <c r="AG33" s="542"/>
      <c r="AH33" s="542"/>
      <c r="AI33" s="542"/>
      <c r="AJ33" s="542"/>
      <c r="AK33" s="542"/>
      <c r="AL33" s="542"/>
      <c r="AM33" s="542"/>
      <c r="AN33" s="542"/>
      <c r="AO33" s="542"/>
      <c r="AP33" s="542"/>
      <c r="AQ33" s="542"/>
      <c r="AR33" s="543"/>
      <c r="AS33" s="542"/>
      <c r="AT33" s="537"/>
      <c r="AU33" s="61" t="str">
        <f>IF(OR(TabC[[#This Row],[eingereichter
Betrag (€)]]=0,TabC[[#This Row],[eingereichter
Betrag (€)]]=""),"",COUNTA($M$6:$M33)-COUNTIF(($M$6:$M33),0))</f>
        <v/>
      </c>
      <c r="AV33" s="544">
        <f t="shared" ca="1" si="0"/>
        <v>0.80502130756394608</v>
      </c>
      <c r="AW33" s="545">
        <f>IF(TabC[[#This Row],[Lfd.
Nr. f.
Stich-
probe]]&lt;&gt;"",TabC[[#This Row],[Zufalls-
zahl]],0)</f>
        <v>0</v>
      </c>
      <c r="AX33" s="546">
        <f>IF(TabC[[#This Row],[Stich-
probe]]&gt;0,IF(TabC[[#This Row],[Differenz
förderfähig/
eingereicht nach Prüfung ÖIF (€)]]&lt;&gt;0,1,0),0)</f>
        <v>0</v>
      </c>
      <c r="AY33" s="547">
        <f>IF(TabC[[#This Row],[Stich-
probe]]=0,0,TabC[[#This Row],[Stich-
probe]]*TabC[[#This Row],[Differenz
förderfähig/
eingereicht nach Prüfung ÖIF (€)]]/TabC[[#This Row],[eingereichter
Betrag (€)]]*-1)</f>
        <v>0</v>
      </c>
      <c r="AZ33" s="61"/>
    </row>
    <row r="34" spans="2:52" s="60" customFormat="1">
      <c r="B34" s="61"/>
      <c r="C34" s="536">
        <f>IF(TabC[[#This Row],[Zufalls-
zahl wenn
lfd. Nr.]]=0,0,IF(RANK(TabC[[#This Row],[Zufalls-
zahl wenn
lfd. Nr.]],TabC[Zufalls-
zahl wenn
lfd. Nr.])&lt;=TabC[[#Totals],[Zufalls-
zahl]],1,0))</f>
        <v>0</v>
      </c>
      <c r="D34" s="531" t="s">
        <v>39</v>
      </c>
      <c r="E34" s="532">
        <v>28</v>
      </c>
      <c r="F34" s="192"/>
      <c r="G34" s="29"/>
      <c r="H34" s="72"/>
      <c r="I34" s="171"/>
      <c r="J34" s="8"/>
      <c r="K34" s="8"/>
      <c r="L34" s="8"/>
      <c r="M34" s="152"/>
      <c r="N34" s="152"/>
      <c r="O34" s="72">
        <f>(TabC[[#This Row],[förderfähiger 
Betrag nach Prüfung ÖIF (€)]]-TabC[[#This Row],[eingereichter
Betrag (€)]])*IF(TabC[[#This Row],[Stich-
probe]]&gt;0,1,0)</f>
        <v>0</v>
      </c>
      <c r="P34" s="8"/>
      <c r="Q34" s="8"/>
      <c r="R34" s="8"/>
      <c r="S34" s="537"/>
      <c r="T34" s="538"/>
      <c r="U34" s="538" t="str">
        <f>IF(ISERROR(VLOOKUP(TabC[[#This Row],[Grund für Differenz]],Datenquelle!$I$3:$J$20,2,FALSE)),"",VLOOKUP(TabC[[#This Row],[Grund für Differenz]],Datenquelle!$I$3:$J$20,2,FALSE))</f>
        <v/>
      </c>
      <c r="V34" s="537"/>
      <c r="W34" s="540"/>
      <c r="X34" s="540"/>
      <c r="Y34" s="541"/>
      <c r="Z34" s="541"/>
      <c r="AA34" s="541"/>
      <c r="AB34" s="541"/>
      <c r="AC34" s="541"/>
      <c r="AD34" s="541"/>
      <c r="AE34" s="539"/>
      <c r="AF34" s="542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3"/>
      <c r="AS34" s="542"/>
      <c r="AT34" s="537"/>
      <c r="AU34" s="61" t="str">
        <f>IF(OR(TabC[[#This Row],[eingereichter
Betrag (€)]]=0,TabC[[#This Row],[eingereichter
Betrag (€)]]=""),"",COUNTA($M$6:$M34)-COUNTIF(($M$6:$M34),0))</f>
        <v/>
      </c>
      <c r="AV34" s="544">
        <f t="shared" ca="1" si="0"/>
        <v>0.21531096974367558</v>
      </c>
      <c r="AW34" s="545">
        <f>IF(TabC[[#This Row],[Lfd.
Nr. f.
Stich-
probe]]&lt;&gt;"",TabC[[#This Row],[Zufalls-
zahl]],0)</f>
        <v>0</v>
      </c>
      <c r="AX34" s="546">
        <f>IF(TabC[[#This Row],[Stich-
probe]]&gt;0,IF(TabC[[#This Row],[Differenz
förderfähig/
eingereicht nach Prüfung ÖIF (€)]]&lt;&gt;0,1,0),0)</f>
        <v>0</v>
      </c>
      <c r="AY34" s="547">
        <f>IF(TabC[[#This Row],[Stich-
probe]]=0,0,TabC[[#This Row],[Stich-
probe]]*TabC[[#This Row],[Differenz
förderfähig/
eingereicht nach Prüfung ÖIF (€)]]/TabC[[#This Row],[eingereichter
Betrag (€)]]*-1)</f>
        <v>0</v>
      </c>
      <c r="AZ34" s="61"/>
    </row>
    <row r="35" spans="2:52" s="60" customFormat="1">
      <c r="B35" s="61"/>
      <c r="C35" s="536">
        <f>IF(TabC[[#This Row],[Zufalls-
zahl wenn
lfd. Nr.]]=0,0,IF(RANK(TabC[[#This Row],[Zufalls-
zahl wenn
lfd. Nr.]],TabC[Zufalls-
zahl wenn
lfd. Nr.])&lt;=TabC[[#Totals],[Zufalls-
zahl]],1,0))</f>
        <v>0</v>
      </c>
      <c r="D35" s="531" t="s">
        <v>39</v>
      </c>
      <c r="E35" s="532">
        <v>29</v>
      </c>
      <c r="F35" s="192"/>
      <c r="G35" s="29"/>
      <c r="H35" s="72"/>
      <c r="I35" s="171"/>
      <c r="J35" s="8"/>
      <c r="K35" s="8"/>
      <c r="L35" s="8"/>
      <c r="M35" s="152"/>
      <c r="N35" s="152"/>
      <c r="O35" s="72">
        <f>(TabC[[#This Row],[förderfähiger 
Betrag nach Prüfung ÖIF (€)]]-TabC[[#This Row],[eingereichter
Betrag (€)]])*IF(TabC[[#This Row],[Stich-
probe]]&gt;0,1,0)</f>
        <v>0</v>
      </c>
      <c r="P35" s="8"/>
      <c r="Q35" s="8"/>
      <c r="R35" s="8"/>
      <c r="S35" s="537"/>
      <c r="T35" s="538"/>
      <c r="U35" s="538" t="str">
        <f>IF(ISERROR(VLOOKUP(TabC[[#This Row],[Grund für Differenz]],Datenquelle!$I$3:$J$20,2,FALSE)),"",VLOOKUP(TabC[[#This Row],[Grund für Differenz]],Datenquelle!$I$3:$J$20,2,FALSE))</f>
        <v/>
      </c>
      <c r="V35" s="537"/>
      <c r="W35" s="540"/>
      <c r="X35" s="540"/>
      <c r="Y35" s="541"/>
      <c r="Z35" s="541"/>
      <c r="AA35" s="541"/>
      <c r="AB35" s="541"/>
      <c r="AC35" s="541"/>
      <c r="AD35" s="541"/>
      <c r="AE35" s="539"/>
      <c r="AF35" s="542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3"/>
      <c r="AS35" s="542"/>
      <c r="AT35" s="537"/>
      <c r="AU35" s="61" t="str">
        <f>IF(OR(TabC[[#This Row],[eingereichter
Betrag (€)]]=0,TabC[[#This Row],[eingereichter
Betrag (€)]]=""),"",COUNTA($M$6:$M35)-COUNTIF(($M$6:$M35),0))</f>
        <v/>
      </c>
      <c r="AV35" s="544">
        <f t="shared" ca="1" si="0"/>
        <v>5.3719091530185836E-2</v>
      </c>
      <c r="AW35" s="545">
        <f>IF(TabC[[#This Row],[Lfd.
Nr. f.
Stich-
probe]]&lt;&gt;"",TabC[[#This Row],[Zufalls-
zahl]],0)</f>
        <v>0</v>
      </c>
      <c r="AX35" s="546">
        <f>IF(TabC[[#This Row],[Stich-
probe]]&gt;0,IF(TabC[[#This Row],[Differenz
förderfähig/
eingereicht nach Prüfung ÖIF (€)]]&lt;&gt;0,1,0),0)</f>
        <v>0</v>
      </c>
      <c r="AY35" s="547">
        <f>IF(TabC[[#This Row],[Stich-
probe]]=0,0,TabC[[#This Row],[Stich-
probe]]*TabC[[#This Row],[Differenz
förderfähig/
eingereicht nach Prüfung ÖIF (€)]]/TabC[[#This Row],[eingereichter
Betrag (€)]]*-1)</f>
        <v>0</v>
      </c>
      <c r="AZ35" s="61"/>
    </row>
    <row r="36" spans="2:52" s="60" customFormat="1">
      <c r="B36" s="61"/>
      <c r="C36" s="536">
        <f>IF(TabC[[#This Row],[Zufalls-
zahl wenn
lfd. Nr.]]=0,0,IF(RANK(TabC[[#This Row],[Zufalls-
zahl wenn
lfd. Nr.]],TabC[Zufalls-
zahl wenn
lfd. Nr.])&lt;=TabC[[#Totals],[Zufalls-
zahl]],1,0))</f>
        <v>0</v>
      </c>
      <c r="D36" s="531" t="s">
        <v>39</v>
      </c>
      <c r="E36" s="532">
        <v>30</v>
      </c>
      <c r="F36" s="192"/>
      <c r="G36" s="29"/>
      <c r="H36" s="72"/>
      <c r="I36" s="171"/>
      <c r="J36" s="8"/>
      <c r="K36" s="8"/>
      <c r="L36" s="8"/>
      <c r="M36" s="152"/>
      <c r="N36" s="152"/>
      <c r="O36" s="72">
        <f>(TabC[[#This Row],[förderfähiger 
Betrag nach Prüfung ÖIF (€)]]-TabC[[#This Row],[eingereichter
Betrag (€)]])*IF(TabC[[#This Row],[Stich-
probe]]&gt;0,1,0)</f>
        <v>0</v>
      </c>
      <c r="P36" s="8"/>
      <c r="Q36" s="8"/>
      <c r="R36" s="8"/>
      <c r="S36" s="537"/>
      <c r="T36" s="538"/>
      <c r="U36" s="538" t="str">
        <f>IF(ISERROR(VLOOKUP(TabC[[#This Row],[Grund für Differenz]],Datenquelle!$I$3:$J$20,2,FALSE)),"",VLOOKUP(TabC[[#This Row],[Grund für Differenz]],Datenquelle!$I$3:$J$20,2,FALSE))</f>
        <v/>
      </c>
      <c r="V36" s="537"/>
      <c r="W36" s="540"/>
      <c r="X36" s="540"/>
      <c r="Y36" s="541"/>
      <c r="Z36" s="541"/>
      <c r="AA36" s="541"/>
      <c r="AB36" s="541"/>
      <c r="AC36" s="541"/>
      <c r="AD36" s="541"/>
      <c r="AE36" s="539"/>
      <c r="AF36" s="542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3"/>
      <c r="AS36" s="542"/>
      <c r="AT36" s="537"/>
      <c r="AU36" s="61" t="str">
        <f>IF(OR(TabC[[#This Row],[eingereichter
Betrag (€)]]=0,TabC[[#This Row],[eingereichter
Betrag (€)]]=""),"",COUNTA($M$6:$M36)-COUNTIF(($M$6:$M36),0))</f>
        <v/>
      </c>
      <c r="AV36" s="544">
        <f t="shared" ca="1" si="0"/>
        <v>0.81695350676286838</v>
      </c>
      <c r="AW36" s="545">
        <f>IF(TabC[[#This Row],[Lfd.
Nr. f.
Stich-
probe]]&lt;&gt;"",TabC[[#This Row],[Zufalls-
zahl]],0)</f>
        <v>0</v>
      </c>
      <c r="AX36" s="546">
        <f>IF(TabC[[#This Row],[Stich-
probe]]&gt;0,IF(TabC[[#This Row],[Differenz
förderfähig/
eingereicht nach Prüfung ÖIF (€)]]&lt;&gt;0,1,0),0)</f>
        <v>0</v>
      </c>
      <c r="AY36" s="547">
        <f>IF(TabC[[#This Row],[Stich-
probe]]=0,0,TabC[[#This Row],[Stich-
probe]]*TabC[[#This Row],[Differenz
förderfähig/
eingereicht nach Prüfung ÖIF (€)]]/TabC[[#This Row],[eingereichter
Betrag (€)]]*-1)</f>
        <v>0</v>
      </c>
      <c r="AZ36" s="61"/>
    </row>
    <row r="37" spans="2:52" s="60" customFormat="1">
      <c r="B37" s="61"/>
      <c r="C37" s="536">
        <f>IF(TabC[[#This Row],[Zufalls-
zahl wenn
lfd. Nr.]]=0,0,IF(RANK(TabC[[#This Row],[Zufalls-
zahl wenn
lfd. Nr.]],TabC[Zufalls-
zahl wenn
lfd. Nr.])&lt;=TabC[[#Totals],[Zufalls-
zahl]],1,0))</f>
        <v>0</v>
      </c>
      <c r="D37" s="531" t="s">
        <v>39</v>
      </c>
      <c r="E37" s="532">
        <v>31</v>
      </c>
      <c r="F37" s="192"/>
      <c r="G37" s="29"/>
      <c r="H37" s="72"/>
      <c r="I37" s="171"/>
      <c r="J37" s="8"/>
      <c r="K37" s="8"/>
      <c r="L37" s="8"/>
      <c r="M37" s="152"/>
      <c r="N37" s="152"/>
      <c r="O37" s="72">
        <f>(TabC[[#This Row],[förderfähiger 
Betrag nach Prüfung ÖIF (€)]]-TabC[[#This Row],[eingereichter
Betrag (€)]])*IF(TabC[[#This Row],[Stich-
probe]]&gt;0,1,0)</f>
        <v>0</v>
      </c>
      <c r="P37" s="8"/>
      <c r="Q37" s="8"/>
      <c r="R37" s="8"/>
      <c r="S37" s="537"/>
      <c r="T37" s="538"/>
      <c r="U37" s="538" t="str">
        <f>IF(ISERROR(VLOOKUP(TabC[[#This Row],[Grund für Differenz]],Datenquelle!$I$3:$J$20,2,FALSE)),"",VLOOKUP(TabC[[#This Row],[Grund für Differenz]],Datenquelle!$I$3:$J$20,2,FALSE))</f>
        <v/>
      </c>
      <c r="V37" s="537"/>
      <c r="W37" s="540"/>
      <c r="X37" s="540"/>
      <c r="Y37" s="541"/>
      <c r="Z37" s="541"/>
      <c r="AA37" s="541"/>
      <c r="AB37" s="541"/>
      <c r="AC37" s="541"/>
      <c r="AD37" s="541"/>
      <c r="AE37" s="539"/>
      <c r="AF37" s="542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3"/>
      <c r="AS37" s="542"/>
      <c r="AT37" s="537"/>
      <c r="AU37" s="61" t="str">
        <f>IF(OR(TabC[[#This Row],[eingereichter
Betrag (€)]]=0,TabC[[#This Row],[eingereichter
Betrag (€)]]=""),"",COUNTA($M$6:$M37)-COUNTIF(($M$6:$M37),0))</f>
        <v/>
      </c>
      <c r="AV37" s="544">
        <f t="shared" ca="1" si="0"/>
        <v>2.4271324965137953E-2</v>
      </c>
      <c r="AW37" s="545">
        <f>IF(TabC[[#This Row],[Lfd.
Nr. f.
Stich-
probe]]&lt;&gt;"",TabC[[#This Row],[Zufalls-
zahl]],0)</f>
        <v>0</v>
      </c>
      <c r="AX37" s="546">
        <f>IF(TabC[[#This Row],[Stich-
probe]]&gt;0,IF(TabC[[#This Row],[Differenz
förderfähig/
eingereicht nach Prüfung ÖIF (€)]]&lt;&gt;0,1,0),0)</f>
        <v>0</v>
      </c>
      <c r="AY37" s="547">
        <f>IF(TabC[[#This Row],[Stich-
probe]]=0,0,TabC[[#This Row],[Stich-
probe]]*TabC[[#This Row],[Differenz
förderfähig/
eingereicht nach Prüfung ÖIF (€)]]/TabC[[#This Row],[eingereichter
Betrag (€)]]*-1)</f>
        <v>0</v>
      </c>
      <c r="AZ37" s="61"/>
    </row>
    <row r="38" spans="2:52" s="60" customFormat="1">
      <c r="B38" s="61"/>
      <c r="C38" s="536">
        <f>IF(TabC[[#This Row],[Zufalls-
zahl wenn
lfd. Nr.]]=0,0,IF(RANK(TabC[[#This Row],[Zufalls-
zahl wenn
lfd. Nr.]],TabC[Zufalls-
zahl wenn
lfd. Nr.])&lt;=TabC[[#Totals],[Zufalls-
zahl]],1,0))</f>
        <v>0</v>
      </c>
      <c r="D38" s="531" t="s">
        <v>39</v>
      </c>
      <c r="E38" s="532">
        <v>32</v>
      </c>
      <c r="F38" s="192"/>
      <c r="G38" s="29"/>
      <c r="H38" s="72"/>
      <c r="I38" s="171"/>
      <c r="J38" s="8"/>
      <c r="K38" s="8"/>
      <c r="L38" s="8"/>
      <c r="M38" s="152"/>
      <c r="N38" s="152"/>
      <c r="O38" s="72">
        <f>(TabC[[#This Row],[förderfähiger 
Betrag nach Prüfung ÖIF (€)]]-TabC[[#This Row],[eingereichter
Betrag (€)]])*IF(TabC[[#This Row],[Stich-
probe]]&gt;0,1,0)</f>
        <v>0</v>
      </c>
      <c r="P38" s="8"/>
      <c r="Q38" s="8"/>
      <c r="R38" s="8"/>
      <c r="S38" s="537"/>
      <c r="T38" s="538"/>
      <c r="U38" s="538" t="str">
        <f>IF(ISERROR(VLOOKUP(TabC[[#This Row],[Grund für Differenz]],Datenquelle!$I$3:$J$20,2,FALSE)),"",VLOOKUP(TabC[[#This Row],[Grund für Differenz]],Datenquelle!$I$3:$J$20,2,FALSE))</f>
        <v/>
      </c>
      <c r="V38" s="537"/>
      <c r="W38" s="540"/>
      <c r="X38" s="540"/>
      <c r="Y38" s="541"/>
      <c r="Z38" s="541"/>
      <c r="AA38" s="541"/>
      <c r="AB38" s="541"/>
      <c r="AC38" s="541"/>
      <c r="AD38" s="541"/>
      <c r="AE38" s="539"/>
      <c r="AF38" s="542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3"/>
      <c r="AS38" s="542"/>
      <c r="AT38" s="537"/>
      <c r="AU38" s="61" t="str">
        <f>IF(OR(TabC[[#This Row],[eingereichter
Betrag (€)]]=0,TabC[[#This Row],[eingereichter
Betrag (€)]]=""),"",COUNTA($M$6:$M38)-COUNTIF(($M$6:$M38),0))</f>
        <v/>
      </c>
      <c r="AV38" s="544">
        <f t="shared" ca="1" si="0"/>
        <v>0.52354555749801546</v>
      </c>
      <c r="AW38" s="545">
        <f>IF(TabC[[#This Row],[Lfd.
Nr. f.
Stich-
probe]]&lt;&gt;"",TabC[[#This Row],[Zufalls-
zahl]],0)</f>
        <v>0</v>
      </c>
      <c r="AX38" s="546">
        <f>IF(TabC[[#This Row],[Stich-
probe]]&gt;0,IF(TabC[[#This Row],[Differenz
förderfähig/
eingereicht nach Prüfung ÖIF (€)]]&lt;&gt;0,1,0),0)</f>
        <v>0</v>
      </c>
      <c r="AY38" s="547">
        <f>IF(TabC[[#This Row],[Stich-
probe]]=0,0,TabC[[#This Row],[Stich-
probe]]*TabC[[#This Row],[Differenz
förderfähig/
eingereicht nach Prüfung ÖIF (€)]]/TabC[[#This Row],[eingereichter
Betrag (€)]]*-1)</f>
        <v>0</v>
      </c>
      <c r="AZ38" s="61"/>
    </row>
    <row r="39" spans="2:52" s="60" customFormat="1">
      <c r="B39" s="61"/>
      <c r="C39" s="536">
        <f>IF(TabC[[#This Row],[Zufalls-
zahl wenn
lfd. Nr.]]=0,0,IF(RANK(TabC[[#This Row],[Zufalls-
zahl wenn
lfd. Nr.]],TabC[Zufalls-
zahl wenn
lfd. Nr.])&lt;=TabC[[#Totals],[Zufalls-
zahl]],1,0))</f>
        <v>0</v>
      </c>
      <c r="D39" s="531" t="s">
        <v>39</v>
      </c>
      <c r="E39" s="532">
        <v>33</v>
      </c>
      <c r="F39" s="192"/>
      <c r="G39" s="29"/>
      <c r="H39" s="72"/>
      <c r="I39" s="171"/>
      <c r="J39" s="8"/>
      <c r="K39" s="8"/>
      <c r="L39" s="8"/>
      <c r="M39" s="152"/>
      <c r="N39" s="152"/>
      <c r="O39" s="72">
        <f>(TabC[[#This Row],[förderfähiger 
Betrag nach Prüfung ÖIF (€)]]-TabC[[#This Row],[eingereichter
Betrag (€)]])*IF(TabC[[#This Row],[Stich-
probe]]&gt;0,1,0)</f>
        <v>0</v>
      </c>
      <c r="P39" s="8"/>
      <c r="Q39" s="8"/>
      <c r="R39" s="8"/>
      <c r="S39" s="537"/>
      <c r="T39" s="538"/>
      <c r="U39" s="538" t="str">
        <f>IF(ISERROR(VLOOKUP(TabC[[#This Row],[Grund für Differenz]],Datenquelle!$I$3:$J$20,2,FALSE)),"",VLOOKUP(TabC[[#This Row],[Grund für Differenz]],Datenquelle!$I$3:$J$20,2,FALSE))</f>
        <v/>
      </c>
      <c r="V39" s="537"/>
      <c r="W39" s="540"/>
      <c r="X39" s="540"/>
      <c r="Y39" s="541"/>
      <c r="Z39" s="541"/>
      <c r="AA39" s="541"/>
      <c r="AB39" s="541"/>
      <c r="AC39" s="541"/>
      <c r="AD39" s="541"/>
      <c r="AE39" s="539"/>
      <c r="AF39" s="542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3"/>
      <c r="AS39" s="542"/>
      <c r="AT39" s="537"/>
      <c r="AU39" s="61" t="str">
        <f>IF(OR(TabC[[#This Row],[eingereichter
Betrag (€)]]=0,TabC[[#This Row],[eingereichter
Betrag (€)]]=""),"",COUNTA($M$6:$M39)-COUNTIF(($M$6:$M39),0))</f>
        <v/>
      </c>
      <c r="AV39" s="544">
        <f t="shared" ca="1" si="0"/>
        <v>0.24611697944614874</v>
      </c>
      <c r="AW39" s="545">
        <f>IF(TabC[[#This Row],[Lfd.
Nr. f.
Stich-
probe]]&lt;&gt;"",TabC[[#This Row],[Zufalls-
zahl]],0)</f>
        <v>0</v>
      </c>
      <c r="AX39" s="546">
        <f>IF(TabC[[#This Row],[Stich-
probe]]&gt;0,IF(TabC[[#This Row],[Differenz
förderfähig/
eingereicht nach Prüfung ÖIF (€)]]&lt;&gt;0,1,0),0)</f>
        <v>0</v>
      </c>
      <c r="AY39" s="547">
        <f>IF(TabC[[#This Row],[Stich-
probe]]=0,0,TabC[[#This Row],[Stich-
probe]]*TabC[[#This Row],[Differenz
förderfähig/
eingereicht nach Prüfung ÖIF (€)]]/TabC[[#This Row],[eingereichter
Betrag (€)]]*-1)</f>
        <v>0</v>
      </c>
      <c r="AZ39" s="61"/>
    </row>
    <row r="40" spans="2:52" s="60" customFormat="1">
      <c r="B40" s="61"/>
      <c r="C40" s="536">
        <f>IF(TabC[[#This Row],[Zufalls-
zahl wenn
lfd. Nr.]]=0,0,IF(RANK(TabC[[#This Row],[Zufalls-
zahl wenn
lfd. Nr.]],TabC[Zufalls-
zahl wenn
lfd. Nr.])&lt;=TabC[[#Totals],[Zufalls-
zahl]],1,0))</f>
        <v>0</v>
      </c>
      <c r="D40" s="531" t="s">
        <v>39</v>
      </c>
      <c r="E40" s="532">
        <v>34</v>
      </c>
      <c r="F40" s="192"/>
      <c r="G40" s="29"/>
      <c r="H40" s="72"/>
      <c r="I40" s="171"/>
      <c r="J40" s="8"/>
      <c r="K40" s="8"/>
      <c r="L40" s="8"/>
      <c r="M40" s="152"/>
      <c r="N40" s="152"/>
      <c r="O40" s="72">
        <f>(TabC[[#This Row],[förderfähiger 
Betrag nach Prüfung ÖIF (€)]]-TabC[[#This Row],[eingereichter
Betrag (€)]])*IF(TabC[[#This Row],[Stich-
probe]]&gt;0,1,0)</f>
        <v>0</v>
      </c>
      <c r="P40" s="8"/>
      <c r="Q40" s="8"/>
      <c r="R40" s="8"/>
      <c r="S40" s="537"/>
      <c r="T40" s="538"/>
      <c r="U40" s="538" t="str">
        <f>IF(ISERROR(VLOOKUP(TabC[[#This Row],[Grund für Differenz]],Datenquelle!$I$3:$J$20,2,FALSE)),"",VLOOKUP(TabC[[#This Row],[Grund für Differenz]],Datenquelle!$I$3:$J$20,2,FALSE))</f>
        <v/>
      </c>
      <c r="V40" s="537"/>
      <c r="W40" s="540"/>
      <c r="X40" s="540"/>
      <c r="Y40" s="541"/>
      <c r="Z40" s="541"/>
      <c r="AA40" s="541"/>
      <c r="AB40" s="541"/>
      <c r="AC40" s="541"/>
      <c r="AD40" s="541"/>
      <c r="AE40" s="539"/>
      <c r="AF40" s="542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3"/>
      <c r="AS40" s="542"/>
      <c r="AT40" s="537"/>
      <c r="AU40" s="61" t="str">
        <f>IF(OR(TabC[[#This Row],[eingereichter
Betrag (€)]]=0,TabC[[#This Row],[eingereichter
Betrag (€)]]=""),"",COUNTA($M$6:$M40)-COUNTIF(($M$6:$M40),0))</f>
        <v/>
      </c>
      <c r="AV40" s="544">
        <f t="shared" ca="1" si="0"/>
        <v>0.93886190476332609</v>
      </c>
      <c r="AW40" s="545">
        <f>IF(TabC[[#This Row],[Lfd.
Nr. f.
Stich-
probe]]&lt;&gt;"",TabC[[#This Row],[Zufalls-
zahl]],0)</f>
        <v>0</v>
      </c>
      <c r="AX40" s="546">
        <f>IF(TabC[[#This Row],[Stich-
probe]]&gt;0,IF(TabC[[#This Row],[Differenz
förderfähig/
eingereicht nach Prüfung ÖIF (€)]]&lt;&gt;0,1,0),0)</f>
        <v>0</v>
      </c>
      <c r="AY40" s="547">
        <f>IF(TabC[[#This Row],[Stich-
probe]]=0,0,TabC[[#This Row],[Stich-
probe]]*TabC[[#This Row],[Differenz
förderfähig/
eingereicht nach Prüfung ÖIF (€)]]/TabC[[#This Row],[eingereichter
Betrag (€)]]*-1)</f>
        <v>0</v>
      </c>
      <c r="AZ40" s="61"/>
    </row>
    <row r="41" spans="2:52" s="60" customFormat="1">
      <c r="B41" s="61"/>
      <c r="C41" s="536">
        <f>IF(TabC[[#This Row],[Zufalls-
zahl wenn
lfd. Nr.]]=0,0,IF(RANK(TabC[[#This Row],[Zufalls-
zahl wenn
lfd. Nr.]],TabC[Zufalls-
zahl wenn
lfd. Nr.])&lt;=TabC[[#Totals],[Zufalls-
zahl]],1,0))</f>
        <v>0</v>
      </c>
      <c r="D41" s="531" t="s">
        <v>39</v>
      </c>
      <c r="E41" s="532">
        <v>35</v>
      </c>
      <c r="F41" s="192"/>
      <c r="G41" s="29"/>
      <c r="H41" s="72"/>
      <c r="I41" s="171"/>
      <c r="J41" s="8"/>
      <c r="K41" s="8"/>
      <c r="L41" s="8"/>
      <c r="M41" s="152"/>
      <c r="N41" s="152"/>
      <c r="O41" s="72">
        <f>(TabC[[#This Row],[förderfähiger 
Betrag nach Prüfung ÖIF (€)]]-TabC[[#This Row],[eingereichter
Betrag (€)]])*IF(TabC[[#This Row],[Stich-
probe]]&gt;0,1,0)</f>
        <v>0</v>
      </c>
      <c r="P41" s="8"/>
      <c r="Q41" s="8"/>
      <c r="R41" s="8"/>
      <c r="S41" s="537"/>
      <c r="T41" s="538"/>
      <c r="U41" s="538" t="str">
        <f>IF(ISERROR(VLOOKUP(TabC[[#This Row],[Grund für Differenz]],Datenquelle!$I$3:$J$20,2,FALSE)),"",VLOOKUP(TabC[[#This Row],[Grund für Differenz]],Datenquelle!$I$3:$J$20,2,FALSE))</f>
        <v/>
      </c>
      <c r="V41" s="537"/>
      <c r="W41" s="540"/>
      <c r="X41" s="540"/>
      <c r="Y41" s="541"/>
      <c r="Z41" s="541"/>
      <c r="AA41" s="541"/>
      <c r="AB41" s="541"/>
      <c r="AC41" s="541"/>
      <c r="AD41" s="541"/>
      <c r="AE41" s="539"/>
      <c r="AF41" s="542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3"/>
      <c r="AS41" s="542"/>
      <c r="AT41" s="537"/>
      <c r="AU41" s="61" t="str">
        <f>IF(OR(TabC[[#This Row],[eingereichter
Betrag (€)]]=0,TabC[[#This Row],[eingereichter
Betrag (€)]]=""),"",COUNTA($M$6:$M41)-COUNTIF(($M$6:$M41),0))</f>
        <v/>
      </c>
      <c r="AV41" s="544">
        <f t="shared" ca="1" si="0"/>
        <v>0.85787794513426507</v>
      </c>
      <c r="AW41" s="545">
        <f>IF(TabC[[#This Row],[Lfd.
Nr. f.
Stich-
probe]]&lt;&gt;"",TabC[[#This Row],[Zufalls-
zahl]],0)</f>
        <v>0</v>
      </c>
      <c r="AX41" s="546">
        <f>IF(TabC[[#This Row],[Stich-
probe]]&gt;0,IF(TabC[[#This Row],[Differenz
förderfähig/
eingereicht nach Prüfung ÖIF (€)]]&lt;&gt;0,1,0),0)</f>
        <v>0</v>
      </c>
      <c r="AY41" s="547">
        <f>IF(TabC[[#This Row],[Stich-
probe]]=0,0,TabC[[#This Row],[Stich-
probe]]*TabC[[#This Row],[Differenz
förderfähig/
eingereicht nach Prüfung ÖIF (€)]]/TabC[[#This Row],[eingereichter
Betrag (€)]]*-1)</f>
        <v>0</v>
      </c>
      <c r="AZ41" s="61"/>
    </row>
    <row r="42" spans="2:52" s="60" customFormat="1">
      <c r="B42" s="61"/>
      <c r="C42" s="536">
        <f>IF(TabC[[#This Row],[Zufalls-
zahl wenn
lfd. Nr.]]=0,0,IF(RANK(TabC[[#This Row],[Zufalls-
zahl wenn
lfd. Nr.]],TabC[Zufalls-
zahl wenn
lfd. Nr.])&lt;=TabC[[#Totals],[Zufalls-
zahl]],1,0))</f>
        <v>0</v>
      </c>
      <c r="D42" s="531" t="s">
        <v>39</v>
      </c>
      <c r="E42" s="532">
        <v>36</v>
      </c>
      <c r="F42" s="192"/>
      <c r="G42" s="29"/>
      <c r="H42" s="72"/>
      <c r="I42" s="171"/>
      <c r="J42" s="8"/>
      <c r="K42" s="8"/>
      <c r="L42" s="8"/>
      <c r="M42" s="152"/>
      <c r="N42" s="152"/>
      <c r="O42" s="72">
        <f>(TabC[[#This Row],[förderfähiger 
Betrag nach Prüfung ÖIF (€)]]-TabC[[#This Row],[eingereichter
Betrag (€)]])*IF(TabC[[#This Row],[Stich-
probe]]&gt;0,1,0)</f>
        <v>0</v>
      </c>
      <c r="P42" s="8"/>
      <c r="Q42" s="8"/>
      <c r="R42" s="8"/>
      <c r="S42" s="537"/>
      <c r="T42" s="538"/>
      <c r="U42" s="538" t="str">
        <f>IF(ISERROR(VLOOKUP(TabC[[#This Row],[Grund für Differenz]],Datenquelle!$I$3:$J$20,2,FALSE)),"",VLOOKUP(TabC[[#This Row],[Grund für Differenz]],Datenquelle!$I$3:$J$20,2,FALSE))</f>
        <v/>
      </c>
      <c r="V42" s="537"/>
      <c r="W42" s="540"/>
      <c r="X42" s="540"/>
      <c r="Y42" s="541"/>
      <c r="Z42" s="541"/>
      <c r="AA42" s="541"/>
      <c r="AB42" s="541"/>
      <c r="AC42" s="541"/>
      <c r="AD42" s="541"/>
      <c r="AE42" s="539"/>
      <c r="AF42" s="542"/>
      <c r="AG42" s="542"/>
      <c r="AH42" s="542"/>
      <c r="AI42" s="542"/>
      <c r="AJ42" s="542"/>
      <c r="AK42" s="542"/>
      <c r="AL42" s="542"/>
      <c r="AM42" s="542"/>
      <c r="AN42" s="542"/>
      <c r="AO42" s="542"/>
      <c r="AP42" s="542"/>
      <c r="AQ42" s="542"/>
      <c r="AR42" s="543"/>
      <c r="AS42" s="542"/>
      <c r="AT42" s="537"/>
      <c r="AU42" s="61" t="str">
        <f>IF(OR(TabC[[#This Row],[eingereichter
Betrag (€)]]=0,TabC[[#This Row],[eingereichter
Betrag (€)]]=""),"",COUNTA($M$6:$M42)-COUNTIF(($M$6:$M42),0))</f>
        <v/>
      </c>
      <c r="AV42" s="544">
        <f t="shared" ca="1" si="0"/>
        <v>7.0919125163260821E-2</v>
      </c>
      <c r="AW42" s="545">
        <f>IF(TabC[[#This Row],[Lfd.
Nr. f.
Stich-
probe]]&lt;&gt;"",TabC[[#This Row],[Zufalls-
zahl]],0)</f>
        <v>0</v>
      </c>
      <c r="AX42" s="546">
        <f>IF(TabC[[#This Row],[Stich-
probe]]&gt;0,IF(TabC[[#This Row],[Differenz
förderfähig/
eingereicht nach Prüfung ÖIF (€)]]&lt;&gt;0,1,0),0)</f>
        <v>0</v>
      </c>
      <c r="AY42" s="547">
        <f>IF(TabC[[#This Row],[Stich-
probe]]=0,0,TabC[[#This Row],[Stich-
probe]]*TabC[[#This Row],[Differenz
förderfähig/
eingereicht nach Prüfung ÖIF (€)]]/TabC[[#This Row],[eingereichter
Betrag (€)]]*-1)</f>
        <v>0</v>
      </c>
      <c r="AZ42" s="61"/>
    </row>
    <row r="43" spans="2:52" s="60" customFormat="1">
      <c r="B43" s="61"/>
      <c r="C43" s="536">
        <f>IF(TabC[[#This Row],[Zufalls-
zahl wenn
lfd. Nr.]]=0,0,IF(RANK(TabC[[#This Row],[Zufalls-
zahl wenn
lfd. Nr.]],TabC[Zufalls-
zahl wenn
lfd. Nr.])&lt;=TabC[[#Totals],[Zufalls-
zahl]],1,0))</f>
        <v>0</v>
      </c>
      <c r="D43" s="531" t="s">
        <v>39</v>
      </c>
      <c r="E43" s="532">
        <v>37</v>
      </c>
      <c r="F43" s="192"/>
      <c r="G43" s="29"/>
      <c r="H43" s="72"/>
      <c r="I43" s="171"/>
      <c r="J43" s="8"/>
      <c r="K43" s="8"/>
      <c r="L43" s="8"/>
      <c r="M43" s="152"/>
      <c r="N43" s="152"/>
      <c r="O43" s="72">
        <f>(TabC[[#This Row],[förderfähiger 
Betrag nach Prüfung ÖIF (€)]]-TabC[[#This Row],[eingereichter
Betrag (€)]])*IF(TabC[[#This Row],[Stich-
probe]]&gt;0,1,0)</f>
        <v>0</v>
      </c>
      <c r="P43" s="8"/>
      <c r="Q43" s="8"/>
      <c r="R43" s="8"/>
      <c r="S43" s="537"/>
      <c r="T43" s="538"/>
      <c r="U43" s="538" t="str">
        <f>IF(ISERROR(VLOOKUP(TabC[[#This Row],[Grund für Differenz]],Datenquelle!$I$3:$J$20,2,FALSE)),"",VLOOKUP(TabC[[#This Row],[Grund für Differenz]],Datenquelle!$I$3:$J$20,2,FALSE))</f>
        <v/>
      </c>
      <c r="V43" s="537"/>
      <c r="W43" s="540"/>
      <c r="X43" s="540"/>
      <c r="Y43" s="541"/>
      <c r="Z43" s="541"/>
      <c r="AA43" s="541"/>
      <c r="AB43" s="541"/>
      <c r="AC43" s="541"/>
      <c r="AD43" s="541"/>
      <c r="AE43" s="539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2"/>
      <c r="AT43" s="537"/>
      <c r="AU43" s="61" t="str">
        <f>IF(OR(TabC[[#This Row],[eingereichter
Betrag (€)]]=0,TabC[[#This Row],[eingereichter
Betrag (€)]]=""),"",COUNTA($M$6:$M43)-COUNTIF(($M$6:$M43),0))</f>
        <v/>
      </c>
      <c r="AV43" s="544">
        <f t="shared" ca="1" si="0"/>
        <v>0.13570630043704157</v>
      </c>
      <c r="AW43" s="545">
        <f>IF(TabC[[#This Row],[Lfd.
Nr. f.
Stich-
probe]]&lt;&gt;"",TabC[[#This Row],[Zufalls-
zahl]],0)</f>
        <v>0</v>
      </c>
      <c r="AX43" s="546">
        <f>IF(TabC[[#This Row],[Stich-
probe]]&gt;0,IF(TabC[[#This Row],[Differenz
förderfähig/
eingereicht nach Prüfung ÖIF (€)]]&lt;&gt;0,1,0),0)</f>
        <v>0</v>
      </c>
      <c r="AY43" s="547">
        <f>IF(TabC[[#This Row],[Stich-
probe]]=0,0,TabC[[#This Row],[Stich-
probe]]*TabC[[#This Row],[Differenz
förderfähig/
eingereicht nach Prüfung ÖIF (€)]]/TabC[[#This Row],[eingereichter
Betrag (€)]]*-1)</f>
        <v>0</v>
      </c>
      <c r="AZ43" s="61"/>
    </row>
    <row r="44" spans="2:52" s="60" customFormat="1">
      <c r="B44" s="61"/>
      <c r="C44" s="536">
        <f>IF(TabC[[#This Row],[Zufalls-
zahl wenn
lfd. Nr.]]=0,0,IF(RANK(TabC[[#This Row],[Zufalls-
zahl wenn
lfd. Nr.]],TabC[Zufalls-
zahl wenn
lfd. Nr.])&lt;=TabC[[#Totals],[Zufalls-
zahl]],1,0))</f>
        <v>0</v>
      </c>
      <c r="D44" s="531" t="s">
        <v>39</v>
      </c>
      <c r="E44" s="532">
        <v>38</v>
      </c>
      <c r="F44" s="192"/>
      <c r="G44" s="29"/>
      <c r="H44" s="72"/>
      <c r="I44" s="171"/>
      <c r="J44" s="8"/>
      <c r="K44" s="8"/>
      <c r="L44" s="8"/>
      <c r="M44" s="152"/>
      <c r="N44" s="152"/>
      <c r="O44" s="72">
        <f>(TabC[[#This Row],[förderfähiger 
Betrag nach Prüfung ÖIF (€)]]-TabC[[#This Row],[eingereichter
Betrag (€)]])*IF(TabC[[#This Row],[Stich-
probe]]&gt;0,1,0)</f>
        <v>0</v>
      </c>
      <c r="P44" s="8"/>
      <c r="Q44" s="8"/>
      <c r="R44" s="8"/>
      <c r="S44" s="537"/>
      <c r="T44" s="538"/>
      <c r="U44" s="538" t="str">
        <f>IF(ISERROR(VLOOKUP(TabC[[#This Row],[Grund für Differenz]],Datenquelle!$I$3:$J$20,2,FALSE)),"",VLOOKUP(TabC[[#This Row],[Grund für Differenz]],Datenquelle!$I$3:$J$20,2,FALSE))</f>
        <v/>
      </c>
      <c r="V44" s="537"/>
      <c r="W44" s="540"/>
      <c r="X44" s="540"/>
      <c r="Y44" s="541"/>
      <c r="Z44" s="541"/>
      <c r="AA44" s="541"/>
      <c r="AB44" s="541"/>
      <c r="AC44" s="541"/>
      <c r="AD44" s="541"/>
      <c r="AE44" s="539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2"/>
      <c r="AT44" s="537"/>
      <c r="AU44" s="61" t="str">
        <f>IF(OR(TabC[[#This Row],[eingereichter
Betrag (€)]]=0,TabC[[#This Row],[eingereichter
Betrag (€)]]=""),"",COUNTA($M$6:$M44)-COUNTIF(($M$6:$M44),0))</f>
        <v/>
      </c>
      <c r="AV44" s="544">
        <f t="shared" ca="1" si="0"/>
        <v>0.28494163812889817</v>
      </c>
      <c r="AW44" s="545">
        <f>IF(TabC[[#This Row],[Lfd.
Nr. f.
Stich-
probe]]&lt;&gt;"",TabC[[#This Row],[Zufalls-
zahl]],0)</f>
        <v>0</v>
      </c>
      <c r="AX44" s="546">
        <f>IF(TabC[[#This Row],[Stich-
probe]]&gt;0,IF(TabC[[#This Row],[Differenz
förderfähig/
eingereicht nach Prüfung ÖIF (€)]]&lt;&gt;0,1,0),0)</f>
        <v>0</v>
      </c>
      <c r="AY44" s="547">
        <f>IF(TabC[[#This Row],[Stich-
probe]]=0,0,TabC[[#This Row],[Stich-
probe]]*TabC[[#This Row],[Differenz
förderfähig/
eingereicht nach Prüfung ÖIF (€)]]/TabC[[#This Row],[eingereichter
Betrag (€)]]*-1)</f>
        <v>0</v>
      </c>
      <c r="AZ44" s="61"/>
    </row>
    <row r="45" spans="2:52" s="60" customFormat="1">
      <c r="B45" s="61"/>
      <c r="C45" s="536">
        <f>IF(TabC[[#This Row],[Zufalls-
zahl wenn
lfd. Nr.]]=0,0,IF(RANK(TabC[[#This Row],[Zufalls-
zahl wenn
lfd. Nr.]],TabC[Zufalls-
zahl wenn
lfd. Nr.])&lt;=TabC[[#Totals],[Zufalls-
zahl]],1,0))</f>
        <v>0</v>
      </c>
      <c r="D45" s="531" t="s">
        <v>39</v>
      </c>
      <c r="E45" s="532">
        <v>39</v>
      </c>
      <c r="F45" s="192"/>
      <c r="G45" s="29"/>
      <c r="H45" s="72"/>
      <c r="I45" s="171"/>
      <c r="J45" s="8"/>
      <c r="K45" s="8"/>
      <c r="L45" s="8"/>
      <c r="M45" s="152"/>
      <c r="N45" s="152"/>
      <c r="O45" s="72">
        <f>(TabC[[#This Row],[förderfähiger 
Betrag nach Prüfung ÖIF (€)]]-TabC[[#This Row],[eingereichter
Betrag (€)]])*IF(TabC[[#This Row],[Stich-
probe]]&gt;0,1,0)</f>
        <v>0</v>
      </c>
      <c r="P45" s="8"/>
      <c r="Q45" s="8"/>
      <c r="R45" s="8"/>
      <c r="S45" s="537"/>
      <c r="T45" s="538"/>
      <c r="U45" s="538" t="str">
        <f>IF(ISERROR(VLOOKUP(TabC[[#This Row],[Grund für Differenz]],Datenquelle!$I$3:$J$20,2,FALSE)),"",VLOOKUP(TabC[[#This Row],[Grund für Differenz]],Datenquelle!$I$3:$J$20,2,FALSE))</f>
        <v/>
      </c>
      <c r="V45" s="537"/>
      <c r="W45" s="540"/>
      <c r="X45" s="540"/>
      <c r="Y45" s="541"/>
      <c r="Z45" s="541"/>
      <c r="AA45" s="541"/>
      <c r="AB45" s="541"/>
      <c r="AC45" s="541"/>
      <c r="AD45" s="541"/>
      <c r="AE45" s="539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3"/>
      <c r="AS45" s="542"/>
      <c r="AT45" s="537"/>
      <c r="AU45" s="61" t="str">
        <f>IF(OR(TabC[[#This Row],[eingereichter
Betrag (€)]]=0,TabC[[#This Row],[eingereichter
Betrag (€)]]=""),"",COUNTA($M$6:$M45)-COUNTIF(($M$6:$M45),0))</f>
        <v/>
      </c>
      <c r="AV45" s="544">
        <f t="shared" ca="1" si="0"/>
        <v>0.79309656871304302</v>
      </c>
      <c r="AW45" s="545">
        <f>IF(TabC[[#This Row],[Lfd.
Nr. f.
Stich-
probe]]&lt;&gt;"",TabC[[#This Row],[Zufalls-
zahl]],0)</f>
        <v>0</v>
      </c>
      <c r="AX45" s="546">
        <f>IF(TabC[[#This Row],[Stich-
probe]]&gt;0,IF(TabC[[#This Row],[Differenz
förderfähig/
eingereicht nach Prüfung ÖIF (€)]]&lt;&gt;0,1,0),0)</f>
        <v>0</v>
      </c>
      <c r="AY45" s="547">
        <f>IF(TabC[[#This Row],[Stich-
probe]]=0,0,TabC[[#This Row],[Stich-
probe]]*TabC[[#This Row],[Differenz
förderfähig/
eingereicht nach Prüfung ÖIF (€)]]/TabC[[#This Row],[eingereichter
Betrag (€)]]*-1)</f>
        <v>0</v>
      </c>
      <c r="AZ45" s="61"/>
    </row>
    <row r="46" spans="2:52" s="60" customFormat="1">
      <c r="B46" s="61"/>
      <c r="C46" s="536">
        <f>IF(TabC[[#This Row],[Zufalls-
zahl wenn
lfd. Nr.]]=0,0,IF(RANK(TabC[[#This Row],[Zufalls-
zahl wenn
lfd. Nr.]],TabC[Zufalls-
zahl wenn
lfd. Nr.])&lt;=TabC[[#Totals],[Zufalls-
zahl]],1,0))</f>
        <v>0</v>
      </c>
      <c r="D46" s="531" t="s">
        <v>39</v>
      </c>
      <c r="E46" s="532">
        <v>40</v>
      </c>
      <c r="F46" s="192"/>
      <c r="G46" s="29"/>
      <c r="H46" s="72"/>
      <c r="I46" s="171"/>
      <c r="J46" s="8"/>
      <c r="K46" s="8"/>
      <c r="L46" s="8"/>
      <c r="M46" s="152"/>
      <c r="N46" s="152"/>
      <c r="O46" s="72">
        <f>(TabC[[#This Row],[förderfähiger 
Betrag nach Prüfung ÖIF (€)]]-TabC[[#This Row],[eingereichter
Betrag (€)]])*IF(TabC[[#This Row],[Stich-
probe]]&gt;0,1,0)</f>
        <v>0</v>
      </c>
      <c r="P46" s="8"/>
      <c r="Q46" s="8"/>
      <c r="R46" s="8"/>
      <c r="S46" s="537"/>
      <c r="T46" s="538"/>
      <c r="U46" s="538" t="str">
        <f>IF(ISERROR(VLOOKUP(TabC[[#This Row],[Grund für Differenz]],Datenquelle!$I$3:$J$20,2,FALSE)),"",VLOOKUP(TabC[[#This Row],[Grund für Differenz]],Datenquelle!$I$3:$J$20,2,FALSE))</f>
        <v/>
      </c>
      <c r="V46" s="537"/>
      <c r="W46" s="540"/>
      <c r="X46" s="540"/>
      <c r="Y46" s="541"/>
      <c r="Z46" s="541"/>
      <c r="AA46" s="541"/>
      <c r="AB46" s="541"/>
      <c r="AC46" s="541"/>
      <c r="AD46" s="541"/>
      <c r="AE46" s="539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42"/>
      <c r="AQ46" s="542"/>
      <c r="AR46" s="543"/>
      <c r="AS46" s="542"/>
      <c r="AT46" s="537"/>
      <c r="AU46" s="61" t="str">
        <f>IF(OR(TabC[[#This Row],[eingereichter
Betrag (€)]]=0,TabC[[#This Row],[eingereichter
Betrag (€)]]=""),"",COUNTA($M$6:$M46)-COUNTIF(($M$6:$M46),0))</f>
        <v/>
      </c>
      <c r="AV46" s="544">
        <f t="shared" ca="1" si="0"/>
        <v>0.55794157751219864</v>
      </c>
      <c r="AW46" s="545">
        <f>IF(TabC[[#This Row],[Lfd.
Nr. f.
Stich-
probe]]&lt;&gt;"",TabC[[#This Row],[Zufalls-
zahl]],0)</f>
        <v>0</v>
      </c>
      <c r="AX46" s="546">
        <f>IF(TabC[[#This Row],[Stich-
probe]]&gt;0,IF(TabC[[#This Row],[Differenz
förderfähig/
eingereicht nach Prüfung ÖIF (€)]]&lt;&gt;0,1,0),0)</f>
        <v>0</v>
      </c>
      <c r="AY46" s="547">
        <f>IF(TabC[[#This Row],[Stich-
probe]]=0,0,TabC[[#This Row],[Stich-
probe]]*TabC[[#This Row],[Differenz
förderfähig/
eingereicht nach Prüfung ÖIF (€)]]/TabC[[#This Row],[eingereichter
Betrag (€)]]*-1)</f>
        <v>0</v>
      </c>
      <c r="AZ46" s="61"/>
    </row>
    <row r="47" spans="2:52" s="60" customFormat="1">
      <c r="B47" s="61"/>
      <c r="C47" s="536">
        <f>IF(TabC[[#This Row],[Zufalls-
zahl wenn
lfd. Nr.]]=0,0,IF(RANK(TabC[[#This Row],[Zufalls-
zahl wenn
lfd. Nr.]],TabC[Zufalls-
zahl wenn
lfd. Nr.])&lt;=TabC[[#Totals],[Zufalls-
zahl]],1,0))</f>
        <v>0</v>
      </c>
      <c r="D47" s="531" t="s">
        <v>39</v>
      </c>
      <c r="E47" s="532">
        <v>41</v>
      </c>
      <c r="F47" s="192"/>
      <c r="G47" s="29"/>
      <c r="H47" s="72"/>
      <c r="I47" s="171"/>
      <c r="J47" s="8"/>
      <c r="K47" s="8"/>
      <c r="L47" s="8"/>
      <c r="M47" s="152"/>
      <c r="N47" s="152"/>
      <c r="O47" s="72">
        <f>(TabC[[#This Row],[förderfähiger 
Betrag nach Prüfung ÖIF (€)]]-TabC[[#This Row],[eingereichter
Betrag (€)]])*IF(TabC[[#This Row],[Stich-
probe]]&gt;0,1,0)</f>
        <v>0</v>
      </c>
      <c r="P47" s="8"/>
      <c r="Q47" s="8"/>
      <c r="R47" s="8"/>
      <c r="S47" s="537"/>
      <c r="T47" s="538"/>
      <c r="U47" s="538" t="str">
        <f>IF(ISERROR(VLOOKUP(TabC[[#This Row],[Grund für Differenz]],Datenquelle!$I$3:$J$20,2,FALSE)),"",VLOOKUP(TabC[[#This Row],[Grund für Differenz]],Datenquelle!$I$3:$J$20,2,FALSE))</f>
        <v/>
      </c>
      <c r="V47" s="537"/>
      <c r="W47" s="540"/>
      <c r="X47" s="540"/>
      <c r="Y47" s="541"/>
      <c r="Z47" s="541"/>
      <c r="AA47" s="541"/>
      <c r="AB47" s="541"/>
      <c r="AC47" s="541"/>
      <c r="AD47" s="541"/>
      <c r="AE47" s="539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2"/>
      <c r="AT47" s="537"/>
      <c r="AU47" s="61" t="str">
        <f>IF(OR(TabC[[#This Row],[eingereichter
Betrag (€)]]=0,TabC[[#This Row],[eingereichter
Betrag (€)]]=""),"",COUNTA($M$6:$M47)-COUNTIF(($M$6:$M47),0))</f>
        <v/>
      </c>
      <c r="AV47" s="544">
        <f t="shared" ca="1" si="0"/>
        <v>0.20434388686003846</v>
      </c>
      <c r="AW47" s="545">
        <f>IF(TabC[[#This Row],[Lfd.
Nr. f.
Stich-
probe]]&lt;&gt;"",TabC[[#This Row],[Zufalls-
zahl]],0)</f>
        <v>0</v>
      </c>
      <c r="AX47" s="546">
        <f>IF(TabC[[#This Row],[Stich-
probe]]&gt;0,IF(TabC[[#This Row],[Differenz
förderfähig/
eingereicht nach Prüfung ÖIF (€)]]&lt;&gt;0,1,0),0)</f>
        <v>0</v>
      </c>
      <c r="AY47" s="547">
        <f>IF(TabC[[#This Row],[Stich-
probe]]=0,0,TabC[[#This Row],[Stich-
probe]]*TabC[[#This Row],[Differenz
förderfähig/
eingereicht nach Prüfung ÖIF (€)]]/TabC[[#This Row],[eingereichter
Betrag (€)]]*-1)</f>
        <v>0</v>
      </c>
      <c r="AZ47" s="61"/>
    </row>
    <row r="48" spans="2:52" s="60" customFormat="1">
      <c r="B48" s="61"/>
      <c r="C48" s="536">
        <f>IF(TabC[[#This Row],[Zufalls-
zahl wenn
lfd. Nr.]]=0,0,IF(RANK(TabC[[#This Row],[Zufalls-
zahl wenn
lfd. Nr.]],TabC[Zufalls-
zahl wenn
lfd. Nr.])&lt;=TabC[[#Totals],[Zufalls-
zahl]],1,0))</f>
        <v>0</v>
      </c>
      <c r="D48" s="531" t="s">
        <v>39</v>
      </c>
      <c r="E48" s="532">
        <v>42</v>
      </c>
      <c r="F48" s="192"/>
      <c r="G48" s="29"/>
      <c r="H48" s="72"/>
      <c r="I48" s="171"/>
      <c r="J48" s="8"/>
      <c r="K48" s="8"/>
      <c r="L48" s="8"/>
      <c r="M48" s="152"/>
      <c r="N48" s="152"/>
      <c r="O48" s="72">
        <f>(TabC[[#This Row],[förderfähiger 
Betrag nach Prüfung ÖIF (€)]]-TabC[[#This Row],[eingereichter
Betrag (€)]])*IF(TabC[[#This Row],[Stich-
probe]]&gt;0,1,0)</f>
        <v>0</v>
      </c>
      <c r="P48" s="8"/>
      <c r="Q48" s="8"/>
      <c r="R48" s="8"/>
      <c r="S48" s="537"/>
      <c r="T48" s="538"/>
      <c r="U48" s="538" t="str">
        <f>IF(ISERROR(VLOOKUP(TabC[[#This Row],[Grund für Differenz]],Datenquelle!$I$3:$J$20,2,FALSE)),"",VLOOKUP(TabC[[#This Row],[Grund für Differenz]],Datenquelle!$I$3:$J$20,2,FALSE))</f>
        <v/>
      </c>
      <c r="V48" s="537"/>
      <c r="W48" s="540"/>
      <c r="X48" s="540"/>
      <c r="Y48" s="541"/>
      <c r="Z48" s="541"/>
      <c r="AA48" s="541"/>
      <c r="AB48" s="541"/>
      <c r="AC48" s="541"/>
      <c r="AD48" s="541"/>
      <c r="AE48" s="539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2"/>
      <c r="AT48" s="537"/>
      <c r="AU48" s="61" t="str">
        <f>IF(OR(TabC[[#This Row],[eingereichter
Betrag (€)]]=0,TabC[[#This Row],[eingereichter
Betrag (€)]]=""),"",COUNTA($M$6:$M48)-COUNTIF(($M$6:$M48),0))</f>
        <v/>
      </c>
      <c r="AV48" s="544">
        <f t="shared" ca="1" si="0"/>
        <v>0.64951259846247422</v>
      </c>
      <c r="AW48" s="545">
        <f>IF(TabC[[#This Row],[Lfd.
Nr. f.
Stich-
probe]]&lt;&gt;"",TabC[[#This Row],[Zufalls-
zahl]],0)</f>
        <v>0</v>
      </c>
      <c r="AX48" s="546">
        <f>IF(TabC[[#This Row],[Stich-
probe]]&gt;0,IF(TabC[[#This Row],[Differenz
förderfähig/
eingereicht nach Prüfung ÖIF (€)]]&lt;&gt;0,1,0),0)</f>
        <v>0</v>
      </c>
      <c r="AY48" s="547">
        <f>IF(TabC[[#This Row],[Stich-
probe]]=0,0,TabC[[#This Row],[Stich-
probe]]*TabC[[#This Row],[Differenz
förderfähig/
eingereicht nach Prüfung ÖIF (€)]]/TabC[[#This Row],[eingereichter
Betrag (€)]]*-1)</f>
        <v>0</v>
      </c>
      <c r="AZ48" s="61"/>
    </row>
    <row r="49" spans="2:52" s="60" customFormat="1">
      <c r="B49" s="61"/>
      <c r="C49" s="536">
        <f>IF(TabC[[#This Row],[Zufalls-
zahl wenn
lfd. Nr.]]=0,0,IF(RANK(TabC[[#This Row],[Zufalls-
zahl wenn
lfd. Nr.]],TabC[Zufalls-
zahl wenn
lfd. Nr.])&lt;=TabC[[#Totals],[Zufalls-
zahl]],1,0))</f>
        <v>0</v>
      </c>
      <c r="D49" s="531" t="s">
        <v>39</v>
      </c>
      <c r="E49" s="532">
        <v>43</v>
      </c>
      <c r="F49" s="192"/>
      <c r="G49" s="29"/>
      <c r="H49" s="72"/>
      <c r="I49" s="171"/>
      <c r="J49" s="8"/>
      <c r="K49" s="8"/>
      <c r="L49" s="8"/>
      <c r="M49" s="152"/>
      <c r="N49" s="152"/>
      <c r="O49" s="72">
        <f>(TabC[[#This Row],[förderfähiger 
Betrag nach Prüfung ÖIF (€)]]-TabC[[#This Row],[eingereichter
Betrag (€)]])*IF(TabC[[#This Row],[Stich-
probe]]&gt;0,1,0)</f>
        <v>0</v>
      </c>
      <c r="P49" s="8"/>
      <c r="Q49" s="8"/>
      <c r="R49" s="8"/>
      <c r="S49" s="537"/>
      <c r="T49" s="538"/>
      <c r="U49" s="538" t="str">
        <f>IF(ISERROR(VLOOKUP(TabC[[#This Row],[Grund für Differenz]],Datenquelle!$I$3:$J$20,2,FALSE)),"",VLOOKUP(TabC[[#This Row],[Grund für Differenz]],Datenquelle!$I$3:$J$20,2,FALSE))</f>
        <v/>
      </c>
      <c r="V49" s="537"/>
      <c r="W49" s="540"/>
      <c r="X49" s="540"/>
      <c r="Y49" s="541"/>
      <c r="Z49" s="541"/>
      <c r="AA49" s="541"/>
      <c r="AB49" s="541"/>
      <c r="AC49" s="541"/>
      <c r="AD49" s="541"/>
      <c r="AE49" s="539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3"/>
      <c r="AS49" s="542"/>
      <c r="AT49" s="537"/>
      <c r="AU49" s="61" t="str">
        <f>IF(OR(TabC[[#This Row],[eingereichter
Betrag (€)]]=0,TabC[[#This Row],[eingereichter
Betrag (€)]]=""),"",COUNTA($M$6:$M49)-COUNTIF(($M$6:$M49),0))</f>
        <v/>
      </c>
      <c r="AV49" s="544">
        <f t="shared" ca="1" si="0"/>
        <v>0.76209802347821465</v>
      </c>
      <c r="AW49" s="545">
        <f>IF(TabC[[#This Row],[Lfd.
Nr. f.
Stich-
probe]]&lt;&gt;"",TabC[[#This Row],[Zufalls-
zahl]],0)</f>
        <v>0</v>
      </c>
      <c r="AX49" s="546">
        <f>IF(TabC[[#This Row],[Stich-
probe]]&gt;0,IF(TabC[[#This Row],[Differenz
förderfähig/
eingereicht nach Prüfung ÖIF (€)]]&lt;&gt;0,1,0),0)</f>
        <v>0</v>
      </c>
      <c r="AY49" s="547">
        <f>IF(TabC[[#This Row],[Stich-
probe]]=0,0,TabC[[#This Row],[Stich-
probe]]*TabC[[#This Row],[Differenz
förderfähig/
eingereicht nach Prüfung ÖIF (€)]]/TabC[[#This Row],[eingereichter
Betrag (€)]]*-1)</f>
        <v>0</v>
      </c>
      <c r="AZ49" s="61"/>
    </row>
    <row r="50" spans="2:52" s="60" customFormat="1">
      <c r="B50" s="61"/>
      <c r="C50" s="536">
        <f>IF(TabC[[#This Row],[Zufalls-
zahl wenn
lfd. Nr.]]=0,0,IF(RANK(TabC[[#This Row],[Zufalls-
zahl wenn
lfd. Nr.]],TabC[Zufalls-
zahl wenn
lfd. Nr.])&lt;=TabC[[#Totals],[Zufalls-
zahl]],1,0))</f>
        <v>0</v>
      </c>
      <c r="D50" s="531" t="s">
        <v>39</v>
      </c>
      <c r="E50" s="532">
        <v>44</v>
      </c>
      <c r="F50" s="192"/>
      <c r="G50" s="29"/>
      <c r="H50" s="72"/>
      <c r="I50" s="171"/>
      <c r="J50" s="8"/>
      <c r="K50" s="8"/>
      <c r="L50" s="8"/>
      <c r="M50" s="152"/>
      <c r="N50" s="152"/>
      <c r="O50" s="72">
        <f>(TabC[[#This Row],[förderfähiger 
Betrag nach Prüfung ÖIF (€)]]-TabC[[#This Row],[eingereichter
Betrag (€)]])*IF(TabC[[#This Row],[Stich-
probe]]&gt;0,1,0)</f>
        <v>0</v>
      </c>
      <c r="P50" s="8"/>
      <c r="Q50" s="8"/>
      <c r="R50" s="8"/>
      <c r="S50" s="537"/>
      <c r="T50" s="538"/>
      <c r="U50" s="538" t="str">
        <f>IF(ISERROR(VLOOKUP(TabC[[#This Row],[Grund für Differenz]],Datenquelle!$I$3:$J$20,2,FALSE)),"",VLOOKUP(TabC[[#This Row],[Grund für Differenz]],Datenquelle!$I$3:$J$20,2,FALSE))</f>
        <v/>
      </c>
      <c r="V50" s="537"/>
      <c r="W50" s="540"/>
      <c r="X50" s="540"/>
      <c r="Y50" s="541"/>
      <c r="Z50" s="541"/>
      <c r="AA50" s="541"/>
      <c r="AB50" s="541"/>
      <c r="AC50" s="541"/>
      <c r="AD50" s="541"/>
      <c r="AE50" s="539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2"/>
      <c r="AT50" s="537"/>
      <c r="AU50" s="61" t="str">
        <f>IF(OR(TabC[[#This Row],[eingereichter
Betrag (€)]]=0,TabC[[#This Row],[eingereichter
Betrag (€)]]=""),"",COUNTA($M$6:$M50)-COUNTIF(($M$6:$M50),0))</f>
        <v/>
      </c>
      <c r="AV50" s="544">
        <f t="shared" ca="1" si="0"/>
        <v>3.3035706356650318E-2</v>
      </c>
      <c r="AW50" s="545">
        <f>IF(TabC[[#This Row],[Lfd.
Nr. f.
Stich-
probe]]&lt;&gt;"",TabC[[#This Row],[Zufalls-
zahl]],0)</f>
        <v>0</v>
      </c>
      <c r="AX50" s="546">
        <f>IF(TabC[[#This Row],[Stich-
probe]]&gt;0,IF(TabC[[#This Row],[Differenz
förderfähig/
eingereicht nach Prüfung ÖIF (€)]]&lt;&gt;0,1,0),0)</f>
        <v>0</v>
      </c>
      <c r="AY50" s="547">
        <f>IF(TabC[[#This Row],[Stich-
probe]]=0,0,TabC[[#This Row],[Stich-
probe]]*TabC[[#This Row],[Differenz
förderfähig/
eingereicht nach Prüfung ÖIF (€)]]/TabC[[#This Row],[eingereichter
Betrag (€)]]*-1)</f>
        <v>0</v>
      </c>
      <c r="AZ50" s="61"/>
    </row>
    <row r="51" spans="2:52" s="60" customFormat="1">
      <c r="B51" s="61"/>
      <c r="C51" s="536">
        <f>IF(TabC[[#This Row],[Zufalls-
zahl wenn
lfd. Nr.]]=0,0,IF(RANK(TabC[[#This Row],[Zufalls-
zahl wenn
lfd. Nr.]],TabC[Zufalls-
zahl wenn
lfd. Nr.])&lt;=TabC[[#Totals],[Zufalls-
zahl]],1,0))</f>
        <v>0</v>
      </c>
      <c r="D51" s="531" t="s">
        <v>39</v>
      </c>
      <c r="E51" s="532">
        <v>45</v>
      </c>
      <c r="F51" s="192"/>
      <c r="G51" s="29"/>
      <c r="H51" s="72"/>
      <c r="I51" s="171"/>
      <c r="J51" s="8"/>
      <c r="K51" s="8"/>
      <c r="L51" s="8"/>
      <c r="M51" s="152"/>
      <c r="N51" s="152"/>
      <c r="O51" s="72">
        <f>(TabC[[#This Row],[förderfähiger 
Betrag nach Prüfung ÖIF (€)]]-TabC[[#This Row],[eingereichter
Betrag (€)]])*IF(TabC[[#This Row],[Stich-
probe]]&gt;0,1,0)</f>
        <v>0</v>
      </c>
      <c r="P51" s="8"/>
      <c r="Q51" s="8"/>
      <c r="R51" s="8"/>
      <c r="S51" s="537"/>
      <c r="T51" s="538"/>
      <c r="U51" s="538" t="str">
        <f>IF(ISERROR(VLOOKUP(TabC[[#This Row],[Grund für Differenz]],Datenquelle!$I$3:$J$20,2,FALSE)),"",VLOOKUP(TabC[[#This Row],[Grund für Differenz]],Datenquelle!$I$3:$J$20,2,FALSE))</f>
        <v/>
      </c>
      <c r="V51" s="537"/>
      <c r="W51" s="540"/>
      <c r="X51" s="540"/>
      <c r="Y51" s="541"/>
      <c r="Z51" s="541"/>
      <c r="AA51" s="541"/>
      <c r="AB51" s="541"/>
      <c r="AC51" s="541"/>
      <c r="AD51" s="541"/>
      <c r="AE51" s="539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42"/>
      <c r="AQ51" s="542"/>
      <c r="AR51" s="543"/>
      <c r="AS51" s="542"/>
      <c r="AT51" s="537"/>
      <c r="AU51" s="61" t="str">
        <f>IF(OR(TabC[[#This Row],[eingereichter
Betrag (€)]]=0,TabC[[#This Row],[eingereichter
Betrag (€)]]=""),"",COUNTA($M$6:$M51)-COUNTIF(($M$6:$M51),0))</f>
        <v/>
      </c>
      <c r="AV51" s="544">
        <f t="shared" ca="1" si="0"/>
        <v>0.70953666744754806</v>
      </c>
      <c r="AW51" s="545">
        <f>IF(TabC[[#This Row],[Lfd.
Nr. f.
Stich-
probe]]&lt;&gt;"",TabC[[#This Row],[Zufalls-
zahl]],0)</f>
        <v>0</v>
      </c>
      <c r="AX51" s="546">
        <f>IF(TabC[[#This Row],[Stich-
probe]]&gt;0,IF(TabC[[#This Row],[Differenz
förderfähig/
eingereicht nach Prüfung ÖIF (€)]]&lt;&gt;0,1,0),0)</f>
        <v>0</v>
      </c>
      <c r="AY51" s="547">
        <f>IF(TabC[[#This Row],[Stich-
probe]]=0,0,TabC[[#This Row],[Stich-
probe]]*TabC[[#This Row],[Differenz
förderfähig/
eingereicht nach Prüfung ÖIF (€)]]/TabC[[#This Row],[eingereichter
Betrag (€)]]*-1)</f>
        <v>0</v>
      </c>
      <c r="AZ51" s="61"/>
    </row>
    <row r="52" spans="2:52" s="60" customFormat="1">
      <c r="B52" s="61"/>
      <c r="C52" s="536">
        <f>IF(TabC[[#This Row],[Zufalls-
zahl wenn
lfd. Nr.]]=0,0,IF(RANK(TabC[[#This Row],[Zufalls-
zahl wenn
lfd. Nr.]],TabC[Zufalls-
zahl wenn
lfd. Nr.])&lt;=TabC[[#Totals],[Zufalls-
zahl]],1,0))</f>
        <v>0</v>
      </c>
      <c r="D52" s="531" t="s">
        <v>39</v>
      </c>
      <c r="E52" s="532">
        <v>46</v>
      </c>
      <c r="F52" s="192"/>
      <c r="G52" s="29"/>
      <c r="H52" s="72"/>
      <c r="I52" s="171"/>
      <c r="J52" s="8"/>
      <c r="K52" s="8"/>
      <c r="L52" s="8"/>
      <c r="M52" s="152"/>
      <c r="N52" s="152"/>
      <c r="O52" s="72">
        <f>(TabC[[#This Row],[förderfähiger 
Betrag nach Prüfung ÖIF (€)]]-TabC[[#This Row],[eingereichter
Betrag (€)]])*IF(TabC[[#This Row],[Stich-
probe]]&gt;0,1,0)</f>
        <v>0</v>
      </c>
      <c r="P52" s="8"/>
      <c r="Q52" s="8"/>
      <c r="R52" s="8"/>
      <c r="S52" s="537"/>
      <c r="T52" s="538"/>
      <c r="U52" s="538" t="str">
        <f>IF(ISERROR(VLOOKUP(TabC[[#This Row],[Grund für Differenz]],Datenquelle!$I$3:$J$20,2,FALSE)),"",VLOOKUP(TabC[[#This Row],[Grund für Differenz]],Datenquelle!$I$3:$J$20,2,FALSE))</f>
        <v/>
      </c>
      <c r="V52" s="537"/>
      <c r="W52" s="540"/>
      <c r="X52" s="540"/>
      <c r="Y52" s="541"/>
      <c r="Z52" s="541"/>
      <c r="AA52" s="541"/>
      <c r="AB52" s="541"/>
      <c r="AC52" s="541"/>
      <c r="AD52" s="541"/>
      <c r="AE52" s="539"/>
      <c r="AF52" s="542"/>
      <c r="AG52" s="542"/>
      <c r="AH52" s="542"/>
      <c r="AI52" s="542"/>
      <c r="AJ52" s="542"/>
      <c r="AK52" s="542"/>
      <c r="AL52" s="542"/>
      <c r="AM52" s="542"/>
      <c r="AN52" s="542"/>
      <c r="AO52" s="542"/>
      <c r="AP52" s="542"/>
      <c r="AQ52" s="542"/>
      <c r="AR52" s="543"/>
      <c r="AS52" s="542"/>
      <c r="AT52" s="537"/>
      <c r="AU52" s="61" t="str">
        <f>IF(OR(TabC[[#This Row],[eingereichter
Betrag (€)]]=0,TabC[[#This Row],[eingereichter
Betrag (€)]]=""),"",COUNTA($M$6:$M52)-COUNTIF(($M$6:$M52),0))</f>
        <v/>
      </c>
      <c r="AV52" s="544">
        <f t="shared" ca="1" si="0"/>
        <v>0.71050052749033843</v>
      </c>
      <c r="AW52" s="545">
        <f>IF(TabC[[#This Row],[Lfd.
Nr. f.
Stich-
probe]]&lt;&gt;"",TabC[[#This Row],[Zufalls-
zahl]],0)</f>
        <v>0</v>
      </c>
      <c r="AX52" s="546">
        <f>IF(TabC[[#This Row],[Stich-
probe]]&gt;0,IF(TabC[[#This Row],[Differenz
förderfähig/
eingereicht nach Prüfung ÖIF (€)]]&lt;&gt;0,1,0),0)</f>
        <v>0</v>
      </c>
      <c r="AY52" s="547">
        <f>IF(TabC[[#This Row],[Stich-
probe]]=0,0,TabC[[#This Row],[Stich-
probe]]*TabC[[#This Row],[Differenz
förderfähig/
eingereicht nach Prüfung ÖIF (€)]]/TabC[[#This Row],[eingereichter
Betrag (€)]]*-1)</f>
        <v>0</v>
      </c>
      <c r="AZ52" s="61"/>
    </row>
    <row r="53" spans="2:52" s="60" customFormat="1">
      <c r="B53" s="61"/>
      <c r="C53" s="536">
        <f>IF(TabC[[#This Row],[Zufalls-
zahl wenn
lfd. Nr.]]=0,0,IF(RANK(TabC[[#This Row],[Zufalls-
zahl wenn
lfd. Nr.]],TabC[Zufalls-
zahl wenn
lfd. Nr.])&lt;=TabC[[#Totals],[Zufalls-
zahl]],1,0))</f>
        <v>0</v>
      </c>
      <c r="D53" s="531" t="s">
        <v>39</v>
      </c>
      <c r="E53" s="532">
        <v>47</v>
      </c>
      <c r="F53" s="192"/>
      <c r="G53" s="29"/>
      <c r="H53" s="72"/>
      <c r="I53" s="171"/>
      <c r="J53" s="8"/>
      <c r="K53" s="8"/>
      <c r="L53" s="8"/>
      <c r="M53" s="152"/>
      <c r="N53" s="152"/>
      <c r="O53" s="72">
        <f>(TabC[[#This Row],[förderfähiger 
Betrag nach Prüfung ÖIF (€)]]-TabC[[#This Row],[eingereichter
Betrag (€)]])*IF(TabC[[#This Row],[Stich-
probe]]&gt;0,1,0)</f>
        <v>0</v>
      </c>
      <c r="P53" s="8"/>
      <c r="Q53" s="8"/>
      <c r="R53" s="8"/>
      <c r="S53" s="537"/>
      <c r="T53" s="538"/>
      <c r="U53" s="538" t="str">
        <f>IF(ISERROR(VLOOKUP(TabC[[#This Row],[Grund für Differenz]],Datenquelle!$I$3:$J$20,2,FALSE)),"",VLOOKUP(TabC[[#This Row],[Grund für Differenz]],Datenquelle!$I$3:$J$20,2,FALSE))</f>
        <v/>
      </c>
      <c r="V53" s="537"/>
      <c r="W53" s="540"/>
      <c r="X53" s="540"/>
      <c r="Y53" s="541"/>
      <c r="Z53" s="541"/>
      <c r="AA53" s="541"/>
      <c r="AB53" s="541"/>
      <c r="AC53" s="541"/>
      <c r="AD53" s="541"/>
      <c r="AE53" s="539"/>
      <c r="AF53" s="542"/>
      <c r="AG53" s="542"/>
      <c r="AH53" s="542"/>
      <c r="AI53" s="542"/>
      <c r="AJ53" s="542"/>
      <c r="AK53" s="542"/>
      <c r="AL53" s="542"/>
      <c r="AM53" s="542"/>
      <c r="AN53" s="542"/>
      <c r="AO53" s="542"/>
      <c r="AP53" s="542"/>
      <c r="AQ53" s="542"/>
      <c r="AR53" s="543"/>
      <c r="AS53" s="542"/>
      <c r="AT53" s="537"/>
      <c r="AU53" s="61" t="str">
        <f>IF(OR(TabC[[#This Row],[eingereichter
Betrag (€)]]=0,TabC[[#This Row],[eingereichter
Betrag (€)]]=""),"",COUNTA($M$6:$M53)-COUNTIF(($M$6:$M53),0))</f>
        <v/>
      </c>
      <c r="AV53" s="544">
        <f t="shared" ca="1" si="0"/>
        <v>0.71257804484084164</v>
      </c>
      <c r="AW53" s="545">
        <f>IF(TabC[[#This Row],[Lfd.
Nr. f.
Stich-
probe]]&lt;&gt;"",TabC[[#This Row],[Zufalls-
zahl]],0)</f>
        <v>0</v>
      </c>
      <c r="AX53" s="546">
        <f>IF(TabC[[#This Row],[Stich-
probe]]&gt;0,IF(TabC[[#This Row],[Differenz
förderfähig/
eingereicht nach Prüfung ÖIF (€)]]&lt;&gt;0,1,0),0)</f>
        <v>0</v>
      </c>
      <c r="AY53" s="547">
        <f>IF(TabC[[#This Row],[Stich-
probe]]=0,0,TabC[[#This Row],[Stich-
probe]]*TabC[[#This Row],[Differenz
förderfähig/
eingereicht nach Prüfung ÖIF (€)]]/TabC[[#This Row],[eingereichter
Betrag (€)]]*-1)</f>
        <v>0</v>
      </c>
      <c r="AZ53" s="61"/>
    </row>
    <row r="54" spans="2:52" s="60" customFormat="1">
      <c r="B54" s="61"/>
      <c r="C54" s="536">
        <f>IF(TabC[[#This Row],[Zufalls-
zahl wenn
lfd. Nr.]]=0,0,IF(RANK(TabC[[#This Row],[Zufalls-
zahl wenn
lfd. Nr.]],TabC[Zufalls-
zahl wenn
lfd. Nr.])&lt;=TabC[[#Totals],[Zufalls-
zahl]],1,0))</f>
        <v>0</v>
      </c>
      <c r="D54" s="531" t="s">
        <v>39</v>
      </c>
      <c r="E54" s="532">
        <v>48</v>
      </c>
      <c r="F54" s="192"/>
      <c r="G54" s="29"/>
      <c r="H54" s="72"/>
      <c r="I54" s="171"/>
      <c r="J54" s="8"/>
      <c r="K54" s="8"/>
      <c r="L54" s="8"/>
      <c r="M54" s="152"/>
      <c r="N54" s="152"/>
      <c r="O54" s="72">
        <f>(TabC[[#This Row],[förderfähiger 
Betrag nach Prüfung ÖIF (€)]]-TabC[[#This Row],[eingereichter
Betrag (€)]])*IF(TabC[[#This Row],[Stich-
probe]]&gt;0,1,0)</f>
        <v>0</v>
      </c>
      <c r="P54" s="8"/>
      <c r="Q54" s="8"/>
      <c r="R54" s="8"/>
      <c r="S54" s="537"/>
      <c r="T54" s="538"/>
      <c r="U54" s="538" t="str">
        <f>IF(ISERROR(VLOOKUP(TabC[[#This Row],[Grund für Differenz]],Datenquelle!$I$3:$J$20,2,FALSE)),"",VLOOKUP(TabC[[#This Row],[Grund für Differenz]],Datenquelle!$I$3:$J$20,2,FALSE))</f>
        <v/>
      </c>
      <c r="V54" s="537"/>
      <c r="W54" s="540"/>
      <c r="X54" s="540"/>
      <c r="Y54" s="541"/>
      <c r="Z54" s="541"/>
      <c r="AA54" s="541"/>
      <c r="AB54" s="541"/>
      <c r="AC54" s="541"/>
      <c r="AD54" s="541"/>
      <c r="AE54" s="539"/>
      <c r="AF54" s="542"/>
      <c r="AG54" s="542"/>
      <c r="AH54" s="542"/>
      <c r="AI54" s="542"/>
      <c r="AJ54" s="542"/>
      <c r="AK54" s="542"/>
      <c r="AL54" s="542"/>
      <c r="AM54" s="542"/>
      <c r="AN54" s="542"/>
      <c r="AO54" s="542"/>
      <c r="AP54" s="542"/>
      <c r="AQ54" s="542"/>
      <c r="AR54" s="543"/>
      <c r="AS54" s="542"/>
      <c r="AT54" s="537"/>
      <c r="AU54" s="61" t="str">
        <f>IF(OR(TabC[[#This Row],[eingereichter
Betrag (€)]]=0,TabC[[#This Row],[eingereichter
Betrag (€)]]=""),"",COUNTA($M$6:$M54)-COUNTIF(($M$6:$M54),0))</f>
        <v/>
      </c>
      <c r="AV54" s="544">
        <f t="shared" ca="1" si="0"/>
        <v>0.73277576973733638</v>
      </c>
      <c r="AW54" s="545">
        <f>IF(TabC[[#This Row],[Lfd.
Nr. f.
Stich-
probe]]&lt;&gt;"",TabC[[#This Row],[Zufalls-
zahl]],0)</f>
        <v>0</v>
      </c>
      <c r="AX54" s="546">
        <f>IF(TabC[[#This Row],[Stich-
probe]]&gt;0,IF(TabC[[#This Row],[Differenz
förderfähig/
eingereicht nach Prüfung ÖIF (€)]]&lt;&gt;0,1,0),0)</f>
        <v>0</v>
      </c>
      <c r="AY54" s="547">
        <f>IF(TabC[[#This Row],[Stich-
probe]]=0,0,TabC[[#This Row],[Stich-
probe]]*TabC[[#This Row],[Differenz
förderfähig/
eingereicht nach Prüfung ÖIF (€)]]/TabC[[#This Row],[eingereichter
Betrag (€)]]*-1)</f>
        <v>0</v>
      </c>
      <c r="AZ54" s="61"/>
    </row>
    <row r="55" spans="2:52" s="60" customFormat="1">
      <c r="B55" s="61"/>
      <c r="C55" s="536">
        <f>IF(TabC[[#This Row],[Zufalls-
zahl wenn
lfd. Nr.]]=0,0,IF(RANK(TabC[[#This Row],[Zufalls-
zahl wenn
lfd. Nr.]],TabC[Zufalls-
zahl wenn
lfd. Nr.])&lt;=TabC[[#Totals],[Zufalls-
zahl]],1,0))</f>
        <v>0</v>
      </c>
      <c r="D55" s="531" t="s">
        <v>39</v>
      </c>
      <c r="E55" s="532">
        <v>49</v>
      </c>
      <c r="F55" s="192"/>
      <c r="G55" s="29"/>
      <c r="H55" s="72"/>
      <c r="I55" s="171"/>
      <c r="J55" s="8"/>
      <c r="K55" s="8"/>
      <c r="L55" s="8"/>
      <c r="M55" s="152"/>
      <c r="N55" s="152"/>
      <c r="O55" s="72">
        <f>(TabC[[#This Row],[förderfähiger 
Betrag nach Prüfung ÖIF (€)]]-TabC[[#This Row],[eingereichter
Betrag (€)]])*IF(TabC[[#This Row],[Stich-
probe]]&gt;0,1,0)</f>
        <v>0</v>
      </c>
      <c r="P55" s="8"/>
      <c r="Q55" s="8"/>
      <c r="R55" s="8"/>
      <c r="S55" s="537"/>
      <c r="T55" s="538"/>
      <c r="U55" s="538" t="str">
        <f>IF(ISERROR(VLOOKUP(TabC[[#This Row],[Grund für Differenz]],Datenquelle!$I$3:$J$20,2,FALSE)),"",VLOOKUP(TabC[[#This Row],[Grund für Differenz]],Datenquelle!$I$3:$J$20,2,FALSE))</f>
        <v/>
      </c>
      <c r="V55" s="537"/>
      <c r="W55" s="540"/>
      <c r="X55" s="540"/>
      <c r="Y55" s="541"/>
      <c r="Z55" s="541"/>
      <c r="AA55" s="541"/>
      <c r="AB55" s="541"/>
      <c r="AC55" s="541"/>
      <c r="AD55" s="541"/>
      <c r="AE55" s="539"/>
      <c r="AF55" s="542"/>
      <c r="AG55" s="542"/>
      <c r="AH55" s="542"/>
      <c r="AI55" s="542"/>
      <c r="AJ55" s="542"/>
      <c r="AK55" s="542"/>
      <c r="AL55" s="542"/>
      <c r="AM55" s="542"/>
      <c r="AN55" s="542"/>
      <c r="AO55" s="542"/>
      <c r="AP55" s="542"/>
      <c r="AQ55" s="542"/>
      <c r="AR55" s="543"/>
      <c r="AS55" s="542"/>
      <c r="AT55" s="537"/>
      <c r="AU55" s="61" t="str">
        <f>IF(OR(TabC[[#This Row],[eingereichter
Betrag (€)]]=0,TabC[[#This Row],[eingereichter
Betrag (€)]]=""),"",COUNTA($M$6:$M55)-COUNTIF(($M$6:$M55),0))</f>
        <v/>
      </c>
      <c r="AV55" s="544">
        <f t="shared" ca="1" si="0"/>
        <v>0.15333168318148827</v>
      </c>
      <c r="AW55" s="545">
        <f>IF(TabC[[#This Row],[Lfd.
Nr. f.
Stich-
probe]]&lt;&gt;"",TabC[[#This Row],[Zufalls-
zahl]],0)</f>
        <v>0</v>
      </c>
      <c r="AX55" s="546">
        <f>IF(TabC[[#This Row],[Stich-
probe]]&gt;0,IF(TabC[[#This Row],[Differenz
förderfähig/
eingereicht nach Prüfung ÖIF (€)]]&lt;&gt;0,1,0),0)</f>
        <v>0</v>
      </c>
      <c r="AY55" s="547">
        <f>IF(TabC[[#This Row],[Stich-
probe]]=0,0,TabC[[#This Row],[Stich-
probe]]*TabC[[#This Row],[Differenz
förderfähig/
eingereicht nach Prüfung ÖIF (€)]]/TabC[[#This Row],[eingereichter
Betrag (€)]]*-1)</f>
        <v>0</v>
      </c>
      <c r="AZ55" s="61"/>
    </row>
    <row r="56" spans="2:52" s="60" customFormat="1">
      <c r="B56" s="61"/>
      <c r="C56" s="536">
        <f>IF(TabC[[#This Row],[Zufalls-
zahl wenn
lfd. Nr.]]=0,0,IF(RANK(TabC[[#This Row],[Zufalls-
zahl wenn
lfd. Nr.]],TabC[Zufalls-
zahl wenn
lfd. Nr.])&lt;=TabC[[#Totals],[Zufalls-
zahl]],1,0))</f>
        <v>0</v>
      </c>
      <c r="D56" s="531" t="s">
        <v>39</v>
      </c>
      <c r="E56" s="532">
        <v>50</v>
      </c>
      <c r="F56" s="192"/>
      <c r="G56" s="29"/>
      <c r="H56" s="72"/>
      <c r="I56" s="171"/>
      <c r="J56" s="8"/>
      <c r="K56" s="8"/>
      <c r="L56" s="8"/>
      <c r="M56" s="152"/>
      <c r="N56" s="152"/>
      <c r="O56" s="72">
        <f>(TabC[[#This Row],[förderfähiger 
Betrag nach Prüfung ÖIF (€)]]-TabC[[#This Row],[eingereichter
Betrag (€)]])*IF(TabC[[#This Row],[Stich-
probe]]&gt;0,1,0)</f>
        <v>0</v>
      </c>
      <c r="P56" s="8"/>
      <c r="Q56" s="8"/>
      <c r="R56" s="8"/>
      <c r="S56" s="537"/>
      <c r="T56" s="538"/>
      <c r="U56" s="538" t="str">
        <f>IF(ISERROR(VLOOKUP(TabC[[#This Row],[Grund für Differenz]],Datenquelle!$I$3:$J$20,2,FALSE)),"",VLOOKUP(TabC[[#This Row],[Grund für Differenz]],Datenquelle!$I$3:$J$20,2,FALSE))</f>
        <v/>
      </c>
      <c r="V56" s="537"/>
      <c r="W56" s="540"/>
      <c r="X56" s="540"/>
      <c r="Y56" s="541"/>
      <c r="Z56" s="541"/>
      <c r="AA56" s="541"/>
      <c r="AB56" s="541"/>
      <c r="AC56" s="541"/>
      <c r="AD56" s="541"/>
      <c r="AE56" s="539"/>
      <c r="AF56" s="548"/>
      <c r="AG56" s="548"/>
      <c r="AH56" s="548"/>
      <c r="AI56" s="548"/>
      <c r="AJ56" s="548"/>
      <c r="AK56" s="548"/>
      <c r="AL56" s="548"/>
      <c r="AM56" s="548"/>
      <c r="AN56" s="548"/>
      <c r="AO56" s="548"/>
      <c r="AP56" s="548"/>
      <c r="AQ56" s="548"/>
      <c r="AR56" s="543"/>
      <c r="AS56" s="548"/>
      <c r="AT56" s="537"/>
      <c r="AU56" s="61" t="str">
        <f>IF(OR(TabC[[#This Row],[eingereichter
Betrag (€)]]=0,TabC[[#This Row],[eingereichter
Betrag (€)]]=""),"",COUNTA($M$6:$M56)-COUNTIF(($M$6:$M56),0))</f>
        <v/>
      </c>
      <c r="AV56" s="544">
        <f t="shared" ca="1" si="0"/>
        <v>3.0647120079102752E-2</v>
      </c>
      <c r="AW56" s="545">
        <f>IF(TabC[[#This Row],[Lfd.
Nr. f.
Stich-
probe]]&lt;&gt;"",TabC[[#This Row],[Zufalls-
zahl]],0)</f>
        <v>0</v>
      </c>
      <c r="AX56" s="546">
        <f>IF(TabC[[#This Row],[Stich-
probe]]&gt;0,IF(TabC[[#This Row],[Differenz
förderfähig/
eingereicht nach Prüfung ÖIF (€)]]&lt;&gt;0,1,0),0)</f>
        <v>0</v>
      </c>
      <c r="AY56" s="547">
        <f>IF(TabC[[#This Row],[Stich-
probe]]=0,0,TabC[[#This Row],[Stich-
probe]]*TabC[[#This Row],[Differenz
förderfähig/
eingereicht nach Prüfung ÖIF (€)]]/TabC[[#This Row],[eingereichter
Betrag (€)]]*-1)</f>
        <v>0</v>
      </c>
      <c r="AZ56" s="61"/>
    </row>
    <row r="57" spans="2:52" s="60" customFormat="1">
      <c r="B57" s="61"/>
      <c r="C57" s="536">
        <f>IF(TabC[[#This Row],[Zufalls-
zahl wenn
lfd. Nr.]]=0,0,IF(RANK(TabC[[#This Row],[Zufalls-
zahl wenn
lfd. Nr.]],TabC[Zufalls-
zahl wenn
lfd. Nr.])&lt;=TabC[[#Totals],[Zufalls-
zahl]],1,0))</f>
        <v>0</v>
      </c>
      <c r="D57" s="531" t="s">
        <v>39</v>
      </c>
      <c r="E57" s="532">
        <v>51</v>
      </c>
      <c r="F57" s="192"/>
      <c r="G57" s="29"/>
      <c r="H57" s="72"/>
      <c r="I57" s="171"/>
      <c r="J57" s="8"/>
      <c r="K57" s="8"/>
      <c r="L57" s="8"/>
      <c r="M57" s="152"/>
      <c r="N57" s="152"/>
      <c r="O57" s="72">
        <f>(TabC[[#This Row],[förderfähiger 
Betrag nach Prüfung ÖIF (€)]]-TabC[[#This Row],[eingereichter
Betrag (€)]])*IF(TabC[[#This Row],[Stich-
probe]]&gt;0,1,0)</f>
        <v>0</v>
      </c>
      <c r="P57" s="8"/>
      <c r="Q57" s="8"/>
      <c r="R57" s="8"/>
      <c r="S57" s="537"/>
      <c r="T57" s="538"/>
      <c r="U57" s="538" t="str">
        <f>IF(ISERROR(VLOOKUP(TabC[[#This Row],[Grund für Differenz]],Datenquelle!$I$3:$J$20,2,FALSE)),"",VLOOKUP(TabC[[#This Row],[Grund für Differenz]],Datenquelle!$I$3:$J$20,2,FALSE))</f>
        <v/>
      </c>
      <c r="V57" s="537"/>
      <c r="W57" s="540"/>
      <c r="X57" s="540"/>
      <c r="Y57" s="541"/>
      <c r="Z57" s="541"/>
      <c r="AA57" s="541"/>
      <c r="AB57" s="541"/>
      <c r="AC57" s="541"/>
      <c r="AD57" s="541"/>
      <c r="AE57" s="539"/>
      <c r="AF57" s="548"/>
      <c r="AG57" s="548"/>
      <c r="AH57" s="548"/>
      <c r="AI57" s="548"/>
      <c r="AJ57" s="548"/>
      <c r="AK57" s="548"/>
      <c r="AL57" s="548"/>
      <c r="AM57" s="548"/>
      <c r="AN57" s="548"/>
      <c r="AO57" s="548"/>
      <c r="AP57" s="548"/>
      <c r="AQ57" s="548"/>
      <c r="AR57" s="543"/>
      <c r="AS57" s="548"/>
      <c r="AT57" s="537"/>
      <c r="AU57" s="536" t="str">
        <f>IF(OR(TabC[[#This Row],[eingereichter
Betrag (€)]]=0,TabC[[#This Row],[eingereichter
Betrag (€)]]=""),"",COUNTA($M$6:$M57)-COUNTIF(($M$6:$M57),0))</f>
        <v/>
      </c>
      <c r="AV57" s="544">
        <f t="shared" ca="1" si="0"/>
        <v>0.99154866434290223</v>
      </c>
      <c r="AW57" s="545">
        <f>IF(TabC[[#This Row],[Lfd.
Nr. f.
Stich-
probe]]&lt;&gt;"",TabC[[#This Row],[Zufalls-
zahl]],0)</f>
        <v>0</v>
      </c>
      <c r="AX57" s="546">
        <f>IF(TabC[[#This Row],[Stich-
probe]]&gt;0,IF(TabC[[#This Row],[Differenz
förderfähig/
eingereicht nach Prüfung ÖIF (€)]]&lt;&gt;0,1,0),0)</f>
        <v>0</v>
      </c>
      <c r="AY57" s="547">
        <f>IF(TabC[[#This Row],[Stich-
probe]]=0,0,TabC[[#This Row],[Stich-
probe]]*TabC[[#This Row],[Differenz
förderfähig/
eingereicht nach Prüfung ÖIF (€)]]/TabC[[#This Row],[eingereichter
Betrag (€)]]*-1)</f>
        <v>0</v>
      </c>
      <c r="AZ57" s="61"/>
    </row>
    <row r="58" spans="2:52" s="60" customFormat="1">
      <c r="B58" s="61"/>
      <c r="C58" s="536">
        <f>IF(TabC[[#This Row],[Zufalls-
zahl wenn
lfd. Nr.]]=0,0,IF(RANK(TabC[[#This Row],[Zufalls-
zahl wenn
lfd. Nr.]],TabC[Zufalls-
zahl wenn
lfd. Nr.])&lt;=TabC[[#Totals],[Zufalls-
zahl]],1,0))</f>
        <v>0</v>
      </c>
      <c r="D58" s="531" t="s">
        <v>39</v>
      </c>
      <c r="E58" s="532">
        <v>52</v>
      </c>
      <c r="F58" s="192"/>
      <c r="G58" s="29"/>
      <c r="H58" s="72"/>
      <c r="I58" s="171"/>
      <c r="J58" s="8"/>
      <c r="K58" s="8"/>
      <c r="L58" s="8"/>
      <c r="M58" s="152"/>
      <c r="N58" s="152"/>
      <c r="O58" s="72">
        <f>(TabC[[#This Row],[förderfähiger 
Betrag nach Prüfung ÖIF (€)]]-TabC[[#This Row],[eingereichter
Betrag (€)]])*IF(TabC[[#This Row],[Stich-
probe]]&gt;0,1,0)</f>
        <v>0</v>
      </c>
      <c r="P58" s="8"/>
      <c r="Q58" s="8"/>
      <c r="R58" s="8"/>
      <c r="S58" s="537"/>
      <c r="T58" s="538"/>
      <c r="U58" s="538" t="str">
        <f>IF(ISERROR(VLOOKUP(TabC[[#This Row],[Grund für Differenz]],Datenquelle!$I$3:$J$20,2,FALSE)),"",VLOOKUP(TabC[[#This Row],[Grund für Differenz]],Datenquelle!$I$3:$J$20,2,FALSE))</f>
        <v/>
      </c>
      <c r="V58" s="537"/>
      <c r="W58" s="540"/>
      <c r="X58" s="540"/>
      <c r="Y58" s="541"/>
      <c r="Z58" s="541"/>
      <c r="AA58" s="541"/>
      <c r="AB58" s="541"/>
      <c r="AC58" s="541"/>
      <c r="AD58" s="541"/>
      <c r="AE58" s="539"/>
      <c r="AF58" s="548"/>
      <c r="AG58" s="548"/>
      <c r="AH58" s="548"/>
      <c r="AI58" s="548"/>
      <c r="AJ58" s="548"/>
      <c r="AK58" s="548"/>
      <c r="AL58" s="548"/>
      <c r="AM58" s="548"/>
      <c r="AN58" s="548"/>
      <c r="AO58" s="548"/>
      <c r="AP58" s="548"/>
      <c r="AQ58" s="548"/>
      <c r="AR58" s="543"/>
      <c r="AS58" s="548"/>
      <c r="AT58" s="537"/>
      <c r="AU58" s="536" t="str">
        <f>IF(OR(TabC[[#This Row],[eingereichter
Betrag (€)]]=0,TabC[[#This Row],[eingereichter
Betrag (€)]]=""),"",COUNTA($M$6:$M58)-COUNTIF(($M$6:$M58),0))</f>
        <v/>
      </c>
      <c r="AV58" s="544">
        <f t="shared" ca="1" si="0"/>
        <v>0.36412351442921165</v>
      </c>
      <c r="AW58" s="545">
        <f>IF(TabC[[#This Row],[Lfd.
Nr. f.
Stich-
probe]]&lt;&gt;"",TabC[[#This Row],[Zufalls-
zahl]],0)</f>
        <v>0</v>
      </c>
      <c r="AX58" s="546">
        <f>IF(TabC[[#This Row],[Stich-
probe]]&gt;0,IF(TabC[[#This Row],[Differenz
förderfähig/
eingereicht nach Prüfung ÖIF (€)]]&lt;&gt;0,1,0),0)</f>
        <v>0</v>
      </c>
      <c r="AY58" s="547">
        <f>IF(TabC[[#This Row],[Stich-
probe]]=0,0,TabC[[#This Row],[Stich-
probe]]*TabC[[#This Row],[Differenz
förderfähig/
eingereicht nach Prüfung ÖIF (€)]]/TabC[[#This Row],[eingereichter
Betrag (€)]]*-1)</f>
        <v>0</v>
      </c>
      <c r="AZ58" s="61"/>
    </row>
    <row r="59" spans="2:52" s="60" customFormat="1">
      <c r="B59" s="61"/>
      <c r="C59" s="536">
        <f>IF(TabC[[#This Row],[Zufalls-
zahl wenn
lfd. Nr.]]=0,0,IF(RANK(TabC[[#This Row],[Zufalls-
zahl wenn
lfd. Nr.]],TabC[Zufalls-
zahl wenn
lfd. Nr.])&lt;=TabC[[#Totals],[Zufalls-
zahl]],1,0))</f>
        <v>0</v>
      </c>
      <c r="D59" s="531" t="s">
        <v>39</v>
      </c>
      <c r="E59" s="532">
        <v>53</v>
      </c>
      <c r="F59" s="192"/>
      <c r="G59" s="29"/>
      <c r="H59" s="72"/>
      <c r="I59" s="171"/>
      <c r="J59" s="8"/>
      <c r="K59" s="8"/>
      <c r="L59" s="8"/>
      <c r="M59" s="152"/>
      <c r="N59" s="152"/>
      <c r="O59" s="72">
        <f>(TabC[[#This Row],[förderfähiger 
Betrag nach Prüfung ÖIF (€)]]-TabC[[#This Row],[eingereichter
Betrag (€)]])*IF(TabC[[#This Row],[Stich-
probe]]&gt;0,1,0)</f>
        <v>0</v>
      </c>
      <c r="P59" s="8"/>
      <c r="Q59" s="8"/>
      <c r="R59" s="8"/>
      <c r="S59" s="537"/>
      <c r="T59" s="538"/>
      <c r="U59" s="538" t="str">
        <f>IF(ISERROR(VLOOKUP(TabC[[#This Row],[Grund für Differenz]],Datenquelle!$I$3:$J$20,2,FALSE)),"",VLOOKUP(TabC[[#This Row],[Grund für Differenz]],Datenquelle!$I$3:$J$20,2,FALSE))</f>
        <v/>
      </c>
      <c r="V59" s="537"/>
      <c r="W59" s="540"/>
      <c r="X59" s="540"/>
      <c r="Y59" s="541"/>
      <c r="Z59" s="541"/>
      <c r="AA59" s="541"/>
      <c r="AB59" s="541"/>
      <c r="AC59" s="541"/>
      <c r="AD59" s="541"/>
      <c r="AE59" s="539"/>
      <c r="AF59" s="548"/>
      <c r="AG59" s="548"/>
      <c r="AH59" s="548"/>
      <c r="AI59" s="548"/>
      <c r="AJ59" s="548"/>
      <c r="AK59" s="548"/>
      <c r="AL59" s="548"/>
      <c r="AM59" s="548"/>
      <c r="AN59" s="548"/>
      <c r="AO59" s="548"/>
      <c r="AP59" s="548"/>
      <c r="AQ59" s="548"/>
      <c r="AR59" s="543"/>
      <c r="AS59" s="548"/>
      <c r="AT59" s="537"/>
      <c r="AU59" s="536" t="str">
        <f>IF(OR(TabC[[#This Row],[eingereichter
Betrag (€)]]=0,TabC[[#This Row],[eingereichter
Betrag (€)]]=""),"",COUNTA($M$6:$M59)-COUNTIF(($M$6:$M59),0))</f>
        <v/>
      </c>
      <c r="AV59" s="544">
        <f t="shared" ca="1" si="0"/>
        <v>0.46510626700320212</v>
      </c>
      <c r="AW59" s="545">
        <f>IF(TabC[[#This Row],[Lfd.
Nr. f.
Stich-
probe]]&lt;&gt;"",TabC[[#This Row],[Zufalls-
zahl]],0)</f>
        <v>0</v>
      </c>
      <c r="AX59" s="546">
        <f>IF(TabC[[#This Row],[Stich-
probe]]&gt;0,IF(TabC[[#This Row],[Differenz
förderfähig/
eingereicht nach Prüfung ÖIF (€)]]&lt;&gt;0,1,0),0)</f>
        <v>0</v>
      </c>
      <c r="AY59" s="547">
        <f>IF(TabC[[#This Row],[Stich-
probe]]=0,0,TabC[[#This Row],[Stich-
probe]]*TabC[[#This Row],[Differenz
förderfähig/
eingereicht nach Prüfung ÖIF (€)]]/TabC[[#This Row],[eingereichter
Betrag (€)]]*-1)</f>
        <v>0</v>
      </c>
      <c r="AZ59" s="61"/>
    </row>
    <row r="60" spans="2:52" s="60" customFormat="1">
      <c r="B60" s="61"/>
      <c r="C60" s="536">
        <f>IF(TabC[[#This Row],[Zufalls-
zahl wenn
lfd. Nr.]]=0,0,IF(RANK(TabC[[#This Row],[Zufalls-
zahl wenn
lfd. Nr.]],TabC[Zufalls-
zahl wenn
lfd. Nr.])&lt;=TabC[[#Totals],[Zufalls-
zahl]],1,0))</f>
        <v>0</v>
      </c>
      <c r="D60" s="531" t="s">
        <v>39</v>
      </c>
      <c r="E60" s="532">
        <v>54</v>
      </c>
      <c r="F60" s="192"/>
      <c r="G60" s="29"/>
      <c r="H60" s="72"/>
      <c r="I60" s="171"/>
      <c r="J60" s="8"/>
      <c r="K60" s="8"/>
      <c r="L60" s="8"/>
      <c r="M60" s="152"/>
      <c r="N60" s="152"/>
      <c r="O60" s="72">
        <f>(TabC[[#This Row],[förderfähiger 
Betrag nach Prüfung ÖIF (€)]]-TabC[[#This Row],[eingereichter
Betrag (€)]])*IF(TabC[[#This Row],[Stich-
probe]]&gt;0,1,0)</f>
        <v>0</v>
      </c>
      <c r="P60" s="8"/>
      <c r="Q60" s="8"/>
      <c r="R60" s="8"/>
      <c r="S60" s="537"/>
      <c r="T60" s="538"/>
      <c r="U60" s="538" t="str">
        <f>IF(ISERROR(VLOOKUP(TabC[[#This Row],[Grund für Differenz]],Datenquelle!$I$3:$J$20,2,FALSE)),"",VLOOKUP(TabC[[#This Row],[Grund für Differenz]],Datenquelle!$I$3:$J$20,2,FALSE))</f>
        <v/>
      </c>
      <c r="V60" s="537"/>
      <c r="W60" s="540"/>
      <c r="X60" s="540"/>
      <c r="Y60" s="541"/>
      <c r="Z60" s="541"/>
      <c r="AA60" s="541"/>
      <c r="AB60" s="541"/>
      <c r="AC60" s="541"/>
      <c r="AD60" s="541"/>
      <c r="AE60" s="539"/>
      <c r="AF60" s="548"/>
      <c r="AG60" s="548"/>
      <c r="AH60" s="548"/>
      <c r="AI60" s="548"/>
      <c r="AJ60" s="548"/>
      <c r="AK60" s="548"/>
      <c r="AL60" s="548"/>
      <c r="AM60" s="548"/>
      <c r="AN60" s="548"/>
      <c r="AO60" s="548"/>
      <c r="AP60" s="548"/>
      <c r="AQ60" s="548"/>
      <c r="AR60" s="543"/>
      <c r="AS60" s="548"/>
      <c r="AT60" s="537"/>
      <c r="AU60" s="536" t="str">
        <f>IF(OR(TabC[[#This Row],[eingereichter
Betrag (€)]]=0,TabC[[#This Row],[eingereichter
Betrag (€)]]=""),"",COUNTA($M$6:$M60)-COUNTIF(($M$6:$M60),0))</f>
        <v/>
      </c>
      <c r="AV60" s="544">
        <f t="shared" ca="1" si="0"/>
        <v>8.9095988050742259E-2</v>
      </c>
      <c r="AW60" s="545">
        <f>IF(TabC[[#This Row],[Lfd.
Nr. f.
Stich-
probe]]&lt;&gt;"",TabC[[#This Row],[Zufalls-
zahl]],0)</f>
        <v>0</v>
      </c>
      <c r="AX60" s="546">
        <f>IF(TabC[[#This Row],[Stich-
probe]]&gt;0,IF(TabC[[#This Row],[Differenz
förderfähig/
eingereicht nach Prüfung ÖIF (€)]]&lt;&gt;0,1,0),0)</f>
        <v>0</v>
      </c>
      <c r="AY60" s="547">
        <f>IF(TabC[[#This Row],[Stich-
probe]]=0,0,TabC[[#This Row],[Stich-
probe]]*TabC[[#This Row],[Differenz
förderfähig/
eingereicht nach Prüfung ÖIF (€)]]/TabC[[#This Row],[eingereichter
Betrag (€)]]*-1)</f>
        <v>0</v>
      </c>
      <c r="AZ60" s="61"/>
    </row>
    <row r="61" spans="2:52" s="60" customFormat="1">
      <c r="B61" s="61"/>
      <c r="C61" s="536">
        <f>IF(TabC[[#This Row],[Zufalls-
zahl wenn
lfd. Nr.]]=0,0,IF(RANK(TabC[[#This Row],[Zufalls-
zahl wenn
lfd. Nr.]],TabC[Zufalls-
zahl wenn
lfd. Nr.])&lt;=TabC[[#Totals],[Zufalls-
zahl]],1,0))</f>
        <v>0</v>
      </c>
      <c r="D61" s="531" t="s">
        <v>39</v>
      </c>
      <c r="E61" s="532">
        <v>55</v>
      </c>
      <c r="F61" s="192"/>
      <c r="G61" s="29"/>
      <c r="H61" s="72"/>
      <c r="I61" s="171"/>
      <c r="J61" s="8"/>
      <c r="K61" s="8"/>
      <c r="L61" s="8"/>
      <c r="M61" s="152"/>
      <c r="N61" s="152"/>
      <c r="O61" s="72">
        <f>(TabC[[#This Row],[förderfähiger 
Betrag nach Prüfung ÖIF (€)]]-TabC[[#This Row],[eingereichter
Betrag (€)]])*IF(TabC[[#This Row],[Stich-
probe]]&gt;0,1,0)</f>
        <v>0</v>
      </c>
      <c r="P61" s="8"/>
      <c r="Q61" s="8"/>
      <c r="R61" s="8"/>
      <c r="S61" s="537"/>
      <c r="T61" s="538"/>
      <c r="U61" s="538" t="str">
        <f>IF(ISERROR(VLOOKUP(TabC[[#This Row],[Grund für Differenz]],Datenquelle!$I$3:$J$20,2,FALSE)),"",VLOOKUP(TabC[[#This Row],[Grund für Differenz]],Datenquelle!$I$3:$J$20,2,FALSE))</f>
        <v/>
      </c>
      <c r="V61" s="537"/>
      <c r="W61" s="540"/>
      <c r="X61" s="540"/>
      <c r="Y61" s="541"/>
      <c r="Z61" s="541"/>
      <c r="AA61" s="541"/>
      <c r="AB61" s="541"/>
      <c r="AC61" s="541"/>
      <c r="AD61" s="541"/>
      <c r="AE61" s="539"/>
      <c r="AF61" s="548"/>
      <c r="AG61" s="548"/>
      <c r="AH61" s="548"/>
      <c r="AI61" s="548"/>
      <c r="AJ61" s="548"/>
      <c r="AK61" s="548"/>
      <c r="AL61" s="548"/>
      <c r="AM61" s="548"/>
      <c r="AN61" s="548"/>
      <c r="AO61" s="548"/>
      <c r="AP61" s="548"/>
      <c r="AQ61" s="548"/>
      <c r="AR61" s="543"/>
      <c r="AS61" s="548"/>
      <c r="AT61" s="537"/>
      <c r="AU61" s="536" t="str">
        <f>IF(OR(TabC[[#This Row],[eingereichter
Betrag (€)]]=0,TabC[[#This Row],[eingereichter
Betrag (€)]]=""),"",COUNTA($M$6:$M61)-COUNTIF(($M$6:$M61),0))</f>
        <v/>
      </c>
      <c r="AV61" s="544">
        <f t="shared" ca="1" si="0"/>
        <v>0.10306774057118318</v>
      </c>
      <c r="AW61" s="545">
        <f>IF(TabC[[#This Row],[Lfd.
Nr. f.
Stich-
probe]]&lt;&gt;"",TabC[[#This Row],[Zufalls-
zahl]],0)</f>
        <v>0</v>
      </c>
      <c r="AX61" s="546">
        <f>IF(TabC[[#This Row],[Stich-
probe]]&gt;0,IF(TabC[[#This Row],[Differenz
förderfähig/
eingereicht nach Prüfung ÖIF (€)]]&lt;&gt;0,1,0),0)</f>
        <v>0</v>
      </c>
      <c r="AY61" s="547">
        <f>IF(TabC[[#This Row],[Stich-
probe]]=0,0,TabC[[#This Row],[Stich-
probe]]*TabC[[#This Row],[Differenz
förderfähig/
eingereicht nach Prüfung ÖIF (€)]]/TabC[[#This Row],[eingereichter
Betrag (€)]]*-1)</f>
        <v>0</v>
      </c>
      <c r="AZ61" s="61"/>
    </row>
    <row r="62" spans="2:52" s="60" customFormat="1">
      <c r="B62" s="61"/>
      <c r="C62" s="536">
        <f>IF(TabC[[#This Row],[Zufalls-
zahl wenn
lfd. Nr.]]=0,0,IF(RANK(TabC[[#This Row],[Zufalls-
zahl wenn
lfd. Nr.]],TabC[Zufalls-
zahl wenn
lfd. Nr.])&lt;=TabC[[#Totals],[Zufalls-
zahl]],1,0))</f>
        <v>0</v>
      </c>
      <c r="D62" s="531" t="s">
        <v>39</v>
      </c>
      <c r="E62" s="532">
        <v>56</v>
      </c>
      <c r="F62" s="192"/>
      <c r="G62" s="29"/>
      <c r="H62" s="72"/>
      <c r="I62" s="171"/>
      <c r="J62" s="8"/>
      <c r="K62" s="8"/>
      <c r="L62" s="8"/>
      <c r="M62" s="152"/>
      <c r="N62" s="152"/>
      <c r="O62" s="72">
        <f>(TabC[[#This Row],[förderfähiger 
Betrag nach Prüfung ÖIF (€)]]-TabC[[#This Row],[eingereichter
Betrag (€)]])*IF(TabC[[#This Row],[Stich-
probe]]&gt;0,1,0)</f>
        <v>0</v>
      </c>
      <c r="P62" s="8"/>
      <c r="Q62" s="8"/>
      <c r="R62" s="8"/>
      <c r="S62" s="537"/>
      <c r="T62" s="538"/>
      <c r="U62" s="538" t="str">
        <f>IF(ISERROR(VLOOKUP(TabC[[#This Row],[Grund für Differenz]],Datenquelle!$I$3:$J$20,2,FALSE)),"",VLOOKUP(TabC[[#This Row],[Grund für Differenz]],Datenquelle!$I$3:$J$20,2,FALSE))</f>
        <v/>
      </c>
      <c r="V62" s="537"/>
      <c r="W62" s="540"/>
      <c r="X62" s="540"/>
      <c r="Y62" s="541"/>
      <c r="Z62" s="541"/>
      <c r="AA62" s="541"/>
      <c r="AB62" s="541"/>
      <c r="AC62" s="541"/>
      <c r="AD62" s="541"/>
      <c r="AE62" s="539"/>
      <c r="AF62" s="548"/>
      <c r="AG62" s="548"/>
      <c r="AH62" s="548"/>
      <c r="AI62" s="548"/>
      <c r="AJ62" s="548"/>
      <c r="AK62" s="548"/>
      <c r="AL62" s="548"/>
      <c r="AM62" s="548"/>
      <c r="AN62" s="548"/>
      <c r="AO62" s="548"/>
      <c r="AP62" s="548"/>
      <c r="AQ62" s="548"/>
      <c r="AR62" s="543"/>
      <c r="AS62" s="548"/>
      <c r="AT62" s="537"/>
      <c r="AU62" s="536" t="str">
        <f>IF(OR(TabC[[#This Row],[eingereichter
Betrag (€)]]=0,TabC[[#This Row],[eingereichter
Betrag (€)]]=""),"",COUNTA($M$6:$M62)-COUNTIF(($M$6:$M62),0))</f>
        <v/>
      </c>
      <c r="AV62" s="544">
        <f t="shared" ca="1" si="0"/>
        <v>0.4588183167672758</v>
      </c>
      <c r="AW62" s="545">
        <f>IF(TabC[[#This Row],[Lfd.
Nr. f.
Stich-
probe]]&lt;&gt;"",TabC[[#This Row],[Zufalls-
zahl]],0)</f>
        <v>0</v>
      </c>
      <c r="AX62" s="546">
        <f>IF(TabC[[#This Row],[Stich-
probe]]&gt;0,IF(TabC[[#This Row],[Differenz
förderfähig/
eingereicht nach Prüfung ÖIF (€)]]&lt;&gt;0,1,0),0)</f>
        <v>0</v>
      </c>
      <c r="AY62" s="547">
        <f>IF(TabC[[#This Row],[Stich-
probe]]=0,0,TabC[[#This Row],[Stich-
probe]]*TabC[[#This Row],[Differenz
förderfähig/
eingereicht nach Prüfung ÖIF (€)]]/TabC[[#This Row],[eingereichter
Betrag (€)]]*-1)</f>
        <v>0</v>
      </c>
      <c r="AZ62" s="61"/>
    </row>
    <row r="63" spans="2:52" s="60" customFormat="1">
      <c r="B63" s="61"/>
      <c r="C63" s="536">
        <f>IF(TabC[[#This Row],[Zufalls-
zahl wenn
lfd. Nr.]]=0,0,IF(RANK(TabC[[#This Row],[Zufalls-
zahl wenn
lfd. Nr.]],TabC[Zufalls-
zahl wenn
lfd. Nr.])&lt;=TabC[[#Totals],[Zufalls-
zahl]],1,0))</f>
        <v>0</v>
      </c>
      <c r="D63" s="531" t="s">
        <v>39</v>
      </c>
      <c r="E63" s="532">
        <v>57</v>
      </c>
      <c r="F63" s="192"/>
      <c r="G63" s="29"/>
      <c r="H63" s="72"/>
      <c r="I63" s="171"/>
      <c r="J63" s="8"/>
      <c r="K63" s="8"/>
      <c r="L63" s="8"/>
      <c r="M63" s="152"/>
      <c r="N63" s="152"/>
      <c r="O63" s="72">
        <f>(TabC[[#This Row],[förderfähiger 
Betrag nach Prüfung ÖIF (€)]]-TabC[[#This Row],[eingereichter
Betrag (€)]])*IF(TabC[[#This Row],[Stich-
probe]]&gt;0,1,0)</f>
        <v>0</v>
      </c>
      <c r="P63" s="8"/>
      <c r="Q63" s="8"/>
      <c r="R63" s="8"/>
      <c r="S63" s="537"/>
      <c r="T63" s="538"/>
      <c r="U63" s="538" t="str">
        <f>IF(ISERROR(VLOOKUP(TabC[[#This Row],[Grund für Differenz]],Datenquelle!$I$3:$J$20,2,FALSE)),"",VLOOKUP(TabC[[#This Row],[Grund für Differenz]],Datenquelle!$I$3:$J$20,2,FALSE))</f>
        <v/>
      </c>
      <c r="V63" s="537"/>
      <c r="W63" s="540"/>
      <c r="X63" s="540"/>
      <c r="Y63" s="541"/>
      <c r="Z63" s="541"/>
      <c r="AA63" s="541"/>
      <c r="AB63" s="541"/>
      <c r="AC63" s="541"/>
      <c r="AD63" s="541"/>
      <c r="AE63" s="539"/>
      <c r="AF63" s="548"/>
      <c r="AG63" s="548"/>
      <c r="AH63" s="548"/>
      <c r="AI63" s="548"/>
      <c r="AJ63" s="548"/>
      <c r="AK63" s="548"/>
      <c r="AL63" s="548"/>
      <c r="AM63" s="548"/>
      <c r="AN63" s="548"/>
      <c r="AO63" s="548"/>
      <c r="AP63" s="548"/>
      <c r="AQ63" s="548"/>
      <c r="AR63" s="543"/>
      <c r="AS63" s="548"/>
      <c r="AT63" s="537"/>
      <c r="AU63" s="536" t="str">
        <f>IF(OR(TabC[[#This Row],[eingereichter
Betrag (€)]]=0,TabC[[#This Row],[eingereichter
Betrag (€)]]=""),"",COUNTA($M$6:$M63)-COUNTIF(($M$6:$M63),0))</f>
        <v/>
      </c>
      <c r="AV63" s="544">
        <f t="shared" ca="1" si="0"/>
        <v>0.8478231713424933</v>
      </c>
      <c r="AW63" s="545">
        <f>IF(TabC[[#This Row],[Lfd.
Nr. f.
Stich-
probe]]&lt;&gt;"",TabC[[#This Row],[Zufalls-
zahl]],0)</f>
        <v>0</v>
      </c>
      <c r="AX63" s="546">
        <f>IF(TabC[[#This Row],[Stich-
probe]]&gt;0,IF(TabC[[#This Row],[Differenz
förderfähig/
eingereicht nach Prüfung ÖIF (€)]]&lt;&gt;0,1,0),0)</f>
        <v>0</v>
      </c>
      <c r="AY63" s="547">
        <f>IF(TabC[[#This Row],[Stich-
probe]]=0,0,TabC[[#This Row],[Stich-
probe]]*TabC[[#This Row],[Differenz
förderfähig/
eingereicht nach Prüfung ÖIF (€)]]/TabC[[#This Row],[eingereichter
Betrag (€)]]*-1)</f>
        <v>0</v>
      </c>
      <c r="AZ63" s="61"/>
    </row>
    <row r="64" spans="2:52" s="60" customFormat="1">
      <c r="B64" s="61"/>
      <c r="C64" s="536">
        <f>IF(TabC[[#This Row],[Zufalls-
zahl wenn
lfd. Nr.]]=0,0,IF(RANK(TabC[[#This Row],[Zufalls-
zahl wenn
lfd. Nr.]],TabC[Zufalls-
zahl wenn
lfd. Nr.])&lt;=TabC[[#Totals],[Zufalls-
zahl]],1,0))</f>
        <v>0</v>
      </c>
      <c r="D64" s="531" t="s">
        <v>39</v>
      </c>
      <c r="E64" s="532">
        <v>58</v>
      </c>
      <c r="F64" s="192"/>
      <c r="G64" s="29"/>
      <c r="H64" s="72"/>
      <c r="I64" s="171"/>
      <c r="J64" s="8"/>
      <c r="K64" s="8"/>
      <c r="L64" s="8"/>
      <c r="M64" s="152"/>
      <c r="N64" s="152"/>
      <c r="O64" s="72">
        <f>(TabC[[#This Row],[förderfähiger 
Betrag nach Prüfung ÖIF (€)]]-TabC[[#This Row],[eingereichter
Betrag (€)]])*IF(TabC[[#This Row],[Stich-
probe]]&gt;0,1,0)</f>
        <v>0</v>
      </c>
      <c r="P64" s="8"/>
      <c r="Q64" s="8"/>
      <c r="R64" s="8"/>
      <c r="S64" s="537"/>
      <c r="T64" s="538"/>
      <c r="U64" s="538" t="str">
        <f>IF(ISERROR(VLOOKUP(TabC[[#This Row],[Grund für Differenz]],Datenquelle!$I$3:$J$20,2,FALSE)),"",VLOOKUP(TabC[[#This Row],[Grund für Differenz]],Datenquelle!$I$3:$J$20,2,FALSE))</f>
        <v/>
      </c>
      <c r="V64" s="537"/>
      <c r="W64" s="540"/>
      <c r="X64" s="540"/>
      <c r="Y64" s="541"/>
      <c r="Z64" s="541"/>
      <c r="AA64" s="541"/>
      <c r="AB64" s="541"/>
      <c r="AC64" s="541"/>
      <c r="AD64" s="541"/>
      <c r="AE64" s="539"/>
      <c r="AF64" s="548"/>
      <c r="AG64" s="548"/>
      <c r="AH64" s="548"/>
      <c r="AI64" s="548"/>
      <c r="AJ64" s="548"/>
      <c r="AK64" s="548"/>
      <c r="AL64" s="548"/>
      <c r="AM64" s="548"/>
      <c r="AN64" s="548"/>
      <c r="AO64" s="548"/>
      <c r="AP64" s="548"/>
      <c r="AQ64" s="548"/>
      <c r="AR64" s="543"/>
      <c r="AS64" s="548"/>
      <c r="AT64" s="537"/>
      <c r="AU64" s="536" t="str">
        <f>IF(OR(TabC[[#This Row],[eingereichter
Betrag (€)]]=0,TabC[[#This Row],[eingereichter
Betrag (€)]]=""),"",COUNTA($M$6:$M64)-COUNTIF(($M$6:$M64),0))</f>
        <v/>
      </c>
      <c r="AV64" s="544">
        <f t="shared" ca="1" si="0"/>
        <v>0.13435358635188677</v>
      </c>
      <c r="AW64" s="545">
        <f>IF(TabC[[#This Row],[Lfd.
Nr. f.
Stich-
probe]]&lt;&gt;"",TabC[[#This Row],[Zufalls-
zahl]],0)</f>
        <v>0</v>
      </c>
      <c r="AX64" s="546">
        <f>IF(TabC[[#This Row],[Stich-
probe]]&gt;0,IF(TabC[[#This Row],[Differenz
förderfähig/
eingereicht nach Prüfung ÖIF (€)]]&lt;&gt;0,1,0),0)</f>
        <v>0</v>
      </c>
      <c r="AY64" s="547">
        <f>IF(TabC[[#This Row],[Stich-
probe]]=0,0,TabC[[#This Row],[Stich-
probe]]*TabC[[#This Row],[Differenz
förderfähig/
eingereicht nach Prüfung ÖIF (€)]]/TabC[[#This Row],[eingereichter
Betrag (€)]]*-1)</f>
        <v>0</v>
      </c>
      <c r="AZ64" s="61"/>
    </row>
    <row r="65" spans="1:73" s="60" customFormat="1">
      <c r="B65" s="61"/>
      <c r="C65" s="536">
        <f>IF(TabC[[#This Row],[Zufalls-
zahl wenn
lfd. Nr.]]=0,0,IF(RANK(TabC[[#This Row],[Zufalls-
zahl wenn
lfd. Nr.]],TabC[Zufalls-
zahl wenn
lfd. Nr.])&lt;=TabC[[#Totals],[Zufalls-
zahl]],1,0))</f>
        <v>0</v>
      </c>
      <c r="D65" s="531" t="s">
        <v>39</v>
      </c>
      <c r="E65" s="532">
        <v>59</v>
      </c>
      <c r="F65" s="192"/>
      <c r="G65" s="29"/>
      <c r="H65" s="72"/>
      <c r="I65" s="171"/>
      <c r="J65" s="8"/>
      <c r="K65" s="8"/>
      <c r="L65" s="8"/>
      <c r="M65" s="152"/>
      <c r="N65" s="152"/>
      <c r="O65" s="72">
        <f>(TabC[[#This Row],[förderfähiger 
Betrag nach Prüfung ÖIF (€)]]-TabC[[#This Row],[eingereichter
Betrag (€)]])*IF(TabC[[#This Row],[Stich-
probe]]&gt;0,1,0)</f>
        <v>0</v>
      </c>
      <c r="P65" s="8"/>
      <c r="Q65" s="8"/>
      <c r="R65" s="8"/>
      <c r="S65" s="537"/>
      <c r="T65" s="538"/>
      <c r="U65" s="538" t="str">
        <f>IF(ISERROR(VLOOKUP(TabC[[#This Row],[Grund für Differenz]],Datenquelle!$I$3:$J$20,2,FALSE)),"",VLOOKUP(TabC[[#This Row],[Grund für Differenz]],Datenquelle!$I$3:$J$20,2,FALSE))</f>
        <v/>
      </c>
      <c r="V65" s="537"/>
      <c r="W65" s="540"/>
      <c r="X65" s="540"/>
      <c r="Y65" s="541"/>
      <c r="Z65" s="541"/>
      <c r="AA65" s="541"/>
      <c r="AB65" s="541"/>
      <c r="AC65" s="541"/>
      <c r="AD65" s="541"/>
      <c r="AE65" s="539"/>
      <c r="AF65" s="548"/>
      <c r="AG65" s="548"/>
      <c r="AH65" s="548"/>
      <c r="AI65" s="548"/>
      <c r="AJ65" s="548"/>
      <c r="AK65" s="548"/>
      <c r="AL65" s="548"/>
      <c r="AM65" s="548"/>
      <c r="AN65" s="548"/>
      <c r="AO65" s="548"/>
      <c r="AP65" s="548"/>
      <c r="AQ65" s="548"/>
      <c r="AR65" s="543"/>
      <c r="AS65" s="548"/>
      <c r="AT65" s="537"/>
      <c r="AU65" s="536" t="str">
        <f>IF(OR(TabC[[#This Row],[eingereichter
Betrag (€)]]=0,TabC[[#This Row],[eingereichter
Betrag (€)]]=""),"",COUNTA($M$6:$M65)-COUNTIF(($M$6:$M65),0))</f>
        <v/>
      </c>
      <c r="AV65" s="544">
        <f t="shared" ca="1" si="0"/>
        <v>0.30971683687157736</v>
      </c>
      <c r="AW65" s="545">
        <f>IF(TabC[[#This Row],[Lfd.
Nr. f.
Stich-
probe]]&lt;&gt;"",TabC[[#This Row],[Zufalls-
zahl]],0)</f>
        <v>0</v>
      </c>
      <c r="AX65" s="546">
        <f>IF(TabC[[#This Row],[Stich-
probe]]&gt;0,IF(TabC[[#This Row],[Differenz
förderfähig/
eingereicht nach Prüfung ÖIF (€)]]&lt;&gt;0,1,0),0)</f>
        <v>0</v>
      </c>
      <c r="AY65" s="547">
        <f>IF(TabC[[#This Row],[Stich-
probe]]=0,0,TabC[[#This Row],[Stich-
probe]]*TabC[[#This Row],[Differenz
förderfähig/
eingereicht nach Prüfung ÖIF (€)]]/TabC[[#This Row],[eingereichter
Betrag (€)]]*-1)</f>
        <v>0</v>
      </c>
      <c r="AZ65" s="61"/>
    </row>
    <row r="66" spans="1:73" s="60" customFormat="1">
      <c r="B66" s="61"/>
      <c r="C66" s="536">
        <f>IF(TabC[[#This Row],[Zufalls-
zahl wenn
lfd. Nr.]]=0,0,IF(RANK(TabC[[#This Row],[Zufalls-
zahl wenn
lfd. Nr.]],TabC[Zufalls-
zahl wenn
lfd. Nr.])&lt;=TabC[[#Totals],[Zufalls-
zahl]],1,0))</f>
        <v>0</v>
      </c>
      <c r="D66" s="531" t="s">
        <v>39</v>
      </c>
      <c r="E66" s="532">
        <v>60</v>
      </c>
      <c r="F66" s="192"/>
      <c r="G66" s="29"/>
      <c r="H66" s="72"/>
      <c r="I66" s="171"/>
      <c r="J66" s="8"/>
      <c r="K66" s="8"/>
      <c r="L66" s="8"/>
      <c r="M66" s="152"/>
      <c r="N66" s="152"/>
      <c r="O66" s="72">
        <f>(TabC[[#This Row],[förderfähiger 
Betrag nach Prüfung ÖIF (€)]]-TabC[[#This Row],[eingereichter
Betrag (€)]])*IF(TabC[[#This Row],[Stich-
probe]]&gt;0,1,0)</f>
        <v>0</v>
      </c>
      <c r="P66" s="8"/>
      <c r="Q66" s="8"/>
      <c r="R66" s="8"/>
      <c r="S66" s="537"/>
      <c r="T66" s="538"/>
      <c r="U66" s="538" t="str">
        <f>IF(ISERROR(VLOOKUP(TabC[[#This Row],[Grund für Differenz]],Datenquelle!$I$3:$J$20,2,FALSE)),"",VLOOKUP(TabC[[#This Row],[Grund für Differenz]],Datenquelle!$I$3:$J$20,2,FALSE))</f>
        <v/>
      </c>
      <c r="V66" s="537"/>
      <c r="W66" s="540"/>
      <c r="X66" s="540"/>
      <c r="Y66" s="541"/>
      <c r="Z66" s="541"/>
      <c r="AA66" s="541"/>
      <c r="AB66" s="541"/>
      <c r="AC66" s="541"/>
      <c r="AD66" s="541"/>
      <c r="AE66" s="539"/>
      <c r="AF66" s="548"/>
      <c r="AG66" s="548"/>
      <c r="AH66" s="548"/>
      <c r="AI66" s="548"/>
      <c r="AJ66" s="548"/>
      <c r="AK66" s="548"/>
      <c r="AL66" s="548"/>
      <c r="AM66" s="548"/>
      <c r="AN66" s="548"/>
      <c r="AO66" s="548"/>
      <c r="AP66" s="548"/>
      <c r="AQ66" s="548"/>
      <c r="AR66" s="543"/>
      <c r="AS66" s="548"/>
      <c r="AT66" s="537"/>
      <c r="AU66" s="536" t="str">
        <f>IF(OR(TabC[[#This Row],[eingereichter
Betrag (€)]]=0,TabC[[#This Row],[eingereichter
Betrag (€)]]=""),"",COUNTA($M$6:$M66)-COUNTIF(($M$6:$M66),0))</f>
        <v/>
      </c>
      <c r="AV66" s="544">
        <f t="shared" ca="1" si="0"/>
        <v>0.77696736337601136</v>
      </c>
      <c r="AW66" s="545">
        <f>IF(TabC[[#This Row],[Lfd.
Nr. f.
Stich-
probe]]&lt;&gt;"",TabC[[#This Row],[Zufalls-
zahl]],0)</f>
        <v>0</v>
      </c>
      <c r="AX66" s="546">
        <f>IF(TabC[[#This Row],[Stich-
probe]]&gt;0,IF(TabC[[#This Row],[Differenz
förderfähig/
eingereicht nach Prüfung ÖIF (€)]]&lt;&gt;0,1,0),0)</f>
        <v>0</v>
      </c>
      <c r="AY66" s="547">
        <f>IF(TabC[[#This Row],[Stich-
probe]]=0,0,TabC[[#This Row],[Stich-
probe]]*TabC[[#This Row],[Differenz
förderfähig/
eingereicht nach Prüfung ÖIF (€)]]/TabC[[#This Row],[eingereichter
Betrag (€)]]*-1)</f>
        <v>0</v>
      </c>
      <c r="AZ66" s="61"/>
    </row>
    <row r="67" spans="1:73" s="60" customFormat="1">
      <c r="B67" s="61"/>
      <c r="C67" s="536">
        <f>IF(TabC[[#This Row],[Zufalls-
zahl wenn
lfd. Nr.]]=0,0,IF(RANK(TabC[[#This Row],[Zufalls-
zahl wenn
lfd. Nr.]],TabC[Zufalls-
zahl wenn
lfd. Nr.])&lt;=TabC[[#Totals],[Zufalls-
zahl]],1,0))</f>
        <v>0</v>
      </c>
      <c r="D67" s="531" t="s">
        <v>39</v>
      </c>
      <c r="E67" s="532">
        <v>61</v>
      </c>
      <c r="F67" s="192"/>
      <c r="G67" s="29"/>
      <c r="H67" s="72"/>
      <c r="I67" s="171"/>
      <c r="J67" s="8"/>
      <c r="K67" s="8"/>
      <c r="L67" s="8"/>
      <c r="M67" s="152"/>
      <c r="N67" s="152"/>
      <c r="O67" s="72">
        <f>(TabC[[#This Row],[förderfähiger 
Betrag nach Prüfung ÖIF (€)]]-TabC[[#This Row],[eingereichter
Betrag (€)]])*IF(TabC[[#This Row],[Stich-
probe]]&gt;0,1,0)</f>
        <v>0</v>
      </c>
      <c r="P67" s="8"/>
      <c r="Q67" s="8"/>
      <c r="R67" s="8"/>
      <c r="S67" s="537"/>
      <c r="T67" s="538"/>
      <c r="U67" s="538" t="str">
        <f>IF(ISERROR(VLOOKUP(TabC[[#This Row],[Grund für Differenz]],Datenquelle!$I$3:$J$20,2,FALSE)),"",VLOOKUP(TabC[[#This Row],[Grund für Differenz]],Datenquelle!$I$3:$J$20,2,FALSE))</f>
        <v/>
      </c>
      <c r="V67" s="537"/>
      <c r="W67" s="540"/>
      <c r="X67" s="540"/>
      <c r="Y67" s="541"/>
      <c r="Z67" s="541"/>
      <c r="AA67" s="541"/>
      <c r="AB67" s="541"/>
      <c r="AC67" s="541"/>
      <c r="AD67" s="541"/>
      <c r="AE67" s="539"/>
      <c r="AF67" s="548"/>
      <c r="AG67" s="548"/>
      <c r="AH67" s="548"/>
      <c r="AI67" s="548"/>
      <c r="AJ67" s="548"/>
      <c r="AK67" s="548"/>
      <c r="AL67" s="548"/>
      <c r="AM67" s="548"/>
      <c r="AN67" s="548"/>
      <c r="AO67" s="548"/>
      <c r="AP67" s="548"/>
      <c r="AQ67" s="548"/>
      <c r="AR67" s="543"/>
      <c r="AS67" s="548"/>
      <c r="AT67" s="537"/>
      <c r="AU67" s="536" t="str">
        <f>IF(OR(TabC[[#This Row],[eingereichter
Betrag (€)]]=0,TabC[[#This Row],[eingereichter
Betrag (€)]]=""),"",COUNTA($M$6:$M67)-COUNTIF(($M$6:$M67),0))</f>
        <v/>
      </c>
      <c r="AV67" s="544">
        <f t="shared" ca="1" si="0"/>
        <v>0.87507242308009825</v>
      </c>
      <c r="AW67" s="545">
        <f>IF(TabC[[#This Row],[Lfd.
Nr. f.
Stich-
probe]]&lt;&gt;"",TabC[[#This Row],[Zufalls-
zahl]],0)</f>
        <v>0</v>
      </c>
      <c r="AX67" s="546">
        <f>IF(TabC[[#This Row],[Stich-
probe]]&gt;0,IF(TabC[[#This Row],[Differenz
förderfähig/
eingereicht nach Prüfung ÖIF (€)]]&lt;&gt;0,1,0),0)</f>
        <v>0</v>
      </c>
      <c r="AY67" s="547">
        <f>IF(TabC[[#This Row],[Stich-
probe]]=0,0,TabC[[#This Row],[Stich-
probe]]*TabC[[#This Row],[Differenz
förderfähig/
eingereicht nach Prüfung ÖIF (€)]]/TabC[[#This Row],[eingereichter
Betrag (€)]]*-1)</f>
        <v>0</v>
      </c>
      <c r="AZ67" s="61"/>
    </row>
    <row r="68" spans="1:73" s="60" customFormat="1">
      <c r="B68" s="61"/>
      <c r="C68" s="536">
        <f>IF(TabC[[#This Row],[Zufalls-
zahl wenn
lfd. Nr.]]=0,0,IF(RANK(TabC[[#This Row],[Zufalls-
zahl wenn
lfd. Nr.]],TabC[Zufalls-
zahl wenn
lfd. Nr.])&lt;=TabC[[#Totals],[Zufalls-
zahl]],1,0))</f>
        <v>0</v>
      </c>
      <c r="D68" s="531" t="s">
        <v>39</v>
      </c>
      <c r="E68" s="532">
        <v>62</v>
      </c>
      <c r="F68" s="192"/>
      <c r="G68" s="29"/>
      <c r="H68" s="72"/>
      <c r="I68" s="171"/>
      <c r="J68" s="8"/>
      <c r="K68" s="8"/>
      <c r="L68" s="8"/>
      <c r="M68" s="152"/>
      <c r="N68" s="152"/>
      <c r="O68" s="72">
        <f>(TabC[[#This Row],[förderfähiger 
Betrag nach Prüfung ÖIF (€)]]-TabC[[#This Row],[eingereichter
Betrag (€)]])*IF(TabC[[#This Row],[Stich-
probe]]&gt;0,1,0)</f>
        <v>0</v>
      </c>
      <c r="P68" s="8"/>
      <c r="Q68" s="8"/>
      <c r="R68" s="8"/>
      <c r="S68" s="537"/>
      <c r="T68" s="538"/>
      <c r="U68" s="538" t="str">
        <f>IF(ISERROR(VLOOKUP(TabC[[#This Row],[Grund für Differenz]],Datenquelle!$I$3:$J$20,2,FALSE)),"",VLOOKUP(TabC[[#This Row],[Grund für Differenz]],Datenquelle!$I$3:$J$20,2,FALSE))</f>
        <v/>
      </c>
      <c r="V68" s="537"/>
      <c r="W68" s="540"/>
      <c r="X68" s="540"/>
      <c r="Y68" s="541"/>
      <c r="Z68" s="541"/>
      <c r="AA68" s="541"/>
      <c r="AB68" s="541"/>
      <c r="AC68" s="541"/>
      <c r="AD68" s="541"/>
      <c r="AE68" s="539"/>
      <c r="AF68" s="548"/>
      <c r="AG68" s="548"/>
      <c r="AH68" s="548"/>
      <c r="AI68" s="548"/>
      <c r="AJ68" s="548"/>
      <c r="AK68" s="548"/>
      <c r="AL68" s="548"/>
      <c r="AM68" s="548"/>
      <c r="AN68" s="548"/>
      <c r="AO68" s="548"/>
      <c r="AP68" s="548"/>
      <c r="AQ68" s="548"/>
      <c r="AR68" s="543"/>
      <c r="AS68" s="548"/>
      <c r="AT68" s="537"/>
      <c r="AU68" s="536" t="str">
        <f>IF(OR(TabC[[#This Row],[eingereichter
Betrag (€)]]=0,TabC[[#This Row],[eingereichter
Betrag (€)]]=""),"",COUNTA($M$6:$M68)-COUNTIF(($M$6:$M68),0))</f>
        <v/>
      </c>
      <c r="AV68" s="544">
        <f t="shared" ca="1" si="0"/>
        <v>0.49938144358429637</v>
      </c>
      <c r="AW68" s="545">
        <f>IF(TabC[[#This Row],[Lfd.
Nr. f.
Stich-
probe]]&lt;&gt;"",TabC[[#This Row],[Zufalls-
zahl]],0)</f>
        <v>0</v>
      </c>
      <c r="AX68" s="546">
        <f>IF(TabC[[#This Row],[Stich-
probe]]&gt;0,IF(TabC[[#This Row],[Differenz
förderfähig/
eingereicht nach Prüfung ÖIF (€)]]&lt;&gt;0,1,0),0)</f>
        <v>0</v>
      </c>
      <c r="AY68" s="547">
        <f>IF(TabC[[#This Row],[Stich-
probe]]=0,0,TabC[[#This Row],[Stich-
probe]]*TabC[[#This Row],[Differenz
förderfähig/
eingereicht nach Prüfung ÖIF (€)]]/TabC[[#This Row],[eingereichter
Betrag (€)]]*-1)</f>
        <v>0</v>
      </c>
      <c r="AZ68" s="61"/>
    </row>
    <row r="69" spans="1:73" s="60" customFormat="1">
      <c r="B69" s="61"/>
      <c r="C69" s="536">
        <f>IF(TabC[[#This Row],[Zufalls-
zahl wenn
lfd. Nr.]]=0,0,IF(RANK(TabC[[#This Row],[Zufalls-
zahl wenn
lfd. Nr.]],TabC[Zufalls-
zahl wenn
lfd. Nr.])&lt;=TabC[[#Totals],[Zufalls-
zahl]],1,0))</f>
        <v>0</v>
      </c>
      <c r="D69" s="531" t="s">
        <v>39</v>
      </c>
      <c r="E69" s="532">
        <v>63</v>
      </c>
      <c r="F69" s="192"/>
      <c r="G69" s="29"/>
      <c r="H69" s="72"/>
      <c r="I69" s="171"/>
      <c r="J69" s="8"/>
      <c r="K69" s="8"/>
      <c r="L69" s="8"/>
      <c r="M69" s="152"/>
      <c r="N69" s="152"/>
      <c r="O69" s="72">
        <f>(TabC[[#This Row],[förderfähiger 
Betrag nach Prüfung ÖIF (€)]]-TabC[[#This Row],[eingereichter
Betrag (€)]])*IF(TabC[[#This Row],[Stich-
probe]]&gt;0,1,0)</f>
        <v>0</v>
      </c>
      <c r="P69" s="8"/>
      <c r="Q69" s="8"/>
      <c r="R69" s="8"/>
      <c r="S69" s="537"/>
      <c r="T69" s="538"/>
      <c r="U69" s="538" t="str">
        <f>IF(ISERROR(VLOOKUP(TabC[[#This Row],[Grund für Differenz]],Datenquelle!$I$3:$J$20,2,FALSE)),"",VLOOKUP(TabC[[#This Row],[Grund für Differenz]],Datenquelle!$I$3:$J$20,2,FALSE))</f>
        <v/>
      </c>
      <c r="V69" s="537"/>
      <c r="W69" s="540"/>
      <c r="X69" s="540"/>
      <c r="Y69" s="541"/>
      <c r="Z69" s="541"/>
      <c r="AA69" s="541"/>
      <c r="AB69" s="541"/>
      <c r="AC69" s="541"/>
      <c r="AD69" s="541"/>
      <c r="AE69" s="539"/>
      <c r="AF69" s="548"/>
      <c r="AG69" s="548"/>
      <c r="AH69" s="548"/>
      <c r="AI69" s="548"/>
      <c r="AJ69" s="548"/>
      <c r="AK69" s="548"/>
      <c r="AL69" s="548"/>
      <c r="AM69" s="548"/>
      <c r="AN69" s="548"/>
      <c r="AO69" s="548"/>
      <c r="AP69" s="548"/>
      <c r="AQ69" s="548"/>
      <c r="AR69" s="543"/>
      <c r="AS69" s="548"/>
      <c r="AT69" s="537"/>
      <c r="AU69" s="536" t="str">
        <f>IF(OR(TabC[[#This Row],[eingereichter
Betrag (€)]]=0,TabC[[#This Row],[eingereichter
Betrag (€)]]=""),"",COUNTA($M$6:$M69)-COUNTIF(($M$6:$M69),0))</f>
        <v/>
      </c>
      <c r="AV69" s="544">
        <f t="shared" ca="1" si="0"/>
        <v>0.46151177005657162</v>
      </c>
      <c r="AW69" s="545">
        <f>IF(TabC[[#This Row],[Lfd.
Nr. f.
Stich-
probe]]&lt;&gt;"",TabC[[#This Row],[Zufalls-
zahl]],0)</f>
        <v>0</v>
      </c>
      <c r="AX69" s="546">
        <f>IF(TabC[[#This Row],[Stich-
probe]]&gt;0,IF(TabC[[#This Row],[Differenz
förderfähig/
eingereicht nach Prüfung ÖIF (€)]]&lt;&gt;0,1,0),0)</f>
        <v>0</v>
      </c>
      <c r="AY69" s="547">
        <f>IF(TabC[[#This Row],[Stich-
probe]]=0,0,TabC[[#This Row],[Stich-
probe]]*TabC[[#This Row],[Differenz
förderfähig/
eingereicht nach Prüfung ÖIF (€)]]/TabC[[#This Row],[eingereichter
Betrag (€)]]*-1)</f>
        <v>0</v>
      </c>
      <c r="AZ69" s="61"/>
    </row>
    <row r="70" spans="1:73" s="60" customFormat="1">
      <c r="B70" s="61"/>
      <c r="C70" s="536">
        <f>IF(TabC[[#This Row],[Zufalls-
zahl wenn
lfd. Nr.]]=0,0,IF(RANK(TabC[[#This Row],[Zufalls-
zahl wenn
lfd. Nr.]],TabC[Zufalls-
zahl wenn
lfd. Nr.])&lt;=TabC[[#Totals],[Zufalls-
zahl]],1,0))</f>
        <v>0</v>
      </c>
      <c r="D70" s="531" t="s">
        <v>39</v>
      </c>
      <c r="E70" s="532">
        <v>64</v>
      </c>
      <c r="F70" s="192"/>
      <c r="G70" s="29"/>
      <c r="H70" s="72"/>
      <c r="I70" s="171"/>
      <c r="J70" s="8"/>
      <c r="K70" s="8"/>
      <c r="L70" s="8"/>
      <c r="M70" s="152"/>
      <c r="N70" s="152"/>
      <c r="O70" s="72">
        <f>(TabC[[#This Row],[förderfähiger 
Betrag nach Prüfung ÖIF (€)]]-TabC[[#This Row],[eingereichter
Betrag (€)]])*IF(TabC[[#This Row],[Stich-
probe]]&gt;0,1,0)</f>
        <v>0</v>
      </c>
      <c r="P70" s="8"/>
      <c r="Q70" s="8"/>
      <c r="R70" s="8"/>
      <c r="S70" s="537"/>
      <c r="T70" s="538"/>
      <c r="U70" s="538" t="str">
        <f>IF(ISERROR(VLOOKUP(TabC[[#This Row],[Grund für Differenz]],Datenquelle!$I$3:$J$20,2,FALSE)),"",VLOOKUP(TabC[[#This Row],[Grund für Differenz]],Datenquelle!$I$3:$J$20,2,FALSE))</f>
        <v/>
      </c>
      <c r="V70" s="537"/>
      <c r="W70" s="540"/>
      <c r="X70" s="540"/>
      <c r="Y70" s="541"/>
      <c r="Z70" s="541"/>
      <c r="AA70" s="541"/>
      <c r="AB70" s="541"/>
      <c r="AC70" s="541"/>
      <c r="AD70" s="541"/>
      <c r="AE70" s="539"/>
      <c r="AF70" s="548"/>
      <c r="AG70" s="548"/>
      <c r="AH70" s="548"/>
      <c r="AI70" s="548"/>
      <c r="AJ70" s="548"/>
      <c r="AK70" s="548"/>
      <c r="AL70" s="548"/>
      <c r="AM70" s="548"/>
      <c r="AN70" s="548"/>
      <c r="AO70" s="548"/>
      <c r="AP70" s="548"/>
      <c r="AQ70" s="548"/>
      <c r="AR70" s="543"/>
      <c r="AS70" s="548"/>
      <c r="AT70" s="537"/>
      <c r="AU70" s="536" t="str">
        <f>IF(OR(TabC[[#This Row],[eingereichter
Betrag (€)]]=0,TabC[[#This Row],[eingereichter
Betrag (€)]]=""),"",COUNTA($M$6:$M70)-COUNTIF(($M$6:$M70),0))</f>
        <v/>
      </c>
      <c r="AV70" s="544">
        <f t="shared" ref="AV70:AV106" ca="1" si="1">RAND()</f>
        <v>0.23036262737328383</v>
      </c>
      <c r="AW70" s="545">
        <f>IF(TabC[[#This Row],[Lfd.
Nr. f.
Stich-
probe]]&lt;&gt;"",TabC[[#This Row],[Zufalls-
zahl]],0)</f>
        <v>0</v>
      </c>
      <c r="AX70" s="546">
        <f>IF(TabC[[#This Row],[Stich-
probe]]&gt;0,IF(TabC[[#This Row],[Differenz
förderfähig/
eingereicht nach Prüfung ÖIF (€)]]&lt;&gt;0,1,0),0)</f>
        <v>0</v>
      </c>
      <c r="AY70" s="547">
        <f>IF(TabC[[#This Row],[Stich-
probe]]=0,0,TabC[[#This Row],[Stich-
probe]]*TabC[[#This Row],[Differenz
förderfähig/
eingereicht nach Prüfung ÖIF (€)]]/TabC[[#This Row],[eingereichter
Betrag (€)]]*-1)</f>
        <v>0</v>
      </c>
      <c r="AZ70" s="61"/>
    </row>
    <row r="71" spans="1:73" s="60" customFormat="1">
      <c r="B71" s="61"/>
      <c r="C71" s="536">
        <f>IF(TabC[[#This Row],[Zufalls-
zahl wenn
lfd. Nr.]]=0,0,IF(RANK(TabC[[#This Row],[Zufalls-
zahl wenn
lfd. Nr.]],TabC[Zufalls-
zahl wenn
lfd. Nr.])&lt;=TabC[[#Totals],[Zufalls-
zahl]],1,0))</f>
        <v>0</v>
      </c>
      <c r="D71" s="531" t="s">
        <v>39</v>
      </c>
      <c r="E71" s="532">
        <v>65</v>
      </c>
      <c r="F71" s="192"/>
      <c r="G71" s="29"/>
      <c r="H71" s="72"/>
      <c r="I71" s="171"/>
      <c r="J71" s="8"/>
      <c r="K71" s="8"/>
      <c r="L71" s="8"/>
      <c r="M71" s="152"/>
      <c r="N71" s="152"/>
      <c r="O71" s="72">
        <f>(TabC[[#This Row],[förderfähiger 
Betrag nach Prüfung ÖIF (€)]]-TabC[[#This Row],[eingereichter
Betrag (€)]])*IF(TabC[[#This Row],[Stich-
probe]]&gt;0,1,0)</f>
        <v>0</v>
      </c>
      <c r="P71" s="8"/>
      <c r="Q71" s="8"/>
      <c r="R71" s="8"/>
      <c r="S71" s="537"/>
      <c r="T71" s="538"/>
      <c r="U71" s="538" t="str">
        <f>IF(ISERROR(VLOOKUP(TabC[[#This Row],[Grund für Differenz]],Datenquelle!$I$3:$J$20,2,FALSE)),"",VLOOKUP(TabC[[#This Row],[Grund für Differenz]],Datenquelle!$I$3:$J$20,2,FALSE))</f>
        <v/>
      </c>
      <c r="V71" s="537"/>
      <c r="W71" s="540"/>
      <c r="X71" s="540"/>
      <c r="Y71" s="541"/>
      <c r="Z71" s="541"/>
      <c r="AA71" s="541"/>
      <c r="AB71" s="541"/>
      <c r="AC71" s="541"/>
      <c r="AD71" s="541"/>
      <c r="AE71" s="539"/>
      <c r="AF71" s="548"/>
      <c r="AG71" s="548"/>
      <c r="AH71" s="548"/>
      <c r="AI71" s="548"/>
      <c r="AJ71" s="548"/>
      <c r="AK71" s="548"/>
      <c r="AL71" s="548"/>
      <c r="AM71" s="548"/>
      <c r="AN71" s="548"/>
      <c r="AO71" s="548"/>
      <c r="AP71" s="548"/>
      <c r="AQ71" s="548"/>
      <c r="AR71" s="543"/>
      <c r="AS71" s="548"/>
      <c r="AT71" s="537"/>
      <c r="AU71" s="536" t="str">
        <f>IF(OR(TabC[[#This Row],[eingereichter
Betrag (€)]]=0,TabC[[#This Row],[eingereichter
Betrag (€)]]=""),"",COUNTA($M$6:$M71)-COUNTIF(($M$6:$M71),0))</f>
        <v/>
      </c>
      <c r="AV71" s="544">
        <f t="shared" ca="1" si="1"/>
        <v>0.98712592257544318</v>
      </c>
      <c r="AW71" s="545">
        <f>IF(TabC[[#This Row],[Lfd.
Nr. f.
Stich-
probe]]&lt;&gt;"",TabC[[#This Row],[Zufalls-
zahl]],0)</f>
        <v>0</v>
      </c>
      <c r="AX71" s="546">
        <f>IF(TabC[[#This Row],[Stich-
probe]]&gt;0,IF(TabC[[#This Row],[Differenz
förderfähig/
eingereicht nach Prüfung ÖIF (€)]]&lt;&gt;0,1,0),0)</f>
        <v>0</v>
      </c>
      <c r="AY71" s="547">
        <f>IF(TabC[[#This Row],[Stich-
probe]]=0,0,TabC[[#This Row],[Stich-
probe]]*TabC[[#This Row],[Differenz
förderfähig/
eingereicht nach Prüfung ÖIF (€)]]/TabC[[#This Row],[eingereichter
Betrag (€)]]*-1)</f>
        <v>0</v>
      </c>
      <c r="AZ71" s="61"/>
    </row>
    <row r="72" spans="1:73" s="535" customFormat="1">
      <c r="A72" s="60"/>
      <c r="B72" s="60"/>
      <c r="C72" s="549">
        <f>IF(TabC[[#This Row],[Zufalls-
zahl wenn
lfd. Nr.]]=0,0,IF(RANK(TabC[[#This Row],[Zufalls-
zahl wenn
lfd. Nr.]],TabC[Zufalls-
zahl wenn
lfd. Nr.])&lt;=TabC[[#Totals],[Zufalls-
zahl]],1,0))</f>
        <v>0</v>
      </c>
      <c r="D72" s="531" t="s">
        <v>39</v>
      </c>
      <c r="E72" s="532">
        <v>66</v>
      </c>
      <c r="F72" s="190"/>
      <c r="G72" s="30"/>
      <c r="H72" s="74"/>
      <c r="I72" s="172"/>
      <c r="J72" s="60"/>
      <c r="K72" s="60"/>
      <c r="L72" s="60"/>
      <c r="M72" s="153"/>
      <c r="N72" s="153"/>
      <c r="O72" s="74">
        <f>(TabC[[#This Row],[förderfähiger 
Betrag nach Prüfung ÖIF (€)]]-TabC[[#This Row],[eingereichter
Betrag (€)]])*IF(TabC[[#This Row],[Stich-
probe]]&gt;0,1,0)</f>
        <v>0</v>
      </c>
      <c r="P72" s="60"/>
      <c r="Q72" s="60"/>
      <c r="R72" s="60"/>
      <c r="S72" s="537"/>
      <c r="T72" s="549"/>
      <c r="U72" s="549" t="str">
        <f>IF(ISERROR(VLOOKUP(TabC[[#This Row],[Grund für Differenz]],Datenquelle!$I$3:$J$20,2,FALSE)),"",VLOOKUP(TabC[[#This Row],[Grund für Differenz]],Datenquelle!$I$3:$J$20,2,FALSE))</f>
        <v/>
      </c>
      <c r="V72" s="537"/>
      <c r="W72" s="540"/>
      <c r="X72" s="540"/>
      <c r="Y72" s="541"/>
      <c r="Z72" s="541"/>
      <c r="AA72" s="541"/>
      <c r="AB72" s="541"/>
      <c r="AC72" s="541"/>
      <c r="AD72" s="541"/>
      <c r="AE72" s="539"/>
      <c r="AF72" s="550"/>
      <c r="AG72" s="550"/>
      <c r="AH72" s="550"/>
      <c r="AI72" s="550"/>
      <c r="AJ72" s="550"/>
      <c r="AK72" s="550"/>
      <c r="AL72" s="550"/>
      <c r="AM72" s="550"/>
      <c r="AN72" s="550"/>
      <c r="AO72" s="550"/>
      <c r="AP72" s="550"/>
      <c r="AQ72" s="550"/>
      <c r="AR72" s="551"/>
      <c r="AS72" s="550"/>
      <c r="AT72" s="537"/>
      <c r="AU72" s="549" t="str">
        <f>IF(OR(TabC[[#This Row],[eingereichter
Betrag (€)]]=0,TabC[[#This Row],[eingereichter
Betrag (€)]]=""),"",COUNTA($M$6:$M72)-COUNTIF(($M$6:$M72),0))</f>
        <v/>
      </c>
      <c r="AV72" s="552">
        <f t="shared" ca="1" si="1"/>
        <v>6.9476968757009705E-2</v>
      </c>
      <c r="AW72" s="552">
        <f>IF(TabC[[#This Row],[Lfd.
Nr. f.
Stich-
probe]]&lt;&gt;"",TabC[[#This Row],[Zufalls-
zahl]],0)</f>
        <v>0</v>
      </c>
      <c r="AX72" s="553">
        <f>IF(TabC[[#This Row],[Stich-
probe]]&gt;0,IF(TabC[[#This Row],[Differenz
förderfähig/
eingereicht nach Prüfung ÖIF (€)]]&lt;&gt;0,1,0),0)</f>
        <v>0</v>
      </c>
      <c r="AY72" s="554">
        <f>IF(TabC[[#This Row],[Stich-
probe]]=0,0,TabC[[#This Row],[Stich-
probe]]*TabC[[#This Row],[Differenz
förderfähig/
eingereicht nach Prüfung ÖIF (€)]]/TabC[[#This Row],[eingereichter
Betrag (€)]]*-1)</f>
        <v>0</v>
      </c>
      <c r="AZ72" s="534"/>
      <c r="BA72" s="534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</row>
    <row r="73" spans="1:73" s="535" customFormat="1">
      <c r="A73" s="60"/>
      <c r="B73" s="60"/>
      <c r="C73" s="549">
        <f>IF(TabC[[#This Row],[Zufalls-
zahl wenn
lfd. Nr.]]=0,0,IF(RANK(TabC[[#This Row],[Zufalls-
zahl wenn
lfd. Nr.]],TabC[Zufalls-
zahl wenn
lfd. Nr.])&lt;=TabC[[#Totals],[Zufalls-
zahl]],1,0))</f>
        <v>0</v>
      </c>
      <c r="D73" s="531" t="s">
        <v>39</v>
      </c>
      <c r="E73" s="532">
        <v>67</v>
      </c>
      <c r="F73" s="190"/>
      <c r="G73" s="30"/>
      <c r="H73" s="74"/>
      <c r="I73" s="172"/>
      <c r="J73" s="60"/>
      <c r="K73" s="60"/>
      <c r="L73" s="60"/>
      <c r="M73" s="153"/>
      <c r="N73" s="153"/>
      <c r="O73" s="74">
        <f>(TabC[[#This Row],[förderfähiger 
Betrag nach Prüfung ÖIF (€)]]-TabC[[#This Row],[eingereichter
Betrag (€)]])*IF(TabC[[#This Row],[Stich-
probe]]&gt;0,1,0)</f>
        <v>0</v>
      </c>
      <c r="P73" s="60"/>
      <c r="Q73" s="60"/>
      <c r="R73" s="60"/>
      <c r="S73" s="537"/>
      <c r="T73" s="549"/>
      <c r="U73" s="549" t="str">
        <f>IF(ISERROR(VLOOKUP(TabC[[#This Row],[Grund für Differenz]],Datenquelle!$I$3:$J$20,2,FALSE)),"",VLOOKUP(TabC[[#This Row],[Grund für Differenz]],Datenquelle!$I$3:$J$20,2,FALSE))</f>
        <v/>
      </c>
      <c r="V73" s="537"/>
      <c r="W73" s="540"/>
      <c r="X73" s="540"/>
      <c r="Y73" s="541"/>
      <c r="Z73" s="541"/>
      <c r="AA73" s="541"/>
      <c r="AB73" s="541"/>
      <c r="AC73" s="541"/>
      <c r="AD73" s="541"/>
      <c r="AE73" s="539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50"/>
      <c r="AQ73" s="550"/>
      <c r="AR73" s="551"/>
      <c r="AS73" s="550"/>
      <c r="AT73" s="537"/>
      <c r="AU73" s="549" t="str">
        <f>IF(OR(TabC[[#This Row],[eingereichter
Betrag (€)]]=0,TabC[[#This Row],[eingereichter
Betrag (€)]]=""),"",COUNTA($M$6:$M73)-COUNTIF(($M$6:$M73),0))</f>
        <v/>
      </c>
      <c r="AV73" s="552">
        <f t="shared" ca="1" si="1"/>
        <v>8.4152259414319919E-2</v>
      </c>
      <c r="AW73" s="552">
        <f>IF(TabC[[#This Row],[Lfd.
Nr. f.
Stich-
probe]]&lt;&gt;"",TabC[[#This Row],[Zufalls-
zahl]],0)</f>
        <v>0</v>
      </c>
      <c r="AX73" s="553">
        <f>IF(TabC[[#This Row],[Stich-
probe]]&gt;0,IF(TabC[[#This Row],[Differenz
förderfähig/
eingereicht nach Prüfung ÖIF (€)]]&lt;&gt;0,1,0),0)</f>
        <v>0</v>
      </c>
      <c r="AY73" s="554">
        <f>IF(TabC[[#This Row],[Stich-
probe]]=0,0,TabC[[#This Row],[Stich-
probe]]*TabC[[#This Row],[Differenz
förderfähig/
eingereicht nach Prüfung ÖIF (€)]]/TabC[[#This Row],[eingereichter
Betrag (€)]]*-1)</f>
        <v>0</v>
      </c>
      <c r="AZ73" s="534"/>
      <c r="BA73" s="534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</row>
    <row r="74" spans="1:73" s="535" customFormat="1">
      <c r="A74" s="60"/>
      <c r="B74" s="60"/>
      <c r="C74" s="549">
        <f>IF(TabC[[#This Row],[Zufalls-
zahl wenn
lfd. Nr.]]=0,0,IF(RANK(TabC[[#This Row],[Zufalls-
zahl wenn
lfd. Nr.]],TabC[Zufalls-
zahl wenn
lfd. Nr.])&lt;=TabC[[#Totals],[Zufalls-
zahl]],1,0))</f>
        <v>0</v>
      </c>
      <c r="D74" s="531" t="s">
        <v>39</v>
      </c>
      <c r="E74" s="532">
        <v>68</v>
      </c>
      <c r="F74" s="190"/>
      <c r="G74" s="30"/>
      <c r="H74" s="74"/>
      <c r="I74" s="172"/>
      <c r="J74" s="60"/>
      <c r="K74" s="60"/>
      <c r="L74" s="60"/>
      <c r="M74" s="153"/>
      <c r="N74" s="153"/>
      <c r="O74" s="74">
        <f>(TabC[[#This Row],[förderfähiger 
Betrag nach Prüfung ÖIF (€)]]-TabC[[#This Row],[eingereichter
Betrag (€)]])*IF(TabC[[#This Row],[Stich-
probe]]&gt;0,1,0)</f>
        <v>0</v>
      </c>
      <c r="P74" s="60"/>
      <c r="Q74" s="60"/>
      <c r="R74" s="60"/>
      <c r="S74" s="537"/>
      <c r="T74" s="549"/>
      <c r="U74" s="549" t="str">
        <f>IF(ISERROR(VLOOKUP(TabC[[#This Row],[Grund für Differenz]],Datenquelle!$I$3:$J$20,2,FALSE)),"",VLOOKUP(TabC[[#This Row],[Grund für Differenz]],Datenquelle!$I$3:$J$20,2,FALSE))</f>
        <v/>
      </c>
      <c r="V74" s="537"/>
      <c r="W74" s="540"/>
      <c r="X74" s="540"/>
      <c r="Y74" s="541"/>
      <c r="Z74" s="541"/>
      <c r="AA74" s="541"/>
      <c r="AB74" s="541"/>
      <c r="AC74" s="541"/>
      <c r="AD74" s="541"/>
      <c r="AE74" s="539"/>
      <c r="AF74" s="550"/>
      <c r="AG74" s="550"/>
      <c r="AH74" s="550"/>
      <c r="AI74" s="550"/>
      <c r="AJ74" s="550"/>
      <c r="AK74" s="550"/>
      <c r="AL74" s="550"/>
      <c r="AM74" s="550"/>
      <c r="AN74" s="550"/>
      <c r="AO74" s="550"/>
      <c r="AP74" s="550"/>
      <c r="AQ74" s="550"/>
      <c r="AR74" s="551"/>
      <c r="AS74" s="550"/>
      <c r="AT74" s="537"/>
      <c r="AU74" s="549" t="str">
        <f>IF(OR(TabC[[#This Row],[eingereichter
Betrag (€)]]=0,TabC[[#This Row],[eingereichter
Betrag (€)]]=""),"",COUNTA($M$6:$M74)-COUNTIF(($M$6:$M74),0))</f>
        <v/>
      </c>
      <c r="AV74" s="552">
        <f t="shared" ca="1" si="1"/>
        <v>0.33712360921168694</v>
      </c>
      <c r="AW74" s="552">
        <f>IF(TabC[[#This Row],[Lfd.
Nr. f.
Stich-
probe]]&lt;&gt;"",TabC[[#This Row],[Zufalls-
zahl]],0)</f>
        <v>0</v>
      </c>
      <c r="AX74" s="553">
        <f>IF(TabC[[#This Row],[Stich-
probe]]&gt;0,IF(TabC[[#This Row],[Differenz
förderfähig/
eingereicht nach Prüfung ÖIF (€)]]&lt;&gt;0,1,0),0)</f>
        <v>0</v>
      </c>
      <c r="AY74" s="554">
        <f>IF(TabC[[#This Row],[Stich-
probe]]=0,0,TabC[[#This Row],[Stich-
probe]]*TabC[[#This Row],[Differenz
förderfähig/
eingereicht nach Prüfung ÖIF (€)]]/TabC[[#This Row],[eingereichter
Betrag (€)]]*-1)</f>
        <v>0</v>
      </c>
      <c r="AZ74" s="534"/>
      <c r="BA74" s="534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</row>
    <row r="75" spans="1:73" s="535" customFormat="1">
      <c r="A75" s="60"/>
      <c r="B75" s="60"/>
      <c r="C75" s="549">
        <f>IF(TabC[[#This Row],[Zufalls-
zahl wenn
lfd. Nr.]]=0,0,IF(RANK(TabC[[#This Row],[Zufalls-
zahl wenn
lfd. Nr.]],TabC[Zufalls-
zahl wenn
lfd. Nr.])&lt;=TabC[[#Totals],[Zufalls-
zahl]],1,0))</f>
        <v>0</v>
      </c>
      <c r="D75" s="531" t="s">
        <v>39</v>
      </c>
      <c r="E75" s="532">
        <v>69</v>
      </c>
      <c r="F75" s="190"/>
      <c r="G75" s="30"/>
      <c r="H75" s="74"/>
      <c r="I75" s="172"/>
      <c r="J75" s="60"/>
      <c r="K75" s="60"/>
      <c r="L75" s="60"/>
      <c r="M75" s="153"/>
      <c r="N75" s="153"/>
      <c r="O75" s="74">
        <f>(TabC[[#This Row],[förderfähiger 
Betrag nach Prüfung ÖIF (€)]]-TabC[[#This Row],[eingereichter
Betrag (€)]])*IF(TabC[[#This Row],[Stich-
probe]]&gt;0,1,0)</f>
        <v>0</v>
      </c>
      <c r="P75" s="60"/>
      <c r="Q75" s="60"/>
      <c r="R75" s="60"/>
      <c r="S75" s="537"/>
      <c r="T75" s="549"/>
      <c r="U75" s="549" t="str">
        <f>IF(ISERROR(VLOOKUP(TabC[[#This Row],[Grund für Differenz]],Datenquelle!$I$3:$J$20,2,FALSE)),"",VLOOKUP(TabC[[#This Row],[Grund für Differenz]],Datenquelle!$I$3:$J$20,2,FALSE))</f>
        <v/>
      </c>
      <c r="V75" s="537"/>
      <c r="W75" s="540"/>
      <c r="X75" s="540"/>
      <c r="Y75" s="541"/>
      <c r="Z75" s="541"/>
      <c r="AA75" s="541"/>
      <c r="AB75" s="541"/>
      <c r="AC75" s="541"/>
      <c r="AD75" s="541"/>
      <c r="AE75" s="539"/>
      <c r="AF75" s="550"/>
      <c r="AG75" s="550"/>
      <c r="AH75" s="550"/>
      <c r="AI75" s="550"/>
      <c r="AJ75" s="550"/>
      <c r="AK75" s="550"/>
      <c r="AL75" s="550"/>
      <c r="AM75" s="550"/>
      <c r="AN75" s="550"/>
      <c r="AO75" s="550"/>
      <c r="AP75" s="550"/>
      <c r="AQ75" s="550"/>
      <c r="AR75" s="551"/>
      <c r="AS75" s="550"/>
      <c r="AT75" s="537"/>
      <c r="AU75" s="549" t="str">
        <f>IF(OR(TabC[[#This Row],[eingereichter
Betrag (€)]]=0,TabC[[#This Row],[eingereichter
Betrag (€)]]=""),"",COUNTA($M$6:$M75)-COUNTIF(($M$6:$M75),0))</f>
        <v/>
      </c>
      <c r="AV75" s="552">
        <f t="shared" ca="1" si="1"/>
        <v>8.6647516896373844E-2</v>
      </c>
      <c r="AW75" s="552">
        <f>IF(TabC[[#This Row],[Lfd.
Nr. f.
Stich-
probe]]&lt;&gt;"",TabC[[#This Row],[Zufalls-
zahl]],0)</f>
        <v>0</v>
      </c>
      <c r="AX75" s="553">
        <f>IF(TabC[[#This Row],[Stich-
probe]]&gt;0,IF(TabC[[#This Row],[Differenz
förderfähig/
eingereicht nach Prüfung ÖIF (€)]]&lt;&gt;0,1,0),0)</f>
        <v>0</v>
      </c>
      <c r="AY75" s="554">
        <f>IF(TabC[[#This Row],[Stich-
probe]]=0,0,TabC[[#This Row],[Stich-
probe]]*TabC[[#This Row],[Differenz
förderfähig/
eingereicht nach Prüfung ÖIF (€)]]/TabC[[#This Row],[eingereichter
Betrag (€)]]*-1)</f>
        <v>0</v>
      </c>
      <c r="AZ75" s="534"/>
      <c r="BA75" s="534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</row>
    <row r="76" spans="1:73" s="535" customFormat="1">
      <c r="A76" s="60"/>
      <c r="B76" s="60"/>
      <c r="C76" s="549">
        <f>IF(TabC[[#This Row],[Zufalls-
zahl wenn
lfd. Nr.]]=0,0,IF(RANK(TabC[[#This Row],[Zufalls-
zahl wenn
lfd. Nr.]],TabC[Zufalls-
zahl wenn
lfd. Nr.])&lt;=TabC[[#Totals],[Zufalls-
zahl]],1,0))</f>
        <v>0</v>
      </c>
      <c r="D76" s="531" t="s">
        <v>39</v>
      </c>
      <c r="E76" s="532">
        <v>70</v>
      </c>
      <c r="F76" s="190"/>
      <c r="G76" s="30"/>
      <c r="H76" s="74"/>
      <c r="I76" s="172"/>
      <c r="J76" s="60"/>
      <c r="K76" s="60"/>
      <c r="L76" s="60"/>
      <c r="M76" s="153"/>
      <c r="N76" s="153"/>
      <c r="O76" s="74">
        <f>(TabC[[#This Row],[förderfähiger 
Betrag nach Prüfung ÖIF (€)]]-TabC[[#This Row],[eingereichter
Betrag (€)]])*IF(TabC[[#This Row],[Stich-
probe]]&gt;0,1,0)</f>
        <v>0</v>
      </c>
      <c r="P76" s="60"/>
      <c r="Q76" s="60"/>
      <c r="R76" s="60"/>
      <c r="S76" s="537"/>
      <c r="T76" s="549"/>
      <c r="U76" s="549" t="str">
        <f>IF(ISERROR(VLOOKUP(TabC[[#This Row],[Grund für Differenz]],Datenquelle!$I$3:$J$20,2,FALSE)),"",VLOOKUP(TabC[[#This Row],[Grund für Differenz]],Datenquelle!$I$3:$J$20,2,FALSE))</f>
        <v/>
      </c>
      <c r="V76" s="537"/>
      <c r="W76" s="540"/>
      <c r="X76" s="540"/>
      <c r="Y76" s="541"/>
      <c r="Z76" s="541"/>
      <c r="AA76" s="541"/>
      <c r="AB76" s="541"/>
      <c r="AC76" s="541"/>
      <c r="AD76" s="541"/>
      <c r="AE76" s="539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1"/>
      <c r="AS76" s="550"/>
      <c r="AT76" s="537"/>
      <c r="AU76" s="549" t="str">
        <f>IF(OR(TabC[[#This Row],[eingereichter
Betrag (€)]]=0,TabC[[#This Row],[eingereichter
Betrag (€)]]=""),"",COUNTA($M$6:$M76)-COUNTIF(($M$6:$M76),0))</f>
        <v/>
      </c>
      <c r="AV76" s="552">
        <f t="shared" ca="1" si="1"/>
        <v>0.1072696207611411</v>
      </c>
      <c r="AW76" s="552">
        <f>IF(TabC[[#This Row],[Lfd.
Nr. f.
Stich-
probe]]&lt;&gt;"",TabC[[#This Row],[Zufalls-
zahl]],0)</f>
        <v>0</v>
      </c>
      <c r="AX76" s="553">
        <f>IF(TabC[[#This Row],[Stich-
probe]]&gt;0,IF(TabC[[#This Row],[Differenz
förderfähig/
eingereicht nach Prüfung ÖIF (€)]]&lt;&gt;0,1,0),0)</f>
        <v>0</v>
      </c>
      <c r="AY76" s="554">
        <f>IF(TabC[[#This Row],[Stich-
probe]]=0,0,TabC[[#This Row],[Stich-
probe]]*TabC[[#This Row],[Differenz
förderfähig/
eingereicht nach Prüfung ÖIF (€)]]/TabC[[#This Row],[eingereichter
Betrag (€)]]*-1)</f>
        <v>0</v>
      </c>
      <c r="AZ76" s="534"/>
      <c r="BA76" s="534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</row>
    <row r="77" spans="1:73" s="535" customFormat="1">
      <c r="A77" s="60"/>
      <c r="B77" s="60"/>
      <c r="C77" s="555">
        <f>IF(TabC[[#This Row],[Zufalls-
zahl wenn
lfd. Nr.]]=0,0,IF(RANK(TabC[[#This Row],[Zufalls-
zahl wenn
lfd. Nr.]],TabC[Zufalls-
zahl wenn
lfd. Nr.])&lt;=TabC[[#Totals],[Zufalls-
zahl]],1,0))</f>
        <v>0</v>
      </c>
      <c r="D77" s="531" t="s">
        <v>39</v>
      </c>
      <c r="E77" s="532">
        <v>71</v>
      </c>
      <c r="F77" s="192"/>
      <c r="G77" s="29"/>
      <c r="H77" s="72"/>
      <c r="I77" s="171"/>
      <c r="J77" s="61"/>
      <c r="K77" s="61"/>
      <c r="L77" s="61"/>
      <c r="M77" s="152"/>
      <c r="N77" s="152"/>
      <c r="O77" s="72">
        <f>(TabC[[#This Row],[förderfähiger 
Betrag nach Prüfung ÖIF (€)]]-TabC[[#This Row],[eingereichter
Betrag (€)]])*IF(TabC[[#This Row],[Stich-
probe]]&gt;0,1,0)</f>
        <v>0</v>
      </c>
      <c r="P77" s="61"/>
      <c r="Q77" s="61"/>
      <c r="R77" s="61"/>
      <c r="S77" s="556"/>
      <c r="T77" s="555"/>
      <c r="U77" s="555" t="str">
        <f>IF(ISERROR(VLOOKUP(TabC[[#This Row],[Grund für Differenz]],Datenquelle!$I$3:$J$20,2,FALSE)),"",VLOOKUP(TabC[[#This Row],[Grund für Differenz]],Datenquelle!$I$3:$J$20,2,FALSE))</f>
        <v/>
      </c>
      <c r="V77" s="556"/>
      <c r="W77" s="540"/>
      <c r="X77" s="540"/>
      <c r="Y77" s="541"/>
      <c r="Z77" s="541"/>
      <c r="AA77" s="541"/>
      <c r="AB77" s="541"/>
      <c r="AC77" s="541"/>
      <c r="AD77" s="541"/>
      <c r="AE77" s="539"/>
      <c r="AF77" s="532"/>
      <c r="AG77" s="532"/>
      <c r="AH77" s="532"/>
      <c r="AI77" s="532"/>
      <c r="AJ77" s="532"/>
      <c r="AK77" s="532"/>
      <c r="AL77" s="532"/>
      <c r="AM77" s="532"/>
      <c r="AN77" s="532"/>
      <c r="AO77" s="532"/>
      <c r="AP77" s="532"/>
      <c r="AQ77" s="532"/>
      <c r="AR77" s="557"/>
      <c r="AS77" s="532"/>
      <c r="AT77" s="556"/>
      <c r="AU77" s="558" t="str">
        <f>IF(OR(TabC[[#This Row],[eingereichter
Betrag (€)]]=0,TabC[[#This Row],[eingereichter
Betrag (€)]]=""),"",COUNTA($M$6:$M106)-COUNTIF(($M$6:$M106),0))</f>
        <v/>
      </c>
      <c r="AV77" s="544">
        <f t="shared" ca="1" si="1"/>
        <v>0.93808172567190151</v>
      </c>
      <c r="AW77" s="544">
        <f>IF(TabC[[#This Row],[Lfd.
Nr. f.
Stich-
probe]]&lt;&gt;"",TabC[[#This Row],[Zufalls-
zahl]],0)</f>
        <v>0</v>
      </c>
      <c r="AX77" s="559">
        <f>IF(TabC[[#This Row],[Stich-
probe]]&gt;0,IF(TabC[[#This Row],[Differenz
förderfähig/
eingereicht nach Prüfung ÖIF (€)]]&lt;&gt;0,1,0),0)</f>
        <v>0</v>
      </c>
      <c r="AY77" s="560">
        <f>IF(TabC[[#This Row],[Stich-
probe]]=0,0,TabC[[#This Row],[Stich-
probe]]*TabC[[#This Row],[Differenz
förderfähig/
eingereicht nach Prüfung ÖIF (€)]]/TabC[[#This Row],[eingereichter
Betrag (€)]]*-1)</f>
        <v>0</v>
      </c>
      <c r="AZ77" s="534"/>
      <c r="BA77" s="534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</row>
    <row r="78" spans="1:73" s="535" customFormat="1">
      <c r="A78" s="60"/>
      <c r="B78" s="60"/>
      <c r="C78" s="549">
        <f>IF(TabC[[#This Row],[Zufalls-
zahl wenn
lfd. Nr.]]=0,0,IF(RANK(TabC[[#This Row],[Zufalls-
zahl wenn
lfd. Nr.]],TabC[Zufalls-
zahl wenn
lfd. Nr.])&lt;=TabC[[#Totals],[Zufalls-
zahl]],1,0))</f>
        <v>0</v>
      </c>
      <c r="D78" s="531" t="s">
        <v>39</v>
      </c>
      <c r="E78" s="532">
        <v>72</v>
      </c>
      <c r="F78" s="190"/>
      <c r="G78" s="77"/>
      <c r="H78" s="74"/>
      <c r="I78" s="173"/>
      <c r="J78" s="60"/>
      <c r="K78" s="60"/>
      <c r="L78" s="60"/>
      <c r="M78" s="153"/>
      <c r="N78" s="153"/>
      <c r="O78" s="561">
        <f>(TabC[[#This Row],[förderfähiger 
Betrag nach Prüfung ÖIF (€)]]-TabC[[#This Row],[eingereichter
Betrag (€)]])*IF(TabC[[#This Row],[Stich-
probe]]&gt;0,1,0)</f>
        <v>0</v>
      </c>
      <c r="P78" s="60"/>
      <c r="Q78" s="60"/>
      <c r="R78" s="60"/>
      <c r="S78" s="562"/>
      <c r="T78" s="566"/>
      <c r="U78" s="566" t="str">
        <f>IF(ISERROR(VLOOKUP(TabC[[#This Row],[Grund für Differenz]],Datenquelle!$I$3:$J$20,2,FALSE)),"",VLOOKUP(TabC[[#This Row],[Grund für Differenz]],Datenquelle!$I$3:$J$20,2,FALSE))</f>
        <v/>
      </c>
      <c r="V78" s="562"/>
      <c r="W78" s="540"/>
      <c r="X78" s="540"/>
      <c r="Y78" s="541"/>
      <c r="Z78" s="541"/>
      <c r="AA78" s="541"/>
      <c r="AB78" s="541"/>
      <c r="AC78" s="541"/>
      <c r="AD78" s="541"/>
      <c r="AE78" s="539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1"/>
      <c r="AS78" s="550"/>
      <c r="AT78" s="60"/>
      <c r="AU78" s="549" t="str">
        <f>IF(OR(TabC[[#This Row],[eingereichter
Betrag (€)]]=0,TabC[[#This Row],[eingereichter
Betrag (€)]]=""),"",COUNTA($M$6:$M78)-COUNTIF(($M$6:$M78),0))</f>
        <v/>
      </c>
      <c r="AV78" s="552">
        <f t="shared" ca="1" si="1"/>
        <v>0.44147493304316032</v>
      </c>
      <c r="AW78" s="552">
        <f>IF(TabC[[#This Row],[Lfd.
Nr. f.
Stich-
probe]]&lt;&gt;"",TabC[[#This Row],[Zufalls-
zahl]],0)</f>
        <v>0</v>
      </c>
      <c r="AX78" s="563">
        <f>IF(TabC[[#This Row],[Stich-
probe]]&gt;0,IF(TabC[[#This Row],[Differenz
förderfähig/
eingereicht nach Prüfung ÖIF (€)]]&lt;&gt;0,1,0),0)</f>
        <v>0</v>
      </c>
      <c r="AY78" s="564">
        <f>IF(TabC[[#This Row],[Stich-
probe]]=0,0,TabC[[#This Row],[Stich-
probe]]*TabC[[#This Row],[Differenz
förderfähig/
eingereicht nach Prüfung ÖIF (€)]]/TabC[[#This Row],[eingereichter
Betrag (€)]]*-1)</f>
        <v>0</v>
      </c>
      <c r="AZ78" s="534"/>
      <c r="BA78" s="534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</row>
    <row r="79" spans="1:73" s="535" customFormat="1">
      <c r="A79" s="60"/>
      <c r="B79" s="60"/>
      <c r="C79" s="549">
        <f>IF(TabC[[#This Row],[Zufalls-
zahl wenn
lfd. Nr.]]=0,0,IF(RANK(TabC[[#This Row],[Zufalls-
zahl wenn
lfd. Nr.]],TabC[Zufalls-
zahl wenn
lfd. Nr.])&lt;=TabC[[#Totals],[Zufalls-
zahl]],1,0))</f>
        <v>0</v>
      </c>
      <c r="D79" s="531" t="s">
        <v>39</v>
      </c>
      <c r="E79" s="532">
        <v>73</v>
      </c>
      <c r="F79" s="190"/>
      <c r="G79" s="77"/>
      <c r="H79" s="74"/>
      <c r="I79" s="173"/>
      <c r="J79" s="60"/>
      <c r="K79" s="60"/>
      <c r="L79" s="60"/>
      <c r="M79" s="153"/>
      <c r="N79" s="153"/>
      <c r="O79" s="561">
        <f>(TabC[[#This Row],[förderfähiger 
Betrag nach Prüfung ÖIF (€)]]-TabC[[#This Row],[eingereichter
Betrag (€)]])*IF(TabC[[#This Row],[Stich-
probe]]&gt;0,1,0)</f>
        <v>0</v>
      </c>
      <c r="P79" s="60"/>
      <c r="Q79" s="60"/>
      <c r="R79" s="60"/>
      <c r="S79" s="562"/>
      <c r="T79" s="566"/>
      <c r="U79" s="566" t="str">
        <f>IF(ISERROR(VLOOKUP(TabC[[#This Row],[Grund für Differenz]],Datenquelle!$I$3:$J$20,2,FALSE)),"",VLOOKUP(TabC[[#This Row],[Grund für Differenz]],Datenquelle!$I$3:$J$20,2,FALSE))</f>
        <v/>
      </c>
      <c r="V79" s="562"/>
      <c r="W79" s="540"/>
      <c r="X79" s="540"/>
      <c r="Y79" s="541"/>
      <c r="Z79" s="541"/>
      <c r="AA79" s="541"/>
      <c r="AB79" s="541"/>
      <c r="AC79" s="541"/>
      <c r="AD79" s="541"/>
      <c r="AE79" s="539"/>
      <c r="AF79" s="550"/>
      <c r="AG79" s="550"/>
      <c r="AH79" s="550"/>
      <c r="AI79" s="550"/>
      <c r="AJ79" s="550"/>
      <c r="AK79" s="550"/>
      <c r="AL79" s="550"/>
      <c r="AM79" s="550"/>
      <c r="AN79" s="550"/>
      <c r="AO79" s="550"/>
      <c r="AP79" s="550"/>
      <c r="AQ79" s="550"/>
      <c r="AR79" s="551"/>
      <c r="AS79" s="550"/>
      <c r="AT79" s="60"/>
      <c r="AU79" s="549" t="str">
        <f>IF(OR(TabC[[#This Row],[eingereichter
Betrag (€)]]=0,TabC[[#This Row],[eingereichter
Betrag (€)]]=""),"",COUNTA($M$6:$M79)-COUNTIF(($M$6:$M79),0))</f>
        <v/>
      </c>
      <c r="AV79" s="552">
        <f t="shared" ca="1" si="1"/>
        <v>0.7389146803689669</v>
      </c>
      <c r="AW79" s="552">
        <f>IF(TabC[[#This Row],[Lfd.
Nr. f.
Stich-
probe]]&lt;&gt;"",TabC[[#This Row],[Zufalls-
zahl]],0)</f>
        <v>0</v>
      </c>
      <c r="AX79" s="563">
        <f>IF(TabC[[#This Row],[Stich-
probe]]&gt;0,IF(TabC[[#This Row],[Differenz
förderfähig/
eingereicht nach Prüfung ÖIF (€)]]&lt;&gt;0,1,0),0)</f>
        <v>0</v>
      </c>
      <c r="AY79" s="564">
        <f>IF(TabC[[#This Row],[Stich-
probe]]=0,0,TabC[[#This Row],[Stich-
probe]]*TabC[[#This Row],[Differenz
förderfähig/
eingereicht nach Prüfung ÖIF (€)]]/TabC[[#This Row],[eingereichter
Betrag (€)]]*-1)</f>
        <v>0</v>
      </c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</row>
    <row r="80" spans="1:73" s="535" customFormat="1">
      <c r="A80" s="60"/>
      <c r="B80" s="60"/>
      <c r="C80" s="549">
        <f>IF(TabC[[#This Row],[Zufalls-
zahl wenn
lfd. Nr.]]=0,0,IF(RANK(TabC[[#This Row],[Zufalls-
zahl wenn
lfd. Nr.]],TabC[Zufalls-
zahl wenn
lfd. Nr.])&lt;=TabC[[#Totals],[Zufalls-
zahl]],1,0))</f>
        <v>0</v>
      </c>
      <c r="D80" s="531" t="s">
        <v>39</v>
      </c>
      <c r="E80" s="532">
        <v>74</v>
      </c>
      <c r="F80" s="190"/>
      <c r="G80" s="77"/>
      <c r="H80" s="74"/>
      <c r="I80" s="173"/>
      <c r="J80" s="60"/>
      <c r="K80" s="60"/>
      <c r="L80" s="60"/>
      <c r="M80" s="153"/>
      <c r="N80" s="153"/>
      <c r="O80" s="561">
        <f>(TabC[[#This Row],[förderfähiger 
Betrag nach Prüfung ÖIF (€)]]-TabC[[#This Row],[eingereichter
Betrag (€)]])*IF(TabC[[#This Row],[Stich-
probe]]&gt;0,1,0)</f>
        <v>0</v>
      </c>
      <c r="P80" s="60"/>
      <c r="Q80" s="60"/>
      <c r="R80" s="60"/>
      <c r="S80" s="562"/>
      <c r="T80" s="566"/>
      <c r="U80" s="566" t="str">
        <f>IF(ISERROR(VLOOKUP(TabC[[#This Row],[Grund für Differenz]],Datenquelle!$I$3:$J$20,2,FALSE)),"",VLOOKUP(TabC[[#This Row],[Grund für Differenz]],Datenquelle!$I$3:$J$20,2,FALSE))</f>
        <v/>
      </c>
      <c r="V80" s="562"/>
      <c r="W80" s="540"/>
      <c r="X80" s="540"/>
      <c r="Y80" s="541"/>
      <c r="Z80" s="541"/>
      <c r="AA80" s="541"/>
      <c r="AB80" s="541"/>
      <c r="AC80" s="541"/>
      <c r="AD80" s="541"/>
      <c r="AE80" s="539"/>
      <c r="AF80" s="550"/>
      <c r="AG80" s="550"/>
      <c r="AH80" s="550"/>
      <c r="AI80" s="550"/>
      <c r="AJ80" s="550"/>
      <c r="AK80" s="550"/>
      <c r="AL80" s="550"/>
      <c r="AM80" s="550"/>
      <c r="AN80" s="550"/>
      <c r="AO80" s="550"/>
      <c r="AP80" s="550"/>
      <c r="AQ80" s="550"/>
      <c r="AR80" s="551"/>
      <c r="AS80" s="550"/>
      <c r="AT80" s="60"/>
      <c r="AU80" s="549" t="str">
        <f>IF(OR(TabC[[#This Row],[eingereichter
Betrag (€)]]=0,TabC[[#This Row],[eingereichter
Betrag (€)]]=""),"",COUNTA($M$6:$M80)-COUNTIF(($M$6:$M80),0))</f>
        <v/>
      </c>
      <c r="AV80" s="552">
        <f t="shared" ca="1" si="1"/>
        <v>0.15762170030536904</v>
      </c>
      <c r="AW80" s="552">
        <f>IF(TabC[[#This Row],[Lfd.
Nr. f.
Stich-
probe]]&lt;&gt;"",TabC[[#This Row],[Zufalls-
zahl]],0)</f>
        <v>0</v>
      </c>
      <c r="AX80" s="563">
        <f>IF(TabC[[#This Row],[Stich-
probe]]&gt;0,IF(TabC[[#This Row],[Differenz
förderfähig/
eingereicht nach Prüfung ÖIF (€)]]&lt;&gt;0,1,0),0)</f>
        <v>0</v>
      </c>
      <c r="AY80" s="564">
        <f>IF(TabC[[#This Row],[Stich-
probe]]=0,0,TabC[[#This Row],[Stich-
probe]]*TabC[[#This Row],[Differenz
förderfähig/
eingereicht nach Prüfung ÖIF (€)]]/TabC[[#This Row],[eingereichter
Betrag (€)]]*-1)</f>
        <v>0</v>
      </c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</row>
    <row r="81" spans="1:71" s="73" customFormat="1">
      <c r="A81" s="60"/>
      <c r="B81" s="60"/>
      <c r="C81" s="549">
        <f>IF(TabC[[#This Row],[Zufalls-
zahl wenn
lfd. Nr.]]=0,0,IF(RANK(TabC[[#This Row],[Zufalls-
zahl wenn
lfd. Nr.]],TabC[Zufalls-
zahl wenn
lfd. Nr.])&lt;=TabC[[#Totals],[Zufalls-
zahl]],1,0))</f>
        <v>0</v>
      </c>
      <c r="D81" s="531" t="s">
        <v>39</v>
      </c>
      <c r="E81" s="532">
        <v>75</v>
      </c>
      <c r="F81" s="190"/>
      <c r="G81" s="77"/>
      <c r="H81" s="74"/>
      <c r="I81" s="173"/>
      <c r="J81" s="60"/>
      <c r="K81" s="60"/>
      <c r="L81" s="60"/>
      <c r="M81" s="153"/>
      <c r="N81" s="153"/>
      <c r="O81" s="561">
        <f>(TabC[[#This Row],[förderfähiger 
Betrag nach Prüfung ÖIF (€)]]-TabC[[#This Row],[eingereichter
Betrag (€)]])*IF(TabC[[#This Row],[Stich-
probe]]&gt;0,1,0)</f>
        <v>0</v>
      </c>
      <c r="P81" s="60"/>
      <c r="Q81" s="60"/>
      <c r="R81" s="60"/>
      <c r="S81" s="562"/>
      <c r="T81" s="566"/>
      <c r="U81" s="566" t="str">
        <f>IF(ISERROR(VLOOKUP(TabC[[#This Row],[Grund für Differenz]],Datenquelle!$I$3:$J$20,2,FALSE)),"",VLOOKUP(TabC[[#This Row],[Grund für Differenz]],Datenquelle!$I$3:$J$20,2,FALSE))</f>
        <v/>
      </c>
      <c r="V81" s="562"/>
      <c r="W81" s="540"/>
      <c r="X81" s="540"/>
      <c r="Y81" s="541"/>
      <c r="Z81" s="541"/>
      <c r="AA81" s="541"/>
      <c r="AB81" s="541"/>
      <c r="AC81" s="541"/>
      <c r="AD81" s="541"/>
      <c r="AE81" s="539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1"/>
      <c r="AS81" s="550"/>
      <c r="AT81" s="60"/>
      <c r="AU81" s="549" t="str">
        <f>IF(OR(TabC[[#This Row],[eingereichter
Betrag (€)]]=0,TabC[[#This Row],[eingereichter
Betrag (€)]]=""),"",COUNTA($M$6:$M81)-COUNTIF(($M$6:$M81),0))</f>
        <v/>
      </c>
      <c r="AV81" s="552">
        <f t="shared" ca="1" si="1"/>
        <v>0.41375570504237702</v>
      </c>
      <c r="AW81" s="552">
        <f>IF(TabC[[#This Row],[Lfd.
Nr. f.
Stich-
probe]]&lt;&gt;"",TabC[[#This Row],[Zufalls-
zahl]],0)</f>
        <v>0</v>
      </c>
      <c r="AX81" s="563">
        <f>IF(TabC[[#This Row],[Stich-
probe]]&gt;0,IF(TabC[[#This Row],[Differenz
förderfähig/
eingereicht nach Prüfung ÖIF (€)]]&lt;&gt;0,1,0),0)</f>
        <v>0</v>
      </c>
      <c r="AY81" s="564">
        <f>IF(TabC[[#This Row],[Stich-
probe]]=0,0,TabC[[#This Row],[Stich-
probe]]*TabC[[#This Row],[Differenz
förderfähig/
eingereicht nach Prüfung ÖIF (€)]]/TabC[[#This Row],[eingereichter
Betrag (€)]]*-1)</f>
        <v>0</v>
      </c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</row>
    <row r="82" spans="1:71" s="73" customFormat="1">
      <c r="A82" s="60"/>
      <c r="B82" s="60"/>
      <c r="C82" s="549">
        <f>IF(TabC[[#This Row],[Zufalls-
zahl wenn
lfd. Nr.]]=0,0,IF(RANK(TabC[[#This Row],[Zufalls-
zahl wenn
lfd. Nr.]],TabC[Zufalls-
zahl wenn
lfd. Nr.])&lt;=TabC[[#Totals],[Zufalls-
zahl]],1,0))</f>
        <v>0</v>
      </c>
      <c r="D82" s="531" t="s">
        <v>39</v>
      </c>
      <c r="E82" s="532">
        <v>76</v>
      </c>
      <c r="F82" s="190"/>
      <c r="G82" s="77"/>
      <c r="H82" s="74"/>
      <c r="I82" s="173"/>
      <c r="J82" s="60"/>
      <c r="K82" s="60"/>
      <c r="L82" s="60"/>
      <c r="M82" s="153"/>
      <c r="N82" s="153"/>
      <c r="O82" s="561">
        <f>(TabC[[#This Row],[förderfähiger 
Betrag nach Prüfung ÖIF (€)]]-TabC[[#This Row],[eingereichter
Betrag (€)]])*IF(TabC[[#This Row],[Stich-
probe]]&gt;0,1,0)</f>
        <v>0</v>
      </c>
      <c r="P82" s="60"/>
      <c r="Q82" s="60"/>
      <c r="R82" s="60"/>
      <c r="S82" s="562"/>
      <c r="T82" s="566"/>
      <c r="U82" s="566" t="str">
        <f>IF(ISERROR(VLOOKUP(TabC[[#This Row],[Grund für Differenz]],Datenquelle!$I$3:$J$20,2,FALSE)),"",VLOOKUP(TabC[[#This Row],[Grund für Differenz]],Datenquelle!$I$3:$J$20,2,FALSE))</f>
        <v/>
      </c>
      <c r="V82" s="562"/>
      <c r="W82" s="540"/>
      <c r="X82" s="540"/>
      <c r="Y82" s="541"/>
      <c r="Z82" s="541"/>
      <c r="AA82" s="541"/>
      <c r="AB82" s="541"/>
      <c r="AC82" s="541"/>
      <c r="AD82" s="541"/>
      <c r="AE82" s="539"/>
      <c r="AF82" s="550"/>
      <c r="AG82" s="550"/>
      <c r="AH82" s="550"/>
      <c r="AI82" s="550"/>
      <c r="AJ82" s="550"/>
      <c r="AK82" s="550"/>
      <c r="AL82" s="550"/>
      <c r="AM82" s="550"/>
      <c r="AN82" s="550"/>
      <c r="AO82" s="550"/>
      <c r="AP82" s="550"/>
      <c r="AQ82" s="550"/>
      <c r="AR82" s="551"/>
      <c r="AS82" s="550"/>
      <c r="AT82" s="60"/>
      <c r="AU82" s="549" t="str">
        <f>IF(OR(TabC[[#This Row],[eingereichter
Betrag (€)]]=0,TabC[[#This Row],[eingereichter
Betrag (€)]]=""),"",COUNTA($M$6:$M82)-COUNTIF(($M$6:$M82),0))</f>
        <v/>
      </c>
      <c r="AV82" s="552">
        <f t="shared" ca="1" si="1"/>
        <v>0.71118418374948089</v>
      </c>
      <c r="AW82" s="552">
        <f>IF(TabC[[#This Row],[Lfd.
Nr. f.
Stich-
probe]]&lt;&gt;"",TabC[[#This Row],[Zufalls-
zahl]],0)</f>
        <v>0</v>
      </c>
      <c r="AX82" s="563">
        <f>IF(TabC[[#This Row],[Stich-
probe]]&gt;0,IF(TabC[[#This Row],[Differenz
förderfähig/
eingereicht nach Prüfung ÖIF (€)]]&lt;&gt;0,1,0),0)</f>
        <v>0</v>
      </c>
      <c r="AY82" s="564">
        <f>IF(TabC[[#This Row],[Stich-
probe]]=0,0,TabC[[#This Row],[Stich-
probe]]*TabC[[#This Row],[Differenz
förderfähig/
eingereicht nach Prüfung ÖIF (€)]]/TabC[[#This Row],[eingereichter
Betrag (€)]]*-1)</f>
        <v>0</v>
      </c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</row>
    <row r="83" spans="1:71" s="73" customFormat="1">
      <c r="A83" s="60"/>
      <c r="B83" s="60"/>
      <c r="C83" s="549">
        <f>IF(TabC[[#This Row],[Zufalls-
zahl wenn
lfd. Nr.]]=0,0,IF(RANK(TabC[[#This Row],[Zufalls-
zahl wenn
lfd. Nr.]],TabC[Zufalls-
zahl wenn
lfd. Nr.])&lt;=TabC[[#Totals],[Zufalls-
zahl]],1,0))</f>
        <v>0</v>
      </c>
      <c r="D83" s="531" t="s">
        <v>39</v>
      </c>
      <c r="E83" s="532">
        <v>77</v>
      </c>
      <c r="F83" s="190"/>
      <c r="G83" s="77"/>
      <c r="H83" s="74"/>
      <c r="I83" s="173"/>
      <c r="J83" s="60"/>
      <c r="K83" s="60"/>
      <c r="L83" s="60"/>
      <c r="M83" s="153"/>
      <c r="N83" s="153"/>
      <c r="O83" s="561">
        <f>(TabC[[#This Row],[förderfähiger 
Betrag nach Prüfung ÖIF (€)]]-TabC[[#This Row],[eingereichter
Betrag (€)]])*IF(TabC[[#This Row],[Stich-
probe]]&gt;0,1,0)</f>
        <v>0</v>
      </c>
      <c r="P83" s="60"/>
      <c r="Q83" s="60"/>
      <c r="R83" s="60"/>
      <c r="S83" s="562"/>
      <c r="T83" s="566"/>
      <c r="U83" s="566" t="str">
        <f>IF(ISERROR(VLOOKUP(TabC[[#This Row],[Grund für Differenz]],Datenquelle!$I$3:$J$20,2,FALSE)),"",VLOOKUP(TabC[[#This Row],[Grund für Differenz]],Datenquelle!$I$3:$J$20,2,FALSE))</f>
        <v/>
      </c>
      <c r="V83" s="562"/>
      <c r="W83" s="540"/>
      <c r="X83" s="540"/>
      <c r="Y83" s="541"/>
      <c r="Z83" s="541"/>
      <c r="AA83" s="541"/>
      <c r="AB83" s="541"/>
      <c r="AC83" s="541"/>
      <c r="AD83" s="541"/>
      <c r="AE83" s="539"/>
      <c r="AF83" s="550"/>
      <c r="AG83" s="550"/>
      <c r="AH83" s="550"/>
      <c r="AI83" s="550"/>
      <c r="AJ83" s="550"/>
      <c r="AK83" s="550"/>
      <c r="AL83" s="550"/>
      <c r="AM83" s="550"/>
      <c r="AN83" s="550"/>
      <c r="AO83" s="550"/>
      <c r="AP83" s="550"/>
      <c r="AQ83" s="550"/>
      <c r="AR83" s="551"/>
      <c r="AS83" s="550"/>
      <c r="AT83" s="60"/>
      <c r="AU83" s="549" t="str">
        <f>IF(OR(TabC[[#This Row],[eingereichter
Betrag (€)]]=0,TabC[[#This Row],[eingereichter
Betrag (€)]]=""),"",COUNTA($M$6:$M83)-COUNTIF(($M$6:$M83),0))</f>
        <v/>
      </c>
      <c r="AV83" s="552">
        <f t="shared" ca="1" si="1"/>
        <v>6.0208579270995877E-2</v>
      </c>
      <c r="AW83" s="552">
        <f>IF(TabC[[#This Row],[Lfd.
Nr. f.
Stich-
probe]]&lt;&gt;"",TabC[[#This Row],[Zufalls-
zahl]],0)</f>
        <v>0</v>
      </c>
      <c r="AX83" s="563">
        <f>IF(TabC[[#This Row],[Stich-
probe]]&gt;0,IF(TabC[[#This Row],[Differenz
förderfähig/
eingereicht nach Prüfung ÖIF (€)]]&lt;&gt;0,1,0),0)</f>
        <v>0</v>
      </c>
      <c r="AY83" s="564">
        <f>IF(TabC[[#This Row],[Stich-
probe]]=0,0,TabC[[#This Row],[Stich-
probe]]*TabC[[#This Row],[Differenz
förderfähig/
eingereicht nach Prüfung ÖIF (€)]]/TabC[[#This Row],[eingereichter
Betrag (€)]]*-1)</f>
        <v>0</v>
      </c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</row>
    <row r="84" spans="1:71" s="60" customFormat="1">
      <c r="C84" s="549">
        <f>IF(TabC[[#This Row],[Zufalls-
zahl wenn
lfd. Nr.]]=0,0,IF(RANK(TabC[[#This Row],[Zufalls-
zahl wenn
lfd. Nr.]],TabC[Zufalls-
zahl wenn
lfd. Nr.])&lt;=TabC[[#Totals],[Zufalls-
zahl]],1,0))</f>
        <v>0</v>
      </c>
      <c r="D84" s="531" t="s">
        <v>39</v>
      </c>
      <c r="E84" s="532">
        <v>78</v>
      </c>
      <c r="F84" s="190"/>
      <c r="G84" s="77"/>
      <c r="H84" s="74"/>
      <c r="I84" s="173"/>
      <c r="M84" s="153"/>
      <c r="N84" s="153"/>
      <c r="O84" s="561">
        <f>(TabC[[#This Row],[förderfähiger 
Betrag nach Prüfung ÖIF (€)]]-TabC[[#This Row],[eingereichter
Betrag (€)]])*IF(TabC[[#This Row],[Stich-
probe]]&gt;0,1,0)</f>
        <v>0</v>
      </c>
      <c r="S84" s="562"/>
      <c r="T84" s="566"/>
      <c r="U84" s="566" t="str">
        <f>IF(ISERROR(VLOOKUP(TabC[[#This Row],[Grund für Differenz]],Datenquelle!$I$3:$J$20,2,FALSE)),"",VLOOKUP(TabC[[#This Row],[Grund für Differenz]],Datenquelle!$I$3:$J$20,2,FALSE))</f>
        <v/>
      </c>
      <c r="V84" s="562"/>
      <c r="W84" s="540"/>
      <c r="X84" s="540"/>
      <c r="Y84" s="541"/>
      <c r="Z84" s="541"/>
      <c r="AA84" s="541"/>
      <c r="AB84" s="541"/>
      <c r="AC84" s="541"/>
      <c r="AD84" s="541"/>
      <c r="AE84" s="539"/>
      <c r="AF84" s="550"/>
      <c r="AG84" s="550"/>
      <c r="AH84" s="550"/>
      <c r="AI84" s="550"/>
      <c r="AJ84" s="550"/>
      <c r="AK84" s="550"/>
      <c r="AL84" s="550"/>
      <c r="AM84" s="550"/>
      <c r="AN84" s="550"/>
      <c r="AO84" s="550"/>
      <c r="AP84" s="550"/>
      <c r="AQ84" s="550"/>
      <c r="AR84" s="551"/>
      <c r="AS84" s="550"/>
      <c r="AU84" s="549" t="str">
        <f>IF(OR(TabC[[#This Row],[eingereichter
Betrag (€)]]=0,TabC[[#This Row],[eingereichter
Betrag (€)]]=""),"",COUNTA($M$6:$M84)-COUNTIF(($M$6:$M84),0))</f>
        <v/>
      </c>
      <c r="AV84" s="552">
        <f t="shared" ca="1" si="1"/>
        <v>0.20925966522665729</v>
      </c>
      <c r="AW84" s="552">
        <f>IF(TabC[[#This Row],[Lfd.
Nr. f.
Stich-
probe]]&lt;&gt;"",TabC[[#This Row],[Zufalls-
zahl]],0)</f>
        <v>0</v>
      </c>
      <c r="AX84" s="563">
        <f>IF(TabC[[#This Row],[Stich-
probe]]&gt;0,IF(TabC[[#This Row],[Differenz
förderfähig/
eingereicht nach Prüfung ÖIF (€)]]&lt;&gt;0,1,0),0)</f>
        <v>0</v>
      </c>
      <c r="AY84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85" spans="1:71" s="60" customFormat="1">
      <c r="C85" s="549">
        <f>IF(TabC[[#This Row],[Zufalls-
zahl wenn
lfd. Nr.]]=0,0,IF(RANK(TabC[[#This Row],[Zufalls-
zahl wenn
lfd. Nr.]],TabC[Zufalls-
zahl wenn
lfd. Nr.])&lt;=TabC[[#Totals],[Zufalls-
zahl]],1,0))</f>
        <v>0</v>
      </c>
      <c r="D85" s="531" t="s">
        <v>39</v>
      </c>
      <c r="E85" s="532">
        <v>79</v>
      </c>
      <c r="F85" s="190"/>
      <c r="G85" s="77"/>
      <c r="H85" s="74"/>
      <c r="I85" s="173"/>
      <c r="M85" s="153"/>
      <c r="N85" s="153"/>
      <c r="O85" s="561">
        <f>(TabC[[#This Row],[förderfähiger 
Betrag nach Prüfung ÖIF (€)]]-TabC[[#This Row],[eingereichter
Betrag (€)]])*IF(TabC[[#This Row],[Stich-
probe]]&gt;0,1,0)</f>
        <v>0</v>
      </c>
      <c r="S85" s="562"/>
      <c r="T85" s="566"/>
      <c r="U85" s="566" t="str">
        <f>IF(ISERROR(VLOOKUP(TabC[[#This Row],[Grund für Differenz]],Datenquelle!$I$3:$J$20,2,FALSE)),"",VLOOKUP(TabC[[#This Row],[Grund für Differenz]],Datenquelle!$I$3:$J$20,2,FALSE))</f>
        <v/>
      </c>
      <c r="V85" s="562"/>
      <c r="W85" s="540"/>
      <c r="X85" s="540"/>
      <c r="Y85" s="541"/>
      <c r="Z85" s="541"/>
      <c r="AA85" s="541"/>
      <c r="AB85" s="541"/>
      <c r="AC85" s="541"/>
      <c r="AD85" s="541"/>
      <c r="AE85" s="539"/>
      <c r="AF85" s="550"/>
      <c r="AG85" s="550"/>
      <c r="AH85" s="550"/>
      <c r="AI85" s="550"/>
      <c r="AJ85" s="550"/>
      <c r="AK85" s="550"/>
      <c r="AL85" s="550"/>
      <c r="AM85" s="550"/>
      <c r="AN85" s="550"/>
      <c r="AO85" s="550"/>
      <c r="AP85" s="550"/>
      <c r="AQ85" s="550"/>
      <c r="AR85" s="551"/>
      <c r="AS85" s="550"/>
      <c r="AU85" s="549" t="str">
        <f>IF(OR(TabC[[#This Row],[eingereichter
Betrag (€)]]=0,TabC[[#This Row],[eingereichter
Betrag (€)]]=""),"",COUNTA($M$6:$M85)-COUNTIF(($M$6:$M85),0))</f>
        <v/>
      </c>
      <c r="AV85" s="552">
        <f t="shared" ca="1" si="1"/>
        <v>0.51972854620168718</v>
      </c>
      <c r="AW85" s="552">
        <f>IF(TabC[[#This Row],[Lfd.
Nr. f.
Stich-
probe]]&lt;&gt;"",TabC[[#This Row],[Zufalls-
zahl]],0)</f>
        <v>0</v>
      </c>
      <c r="AX85" s="563">
        <f>IF(TabC[[#This Row],[Stich-
probe]]&gt;0,IF(TabC[[#This Row],[Differenz
förderfähig/
eingereicht nach Prüfung ÖIF (€)]]&lt;&gt;0,1,0),0)</f>
        <v>0</v>
      </c>
      <c r="AY85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86" spans="1:71" s="60" customFormat="1">
      <c r="C86" s="549">
        <f>IF(TabC[[#This Row],[Zufalls-
zahl wenn
lfd. Nr.]]=0,0,IF(RANK(TabC[[#This Row],[Zufalls-
zahl wenn
lfd. Nr.]],TabC[Zufalls-
zahl wenn
lfd. Nr.])&lt;=TabC[[#Totals],[Zufalls-
zahl]],1,0))</f>
        <v>0</v>
      </c>
      <c r="D86" s="531" t="s">
        <v>39</v>
      </c>
      <c r="E86" s="532">
        <v>80</v>
      </c>
      <c r="F86" s="190"/>
      <c r="G86" s="77"/>
      <c r="H86" s="74"/>
      <c r="I86" s="173"/>
      <c r="M86" s="153"/>
      <c r="N86" s="153"/>
      <c r="O86" s="561">
        <f>(TabC[[#This Row],[förderfähiger 
Betrag nach Prüfung ÖIF (€)]]-TabC[[#This Row],[eingereichter
Betrag (€)]])*IF(TabC[[#This Row],[Stich-
probe]]&gt;0,1,0)</f>
        <v>0</v>
      </c>
      <c r="S86" s="562"/>
      <c r="T86" s="566"/>
      <c r="U86" s="566" t="str">
        <f>IF(ISERROR(VLOOKUP(TabC[[#This Row],[Grund für Differenz]],Datenquelle!$I$3:$J$20,2,FALSE)),"",VLOOKUP(TabC[[#This Row],[Grund für Differenz]],Datenquelle!$I$3:$J$20,2,FALSE))</f>
        <v/>
      </c>
      <c r="V86" s="562"/>
      <c r="W86" s="540"/>
      <c r="X86" s="540"/>
      <c r="Y86" s="541"/>
      <c r="Z86" s="541"/>
      <c r="AA86" s="541"/>
      <c r="AB86" s="541"/>
      <c r="AC86" s="541"/>
      <c r="AD86" s="541"/>
      <c r="AE86" s="539"/>
      <c r="AF86" s="550"/>
      <c r="AG86" s="550"/>
      <c r="AH86" s="550"/>
      <c r="AI86" s="550"/>
      <c r="AJ86" s="550"/>
      <c r="AK86" s="550"/>
      <c r="AL86" s="550"/>
      <c r="AM86" s="550"/>
      <c r="AN86" s="550"/>
      <c r="AO86" s="550"/>
      <c r="AP86" s="550"/>
      <c r="AQ86" s="550"/>
      <c r="AR86" s="551"/>
      <c r="AS86" s="550"/>
      <c r="AU86" s="549" t="str">
        <f>IF(OR(TabC[[#This Row],[eingereichter
Betrag (€)]]=0,TabC[[#This Row],[eingereichter
Betrag (€)]]=""),"",COUNTA($M$6:$M86)-COUNTIF(($M$6:$M86),0))</f>
        <v/>
      </c>
      <c r="AV86" s="552">
        <f t="shared" ca="1" si="1"/>
        <v>0.41934190941111893</v>
      </c>
      <c r="AW86" s="552">
        <f>IF(TabC[[#This Row],[Lfd.
Nr. f.
Stich-
probe]]&lt;&gt;"",TabC[[#This Row],[Zufalls-
zahl]],0)</f>
        <v>0</v>
      </c>
      <c r="AX86" s="563">
        <f>IF(TabC[[#This Row],[Stich-
probe]]&gt;0,IF(TabC[[#This Row],[Differenz
förderfähig/
eingereicht nach Prüfung ÖIF (€)]]&lt;&gt;0,1,0),0)</f>
        <v>0</v>
      </c>
      <c r="AY86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87" spans="1:71" s="60" customFormat="1">
      <c r="C87" s="549">
        <f>IF(TabC[[#This Row],[Zufalls-
zahl wenn
lfd. Nr.]]=0,0,IF(RANK(TabC[[#This Row],[Zufalls-
zahl wenn
lfd. Nr.]],TabC[Zufalls-
zahl wenn
lfd. Nr.])&lt;=TabC[[#Totals],[Zufalls-
zahl]],1,0))</f>
        <v>0</v>
      </c>
      <c r="D87" s="531" t="s">
        <v>39</v>
      </c>
      <c r="E87" s="532">
        <v>81</v>
      </c>
      <c r="F87" s="190"/>
      <c r="G87" s="77"/>
      <c r="H87" s="74"/>
      <c r="I87" s="173"/>
      <c r="M87" s="153"/>
      <c r="N87" s="153"/>
      <c r="O87" s="561">
        <f>(TabC[[#This Row],[förderfähiger 
Betrag nach Prüfung ÖIF (€)]]-TabC[[#This Row],[eingereichter
Betrag (€)]])*IF(TabC[[#This Row],[Stich-
probe]]&gt;0,1,0)</f>
        <v>0</v>
      </c>
      <c r="S87" s="562"/>
      <c r="T87" s="566"/>
      <c r="U87" s="566" t="str">
        <f>IF(ISERROR(VLOOKUP(TabC[[#This Row],[Grund für Differenz]],Datenquelle!$I$3:$J$20,2,FALSE)),"",VLOOKUP(TabC[[#This Row],[Grund für Differenz]],Datenquelle!$I$3:$J$20,2,FALSE))</f>
        <v/>
      </c>
      <c r="V87" s="562"/>
      <c r="W87" s="540"/>
      <c r="X87" s="540"/>
      <c r="Y87" s="541"/>
      <c r="Z87" s="541"/>
      <c r="AA87" s="541"/>
      <c r="AB87" s="541"/>
      <c r="AC87" s="541"/>
      <c r="AD87" s="541"/>
      <c r="AE87" s="539"/>
      <c r="AF87" s="550"/>
      <c r="AG87" s="550"/>
      <c r="AH87" s="550"/>
      <c r="AI87" s="550"/>
      <c r="AJ87" s="550"/>
      <c r="AK87" s="550"/>
      <c r="AL87" s="550"/>
      <c r="AM87" s="550"/>
      <c r="AN87" s="550"/>
      <c r="AO87" s="550"/>
      <c r="AP87" s="550"/>
      <c r="AQ87" s="550"/>
      <c r="AR87" s="551"/>
      <c r="AS87" s="550"/>
      <c r="AU87" s="549" t="str">
        <f>IF(OR(TabC[[#This Row],[eingereichter
Betrag (€)]]=0,TabC[[#This Row],[eingereichter
Betrag (€)]]=""),"",COUNTA($M$6:$M87)-COUNTIF(($M$6:$M87),0))</f>
        <v/>
      </c>
      <c r="AV87" s="552">
        <f t="shared" ca="1" si="1"/>
        <v>0.30390333300167061</v>
      </c>
      <c r="AW87" s="552">
        <f>IF(TabC[[#This Row],[Lfd.
Nr. f.
Stich-
probe]]&lt;&gt;"",TabC[[#This Row],[Zufalls-
zahl]],0)</f>
        <v>0</v>
      </c>
      <c r="AX87" s="563">
        <f>IF(TabC[[#This Row],[Stich-
probe]]&gt;0,IF(TabC[[#This Row],[Differenz
förderfähig/
eingereicht nach Prüfung ÖIF (€)]]&lt;&gt;0,1,0),0)</f>
        <v>0</v>
      </c>
      <c r="AY87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88" spans="1:71" s="60" customFormat="1">
      <c r="C88" s="549">
        <f>IF(TabC[[#This Row],[Zufalls-
zahl wenn
lfd. Nr.]]=0,0,IF(RANK(TabC[[#This Row],[Zufalls-
zahl wenn
lfd. Nr.]],TabC[Zufalls-
zahl wenn
lfd. Nr.])&lt;=TabC[[#Totals],[Zufalls-
zahl]],1,0))</f>
        <v>0</v>
      </c>
      <c r="D88" s="531" t="s">
        <v>39</v>
      </c>
      <c r="E88" s="532">
        <v>82</v>
      </c>
      <c r="F88" s="190"/>
      <c r="G88" s="77"/>
      <c r="H88" s="74"/>
      <c r="I88" s="173"/>
      <c r="M88" s="153"/>
      <c r="N88" s="153"/>
      <c r="O88" s="561">
        <f>(TabC[[#This Row],[förderfähiger 
Betrag nach Prüfung ÖIF (€)]]-TabC[[#This Row],[eingereichter
Betrag (€)]])*IF(TabC[[#This Row],[Stich-
probe]]&gt;0,1,0)</f>
        <v>0</v>
      </c>
      <c r="S88" s="562"/>
      <c r="T88" s="566"/>
      <c r="U88" s="566" t="str">
        <f>IF(ISERROR(VLOOKUP(TabC[[#This Row],[Grund für Differenz]],Datenquelle!$I$3:$J$20,2,FALSE)),"",VLOOKUP(TabC[[#This Row],[Grund für Differenz]],Datenquelle!$I$3:$J$20,2,FALSE))</f>
        <v/>
      </c>
      <c r="V88" s="562"/>
      <c r="W88" s="540"/>
      <c r="X88" s="540"/>
      <c r="Y88" s="541"/>
      <c r="Z88" s="541"/>
      <c r="AA88" s="541"/>
      <c r="AB88" s="541"/>
      <c r="AC88" s="541"/>
      <c r="AD88" s="541"/>
      <c r="AE88" s="539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0"/>
      <c r="AR88" s="551"/>
      <c r="AS88" s="550"/>
      <c r="AU88" s="549" t="str">
        <f>IF(OR(TabC[[#This Row],[eingereichter
Betrag (€)]]=0,TabC[[#This Row],[eingereichter
Betrag (€)]]=""),"",COUNTA($M$6:$M88)-COUNTIF(($M$6:$M88),0))</f>
        <v/>
      </c>
      <c r="AV88" s="552">
        <f t="shared" ca="1" si="1"/>
        <v>0.92077361019920367</v>
      </c>
      <c r="AW88" s="552">
        <f>IF(TabC[[#This Row],[Lfd.
Nr. f.
Stich-
probe]]&lt;&gt;"",TabC[[#This Row],[Zufalls-
zahl]],0)</f>
        <v>0</v>
      </c>
      <c r="AX88" s="563">
        <f>IF(TabC[[#This Row],[Stich-
probe]]&gt;0,IF(TabC[[#This Row],[Differenz
förderfähig/
eingereicht nach Prüfung ÖIF (€)]]&lt;&gt;0,1,0),0)</f>
        <v>0</v>
      </c>
      <c r="AY88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89" spans="1:71" s="60" customFormat="1">
      <c r="C89" s="549">
        <f>IF(TabC[[#This Row],[Zufalls-
zahl wenn
lfd. Nr.]]=0,0,IF(RANK(TabC[[#This Row],[Zufalls-
zahl wenn
lfd. Nr.]],TabC[Zufalls-
zahl wenn
lfd. Nr.])&lt;=TabC[[#Totals],[Zufalls-
zahl]],1,0))</f>
        <v>0</v>
      </c>
      <c r="D89" s="531" t="s">
        <v>39</v>
      </c>
      <c r="E89" s="532">
        <v>83</v>
      </c>
      <c r="F89" s="190"/>
      <c r="G89" s="77"/>
      <c r="H89" s="74"/>
      <c r="I89" s="173"/>
      <c r="M89" s="153"/>
      <c r="N89" s="153"/>
      <c r="O89" s="561">
        <f>(TabC[[#This Row],[förderfähiger 
Betrag nach Prüfung ÖIF (€)]]-TabC[[#This Row],[eingereichter
Betrag (€)]])*IF(TabC[[#This Row],[Stich-
probe]]&gt;0,1,0)</f>
        <v>0</v>
      </c>
      <c r="S89" s="562"/>
      <c r="T89" s="566"/>
      <c r="U89" s="566" t="str">
        <f>IF(ISERROR(VLOOKUP(TabC[[#This Row],[Grund für Differenz]],Datenquelle!$I$3:$J$20,2,FALSE)),"",VLOOKUP(TabC[[#This Row],[Grund für Differenz]],Datenquelle!$I$3:$J$20,2,FALSE))</f>
        <v/>
      </c>
      <c r="V89" s="562"/>
      <c r="W89" s="540"/>
      <c r="X89" s="540"/>
      <c r="Y89" s="541"/>
      <c r="Z89" s="541"/>
      <c r="AA89" s="541"/>
      <c r="AB89" s="541"/>
      <c r="AC89" s="541"/>
      <c r="AD89" s="541"/>
      <c r="AE89" s="539"/>
      <c r="AF89" s="550"/>
      <c r="AG89" s="550"/>
      <c r="AH89" s="550"/>
      <c r="AI89" s="550"/>
      <c r="AJ89" s="550"/>
      <c r="AK89" s="550"/>
      <c r="AL89" s="550"/>
      <c r="AM89" s="550"/>
      <c r="AN89" s="550"/>
      <c r="AO89" s="550"/>
      <c r="AP89" s="550"/>
      <c r="AQ89" s="550"/>
      <c r="AR89" s="551"/>
      <c r="AS89" s="550"/>
      <c r="AU89" s="549" t="str">
        <f>IF(OR(TabC[[#This Row],[eingereichter
Betrag (€)]]=0,TabC[[#This Row],[eingereichter
Betrag (€)]]=""),"",COUNTA($M$6:$M89)-COUNTIF(($M$6:$M89),0))</f>
        <v/>
      </c>
      <c r="AV89" s="552">
        <f t="shared" ca="1" si="1"/>
        <v>3.2547728204852189E-2</v>
      </c>
      <c r="AW89" s="552">
        <f>IF(TabC[[#This Row],[Lfd.
Nr. f.
Stich-
probe]]&lt;&gt;"",TabC[[#This Row],[Zufalls-
zahl]],0)</f>
        <v>0</v>
      </c>
      <c r="AX89" s="563">
        <f>IF(TabC[[#This Row],[Stich-
probe]]&gt;0,IF(TabC[[#This Row],[Differenz
förderfähig/
eingereicht nach Prüfung ÖIF (€)]]&lt;&gt;0,1,0),0)</f>
        <v>0</v>
      </c>
      <c r="AY89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90" spans="1:71" s="60" customFormat="1">
      <c r="C90" s="549">
        <f>IF(TabC[[#This Row],[Zufalls-
zahl wenn
lfd. Nr.]]=0,0,IF(RANK(TabC[[#This Row],[Zufalls-
zahl wenn
lfd. Nr.]],TabC[Zufalls-
zahl wenn
lfd. Nr.])&lt;=TabC[[#Totals],[Zufalls-
zahl]],1,0))</f>
        <v>0</v>
      </c>
      <c r="D90" s="531" t="s">
        <v>39</v>
      </c>
      <c r="E90" s="532">
        <v>84</v>
      </c>
      <c r="F90" s="190"/>
      <c r="G90" s="77"/>
      <c r="H90" s="74"/>
      <c r="I90" s="173"/>
      <c r="M90" s="153"/>
      <c r="N90" s="153"/>
      <c r="O90" s="561">
        <f>(TabC[[#This Row],[förderfähiger 
Betrag nach Prüfung ÖIF (€)]]-TabC[[#This Row],[eingereichter
Betrag (€)]])*IF(TabC[[#This Row],[Stich-
probe]]&gt;0,1,0)</f>
        <v>0</v>
      </c>
      <c r="S90" s="562"/>
      <c r="T90" s="566"/>
      <c r="U90" s="566" t="str">
        <f>IF(ISERROR(VLOOKUP(TabC[[#This Row],[Grund für Differenz]],Datenquelle!$I$3:$J$20,2,FALSE)),"",VLOOKUP(TabC[[#This Row],[Grund für Differenz]],Datenquelle!$I$3:$J$20,2,FALSE))</f>
        <v/>
      </c>
      <c r="V90" s="562"/>
      <c r="W90" s="540"/>
      <c r="X90" s="540"/>
      <c r="Y90" s="541"/>
      <c r="Z90" s="541"/>
      <c r="AA90" s="541"/>
      <c r="AB90" s="541"/>
      <c r="AC90" s="541"/>
      <c r="AD90" s="541"/>
      <c r="AE90" s="539"/>
      <c r="AF90" s="550"/>
      <c r="AG90" s="550"/>
      <c r="AH90" s="550"/>
      <c r="AI90" s="550"/>
      <c r="AJ90" s="550"/>
      <c r="AK90" s="550"/>
      <c r="AL90" s="550"/>
      <c r="AM90" s="550"/>
      <c r="AN90" s="550"/>
      <c r="AO90" s="550"/>
      <c r="AP90" s="550"/>
      <c r="AQ90" s="550"/>
      <c r="AR90" s="551"/>
      <c r="AS90" s="550"/>
      <c r="AU90" s="549" t="str">
        <f>IF(OR(TabC[[#This Row],[eingereichter
Betrag (€)]]=0,TabC[[#This Row],[eingereichter
Betrag (€)]]=""),"",COUNTA($M$6:$M90)-COUNTIF(($M$6:$M90),0))</f>
        <v/>
      </c>
      <c r="AV90" s="552">
        <f t="shared" ca="1" si="1"/>
        <v>0.12267777215793685</v>
      </c>
      <c r="AW90" s="552">
        <f>IF(TabC[[#This Row],[Lfd.
Nr. f.
Stich-
probe]]&lt;&gt;"",TabC[[#This Row],[Zufalls-
zahl]],0)</f>
        <v>0</v>
      </c>
      <c r="AX90" s="563">
        <f>IF(TabC[[#This Row],[Stich-
probe]]&gt;0,IF(TabC[[#This Row],[Differenz
förderfähig/
eingereicht nach Prüfung ÖIF (€)]]&lt;&gt;0,1,0),0)</f>
        <v>0</v>
      </c>
      <c r="AY90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91" spans="1:71" s="60" customFormat="1">
      <c r="C91" s="549">
        <f>IF(TabC[[#This Row],[Zufalls-
zahl wenn
lfd. Nr.]]=0,0,IF(RANK(TabC[[#This Row],[Zufalls-
zahl wenn
lfd. Nr.]],TabC[Zufalls-
zahl wenn
lfd. Nr.])&lt;=TabC[[#Totals],[Zufalls-
zahl]],1,0))</f>
        <v>0</v>
      </c>
      <c r="D91" s="531" t="s">
        <v>39</v>
      </c>
      <c r="E91" s="532">
        <v>85</v>
      </c>
      <c r="F91" s="190"/>
      <c r="G91" s="77"/>
      <c r="H91" s="74"/>
      <c r="I91" s="173"/>
      <c r="M91" s="153"/>
      <c r="N91" s="153"/>
      <c r="O91" s="561">
        <f>(TabC[[#This Row],[förderfähiger 
Betrag nach Prüfung ÖIF (€)]]-TabC[[#This Row],[eingereichter
Betrag (€)]])*IF(TabC[[#This Row],[Stich-
probe]]&gt;0,1,0)</f>
        <v>0</v>
      </c>
      <c r="S91" s="562"/>
      <c r="T91" s="566"/>
      <c r="U91" s="566" t="str">
        <f>IF(ISERROR(VLOOKUP(TabC[[#This Row],[Grund für Differenz]],Datenquelle!$I$3:$J$20,2,FALSE)),"",VLOOKUP(TabC[[#This Row],[Grund für Differenz]],Datenquelle!$I$3:$J$20,2,FALSE))</f>
        <v/>
      </c>
      <c r="V91" s="562"/>
      <c r="W91" s="540"/>
      <c r="X91" s="540"/>
      <c r="Y91" s="541"/>
      <c r="Z91" s="541"/>
      <c r="AA91" s="541"/>
      <c r="AB91" s="541"/>
      <c r="AC91" s="541"/>
      <c r="AD91" s="541"/>
      <c r="AE91" s="539"/>
      <c r="AF91" s="550"/>
      <c r="AG91" s="550"/>
      <c r="AH91" s="550"/>
      <c r="AI91" s="550"/>
      <c r="AJ91" s="550"/>
      <c r="AK91" s="550"/>
      <c r="AL91" s="550"/>
      <c r="AM91" s="550"/>
      <c r="AN91" s="550"/>
      <c r="AO91" s="550"/>
      <c r="AP91" s="550"/>
      <c r="AQ91" s="550"/>
      <c r="AR91" s="551"/>
      <c r="AS91" s="550"/>
      <c r="AU91" s="549" t="str">
        <f>IF(OR(TabC[[#This Row],[eingereichter
Betrag (€)]]=0,TabC[[#This Row],[eingereichter
Betrag (€)]]=""),"",COUNTA($M$6:$M91)-COUNTIF(($M$6:$M91),0))</f>
        <v/>
      </c>
      <c r="AV91" s="552">
        <f t="shared" ca="1" si="1"/>
        <v>0.92736145211552701</v>
      </c>
      <c r="AW91" s="552">
        <f>IF(TabC[[#This Row],[Lfd.
Nr. f.
Stich-
probe]]&lt;&gt;"",TabC[[#This Row],[Zufalls-
zahl]],0)</f>
        <v>0</v>
      </c>
      <c r="AX91" s="563">
        <f>IF(TabC[[#This Row],[Stich-
probe]]&gt;0,IF(TabC[[#This Row],[Differenz
förderfähig/
eingereicht nach Prüfung ÖIF (€)]]&lt;&gt;0,1,0),0)</f>
        <v>0</v>
      </c>
      <c r="AY91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92" spans="1:71" s="60" customFormat="1">
      <c r="C92" s="549">
        <f>IF(TabC[[#This Row],[Zufalls-
zahl wenn
lfd. Nr.]]=0,0,IF(RANK(TabC[[#This Row],[Zufalls-
zahl wenn
lfd. Nr.]],TabC[Zufalls-
zahl wenn
lfd. Nr.])&lt;=TabC[[#Totals],[Zufalls-
zahl]],1,0))</f>
        <v>0</v>
      </c>
      <c r="D92" s="531" t="s">
        <v>39</v>
      </c>
      <c r="E92" s="532">
        <v>86</v>
      </c>
      <c r="F92" s="190"/>
      <c r="G92" s="77"/>
      <c r="H92" s="74"/>
      <c r="I92" s="173"/>
      <c r="M92" s="153"/>
      <c r="N92" s="153"/>
      <c r="O92" s="561">
        <f>(TabC[[#This Row],[förderfähiger 
Betrag nach Prüfung ÖIF (€)]]-TabC[[#This Row],[eingereichter
Betrag (€)]])*IF(TabC[[#This Row],[Stich-
probe]]&gt;0,1,0)</f>
        <v>0</v>
      </c>
      <c r="S92" s="562"/>
      <c r="T92" s="566"/>
      <c r="U92" s="566" t="str">
        <f>IF(ISERROR(VLOOKUP(TabC[[#This Row],[Grund für Differenz]],Datenquelle!$I$3:$J$20,2,FALSE)),"",VLOOKUP(TabC[[#This Row],[Grund für Differenz]],Datenquelle!$I$3:$J$20,2,FALSE))</f>
        <v/>
      </c>
      <c r="V92" s="562"/>
      <c r="W92" s="540"/>
      <c r="X92" s="540"/>
      <c r="Y92" s="541"/>
      <c r="Z92" s="541"/>
      <c r="AA92" s="541"/>
      <c r="AB92" s="541"/>
      <c r="AC92" s="541"/>
      <c r="AD92" s="541"/>
      <c r="AE92" s="539"/>
      <c r="AF92" s="550"/>
      <c r="AG92" s="550"/>
      <c r="AH92" s="550"/>
      <c r="AI92" s="550"/>
      <c r="AJ92" s="550"/>
      <c r="AK92" s="550"/>
      <c r="AL92" s="550"/>
      <c r="AM92" s="550"/>
      <c r="AN92" s="550"/>
      <c r="AO92" s="550"/>
      <c r="AP92" s="550"/>
      <c r="AQ92" s="550"/>
      <c r="AR92" s="551"/>
      <c r="AS92" s="550"/>
      <c r="AU92" s="549" t="str">
        <f>IF(OR(TabC[[#This Row],[eingereichter
Betrag (€)]]=0,TabC[[#This Row],[eingereichter
Betrag (€)]]=""),"",COUNTA($M$6:$M92)-COUNTIF(($M$6:$M92),0))</f>
        <v/>
      </c>
      <c r="AV92" s="552">
        <f t="shared" ca="1" si="1"/>
        <v>0.90083857402845313</v>
      </c>
      <c r="AW92" s="552">
        <f>IF(TabC[[#This Row],[Lfd.
Nr. f.
Stich-
probe]]&lt;&gt;"",TabC[[#This Row],[Zufalls-
zahl]],0)</f>
        <v>0</v>
      </c>
      <c r="AX92" s="563">
        <f>IF(TabC[[#This Row],[Stich-
probe]]&gt;0,IF(TabC[[#This Row],[Differenz
förderfähig/
eingereicht nach Prüfung ÖIF (€)]]&lt;&gt;0,1,0),0)</f>
        <v>0</v>
      </c>
      <c r="AY92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93" spans="1:71" s="60" customFormat="1">
      <c r="C93" s="549">
        <f>IF(TabC[[#This Row],[Zufalls-
zahl wenn
lfd. Nr.]]=0,0,IF(RANK(TabC[[#This Row],[Zufalls-
zahl wenn
lfd. Nr.]],TabC[Zufalls-
zahl wenn
lfd. Nr.])&lt;=TabC[[#Totals],[Zufalls-
zahl]],1,0))</f>
        <v>0</v>
      </c>
      <c r="D93" s="531" t="s">
        <v>39</v>
      </c>
      <c r="E93" s="532">
        <v>87</v>
      </c>
      <c r="F93" s="190"/>
      <c r="G93" s="77"/>
      <c r="H93" s="74"/>
      <c r="I93" s="173"/>
      <c r="M93" s="153"/>
      <c r="N93" s="153"/>
      <c r="O93" s="561">
        <f>(TabC[[#This Row],[förderfähiger 
Betrag nach Prüfung ÖIF (€)]]-TabC[[#This Row],[eingereichter
Betrag (€)]])*IF(TabC[[#This Row],[Stich-
probe]]&gt;0,1,0)</f>
        <v>0</v>
      </c>
      <c r="S93" s="562"/>
      <c r="T93" s="566"/>
      <c r="U93" s="566" t="str">
        <f>IF(ISERROR(VLOOKUP(TabC[[#This Row],[Grund für Differenz]],Datenquelle!$I$3:$J$20,2,FALSE)),"",VLOOKUP(TabC[[#This Row],[Grund für Differenz]],Datenquelle!$I$3:$J$20,2,FALSE))</f>
        <v/>
      </c>
      <c r="V93" s="562"/>
      <c r="W93" s="540"/>
      <c r="X93" s="540"/>
      <c r="Y93" s="541"/>
      <c r="Z93" s="541"/>
      <c r="AA93" s="541"/>
      <c r="AB93" s="541"/>
      <c r="AC93" s="541"/>
      <c r="AD93" s="541"/>
      <c r="AE93" s="539"/>
      <c r="AF93" s="550"/>
      <c r="AG93" s="550"/>
      <c r="AH93" s="550"/>
      <c r="AI93" s="550"/>
      <c r="AJ93" s="550"/>
      <c r="AK93" s="550"/>
      <c r="AL93" s="550"/>
      <c r="AM93" s="550"/>
      <c r="AN93" s="550"/>
      <c r="AO93" s="550"/>
      <c r="AP93" s="550"/>
      <c r="AQ93" s="550"/>
      <c r="AR93" s="551"/>
      <c r="AS93" s="550"/>
      <c r="AU93" s="549" t="str">
        <f>IF(OR(TabC[[#This Row],[eingereichter
Betrag (€)]]=0,TabC[[#This Row],[eingereichter
Betrag (€)]]=""),"",COUNTA($M$6:$M93)-COUNTIF(($M$6:$M93),0))</f>
        <v/>
      </c>
      <c r="AV93" s="552">
        <f t="shared" ca="1" si="1"/>
        <v>0.79729844597268085</v>
      </c>
      <c r="AW93" s="552">
        <f>IF(TabC[[#This Row],[Lfd.
Nr. f.
Stich-
probe]]&lt;&gt;"",TabC[[#This Row],[Zufalls-
zahl]],0)</f>
        <v>0</v>
      </c>
      <c r="AX93" s="563">
        <f>IF(TabC[[#This Row],[Stich-
probe]]&gt;0,IF(TabC[[#This Row],[Differenz
förderfähig/
eingereicht nach Prüfung ÖIF (€)]]&lt;&gt;0,1,0),0)</f>
        <v>0</v>
      </c>
      <c r="AY93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94" spans="1:71" s="60" customFormat="1">
      <c r="C94" s="549">
        <f>IF(TabC[[#This Row],[Zufalls-
zahl wenn
lfd. Nr.]]=0,0,IF(RANK(TabC[[#This Row],[Zufalls-
zahl wenn
lfd. Nr.]],TabC[Zufalls-
zahl wenn
lfd. Nr.])&lt;=TabC[[#Totals],[Zufalls-
zahl]],1,0))</f>
        <v>0</v>
      </c>
      <c r="D94" s="531" t="s">
        <v>39</v>
      </c>
      <c r="E94" s="532">
        <v>88</v>
      </c>
      <c r="F94" s="190"/>
      <c r="G94" s="77"/>
      <c r="H94" s="74"/>
      <c r="I94" s="173"/>
      <c r="M94" s="153"/>
      <c r="N94" s="153"/>
      <c r="O94" s="561">
        <f>(TabC[[#This Row],[förderfähiger 
Betrag nach Prüfung ÖIF (€)]]-TabC[[#This Row],[eingereichter
Betrag (€)]])*IF(TabC[[#This Row],[Stich-
probe]]&gt;0,1,0)</f>
        <v>0</v>
      </c>
      <c r="S94" s="562"/>
      <c r="T94" s="566"/>
      <c r="U94" s="566" t="str">
        <f>IF(ISERROR(VLOOKUP(TabC[[#This Row],[Grund für Differenz]],Datenquelle!$I$3:$J$20,2,FALSE)),"",VLOOKUP(TabC[[#This Row],[Grund für Differenz]],Datenquelle!$I$3:$J$20,2,FALSE))</f>
        <v/>
      </c>
      <c r="V94" s="562"/>
      <c r="W94" s="540"/>
      <c r="X94" s="540"/>
      <c r="Y94" s="541"/>
      <c r="Z94" s="541"/>
      <c r="AA94" s="541"/>
      <c r="AB94" s="541"/>
      <c r="AC94" s="541"/>
      <c r="AD94" s="541"/>
      <c r="AE94" s="539"/>
      <c r="AF94" s="550"/>
      <c r="AG94" s="550"/>
      <c r="AH94" s="550"/>
      <c r="AI94" s="550"/>
      <c r="AJ94" s="550"/>
      <c r="AK94" s="550"/>
      <c r="AL94" s="550"/>
      <c r="AM94" s="550"/>
      <c r="AN94" s="550"/>
      <c r="AO94" s="550"/>
      <c r="AP94" s="550"/>
      <c r="AQ94" s="550"/>
      <c r="AR94" s="551"/>
      <c r="AS94" s="550"/>
      <c r="AU94" s="549" t="str">
        <f>IF(OR(TabC[[#This Row],[eingereichter
Betrag (€)]]=0,TabC[[#This Row],[eingereichter
Betrag (€)]]=""),"",COUNTA($M$6:$M94)-COUNTIF(($M$6:$M94),0))</f>
        <v/>
      </c>
      <c r="AV94" s="552">
        <f t="shared" ca="1" si="1"/>
        <v>0.93247794561230568</v>
      </c>
      <c r="AW94" s="552">
        <f>IF(TabC[[#This Row],[Lfd.
Nr. f.
Stich-
probe]]&lt;&gt;"",TabC[[#This Row],[Zufalls-
zahl]],0)</f>
        <v>0</v>
      </c>
      <c r="AX94" s="563">
        <f>IF(TabC[[#This Row],[Stich-
probe]]&gt;0,IF(TabC[[#This Row],[Differenz
förderfähig/
eingereicht nach Prüfung ÖIF (€)]]&lt;&gt;0,1,0),0)</f>
        <v>0</v>
      </c>
      <c r="AY94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95" spans="1:71" s="60" customFormat="1">
      <c r="C95" s="549">
        <f>IF(TabC[[#This Row],[Zufalls-
zahl wenn
lfd. Nr.]]=0,0,IF(RANK(TabC[[#This Row],[Zufalls-
zahl wenn
lfd. Nr.]],TabC[Zufalls-
zahl wenn
lfd. Nr.])&lt;=TabC[[#Totals],[Zufalls-
zahl]],1,0))</f>
        <v>0</v>
      </c>
      <c r="D95" s="531" t="s">
        <v>39</v>
      </c>
      <c r="E95" s="532">
        <v>89</v>
      </c>
      <c r="F95" s="190"/>
      <c r="G95" s="77"/>
      <c r="H95" s="74"/>
      <c r="I95" s="173"/>
      <c r="M95" s="153"/>
      <c r="N95" s="153"/>
      <c r="O95" s="561">
        <f>(TabC[[#This Row],[förderfähiger 
Betrag nach Prüfung ÖIF (€)]]-TabC[[#This Row],[eingereichter
Betrag (€)]])*IF(TabC[[#This Row],[Stich-
probe]]&gt;0,1,0)</f>
        <v>0</v>
      </c>
      <c r="S95" s="562"/>
      <c r="T95" s="566"/>
      <c r="U95" s="566" t="str">
        <f>IF(ISERROR(VLOOKUP(TabC[[#This Row],[Grund für Differenz]],Datenquelle!$I$3:$J$20,2,FALSE)),"",VLOOKUP(TabC[[#This Row],[Grund für Differenz]],Datenquelle!$I$3:$J$20,2,FALSE))</f>
        <v/>
      </c>
      <c r="V95" s="562"/>
      <c r="W95" s="540"/>
      <c r="X95" s="540"/>
      <c r="Y95" s="541"/>
      <c r="Z95" s="541"/>
      <c r="AA95" s="541"/>
      <c r="AB95" s="541"/>
      <c r="AC95" s="541"/>
      <c r="AD95" s="541"/>
      <c r="AE95" s="539"/>
      <c r="AF95" s="550"/>
      <c r="AG95" s="550"/>
      <c r="AH95" s="550"/>
      <c r="AI95" s="550"/>
      <c r="AJ95" s="550"/>
      <c r="AK95" s="550"/>
      <c r="AL95" s="550"/>
      <c r="AM95" s="550"/>
      <c r="AN95" s="550"/>
      <c r="AO95" s="550"/>
      <c r="AP95" s="550"/>
      <c r="AQ95" s="550"/>
      <c r="AR95" s="551"/>
      <c r="AS95" s="550"/>
      <c r="AU95" s="549" t="str">
        <f>IF(OR(TabC[[#This Row],[eingereichter
Betrag (€)]]=0,TabC[[#This Row],[eingereichter
Betrag (€)]]=""),"",COUNTA($M$6:$M95)-COUNTIF(($M$6:$M95),0))</f>
        <v/>
      </c>
      <c r="AV95" s="552">
        <f t="shared" ca="1" si="1"/>
        <v>0.99947584100674325</v>
      </c>
      <c r="AW95" s="552">
        <f>IF(TabC[[#This Row],[Lfd.
Nr. f.
Stich-
probe]]&lt;&gt;"",TabC[[#This Row],[Zufalls-
zahl]],0)</f>
        <v>0</v>
      </c>
      <c r="AX95" s="563">
        <f>IF(TabC[[#This Row],[Stich-
probe]]&gt;0,IF(TabC[[#This Row],[Differenz
förderfähig/
eingereicht nach Prüfung ÖIF (€)]]&lt;&gt;0,1,0),0)</f>
        <v>0</v>
      </c>
      <c r="AY95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96" spans="1:71" s="60" customFormat="1">
      <c r="C96" s="549">
        <f>IF(TabC[[#This Row],[Zufalls-
zahl wenn
lfd. Nr.]]=0,0,IF(RANK(TabC[[#This Row],[Zufalls-
zahl wenn
lfd. Nr.]],TabC[Zufalls-
zahl wenn
lfd. Nr.])&lt;=TabC[[#Totals],[Zufalls-
zahl]],1,0))</f>
        <v>0</v>
      </c>
      <c r="D96" s="531" t="s">
        <v>39</v>
      </c>
      <c r="E96" s="532">
        <v>90</v>
      </c>
      <c r="F96" s="190"/>
      <c r="G96" s="77"/>
      <c r="H96" s="74"/>
      <c r="I96" s="173"/>
      <c r="M96" s="153"/>
      <c r="N96" s="153"/>
      <c r="O96" s="561">
        <f>(TabC[[#This Row],[förderfähiger 
Betrag nach Prüfung ÖIF (€)]]-TabC[[#This Row],[eingereichter
Betrag (€)]])*IF(TabC[[#This Row],[Stich-
probe]]&gt;0,1,0)</f>
        <v>0</v>
      </c>
      <c r="S96" s="562"/>
      <c r="T96" s="566"/>
      <c r="U96" s="566" t="str">
        <f>IF(ISERROR(VLOOKUP(TabC[[#This Row],[Grund für Differenz]],Datenquelle!$I$3:$J$20,2,FALSE)),"",VLOOKUP(TabC[[#This Row],[Grund für Differenz]],Datenquelle!$I$3:$J$20,2,FALSE))</f>
        <v/>
      </c>
      <c r="V96" s="562"/>
      <c r="W96" s="540"/>
      <c r="X96" s="540"/>
      <c r="Y96" s="541"/>
      <c r="Z96" s="541"/>
      <c r="AA96" s="541"/>
      <c r="AB96" s="541"/>
      <c r="AC96" s="541"/>
      <c r="AD96" s="541"/>
      <c r="AE96" s="539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1"/>
      <c r="AS96" s="550"/>
      <c r="AU96" s="549" t="str">
        <f>IF(OR(TabC[[#This Row],[eingereichter
Betrag (€)]]=0,TabC[[#This Row],[eingereichter
Betrag (€)]]=""),"",COUNTA($M$6:$M96)-COUNTIF(($M$6:$M96),0))</f>
        <v/>
      </c>
      <c r="AV96" s="552">
        <f t="shared" ca="1" si="1"/>
        <v>0.44102676504029681</v>
      </c>
      <c r="AW96" s="552">
        <f>IF(TabC[[#This Row],[Lfd.
Nr. f.
Stich-
probe]]&lt;&gt;"",TabC[[#This Row],[Zufalls-
zahl]],0)</f>
        <v>0</v>
      </c>
      <c r="AX96" s="563">
        <f>IF(TabC[[#This Row],[Stich-
probe]]&gt;0,IF(TabC[[#This Row],[Differenz
förderfähig/
eingereicht nach Prüfung ÖIF (€)]]&lt;&gt;0,1,0),0)</f>
        <v>0</v>
      </c>
      <c r="AY96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97" spans="3:51" s="60" customFormat="1">
      <c r="C97" s="549">
        <f>IF(TabC[[#This Row],[Zufalls-
zahl wenn
lfd. Nr.]]=0,0,IF(RANK(TabC[[#This Row],[Zufalls-
zahl wenn
lfd. Nr.]],TabC[Zufalls-
zahl wenn
lfd. Nr.])&lt;=TabC[[#Totals],[Zufalls-
zahl]],1,0))</f>
        <v>0</v>
      </c>
      <c r="D97" s="531" t="s">
        <v>39</v>
      </c>
      <c r="E97" s="532">
        <v>91</v>
      </c>
      <c r="F97" s="190"/>
      <c r="G97" s="77"/>
      <c r="H97" s="74"/>
      <c r="I97" s="173"/>
      <c r="M97" s="153"/>
      <c r="N97" s="153"/>
      <c r="O97" s="561">
        <f>(TabC[[#This Row],[förderfähiger 
Betrag nach Prüfung ÖIF (€)]]-TabC[[#This Row],[eingereichter
Betrag (€)]])*IF(TabC[[#This Row],[Stich-
probe]]&gt;0,1,0)</f>
        <v>0</v>
      </c>
      <c r="S97" s="562"/>
      <c r="T97" s="566"/>
      <c r="U97" s="566" t="str">
        <f>IF(ISERROR(VLOOKUP(TabC[[#This Row],[Grund für Differenz]],Datenquelle!$I$3:$J$20,2,FALSE)),"",VLOOKUP(TabC[[#This Row],[Grund für Differenz]],Datenquelle!$I$3:$J$20,2,FALSE))</f>
        <v/>
      </c>
      <c r="V97" s="562"/>
      <c r="W97" s="540"/>
      <c r="X97" s="540"/>
      <c r="Y97" s="541"/>
      <c r="Z97" s="541"/>
      <c r="AA97" s="541"/>
      <c r="AB97" s="541"/>
      <c r="AC97" s="541"/>
      <c r="AD97" s="541"/>
      <c r="AE97" s="539"/>
      <c r="AF97" s="550"/>
      <c r="AG97" s="550"/>
      <c r="AH97" s="550"/>
      <c r="AI97" s="550"/>
      <c r="AJ97" s="550"/>
      <c r="AK97" s="550"/>
      <c r="AL97" s="550"/>
      <c r="AM97" s="550"/>
      <c r="AN97" s="550"/>
      <c r="AO97" s="550"/>
      <c r="AP97" s="550"/>
      <c r="AQ97" s="550"/>
      <c r="AR97" s="551"/>
      <c r="AS97" s="550"/>
      <c r="AU97" s="549" t="str">
        <f>IF(OR(TabC[[#This Row],[eingereichter
Betrag (€)]]=0,TabC[[#This Row],[eingereichter
Betrag (€)]]=""),"",COUNTA($M$6:$M97)-COUNTIF(($M$6:$M97),0))</f>
        <v/>
      </c>
      <c r="AV97" s="552">
        <f t="shared" ca="1" si="1"/>
        <v>0.76940845517264589</v>
      </c>
      <c r="AW97" s="552">
        <f>IF(TabC[[#This Row],[Lfd.
Nr. f.
Stich-
probe]]&lt;&gt;"",TabC[[#This Row],[Zufalls-
zahl]],0)</f>
        <v>0</v>
      </c>
      <c r="AX97" s="563">
        <f>IF(TabC[[#This Row],[Stich-
probe]]&gt;0,IF(TabC[[#This Row],[Differenz
förderfähig/
eingereicht nach Prüfung ÖIF (€)]]&lt;&gt;0,1,0),0)</f>
        <v>0</v>
      </c>
      <c r="AY97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98" spans="3:51" s="60" customFormat="1">
      <c r="C98" s="549">
        <f>IF(TabC[[#This Row],[Zufalls-
zahl wenn
lfd. Nr.]]=0,0,IF(RANK(TabC[[#This Row],[Zufalls-
zahl wenn
lfd. Nr.]],TabC[Zufalls-
zahl wenn
lfd. Nr.])&lt;=TabC[[#Totals],[Zufalls-
zahl]],1,0))</f>
        <v>0</v>
      </c>
      <c r="D98" s="531" t="s">
        <v>39</v>
      </c>
      <c r="E98" s="532">
        <v>92</v>
      </c>
      <c r="F98" s="190"/>
      <c r="G98" s="77"/>
      <c r="H98" s="74"/>
      <c r="I98" s="173"/>
      <c r="M98" s="153"/>
      <c r="N98" s="153"/>
      <c r="O98" s="561">
        <f>(TabC[[#This Row],[förderfähiger 
Betrag nach Prüfung ÖIF (€)]]-TabC[[#This Row],[eingereichter
Betrag (€)]])*IF(TabC[[#This Row],[Stich-
probe]]&gt;0,1,0)</f>
        <v>0</v>
      </c>
      <c r="S98" s="562"/>
      <c r="T98" s="566"/>
      <c r="U98" s="566" t="str">
        <f>IF(ISERROR(VLOOKUP(TabC[[#This Row],[Grund für Differenz]],Datenquelle!$I$3:$J$20,2,FALSE)),"",VLOOKUP(TabC[[#This Row],[Grund für Differenz]],Datenquelle!$I$3:$J$20,2,FALSE))</f>
        <v/>
      </c>
      <c r="V98" s="562"/>
      <c r="W98" s="540"/>
      <c r="X98" s="540"/>
      <c r="Y98" s="541"/>
      <c r="Z98" s="541"/>
      <c r="AA98" s="541"/>
      <c r="AB98" s="541"/>
      <c r="AC98" s="541"/>
      <c r="AD98" s="541"/>
      <c r="AE98" s="539"/>
      <c r="AF98" s="550"/>
      <c r="AG98" s="550"/>
      <c r="AH98" s="550"/>
      <c r="AI98" s="550"/>
      <c r="AJ98" s="550"/>
      <c r="AK98" s="550"/>
      <c r="AL98" s="550"/>
      <c r="AM98" s="550"/>
      <c r="AN98" s="550"/>
      <c r="AO98" s="550"/>
      <c r="AP98" s="550"/>
      <c r="AQ98" s="550"/>
      <c r="AR98" s="551"/>
      <c r="AS98" s="550"/>
      <c r="AU98" s="549" t="str">
        <f>IF(OR(TabC[[#This Row],[eingereichter
Betrag (€)]]=0,TabC[[#This Row],[eingereichter
Betrag (€)]]=""),"",COUNTA($M$6:$M98)-COUNTIF(($M$6:$M98),0))</f>
        <v/>
      </c>
      <c r="AV98" s="552">
        <f t="shared" ca="1" si="1"/>
        <v>0.5509226856664039</v>
      </c>
      <c r="AW98" s="552">
        <f>IF(TabC[[#This Row],[Lfd.
Nr. f.
Stich-
probe]]&lt;&gt;"",TabC[[#This Row],[Zufalls-
zahl]],0)</f>
        <v>0</v>
      </c>
      <c r="AX98" s="563">
        <f>IF(TabC[[#This Row],[Stich-
probe]]&gt;0,IF(TabC[[#This Row],[Differenz
förderfähig/
eingereicht nach Prüfung ÖIF (€)]]&lt;&gt;0,1,0),0)</f>
        <v>0</v>
      </c>
      <c r="AY98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99" spans="3:51" s="60" customFormat="1">
      <c r="C99" s="549">
        <f>IF(TabC[[#This Row],[Zufalls-
zahl wenn
lfd. Nr.]]=0,0,IF(RANK(TabC[[#This Row],[Zufalls-
zahl wenn
lfd. Nr.]],TabC[Zufalls-
zahl wenn
lfd. Nr.])&lt;=TabC[[#Totals],[Zufalls-
zahl]],1,0))</f>
        <v>0</v>
      </c>
      <c r="D99" s="531" t="s">
        <v>39</v>
      </c>
      <c r="E99" s="532">
        <v>93</v>
      </c>
      <c r="F99" s="190"/>
      <c r="G99" s="77"/>
      <c r="H99" s="74"/>
      <c r="I99" s="173"/>
      <c r="M99" s="153"/>
      <c r="N99" s="153"/>
      <c r="O99" s="561">
        <f>(TabC[[#This Row],[förderfähiger 
Betrag nach Prüfung ÖIF (€)]]-TabC[[#This Row],[eingereichter
Betrag (€)]])*IF(TabC[[#This Row],[Stich-
probe]]&gt;0,1,0)</f>
        <v>0</v>
      </c>
      <c r="S99" s="562"/>
      <c r="T99" s="566"/>
      <c r="U99" s="566" t="str">
        <f>IF(ISERROR(VLOOKUP(TabC[[#This Row],[Grund für Differenz]],Datenquelle!$I$3:$J$20,2,FALSE)),"",VLOOKUP(TabC[[#This Row],[Grund für Differenz]],Datenquelle!$I$3:$J$20,2,FALSE))</f>
        <v/>
      </c>
      <c r="V99" s="562"/>
      <c r="W99" s="540"/>
      <c r="X99" s="540"/>
      <c r="Y99" s="541"/>
      <c r="Z99" s="541"/>
      <c r="AA99" s="541"/>
      <c r="AB99" s="541"/>
      <c r="AC99" s="541"/>
      <c r="AD99" s="541"/>
      <c r="AE99" s="539"/>
      <c r="AF99" s="550"/>
      <c r="AG99" s="550"/>
      <c r="AH99" s="550"/>
      <c r="AI99" s="550"/>
      <c r="AJ99" s="550"/>
      <c r="AK99" s="550"/>
      <c r="AL99" s="550"/>
      <c r="AM99" s="550"/>
      <c r="AN99" s="550"/>
      <c r="AO99" s="550"/>
      <c r="AP99" s="550"/>
      <c r="AQ99" s="550"/>
      <c r="AR99" s="551"/>
      <c r="AS99" s="550"/>
      <c r="AU99" s="549" t="str">
        <f>IF(OR(TabC[[#This Row],[eingereichter
Betrag (€)]]=0,TabC[[#This Row],[eingereichter
Betrag (€)]]=""),"",COUNTA($M$6:$M99)-COUNTIF(($M$6:$M99),0))</f>
        <v/>
      </c>
      <c r="AV99" s="552">
        <f t="shared" ca="1" si="1"/>
        <v>0.53400755925557652</v>
      </c>
      <c r="AW99" s="552">
        <f>IF(TabC[[#This Row],[Lfd.
Nr. f.
Stich-
probe]]&lt;&gt;"",TabC[[#This Row],[Zufalls-
zahl]],0)</f>
        <v>0</v>
      </c>
      <c r="AX99" s="563">
        <f>IF(TabC[[#This Row],[Stich-
probe]]&gt;0,IF(TabC[[#This Row],[Differenz
förderfähig/
eingereicht nach Prüfung ÖIF (€)]]&lt;&gt;0,1,0),0)</f>
        <v>0</v>
      </c>
      <c r="AY99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100" spans="3:51" s="60" customFormat="1">
      <c r="C100" s="549">
        <f>IF(TabC[[#This Row],[Zufalls-
zahl wenn
lfd. Nr.]]=0,0,IF(RANK(TabC[[#This Row],[Zufalls-
zahl wenn
lfd. Nr.]],TabC[Zufalls-
zahl wenn
lfd. Nr.])&lt;=TabC[[#Totals],[Zufalls-
zahl]],1,0))</f>
        <v>0</v>
      </c>
      <c r="D100" s="531" t="s">
        <v>39</v>
      </c>
      <c r="E100" s="532">
        <v>94</v>
      </c>
      <c r="F100" s="190"/>
      <c r="G100" s="77"/>
      <c r="H100" s="74"/>
      <c r="I100" s="173"/>
      <c r="M100" s="153"/>
      <c r="N100" s="153"/>
      <c r="O100" s="561">
        <f>(TabC[[#This Row],[förderfähiger 
Betrag nach Prüfung ÖIF (€)]]-TabC[[#This Row],[eingereichter
Betrag (€)]])*IF(TabC[[#This Row],[Stich-
probe]]&gt;0,1,0)</f>
        <v>0</v>
      </c>
      <c r="S100" s="562"/>
      <c r="T100" s="566"/>
      <c r="U100" s="566" t="str">
        <f>IF(ISERROR(VLOOKUP(TabC[[#This Row],[Grund für Differenz]],Datenquelle!$I$3:$J$20,2,FALSE)),"",VLOOKUP(TabC[[#This Row],[Grund für Differenz]],Datenquelle!$I$3:$J$20,2,FALSE))</f>
        <v/>
      </c>
      <c r="V100" s="562"/>
      <c r="W100" s="540"/>
      <c r="X100" s="540"/>
      <c r="Y100" s="541"/>
      <c r="Z100" s="541"/>
      <c r="AA100" s="541"/>
      <c r="AB100" s="541"/>
      <c r="AC100" s="541"/>
      <c r="AD100" s="541"/>
      <c r="AE100" s="539"/>
      <c r="AF100" s="550"/>
      <c r="AG100" s="550"/>
      <c r="AH100" s="550"/>
      <c r="AI100" s="550"/>
      <c r="AJ100" s="550"/>
      <c r="AK100" s="550"/>
      <c r="AL100" s="550"/>
      <c r="AM100" s="550"/>
      <c r="AN100" s="550"/>
      <c r="AO100" s="550"/>
      <c r="AP100" s="550"/>
      <c r="AQ100" s="550"/>
      <c r="AR100" s="551"/>
      <c r="AS100" s="550"/>
      <c r="AU100" s="549" t="str">
        <f>IF(OR(TabC[[#This Row],[eingereichter
Betrag (€)]]=0,TabC[[#This Row],[eingereichter
Betrag (€)]]=""),"",COUNTA($M$6:$M100)-COUNTIF(($M$6:$M100),0))</f>
        <v/>
      </c>
      <c r="AV100" s="552">
        <f t="shared" ca="1" si="1"/>
        <v>0.75765687331726517</v>
      </c>
      <c r="AW100" s="552">
        <f>IF(TabC[[#This Row],[Lfd.
Nr. f.
Stich-
probe]]&lt;&gt;"",TabC[[#This Row],[Zufalls-
zahl]],0)</f>
        <v>0</v>
      </c>
      <c r="AX100" s="563">
        <f>IF(TabC[[#This Row],[Stich-
probe]]&gt;0,IF(TabC[[#This Row],[Differenz
förderfähig/
eingereicht nach Prüfung ÖIF (€)]]&lt;&gt;0,1,0),0)</f>
        <v>0</v>
      </c>
      <c r="AY100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101" spans="3:51" s="60" customFormat="1">
      <c r="C101" s="549">
        <f>IF(TabC[[#This Row],[Zufalls-
zahl wenn
lfd. Nr.]]=0,0,IF(RANK(TabC[[#This Row],[Zufalls-
zahl wenn
lfd. Nr.]],TabC[Zufalls-
zahl wenn
lfd. Nr.])&lt;=TabC[[#Totals],[Zufalls-
zahl]],1,0))</f>
        <v>0</v>
      </c>
      <c r="D101" s="531" t="s">
        <v>39</v>
      </c>
      <c r="E101" s="532">
        <v>95</v>
      </c>
      <c r="F101" s="190"/>
      <c r="G101" s="77"/>
      <c r="H101" s="74"/>
      <c r="I101" s="173"/>
      <c r="M101" s="153"/>
      <c r="N101" s="153"/>
      <c r="O101" s="561">
        <f>(TabC[[#This Row],[förderfähiger 
Betrag nach Prüfung ÖIF (€)]]-TabC[[#This Row],[eingereichter
Betrag (€)]])*IF(TabC[[#This Row],[Stich-
probe]]&gt;0,1,0)</f>
        <v>0</v>
      </c>
      <c r="S101" s="562"/>
      <c r="T101" s="566"/>
      <c r="U101" s="566" t="str">
        <f>IF(ISERROR(VLOOKUP(TabC[[#This Row],[Grund für Differenz]],Datenquelle!$I$3:$J$20,2,FALSE)),"",VLOOKUP(TabC[[#This Row],[Grund für Differenz]],Datenquelle!$I$3:$J$20,2,FALSE))</f>
        <v/>
      </c>
      <c r="V101" s="562"/>
      <c r="W101" s="540"/>
      <c r="X101" s="540"/>
      <c r="Y101" s="541"/>
      <c r="Z101" s="541"/>
      <c r="AA101" s="541"/>
      <c r="AB101" s="541"/>
      <c r="AC101" s="541"/>
      <c r="AD101" s="541"/>
      <c r="AE101" s="539"/>
      <c r="AF101" s="550"/>
      <c r="AG101" s="550"/>
      <c r="AH101" s="550"/>
      <c r="AI101" s="550"/>
      <c r="AJ101" s="550"/>
      <c r="AK101" s="550"/>
      <c r="AL101" s="550"/>
      <c r="AM101" s="550"/>
      <c r="AN101" s="550"/>
      <c r="AO101" s="550"/>
      <c r="AP101" s="550"/>
      <c r="AQ101" s="550"/>
      <c r="AR101" s="551"/>
      <c r="AS101" s="550"/>
      <c r="AU101" s="549" t="str">
        <f>IF(OR(TabC[[#This Row],[eingereichter
Betrag (€)]]=0,TabC[[#This Row],[eingereichter
Betrag (€)]]=""),"",COUNTA($M$6:$M101)-COUNTIF(($M$6:$M101),0))</f>
        <v/>
      </c>
      <c r="AV101" s="552">
        <f t="shared" ca="1" si="1"/>
        <v>0.31305940661894216</v>
      </c>
      <c r="AW101" s="552">
        <f>IF(TabC[[#This Row],[Lfd.
Nr. f.
Stich-
probe]]&lt;&gt;"",TabC[[#This Row],[Zufalls-
zahl]],0)</f>
        <v>0</v>
      </c>
      <c r="AX101" s="563">
        <f>IF(TabC[[#This Row],[Stich-
probe]]&gt;0,IF(TabC[[#This Row],[Differenz
förderfähig/
eingereicht nach Prüfung ÖIF (€)]]&lt;&gt;0,1,0),0)</f>
        <v>0</v>
      </c>
      <c r="AY101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102" spans="3:51" s="60" customFormat="1">
      <c r="C102" s="549">
        <f>IF(TabC[[#This Row],[Zufalls-
zahl wenn
lfd. Nr.]]=0,0,IF(RANK(TabC[[#This Row],[Zufalls-
zahl wenn
lfd. Nr.]],TabC[Zufalls-
zahl wenn
lfd. Nr.])&lt;=TabC[[#Totals],[Zufalls-
zahl]],1,0))</f>
        <v>0</v>
      </c>
      <c r="D102" s="531" t="s">
        <v>39</v>
      </c>
      <c r="E102" s="532">
        <v>96</v>
      </c>
      <c r="F102" s="190"/>
      <c r="G102" s="77"/>
      <c r="H102" s="74"/>
      <c r="I102" s="173"/>
      <c r="M102" s="153"/>
      <c r="N102" s="153"/>
      <c r="O102" s="561">
        <f>(TabC[[#This Row],[förderfähiger 
Betrag nach Prüfung ÖIF (€)]]-TabC[[#This Row],[eingereichter
Betrag (€)]])*IF(TabC[[#This Row],[Stich-
probe]]&gt;0,1,0)</f>
        <v>0</v>
      </c>
      <c r="S102" s="562"/>
      <c r="T102" s="566"/>
      <c r="U102" s="566" t="str">
        <f>IF(ISERROR(VLOOKUP(TabC[[#This Row],[Grund für Differenz]],Datenquelle!$I$3:$J$20,2,FALSE)),"",VLOOKUP(TabC[[#This Row],[Grund für Differenz]],Datenquelle!$I$3:$J$20,2,FALSE))</f>
        <v/>
      </c>
      <c r="V102" s="562"/>
      <c r="W102" s="540"/>
      <c r="X102" s="540"/>
      <c r="Y102" s="541"/>
      <c r="Z102" s="541"/>
      <c r="AA102" s="541"/>
      <c r="AB102" s="541"/>
      <c r="AC102" s="541"/>
      <c r="AD102" s="541"/>
      <c r="AE102" s="539"/>
      <c r="AF102" s="550"/>
      <c r="AG102" s="550"/>
      <c r="AH102" s="550"/>
      <c r="AI102" s="550"/>
      <c r="AJ102" s="550"/>
      <c r="AK102" s="550"/>
      <c r="AL102" s="550"/>
      <c r="AM102" s="550"/>
      <c r="AN102" s="550"/>
      <c r="AO102" s="550"/>
      <c r="AP102" s="550"/>
      <c r="AQ102" s="550"/>
      <c r="AR102" s="551"/>
      <c r="AS102" s="550"/>
      <c r="AU102" s="549" t="str">
        <f>IF(OR(TabC[[#This Row],[eingereichter
Betrag (€)]]=0,TabC[[#This Row],[eingereichter
Betrag (€)]]=""),"",COUNTA($M$6:$M102)-COUNTIF(($M$6:$M102),0))</f>
        <v/>
      </c>
      <c r="AV102" s="552">
        <f t="shared" ca="1" si="1"/>
        <v>0.99939154965855292</v>
      </c>
      <c r="AW102" s="552">
        <f>IF(TabC[[#This Row],[Lfd.
Nr. f.
Stich-
probe]]&lt;&gt;"",TabC[[#This Row],[Zufalls-
zahl]],0)</f>
        <v>0</v>
      </c>
      <c r="AX102" s="563">
        <f>IF(TabC[[#This Row],[Stich-
probe]]&gt;0,IF(TabC[[#This Row],[Differenz
förderfähig/
eingereicht nach Prüfung ÖIF (€)]]&lt;&gt;0,1,0),0)</f>
        <v>0</v>
      </c>
      <c r="AY102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103" spans="3:51" s="60" customFormat="1">
      <c r="C103" s="549">
        <f>IF(TabC[[#This Row],[Zufalls-
zahl wenn
lfd. Nr.]]=0,0,IF(RANK(TabC[[#This Row],[Zufalls-
zahl wenn
lfd. Nr.]],TabC[Zufalls-
zahl wenn
lfd. Nr.])&lt;=TabC[[#Totals],[Zufalls-
zahl]],1,0))</f>
        <v>0</v>
      </c>
      <c r="D103" s="531" t="s">
        <v>39</v>
      </c>
      <c r="E103" s="532">
        <v>97</v>
      </c>
      <c r="F103" s="190"/>
      <c r="G103" s="77"/>
      <c r="H103" s="74"/>
      <c r="I103" s="173"/>
      <c r="M103" s="153"/>
      <c r="N103" s="153"/>
      <c r="O103" s="561">
        <f>(TabC[[#This Row],[förderfähiger 
Betrag nach Prüfung ÖIF (€)]]-TabC[[#This Row],[eingereichter
Betrag (€)]])*IF(TabC[[#This Row],[Stich-
probe]]&gt;0,1,0)</f>
        <v>0</v>
      </c>
      <c r="S103" s="562"/>
      <c r="T103" s="566"/>
      <c r="U103" s="566" t="str">
        <f>IF(ISERROR(VLOOKUP(TabC[[#This Row],[Grund für Differenz]],Datenquelle!$I$3:$J$20,2,FALSE)),"",VLOOKUP(TabC[[#This Row],[Grund für Differenz]],Datenquelle!$I$3:$J$20,2,FALSE))</f>
        <v/>
      </c>
      <c r="V103" s="562"/>
      <c r="W103" s="540"/>
      <c r="X103" s="540"/>
      <c r="Y103" s="541"/>
      <c r="Z103" s="541"/>
      <c r="AA103" s="541"/>
      <c r="AB103" s="541"/>
      <c r="AC103" s="541"/>
      <c r="AD103" s="541"/>
      <c r="AE103" s="539"/>
      <c r="AF103" s="550"/>
      <c r="AG103" s="550"/>
      <c r="AH103" s="550"/>
      <c r="AI103" s="550"/>
      <c r="AJ103" s="550"/>
      <c r="AK103" s="550"/>
      <c r="AL103" s="550"/>
      <c r="AM103" s="550"/>
      <c r="AN103" s="550"/>
      <c r="AO103" s="550"/>
      <c r="AP103" s="550"/>
      <c r="AQ103" s="550"/>
      <c r="AR103" s="551"/>
      <c r="AS103" s="550"/>
      <c r="AU103" s="549" t="str">
        <f>IF(OR(TabC[[#This Row],[eingereichter
Betrag (€)]]=0,TabC[[#This Row],[eingereichter
Betrag (€)]]=""),"",COUNTA($M$6:$M103)-COUNTIF(($M$6:$M103),0))</f>
        <v/>
      </c>
      <c r="AV103" s="552">
        <f t="shared" ca="1" si="1"/>
        <v>0.18702700210531831</v>
      </c>
      <c r="AW103" s="552">
        <f>IF(TabC[[#This Row],[Lfd.
Nr. f.
Stich-
probe]]&lt;&gt;"",TabC[[#This Row],[Zufalls-
zahl]],0)</f>
        <v>0</v>
      </c>
      <c r="AX103" s="563">
        <f>IF(TabC[[#This Row],[Stich-
probe]]&gt;0,IF(TabC[[#This Row],[Differenz
förderfähig/
eingereicht nach Prüfung ÖIF (€)]]&lt;&gt;0,1,0),0)</f>
        <v>0</v>
      </c>
      <c r="AY103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104" spans="3:51" s="60" customFormat="1">
      <c r="C104" s="549">
        <f>IF(TabC[[#This Row],[Zufalls-
zahl wenn
lfd. Nr.]]=0,0,IF(RANK(TabC[[#This Row],[Zufalls-
zahl wenn
lfd. Nr.]],TabC[Zufalls-
zahl wenn
lfd. Nr.])&lt;=TabC[[#Totals],[Zufalls-
zahl]],1,0))</f>
        <v>0</v>
      </c>
      <c r="D104" s="531" t="s">
        <v>39</v>
      </c>
      <c r="E104" s="532">
        <v>98</v>
      </c>
      <c r="F104" s="190"/>
      <c r="G104" s="77"/>
      <c r="H104" s="74"/>
      <c r="I104" s="173"/>
      <c r="M104" s="153"/>
      <c r="N104" s="153"/>
      <c r="O104" s="561">
        <f>(TabC[[#This Row],[förderfähiger 
Betrag nach Prüfung ÖIF (€)]]-TabC[[#This Row],[eingereichter
Betrag (€)]])*IF(TabC[[#This Row],[Stich-
probe]]&gt;0,1,0)</f>
        <v>0</v>
      </c>
      <c r="S104" s="562"/>
      <c r="T104" s="566"/>
      <c r="U104" s="566" t="str">
        <f>IF(ISERROR(VLOOKUP(TabC[[#This Row],[Grund für Differenz]],Datenquelle!$I$3:$J$20,2,FALSE)),"",VLOOKUP(TabC[[#This Row],[Grund für Differenz]],Datenquelle!$I$3:$J$20,2,FALSE))</f>
        <v/>
      </c>
      <c r="V104" s="562"/>
      <c r="W104" s="540"/>
      <c r="X104" s="540"/>
      <c r="Y104" s="541"/>
      <c r="Z104" s="541"/>
      <c r="AA104" s="541"/>
      <c r="AB104" s="541"/>
      <c r="AC104" s="541"/>
      <c r="AD104" s="541"/>
      <c r="AE104" s="539"/>
      <c r="AF104" s="550"/>
      <c r="AG104" s="550"/>
      <c r="AH104" s="550"/>
      <c r="AI104" s="550"/>
      <c r="AJ104" s="550"/>
      <c r="AK104" s="550"/>
      <c r="AL104" s="550"/>
      <c r="AM104" s="550"/>
      <c r="AN104" s="550"/>
      <c r="AO104" s="550"/>
      <c r="AP104" s="550"/>
      <c r="AQ104" s="550"/>
      <c r="AR104" s="551"/>
      <c r="AS104" s="550"/>
      <c r="AU104" s="549" t="str">
        <f>IF(OR(TabC[[#This Row],[eingereichter
Betrag (€)]]=0,TabC[[#This Row],[eingereichter
Betrag (€)]]=""),"",COUNTA($M$6:$M104)-COUNTIF(($M$6:$M104),0))</f>
        <v/>
      </c>
      <c r="AV104" s="552">
        <f t="shared" ca="1" si="1"/>
        <v>3.8576948939236466E-2</v>
      </c>
      <c r="AW104" s="552">
        <f>IF(TabC[[#This Row],[Lfd.
Nr. f.
Stich-
probe]]&lt;&gt;"",TabC[[#This Row],[Zufalls-
zahl]],0)</f>
        <v>0</v>
      </c>
      <c r="AX104" s="563">
        <f>IF(TabC[[#This Row],[Stich-
probe]]&gt;0,IF(TabC[[#This Row],[Differenz
förderfähig/
eingereicht nach Prüfung ÖIF (€)]]&lt;&gt;0,1,0),0)</f>
        <v>0</v>
      </c>
      <c r="AY104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105" spans="3:51" s="60" customFormat="1">
      <c r="C105" s="549">
        <f>IF(TabC[[#This Row],[Zufalls-
zahl wenn
lfd. Nr.]]=0,0,IF(RANK(TabC[[#This Row],[Zufalls-
zahl wenn
lfd. Nr.]],TabC[Zufalls-
zahl wenn
lfd. Nr.])&lt;=TabC[[#Totals],[Zufalls-
zahl]],1,0))</f>
        <v>0</v>
      </c>
      <c r="D105" s="531" t="s">
        <v>39</v>
      </c>
      <c r="E105" s="532">
        <v>99</v>
      </c>
      <c r="F105" s="190"/>
      <c r="G105" s="77"/>
      <c r="H105" s="74"/>
      <c r="I105" s="173"/>
      <c r="M105" s="153"/>
      <c r="N105" s="153"/>
      <c r="O105" s="561">
        <f>(TabC[[#This Row],[förderfähiger 
Betrag nach Prüfung ÖIF (€)]]-TabC[[#This Row],[eingereichter
Betrag (€)]])*IF(TabC[[#This Row],[Stich-
probe]]&gt;0,1,0)</f>
        <v>0</v>
      </c>
      <c r="S105" s="562"/>
      <c r="T105" s="566"/>
      <c r="U105" s="566" t="str">
        <f>IF(ISERROR(VLOOKUP(TabC[[#This Row],[Grund für Differenz]],Datenquelle!$I$3:$J$20,2,FALSE)),"",VLOOKUP(TabC[[#This Row],[Grund für Differenz]],Datenquelle!$I$3:$J$20,2,FALSE))</f>
        <v/>
      </c>
      <c r="V105" s="562"/>
      <c r="W105" s="540"/>
      <c r="X105" s="540"/>
      <c r="Y105" s="541"/>
      <c r="Z105" s="541"/>
      <c r="AA105" s="541"/>
      <c r="AB105" s="541"/>
      <c r="AC105" s="541"/>
      <c r="AD105" s="541"/>
      <c r="AE105" s="539"/>
      <c r="AF105" s="550"/>
      <c r="AG105" s="550"/>
      <c r="AH105" s="550"/>
      <c r="AI105" s="550"/>
      <c r="AJ105" s="550"/>
      <c r="AK105" s="550"/>
      <c r="AL105" s="550"/>
      <c r="AM105" s="550"/>
      <c r="AN105" s="550"/>
      <c r="AO105" s="550"/>
      <c r="AP105" s="550"/>
      <c r="AQ105" s="550"/>
      <c r="AR105" s="551"/>
      <c r="AS105" s="550"/>
      <c r="AU105" s="549" t="str">
        <f>IF(OR(TabC[[#This Row],[eingereichter
Betrag (€)]]=0,TabC[[#This Row],[eingereichter
Betrag (€)]]=""),"",COUNTA($M$6:$M105)-COUNTIF(($M$6:$M105),0))</f>
        <v/>
      </c>
      <c r="AV105" s="552">
        <f t="shared" ca="1" si="1"/>
        <v>0.50939417253715824</v>
      </c>
      <c r="AW105" s="552">
        <f>IF(TabC[[#This Row],[Lfd.
Nr. f.
Stich-
probe]]&lt;&gt;"",TabC[[#This Row],[Zufalls-
zahl]],0)</f>
        <v>0</v>
      </c>
      <c r="AX105" s="563">
        <f>IF(TabC[[#This Row],[Stich-
probe]]&gt;0,IF(TabC[[#This Row],[Differenz
förderfähig/
eingereicht nach Prüfung ÖIF (€)]]&lt;&gt;0,1,0),0)</f>
        <v>0</v>
      </c>
      <c r="AY105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106" spans="3:51" s="60" customFormat="1">
      <c r="C106" s="549">
        <f>IF(TabC[[#This Row],[Zufalls-
zahl wenn
lfd. Nr.]]=0,0,IF(RANK(TabC[[#This Row],[Zufalls-
zahl wenn
lfd. Nr.]],TabC[Zufalls-
zahl wenn
lfd. Nr.])&lt;=TabC[[#Totals],[Zufalls-
zahl]],1,0))</f>
        <v>0</v>
      </c>
      <c r="D106" s="531" t="s">
        <v>39</v>
      </c>
      <c r="E106" s="532">
        <v>100</v>
      </c>
      <c r="F106" s="190"/>
      <c r="G106" s="77"/>
      <c r="H106" s="74"/>
      <c r="I106" s="173"/>
      <c r="M106" s="153"/>
      <c r="N106" s="153"/>
      <c r="O106" s="561">
        <f>(TabC[[#This Row],[förderfähiger 
Betrag nach Prüfung ÖIF (€)]]-TabC[[#This Row],[eingereichter
Betrag (€)]])*IF(TabC[[#This Row],[Stich-
probe]]&gt;0,1,0)</f>
        <v>0</v>
      </c>
      <c r="S106" s="562"/>
      <c r="T106" s="566"/>
      <c r="U106" s="566" t="str">
        <f>IF(ISERROR(VLOOKUP(TabC[[#This Row],[Grund für Differenz]],Datenquelle!$I$3:$J$20,2,FALSE)),"",VLOOKUP(TabC[[#This Row],[Grund für Differenz]],Datenquelle!$I$3:$J$20,2,FALSE))</f>
        <v/>
      </c>
      <c r="V106" s="562"/>
      <c r="W106" s="540"/>
      <c r="X106" s="540"/>
      <c r="Y106" s="541"/>
      <c r="Z106" s="541"/>
      <c r="AA106" s="541"/>
      <c r="AB106" s="541"/>
      <c r="AC106" s="541"/>
      <c r="AD106" s="541"/>
      <c r="AE106" s="539"/>
      <c r="AF106" s="550"/>
      <c r="AG106" s="550"/>
      <c r="AH106" s="550"/>
      <c r="AI106" s="550"/>
      <c r="AJ106" s="550"/>
      <c r="AK106" s="550"/>
      <c r="AL106" s="550"/>
      <c r="AM106" s="550"/>
      <c r="AN106" s="550"/>
      <c r="AO106" s="550"/>
      <c r="AP106" s="550"/>
      <c r="AQ106" s="550"/>
      <c r="AR106" s="551"/>
      <c r="AS106" s="550"/>
      <c r="AU106" s="549" t="str">
        <f>IF(OR(TabC[[#This Row],[eingereichter
Betrag (€)]]=0,TabC[[#This Row],[eingereichter
Betrag (€)]]=""),"",COUNTA($M$6:$M106)-COUNTIF(($M$6:$M106),0))</f>
        <v/>
      </c>
      <c r="AV106" s="552">
        <f t="shared" ca="1" si="1"/>
        <v>0.64893881629551031</v>
      </c>
      <c r="AW106" s="552">
        <f>IF(TabC[[#This Row],[Lfd.
Nr. f.
Stich-
probe]]&lt;&gt;"",TabC[[#This Row],[Zufalls-
zahl]],0)</f>
        <v>0</v>
      </c>
      <c r="AX106" s="563">
        <f>IF(TabC[[#This Row],[Stich-
probe]]&gt;0,IF(TabC[[#This Row],[Differenz
förderfähig/
eingereicht nach Prüfung ÖIF (€)]]&lt;&gt;0,1,0),0)</f>
        <v>0</v>
      </c>
      <c r="AY106" s="564">
        <f>IF(TabC[[#This Row],[Stich-
probe]]=0,0,TabC[[#This Row],[Stich-
probe]]*TabC[[#This Row],[Differenz
förderfähig/
eingereicht nach Prüfung ÖIF (€)]]/TabC[[#This Row],[eingereichter
Betrag (€)]]*-1)</f>
        <v>0</v>
      </c>
    </row>
    <row r="107" spans="3:51">
      <c r="C107" s="221">
        <f>COUNTIF(TabC[Stich-
probe],"&gt;0")</f>
        <v>0</v>
      </c>
      <c r="D107" s="258"/>
      <c r="E107" s="258"/>
      <c r="F107" s="259"/>
      <c r="G107" s="260"/>
      <c r="H107" s="261"/>
      <c r="I107" s="262"/>
      <c r="J107" s="263"/>
      <c r="K107" s="263"/>
      <c r="L107" s="263"/>
      <c r="M107" s="261">
        <f>ROUND(SUM(TabC[eingereichter
Betrag (€)]),2)</f>
        <v>0</v>
      </c>
      <c r="N107" s="222">
        <f>ROUND(SUM(TabC[förderfähiger 
Betrag nach Prüfung ÖIF (€)]),2)</f>
        <v>0</v>
      </c>
      <c r="O107" s="222">
        <f>ROUND(SUM(TabC[Differenz
förderfähig/
eingereicht nach Prüfung ÖIF (€)]),2)</f>
        <v>0</v>
      </c>
      <c r="P107" s="223"/>
      <c r="Q107" s="223"/>
      <c r="R107" s="223"/>
      <c r="S107" s="224"/>
      <c r="T107" s="221"/>
      <c r="U107" s="221"/>
      <c r="V107" s="224"/>
      <c r="W107" s="220">
        <f>ROUND(SUM(TabA1[Im Rahmen der Second-Level Kontrolle aberkannter Betrag durch PB]),2)</f>
        <v>0</v>
      </c>
      <c r="X107" s="220">
        <f>ROUND(SUM(TabC[Förderfähige Kosten nach Second-Level Kontrolle durch PB anerkannt]),2)</f>
        <v>0</v>
      </c>
      <c r="Y107" s="220">
        <f>ROUND(SUM(TabA1[Im Rahmen der First-Level Kontrolle aberkannter Betrag]),2)</f>
        <v>0</v>
      </c>
      <c r="Z107" s="220">
        <f>ROUND(SUM(TabA1[Differenz der nicht förderfähigen Kosten zwischen First und Second-Level Kontrolle]),2)</f>
        <v>0</v>
      </c>
      <c r="AA107" s="220"/>
      <c r="AB107" s="226">
        <f>SUBTOTAL(109,TabC[Nach Second-Level-Kontrolle von ZB aberkannt])</f>
        <v>0</v>
      </c>
      <c r="AC107" s="226">
        <f>SUBTOTAL(109,TabC[Förderfähige Kosten von ZB nach Second-Level-Kontrolle anerkannt])</f>
        <v>0</v>
      </c>
      <c r="AD107" s="226">
        <f>SUBTOTAL(109,TabC[Feststellung ZB nach Second-Level-Kontrolle])</f>
        <v>0</v>
      </c>
      <c r="AE107" s="225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227"/>
      <c r="AQ107" s="227"/>
      <c r="AR107" s="228"/>
      <c r="AS107" s="227"/>
      <c r="AT107" s="224"/>
      <c r="AU107" s="221">
        <f>COUNTIF(TabC[Lfd.
Nr. f.
Stich-
probe],"&gt;0")</f>
        <v>0</v>
      </c>
      <c r="AV107" s="229">
        <f>Stichprobe!E18</f>
        <v>0</v>
      </c>
      <c r="AW107" s="230">
        <f>COUNTIF(TabC[Zufalls-
zahl wenn
lfd. Nr.],"&gt;0")</f>
        <v>0</v>
      </c>
      <c r="AX107" s="231">
        <f>SUM(TabC[Fehler
(wenn
geprüft)])</f>
        <v>0</v>
      </c>
      <c r="AY107" s="232">
        <f>IF(TabC[[#Totals],[Fehler
(wenn
geprüft)]]=0,0,SUM(TabC[Fehler-
quote (wenn geprüft)])/TabC[[#Totals],[Fehler
(wenn
geprüft)]])</f>
        <v>0</v>
      </c>
    </row>
  </sheetData>
  <sheetProtection algorithmName="SHA-512" hashValue="fbOdT7emuDeXiYU41c6yFdJ7vFvsm/DKDqmo/jL7jBurgPR8VpDpSpLZwCtoZtkMx/AvLNiK+C2mfCuweiQ0vQ==" saltValue="ktp5tRat4sVrM+xcCUoK0g==" spinCount="100000" sheet="1" formatRows="0" insertRows="0" deleteRows="0" selectLockedCells="1" autoFilter="0"/>
  <conditionalFormatting sqref="C7:C100000">
    <cfRule type="expression" dxfId="37" priority="7">
      <formula>$C7=0</formula>
    </cfRule>
  </conditionalFormatting>
  <conditionalFormatting sqref="AF6:AS10000">
    <cfRule type="cellIs" dxfId="36" priority="6" operator="equal">
      <formula>"nein"</formula>
    </cfRule>
  </conditionalFormatting>
  <conditionalFormatting sqref="U1:U1048576">
    <cfRule type="cellIs" dxfId="35" priority="5" operator="equal">
      <formula>0</formula>
    </cfRule>
  </conditionalFormatting>
  <conditionalFormatting sqref="W5:AD107">
    <cfRule type="cellIs" dxfId="34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D9ECFF"/>
    <pageSetUpPr fitToPage="1"/>
  </sheetPr>
  <dimension ref="B2:J106"/>
  <sheetViews>
    <sheetView showGridLines="0" zoomScaleNormal="100" workbookViewId="0">
      <selection activeCell="K11" sqref="K11"/>
    </sheetView>
  </sheetViews>
  <sheetFormatPr baseColWidth="10" defaultColWidth="11.42578125" defaultRowHeight="12.75"/>
  <cols>
    <col min="1" max="2" width="2.7109375" style="102" customWidth="1"/>
    <col min="3" max="3" width="33" style="102" customWidth="1"/>
    <col min="4" max="4" width="32.42578125" style="102" customWidth="1"/>
    <col min="5" max="5" width="32.42578125" style="128" customWidth="1"/>
    <col min="6" max="9" width="15.85546875" style="102" customWidth="1"/>
    <col min="10" max="10" width="3.7109375" style="102" customWidth="1"/>
    <col min="11" max="14" width="11.42578125" style="102" customWidth="1"/>
    <col min="15" max="16384" width="11.42578125" style="102"/>
  </cols>
  <sheetData>
    <row r="2" spans="2:10" ht="18.75" customHeight="1">
      <c r="B2" s="104"/>
      <c r="C2" s="129"/>
      <c r="D2" s="104"/>
      <c r="E2" s="130"/>
      <c r="F2" s="104"/>
      <c r="G2" s="104"/>
      <c r="H2" s="104"/>
      <c r="I2" s="104"/>
      <c r="J2" s="104"/>
    </row>
    <row r="3" spans="2:10" ht="18.75" customHeight="1">
      <c r="B3" s="104"/>
      <c r="C3" s="93" t="s">
        <v>259</v>
      </c>
      <c r="D3" s="94"/>
      <c r="E3" s="98"/>
      <c r="F3" s="94"/>
      <c r="G3" s="94"/>
      <c r="H3" s="94"/>
      <c r="I3" s="94"/>
      <c r="J3" s="94"/>
    </row>
    <row r="4" spans="2:10" ht="18.75" customHeight="1">
      <c r="B4" s="104"/>
      <c r="C4" s="94"/>
      <c r="D4" s="94"/>
      <c r="E4" s="98"/>
      <c r="F4" s="94"/>
      <c r="G4" s="94"/>
      <c r="H4" s="94"/>
      <c r="I4" s="94"/>
      <c r="J4" s="94"/>
    </row>
    <row r="5" spans="2:10" ht="38.25">
      <c r="B5" s="104"/>
      <c r="C5" s="240" t="s">
        <v>183</v>
      </c>
      <c r="D5" s="240" t="s">
        <v>8</v>
      </c>
      <c r="E5" s="241" t="s">
        <v>260</v>
      </c>
      <c r="F5" s="240" t="s">
        <v>261</v>
      </c>
      <c r="G5" s="240" t="s">
        <v>262</v>
      </c>
      <c r="H5" s="240" t="s">
        <v>263</v>
      </c>
      <c r="I5" s="240" t="s">
        <v>264</v>
      </c>
      <c r="J5" s="94"/>
    </row>
    <row r="6" spans="2:10" ht="18.75" customHeight="1">
      <c r="B6" s="104"/>
      <c r="C6" s="242" t="str">
        <f>IF(INDEX('Berechnung a.1)'!B:B,ROW('Berechnung a.1)'!B1)*37-31)=0,"",INDEX('Berechnung a.1)'!B:B,ROW('Berechnung a.1)'!B1)*37-31))</f>
        <v/>
      </c>
      <c r="D6" s="242" t="str">
        <f>IF(INDEX('Berechnung a.1)'!B:B,ROW('Berechnung a.1)'!B1)*37-29)=0,"",INDEX('Berechnung a.1)'!B:B,ROW('Berechnung a.1)'!B1)*37-29))</f>
        <v/>
      </c>
      <c r="E6" s="243" t="str">
        <f>IF(INDEX('Berechnung a.1)'!B:B,ROW('Berechnung a.1)'!B1)*37-25)=0,"",INDEX('Berechnung a.1)'!B:B,ROW('Berechnung a.1)'!B1)*37-25))</f>
        <v/>
      </c>
      <c r="F6" s="244" t="str">
        <f>IF(INDEX('Berechnung a.1)'!B:B,ROW('Berechnung a.1)'!B1)*37-28)=0,"",INDEX('Berechnung a.1)'!B:B,ROW('Berechnung a.1)'!B1)*37-28))</f>
        <v/>
      </c>
      <c r="G6" s="244" t="str">
        <f>IF(INDEX('Berechnung a.1)'!B:B,ROW('Berechnung a.1)'!B1)*37-27)=0,"",INDEX('Berechnung a.1)'!B:B,ROW('Berechnung a.1)'!B1)*37-27))</f>
        <v/>
      </c>
      <c r="H6" s="245" t="str">
        <f>IF(INDEX('Berechnung a.1)'!P:P,ROW('Berechnung a.1)'!P1)*37+2)=0,"",INDEX('Berechnung a.1)'!P:P,ROW('Berechnung a.1)'!P1)*37+2))</f>
        <v/>
      </c>
      <c r="I6" s="245" t="str">
        <f>IF(INDEX('Berechnung a.1)'!P:P,ROW('Berechnung a.1)'!P1)*37+3)=0,"",INDEX('Berechnung a.1)'!P:P,ROW('Berechnung a.1)'!P1)*37+3))</f>
        <v/>
      </c>
      <c r="J6" s="94"/>
    </row>
    <row r="7" spans="2:10" ht="18.75" customHeight="1">
      <c r="B7" s="104"/>
      <c r="C7" s="242" t="str">
        <f>IF(INDEX('Berechnung a.1)'!B:B,ROW('Berechnung a.1)'!B2)*37-31)=0,"",INDEX('Berechnung a.1)'!B:B,ROW('Berechnung a.1)'!B2)*37-31))</f>
        <v/>
      </c>
      <c r="D7" s="242" t="str">
        <f>IF(INDEX('Berechnung a.1)'!B:B,ROW('Berechnung a.1)'!B2)*37-29)=0,"",INDEX('Berechnung a.1)'!B:B,ROW('Berechnung a.1)'!B2)*37-29))</f>
        <v/>
      </c>
      <c r="E7" s="243" t="str">
        <f>IF(INDEX('Berechnung a.1)'!B:B,ROW('Berechnung a.1)'!B2)*37-25)=0,"",INDEX('Berechnung a.1)'!B:B,ROW('Berechnung a.1)'!B2)*37-25))</f>
        <v/>
      </c>
      <c r="F7" s="244" t="str">
        <f>IF(INDEX('Berechnung a.1)'!B:B,ROW('Berechnung a.1)'!B2)*37-28)=0,"",INDEX('Berechnung a.1)'!B:B,ROW('Berechnung a.1)'!B2)*37-28))</f>
        <v/>
      </c>
      <c r="G7" s="244" t="str">
        <f>IF(INDEX('Berechnung a.1)'!B:B,ROW('Berechnung a.1)'!B2)*37-27)=0,"",INDEX('Berechnung a.1)'!B:B,ROW('Berechnung a.1)'!B2)*37-27))</f>
        <v/>
      </c>
      <c r="H7" s="245" t="str">
        <f>IF(INDEX('Berechnung a.1)'!P:P,ROW('Berechnung a.1)'!P2)*37+2)=0,"",INDEX('Berechnung a.1)'!P:P,ROW('Berechnung a.1)'!P2)*37+2))</f>
        <v/>
      </c>
      <c r="I7" s="245" t="str">
        <f>IF(INDEX('Berechnung a.1)'!P:P,ROW('Berechnung a.1)'!P2)*37+3)=0,"",INDEX('Berechnung a.1)'!P:P,ROW('Berechnung a.1)'!P2)*37+3))</f>
        <v/>
      </c>
      <c r="J7" s="94"/>
    </row>
    <row r="8" spans="2:10" ht="18.75" customHeight="1">
      <c r="B8" s="104"/>
      <c r="C8" s="242" t="str">
        <f>IF(INDEX('Berechnung a.1)'!B:B,ROW('Berechnung a.1)'!B3)*37-31)=0,"",INDEX('Berechnung a.1)'!B:B,ROW('Berechnung a.1)'!B3)*37-31))</f>
        <v/>
      </c>
      <c r="D8" s="242" t="str">
        <f>IF(INDEX('Berechnung a.1)'!B:B,ROW('Berechnung a.1)'!B3)*37-29)=0,"",INDEX('Berechnung a.1)'!B:B,ROW('Berechnung a.1)'!B3)*37-29))</f>
        <v/>
      </c>
      <c r="E8" s="243" t="str">
        <f>IF(INDEX('Berechnung a.1)'!B:B,ROW('Berechnung a.1)'!B3)*37-25)=0,"",INDEX('Berechnung a.1)'!B:B,ROW('Berechnung a.1)'!B3)*37-25))</f>
        <v/>
      </c>
      <c r="F8" s="244" t="str">
        <f>IF(INDEX('Berechnung a.1)'!B:B,ROW('Berechnung a.1)'!B3)*37-28)=0,"",INDEX('Berechnung a.1)'!B:B,ROW('Berechnung a.1)'!B3)*37-28))</f>
        <v/>
      </c>
      <c r="G8" s="244" t="str">
        <f>IF(INDEX('Berechnung a.1)'!B:B,ROW('Berechnung a.1)'!B3)*37-27)=0,"",INDEX('Berechnung a.1)'!B:B,ROW('Berechnung a.1)'!B3)*37-27))</f>
        <v/>
      </c>
      <c r="H8" s="245" t="str">
        <f>IF(INDEX('Berechnung a.1)'!P:P,ROW('Berechnung a.1)'!P3)*37+2)=0,"",INDEX('Berechnung a.1)'!P:P,ROW('Berechnung a.1)'!P3)*37+2))</f>
        <v/>
      </c>
      <c r="I8" s="245" t="str">
        <f>IF(INDEX('Berechnung a.1)'!P:P,ROW('Berechnung a.1)'!P3)*37+3)=0,"",INDEX('Berechnung a.1)'!P:P,ROW('Berechnung a.1)'!P3)*37+3))</f>
        <v/>
      </c>
      <c r="J8" s="94"/>
    </row>
    <row r="9" spans="2:10" ht="18.75" customHeight="1">
      <c r="B9" s="104"/>
      <c r="C9" s="242" t="str">
        <f>IF(INDEX('Berechnung a.1)'!B:B,ROW('Berechnung a.1)'!B4)*37-31)=0,"",INDEX('Berechnung a.1)'!B:B,ROW('Berechnung a.1)'!B4)*37-31))</f>
        <v/>
      </c>
      <c r="D9" s="242" t="str">
        <f>IF(INDEX('Berechnung a.1)'!B:B,ROW('Berechnung a.1)'!B4)*37-29)=0,"",INDEX('Berechnung a.1)'!B:B,ROW('Berechnung a.1)'!B4)*37-29))</f>
        <v/>
      </c>
      <c r="E9" s="243" t="str">
        <f>IF(INDEX('Berechnung a.1)'!B:B,ROW('Berechnung a.1)'!B4)*37-25)=0,"",INDEX('Berechnung a.1)'!B:B,ROW('Berechnung a.1)'!B4)*37-25))</f>
        <v/>
      </c>
      <c r="F9" s="244" t="str">
        <f>IF(INDEX('Berechnung a.1)'!B:B,ROW('Berechnung a.1)'!B4)*37-28)=0,"",INDEX('Berechnung a.1)'!B:B,ROW('Berechnung a.1)'!B4)*37-28))</f>
        <v/>
      </c>
      <c r="G9" s="244" t="str">
        <f>IF(INDEX('Berechnung a.1)'!B:B,ROW('Berechnung a.1)'!B4)*37-27)=0,"",INDEX('Berechnung a.1)'!B:B,ROW('Berechnung a.1)'!B4)*37-27))</f>
        <v/>
      </c>
      <c r="H9" s="245" t="str">
        <f>IF(INDEX('Berechnung a.1)'!P:P,ROW('Berechnung a.1)'!P4)*37+2)=0,"",INDEX('Berechnung a.1)'!P:P,ROW('Berechnung a.1)'!P4)*37+2))</f>
        <v/>
      </c>
      <c r="I9" s="245" t="str">
        <f>IF(INDEX('Berechnung a.1)'!P:P,ROW('Berechnung a.1)'!P4)*37+3)=0,"",INDEX('Berechnung a.1)'!P:P,ROW('Berechnung a.1)'!P4)*37+3))</f>
        <v/>
      </c>
      <c r="J9" s="94"/>
    </row>
    <row r="10" spans="2:10" ht="18.75" customHeight="1">
      <c r="B10" s="104"/>
      <c r="C10" s="242" t="str">
        <f>IF(INDEX('Berechnung a.1)'!B:B,ROW('Berechnung a.1)'!B5)*37-31)=0,"",INDEX('Berechnung a.1)'!B:B,ROW('Berechnung a.1)'!B5)*37-31))</f>
        <v/>
      </c>
      <c r="D10" s="242" t="str">
        <f>IF(INDEX('Berechnung a.1)'!B:B,ROW('Berechnung a.1)'!B5)*37-29)=0,"",INDEX('Berechnung a.1)'!B:B,ROW('Berechnung a.1)'!B5)*37-29))</f>
        <v/>
      </c>
      <c r="E10" s="243" t="str">
        <f>IF(INDEX('Berechnung a.1)'!B:B,ROW('Berechnung a.1)'!B5)*37-25)=0,"",INDEX('Berechnung a.1)'!B:B,ROW('Berechnung a.1)'!B5)*37-25))</f>
        <v/>
      </c>
      <c r="F10" s="244" t="str">
        <f>IF(INDEX('Berechnung a.1)'!B:B,ROW('Berechnung a.1)'!B5)*37-28)=0,"",INDEX('Berechnung a.1)'!B:B,ROW('Berechnung a.1)'!B5)*37-28))</f>
        <v/>
      </c>
      <c r="G10" s="244" t="str">
        <f>IF(INDEX('Berechnung a.1)'!B:B,ROW('Berechnung a.1)'!B5)*37-27)=0,"",INDEX('Berechnung a.1)'!B:B,ROW('Berechnung a.1)'!B5)*37-27))</f>
        <v/>
      </c>
      <c r="H10" s="245" t="str">
        <f>IF(INDEX('Berechnung a.1)'!P:P,ROW('Berechnung a.1)'!P5)*37+2)=0,"",INDEX('Berechnung a.1)'!P:P,ROW('Berechnung a.1)'!P5)*37+2))</f>
        <v/>
      </c>
      <c r="I10" s="245" t="str">
        <f>IF(INDEX('Berechnung a.1)'!P:P,ROW('Berechnung a.1)'!P5)*37+3)=0,"",INDEX('Berechnung a.1)'!P:P,ROW('Berechnung a.1)'!P5)*37+3))</f>
        <v/>
      </c>
      <c r="J10" s="94"/>
    </row>
    <row r="11" spans="2:10" ht="18.75" customHeight="1">
      <c r="B11" s="104"/>
      <c r="C11" s="242" t="str">
        <f>IF(INDEX('Berechnung a.1)'!B:B,ROW('Berechnung a.1)'!B6)*37-31)=0,"",INDEX('Berechnung a.1)'!B:B,ROW('Berechnung a.1)'!B6)*37-31))</f>
        <v/>
      </c>
      <c r="D11" s="242" t="str">
        <f>IF(INDEX('Berechnung a.1)'!B:B,ROW('Berechnung a.1)'!B6)*37-29)=0,"",INDEX('Berechnung a.1)'!B:B,ROW('Berechnung a.1)'!B6)*37-29))</f>
        <v/>
      </c>
      <c r="E11" s="243" t="str">
        <f>IF(INDEX('Berechnung a.1)'!B:B,ROW('Berechnung a.1)'!B6)*37-25)=0,"",INDEX('Berechnung a.1)'!B:B,ROW('Berechnung a.1)'!B6)*37-25))</f>
        <v/>
      </c>
      <c r="F11" s="244" t="str">
        <f>IF(INDEX('Berechnung a.1)'!B:B,ROW('Berechnung a.1)'!B6)*37-28)=0,"",INDEX('Berechnung a.1)'!B:B,ROW('Berechnung a.1)'!B6)*37-28))</f>
        <v/>
      </c>
      <c r="G11" s="244" t="str">
        <f>IF(INDEX('Berechnung a.1)'!B:B,ROW('Berechnung a.1)'!B6)*37-27)=0,"",INDEX('Berechnung a.1)'!B:B,ROW('Berechnung a.1)'!B6)*37-27))</f>
        <v/>
      </c>
      <c r="H11" s="245" t="str">
        <f>IF(INDEX('Berechnung a.1)'!P:P,ROW('Berechnung a.1)'!P6)*37+2)=0,"",INDEX('Berechnung a.1)'!P:P,ROW('Berechnung a.1)'!P6)*37+2))</f>
        <v/>
      </c>
      <c r="I11" s="245" t="str">
        <f>IF(INDEX('Berechnung a.1)'!P:P,ROW('Berechnung a.1)'!P6)*37+3)=0,"",INDEX('Berechnung a.1)'!P:P,ROW('Berechnung a.1)'!P6)*37+3))</f>
        <v/>
      </c>
      <c r="J11" s="94"/>
    </row>
    <row r="12" spans="2:10" ht="18.75" customHeight="1">
      <c r="B12" s="104"/>
      <c r="C12" s="242" t="str">
        <f>IF(INDEX('Berechnung a.1)'!B:B,ROW('Berechnung a.1)'!B7)*37-31)=0,"",INDEX('Berechnung a.1)'!B:B,ROW('Berechnung a.1)'!B7)*37-31))</f>
        <v/>
      </c>
      <c r="D12" s="242" t="str">
        <f>IF(INDEX('Berechnung a.1)'!B:B,ROW('Berechnung a.1)'!B7)*37-29)=0,"",INDEX('Berechnung a.1)'!B:B,ROW('Berechnung a.1)'!B7)*37-29))</f>
        <v/>
      </c>
      <c r="E12" s="243" t="str">
        <f>IF(INDEX('Berechnung a.1)'!B:B,ROW('Berechnung a.1)'!B7)*37-25)=0,"",INDEX('Berechnung a.1)'!B:B,ROW('Berechnung a.1)'!B7)*37-25))</f>
        <v/>
      </c>
      <c r="F12" s="244" t="str">
        <f>IF(INDEX('Berechnung a.1)'!B:B,ROW('Berechnung a.1)'!B7)*37-28)=0,"",INDEX('Berechnung a.1)'!B:B,ROW('Berechnung a.1)'!B7)*37-28))</f>
        <v/>
      </c>
      <c r="G12" s="244" t="str">
        <f>IF(INDEX('Berechnung a.1)'!B:B,ROW('Berechnung a.1)'!B7)*37-27)=0,"",INDEX('Berechnung a.1)'!B:B,ROW('Berechnung a.1)'!B7)*37-27))</f>
        <v/>
      </c>
      <c r="H12" s="245" t="str">
        <f>IF(INDEX('Berechnung a.1)'!P:P,ROW('Berechnung a.1)'!P7)*37+2)=0,"",INDEX('Berechnung a.1)'!P:P,ROW('Berechnung a.1)'!P7)*37+2))</f>
        <v/>
      </c>
      <c r="I12" s="245" t="str">
        <f>IF(INDEX('Berechnung a.1)'!P:P,ROW('Berechnung a.1)'!P7)*37+3)=0,"",INDEX('Berechnung a.1)'!P:P,ROW('Berechnung a.1)'!P7)*37+3))</f>
        <v/>
      </c>
      <c r="J12" s="94"/>
    </row>
    <row r="13" spans="2:10" ht="18.75" customHeight="1">
      <c r="B13" s="104"/>
      <c r="C13" s="242" t="str">
        <f>IF(INDEX('Berechnung a.1)'!B:B,ROW('Berechnung a.1)'!B8)*37-31)=0,"",INDEX('Berechnung a.1)'!B:B,ROW('Berechnung a.1)'!B8)*37-31))</f>
        <v/>
      </c>
      <c r="D13" s="242" t="str">
        <f>IF(INDEX('Berechnung a.1)'!B:B,ROW('Berechnung a.1)'!B8)*37-29)=0,"",INDEX('Berechnung a.1)'!B:B,ROW('Berechnung a.1)'!B8)*37-29))</f>
        <v/>
      </c>
      <c r="E13" s="243" t="str">
        <f>IF(INDEX('Berechnung a.1)'!B:B,ROW('Berechnung a.1)'!B8)*37-25)=0,"",INDEX('Berechnung a.1)'!B:B,ROW('Berechnung a.1)'!B8)*37-25))</f>
        <v/>
      </c>
      <c r="F13" s="244" t="str">
        <f>IF(INDEX('Berechnung a.1)'!B:B,ROW('Berechnung a.1)'!B8)*37-28)=0,"",INDEX('Berechnung a.1)'!B:B,ROW('Berechnung a.1)'!B8)*37-28))</f>
        <v/>
      </c>
      <c r="G13" s="244" t="str">
        <f>IF(INDEX('Berechnung a.1)'!B:B,ROW('Berechnung a.1)'!B8)*37-27)=0,"",INDEX('Berechnung a.1)'!B:B,ROW('Berechnung a.1)'!B8)*37-27))</f>
        <v/>
      </c>
      <c r="H13" s="245" t="str">
        <f>IF(INDEX('Berechnung a.1)'!P:P,ROW('Berechnung a.1)'!P8)*37+2)=0,"",INDEX('Berechnung a.1)'!P:P,ROW('Berechnung a.1)'!P8)*37+2))</f>
        <v/>
      </c>
      <c r="I13" s="245" t="str">
        <f>IF(INDEX('Berechnung a.1)'!P:P,ROW('Berechnung a.1)'!P8)*37+3)=0,"",INDEX('Berechnung a.1)'!P:P,ROW('Berechnung a.1)'!P8)*37+3))</f>
        <v/>
      </c>
      <c r="J13" s="94"/>
    </row>
    <row r="14" spans="2:10" ht="18.75" customHeight="1">
      <c r="B14" s="104"/>
      <c r="C14" s="242" t="str">
        <f>IF(INDEX('Berechnung a.1)'!B:B,ROW('Berechnung a.1)'!B9)*37-31)=0,"",INDEX('Berechnung a.1)'!B:B,ROW('Berechnung a.1)'!B9)*37-31))</f>
        <v/>
      </c>
      <c r="D14" s="242" t="str">
        <f>IF(INDEX('Berechnung a.1)'!B:B,ROW('Berechnung a.1)'!B9)*37-29)=0,"",INDEX('Berechnung a.1)'!B:B,ROW('Berechnung a.1)'!B9)*37-29))</f>
        <v/>
      </c>
      <c r="E14" s="243" t="str">
        <f>IF(INDEX('Berechnung a.1)'!B:B,ROW('Berechnung a.1)'!B9)*37-25)=0,"",INDEX('Berechnung a.1)'!B:B,ROW('Berechnung a.1)'!B9)*37-25))</f>
        <v/>
      </c>
      <c r="F14" s="244" t="str">
        <f>IF(INDEX('Berechnung a.1)'!B:B,ROW('Berechnung a.1)'!B9)*37-28)=0,"",INDEX('Berechnung a.1)'!B:B,ROW('Berechnung a.1)'!B9)*37-28))</f>
        <v/>
      </c>
      <c r="G14" s="244" t="str">
        <f>IF(INDEX('Berechnung a.1)'!B:B,ROW('Berechnung a.1)'!B9)*37-27)=0,"",INDEX('Berechnung a.1)'!B:B,ROW('Berechnung a.1)'!B9)*37-27))</f>
        <v/>
      </c>
      <c r="H14" s="245" t="str">
        <f>IF(INDEX('Berechnung a.1)'!P:P,ROW('Berechnung a.1)'!P9)*37+2)=0,"",INDEX('Berechnung a.1)'!P:P,ROW('Berechnung a.1)'!P9)*37+2))</f>
        <v/>
      </c>
      <c r="I14" s="245" t="str">
        <f>IF(INDEX('Berechnung a.1)'!P:P,ROW('Berechnung a.1)'!P9)*37+3)=0,"",INDEX('Berechnung a.1)'!P:P,ROW('Berechnung a.1)'!P9)*37+3))</f>
        <v/>
      </c>
      <c r="J14" s="94"/>
    </row>
    <row r="15" spans="2:10" ht="18.75" customHeight="1">
      <c r="B15" s="104"/>
      <c r="C15" s="242" t="str">
        <f>IF(INDEX('Berechnung a.1)'!B:B,ROW('Berechnung a.1)'!B10)*37-31)=0,"",INDEX('Berechnung a.1)'!B:B,ROW('Berechnung a.1)'!B10)*37-31))</f>
        <v/>
      </c>
      <c r="D15" s="242" t="str">
        <f>IF(INDEX('Berechnung a.1)'!B:B,ROW('Berechnung a.1)'!B10)*37-29)=0,"",INDEX('Berechnung a.1)'!B:B,ROW('Berechnung a.1)'!B10)*37-29))</f>
        <v/>
      </c>
      <c r="E15" s="243" t="str">
        <f>IF(INDEX('Berechnung a.1)'!B:B,ROW('Berechnung a.1)'!B10)*37-25)=0,"",INDEX('Berechnung a.1)'!B:B,ROW('Berechnung a.1)'!B10)*37-25))</f>
        <v/>
      </c>
      <c r="F15" s="244" t="str">
        <f>IF(INDEX('Berechnung a.1)'!B:B,ROW('Berechnung a.1)'!B10)*37-28)=0,"",INDEX('Berechnung a.1)'!B:B,ROW('Berechnung a.1)'!B10)*37-28))</f>
        <v/>
      </c>
      <c r="G15" s="244" t="str">
        <f>IF(INDEX('Berechnung a.1)'!B:B,ROW('Berechnung a.1)'!B10)*37-27)=0,"",INDEX('Berechnung a.1)'!B:B,ROW('Berechnung a.1)'!B10)*37-27))</f>
        <v/>
      </c>
      <c r="H15" s="245" t="str">
        <f>IF(INDEX('Berechnung a.1)'!P:P,ROW('Berechnung a.1)'!P10)*37+2)=0,"",INDEX('Berechnung a.1)'!P:P,ROW('Berechnung a.1)'!P10)*37+2))</f>
        <v/>
      </c>
      <c r="I15" s="245" t="str">
        <f>IF(INDEX('Berechnung a.1)'!P:P,ROW('Berechnung a.1)'!P10)*37+3)=0,"",INDEX('Berechnung a.1)'!P:P,ROW('Berechnung a.1)'!P10)*37+3))</f>
        <v/>
      </c>
      <c r="J15" s="94"/>
    </row>
    <row r="16" spans="2:10" ht="18.75" customHeight="1">
      <c r="B16" s="104"/>
      <c r="C16" s="242" t="str">
        <f>IF(INDEX('Berechnung a.1)'!B:B,ROW('Berechnung a.1)'!B11)*37-31)=0,"",INDEX('Berechnung a.1)'!B:B,ROW('Berechnung a.1)'!B11)*37-31))</f>
        <v/>
      </c>
      <c r="D16" s="242" t="str">
        <f>IF(INDEX('Berechnung a.1)'!B:B,ROW('Berechnung a.1)'!B11)*37-29)=0,"",INDEX('Berechnung a.1)'!B:B,ROW('Berechnung a.1)'!B11)*37-29))</f>
        <v/>
      </c>
      <c r="E16" s="243" t="str">
        <f>IF(INDEX('Berechnung a.1)'!B:B,ROW('Berechnung a.1)'!B11)*37-25)=0,"",INDEX('Berechnung a.1)'!B:B,ROW('Berechnung a.1)'!B11)*37-25))</f>
        <v/>
      </c>
      <c r="F16" s="244" t="str">
        <f>IF(INDEX('Berechnung a.1)'!B:B,ROW('Berechnung a.1)'!B11)*37-28)=0,"",INDEX('Berechnung a.1)'!B:B,ROW('Berechnung a.1)'!B11)*37-28))</f>
        <v/>
      </c>
      <c r="G16" s="244" t="str">
        <f>IF(INDEX('Berechnung a.1)'!B:B,ROW('Berechnung a.1)'!B11)*37-27)=0,"",INDEX('Berechnung a.1)'!B:B,ROW('Berechnung a.1)'!B11)*37-27))</f>
        <v/>
      </c>
      <c r="H16" s="245" t="str">
        <f>IF(INDEX('Berechnung a.1)'!P:P,ROW('Berechnung a.1)'!P11)*37+2)=0,"",INDEX('Berechnung a.1)'!P:P,ROW('Berechnung a.1)'!P11)*37+2))</f>
        <v/>
      </c>
      <c r="I16" s="245" t="str">
        <f>IF(INDEX('Berechnung a.1)'!P:P,ROW('Berechnung a.1)'!P11)*37+3)=0,"",INDEX('Berechnung a.1)'!P:P,ROW('Berechnung a.1)'!P11)*37+3))</f>
        <v/>
      </c>
      <c r="J16" s="94"/>
    </row>
    <row r="17" spans="2:10" ht="18.75" customHeight="1">
      <c r="B17" s="104"/>
      <c r="C17" s="242" t="str">
        <f>IF(INDEX('Berechnung a.1)'!B:B,ROW('Berechnung a.1)'!B12)*37-31)=0,"",INDEX('Berechnung a.1)'!B:B,ROW('Berechnung a.1)'!B12)*37-31))</f>
        <v/>
      </c>
      <c r="D17" s="242" t="str">
        <f>IF(INDEX('Berechnung a.1)'!B:B,ROW('Berechnung a.1)'!B12)*37-29)=0,"",INDEX('Berechnung a.1)'!B:B,ROW('Berechnung a.1)'!B12)*37-29))</f>
        <v/>
      </c>
      <c r="E17" s="243" t="str">
        <f>IF(INDEX('Berechnung a.1)'!B:B,ROW('Berechnung a.1)'!B12)*37-25)=0,"",INDEX('Berechnung a.1)'!B:B,ROW('Berechnung a.1)'!B12)*37-25))</f>
        <v/>
      </c>
      <c r="F17" s="244" t="str">
        <f>IF(INDEX('Berechnung a.1)'!B:B,ROW('Berechnung a.1)'!B12)*37-28)=0,"",INDEX('Berechnung a.1)'!B:B,ROW('Berechnung a.1)'!B12)*37-28))</f>
        <v/>
      </c>
      <c r="G17" s="244" t="str">
        <f>IF(INDEX('Berechnung a.1)'!B:B,ROW('Berechnung a.1)'!B12)*37-27)=0,"",INDEX('Berechnung a.1)'!B:B,ROW('Berechnung a.1)'!B12)*37-27))</f>
        <v/>
      </c>
      <c r="H17" s="245" t="str">
        <f>IF(INDEX('Berechnung a.1)'!P:P,ROW('Berechnung a.1)'!P12)*37+2)=0,"",INDEX('Berechnung a.1)'!P:P,ROW('Berechnung a.1)'!P12)*37+2))</f>
        <v/>
      </c>
      <c r="I17" s="245" t="str">
        <f>IF(INDEX('Berechnung a.1)'!P:P,ROW('Berechnung a.1)'!P12)*37+3)=0,"",INDEX('Berechnung a.1)'!P:P,ROW('Berechnung a.1)'!P12)*37+3))</f>
        <v/>
      </c>
      <c r="J17" s="94"/>
    </row>
    <row r="18" spans="2:10" ht="18.75" customHeight="1">
      <c r="B18" s="104"/>
      <c r="C18" s="242" t="str">
        <f>IF(INDEX('Berechnung a.1)'!B:B,ROW('Berechnung a.1)'!B13)*37-31)=0,"",INDEX('Berechnung a.1)'!B:B,ROW('Berechnung a.1)'!B13)*37-31))</f>
        <v/>
      </c>
      <c r="D18" s="242" t="str">
        <f>IF(INDEX('Berechnung a.1)'!B:B,ROW('Berechnung a.1)'!B13)*37-29)=0,"",INDEX('Berechnung a.1)'!B:B,ROW('Berechnung a.1)'!B13)*37-29))</f>
        <v/>
      </c>
      <c r="E18" s="243" t="str">
        <f>IF(INDEX('Berechnung a.1)'!B:B,ROW('Berechnung a.1)'!B13)*37-25)=0,"",INDEX('Berechnung a.1)'!B:B,ROW('Berechnung a.1)'!B13)*37-25))</f>
        <v/>
      </c>
      <c r="F18" s="244" t="str">
        <f>IF(INDEX('Berechnung a.1)'!B:B,ROW('Berechnung a.1)'!B13)*37-28)=0,"",INDEX('Berechnung a.1)'!B:B,ROW('Berechnung a.1)'!B13)*37-28))</f>
        <v/>
      </c>
      <c r="G18" s="244" t="str">
        <f>IF(INDEX('Berechnung a.1)'!B:B,ROW('Berechnung a.1)'!B13)*37-27)=0,"",INDEX('Berechnung a.1)'!B:B,ROW('Berechnung a.1)'!B13)*37-27))</f>
        <v/>
      </c>
      <c r="H18" s="245" t="str">
        <f>IF(INDEX('Berechnung a.1)'!P:P,ROW('Berechnung a.1)'!P13)*37+2)=0,"",INDEX('Berechnung a.1)'!P:P,ROW('Berechnung a.1)'!P13)*37+2))</f>
        <v/>
      </c>
      <c r="I18" s="245" t="str">
        <f>IF(INDEX('Berechnung a.1)'!P:P,ROW('Berechnung a.1)'!P13)*37+3)=0,"",INDEX('Berechnung a.1)'!P:P,ROW('Berechnung a.1)'!P13)*37+3))</f>
        <v/>
      </c>
      <c r="J18" s="94"/>
    </row>
    <row r="19" spans="2:10" ht="18.75" customHeight="1">
      <c r="B19" s="104"/>
      <c r="C19" s="242" t="str">
        <f>IF(INDEX('Berechnung a.1)'!B:B,ROW('Berechnung a.1)'!B14)*37-31)=0,"",INDEX('Berechnung a.1)'!B:B,ROW('Berechnung a.1)'!B14)*37-31))</f>
        <v/>
      </c>
      <c r="D19" s="242" t="str">
        <f>IF(INDEX('Berechnung a.1)'!B:B,ROW('Berechnung a.1)'!B14)*37-29)=0,"",INDEX('Berechnung a.1)'!B:B,ROW('Berechnung a.1)'!B14)*37-29))</f>
        <v/>
      </c>
      <c r="E19" s="243" t="str">
        <f>IF(INDEX('Berechnung a.1)'!B:B,ROW('Berechnung a.1)'!B14)*37-25)=0,"",INDEX('Berechnung a.1)'!B:B,ROW('Berechnung a.1)'!B14)*37-25))</f>
        <v/>
      </c>
      <c r="F19" s="244" t="str">
        <f>IF(INDEX('Berechnung a.1)'!B:B,ROW('Berechnung a.1)'!B14)*37-28)=0,"",INDEX('Berechnung a.1)'!B:B,ROW('Berechnung a.1)'!B14)*37-28))</f>
        <v/>
      </c>
      <c r="G19" s="244" t="str">
        <f>IF(INDEX('Berechnung a.1)'!B:B,ROW('Berechnung a.1)'!B14)*37-27)=0,"",INDEX('Berechnung a.1)'!B:B,ROW('Berechnung a.1)'!B14)*37-27))</f>
        <v/>
      </c>
      <c r="H19" s="245" t="str">
        <f>IF(INDEX('Berechnung a.1)'!P:P,ROW('Berechnung a.1)'!P14)*37+2)=0,"",INDEX('Berechnung a.1)'!P:P,ROW('Berechnung a.1)'!P14)*37+2))</f>
        <v/>
      </c>
      <c r="I19" s="245" t="str">
        <f>IF(INDEX('Berechnung a.1)'!P:P,ROW('Berechnung a.1)'!P14)*37+3)=0,"",INDEX('Berechnung a.1)'!P:P,ROW('Berechnung a.1)'!P14)*37+3))</f>
        <v/>
      </c>
      <c r="J19" s="94"/>
    </row>
    <row r="20" spans="2:10" ht="18.75" customHeight="1">
      <c r="B20" s="104"/>
      <c r="C20" s="242" t="str">
        <f>IF(INDEX('Berechnung a.1)'!B:B,ROW('Berechnung a.1)'!B15)*37-31)=0,"",INDEX('Berechnung a.1)'!B:B,ROW('Berechnung a.1)'!B15)*37-31))</f>
        <v/>
      </c>
      <c r="D20" s="242" t="str">
        <f>IF(INDEX('Berechnung a.1)'!B:B,ROW('Berechnung a.1)'!B15)*37-29)=0,"",INDEX('Berechnung a.1)'!B:B,ROW('Berechnung a.1)'!B15)*37-29))</f>
        <v/>
      </c>
      <c r="E20" s="243" t="str">
        <f>IF(INDEX('Berechnung a.1)'!B:B,ROW('Berechnung a.1)'!B15)*37-25)=0,"",INDEX('Berechnung a.1)'!B:B,ROW('Berechnung a.1)'!B15)*37-25))</f>
        <v/>
      </c>
      <c r="F20" s="244" t="str">
        <f>IF(INDEX('Berechnung a.1)'!B:B,ROW('Berechnung a.1)'!B15)*37-28)=0,"",INDEX('Berechnung a.1)'!B:B,ROW('Berechnung a.1)'!B15)*37-28))</f>
        <v/>
      </c>
      <c r="G20" s="244" t="str">
        <f>IF(INDEX('Berechnung a.1)'!B:B,ROW('Berechnung a.1)'!B15)*37-27)=0,"",INDEX('Berechnung a.1)'!B:B,ROW('Berechnung a.1)'!B15)*37-27))</f>
        <v/>
      </c>
      <c r="H20" s="245" t="str">
        <f>IF(INDEX('Berechnung a.1)'!P:P,ROW('Berechnung a.1)'!P15)*37+2)=0,"",INDEX('Berechnung a.1)'!P:P,ROW('Berechnung a.1)'!P15)*37+2))</f>
        <v/>
      </c>
      <c r="I20" s="245" t="str">
        <f>IF(INDEX('Berechnung a.1)'!P:P,ROW('Berechnung a.1)'!P15)*37+3)=0,"",INDEX('Berechnung a.1)'!P:P,ROW('Berechnung a.1)'!P15)*37+3))</f>
        <v/>
      </c>
      <c r="J20" s="94"/>
    </row>
    <row r="21" spans="2:10" ht="18.75" customHeight="1">
      <c r="B21" s="104"/>
      <c r="C21" s="242" t="str">
        <f>IF(INDEX('Berechnung a.1)'!B:B,ROW('Berechnung a.1)'!B16)*37-31)=0,"",INDEX('Berechnung a.1)'!B:B,ROW('Berechnung a.1)'!B16)*37-31))</f>
        <v/>
      </c>
      <c r="D21" s="242" t="str">
        <f>IF(INDEX('Berechnung a.1)'!B:B,ROW('Berechnung a.1)'!B16)*37-29)=0,"",INDEX('Berechnung a.1)'!B:B,ROW('Berechnung a.1)'!B16)*37-29))</f>
        <v/>
      </c>
      <c r="E21" s="243" t="str">
        <f>IF(INDEX('Berechnung a.1)'!B:B,ROW('Berechnung a.1)'!B16)*37-25)=0,"",INDEX('Berechnung a.1)'!B:B,ROW('Berechnung a.1)'!B16)*37-25))</f>
        <v/>
      </c>
      <c r="F21" s="244" t="str">
        <f>IF(INDEX('Berechnung a.1)'!B:B,ROW('Berechnung a.1)'!B16)*37-28)=0,"",INDEX('Berechnung a.1)'!B:B,ROW('Berechnung a.1)'!B16)*37-28))</f>
        <v/>
      </c>
      <c r="G21" s="244" t="str">
        <f>IF(INDEX('Berechnung a.1)'!B:B,ROW('Berechnung a.1)'!B16)*37-27)=0,"",INDEX('Berechnung a.1)'!B:B,ROW('Berechnung a.1)'!B16)*37-27))</f>
        <v/>
      </c>
      <c r="H21" s="245" t="str">
        <f>IF(INDEX('Berechnung a.1)'!P:P,ROW('Berechnung a.1)'!P16)*37+2)=0,"",INDEX('Berechnung a.1)'!P:P,ROW('Berechnung a.1)'!P16)*37+2))</f>
        <v/>
      </c>
      <c r="I21" s="245" t="str">
        <f>IF(INDEX('Berechnung a.1)'!P:P,ROW('Berechnung a.1)'!P16)*37+3)=0,"",INDEX('Berechnung a.1)'!P:P,ROW('Berechnung a.1)'!P16)*37+3))</f>
        <v/>
      </c>
      <c r="J21" s="94"/>
    </row>
    <row r="22" spans="2:10" ht="18.75" customHeight="1">
      <c r="B22" s="104"/>
      <c r="C22" s="242" t="str">
        <f>IF(INDEX('Berechnung a.1)'!B:B,ROW('Berechnung a.1)'!B17)*37-31)=0,"",INDEX('Berechnung a.1)'!B:B,ROW('Berechnung a.1)'!B17)*37-31))</f>
        <v/>
      </c>
      <c r="D22" s="242" t="str">
        <f>IF(INDEX('Berechnung a.1)'!B:B,ROW('Berechnung a.1)'!B17)*37-29)=0,"",INDEX('Berechnung a.1)'!B:B,ROW('Berechnung a.1)'!B17)*37-29))</f>
        <v/>
      </c>
      <c r="E22" s="243" t="str">
        <f>IF(INDEX('Berechnung a.1)'!B:B,ROW('Berechnung a.1)'!B17)*37-25)=0,"",INDEX('Berechnung a.1)'!B:B,ROW('Berechnung a.1)'!B17)*37-25))</f>
        <v/>
      </c>
      <c r="F22" s="244" t="str">
        <f>IF(INDEX('Berechnung a.1)'!B:B,ROW('Berechnung a.1)'!B17)*37-28)=0,"",INDEX('Berechnung a.1)'!B:B,ROW('Berechnung a.1)'!B17)*37-28))</f>
        <v/>
      </c>
      <c r="G22" s="244" t="str">
        <f>IF(INDEX('Berechnung a.1)'!B:B,ROW('Berechnung a.1)'!B17)*37-27)=0,"",INDEX('Berechnung a.1)'!B:B,ROW('Berechnung a.1)'!B17)*37-27))</f>
        <v/>
      </c>
      <c r="H22" s="245" t="str">
        <f>IF(INDEX('Berechnung a.1)'!P:P,ROW('Berechnung a.1)'!P17)*37+2)=0,"",INDEX('Berechnung a.1)'!P:P,ROW('Berechnung a.1)'!P17)*37+2))</f>
        <v/>
      </c>
      <c r="I22" s="245" t="str">
        <f>IF(INDEX('Berechnung a.1)'!P:P,ROW('Berechnung a.1)'!P17)*37+3)=0,"",INDEX('Berechnung a.1)'!P:P,ROW('Berechnung a.1)'!P17)*37+3))</f>
        <v/>
      </c>
      <c r="J22" s="94"/>
    </row>
    <row r="23" spans="2:10" ht="18.75" customHeight="1">
      <c r="B23" s="104"/>
      <c r="C23" s="242" t="str">
        <f>IF(INDEX('Berechnung a.1)'!B:B,ROW('Berechnung a.1)'!B18)*37-31)=0,"",INDEX('Berechnung a.1)'!B:B,ROW('Berechnung a.1)'!B18)*37-31))</f>
        <v/>
      </c>
      <c r="D23" s="242" t="str">
        <f>IF(INDEX('Berechnung a.1)'!B:B,ROW('Berechnung a.1)'!B18)*37-29)=0,"",INDEX('Berechnung a.1)'!B:B,ROW('Berechnung a.1)'!B18)*37-29))</f>
        <v/>
      </c>
      <c r="E23" s="243" t="str">
        <f>IF(INDEX('Berechnung a.1)'!B:B,ROW('Berechnung a.1)'!B18)*37-25)=0,"",INDEX('Berechnung a.1)'!B:B,ROW('Berechnung a.1)'!B18)*37-25))</f>
        <v/>
      </c>
      <c r="F23" s="244" t="str">
        <f>IF(INDEX('Berechnung a.1)'!B:B,ROW('Berechnung a.1)'!B18)*37-28)=0,"",INDEX('Berechnung a.1)'!B:B,ROW('Berechnung a.1)'!B18)*37-28))</f>
        <v/>
      </c>
      <c r="G23" s="244" t="str">
        <f>IF(INDEX('Berechnung a.1)'!B:B,ROW('Berechnung a.1)'!B18)*37-27)=0,"",INDEX('Berechnung a.1)'!B:B,ROW('Berechnung a.1)'!B18)*37-27))</f>
        <v/>
      </c>
      <c r="H23" s="245" t="str">
        <f>IF(INDEX('Berechnung a.1)'!P:P,ROW('Berechnung a.1)'!P18)*37+2)=0,"",INDEX('Berechnung a.1)'!P:P,ROW('Berechnung a.1)'!P18)*37+2))</f>
        <v/>
      </c>
      <c r="I23" s="245" t="str">
        <f>IF(INDEX('Berechnung a.1)'!P:P,ROW('Berechnung a.1)'!P18)*37+3)=0,"",INDEX('Berechnung a.1)'!P:P,ROW('Berechnung a.1)'!P18)*37+3))</f>
        <v/>
      </c>
      <c r="J23" s="94"/>
    </row>
    <row r="24" spans="2:10" ht="18.75" customHeight="1">
      <c r="B24" s="104"/>
      <c r="C24" s="242" t="str">
        <f>IF(INDEX('Berechnung a.1)'!B:B,ROW('Berechnung a.1)'!B19)*37-31)=0,"",INDEX('Berechnung a.1)'!B:B,ROW('Berechnung a.1)'!B19)*37-31))</f>
        <v/>
      </c>
      <c r="D24" s="242" t="str">
        <f>IF(INDEX('Berechnung a.1)'!B:B,ROW('Berechnung a.1)'!B19)*37-29)=0,"",INDEX('Berechnung a.1)'!B:B,ROW('Berechnung a.1)'!B19)*37-29))</f>
        <v/>
      </c>
      <c r="E24" s="243" t="str">
        <f>IF(INDEX('Berechnung a.1)'!B:B,ROW('Berechnung a.1)'!B19)*37-25)=0,"",INDEX('Berechnung a.1)'!B:B,ROW('Berechnung a.1)'!B19)*37-25))</f>
        <v/>
      </c>
      <c r="F24" s="244" t="str">
        <f>IF(INDEX('Berechnung a.1)'!B:B,ROW('Berechnung a.1)'!B19)*37-28)=0,"",INDEX('Berechnung a.1)'!B:B,ROW('Berechnung a.1)'!B19)*37-28))</f>
        <v/>
      </c>
      <c r="G24" s="244" t="str">
        <f>IF(INDEX('Berechnung a.1)'!B:B,ROW('Berechnung a.1)'!B19)*37-27)=0,"",INDEX('Berechnung a.1)'!B:B,ROW('Berechnung a.1)'!B19)*37-27))</f>
        <v/>
      </c>
      <c r="H24" s="245" t="str">
        <f>IF(INDEX('Berechnung a.1)'!P:P,ROW('Berechnung a.1)'!P19)*37+2)=0,"",INDEX('Berechnung a.1)'!P:P,ROW('Berechnung a.1)'!P19)*37+2))</f>
        <v/>
      </c>
      <c r="I24" s="245" t="str">
        <f>IF(INDEX('Berechnung a.1)'!P:P,ROW('Berechnung a.1)'!P19)*37+3)=0,"",INDEX('Berechnung a.1)'!P:P,ROW('Berechnung a.1)'!P19)*37+3))</f>
        <v/>
      </c>
      <c r="J24" s="94"/>
    </row>
    <row r="25" spans="2:10" ht="18.75" customHeight="1">
      <c r="B25" s="104"/>
      <c r="C25" s="242" t="str">
        <f>IF(INDEX('Berechnung a.1)'!B:B,ROW('Berechnung a.1)'!B20)*37-31)=0,"",INDEX('Berechnung a.1)'!B:B,ROW('Berechnung a.1)'!B20)*37-31))</f>
        <v/>
      </c>
      <c r="D25" s="242" t="str">
        <f>IF(INDEX('Berechnung a.1)'!B:B,ROW('Berechnung a.1)'!B20)*37-29)=0,"",INDEX('Berechnung a.1)'!B:B,ROW('Berechnung a.1)'!B20)*37-29))</f>
        <v/>
      </c>
      <c r="E25" s="243" t="str">
        <f>IF(INDEX('Berechnung a.1)'!B:B,ROW('Berechnung a.1)'!B20)*37-25)=0,"",INDEX('Berechnung a.1)'!B:B,ROW('Berechnung a.1)'!B20)*37-25))</f>
        <v/>
      </c>
      <c r="F25" s="244" t="str">
        <f>IF(INDEX('Berechnung a.1)'!B:B,ROW('Berechnung a.1)'!B20)*37-28)=0,"",INDEX('Berechnung a.1)'!B:B,ROW('Berechnung a.1)'!B20)*37-28))</f>
        <v/>
      </c>
      <c r="G25" s="244" t="str">
        <f>IF(INDEX('Berechnung a.1)'!B:B,ROW('Berechnung a.1)'!B20)*37-27)=0,"",INDEX('Berechnung a.1)'!B:B,ROW('Berechnung a.1)'!B20)*37-27))</f>
        <v/>
      </c>
      <c r="H25" s="245" t="str">
        <f>IF(INDEX('Berechnung a.1)'!P:P,ROW('Berechnung a.1)'!P20)*37+2)=0,"",INDEX('Berechnung a.1)'!P:P,ROW('Berechnung a.1)'!P20)*37+2))</f>
        <v/>
      </c>
      <c r="I25" s="245" t="str">
        <f>IF(INDEX('Berechnung a.1)'!P:P,ROW('Berechnung a.1)'!P20)*37+3)=0,"",INDEX('Berechnung a.1)'!P:P,ROW('Berechnung a.1)'!P20)*37+3))</f>
        <v/>
      </c>
      <c r="J25" s="94"/>
    </row>
    <row r="26" spans="2:10" ht="18.75" customHeight="1">
      <c r="B26" s="104"/>
      <c r="C26" s="242" t="str">
        <f>IF(INDEX('Berechnung a.1)'!B:B,ROW('Berechnung a.1)'!B21)*37-31)=0,"",INDEX('Berechnung a.1)'!B:B,ROW('Berechnung a.1)'!B21)*37-31))</f>
        <v/>
      </c>
      <c r="D26" s="242" t="str">
        <f>IF(INDEX('Berechnung a.1)'!B:B,ROW('Berechnung a.1)'!B21)*37-29)=0,"",INDEX('Berechnung a.1)'!B:B,ROW('Berechnung a.1)'!B21)*37-29))</f>
        <v/>
      </c>
      <c r="E26" s="243" t="str">
        <f>IF(INDEX('Berechnung a.1)'!B:B,ROW('Berechnung a.1)'!B21)*37-25)=0,"",INDEX('Berechnung a.1)'!B:B,ROW('Berechnung a.1)'!B21)*37-25))</f>
        <v/>
      </c>
      <c r="F26" s="244" t="str">
        <f>IF(INDEX('Berechnung a.1)'!B:B,ROW('Berechnung a.1)'!B21)*37-28)=0,"",INDEX('Berechnung a.1)'!B:B,ROW('Berechnung a.1)'!B21)*37-28))</f>
        <v/>
      </c>
      <c r="G26" s="244" t="str">
        <f>IF(INDEX('Berechnung a.1)'!B:B,ROW('Berechnung a.1)'!B21)*37-27)=0,"",INDEX('Berechnung a.1)'!B:B,ROW('Berechnung a.1)'!B21)*37-27))</f>
        <v/>
      </c>
      <c r="H26" s="245" t="str">
        <f>IF(INDEX('Berechnung a.1)'!P:P,ROW('Berechnung a.1)'!P21)*37+2)=0,"",INDEX('Berechnung a.1)'!P:P,ROW('Berechnung a.1)'!P21)*37+2))</f>
        <v/>
      </c>
      <c r="I26" s="245" t="str">
        <f>IF(INDEX('Berechnung a.1)'!P:P,ROW('Berechnung a.1)'!P21)*37+3)=0,"",INDEX('Berechnung a.1)'!P:P,ROW('Berechnung a.1)'!P21)*37+3))</f>
        <v/>
      </c>
      <c r="J26" s="94"/>
    </row>
    <row r="27" spans="2:10" ht="18.75" customHeight="1">
      <c r="B27" s="104"/>
      <c r="C27" s="242" t="str">
        <f>IF(INDEX('Berechnung a.1)'!B:B,ROW('Berechnung a.1)'!B22)*37-31)=0,"",INDEX('Berechnung a.1)'!B:B,ROW('Berechnung a.1)'!B22)*37-31))</f>
        <v/>
      </c>
      <c r="D27" s="242" t="str">
        <f>IF(INDEX('Berechnung a.1)'!B:B,ROW('Berechnung a.1)'!B22)*37-29)=0,"",INDEX('Berechnung a.1)'!B:B,ROW('Berechnung a.1)'!B22)*37-29))</f>
        <v/>
      </c>
      <c r="E27" s="243" t="str">
        <f>IF(INDEX('Berechnung a.1)'!B:B,ROW('Berechnung a.1)'!B22)*37-25)=0,"",INDEX('Berechnung a.1)'!B:B,ROW('Berechnung a.1)'!B22)*37-25))</f>
        <v/>
      </c>
      <c r="F27" s="244" t="str">
        <f>IF(INDEX('Berechnung a.1)'!B:B,ROW('Berechnung a.1)'!B22)*37-28)=0,"",INDEX('Berechnung a.1)'!B:B,ROW('Berechnung a.1)'!B22)*37-28))</f>
        <v/>
      </c>
      <c r="G27" s="244" t="str">
        <f>IF(INDEX('Berechnung a.1)'!B:B,ROW('Berechnung a.1)'!B22)*37-27)=0,"",INDEX('Berechnung a.1)'!B:B,ROW('Berechnung a.1)'!B22)*37-27))</f>
        <v/>
      </c>
      <c r="H27" s="245" t="str">
        <f>IF(INDEX('Berechnung a.1)'!P:P,ROW('Berechnung a.1)'!P22)*37+2)=0,"",INDEX('Berechnung a.1)'!P:P,ROW('Berechnung a.1)'!P22)*37+2))</f>
        <v/>
      </c>
      <c r="I27" s="245" t="str">
        <f>IF(INDEX('Berechnung a.1)'!P:P,ROW('Berechnung a.1)'!P22)*37+3)=0,"",INDEX('Berechnung a.1)'!P:P,ROW('Berechnung a.1)'!P22)*37+3))</f>
        <v/>
      </c>
      <c r="J27" s="94"/>
    </row>
    <row r="28" spans="2:10" ht="18.75" customHeight="1">
      <c r="B28" s="104"/>
      <c r="C28" s="242" t="str">
        <f>IF(INDEX('Berechnung a.1)'!B:B,ROW('Berechnung a.1)'!B23)*37-31)=0,"",INDEX('Berechnung a.1)'!B:B,ROW('Berechnung a.1)'!B23)*37-31))</f>
        <v/>
      </c>
      <c r="D28" s="242" t="str">
        <f>IF(INDEX('Berechnung a.1)'!B:B,ROW('Berechnung a.1)'!B23)*37-29)=0,"",INDEX('Berechnung a.1)'!B:B,ROW('Berechnung a.1)'!B23)*37-29))</f>
        <v/>
      </c>
      <c r="E28" s="243" t="str">
        <f>IF(INDEX('Berechnung a.1)'!B:B,ROW('Berechnung a.1)'!B23)*37-25)=0,"",INDEX('Berechnung a.1)'!B:B,ROW('Berechnung a.1)'!B23)*37-25))</f>
        <v/>
      </c>
      <c r="F28" s="244" t="str">
        <f>IF(INDEX('Berechnung a.1)'!B:B,ROW('Berechnung a.1)'!B23)*37-28)=0,"",INDEX('Berechnung a.1)'!B:B,ROW('Berechnung a.1)'!B23)*37-28))</f>
        <v/>
      </c>
      <c r="G28" s="244" t="str">
        <f>IF(INDEX('Berechnung a.1)'!B:B,ROW('Berechnung a.1)'!B23)*37-27)=0,"",INDEX('Berechnung a.1)'!B:B,ROW('Berechnung a.1)'!B23)*37-27))</f>
        <v/>
      </c>
      <c r="H28" s="245" t="str">
        <f>IF(INDEX('Berechnung a.1)'!P:P,ROW('Berechnung a.1)'!P23)*37+2)=0,"",INDEX('Berechnung a.1)'!P:P,ROW('Berechnung a.1)'!P23)*37+2))</f>
        <v/>
      </c>
      <c r="I28" s="245" t="str">
        <f>IF(INDEX('Berechnung a.1)'!P:P,ROW('Berechnung a.1)'!P23)*37+3)=0,"",INDEX('Berechnung a.1)'!P:P,ROW('Berechnung a.1)'!P23)*37+3))</f>
        <v/>
      </c>
      <c r="J28" s="94"/>
    </row>
    <row r="29" spans="2:10" ht="18.75" customHeight="1">
      <c r="B29" s="104"/>
      <c r="C29" s="242" t="str">
        <f>IF(INDEX('Berechnung a.1)'!B:B,ROW('Berechnung a.1)'!B24)*37-31)=0,"",INDEX('Berechnung a.1)'!B:B,ROW('Berechnung a.1)'!B24)*37-31))</f>
        <v/>
      </c>
      <c r="D29" s="242" t="str">
        <f>IF(INDEX('Berechnung a.1)'!B:B,ROW('Berechnung a.1)'!B24)*37-29)=0,"",INDEX('Berechnung a.1)'!B:B,ROW('Berechnung a.1)'!B24)*37-29))</f>
        <v/>
      </c>
      <c r="E29" s="243" t="str">
        <f>IF(INDEX('Berechnung a.1)'!B:B,ROW('Berechnung a.1)'!B24)*37-25)=0,"",INDEX('Berechnung a.1)'!B:B,ROW('Berechnung a.1)'!B24)*37-25))</f>
        <v/>
      </c>
      <c r="F29" s="244" t="str">
        <f>IF(INDEX('Berechnung a.1)'!B:B,ROW('Berechnung a.1)'!B24)*37-28)=0,"",INDEX('Berechnung a.1)'!B:B,ROW('Berechnung a.1)'!B24)*37-28))</f>
        <v/>
      </c>
      <c r="G29" s="244" t="str">
        <f>IF(INDEX('Berechnung a.1)'!B:B,ROW('Berechnung a.1)'!B24)*37-27)=0,"",INDEX('Berechnung a.1)'!B:B,ROW('Berechnung a.1)'!B24)*37-27))</f>
        <v/>
      </c>
      <c r="H29" s="245" t="str">
        <f>IF(INDEX('Berechnung a.1)'!P:P,ROW('Berechnung a.1)'!P24)*37+2)=0,"",INDEX('Berechnung a.1)'!P:P,ROW('Berechnung a.1)'!P24)*37+2))</f>
        <v/>
      </c>
      <c r="I29" s="245" t="str">
        <f>IF(INDEX('Berechnung a.1)'!P:P,ROW('Berechnung a.1)'!P24)*37+3)=0,"",INDEX('Berechnung a.1)'!P:P,ROW('Berechnung a.1)'!P24)*37+3))</f>
        <v/>
      </c>
      <c r="J29" s="94"/>
    </row>
    <row r="30" spans="2:10" ht="18.75" customHeight="1">
      <c r="B30" s="104"/>
      <c r="C30" s="242" t="str">
        <f>IF(INDEX('Berechnung a.1)'!B:B,ROW('Berechnung a.1)'!B25)*37-31)=0,"",INDEX('Berechnung a.1)'!B:B,ROW('Berechnung a.1)'!B25)*37-31))</f>
        <v/>
      </c>
      <c r="D30" s="242" t="str">
        <f>IF(INDEX('Berechnung a.1)'!B:B,ROW('Berechnung a.1)'!B25)*37-29)=0,"",INDEX('Berechnung a.1)'!B:B,ROW('Berechnung a.1)'!B25)*37-29))</f>
        <v/>
      </c>
      <c r="E30" s="243" t="str">
        <f>IF(INDEX('Berechnung a.1)'!B:B,ROW('Berechnung a.1)'!B25)*37-25)=0,"",INDEX('Berechnung a.1)'!B:B,ROW('Berechnung a.1)'!B25)*37-25))</f>
        <v/>
      </c>
      <c r="F30" s="244" t="str">
        <f>IF(INDEX('Berechnung a.1)'!B:B,ROW('Berechnung a.1)'!B25)*37-28)=0,"",INDEX('Berechnung a.1)'!B:B,ROW('Berechnung a.1)'!B25)*37-28))</f>
        <v/>
      </c>
      <c r="G30" s="244" t="str">
        <f>IF(INDEX('Berechnung a.1)'!B:B,ROW('Berechnung a.1)'!B25)*37-27)=0,"",INDEX('Berechnung a.1)'!B:B,ROW('Berechnung a.1)'!B25)*37-27))</f>
        <v/>
      </c>
      <c r="H30" s="245" t="str">
        <f>IF(INDEX('Berechnung a.1)'!P:P,ROW('Berechnung a.1)'!P25)*37+2)=0,"",INDEX('Berechnung a.1)'!P:P,ROW('Berechnung a.1)'!P25)*37+2))</f>
        <v/>
      </c>
      <c r="I30" s="245" t="str">
        <f>IF(INDEX('Berechnung a.1)'!P:P,ROW('Berechnung a.1)'!P25)*37+3)=0,"",INDEX('Berechnung a.1)'!P:P,ROW('Berechnung a.1)'!P25)*37+3))</f>
        <v/>
      </c>
      <c r="J30" s="94"/>
    </row>
    <row r="31" spans="2:10" ht="18.75" customHeight="1">
      <c r="B31" s="104"/>
      <c r="C31" s="242" t="str">
        <f>IF(INDEX('Berechnung a.1)'!B:B,ROW('Berechnung a.1)'!B26)*37-31)=0,"",INDEX('Berechnung a.1)'!B:B,ROW('Berechnung a.1)'!B26)*37-31))</f>
        <v/>
      </c>
      <c r="D31" s="242" t="str">
        <f>IF(INDEX('Berechnung a.1)'!B:B,ROW('Berechnung a.1)'!B26)*37-29)=0,"",INDEX('Berechnung a.1)'!B:B,ROW('Berechnung a.1)'!B26)*37-29))</f>
        <v/>
      </c>
      <c r="E31" s="243" t="str">
        <f>IF(INDEX('Berechnung a.1)'!B:B,ROW('Berechnung a.1)'!B26)*37-25)=0,"",INDEX('Berechnung a.1)'!B:B,ROW('Berechnung a.1)'!B26)*37-25))</f>
        <v/>
      </c>
      <c r="F31" s="244" t="str">
        <f>IF(INDEX('Berechnung a.1)'!B:B,ROW('Berechnung a.1)'!B26)*37-28)=0,"",INDEX('Berechnung a.1)'!B:B,ROW('Berechnung a.1)'!B26)*37-28))</f>
        <v/>
      </c>
      <c r="G31" s="244" t="str">
        <f>IF(INDEX('Berechnung a.1)'!B:B,ROW('Berechnung a.1)'!B26)*37-27)=0,"",INDEX('Berechnung a.1)'!B:B,ROW('Berechnung a.1)'!B26)*37-27))</f>
        <v/>
      </c>
      <c r="H31" s="245" t="str">
        <f>IF(INDEX('Berechnung a.1)'!P:P,ROW('Berechnung a.1)'!P26)*37+2)=0,"",INDEX('Berechnung a.1)'!P:P,ROW('Berechnung a.1)'!P26)*37+2))</f>
        <v/>
      </c>
      <c r="I31" s="245" t="str">
        <f>IF(INDEX('Berechnung a.1)'!P:P,ROW('Berechnung a.1)'!P26)*37+3)=0,"",INDEX('Berechnung a.1)'!P:P,ROW('Berechnung a.1)'!P26)*37+3))</f>
        <v/>
      </c>
      <c r="J31" s="94"/>
    </row>
    <row r="32" spans="2:10" ht="18.75" customHeight="1">
      <c r="B32" s="104"/>
      <c r="C32" s="242" t="str">
        <f>IF(INDEX('Berechnung a.1)'!B:B,ROW('Berechnung a.1)'!B27)*37-31)=0,"",INDEX('Berechnung a.1)'!B:B,ROW('Berechnung a.1)'!B27)*37-31))</f>
        <v/>
      </c>
      <c r="D32" s="242" t="str">
        <f>IF(INDEX('Berechnung a.1)'!B:B,ROW('Berechnung a.1)'!B27)*37-29)=0,"",INDEX('Berechnung a.1)'!B:B,ROW('Berechnung a.1)'!B27)*37-29))</f>
        <v/>
      </c>
      <c r="E32" s="243" t="str">
        <f>IF(INDEX('Berechnung a.1)'!B:B,ROW('Berechnung a.1)'!B27)*37-25)=0,"",INDEX('Berechnung a.1)'!B:B,ROW('Berechnung a.1)'!B27)*37-25))</f>
        <v/>
      </c>
      <c r="F32" s="244" t="str">
        <f>IF(INDEX('Berechnung a.1)'!B:B,ROW('Berechnung a.1)'!B27)*37-28)=0,"",INDEX('Berechnung a.1)'!B:B,ROW('Berechnung a.1)'!B27)*37-28))</f>
        <v/>
      </c>
      <c r="G32" s="244" t="str">
        <f>IF(INDEX('Berechnung a.1)'!B:B,ROW('Berechnung a.1)'!B27)*37-27)=0,"",INDEX('Berechnung a.1)'!B:B,ROW('Berechnung a.1)'!B27)*37-27))</f>
        <v/>
      </c>
      <c r="H32" s="245" t="str">
        <f>IF(INDEX('Berechnung a.1)'!P:P,ROW('Berechnung a.1)'!P27)*37+2)=0,"",INDEX('Berechnung a.1)'!P:P,ROW('Berechnung a.1)'!P27)*37+2))</f>
        <v/>
      </c>
      <c r="I32" s="245" t="str">
        <f>IF(INDEX('Berechnung a.1)'!P:P,ROW('Berechnung a.1)'!P27)*37+3)=0,"",INDEX('Berechnung a.1)'!P:P,ROW('Berechnung a.1)'!P27)*37+3))</f>
        <v/>
      </c>
      <c r="J32" s="94"/>
    </row>
    <row r="33" spans="2:10" ht="18.75" customHeight="1">
      <c r="B33" s="104"/>
      <c r="C33" s="242" t="str">
        <f>IF(INDEX('Berechnung a.1)'!B:B,ROW('Berechnung a.1)'!B28)*37-31)=0,"",INDEX('Berechnung a.1)'!B:B,ROW('Berechnung a.1)'!B28)*37-31))</f>
        <v/>
      </c>
      <c r="D33" s="242" t="str">
        <f>IF(INDEX('Berechnung a.1)'!B:B,ROW('Berechnung a.1)'!B28)*37-29)=0,"",INDEX('Berechnung a.1)'!B:B,ROW('Berechnung a.1)'!B28)*37-29))</f>
        <v/>
      </c>
      <c r="E33" s="243" t="str">
        <f>IF(INDEX('Berechnung a.1)'!B:B,ROW('Berechnung a.1)'!B28)*37-25)=0,"",INDEX('Berechnung a.1)'!B:B,ROW('Berechnung a.1)'!B28)*37-25))</f>
        <v/>
      </c>
      <c r="F33" s="244" t="str">
        <f>IF(INDEX('Berechnung a.1)'!B:B,ROW('Berechnung a.1)'!B28)*37-28)=0,"",INDEX('Berechnung a.1)'!B:B,ROW('Berechnung a.1)'!B28)*37-28))</f>
        <v/>
      </c>
      <c r="G33" s="244" t="str">
        <f>IF(INDEX('Berechnung a.1)'!B:B,ROW('Berechnung a.1)'!B28)*37-27)=0,"",INDEX('Berechnung a.1)'!B:B,ROW('Berechnung a.1)'!B28)*37-27))</f>
        <v/>
      </c>
      <c r="H33" s="245" t="str">
        <f>IF(INDEX('Berechnung a.1)'!P:P,ROW('Berechnung a.1)'!P28)*37+2)=0,"",INDEX('Berechnung a.1)'!P:P,ROW('Berechnung a.1)'!P28)*37+2))</f>
        <v/>
      </c>
      <c r="I33" s="245" t="str">
        <f>IF(INDEX('Berechnung a.1)'!P:P,ROW('Berechnung a.1)'!P28)*37+3)=0,"",INDEX('Berechnung a.1)'!P:P,ROW('Berechnung a.1)'!P28)*37+3))</f>
        <v/>
      </c>
      <c r="J33" s="94"/>
    </row>
    <row r="34" spans="2:10" ht="18.75" customHeight="1">
      <c r="B34" s="104"/>
      <c r="C34" s="242" t="str">
        <f>IF(INDEX('Berechnung a.1)'!B:B,ROW('Berechnung a.1)'!B29)*37-31)=0,"",INDEX('Berechnung a.1)'!B:B,ROW('Berechnung a.1)'!B29)*37-31))</f>
        <v/>
      </c>
      <c r="D34" s="242" t="str">
        <f>IF(INDEX('Berechnung a.1)'!B:B,ROW('Berechnung a.1)'!B29)*37-29)=0,"",INDEX('Berechnung a.1)'!B:B,ROW('Berechnung a.1)'!B29)*37-29))</f>
        <v/>
      </c>
      <c r="E34" s="243" t="str">
        <f>IF(INDEX('Berechnung a.1)'!B:B,ROW('Berechnung a.1)'!B29)*37-25)=0,"",INDEX('Berechnung a.1)'!B:B,ROW('Berechnung a.1)'!B29)*37-25))</f>
        <v/>
      </c>
      <c r="F34" s="244" t="str">
        <f>IF(INDEX('Berechnung a.1)'!B:B,ROW('Berechnung a.1)'!B29)*37-28)=0,"",INDEX('Berechnung a.1)'!B:B,ROW('Berechnung a.1)'!B29)*37-28))</f>
        <v/>
      </c>
      <c r="G34" s="244" t="str">
        <f>IF(INDEX('Berechnung a.1)'!B:B,ROW('Berechnung a.1)'!B29)*37-27)=0,"",INDEX('Berechnung a.1)'!B:B,ROW('Berechnung a.1)'!B29)*37-27))</f>
        <v/>
      </c>
      <c r="H34" s="245" t="str">
        <f>IF(INDEX('Berechnung a.1)'!P:P,ROW('Berechnung a.1)'!P29)*37+2)=0,"",INDEX('Berechnung a.1)'!P:P,ROW('Berechnung a.1)'!P29)*37+2))</f>
        <v/>
      </c>
      <c r="I34" s="245" t="str">
        <f>IF(INDEX('Berechnung a.1)'!P:P,ROW('Berechnung a.1)'!P29)*37+3)=0,"",INDEX('Berechnung a.1)'!P:P,ROW('Berechnung a.1)'!P29)*37+3))</f>
        <v/>
      </c>
      <c r="J34" s="94"/>
    </row>
    <row r="35" spans="2:10" ht="18.75" customHeight="1">
      <c r="B35" s="104"/>
      <c r="C35" s="242" t="str">
        <f>IF(INDEX('Berechnung a.1)'!B:B,ROW('Berechnung a.1)'!B30)*37-31)=0,"",INDEX('Berechnung a.1)'!B:B,ROW('Berechnung a.1)'!B30)*37-31))</f>
        <v/>
      </c>
      <c r="D35" s="242" t="str">
        <f>IF(INDEX('Berechnung a.1)'!B:B,ROW('Berechnung a.1)'!B30)*37-29)=0,"",INDEX('Berechnung a.1)'!B:B,ROW('Berechnung a.1)'!B30)*37-29))</f>
        <v/>
      </c>
      <c r="E35" s="243" t="str">
        <f>IF(INDEX('Berechnung a.1)'!B:B,ROW('Berechnung a.1)'!B30)*37-25)=0,"",INDEX('Berechnung a.1)'!B:B,ROW('Berechnung a.1)'!B30)*37-25))</f>
        <v/>
      </c>
      <c r="F35" s="244" t="str">
        <f>IF(INDEX('Berechnung a.1)'!B:B,ROW('Berechnung a.1)'!B30)*37-28)=0,"",INDEX('Berechnung a.1)'!B:B,ROW('Berechnung a.1)'!B30)*37-28))</f>
        <v/>
      </c>
      <c r="G35" s="244" t="str">
        <f>IF(INDEX('Berechnung a.1)'!B:B,ROW('Berechnung a.1)'!B30)*37-27)=0,"",INDEX('Berechnung a.1)'!B:B,ROW('Berechnung a.1)'!B30)*37-27))</f>
        <v/>
      </c>
      <c r="H35" s="245" t="str">
        <f>IF(INDEX('Berechnung a.1)'!P:P,ROW('Berechnung a.1)'!P30)*37+2)=0,"",INDEX('Berechnung a.1)'!P:P,ROW('Berechnung a.1)'!P30)*37+2))</f>
        <v/>
      </c>
      <c r="I35" s="245" t="str">
        <f>IF(INDEX('Berechnung a.1)'!P:P,ROW('Berechnung a.1)'!P30)*37+3)=0,"",INDEX('Berechnung a.1)'!P:P,ROW('Berechnung a.1)'!P30)*37+3))</f>
        <v/>
      </c>
      <c r="J35" s="94"/>
    </row>
    <row r="36" spans="2:10" ht="18.75" customHeight="1">
      <c r="B36" s="104"/>
      <c r="C36" s="242" t="str">
        <f>IF(INDEX('Berechnung a.1)'!B:B,ROW('Berechnung a.1)'!B31)*37-31)=0,"",INDEX('Berechnung a.1)'!B:B,ROW('Berechnung a.1)'!B31)*37-31))</f>
        <v/>
      </c>
      <c r="D36" s="242" t="str">
        <f>IF(INDEX('Berechnung a.1)'!B:B,ROW('Berechnung a.1)'!B31)*37-29)=0,"",INDEX('Berechnung a.1)'!B:B,ROW('Berechnung a.1)'!B31)*37-29))</f>
        <v/>
      </c>
      <c r="E36" s="243" t="str">
        <f>IF(INDEX('Berechnung a.1)'!B:B,ROW('Berechnung a.1)'!B31)*37-25)=0,"",INDEX('Berechnung a.1)'!B:B,ROW('Berechnung a.1)'!B31)*37-25))</f>
        <v/>
      </c>
      <c r="F36" s="244" t="str">
        <f>IF(INDEX('Berechnung a.1)'!B:B,ROW('Berechnung a.1)'!B31)*37-28)=0,"",INDEX('Berechnung a.1)'!B:B,ROW('Berechnung a.1)'!B31)*37-28))</f>
        <v/>
      </c>
      <c r="G36" s="244" t="str">
        <f>IF(INDEX('Berechnung a.1)'!B:B,ROW('Berechnung a.1)'!B31)*37-27)=0,"",INDEX('Berechnung a.1)'!B:B,ROW('Berechnung a.1)'!B31)*37-27))</f>
        <v/>
      </c>
      <c r="H36" s="245" t="str">
        <f>IF(INDEX('Berechnung a.1)'!P:P,ROW('Berechnung a.1)'!P31)*37+2)=0,"",INDEX('Berechnung a.1)'!P:P,ROW('Berechnung a.1)'!P31)*37+2))</f>
        <v/>
      </c>
      <c r="I36" s="245" t="str">
        <f>IF(INDEX('Berechnung a.1)'!P:P,ROW('Berechnung a.1)'!P31)*37+3)=0,"",INDEX('Berechnung a.1)'!P:P,ROW('Berechnung a.1)'!P31)*37+3))</f>
        <v/>
      </c>
      <c r="J36" s="94"/>
    </row>
    <row r="37" spans="2:10" ht="18.75" customHeight="1">
      <c r="B37" s="104"/>
      <c r="C37" s="242" t="str">
        <f>IF(INDEX('Berechnung a.1)'!B:B,ROW('Berechnung a.1)'!B32)*37-31)=0,"",INDEX('Berechnung a.1)'!B:B,ROW('Berechnung a.1)'!B32)*37-31))</f>
        <v/>
      </c>
      <c r="D37" s="242" t="str">
        <f>IF(INDEX('Berechnung a.1)'!B:B,ROW('Berechnung a.1)'!B32)*37-29)=0,"",INDEX('Berechnung a.1)'!B:B,ROW('Berechnung a.1)'!B32)*37-29))</f>
        <v/>
      </c>
      <c r="E37" s="243" t="str">
        <f>IF(INDEX('Berechnung a.1)'!B:B,ROW('Berechnung a.1)'!B32)*37-25)=0,"",INDEX('Berechnung a.1)'!B:B,ROW('Berechnung a.1)'!B32)*37-25))</f>
        <v/>
      </c>
      <c r="F37" s="244" t="str">
        <f>IF(INDEX('Berechnung a.1)'!B:B,ROW('Berechnung a.1)'!B32)*37-28)=0,"",INDEX('Berechnung a.1)'!B:B,ROW('Berechnung a.1)'!B32)*37-28))</f>
        <v/>
      </c>
      <c r="G37" s="244" t="str">
        <f>IF(INDEX('Berechnung a.1)'!B:B,ROW('Berechnung a.1)'!B32)*37-27)=0,"",INDEX('Berechnung a.1)'!B:B,ROW('Berechnung a.1)'!B32)*37-27))</f>
        <v/>
      </c>
      <c r="H37" s="245" t="str">
        <f>IF(INDEX('Berechnung a.1)'!P:P,ROW('Berechnung a.1)'!P32)*37+2)=0,"",INDEX('Berechnung a.1)'!P:P,ROW('Berechnung a.1)'!P32)*37+2))</f>
        <v/>
      </c>
      <c r="I37" s="245" t="str">
        <f>IF(INDEX('Berechnung a.1)'!P:P,ROW('Berechnung a.1)'!P32)*37+3)=0,"",INDEX('Berechnung a.1)'!P:P,ROW('Berechnung a.1)'!P32)*37+3))</f>
        <v/>
      </c>
      <c r="J37" s="94"/>
    </row>
    <row r="38" spans="2:10" ht="18.75" customHeight="1">
      <c r="B38" s="104"/>
      <c r="C38" s="242" t="str">
        <f>IF(INDEX('Berechnung a.1)'!B:B,ROW('Berechnung a.1)'!B33)*37-31)=0,"",INDEX('Berechnung a.1)'!B:B,ROW('Berechnung a.1)'!B33)*37-31))</f>
        <v/>
      </c>
      <c r="D38" s="242" t="str">
        <f>IF(INDEX('Berechnung a.1)'!B:B,ROW('Berechnung a.1)'!B33)*37-29)=0,"",INDEX('Berechnung a.1)'!B:B,ROW('Berechnung a.1)'!B33)*37-29))</f>
        <v/>
      </c>
      <c r="E38" s="243" t="str">
        <f>IF(INDEX('Berechnung a.1)'!B:B,ROW('Berechnung a.1)'!B33)*37-25)=0,"",INDEX('Berechnung a.1)'!B:B,ROW('Berechnung a.1)'!B33)*37-25))</f>
        <v/>
      </c>
      <c r="F38" s="244" t="str">
        <f>IF(INDEX('Berechnung a.1)'!B:B,ROW('Berechnung a.1)'!B33)*37-28)=0,"",INDEX('Berechnung a.1)'!B:B,ROW('Berechnung a.1)'!B33)*37-28))</f>
        <v/>
      </c>
      <c r="G38" s="244" t="str">
        <f>IF(INDEX('Berechnung a.1)'!B:B,ROW('Berechnung a.1)'!B33)*37-27)=0,"",INDEX('Berechnung a.1)'!B:B,ROW('Berechnung a.1)'!B33)*37-27))</f>
        <v/>
      </c>
      <c r="H38" s="245" t="str">
        <f>IF(INDEX('Berechnung a.1)'!P:P,ROW('Berechnung a.1)'!P33)*37+2)=0,"",INDEX('Berechnung a.1)'!P:P,ROW('Berechnung a.1)'!P33)*37+2))</f>
        <v/>
      </c>
      <c r="I38" s="245" t="str">
        <f>IF(INDEX('Berechnung a.1)'!P:P,ROW('Berechnung a.1)'!P33)*37+3)=0,"",INDEX('Berechnung a.1)'!P:P,ROW('Berechnung a.1)'!P33)*37+3))</f>
        <v/>
      </c>
      <c r="J38" s="94"/>
    </row>
    <row r="39" spans="2:10" ht="18.75" customHeight="1">
      <c r="B39" s="104"/>
      <c r="C39" s="242" t="str">
        <f>IF(INDEX('Berechnung a.1)'!B:B,ROW('Berechnung a.1)'!B34)*37-31)=0,"",INDEX('Berechnung a.1)'!B:B,ROW('Berechnung a.1)'!B34)*37-31))</f>
        <v/>
      </c>
      <c r="D39" s="242" t="str">
        <f>IF(INDEX('Berechnung a.1)'!B:B,ROW('Berechnung a.1)'!B34)*37-29)=0,"",INDEX('Berechnung a.1)'!B:B,ROW('Berechnung a.1)'!B34)*37-29))</f>
        <v/>
      </c>
      <c r="E39" s="243" t="str">
        <f>IF(INDEX('Berechnung a.1)'!B:B,ROW('Berechnung a.1)'!B34)*37-25)=0,"",INDEX('Berechnung a.1)'!B:B,ROW('Berechnung a.1)'!B34)*37-25))</f>
        <v/>
      </c>
      <c r="F39" s="244" t="str">
        <f>IF(INDEX('Berechnung a.1)'!B:B,ROW('Berechnung a.1)'!B34)*37-28)=0,"",INDEX('Berechnung a.1)'!B:B,ROW('Berechnung a.1)'!B34)*37-28))</f>
        <v/>
      </c>
      <c r="G39" s="244" t="str">
        <f>IF(INDEX('Berechnung a.1)'!B:B,ROW('Berechnung a.1)'!B34)*37-27)=0,"",INDEX('Berechnung a.1)'!B:B,ROW('Berechnung a.1)'!B34)*37-27))</f>
        <v/>
      </c>
      <c r="H39" s="245" t="str">
        <f>IF(INDEX('Berechnung a.1)'!P:P,ROW('Berechnung a.1)'!P34)*37+2)=0,"",INDEX('Berechnung a.1)'!P:P,ROW('Berechnung a.1)'!P34)*37+2))</f>
        <v/>
      </c>
      <c r="I39" s="245" t="str">
        <f>IF(INDEX('Berechnung a.1)'!P:P,ROW('Berechnung a.1)'!P34)*37+3)=0,"",INDEX('Berechnung a.1)'!P:P,ROW('Berechnung a.1)'!P34)*37+3))</f>
        <v/>
      </c>
      <c r="J39" s="94"/>
    </row>
    <row r="40" spans="2:10" ht="18.75" customHeight="1">
      <c r="B40" s="104"/>
      <c r="C40" s="242" t="str">
        <f>IF(INDEX('Berechnung a.1)'!B:B,ROW('Berechnung a.1)'!B35)*37-31)=0,"",INDEX('Berechnung a.1)'!B:B,ROW('Berechnung a.1)'!B35)*37-31))</f>
        <v/>
      </c>
      <c r="D40" s="242" t="str">
        <f>IF(INDEX('Berechnung a.1)'!B:B,ROW('Berechnung a.1)'!B35)*37-29)=0,"",INDEX('Berechnung a.1)'!B:B,ROW('Berechnung a.1)'!B35)*37-29))</f>
        <v/>
      </c>
      <c r="E40" s="243" t="str">
        <f>IF(INDEX('Berechnung a.1)'!B:B,ROW('Berechnung a.1)'!B35)*37-25)=0,"",INDEX('Berechnung a.1)'!B:B,ROW('Berechnung a.1)'!B35)*37-25))</f>
        <v/>
      </c>
      <c r="F40" s="244" t="str">
        <f>IF(INDEX('Berechnung a.1)'!B:B,ROW('Berechnung a.1)'!B35)*37-28)=0,"",INDEX('Berechnung a.1)'!B:B,ROW('Berechnung a.1)'!B35)*37-28))</f>
        <v/>
      </c>
      <c r="G40" s="244" t="str">
        <f>IF(INDEX('Berechnung a.1)'!B:B,ROW('Berechnung a.1)'!B35)*37-27)=0,"",INDEX('Berechnung a.1)'!B:B,ROW('Berechnung a.1)'!B35)*37-27))</f>
        <v/>
      </c>
      <c r="H40" s="245" t="str">
        <f>IF(INDEX('Berechnung a.1)'!P:P,ROW('Berechnung a.1)'!P35)*37+2)=0,"",INDEX('Berechnung a.1)'!P:P,ROW('Berechnung a.1)'!P35)*37+2))</f>
        <v/>
      </c>
      <c r="I40" s="245" t="str">
        <f>IF(INDEX('Berechnung a.1)'!P:P,ROW('Berechnung a.1)'!P35)*37+3)=0,"",INDEX('Berechnung a.1)'!P:P,ROW('Berechnung a.1)'!P35)*37+3))</f>
        <v/>
      </c>
      <c r="J40" s="94"/>
    </row>
    <row r="41" spans="2:10" ht="18.75" customHeight="1">
      <c r="B41" s="104"/>
      <c r="C41" s="242" t="str">
        <f>IF(INDEX('Berechnung a.1)'!B:B,ROW('Berechnung a.1)'!B36)*37-31)=0,"",INDEX('Berechnung a.1)'!B:B,ROW('Berechnung a.1)'!B36)*37-31))</f>
        <v/>
      </c>
      <c r="D41" s="242" t="str">
        <f>IF(INDEX('Berechnung a.1)'!B:B,ROW('Berechnung a.1)'!B36)*37-29)=0,"",INDEX('Berechnung a.1)'!B:B,ROW('Berechnung a.1)'!B36)*37-29))</f>
        <v/>
      </c>
      <c r="E41" s="243" t="str">
        <f>IF(INDEX('Berechnung a.1)'!B:B,ROW('Berechnung a.1)'!B36)*37-25)=0,"",INDEX('Berechnung a.1)'!B:B,ROW('Berechnung a.1)'!B36)*37-25))</f>
        <v/>
      </c>
      <c r="F41" s="244" t="str">
        <f>IF(INDEX('Berechnung a.1)'!B:B,ROW('Berechnung a.1)'!B36)*37-28)=0,"",INDEX('Berechnung a.1)'!B:B,ROW('Berechnung a.1)'!B36)*37-28))</f>
        <v/>
      </c>
      <c r="G41" s="244" t="str">
        <f>IF(INDEX('Berechnung a.1)'!B:B,ROW('Berechnung a.1)'!B36)*37-27)=0,"",INDEX('Berechnung a.1)'!B:B,ROW('Berechnung a.1)'!B36)*37-27))</f>
        <v/>
      </c>
      <c r="H41" s="245" t="str">
        <f>IF(INDEX('Berechnung a.1)'!P:P,ROW('Berechnung a.1)'!P36)*37+2)=0,"",INDEX('Berechnung a.1)'!P:P,ROW('Berechnung a.1)'!P36)*37+2))</f>
        <v/>
      </c>
      <c r="I41" s="245" t="str">
        <f>IF(INDEX('Berechnung a.1)'!P:P,ROW('Berechnung a.1)'!P36)*37+3)=0,"",INDEX('Berechnung a.1)'!P:P,ROW('Berechnung a.1)'!P36)*37+3))</f>
        <v/>
      </c>
      <c r="J41" s="94"/>
    </row>
    <row r="42" spans="2:10" ht="18.75" customHeight="1">
      <c r="B42" s="104"/>
      <c r="C42" s="242" t="str">
        <f>IF(INDEX('Berechnung a.1)'!B:B,ROW('Berechnung a.1)'!B37)*37-31)=0,"",INDEX('Berechnung a.1)'!B:B,ROW('Berechnung a.1)'!B37)*37-31))</f>
        <v/>
      </c>
      <c r="D42" s="242" t="str">
        <f>IF(INDEX('Berechnung a.1)'!B:B,ROW('Berechnung a.1)'!B37)*37-29)=0,"",INDEX('Berechnung a.1)'!B:B,ROW('Berechnung a.1)'!B37)*37-29))</f>
        <v/>
      </c>
      <c r="E42" s="243" t="str">
        <f>IF(INDEX('Berechnung a.1)'!B:B,ROW('Berechnung a.1)'!B37)*37-25)=0,"",INDEX('Berechnung a.1)'!B:B,ROW('Berechnung a.1)'!B37)*37-25))</f>
        <v/>
      </c>
      <c r="F42" s="244" t="str">
        <f>IF(INDEX('Berechnung a.1)'!B:B,ROW('Berechnung a.1)'!B37)*37-28)=0,"",INDEX('Berechnung a.1)'!B:B,ROW('Berechnung a.1)'!B37)*37-28))</f>
        <v/>
      </c>
      <c r="G42" s="244" t="str">
        <f>IF(INDEX('Berechnung a.1)'!B:B,ROW('Berechnung a.1)'!B37)*37-27)=0,"",INDEX('Berechnung a.1)'!B:B,ROW('Berechnung a.1)'!B37)*37-27))</f>
        <v/>
      </c>
      <c r="H42" s="245" t="str">
        <f>IF(INDEX('Berechnung a.1)'!P:P,ROW('Berechnung a.1)'!P37)*37+2)=0,"",INDEX('Berechnung a.1)'!P:P,ROW('Berechnung a.1)'!P37)*37+2))</f>
        <v/>
      </c>
      <c r="I42" s="245" t="str">
        <f>IF(INDEX('Berechnung a.1)'!P:P,ROW('Berechnung a.1)'!P37)*37+3)=0,"",INDEX('Berechnung a.1)'!P:P,ROW('Berechnung a.1)'!P37)*37+3))</f>
        <v/>
      </c>
      <c r="J42" s="94"/>
    </row>
    <row r="43" spans="2:10" ht="18.75" customHeight="1">
      <c r="B43" s="104"/>
      <c r="C43" s="242" t="str">
        <f>IF(INDEX('Berechnung a.1)'!B:B,ROW('Berechnung a.1)'!B38)*37-31)=0,"",INDEX('Berechnung a.1)'!B:B,ROW('Berechnung a.1)'!B38)*37-31))</f>
        <v/>
      </c>
      <c r="D43" s="242" t="str">
        <f>IF(INDEX('Berechnung a.1)'!B:B,ROW('Berechnung a.1)'!B38)*37-29)=0,"",INDEX('Berechnung a.1)'!B:B,ROW('Berechnung a.1)'!B38)*37-29))</f>
        <v/>
      </c>
      <c r="E43" s="243" t="str">
        <f>IF(INDEX('Berechnung a.1)'!B:B,ROW('Berechnung a.1)'!B38)*37-25)=0,"",INDEX('Berechnung a.1)'!B:B,ROW('Berechnung a.1)'!B38)*37-25))</f>
        <v/>
      </c>
      <c r="F43" s="244" t="str">
        <f>IF(INDEX('Berechnung a.1)'!B:B,ROW('Berechnung a.1)'!B38)*37-28)=0,"",INDEX('Berechnung a.1)'!B:B,ROW('Berechnung a.1)'!B38)*37-28))</f>
        <v/>
      </c>
      <c r="G43" s="244" t="str">
        <f>IF(INDEX('Berechnung a.1)'!B:B,ROW('Berechnung a.1)'!B38)*37-27)=0,"",INDEX('Berechnung a.1)'!B:B,ROW('Berechnung a.1)'!B38)*37-27))</f>
        <v/>
      </c>
      <c r="H43" s="245" t="str">
        <f>IF(INDEX('Berechnung a.1)'!P:P,ROW('Berechnung a.1)'!P38)*37+2)=0,"",INDEX('Berechnung a.1)'!P:P,ROW('Berechnung a.1)'!P38)*37+2))</f>
        <v/>
      </c>
      <c r="I43" s="245" t="str">
        <f>IF(INDEX('Berechnung a.1)'!P:P,ROW('Berechnung a.1)'!P38)*37+3)=0,"",INDEX('Berechnung a.1)'!P:P,ROW('Berechnung a.1)'!P38)*37+3))</f>
        <v/>
      </c>
      <c r="J43" s="94"/>
    </row>
    <row r="44" spans="2:10" ht="18.75" customHeight="1">
      <c r="B44" s="104"/>
      <c r="C44" s="242" t="str">
        <f>IF(INDEX('Berechnung a.1)'!B:B,ROW('Berechnung a.1)'!B39)*37-31)=0,"",INDEX('Berechnung a.1)'!B:B,ROW('Berechnung a.1)'!B39)*37-31))</f>
        <v/>
      </c>
      <c r="D44" s="242" t="str">
        <f>IF(INDEX('Berechnung a.1)'!B:B,ROW('Berechnung a.1)'!B39)*37-29)=0,"",INDEX('Berechnung a.1)'!B:B,ROW('Berechnung a.1)'!B39)*37-29))</f>
        <v/>
      </c>
      <c r="E44" s="243" t="str">
        <f>IF(INDEX('Berechnung a.1)'!B:B,ROW('Berechnung a.1)'!B39)*37-25)=0,"",INDEX('Berechnung a.1)'!B:B,ROW('Berechnung a.1)'!B39)*37-25))</f>
        <v/>
      </c>
      <c r="F44" s="244" t="str">
        <f>IF(INDEX('Berechnung a.1)'!B:B,ROW('Berechnung a.1)'!B39)*37-28)=0,"",INDEX('Berechnung a.1)'!B:B,ROW('Berechnung a.1)'!B39)*37-28))</f>
        <v/>
      </c>
      <c r="G44" s="244" t="str">
        <f>IF(INDEX('Berechnung a.1)'!B:B,ROW('Berechnung a.1)'!B39)*37-27)=0,"",INDEX('Berechnung a.1)'!B:B,ROW('Berechnung a.1)'!B39)*37-27))</f>
        <v/>
      </c>
      <c r="H44" s="245" t="str">
        <f>IF(INDEX('Berechnung a.1)'!P:P,ROW('Berechnung a.1)'!P39)*37+2)=0,"",INDEX('Berechnung a.1)'!P:P,ROW('Berechnung a.1)'!P39)*37+2))</f>
        <v/>
      </c>
      <c r="I44" s="245" t="str">
        <f>IF(INDEX('Berechnung a.1)'!P:P,ROW('Berechnung a.1)'!P39)*37+3)=0,"",INDEX('Berechnung a.1)'!P:P,ROW('Berechnung a.1)'!P39)*37+3))</f>
        <v/>
      </c>
      <c r="J44" s="94"/>
    </row>
    <row r="45" spans="2:10" ht="18.75" customHeight="1">
      <c r="B45" s="104"/>
      <c r="C45" s="242" t="str">
        <f>IF(INDEX('Berechnung a.1)'!B:B,ROW('Berechnung a.1)'!B40)*37-31)=0,"",INDEX('Berechnung a.1)'!B:B,ROW('Berechnung a.1)'!B40)*37-31))</f>
        <v/>
      </c>
      <c r="D45" s="242" t="str">
        <f>IF(INDEX('Berechnung a.1)'!B:B,ROW('Berechnung a.1)'!B40)*37-29)=0,"",INDEX('Berechnung a.1)'!B:B,ROW('Berechnung a.1)'!B40)*37-29))</f>
        <v/>
      </c>
      <c r="E45" s="243" t="str">
        <f>IF(INDEX('Berechnung a.1)'!B:B,ROW('Berechnung a.1)'!B40)*37-25)=0,"",INDEX('Berechnung a.1)'!B:B,ROW('Berechnung a.1)'!B40)*37-25))</f>
        <v/>
      </c>
      <c r="F45" s="244" t="str">
        <f>IF(INDEX('Berechnung a.1)'!B:B,ROW('Berechnung a.1)'!B40)*37-28)=0,"",INDEX('Berechnung a.1)'!B:B,ROW('Berechnung a.1)'!B40)*37-28))</f>
        <v/>
      </c>
      <c r="G45" s="244" t="str">
        <f>IF(INDEX('Berechnung a.1)'!B:B,ROW('Berechnung a.1)'!B40)*37-27)=0,"",INDEX('Berechnung a.1)'!B:B,ROW('Berechnung a.1)'!B40)*37-27))</f>
        <v/>
      </c>
      <c r="H45" s="245" t="str">
        <f>IF(INDEX('Berechnung a.1)'!P:P,ROW('Berechnung a.1)'!P40)*37+2)=0,"",INDEX('Berechnung a.1)'!P:P,ROW('Berechnung a.1)'!P40)*37+2))</f>
        <v/>
      </c>
      <c r="I45" s="245" t="str">
        <f>IF(INDEX('Berechnung a.1)'!P:P,ROW('Berechnung a.1)'!P40)*37+3)=0,"",INDEX('Berechnung a.1)'!P:P,ROW('Berechnung a.1)'!P40)*37+3))</f>
        <v/>
      </c>
      <c r="J45" s="94"/>
    </row>
    <row r="46" spans="2:10" ht="18.75" customHeight="1">
      <c r="B46" s="104"/>
      <c r="C46" s="242" t="str">
        <f>IF(INDEX('Berechnung a.1)'!B:B,ROW('Berechnung a.1)'!B41)*37-31)=0,"",INDEX('Berechnung a.1)'!B:B,ROW('Berechnung a.1)'!B41)*37-31))</f>
        <v/>
      </c>
      <c r="D46" s="242" t="str">
        <f>IF(INDEX('Berechnung a.1)'!B:B,ROW('Berechnung a.1)'!B41)*37-29)=0,"",INDEX('Berechnung a.1)'!B:B,ROW('Berechnung a.1)'!B41)*37-29))</f>
        <v/>
      </c>
      <c r="E46" s="243" t="str">
        <f>IF(INDEX('Berechnung a.1)'!B:B,ROW('Berechnung a.1)'!B41)*37-25)=0,"",INDEX('Berechnung a.1)'!B:B,ROW('Berechnung a.1)'!B41)*37-25))</f>
        <v/>
      </c>
      <c r="F46" s="244" t="str">
        <f>IF(INDEX('Berechnung a.1)'!B:B,ROW('Berechnung a.1)'!B41)*37-28)=0,"",INDEX('Berechnung a.1)'!B:B,ROW('Berechnung a.1)'!B41)*37-28))</f>
        <v/>
      </c>
      <c r="G46" s="244" t="str">
        <f>IF(INDEX('Berechnung a.1)'!B:B,ROW('Berechnung a.1)'!B41)*37-27)=0,"",INDEX('Berechnung a.1)'!B:B,ROW('Berechnung a.1)'!B41)*37-27))</f>
        <v/>
      </c>
      <c r="H46" s="245" t="str">
        <f>IF(INDEX('Berechnung a.1)'!P:P,ROW('Berechnung a.1)'!P41)*37+2)=0,"",INDEX('Berechnung a.1)'!P:P,ROW('Berechnung a.1)'!P41)*37+2))</f>
        <v/>
      </c>
      <c r="I46" s="245" t="str">
        <f>IF(INDEX('Berechnung a.1)'!P:P,ROW('Berechnung a.1)'!P41)*37+3)=0,"",INDEX('Berechnung a.1)'!P:P,ROW('Berechnung a.1)'!P41)*37+3))</f>
        <v/>
      </c>
      <c r="J46" s="94"/>
    </row>
    <row r="47" spans="2:10" ht="18.75" customHeight="1">
      <c r="B47" s="104"/>
      <c r="C47" s="242" t="str">
        <f>IF(INDEX('Berechnung a.1)'!B:B,ROW('Berechnung a.1)'!B42)*37-31)=0,"",INDEX('Berechnung a.1)'!B:B,ROW('Berechnung a.1)'!B42)*37-31))</f>
        <v/>
      </c>
      <c r="D47" s="242" t="str">
        <f>IF(INDEX('Berechnung a.1)'!B:B,ROW('Berechnung a.1)'!B42)*37-29)=0,"",INDEX('Berechnung a.1)'!B:B,ROW('Berechnung a.1)'!B42)*37-29))</f>
        <v/>
      </c>
      <c r="E47" s="243" t="str">
        <f>IF(INDEX('Berechnung a.1)'!B:B,ROW('Berechnung a.1)'!B42)*37-25)=0,"",INDEX('Berechnung a.1)'!B:B,ROW('Berechnung a.1)'!B42)*37-25))</f>
        <v/>
      </c>
      <c r="F47" s="244" t="str">
        <f>IF(INDEX('Berechnung a.1)'!B:B,ROW('Berechnung a.1)'!B42)*37-28)=0,"",INDEX('Berechnung a.1)'!B:B,ROW('Berechnung a.1)'!B42)*37-28))</f>
        <v/>
      </c>
      <c r="G47" s="244" t="str">
        <f>IF(INDEX('Berechnung a.1)'!B:B,ROW('Berechnung a.1)'!B42)*37-27)=0,"",INDEX('Berechnung a.1)'!B:B,ROW('Berechnung a.1)'!B42)*37-27))</f>
        <v/>
      </c>
      <c r="H47" s="245" t="str">
        <f>IF(INDEX('Berechnung a.1)'!P:P,ROW('Berechnung a.1)'!P42)*37+2)=0,"",INDEX('Berechnung a.1)'!P:P,ROW('Berechnung a.1)'!P42)*37+2))</f>
        <v/>
      </c>
      <c r="I47" s="245" t="str">
        <f>IF(INDEX('Berechnung a.1)'!P:P,ROW('Berechnung a.1)'!P42)*37+3)=0,"",INDEX('Berechnung a.1)'!P:P,ROW('Berechnung a.1)'!P42)*37+3))</f>
        <v/>
      </c>
      <c r="J47" s="94"/>
    </row>
    <row r="48" spans="2:10" ht="18.75" customHeight="1">
      <c r="B48" s="104"/>
      <c r="C48" s="242" t="str">
        <f>IF(INDEX('Berechnung a.1)'!B:B,ROW('Berechnung a.1)'!B43)*37-31)=0,"",INDEX('Berechnung a.1)'!B:B,ROW('Berechnung a.1)'!B43)*37-31))</f>
        <v/>
      </c>
      <c r="D48" s="242" t="str">
        <f>IF(INDEX('Berechnung a.1)'!B:B,ROW('Berechnung a.1)'!B43)*37-29)=0,"",INDEX('Berechnung a.1)'!B:B,ROW('Berechnung a.1)'!B43)*37-29))</f>
        <v/>
      </c>
      <c r="E48" s="243" t="str">
        <f>IF(INDEX('Berechnung a.1)'!B:B,ROW('Berechnung a.1)'!B43)*37-25)=0,"",INDEX('Berechnung a.1)'!B:B,ROW('Berechnung a.1)'!B43)*37-25))</f>
        <v/>
      </c>
      <c r="F48" s="244" t="str">
        <f>IF(INDEX('Berechnung a.1)'!B:B,ROW('Berechnung a.1)'!B43)*37-28)=0,"",INDEX('Berechnung a.1)'!B:B,ROW('Berechnung a.1)'!B43)*37-28))</f>
        <v/>
      </c>
      <c r="G48" s="244" t="str">
        <f>IF(INDEX('Berechnung a.1)'!B:B,ROW('Berechnung a.1)'!B43)*37-27)=0,"",INDEX('Berechnung a.1)'!B:B,ROW('Berechnung a.1)'!B43)*37-27))</f>
        <v/>
      </c>
      <c r="H48" s="245" t="str">
        <f>IF(INDEX('Berechnung a.1)'!P:P,ROW('Berechnung a.1)'!P43)*37+2)=0,"",INDEX('Berechnung a.1)'!P:P,ROW('Berechnung a.1)'!P43)*37+2))</f>
        <v/>
      </c>
      <c r="I48" s="245" t="str">
        <f>IF(INDEX('Berechnung a.1)'!P:P,ROW('Berechnung a.1)'!P43)*37+3)=0,"",INDEX('Berechnung a.1)'!P:P,ROW('Berechnung a.1)'!P43)*37+3))</f>
        <v/>
      </c>
      <c r="J48" s="94"/>
    </row>
    <row r="49" spans="2:10" ht="18.75" customHeight="1">
      <c r="B49" s="104"/>
      <c r="C49" s="242" t="str">
        <f>IF(INDEX('Berechnung a.1)'!B:B,ROW('Berechnung a.1)'!B44)*37-31)=0,"",INDEX('Berechnung a.1)'!B:B,ROW('Berechnung a.1)'!B44)*37-31))</f>
        <v/>
      </c>
      <c r="D49" s="242" t="str">
        <f>IF(INDEX('Berechnung a.1)'!B:B,ROW('Berechnung a.1)'!B44)*37-29)=0,"",INDEX('Berechnung a.1)'!B:B,ROW('Berechnung a.1)'!B44)*37-29))</f>
        <v/>
      </c>
      <c r="E49" s="243" t="str">
        <f>IF(INDEX('Berechnung a.1)'!B:B,ROW('Berechnung a.1)'!B44)*37-25)=0,"",INDEX('Berechnung a.1)'!B:B,ROW('Berechnung a.1)'!B44)*37-25))</f>
        <v/>
      </c>
      <c r="F49" s="244" t="str">
        <f>IF(INDEX('Berechnung a.1)'!B:B,ROW('Berechnung a.1)'!B44)*37-28)=0,"",INDEX('Berechnung a.1)'!B:B,ROW('Berechnung a.1)'!B44)*37-28))</f>
        <v/>
      </c>
      <c r="G49" s="244" t="str">
        <f>IF(INDEX('Berechnung a.1)'!B:B,ROW('Berechnung a.1)'!B44)*37-27)=0,"",INDEX('Berechnung a.1)'!B:B,ROW('Berechnung a.1)'!B44)*37-27))</f>
        <v/>
      </c>
      <c r="H49" s="245" t="str">
        <f>IF(INDEX('Berechnung a.1)'!P:P,ROW('Berechnung a.1)'!P44)*37+2)=0,"",INDEX('Berechnung a.1)'!P:P,ROW('Berechnung a.1)'!P44)*37+2))</f>
        <v/>
      </c>
      <c r="I49" s="245" t="str">
        <f>IF(INDEX('Berechnung a.1)'!P:P,ROW('Berechnung a.1)'!P44)*37+3)=0,"",INDEX('Berechnung a.1)'!P:P,ROW('Berechnung a.1)'!P44)*37+3))</f>
        <v/>
      </c>
      <c r="J49" s="94"/>
    </row>
    <row r="50" spans="2:10" ht="18.75" customHeight="1">
      <c r="B50" s="104"/>
      <c r="C50" s="242" t="str">
        <f>IF(INDEX('Berechnung a.1)'!B:B,ROW('Berechnung a.1)'!B45)*37-31)=0,"",INDEX('Berechnung a.1)'!B:B,ROW('Berechnung a.1)'!B45)*37-31))</f>
        <v/>
      </c>
      <c r="D50" s="242" t="str">
        <f>IF(INDEX('Berechnung a.1)'!B:B,ROW('Berechnung a.1)'!B45)*37-29)=0,"",INDEX('Berechnung a.1)'!B:B,ROW('Berechnung a.1)'!B45)*37-29))</f>
        <v/>
      </c>
      <c r="E50" s="243" t="str">
        <f>IF(INDEX('Berechnung a.1)'!B:B,ROW('Berechnung a.1)'!B45)*37-25)=0,"",INDEX('Berechnung a.1)'!B:B,ROW('Berechnung a.1)'!B45)*37-25))</f>
        <v/>
      </c>
      <c r="F50" s="244" t="str">
        <f>IF(INDEX('Berechnung a.1)'!B:B,ROW('Berechnung a.1)'!B45)*37-28)=0,"",INDEX('Berechnung a.1)'!B:B,ROW('Berechnung a.1)'!B45)*37-28))</f>
        <v/>
      </c>
      <c r="G50" s="244" t="str">
        <f>IF(INDEX('Berechnung a.1)'!B:B,ROW('Berechnung a.1)'!B45)*37-27)=0,"",INDEX('Berechnung a.1)'!B:B,ROW('Berechnung a.1)'!B45)*37-27))</f>
        <v/>
      </c>
      <c r="H50" s="245" t="str">
        <f>IF(INDEX('Berechnung a.1)'!P:P,ROW('Berechnung a.1)'!P45)*37+2)=0,"",INDEX('Berechnung a.1)'!P:P,ROW('Berechnung a.1)'!P45)*37+2))</f>
        <v/>
      </c>
      <c r="I50" s="245" t="str">
        <f>IF(INDEX('Berechnung a.1)'!P:P,ROW('Berechnung a.1)'!P45)*37+3)=0,"",INDEX('Berechnung a.1)'!P:P,ROW('Berechnung a.1)'!P45)*37+3))</f>
        <v/>
      </c>
      <c r="J50" s="94"/>
    </row>
    <row r="51" spans="2:10" ht="18.75" customHeight="1">
      <c r="B51" s="104"/>
      <c r="C51" s="242" t="str">
        <f>IF(INDEX('Berechnung a.1)'!B:B,ROW('Berechnung a.1)'!B46)*37-31)=0,"",INDEX('Berechnung a.1)'!B:B,ROW('Berechnung a.1)'!B46)*37-31))</f>
        <v/>
      </c>
      <c r="D51" s="242" t="str">
        <f>IF(INDEX('Berechnung a.1)'!B:B,ROW('Berechnung a.1)'!B46)*37-29)=0,"",INDEX('Berechnung a.1)'!B:B,ROW('Berechnung a.1)'!B46)*37-29))</f>
        <v/>
      </c>
      <c r="E51" s="243" t="str">
        <f>IF(INDEX('Berechnung a.1)'!B:B,ROW('Berechnung a.1)'!B46)*37-25)=0,"",INDEX('Berechnung a.1)'!B:B,ROW('Berechnung a.1)'!B46)*37-25))</f>
        <v/>
      </c>
      <c r="F51" s="244" t="str">
        <f>IF(INDEX('Berechnung a.1)'!B:B,ROW('Berechnung a.1)'!B46)*37-28)=0,"",INDEX('Berechnung a.1)'!B:B,ROW('Berechnung a.1)'!B46)*37-28))</f>
        <v/>
      </c>
      <c r="G51" s="244" t="str">
        <f>IF(INDEX('Berechnung a.1)'!B:B,ROW('Berechnung a.1)'!B46)*37-27)=0,"",INDEX('Berechnung a.1)'!B:B,ROW('Berechnung a.1)'!B46)*37-27))</f>
        <v/>
      </c>
      <c r="H51" s="245" t="str">
        <f>IF(INDEX('Berechnung a.1)'!P:P,ROW('Berechnung a.1)'!P46)*37+2)=0,"",INDEX('Berechnung a.1)'!P:P,ROW('Berechnung a.1)'!P46)*37+2))</f>
        <v/>
      </c>
      <c r="I51" s="245" t="str">
        <f>IF(INDEX('Berechnung a.1)'!P:P,ROW('Berechnung a.1)'!P46)*37+3)=0,"",INDEX('Berechnung a.1)'!P:P,ROW('Berechnung a.1)'!P46)*37+3))</f>
        <v/>
      </c>
      <c r="J51" s="94"/>
    </row>
    <row r="52" spans="2:10" ht="18.75" customHeight="1">
      <c r="B52" s="104"/>
      <c r="C52" s="242" t="str">
        <f>IF(INDEX('Berechnung a.1)'!B:B,ROW('Berechnung a.1)'!B47)*37-31)=0,"",INDEX('Berechnung a.1)'!B:B,ROW('Berechnung a.1)'!B47)*37-31))</f>
        <v/>
      </c>
      <c r="D52" s="242" t="str">
        <f>IF(INDEX('Berechnung a.1)'!B:B,ROW('Berechnung a.1)'!B47)*37-29)=0,"",INDEX('Berechnung a.1)'!B:B,ROW('Berechnung a.1)'!B47)*37-29))</f>
        <v/>
      </c>
      <c r="E52" s="243" t="str">
        <f>IF(INDEX('Berechnung a.1)'!B:B,ROW('Berechnung a.1)'!B47)*37-25)=0,"",INDEX('Berechnung a.1)'!B:B,ROW('Berechnung a.1)'!B47)*37-25))</f>
        <v/>
      </c>
      <c r="F52" s="244" t="str">
        <f>IF(INDEX('Berechnung a.1)'!B:B,ROW('Berechnung a.1)'!B47)*37-28)=0,"",INDEX('Berechnung a.1)'!B:B,ROW('Berechnung a.1)'!B47)*37-28))</f>
        <v/>
      </c>
      <c r="G52" s="244" t="str">
        <f>IF(INDEX('Berechnung a.1)'!B:B,ROW('Berechnung a.1)'!B47)*37-27)=0,"",INDEX('Berechnung a.1)'!B:B,ROW('Berechnung a.1)'!B47)*37-27))</f>
        <v/>
      </c>
      <c r="H52" s="245" t="str">
        <f>IF(INDEX('Berechnung a.1)'!P:P,ROW('Berechnung a.1)'!P47)*37+2)=0,"",INDEX('Berechnung a.1)'!P:P,ROW('Berechnung a.1)'!P47)*37+2))</f>
        <v/>
      </c>
      <c r="I52" s="245" t="str">
        <f>IF(INDEX('Berechnung a.1)'!P:P,ROW('Berechnung a.1)'!P47)*37+3)=0,"",INDEX('Berechnung a.1)'!P:P,ROW('Berechnung a.1)'!P47)*37+3))</f>
        <v/>
      </c>
      <c r="J52" s="94"/>
    </row>
    <row r="53" spans="2:10" ht="18.75" customHeight="1">
      <c r="B53" s="104"/>
      <c r="C53" s="242" t="str">
        <f>IF(INDEX('Berechnung a.1)'!B:B,ROW('Berechnung a.1)'!B48)*37-31)=0,"",INDEX('Berechnung a.1)'!B:B,ROW('Berechnung a.1)'!B48)*37-31))</f>
        <v/>
      </c>
      <c r="D53" s="242" t="str">
        <f>IF(INDEX('Berechnung a.1)'!B:B,ROW('Berechnung a.1)'!B48)*37-29)=0,"",INDEX('Berechnung a.1)'!B:B,ROW('Berechnung a.1)'!B48)*37-29))</f>
        <v/>
      </c>
      <c r="E53" s="243" t="str">
        <f>IF(INDEX('Berechnung a.1)'!B:B,ROW('Berechnung a.1)'!B48)*37-25)=0,"",INDEX('Berechnung a.1)'!B:B,ROW('Berechnung a.1)'!B48)*37-25))</f>
        <v/>
      </c>
      <c r="F53" s="244" t="str">
        <f>IF(INDEX('Berechnung a.1)'!B:B,ROW('Berechnung a.1)'!B48)*37-28)=0,"",INDEX('Berechnung a.1)'!B:B,ROW('Berechnung a.1)'!B48)*37-28))</f>
        <v/>
      </c>
      <c r="G53" s="244" t="str">
        <f>IF(INDEX('Berechnung a.1)'!B:B,ROW('Berechnung a.1)'!B48)*37-27)=0,"",INDEX('Berechnung a.1)'!B:B,ROW('Berechnung a.1)'!B48)*37-27))</f>
        <v/>
      </c>
      <c r="H53" s="245" t="str">
        <f>IF(INDEX('Berechnung a.1)'!P:P,ROW('Berechnung a.1)'!P48)*37+2)=0,"",INDEX('Berechnung a.1)'!P:P,ROW('Berechnung a.1)'!P48)*37+2))</f>
        <v/>
      </c>
      <c r="I53" s="245" t="str">
        <f>IF(INDEX('Berechnung a.1)'!P:P,ROW('Berechnung a.1)'!P48)*37+3)=0,"",INDEX('Berechnung a.1)'!P:P,ROW('Berechnung a.1)'!P48)*37+3))</f>
        <v/>
      </c>
      <c r="J53" s="94"/>
    </row>
    <row r="54" spans="2:10" ht="18.75" customHeight="1">
      <c r="B54" s="104"/>
      <c r="C54" s="242" t="str">
        <f>IF(INDEX('Berechnung a.1)'!B:B,ROW('Berechnung a.1)'!B49)*37-31)=0,"",INDEX('Berechnung a.1)'!B:B,ROW('Berechnung a.1)'!B49)*37-31))</f>
        <v/>
      </c>
      <c r="D54" s="242" t="str">
        <f>IF(INDEX('Berechnung a.1)'!B:B,ROW('Berechnung a.1)'!B49)*37-29)=0,"",INDEX('Berechnung a.1)'!B:B,ROW('Berechnung a.1)'!B49)*37-29))</f>
        <v/>
      </c>
      <c r="E54" s="243" t="str">
        <f>IF(INDEX('Berechnung a.1)'!B:B,ROW('Berechnung a.1)'!B49)*37-25)=0,"",INDEX('Berechnung a.1)'!B:B,ROW('Berechnung a.1)'!B49)*37-25))</f>
        <v/>
      </c>
      <c r="F54" s="244" t="str">
        <f>IF(INDEX('Berechnung a.1)'!B:B,ROW('Berechnung a.1)'!B49)*37-28)=0,"",INDEX('Berechnung a.1)'!B:B,ROW('Berechnung a.1)'!B49)*37-28))</f>
        <v/>
      </c>
      <c r="G54" s="244" t="str">
        <f>IF(INDEX('Berechnung a.1)'!B:B,ROW('Berechnung a.1)'!B49)*37-27)=0,"",INDEX('Berechnung a.1)'!B:B,ROW('Berechnung a.1)'!B49)*37-27))</f>
        <v/>
      </c>
      <c r="H54" s="245" t="str">
        <f>IF(INDEX('Berechnung a.1)'!P:P,ROW('Berechnung a.1)'!P49)*37+2)=0,"",INDEX('Berechnung a.1)'!P:P,ROW('Berechnung a.1)'!P49)*37+2))</f>
        <v/>
      </c>
      <c r="I54" s="245" t="str">
        <f>IF(INDEX('Berechnung a.1)'!P:P,ROW('Berechnung a.1)'!P49)*37+3)=0,"",INDEX('Berechnung a.1)'!P:P,ROW('Berechnung a.1)'!P49)*37+3))</f>
        <v/>
      </c>
      <c r="J54" s="94"/>
    </row>
    <row r="55" spans="2:10" ht="18.75" customHeight="1">
      <c r="B55" s="104"/>
      <c r="C55" s="242" t="str">
        <f>IF(INDEX('Berechnung a.1)'!B:B,ROW('Berechnung a.1)'!B50)*37-31)=0,"",INDEX('Berechnung a.1)'!B:B,ROW('Berechnung a.1)'!B50)*37-31))</f>
        <v/>
      </c>
      <c r="D55" s="242" t="str">
        <f>IF(INDEX('Berechnung a.1)'!B:B,ROW('Berechnung a.1)'!B50)*37-29)=0,"",INDEX('Berechnung a.1)'!B:B,ROW('Berechnung a.1)'!B50)*37-29))</f>
        <v/>
      </c>
      <c r="E55" s="243" t="str">
        <f>IF(INDEX('Berechnung a.1)'!B:B,ROW('Berechnung a.1)'!B50)*37-25)=0,"",INDEX('Berechnung a.1)'!B:B,ROW('Berechnung a.1)'!B50)*37-25))</f>
        <v/>
      </c>
      <c r="F55" s="244" t="str">
        <f>IF(INDEX('Berechnung a.1)'!B:B,ROW('Berechnung a.1)'!B50)*37-28)=0,"",INDEX('Berechnung a.1)'!B:B,ROW('Berechnung a.1)'!B50)*37-28))</f>
        <v/>
      </c>
      <c r="G55" s="244" t="str">
        <f>IF(INDEX('Berechnung a.1)'!B:B,ROW('Berechnung a.1)'!B50)*37-27)=0,"",INDEX('Berechnung a.1)'!B:B,ROW('Berechnung a.1)'!B50)*37-27))</f>
        <v/>
      </c>
      <c r="H55" s="245" t="str">
        <f>IF(INDEX('Berechnung a.1)'!P:P,ROW('Berechnung a.1)'!P50)*37+2)=0,"",INDEX('Berechnung a.1)'!P:P,ROW('Berechnung a.1)'!P50)*37+2))</f>
        <v/>
      </c>
      <c r="I55" s="245" t="str">
        <f>IF(INDEX('Berechnung a.1)'!P:P,ROW('Berechnung a.1)'!P50)*37+3)=0,"",INDEX('Berechnung a.1)'!P:P,ROW('Berechnung a.1)'!P50)*37+3))</f>
        <v/>
      </c>
      <c r="J55" s="94"/>
    </row>
    <row r="56" spans="2:10" ht="18.75" customHeight="1">
      <c r="B56" s="104"/>
      <c r="C56" s="242" t="str">
        <f>IF(INDEX('Berechnung a.1)'!B:B,ROW('Berechnung a.1)'!B51)*37-31)=0,"",INDEX('Berechnung a.1)'!B:B,ROW('Berechnung a.1)'!B51)*37-31))</f>
        <v/>
      </c>
      <c r="D56" s="242" t="str">
        <f>IF(INDEX('Berechnung a.1)'!B:B,ROW('Berechnung a.1)'!B51)*37-29)=0,"",INDEX('Berechnung a.1)'!B:B,ROW('Berechnung a.1)'!B51)*37-29))</f>
        <v/>
      </c>
      <c r="E56" s="243" t="str">
        <f>IF(INDEX('Berechnung a.1)'!B:B,ROW('Berechnung a.1)'!B51)*37-25)=0,"",INDEX('Berechnung a.1)'!B:B,ROW('Berechnung a.1)'!B51)*37-25))</f>
        <v/>
      </c>
      <c r="F56" s="244" t="str">
        <f>IF(INDEX('Berechnung a.1)'!B:B,ROW('Berechnung a.1)'!B51)*37-28)=0,"",INDEX('Berechnung a.1)'!B:B,ROW('Berechnung a.1)'!B51)*37-28))</f>
        <v/>
      </c>
      <c r="G56" s="244" t="str">
        <f>IF(INDEX('Berechnung a.1)'!B:B,ROW('Berechnung a.1)'!B51)*37-27)=0,"",INDEX('Berechnung a.1)'!B:B,ROW('Berechnung a.1)'!B51)*37-27))</f>
        <v/>
      </c>
      <c r="H56" s="245" t="str">
        <f>IF(INDEX('Berechnung a.1)'!P:P,ROW('Berechnung a.1)'!P51)*37+2)=0,"",INDEX('Berechnung a.1)'!P:P,ROW('Berechnung a.1)'!P51)*37+2))</f>
        <v/>
      </c>
      <c r="I56" s="245" t="str">
        <f>IF(INDEX('Berechnung a.1)'!P:P,ROW('Berechnung a.1)'!P51)*37+3)=0,"",INDEX('Berechnung a.1)'!P:P,ROW('Berechnung a.1)'!P51)*37+3))</f>
        <v/>
      </c>
      <c r="J56" s="94"/>
    </row>
    <row r="57" spans="2:10" ht="18.75" customHeight="1">
      <c r="B57" s="104"/>
      <c r="C57" s="242" t="str">
        <f>IF(INDEX('Berechnung a.1)'!B:B,ROW('Berechnung a.1)'!B52)*37-31)=0,"",INDEX('Berechnung a.1)'!B:B,ROW('Berechnung a.1)'!B52)*37-31))</f>
        <v/>
      </c>
      <c r="D57" s="242" t="str">
        <f>IF(INDEX('Berechnung a.1)'!B:B,ROW('Berechnung a.1)'!B52)*37-29)=0,"",INDEX('Berechnung a.1)'!B:B,ROW('Berechnung a.1)'!B52)*37-29))</f>
        <v/>
      </c>
      <c r="E57" s="243" t="str">
        <f>IF(INDEX('Berechnung a.1)'!B:B,ROW('Berechnung a.1)'!B52)*37-25)=0,"",INDEX('Berechnung a.1)'!B:B,ROW('Berechnung a.1)'!B52)*37-25))</f>
        <v/>
      </c>
      <c r="F57" s="244" t="str">
        <f>IF(INDEX('Berechnung a.1)'!B:B,ROW('Berechnung a.1)'!B52)*37-28)=0,"",INDEX('Berechnung a.1)'!B:B,ROW('Berechnung a.1)'!B52)*37-28))</f>
        <v/>
      </c>
      <c r="G57" s="244" t="str">
        <f>IF(INDEX('Berechnung a.1)'!B:B,ROW('Berechnung a.1)'!B52)*37-27)=0,"",INDEX('Berechnung a.1)'!B:B,ROW('Berechnung a.1)'!B52)*37-27))</f>
        <v/>
      </c>
      <c r="H57" s="245" t="str">
        <f>IF(INDEX('Berechnung a.1)'!P:P,ROW('Berechnung a.1)'!P52)*37+2)=0,"",INDEX('Berechnung a.1)'!P:P,ROW('Berechnung a.1)'!P52)*37+2))</f>
        <v/>
      </c>
      <c r="I57" s="245" t="str">
        <f>IF(INDEX('Berechnung a.1)'!P:P,ROW('Berechnung a.1)'!P52)*37+3)=0,"",INDEX('Berechnung a.1)'!P:P,ROW('Berechnung a.1)'!P52)*37+3))</f>
        <v/>
      </c>
      <c r="J57" s="94"/>
    </row>
    <row r="58" spans="2:10" ht="18.75" customHeight="1">
      <c r="B58" s="104"/>
      <c r="C58" s="242" t="str">
        <f>IF(INDEX('Berechnung a.1)'!B:B,ROW('Berechnung a.1)'!B53)*37-31)=0,"",INDEX('Berechnung a.1)'!B:B,ROW('Berechnung a.1)'!B53)*37-31))</f>
        <v/>
      </c>
      <c r="D58" s="242" t="str">
        <f>IF(INDEX('Berechnung a.1)'!B:B,ROW('Berechnung a.1)'!B53)*37-29)=0,"",INDEX('Berechnung a.1)'!B:B,ROW('Berechnung a.1)'!B53)*37-29))</f>
        <v/>
      </c>
      <c r="E58" s="243" t="str">
        <f>IF(INDEX('Berechnung a.1)'!B:B,ROW('Berechnung a.1)'!B53)*37-25)=0,"",INDEX('Berechnung a.1)'!B:B,ROW('Berechnung a.1)'!B53)*37-25))</f>
        <v/>
      </c>
      <c r="F58" s="244" t="str">
        <f>IF(INDEX('Berechnung a.1)'!B:B,ROW('Berechnung a.1)'!B53)*37-28)=0,"",INDEX('Berechnung a.1)'!B:B,ROW('Berechnung a.1)'!B53)*37-28))</f>
        <v/>
      </c>
      <c r="G58" s="244" t="str">
        <f>IF(INDEX('Berechnung a.1)'!B:B,ROW('Berechnung a.1)'!B53)*37-27)=0,"",INDEX('Berechnung a.1)'!B:B,ROW('Berechnung a.1)'!B53)*37-27))</f>
        <v/>
      </c>
      <c r="H58" s="245" t="str">
        <f>IF(INDEX('Berechnung a.1)'!P:P,ROW('Berechnung a.1)'!P53)*37+2)=0,"",INDEX('Berechnung a.1)'!P:P,ROW('Berechnung a.1)'!P53)*37+2))</f>
        <v/>
      </c>
      <c r="I58" s="245" t="str">
        <f>IF(INDEX('Berechnung a.1)'!P:P,ROW('Berechnung a.1)'!P53)*37+3)=0,"",INDEX('Berechnung a.1)'!P:P,ROW('Berechnung a.1)'!P53)*37+3))</f>
        <v/>
      </c>
      <c r="J58" s="94"/>
    </row>
    <row r="59" spans="2:10" ht="18.75" customHeight="1">
      <c r="B59" s="104"/>
      <c r="C59" s="242" t="str">
        <f>IF(INDEX('Berechnung a.1)'!B:B,ROW('Berechnung a.1)'!B54)*37-31)=0,"",INDEX('Berechnung a.1)'!B:B,ROW('Berechnung a.1)'!B54)*37-31))</f>
        <v/>
      </c>
      <c r="D59" s="242" t="str">
        <f>IF(INDEX('Berechnung a.1)'!B:B,ROW('Berechnung a.1)'!B54)*37-29)=0,"",INDEX('Berechnung a.1)'!B:B,ROW('Berechnung a.1)'!B54)*37-29))</f>
        <v/>
      </c>
      <c r="E59" s="243" t="str">
        <f>IF(INDEX('Berechnung a.1)'!B:B,ROW('Berechnung a.1)'!B54)*37-25)=0,"",INDEX('Berechnung a.1)'!B:B,ROW('Berechnung a.1)'!B54)*37-25))</f>
        <v/>
      </c>
      <c r="F59" s="244" t="str">
        <f>IF(INDEX('Berechnung a.1)'!B:B,ROW('Berechnung a.1)'!B54)*37-28)=0,"",INDEX('Berechnung a.1)'!B:B,ROW('Berechnung a.1)'!B54)*37-28))</f>
        <v/>
      </c>
      <c r="G59" s="244" t="str">
        <f>IF(INDEX('Berechnung a.1)'!B:B,ROW('Berechnung a.1)'!B54)*37-27)=0,"",INDEX('Berechnung a.1)'!B:B,ROW('Berechnung a.1)'!B54)*37-27))</f>
        <v/>
      </c>
      <c r="H59" s="245" t="str">
        <f>IF(INDEX('Berechnung a.1)'!P:P,ROW('Berechnung a.1)'!P54)*37+2)=0,"",INDEX('Berechnung a.1)'!P:P,ROW('Berechnung a.1)'!P54)*37+2))</f>
        <v/>
      </c>
      <c r="I59" s="245" t="str">
        <f>IF(INDEX('Berechnung a.1)'!P:P,ROW('Berechnung a.1)'!P54)*37+3)=0,"",INDEX('Berechnung a.1)'!P:P,ROW('Berechnung a.1)'!P54)*37+3))</f>
        <v/>
      </c>
      <c r="J59" s="94"/>
    </row>
    <row r="60" spans="2:10" ht="18.75" customHeight="1">
      <c r="B60" s="104"/>
      <c r="C60" s="242" t="str">
        <f>IF(INDEX('Berechnung a.1)'!B:B,ROW('Berechnung a.1)'!B55)*37-31)=0,"",INDEX('Berechnung a.1)'!B:B,ROW('Berechnung a.1)'!B55)*37-31))</f>
        <v/>
      </c>
      <c r="D60" s="242" t="str">
        <f>IF(INDEX('Berechnung a.1)'!B:B,ROW('Berechnung a.1)'!B55)*37-29)=0,"",INDEX('Berechnung a.1)'!B:B,ROW('Berechnung a.1)'!B55)*37-29))</f>
        <v/>
      </c>
      <c r="E60" s="243" t="str">
        <f>IF(INDEX('Berechnung a.1)'!B:B,ROW('Berechnung a.1)'!B55)*37-25)=0,"",INDEX('Berechnung a.1)'!B:B,ROW('Berechnung a.1)'!B55)*37-25))</f>
        <v/>
      </c>
      <c r="F60" s="244" t="str">
        <f>IF(INDEX('Berechnung a.1)'!B:B,ROW('Berechnung a.1)'!B55)*37-28)=0,"",INDEX('Berechnung a.1)'!B:B,ROW('Berechnung a.1)'!B55)*37-28))</f>
        <v/>
      </c>
      <c r="G60" s="244" t="str">
        <f>IF(INDEX('Berechnung a.1)'!B:B,ROW('Berechnung a.1)'!B55)*37-27)=0,"",INDEX('Berechnung a.1)'!B:B,ROW('Berechnung a.1)'!B55)*37-27))</f>
        <v/>
      </c>
      <c r="H60" s="245" t="str">
        <f>IF(INDEX('Berechnung a.1)'!P:P,ROW('Berechnung a.1)'!P55)*37+2)=0,"",INDEX('Berechnung a.1)'!P:P,ROW('Berechnung a.1)'!P55)*37+2))</f>
        <v/>
      </c>
      <c r="I60" s="245" t="str">
        <f>IF(INDEX('Berechnung a.1)'!P:P,ROW('Berechnung a.1)'!P55)*37+3)=0,"",INDEX('Berechnung a.1)'!P:P,ROW('Berechnung a.1)'!P55)*37+3))</f>
        <v/>
      </c>
      <c r="J60" s="94"/>
    </row>
    <row r="61" spans="2:10" ht="18.75" customHeight="1">
      <c r="B61" s="104"/>
      <c r="C61" s="242" t="str">
        <f>IF(INDEX('Berechnung a.1)'!B:B,ROW('Berechnung a.1)'!B56)*37-31)=0,"",INDEX('Berechnung a.1)'!B:B,ROW('Berechnung a.1)'!B56)*37-31))</f>
        <v/>
      </c>
      <c r="D61" s="242" t="str">
        <f>IF(INDEX('Berechnung a.1)'!B:B,ROW('Berechnung a.1)'!B56)*37-29)=0,"",INDEX('Berechnung a.1)'!B:B,ROW('Berechnung a.1)'!B56)*37-29))</f>
        <v/>
      </c>
      <c r="E61" s="243" t="str">
        <f>IF(INDEX('Berechnung a.1)'!B:B,ROW('Berechnung a.1)'!B56)*37-25)=0,"",INDEX('Berechnung a.1)'!B:B,ROW('Berechnung a.1)'!B56)*37-25))</f>
        <v/>
      </c>
      <c r="F61" s="244" t="str">
        <f>IF(INDEX('Berechnung a.1)'!B:B,ROW('Berechnung a.1)'!B56)*37-28)=0,"",INDEX('Berechnung a.1)'!B:B,ROW('Berechnung a.1)'!B56)*37-28))</f>
        <v/>
      </c>
      <c r="G61" s="244" t="str">
        <f>IF(INDEX('Berechnung a.1)'!B:B,ROW('Berechnung a.1)'!B56)*37-27)=0,"",INDEX('Berechnung a.1)'!B:B,ROW('Berechnung a.1)'!B56)*37-27))</f>
        <v/>
      </c>
      <c r="H61" s="245" t="str">
        <f>IF(INDEX('Berechnung a.1)'!P:P,ROW('Berechnung a.1)'!P56)*37+2)=0,"",INDEX('Berechnung a.1)'!P:P,ROW('Berechnung a.1)'!P56)*37+2))</f>
        <v/>
      </c>
      <c r="I61" s="245" t="str">
        <f>IF(INDEX('Berechnung a.1)'!P:P,ROW('Berechnung a.1)'!P56)*37+3)=0,"",INDEX('Berechnung a.1)'!P:P,ROW('Berechnung a.1)'!P56)*37+3))</f>
        <v/>
      </c>
      <c r="J61" s="94"/>
    </row>
    <row r="62" spans="2:10" ht="18.75" customHeight="1">
      <c r="B62" s="104"/>
      <c r="C62" s="242" t="str">
        <f>IF(INDEX('Berechnung a.1)'!B:B,ROW('Berechnung a.1)'!B57)*37-31)=0,"",INDEX('Berechnung a.1)'!B:B,ROW('Berechnung a.1)'!B57)*37-31))</f>
        <v/>
      </c>
      <c r="D62" s="242" t="str">
        <f>IF(INDEX('Berechnung a.1)'!B:B,ROW('Berechnung a.1)'!B57)*37-29)=0,"",INDEX('Berechnung a.1)'!B:B,ROW('Berechnung a.1)'!B57)*37-29))</f>
        <v/>
      </c>
      <c r="E62" s="243" t="str">
        <f>IF(INDEX('Berechnung a.1)'!B:B,ROW('Berechnung a.1)'!B57)*37-25)=0,"",INDEX('Berechnung a.1)'!B:B,ROW('Berechnung a.1)'!B57)*37-25))</f>
        <v/>
      </c>
      <c r="F62" s="244" t="str">
        <f>IF(INDEX('Berechnung a.1)'!B:B,ROW('Berechnung a.1)'!B57)*37-28)=0,"",INDEX('Berechnung a.1)'!B:B,ROW('Berechnung a.1)'!B57)*37-28))</f>
        <v/>
      </c>
      <c r="G62" s="244" t="str">
        <f>IF(INDEX('Berechnung a.1)'!B:B,ROW('Berechnung a.1)'!B57)*37-27)=0,"",INDEX('Berechnung a.1)'!B:B,ROW('Berechnung a.1)'!B57)*37-27))</f>
        <v/>
      </c>
      <c r="H62" s="245" t="str">
        <f>IF(INDEX('Berechnung a.1)'!P:P,ROW('Berechnung a.1)'!P57)*37+2)=0,"",INDEX('Berechnung a.1)'!P:P,ROW('Berechnung a.1)'!P57)*37+2))</f>
        <v/>
      </c>
      <c r="I62" s="245" t="str">
        <f>IF(INDEX('Berechnung a.1)'!P:P,ROW('Berechnung a.1)'!P57)*37+3)=0,"",INDEX('Berechnung a.1)'!P:P,ROW('Berechnung a.1)'!P57)*37+3))</f>
        <v/>
      </c>
      <c r="J62" s="94"/>
    </row>
    <row r="63" spans="2:10" ht="18.75" customHeight="1">
      <c r="B63" s="104"/>
      <c r="C63" s="242" t="str">
        <f>IF(INDEX('Berechnung a.1)'!B:B,ROW('Berechnung a.1)'!B58)*37-31)=0,"",INDEX('Berechnung a.1)'!B:B,ROW('Berechnung a.1)'!B58)*37-31))</f>
        <v/>
      </c>
      <c r="D63" s="242" t="str">
        <f>IF(INDEX('Berechnung a.1)'!B:B,ROW('Berechnung a.1)'!B58)*37-29)=0,"",INDEX('Berechnung a.1)'!B:B,ROW('Berechnung a.1)'!B58)*37-29))</f>
        <v/>
      </c>
      <c r="E63" s="243" t="str">
        <f>IF(INDEX('Berechnung a.1)'!B:B,ROW('Berechnung a.1)'!B58)*37-25)=0,"",INDEX('Berechnung a.1)'!B:B,ROW('Berechnung a.1)'!B58)*37-25))</f>
        <v/>
      </c>
      <c r="F63" s="244" t="str">
        <f>IF(INDEX('Berechnung a.1)'!B:B,ROW('Berechnung a.1)'!B58)*37-28)=0,"",INDEX('Berechnung a.1)'!B:B,ROW('Berechnung a.1)'!B58)*37-28))</f>
        <v/>
      </c>
      <c r="G63" s="244" t="str">
        <f>IF(INDEX('Berechnung a.1)'!B:B,ROW('Berechnung a.1)'!B58)*37-27)=0,"",INDEX('Berechnung a.1)'!B:B,ROW('Berechnung a.1)'!B58)*37-27))</f>
        <v/>
      </c>
      <c r="H63" s="245" t="str">
        <f>IF(INDEX('Berechnung a.1)'!P:P,ROW('Berechnung a.1)'!P58)*37+2)=0,"",INDEX('Berechnung a.1)'!P:P,ROW('Berechnung a.1)'!P58)*37+2))</f>
        <v/>
      </c>
      <c r="I63" s="245" t="str">
        <f>IF(INDEX('Berechnung a.1)'!P:P,ROW('Berechnung a.1)'!P58)*37+3)=0,"",INDEX('Berechnung a.1)'!P:P,ROW('Berechnung a.1)'!P58)*37+3))</f>
        <v/>
      </c>
      <c r="J63" s="94"/>
    </row>
    <row r="64" spans="2:10" ht="18.75" customHeight="1">
      <c r="B64" s="104"/>
      <c r="C64" s="242" t="str">
        <f>IF(INDEX('Berechnung a.1)'!B:B,ROW('Berechnung a.1)'!B59)*37-31)=0,"",INDEX('Berechnung a.1)'!B:B,ROW('Berechnung a.1)'!B59)*37-31))</f>
        <v/>
      </c>
      <c r="D64" s="242" t="str">
        <f>IF(INDEX('Berechnung a.1)'!B:B,ROW('Berechnung a.1)'!B59)*37-29)=0,"",INDEX('Berechnung a.1)'!B:B,ROW('Berechnung a.1)'!B59)*37-29))</f>
        <v/>
      </c>
      <c r="E64" s="243" t="str">
        <f>IF(INDEX('Berechnung a.1)'!B:B,ROW('Berechnung a.1)'!B59)*37-25)=0,"",INDEX('Berechnung a.1)'!B:B,ROW('Berechnung a.1)'!B59)*37-25))</f>
        <v/>
      </c>
      <c r="F64" s="244" t="str">
        <f>IF(INDEX('Berechnung a.1)'!B:B,ROW('Berechnung a.1)'!B59)*37-28)=0,"",INDEX('Berechnung a.1)'!B:B,ROW('Berechnung a.1)'!B59)*37-28))</f>
        <v/>
      </c>
      <c r="G64" s="244" t="str">
        <f>IF(INDEX('Berechnung a.1)'!B:B,ROW('Berechnung a.1)'!B59)*37-27)=0,"",INDEX('Berechnung a.1)'!B:B,ROW('Berechnung a.1)'!B59)*37-27))</f>
        <v/>
      </c>
      <c r="H64" s="245" t="str">
        <f>IF(INDEX('Berechnung a.1)'!P:P,ROW('Berechnung a.1)'!P59)*37+2)=0,"",INDEX('Berechnung a.1)'!P:P,ROW('Berechnung a.1)'!P59)*37+2))</f>
        <v/>
      </c>
      <c r="I64" s="245" t="str">
        <f>IF(INDEX('Berechnung a.1)'!P:P,ROW('Berechnung a.1)'!P59)*37+3)=0,"",INDEX('Berechnung a.1)'!P:P,ROW('Berechnung a.1)'!P59)*37+3))</f>
        <v/>
      </c>
      <c r="J64" s="94"/>
    </row>
    <row r="65" spans="2:10" ht="18.75" customHeight="1">
      <c r="B65" s="104"/>
      <c r="C65" s="242" t="str">
        <f>IF(INDEX('Berechnung a.1)'!B:B,ROW('Berechnung a.1)'!B60)*37-31)=0,"",INDEX('Berechnung a.1)'!B:B,ROW('Berechnung a.1)'!B60)*37-31))</f>
        <v/>
      </c>
      <c r="D65" s="242" t="str">
        <f>IF(INDEX('Berechnung a.1)'!B:B,ROW('Berechnung a.1)'!B60)*37-29)=0,"",INDEX('Berechnung a.1)'!B:B,ROW('Berechnung a.1)'!B60)*37-29))</f>
        <v/>
      </c>
      <c r="E65" s="243" t="str">
        <f>IF(INDEX('Berechnung a.1)'!B:B,ROW('Berechnung a.1)'!B60)*37-25)=0,"",INDEX('Berechnung a.1)'!B:B,ROW('Berechnung a.1)'!B60)*37-25))</f>
        <v/>
      </c>
      <c r="F65" s="244" t="str">
        <f>IF(INDEX('Berechnung a.1)'!B:B,ROW('Berechnung a.1)'!B60)*37-28)=0,"",INDEX('Berechnung a.1)'!B:B,ROW('Berechnung a.1)'!B60)*37-28))</f>
        <v/>
      </c>
      <c r="G65" s="244" t="str">
        <f>IF(INDEX('Berechnung a.1)'!B:B,ROW('Berechnung a.1)'!B60)*37-27)=0,"",INDEX('Berechnung a.1)'!B:B,ROW('Berechnung a.1)'!B60)*37-27))</f>
        <v/>
      </c>
      <c r="H65" s="245" t="str">
        <f>IF(INDEX('Berechnung a.1)'!P:P,ROW('Berechnung a.1)'!P60)*37+2)=0,"",INDEX('Berechnung a.1)'!P:P,ROW('Berechnung a.1)'!P60)*37+2))</f>
        <v/>
      </c>
      <c r="I65" s="245" t="str">
        <f>IF(INDEX('Berechnung a.1)'!P:P,ROW('Berechnung a.1)'!P60)*37+3)=0,"",INDEX('Berechnung a.1)'!P:P,ROW('Berechnung a.1)'!P60)*37+3))</f>
        <v/>
      </c>
      <c r="J65" s="94"/>
    </row>
    <row r="66" spans="2:10" ht="18.75" customHeight="1">
      <c r="B66" s="104"/>
      <c r="C66" s="242" t="str">
        <f>IF(INDEX('Berechnung a.1)'!B:B,ROW('Berechnung a.1)'!B61)*37-31)=0,"",INDEX('Berechnung a.1)'!B:B,ROW('Berechnung a.1)'!B61)*37-31))</f>
        <v/>
      </c>
      <c r="D66" s="242" t="str">
        <f>IF(INDEX('Berechnung a.1)'!B:B,ROW('Berechnung a.1)'!B61)*37-29)=0,"",INDEX('Berechnung a.1)'!B:B,ROW('Berechnung a.1)'!B61)*37-29))</f>
        <v/>
      </c>
      <c r="E66" s="243" t="str">
        <f>IF(INDEX('Berechnung a.1)'!B:B,ROW('Berechnung a.1)'!B61)*37-25)=0,"",INDEX('Berechnung a.1)'!B:B,ROW('Berechnung a.1)'!B61)*37-25))</f>
        <v/>
      </c>
      <c r="F66" s="244" t="str">
        <f>IF(INDEX('Berechnung a.1)'!B:B,ROW('Berechnung a.1)'!B61)*37-28)=0,"",INDEX('Berechnung a.1)'!B:B,ROW('Berechnung a.1)'!B61)*37-28))</f>
        <v/>
      </c>
      <c r="G66" s="244" t="str">
        <f>IF(INDEX('Berechnung a.1)'!B:B,ROW('Berechnung a.1)'!B61)*37-27)=0,"",INDEX('Berechnung a.1)'!B:B,ROW('Berechnung a.1)'!B61)*37-27))</f>
        <v/>
      </c>
      <c r="H66" s="245" t="str">
        <f>IF(INDEX('Berechnung a.1)'!P:P,ROW('Berechnung a.1)'!P61)*37+2)=0,"",INDEX('Berechnung a.1)'!P:P,ROW('Berechnung a.1)'!P61)*37+2))</f>
        <v/>
      </c>
      <c r="I66" s="245" t="str">
        <f>IF(INDEX('Berechnung a.1)'!P:P,ROW('Berechnung a.1)'!P61)*37+3)=0,"",INDEX('Berechnung a.1)'!P:P,ROW('Berechnung a.1)'!P61)*37+3))</f>
        <v/>
      </c>
      <c r="J66" s="94"/>
    </row>
    <row r="67" spans="2:10" ht="18.75" customHeight="1">
      <c r="B67" s="104"/>
      <c r="C67" s="242" t="str">
        <f>IF(INDEX('Berechnung a.1)'!B:B,ROW('Berechnung a.1)'!B62)*37-31)=0,"",INDEX('Berechnung a.1)'!B:B,ROW('Berechnung a.1)'!B62)*37-31))</f>
        <v/>
      </c>
      <c r="D67" s="242" t="str">
        <f>IF(INDEX('Berechnung a.1)'!B:B,ROW('Berechnung a.1)'!B62)*37-29)=0,"",INDEX('Berechnung a.1)'!B:B,ROW('Berechnung a.1)'!B62)*37-29))</f>
        <v/>
      </c>
      <c r="E67" s="243" t="str">
        <f>IF(INDEX('Berechnung a.1)'!B:B,ROW('Berechnung a.1)'!B62)*37-25)=0,"",INDEX('Berechnung a.1)'!B:B,ROW('Berechnung a.1)'!B62)*37-25))</f>
        <v/>
      </c>
      <c r="F67" s="244" t="str">
        <f>IF(INDEX('Berechnung a.1)'!B:B,ROW('Berechnung a.1)'!B62)*37-28)=0,"",INDEX('Berechnung a.1)'!B:B,ROW('Berechnung a.1)'!B62)*37-28))</f>
        <v/>
      </c>
      <c r="G67" s="244" t="str">
        <f>IF(INDEX('Berechnung a.1)'!B:B,ROW('Berechnung a.1)'!B62)*37-27)=0,"",INDEX('Berechnung a.1)'!B:B,ROW('Berechnung a.1)'!B62)*37-27))</f>
        <v/>
      </c>
      <c r="H67" s="245" t="str">
        <f>IF(INDEX('Berechnung a.1)'!P:P,ROW('Berechnung a.1)'!P62)*37+2)=0,"",INDEX('Berechnung a.1)'!P:P,ROW('Berechnung a.1)'!P62)*37+2))</f>
        <v/>
      </c>
      <c r="I67" s="245" t="str">
        <f>IF(INDEX('Berechnung a.1)'!P:P,ROW('Berechnung a.1)'!P62)*37+3)=0,"",INDEX('Berechnung a.1)'!P:P,ROW('Berechnung a.1)'!P62)*37+3))</f>
        <v/>
      </c>
      <c r="J67" s="94"/>
    </row>
    <row r="68" spans="2:10" ht="18.75" customHeight="1">
      <c r="B68" s="104"/>
      <c r="C68" s="242" t="str">
        <f>IF(INDEX('Berechnung a.1)'!B:B,ROW('Berechnung a.1)'!B63)*37-31)=0,"",INDEX('Berechnung a.1)'!B:B,ROW('Berechnung a.1)'!B63)*37-31))</f>
        <v/>
      </c>
      <c r="D68" s="242" t="str">
        <f>IF(INDEX('Berechnung a.1)'!B:B,ROW('Berechnung a.1)'!B63)*37-29)=0,"",INDEX('Berechnung a.1)'!B:B,ROW('Berechnung a.1)'!B63)*37-29))</f>
        <v/>
      </c>
      <c r="E68" s="243" t="str">
        <f>IF(INDEX('Berechnung a.1)'!B:B,ROW('Berechnung a.1)'!B63)*37-25)=0,"",INDEX('Berechnung a.1)'!B:B,ROW('Berechnung a.1)'!B63)*37-25))</f>
        <v/>
      </c>
      <c r="F68" s="244" t="str">
        <f>IF(INDEX('Berechnung a.1)'!B:B,ROW('Berechnung a.1)'!B63)*37-28)=0,"",INDEX('Berechnung a.1)'!B:B,ROW('Berechnung a.1)'!B63)*37-28))</f>
        <v/>
      </c>
      <c r="G68" s="244" t="str">
        <f>IF(INDEX('Berechnung a.1)'!B:B,ROW('Berechnung a.1)'!B63)*37-27)=0,"",INDEX('Berechnung a.1)'!B:B,ROW('Berechnung a.1)'!B63)*37-27))</f>
        <v/>
      </c>
      <c r="H68" s="245" t="str">
        <f>IF(INDEX('Berechnung a.1)'!P:P,ROW('Berechnung a.1)'!P63)*37+2)=0,"",INDEX('Berechnung a.1)'!P:P,ROW('Berechnung a.1)'!P63)*37+2))</f>
        <v/>
      </c>
      <c r="I68" s="245" t="str">
        <f>IF(INDEX('Berechnung a.1)'!P:P,ROW('Berechnung a.1)'!P63)*37+3)=0,"",INDEX('Berechnung a.1)'!P:P,ROW('Berechnung a.1)'!P63)*37+3))</f>
        <v/>
      </c>
      <c r="J68" s="94"/>
    </row>
    <row r="69" spans="2:10" ht="18.75" customHeight="1">
      <c r="B69" s="104"/>
      <c r="C69" s="242" t="str">
        <f>IF(INDEX('Berechnung a.1)'!B:B,ROW('Berechnung a.1)'!B64)*37-31)=0,"",INDEX('Berechnung a.1)'!B:B,ROW('Berechnung a.1)'!B64)*37-31))</f>
        <v/>
      </c>
      <c r="D69" s="242" t="str">
        <f>IF(INDEX('Berechnung a.1)'!B:B,ROW('Berechnung a.1)'!B64)*37-29)=0,"",INDEX('Berechnung a.1)'!B:B,ROW('Berechnung a.1)'!B64)*37-29))</f>
        <v/>
      </c>
      <c r="E69" s="243" t="str">
        <f>IF(INDEX('Berechnung a.1)'!B:B,ROW('Berechnung a.1)'!B64)*37-25)=0,"",INDEX('Berechnung a.1)'!B:B,ROW('Berechnung a.1)'!B64)*37-25))</f>
        <v/>
      </c>
      <c r="F69" s="244" t="str">
        <f>IF(INDEX('Berechnung a.1)'!B:B,ROW('Berechnung a.1)'!B64)*37-28)=0,"",INDEX('Berechnung a.1)'!B:B,ROW('Berechnung a.1)'!B64)*37-28))</f>
        <v/>
      </c>
      <c r="G69" s="244" t="str">
        <f>IF(INDEX('Berechnung a.1)'!B:B,ROW('Berechnung a.1)'!B64)*37-27)=0,"",INDEX('Berechnung a.1)'!B:B,ROW('Berechnung a.1)'!B64)*37-27))</f>
        <v/>
      </c>
      <c r="H69" s="245" t="str">
        <f>IF(INDEX('Berechnung a.1)'!P:P,ROW('Berechnung a.1)'!P64)*37+2)=0,"",INDEX('Berechnung a.1)'!P:P,ROW('Berechnung a.1)'!P64)*37+2))</f>
        <v/>
      </c>
      <c r="I69" s="245" t="str">
        <f>IF(INDEX('Berechnung a.1)'!P:P,ROW('Berechnung a.1)'!P64)*37+3)=0,"",INDEX('Berechnung a.1)'!P:P,ROW('Berechnung a.1)'!P64)*37+3))</f>
        <v/>
      </c>
      <c r="J69" s="94"/>
    </row>
    <row r="70" spans="2:10" ht="18.75" customHeight="1">
      <c r="B70" s="104"/>
      <c r="C70" s="242" t="str">
        <f>IF(INDEX('Berechnung a.1)'!B:B,ROW('Berechnung a.1)'!B65)*37-31)=0,"",INDEX('Berechnung a.1)'!B:B,ROW('Berechnung a.1)'!B65)*37-31))</f>
        <v/>
      </c>
      <c r="D70" s="242" t="str">
        <f>IF(INDEX('Berechnung a.1)'!B:B,ROW('Berechnung a.1)'!B65)*37-29)=0,"",INDEX('Berechnung a.1)'!B:B,ROW('Berechnung a.1)'!B65)*37-29))</f>
        <v/>
      </c>
      <c r="E70" s="243" t="str">
        <f>IF(INDEX('Berechnung a.1)'!B:B,ROW('Berechnung a.1)'!B65)*37-25)=0,"",INDEX('Berechnung a.1)'!B:B,ROW('Berechnung a.1)'!B65)*37-25))</f>
        <v/>
      </c>
      <c r="F70" s="244" t="str">
        <f>IF(INDEX('Berechnung a.1)'!B:B,ROW('Berechnung a.1)'!B65)*37-28)=0,"",INDEX('Berechnung a.1)'!B:B,ROW('Berechnung a.1)'!B65)*37-28))</f>
        <v/>
      </c>
      <c r="G70" s="244" t="str">
        <f>IF(INDEX('Berechnung a.1)'!B:B,ROW('Berechnung a.1)'!B65)*37-27)=0,"",INDEX('Berechnung a.1)'!B:B,ROW('Berechnung a.1)'!B65)*37-27))</f>
        <v/>
      </c>
      <c r="H70" s="245" t="str">
        <f>IF(INDEX('Berechnung a.1)'!P:P,ROW('Berechnung a.1)'!P65)*37+2)=0,"",INDEX('Berechnung a.1)'!P:P,ROW('Berechnung a.1)'!P65)*37+2))</f>
        <v/>
      </c>
      <c r="I70" s="245" t="str">
        <f>IF(INDEX('Berechnung a.1)'!P:P,ROW('Berechnung a.1)'!P65)*37+3)=0,"",INDEX('Berechnung a.1)'!P:P,ROW('Berechnung a.1)'!P65)*37+3))</f>
        <v/>
      </c>
      <c r="J70" s="94"/>
    </row>
    <row r="71" spans="2:10" ht="18.75" customHeight="1">
      <c r="B71" s="104"/>
      <c r="C71" s="242" t="str">
        <f>IF(INDEX('Berechnung a.1)'!B:B,ROW('Berechnung a.1)'!B66)*37-31)=0,"",INDEX('Berechnung a.1)'!B:B,ROW('Berechnung a.1)'!B66)*37-31))</f>
        <v/>
      </c>
      <c r="D71" s="242" t="str">
        <f>IF(INDEX('Berechnung a.1)'!B:B,ROW('Berechnung a.1)'!B66)*37-29)=0,"",INDEX('Berechnung a.1)'!B:B,ROW('Berechnung a.1)'!B66)*37-29))</f>
        <v/>
      </c>
      <c r="E71" s="243" t="str">
        <f>IF(INDEX('Berechnung a.1)'!B:B,ROW('Berechnung a.1)'!B66)*37-25)=0,"",INDEX('Berechnung a.1)'!B:B,ROW('Berechnung a.1)'!B66)*37-25))</f>
        <v/>
      </c>
      <c r="F71" s="244" t="str">
        <f>IF(INDEX('Berechnung a.1)'!B:B,ROW('Berechnung a.1)'!B66)*37-28)=0,"",INDEX('Berechnung a.1)'!B:B,ROW('Berechnung a.1)'!B66)*37-28))</f>
        <v/>
      </c>
      <c r="G71" s="244" t="str">
        <f>IF(INDEX('Berechnung a.1)'!B:B,ROW('Berechnung a.1)'!B66)*37-27)=0,"",INDEX('Berechnung a.1)'!B:B,ROW('Berechnung a.1)'!B66)*37-27))</f>
        <v/>
      </c>
      <c r="H71" s="245" t="str">
        <f>IF(INDEX('Berechnung a.1)'!P:P,ROW('Berechnung a.1)'!P66)*37+2)=0,"",INDEX('Berechnung a.1)'!P:P,ROW('Berechnung a.1)'!P66)*37+2))</f>
        <v/>
      </c>
      <c r="I71" s="245" t="str">
        <f>IF(INDEX('Berechnung a.1)'!P:P,ROW('Berechnung a.1)'!P66)*37+3)=0,"",INDEX('Berechnung a.1)'!P:P,ROW('Berechnung a.1)'!P66)*37+3))</f>
        <v/>
      </c>
      <c r="J71" s="94"/>
    </row>
    <row r="72" spans="2:10" ht="18.75" customHeight="1">
      <c r="B72" s="104"/>
      <c r="C72" s="242" t="str">
        <f>IF(INDEX('Berechnung a.1)'!B:B,ROW('Berechnung a.1)'!B67)*37-31)=0,"",INDEX('Berechnung a.1)'!B:B,ROW('Berechnung a.1)'!B67)*37-31))</f>
        <v/>
      </c>
      <c r="D72" s="242" t="str">
        <f>IF(INDEX('Berechnung a.1)'!B:B,ROW('Berechnung a.1)'!B67)*37-29)=0,"",INDEX('Berechnung a.1)'!B:B,ROW('Berechnung a.1)'!B67)*37-29))</f>
        <v/>
      </c>
      <c r="E72" s="243" t="str">
        <f>IF(INDEX('Berechnung a.1)'!B:B,ROW('Berechnung a.1)'!B67)*37-25)=0,"",INDEX('Berechnung a.1)'!B:B,ROW('Berechnung a.1)'!B67)*37-25))</f>
        <v/>
      </c>
      <c r="F72" s="244" t="str">
        <f>IF(INDEX('Berechnung a.1)'!B:B,ROW('Berechnung a.1)'!B67)*37-28)=0,"",INDEX('Berechnung a.1)'!B:B,ROW('Berechnung a.1)'!B67)*37-28))</f>
        <v/>
      </c>
      <c r="G72" s="244" t="str">
        <f>IF(INDEX('Berechnung a.1)'!B:B,ROW('Berechnung a.1)'!B67)*37-27)=0,"",INDEX('Berechnung a.1)'!B:B,ROW('Berechnung a.1)'!B67)*37-27))</f>
        <v/>
      </c>
      <c r="H72" s="245" t="str">
        <f>IF(INDEX('Berechnung a.1)'!P:P,ROW('Berechnung a.1)'!P67)*37+2)=0,"",INDEX('Berechnung a.1)'!P:P,ROW('Berechnung a.1)'!P67)*37+2))</f>
        <v/>
      </c>
      <c r="I72" s="245" t="str">
        <f>IF(INDEX('Berechnung a.1)'!P:P,ROW('Berechnung a.1)'!P67)*37+3)=0,"",INDEX('Berechnung a.1)'!P:P,ROW('Berechnung a.1)'!P67)*37+3))</f>
        <v/>
      </c>
      <c r="J72" s="94"/>
    </row>
    <row r="73" spans="2:10" ht="18.75" customHeight="1">
      <c r="B73" s="104"/>
      <c r="C73" s="242" t="str">
        <f>IF(INDEX('Berechnung a.1)'!B:B,ROW('Berechnung a.1)'!B68)*37-31)=0,"",INDEX('Berechnung a.1)'!B:B,ROW('Berechnung a.1)'!B68)*37-31))</f>
        <v/>
      </c>
      <c r="D73" s="242" t="str">
        <f>IF(INDEX('Berechnung a.1)'!B:B,ROW('Berechnung a.1)'!B68)*37-29)=0,"",INDEX('Berechnung a.1)'!B:B,ROW('Berechnung a.1)'!B68)*37-29))</f>
        <v/>
      </c>
      <c r="E73" s="243" t="str">
        <f>IF(INDEX('Berechnung a.1)'!B:B,ROW('Berechnung a.1)'!B68)*37-25)=0,"",INDEX('Berechnung a.1)'!B:B,ROW('Berechnung a.1)'!B68)*37-25))</f>
        <v/>
      </c>
      <c r="F73" s="244" t="str">
        <f>IF(INDEX('Berechnung a.1)'!B:B,ROW('Berechnung a.1)'!B68)*37-28)=0,"",INDEX('Berechnung a.1)'!B:B,ROW('Berechnung a.1)'!B68)*37-28))</f>
        <v/>
      </c>
      <c r="G73" s="244" t="str">
        <f>IF(INDEX('Berechnung a.1)'!B:B,ROW('Berechnung a.1)'!B68)*37-27)=0,"",INDEX('Berechnung a.1)'!B:B,ROW('Berechnung a.1)'!B68)*37-27))</f>
        <v/>
      </c>
      <c r="H73" s="245" t="str">
        <f>IF(INDEX('Berechnung a.1)'!P:P,ROW('Berechnung a.1)'!P68)*37+2)=0,"",INDEX('Berechnung a.1)'!P:P,ROW('Berechnung a.1)'!P68)*37+2))</f>
        <v/>
      </c>
      <c r="I73" s="245" t="str">
        <f>IF(INDEX('Berechnung a.1)'!P:P,ROW('Berechnung a.1)'!P68)*37+3)=0,"",INDEX('Berechnung a.1)'!P:P,ROW('Berechnung a.1)'!P68)*37+3))</f>
        <v/>
      </c>
      <c r="J73" s="94"/>
    </row>
    <row r="74" spans="2:10" ht="18.75" customHeight="1">
      <c r="B74" s="104"/>
      <c r="C74" s="242" t="str">
        <f>IF(INDEX('Berechnung a.1)'!B:B,ROW('Berechnung a.1)'!B69)*37-31)=0,"",INDEX('Berechnung a.1)'!B:B,ROW('Berechnung a.1)'!B69)*37-31))</f>
        <v/>
      </c>
      <c r="D74" s="242" t="str">
        <f>IF(INDEX('Berechnung a.1)'!B:B,ROW('Berechnung a.1)'!B69)*37-29)=0,"",INDEX('Berechnung a.1)'!B:B,ROW('Berechnung a.1)'!B69)*37-29))</f>
        <v/>
      </c>
      <c r="E74" s="243" t="str">
        <f>IF(INDEX('Berechnung a.1)'!B:B,ROW('Berechnung a.1)'!B69)*37-25)=0,"",INDEX('Berechnung a.1)'!B:B,ROW('Berechnung a.1)'!B69)*37-25))</f>
        <v/>
      </c>
      <c r="F74" s="244" t="str">
        <f>IF(INDEX('Berechnung a.1)'!B:B,ROW('Berechnung a.1)'!B69)*37-28)=0,"",INDEX('Berechnung a.1)'!B:B,ROW('Berechnung a.1)'!B69)*37-28))</f>
        <v/>
      </c>
      <c r="G74" s="244" t="str">
        <f>IF(INDEX('Berechnung a.1)'!B:B,ROW('Berechnung a.1)'!B69)*37-27)=0,"",INDEX('Berechnung a.1)'!B:B,ROW('Berechnung a.1)'!B69)*37-27))</f>
        <v/>
      </c>
      <c r="H74" s="245" t="str">
        <f>IF(INDEX('Berechnung a.1)'!P:P,ROW('Berechnung a.1)'!P69)*37+2)=0,"",INDEX('Berechnung a.1)'!P:P,ROW('Berechnung a.1)'!P69)*37+2))</f>
        <v/>
      </c>
      <c r="I74" s="245" t="str">
        <f>IF(INDEX('Berechnung a.1)'!P:P,ROW('Berechnung a.1)'!P69)*37+3)=0,"",INDEX('Berechnung a.1)'!P:P,ROW('Berechnung a.1)'!P69)*37+3))</f>
        <v/>
      </c>
      <c r="J74" s="94"/>
    </row>
    <row r="75" spans="2:10" ht="18.75" customHeight="1">
      <c r="B75" s="104"/>
      <c r="C75" s="242" t="str">
        <f>IF(INDEX('Berechnung a.1)'!B:B,ROW('Berechnung a.1)'!B70)*37-31)=0,"",INDEX('Berechnung a.1)'!B:B,ROW('Berechnung a.1)'!B70)*37-31))</f>
        <v/>
      </c>
      <c r="D75" s="242" t="str">
        <f>IF(INDEX('Berechnung a.1)'!B:B,ROW('Berechnung a.1)'!B70)*37-29)=0,"",INDEX('Berechnung a.1)'!B:B,ROW('Berechnung a.1)'!B70)*37-29))</f>
        <v/>
      </c>
      <c r="E75" s="243" t="str">
        <f>IF(INDEX('Berechnung a.1)'!B:B,ROW('Berechnung a.1)'!B70)*37-25)=0,"",INDEX('Berechnung a.1)'!B:B,ROW('Berechnung a.1)'!B70)*37-25))</f>
        <v/>
      </c>
      <c r="F75" s="244" t="str">
        <f>IF(INDEX('Berechnung a.1)'!B:B,ROW('Berechnung a.1)'!B70)*37-28)=0,"",INDEX('Berechnung a.1)'!B:B,ROW('Berechnung a.1)'!B70)*37-28))</f>
        <v/>
      </c>
      <c r="G75" s="244" t="str">
        <f>IF(INDEX('Berechnung a.1)'!B:B,ROW('Berechnung a.1)'!B70)*37-27)=0,"",INDEX('Berechnung a.1)'!B:B,ROW('Berechnung a.1)'!B70)*37-27))</f>
        <v/>
      </c>
      <c r="H75" s="245" t="str">
        <f>IF(INDEX('Berechnung a.1)'!P:P,ROW('Berechnung a.1)'!P70)*37+2)=0,"",INDEX('Berechnung a.1)'!P:P,ROW('Berechnung a.1)'!P70)*37+2))</f>
        <v/>
      </c>
      <c r="I75" s="245" t="str">
        <f>IF(INDEX('Berechnung a.1)'!P:P,ROW('Berechnung a.1)'!P70)*37+3)=0,"",INDEX('Berechnung a.1)'!P:P,ROW('Berechnung a.1)'!P70)*37+3))</f>
        <v/>
      </c>
      <c r="J75" s="94"/>
    </row>
    <row r="76" spans="2:10" ht="18.75" customHeight="1">
      <c r="B76" s="104"/>
      <c r="C76" s="242" t="str">
        <f>IF(INDEX('Berechnung a.1)'!B:B,ROW('Berechnung a.1)'!B71)*37-31)=0,"",INDEX('Berechnung a.1)'!B:B,ROW('Berechnung a.1)'!B71)*37-31))</f>
        <v/>
      </c>
      <c r="D76" s="242" t="str">
        <f>IF(INDEX('Berechnung a.1)'!B:B,ROW('Berechnung a.1)'!B71)*37-29)=0,"",INDEX('Berechnung a.1)'!B:B,ROW('Berechnung a.1)'!B71)*37-29))</f>
        <v/>
      </c>
      <c r="E76" s="243" t="str">
        <f>IF(INDEX('Berechnung a.1)'!B:B,ROW('Berechnung a.1)'!B71)*37-25)=0,"",INDEX('Berechnung a.1)'!B:B,ROW('Berechnung a.1)'!B71)*37-25))</f>
        <v/>
      </c>
      <c r="F76" s="244" t="str">
        <f>IF(INDEX('Berechnung a.1)'!B:B,ROW('Berechnung a.1)'!B71)*37-28)=0,"",INDEX('Berechnung a.1)'!B:B,ROW('Berechnung a.1)'!B71)*37-28))</f>
        <v/>
      </c>
      <c r="G76" s="244" t="str">
        <f>IF(INDEX('Berechnung a.1)'!B:B,ROW('Berechnung a.1)'!B71)*37-27)=0,"",INDEX('Berechnung a.1)'!B:B,ROW('Berechnung a.1)'!B71)*37-27))</f>
        <v/>
      </c>
      <c r="H76" s="245" t="str">
        <f>IF(INDEX('Berechnung a.1)'!P:P,ROW('Berechnung a.1)'!P71)*37+2)=0,"",INDEX('Berechnung a.1)'!P:P,ROW('Berechnung a.1)'!P71)*37+2))</f>
        <v/>
      </c>
      <c r="I76" s="245" t="str">
        <f>IF(INDEX('Berechnung a.1)'!P:P,ROW('Berechnung a.1)'!P71)*37+3)=0,"",INDEX('Berechnung a.1)'!P:P,ROW('Berechnung a.1)'!P71)*37+3))</f>
        <v/>
      </c>
      <c r="J76" s="94"/>
    </row>
    <row r="77" spans="2:10" ht="18.75" customHeight="1">
      <c r="B77" s="104"/>
      <c r="C77" s="242" t="str">
        <f>IF(INDEX('Berechnung a.1)'!B:B,ROW('Berechnung a.1)'!B72)*37-31)=0,"",INDEX('Berechnung a.1)'!B:B,ROW('Berechnung a.1)'!B72)*37-31))</f>
        <v/>
      </c>
      <c r="D77" s="242" t="str">
        <f>IF(INDEX('Berechnung a.1)'!B:B,ROW('Berechnung a.1)'!B72)*37-29)=0,"",INDEX('Berechnung a.1)'!B:B,ROW('Berechnung a.1)'!B72)*37-29))</f>
        <v/>
      </c>
      <c r="E77" s="243" t="str">
        <f>IF(INDEX('Berechnung a.1)'!B:B,ROW('Berechnung a.1)'!B72)*37-25)=0,"",INDEX('Berechnung a.1)'!B:B,ROW('Berechnung a.1)'!B72)*37-25))</f>
        <v/>
      </c>
      <c r="F77" s="244" t="str">
        <f>IF(INDEX('Berechnung a.1)'!B:B,ROW('Berechnung a.1)'!B72)*37-28)=0,"",INDEX('Berechnung a.1)'!B:B,ROW('Berechnung a.1)'!B72)*37-28))</f>
        <v/>
      </c>
      <c r="G77" s="244" t="str">
        <f>IF(INDEX('Berechnung a.1)'!B:B,ROW('Berechnung a.1)'!B72)*37-27)=0,"",INDEX('Berechnung a.1)'!B:B,ROW('Berechnung a.1)'!B72)*37-27))</f>
        <v/>
      </c>
      <c r="H77" s="245" t="str">
        <f>IF(INDEX('Berechnung a.1)'!P:P,ROW('Berechnung a.1)'!P72)*37+2)=0,"",INDEX('Berechnung a.1)'!P:P,ROW('Berechnung a.1)'!P72)*37+2))</f>
        <v/>
      </c>
      <c r="I77" s="245" t="str">
        <f>IF(INDEX('Berechnung a.1)'!P:P,ROW('Berechnung a.1)'!P72)*37+3)=0,"",INDEX('Berechnung a.1)'!P:P,ROW('Berechnung a.1)'!P72)*37+3))</f>
        <v/>
      </c>
      <c r="J77" s="94"/>
    </row>
    <row r="78" spans="2:10" ht="18.75" customHeight="1">
      <c r="B78" s="104"/>
      <c r="C78" s="242" t="str">
        <f>IF(INDEX('Berechnung a.1)'!B:B,ROW('Berechnung a.1)'!B73)*37-31)=0,"",INDEX('Berechnung a.1)'!B:B,ROW('Berechnung a.1)'!B73)*37-31))</f>
        <v/>
      </c>
      <c r="D78" s="242" t="str">
        <f>IF(INDEX('Berechnung a.1)'!B:B,ROW('Berechnung a.1)'!B73)*37-29)=0,"",INDEX('Berechnung a.1)'!B:B,ROW('Berechnung a.1)'!B73)*37-29))</f>
        <v/>
      </c>
      <c r="E78" s="243" t="str">
        <f>IF(INDEX('Berechnung a.1)'!B:B,ROW('Berechnung a.1)'!B73)*37-25)=0,"",INDEX('Berechnung a.1)'!B:B,ROW('Berechnung a.1)'!B73)*37-25))</f>
        <v/>
      </c>
      <c r="F78" s="244" t="str">
        <f>IF(INDEX('Berechnung a.1)'!B:B,ROW('Berechnung a.1)'!B73)*37-28)=0,"",INDEX('Berechnung a.1)'!B:B,ROW('Berechnung a.1)'!B73)*37-28))</f>
        <v/>
      </c>
      <c r="G78" s="244" t="str">
        <f>IF(INDEX('Berechnung a.1)'!B:B,ROW('Berechnung a.1)'!B73)*37-27)=0,"",INDEX('Berechnung a.1)'!B:B,ROW('Berechnung a.1)'!B73)*37-27))</f>
        <v/>
      </c>
      <c r="H78" s="245" t="str">
        <f>IF(INDEX('Berechnung a.1)'!P:P,ROW('Berechnung a.1)'!P73)*37+2)=0,"",INDEX('Berechnung a.1)'!P:P,ROW('Berechnung a.1)'!P73)*37+2))</f>
        <v/>
      </c>
      <c r="I78" s="245" t="str">
        <f>IF(INDEX('Berechnung a.1)'!P:P,ROW('Berechnung a.1)'!P73)*37+3)=0,"",INDEX('Berechnung a.1)'!P:P,ROW('Berechnung a.1)'!P73)*37+3))</f>
        <v/>
      </c>
      <c r="J78" s="94"/>
    </row>
    <row r="79" spans="2:10" ht="18.75" customHeight="1">
      <c r="B79" s="104"/>
      <c r="C79" s="242" t="str">
        <f>IF(INDEX('Berechnung a.1)'!B:B,ROW('Berechnung a.1)'!B74)*37-31)=0,"",INDEX('Berechnung a.1)'!B:B,ROW('Berechnung a.1)'!B74)*37-31))</f>
        <v/>
      </c>
      <c r="D79" s="242" t="str">
        <f>IF(INDEX('Berechnung a.1)'!B:B,ROW('Berechnung a.1)'!B74)*37-29)=0,"",INDEX('Berechnung a.1)'!B:B,ROW('Berechnung a.1)'!B74)*37-29))</f>
        <v/>
      </c>
      <c r="E79" s="243" t="str">
        <f>IF(INDEX('Berechnung a.1)'!B:B,ROW('Berechnung a.1)'!B74)*37-25)=0,"",INDEX('Berechnung a.1)'!B:B,ROW('Berechnung a.1)'!B74)*37-25))</f>
        <v/>
      </c>
      <c r="F79" s="244" t="str">
        <f>IF(INDEX('Berechnung a.1)'!B:B,ROW('Berechnung a.1)'!B74)*37-28)=0,"",INDEX('Berechnung a.1)'!B:B,ROW('Berechnung a.1)'!B74)*37-28))</f>
        <v/>
      </c>
      <c r="G79" s="244" t="str">
        <f>IF(INDEX('Berechnung a.1)'!B:B,ROW('Berechnung a.1)'!B74)*37-27)=0,"",INDEX('Berechnung a.1)'!B:B,ROW('Berechnung a.1)'!B74)*37-27))</f>
        <v/>
      </c>
      <c r="H79" s="245" t="str">
        <f>IF(INDEX('Berechnung a.1)'!P:P,ROW('Berechnung a.1)'!P74)*37+2)=0,"",INDEX('Berechnung a.1)'!P:P,ROW('Berechnung a.1)'!P74)*37+2))</f>
        <v/>
      </c>
      <c r="I79" s="245" t="str">
        <f>IF(INDEX('Berechnung a.1)'!P:P,ROW('Berechnung a.1)'!P74)*37+3)=0,"",INDEX('Berechnung a.1)'!P:P,ROW('Berechnung a.1)'!P74)*37+3))</f>
        <v/>
      </c>
      <c r="J79" s="94"/>
    </row>
    <row r="80" spans="2:10" ht="18.75" customHeight="1">
      <c r="B80" s="104"/>
      <c r="C80" s="242" t="str">
        <f>IF(INDEX('Berechnung a.1)'!B:B,ROW('Berechnung a.1)'!B75)*37-31)=0,"",INDEX('Berechnung a.1)'!B:B,ROW('Berechnung a.1)'!B75)*37-31))</f>
        <v/>
      </c>
      <c r="D80" s="242" t="str">
        <f>IF(INDEX('Berechnung a.1)'!B:B,ROW('Berechnung a.1)'!B75)*37-29)=0,"",INDEX('Berechnung a.1)'!B:B,ROW('Berechnung a.1)'!B75)*37-29))</f>
        <v/>
      </c>
      <c r="E80" s="243" t="str">
        <f>IF(INDEX('Berechnung a.1)'!B:B,ROW('Berechnung a.1)'!B75)*37-25)=0,"",INDEX('Berechnung a.1)'!B:B,ROW('Berechnung a.1)'!B75)*37-25))</f>
        <v/>
      </c>
      <c r="F80" s="244" t="str">
        <f>IF(INDEX('Berechnung a.1)'!B:B,ROW('Berechnung a.1)'!B75)*37-28)=0,"",INDEX('Berechnung a.1)'!B:B,ROW('Berechnung a.1)'!B75)*37-28))</f>
        <v/>
      </c>
      <c r="G80" s="244" t="str">
        <f>IF(INDEX('Berechnung a.1)'!B:B,ROW('Berechnung a.1)'!B75)*37-27)=0,"",INDEX('Berechnung a.1)'!B:B,ROW('Berechnung a.1)'!B75)*37-27))</f>
        <v/>
      </c>
      <c r="H80" s="245" t="str">
        <f>IF(INDEX('Berechnung a.1)'!P:P,ROW('Berechnung a.1)'!P75)*37+2)=0,"",INDEX('Berechnung a.1)'!P:P,ROW('Berechnung a.1)'!P75)*37+2))</f>
        <v/>
      </c>
      <c r="I80" s="245" t="str">
        <f>IF(INDEX('Berechnung a.1)'!P:P,ROW('Berechnung a.1)'!P75)*37+3)=0,"",INDEX('Berechnung a.1)'!P:P,ROW('Berechnung a.1)'!P75)*37+3))</f>
        <v/>
      </c>
      <c r="J80" s="94"/>
    </row>
    <row r="81" spans="2:10" ht="18.75" customHeight="1">
      <c r="B81" s="104"/>
      <c r="C81" s="242" t="str">
        <f>IF(INDEX('Berechnung a.1)'!B:B,ROW('Berechnung a.1)'!B76)*37-31)=0,"",INDEX('Berechnung a.1)'!B:B,ROW('Berechnung a.1)'!B76)*37-31))</f>
        <v/>
      </c>
      <c r="D81" s="242" t="str">
        <f>IF(INDEX('Berechnung a.1)'!B:B,ROW('Berechnung a.1)'!B76)*37-29)=0,"",INDEX('Berechnung a.1)'!B:B,ROW('Berechnung a.1)'!B76)*37-29))</f>
        <v/>
      </c>
      <c r="E81" s="243" t="str">
        <f>IF(INDEX('Berechnung a.1)'!B:B,ROW('Berechnung a.1)'!B76)*37-25)=0,"",INDEX('Berechnung a.1)'!B:B,ROW('Berechnung a.1)'!B76)*37-25))</f>
        <v/>
      </c>
      <c r="F81" s="244" t="str">
        <f>IF(INDEX('Berechnung a.1)'!B:B,ROW('Berechnung a.1)'!B76)*37-28)=0,"",INDEX('Berechnung a.1)'!B:B,ROW('Berechnung a.1)'!B76)*37-28))</f>
        <v/>
      </c>
      <c r="G81" s="244" t="str">
        <f>IF(INDEX('Berechnung a.1)'!B:B,ROW('Berechnung a.1)'!B76)*37-27)=0,"",INDEX('Berechnung a.1)'!B:B,ROW('Berechnung a.1)'!B76)*37-27))</f>
        <v/>
      </c>
      <c r="H81" s="245" t="str">
        <f>IF(INDEX('Berechnung a.1)'!P:P,ROW('Berechnung a.1)'!P76)*37+2)=0,"",INDEX('Berechnung a.1)'!P:P,ROW('Berechnung a.1)'!P76)*37+2))</f>
        <v/>
      </c>
      <c r="I81" s="245" t="str">
        <f>IF(INDEX('Berechnung a.1)'!P:P,ROW('Berechnung a.1)'!P76)*37+3)=0,"",INDEX('Berechnung a.1)'!P:P,ROW('Berechnung a.1)'!P76)*37+3))</f>
        <v/>
      </c>
      <c r="J81" s="94"/>
    </row>
    <row r="82" spans="2:10" ht="18.75" customHeight="1">
      <c r="B82" s="104"/>
      <c r="C82" s="242" t="str">
        <f>IF(INDEX('Berechnung a.1)'!B:B,ROW('Berechnung a.1)'!B77)*37-31)=0,"",INDEX('Berechnung a.1)'!B:B,ROW('Berechnung a.1)'!B77)*37-31))</f>
        <v/>
      </c>
      <c r="D82" s="242" t="str">
        <f>IF(INDEX('Berechnung a.1)'!B:B,ROW('Berechnung a.1)'!B77)*37-29)=0,"",INDEX('Berechnung a.1)'!B:B,ROW('Berechnung a.1)'!B77)*37-29))</f>
        <v/>
      </c>
      <c r="E82" s="243" t="str">
        <f>IF(INDEX('Berechnung a.1)'!B:B,ROW('Berechnung a.1)'!B77)*37-25)=0,"",INDEX('Berechnung a.1)'!B:B,ROW('Berechnung a.1)'!B77)*37-25))</f>
        <v/>
      </c>
      <c r="F82" s="244" t="str">
        <f>IF(INDEX('Berechnung a.1)'!B:B,ROW('Berechnung a.1)'!B77)*37-28)=0,"",INDEX('Berechnung a.1)'!B:B,ROW('Berechnung a.1)'!B77)*37-28))</f>
        <v/>
      </c>
      <c r="G82" s="244" t="str">
        <f>IF(INDEX('Berechnung a.1)'!B:B,ROW('Berechnung a.1)'!B77)*37-27)=0,"",INDEX('Berechnung a.1)'!B:B,ROW('Berechnung a.1)'!B77)*37-27))</f>
        <v/>
      </c>
      <c r="H82" s="245" t="str">
        <f>IF(INDEX('Berechnung a.1)'!P:P,ROW('Berechnung a.1)'!P77)*37+2)=0,"",INDEX('Berechnung a.1)'!P:P,ROW('Berechnung a.1)'!P77)*37+2))</f>
        <v/>
      </c>
      <c r="I82" s="245" t="str">
        <f>IF(INDEX('Berechnung a.1)'!P:P,ROW('Berechnung a.1)'!P77)*37+3)=0,"",INDEX('Berechnung a.1)'!P:P,ROW('Berechnung a.1)'!P77)*37+3))</f>
        <v/>
      </c>
      <c r="J82" s="94"/>
    </row>
    <row r="83" spans="2:10" ht="18.75" customHeight="1">
      <c r="B83" s="104"/>
      <c r="C83" s="242" t="str">
        <f>IF(INDEX('Berechnung a.1)'!B:B,ROW('Berechnung a.1)'!B78)*37-31)=0,"",INDEX('Berechnung a.1)'!B:B,ROW('Berechnung a.1)'!B78)*37-31))</f>
        <v/>
      </c>
      <c r="D83" s="242" t="str">
        <f>IF(INDEX('Berechnung a.1)'!B:B,ROW('Berechnung a.1)'!B78)*37-29)=0,"",INDEX('Berechnung a.1)'!B:B,ROW('Berechnung a.1)'!B78)*37-29))</f>
        <v/>
      </c>
      <c r="E83" s="243" t="str">
        <f>IF(INDEX('Berechnung a.1)'!B:B,ROW('Berechnung a.1)'!B78)*37-25)=0,"",INDEX('Berechnung a.1)'!B:B,ROW('Berechnung a.1)'!B78)*37-25))</f>
        <v/>
      </c>
      <c r="F83" s="244" t="str">
        <f>IF(INDEX('Berechnung a.1)'!B:B,ROW('Berechnung a.1)'!B78)*37-28)=0,"",INDEX('Berechnung a.1)'!B:B,ROW('Berechnung a.1)'!B78)*37-28))</f>
        <v/>
      </c>
      <c r="G83" s="244" t="str">
        <f>IF(INDEX('Berechnung a.1)'!B:B,ROW('Berechnung a.1)'!B78)*37-27)=0,"",INDEX('Berechnung a.1)'!B:B,ROW('Berechnung a.1)'!B78)*37-27))</f>
        <v/>
      </c>
      <c r="H83" s="245" t="str">
        <f>IF(INDEX('Berechnung a.1)'!P:P,ROW('Berechnung a.1)'!P78)*37+2)=0,"",INDEX('Berechnung a.1)'!P:P,ROW('Berechnung a.1)'!P78)*37+2))</f>
        <v/>
      </c>
      <c r="I83" s="245" t="str">
        <f>IF(INDEX('Berechnung a.1)'!P:P,ROW('Berechnung a.1)'!P78)*37+3)=0,"",INDEX('Berechnung a.1)'!P:P,ROW('Berechnung a.1)'!P78)*37+3))</f>
        <v/>
      </c>
      <c r="J83" s="94"/>
    </row>
    <row r="84" spans="2:10" ht="18.75" customHeight="1">
      <c r="B84" s="104"/>
      <c r="C84" s="242" t="str">
        <f>IF(INDEX('Berechnung a.1)'!B:B,ROW('Berechnung a.1)'!B79)*37-31)=0,"",INDEX('Berechnung a.1)'!B:B,ROW('Berechnung a.1)'!B79)*37-31))</f>
        <v/>
      </c>
      <c r="D84" s="242" t="str">
        <f>IF(INDEX('Berechnung a.1)'!B:B,ROW('Berechnung a.1)'!B79)*37-29)=0,"",INDEX('Berechnung a.1)'!B:B,ROW('Berechnung a.1)'!B79)*37-29))</f>
        <v/>
      </c>
      <c r="E84" s="243" t="str">
        <f>IF(INDEX('Berechnung a.1)'!B:B,ROW('Berechnung a.1)'!B79)*37-25)=0,"",INDEX('Berechnung a.1)'!B:B,ROW('Berechnung a.1)'!B79)*37-25))</f>
        <v/>
      </c>
      <c r="F84" s="244" t="str">
        <f>IF(INDEX('Berechnung a.1)'!B:B,ROW('Berechnung a.1)'!B79)*37-28)=0,"",INDEX('Berechnung a.1)'!B:B,ROW('Berechnung a.1)'!B79)*37-28))</f>
        <v/>
      </c>
      <c r="G84" s="244" t="str">
        <f>IF(INDEX('Berechnung a.1)'!B:B,ROW('Berechnung a.1)'!B79)*37-27)=0,"",INDEX('Berechnung a.1)'!B:B,ROW('Berechnung a.1)'!B79)*37-27))</f>
        <v/>
      </c>
      <c r="H84" s="245" t="str">
        <f>IF(INDEX('Berechnung a.1)'!P:P,ROW('Berechnung a.1)'!P79)*37+2)=0,"",INDEX('Berechnung a.1)'!P:P,ROW('Berechnung a.1)'!P79)*37+2))</f>
        <v/>
      </c>
      <c r="I84" s="245" t="str">
        <f>IF(INDEX('Berechnung a.1)'!P:P,ROW('Berechnung a.1)'!P79)*37+3)=0,"",INDEX('Berechnung a.1)'!P:P,ROW('Berechnung a.1)'!P79)*37+3))</f>
        <v/>
      </c>
      <c r="J84" s="94"/>
    </row>
    <row r="85" spans="2:10" ht="18.75" customHeight="1">
      <c r="B85" s="104"/>
      <c r="C85" s="242" t="str">
        <f>IF(INDEX('Berechnung a.1)'!B:B,ROW('Berechnung a.1)'!B80)*37-31)=0,"",INDEX('Berechnung a.1)'!B:B,ROW('Berechnung a.1)'!B80)*37-31))</f>
        <v/>
      </c>
      <c r="D85" s="242" t="str">
        <f>IF(INDEX('Berechnung a.1)'!B:B,ROW('Berechnung a.1)'!B80)*37-29)=0,"",INDEX('Berechnung a.1)'!B:B,ROW('Berechnung a.1)'!B80)*37-29))</f>
        <v/>
      </c>
      <c r="E85" s="243" t="str">
        <f>IF(INDEX('Berechnung a.1)'!B:B,ROW('Berechnung a.1)'!B80)*37-25)=0,"",INDEX('Berechnung a.1)'!B:B,ROW('Berechnung a.1)'!B80)*37-25))</f>
        <v/>
      </c>
      <c r="F85" s="244" t="str">
        <f>IF(INDEX('Berechnung a.1)'!B:B,ROW('Berechnung a.1)'!B80)*37-28)=0,"",INDEX('Berechnung a.1)'!B:B,ROW('Berechnung a.1)'!B80)*37-28))</f>
        <v/>
      </c>
      <c r="G85" s="244" t="str">
        <f>IF(INDEX('Berechnung a.1)'!B:B,ROW('Berechnung a.1)'!B80)*37-27)=0,"",INDEX('Berechnung a.1)'!B:B,ROW('Berechnung a.1)'!B80)*37-27))</f>
        <v/>
      </c>
      <c r="H85" s="245" t="str">
        <f>IF(INDEX('Berechnung a.1)'!P:P,ROW('Berechnung a.1)'!P80)*37+2)=0,"",INDEX('Berechnung a.1)'!P:P,ROW('Berechnung a.1)'!P80)*37+2))</f>
        <v/>
      </c>
      <c r="I85" s="245" t="str">
        <f>IF(INDEX('Berechnung a.1)'!P:P,ROW('Berechnung a.1)'!P80)*37+3)=0,"",INDEX('Berechnung a.1)'!P:P,ROW('Berechnung a.1)'!P80)*37+3))</f>
        <v/>
      </c>
      <c r="J85" s="94"/>
    </row>
    <row r="86" spans="2:10" ht="18.75" customHeight="1">
      <c r="B86" s="104"/>
      <c r="C86" s="242" t="str">
        <f>IF(INDEX('Berechnung a.1)'!B:B,ROW('Berechnung a.1)'!B81)*37-31)=0,"",INDEX('Berechnung a.1)'!B:B,ROW('Berechnung a.1)'!B81)*37-31))</f>
        <v/>
      </c>
      <c r="D86" s="242" t="str">
        <f>IF(INDEX('Berechnung a.1)'!B:B,ROW('Berechnung a.1)'!B81)*37-29)=0,"",INDEX('Berechnung a.1)'!B:B,ROW('Berechnung a.1)'!B81)*37-29))</f>
        <v/>
      </c>
      <c r="E86" s="243" t="str">
        <f>IF(INDEX('Berechnung a.1)'!B:B,ROW('Berechnung a.1)'!B81)*37-25)=0,"",INDEX('Berechnung a.1)'!B:B,ROW('Berechnung a.1)'!B81)*37-25))</f>
        <v/>
      </c>
      <c r="F86" s="244" t="str">
        <f>IF(INDEX('Berechnung a.1)'!B:B,ROW('Berechnung a.1)'!B81)*37-28)=0,"",INDEX('Berechnung a.1)'!B:B,ROW('Berechnung a.1)'!B81)*37-28))</f>
        <v/>
      </c>
      <c r="G86" s="244" t="str">
        <f>IF(INDEX('Berechnung a.1)'!B:B,ROW('Berechnung a.1)'!B81)*37-27)=0,"",INDEX('Berechnung a.1)'!B:B,ROW('Berechnung a.1)'!B81)*37-27))</f>
        <v/>
      </c>
      <c r="H86" s="245" t="str">
        <f>IF(INDEX('Berechnung a.1)'!P:P,ROW('Berechnung a.1)'!P81)*37+2)=0,"",INDEX('Berechnung a.1)'!P:P,ROW('Berechnung a.1)'!P81)*37+2))</f>
        <v/>
      </c>
      <c r="I86" s="245" t="str">
        <f>IF(INDEX('Berechnung a.1)'!P:P,ROW('Berechnung a.1)'!P81)*37+3)=0,"",INDEX('Berechnung a.1)'!P:P,ROW('Berechnung a.1)'!P81)*37+3))</f>
        <v/>
      </c>
      <c r="J86" s="94"/>
    </row>
    <row r="87" spans="2:10" ht="18.75" customHeight="1">
      <c r="B87" s="104"/>
      <c r="C87" s="242" t="str">
        <f>IF(INDEX('Berechnung a.1)'!B:B,ROW('Berechnung a.1)'!B82)*37-31)=0,"",INDEX('Berechnung a.1)'!B:B,ROW('Berechnung a.1)'!B82)*37-31))</f>
        <v/>
      </c>
      <c r="D87" s="242" t="str">
        <f>IF(INDEX('Berechnung a.1)'!B:B,ROW('Berechnung a.1)'!B82)*37-29)=0,"",INDEX('Berechnung a.1)'!B:B,ROW('Berechnung a.1)'!B82)*37-29))</f>
        <v/>
      </c>
      <c r="E87" s="243" t="str">
        <f>IF(INDEX('Berechnung a.1)'!B:B,ROW('Berechnung a.1)'!B82)*37-25)=0,"",INDEX('Berechnung a.1)'!B:B,ROW('Berechnung a.1)'!B82)*37-25))</f>
        <v/>
      </c>
      <c r="F87" s="244" t="str">
        <f>IF(INDEX('Berechnung a.1)'!B:B,ROW('Berechnung a.1)'!B82)*37-28)=0,"",INDEX('Berechnung a.1)'!B:B,ROW('Berechnung a.1)'!B82)*37-28))</f>
        <v/>
      </c>
      <c r="G87" s="244" t="str">
        <f>IF(INDEX('Berechnung a.1)'!B:B,ROW('Berechnung a.1)'!B82)*37-27)=0,"",INDEX('Berechnung a.1)'!B:B,ROW('Berechnung a.1)'!B82)*37-27))</f>
        <v/>
      </c>
      <c r="H87" s="245" t="str">
        <f>IF(INDEX('Berechnung a.1)'!P:P,ROW('Berechnung a.1)'!P82)*37+2)=0,"",INDEX('Berechnung a.1)'!P:P,ROW('Berechnung a.1)'!P82)*37+2))</f>
        <v/>
      </c>
      <c r="I87" s="245" t="str">
        <f>IF(INDEX('Berechnung a.1)'!P:P,ROW('Berechnung a.1)'!P82)*37+3)=0,"",INDEX('Berechnung a.1)'!P:P,ROW('Berechnung a.1)'!P82)*37+3))</f>
        <v/>
      </c>
      <c r="J87" s="94"/>
    </row>
    <row r="88" spans="2:10" ht="18.75" customHeight="1">
      <c r="B88" s="104"/>
      <c r="C88" s="242" t="str">
        <f>IF(INDEX('Berechnung a.1)'!B:B,ROW('Berechnung a.1)'!B83)*37-31)=0,"",INDEX('Berechnung a.1)'!B:B,ROW('Berechnung a.1)'!B83)*37-31))</f>
        <v/>
      </c>
      <c r="D88" s="242" t="str">
        <f>IF(INDEX('Berechnung a.1)'!B:B,ROW('Berechnung a.1)'!B83)*37-29)=0,"",INDEX('Berechnung a.1)'!B:B,ROW('Berechnung a.1)'!B83)*37-29))</f>
        <v/>
      </c>
      <c r="E88" s="243" t="str">
        <f>IF(INDEX('Berechnung a.1)'!B:B,ROW('Berechnung a.1)'!B83)*37-25)=0,"",INDEX('Berechnung a.1)'!B:B,ROW('Berechnung a.1)'!B83)*37-25))</f>
        <v/>
      </c>
      <c r="F88" s="244" t="str">
        <f>IF(INDEX('Berechnung a.1)'!B:B,ROW('Berechnung a.1)'!B83)*37-28)=0,"",INDEX('Berechnung a.1)'!B:B,ROW('Berechnung a.1)'!B83)*37-28))</f>
        <v/>
      </c>
      <c r="G88" s="244" t="str">
        <f>IF(INDEX('Berechnung a.1)'!B:B,ROW('Berechnung a.1)'!B83)*37-27)=0,"",INDEX('Berechnung a.1)'!B:B,ROW('Berechnung a.1)'!B83)*37-27))</f>
        <v/>
      </c>
      <c r="H88" s="245" t="str">
        <f>IF(INDEX('Berechnung a.1)'!P:P,ROW('Berechnung a.1)'!P83)*37+2)=0,"",INDEX('Berechnung a.1)'!P:P,ROW('Berechnung a.1)'!P83)*37+2))</f>
        <v/>
      </c>
      <c r="I88" s="245" t="str">
        <f>IF(INDEX('Berechnung a.1)'!P:P,ROW('Berechnung a.1)'!P83)*37+3)=0,"",INDEX('Berechnung a.1)'!P:P,ROW('Berechnung a.1)'!P83)*37+3))</f>
        <v/>
      </c>
      <c r="J88" s="94"/>
    </row>
    <row r="89" spans="2:10" ht="18.75" customHeight="1">
      <c r="B89" s="104"/>
      <c r="C89" s="242" t="str">
        <f>IF(INDEX('Berechnung a.1)'!B:B,ROW('Berechnung a.1)'!B84)*37-31)=0,"",INDEX('Berechnung a.1)'!B:B,ROW('Berechnung a.1)'!B84)*37-31))</f>
        <v/>
      </c>
      <c r="D89" s="242" t="str">
        <f>IF(INDEX('Berechnung a.1)'!B:B,ROW('Berechnung a.1)'!B84)*37-29)=0,"",INDEX('Berechnung a.1)'!B:B,ROW('Berechnung a.1)'!B84)*37-29))</f>
        <v/>
      </c>
      <c r="E89" s="243" t="str">
        <f>IF(INDEX('Berechnung a.1)'!B:B,ROW('Berechnung a.1)'!B84)*37-25)=0,"",INDEX('Berechnung a.1)'!B:B,ROW('Berechnung a.1)'!B84)*37-25))</f>
        <v/>
      </c>
      <c r="F89" s="244" t="str">
        <f>IF(INDEX('Berechnung a.1)'!B:B,ROW('Berechnung a.1)'!B84)*37-28)=0,"",INDEX('Berechnung a.1)'!B:B,ROW('Berechnung a.1)'!B84)*37-28))</f>
        <v/>
      </c>
      <c r="G89" s="244" t="str">
        <f>IF(INDEX('Berechnung a.1)'!B:B,ROW('Berechnung a.1)'!B84)*37-27)=0,"",INDEX('Berechnung a.1)'!B:B,ROW('Berechnung a.1)'!B84)*37-27))</f>
        <v/>
      </c>
      <c r="H89" s="245" t="str">
        <f>IF(INDEX('Berechnung a.1)'!P:P,ROW('Berechnung a.1)'!P84)*37+2)=0,"",INDEX('Berechnung a.1)'!P:P,ROW('Berechnung a.1)'!P84)*37+2))</f>
        <v/>
      </c>
      <c r="I89" s="245" t="str">
        <f>IF(INDEX('Berechnung a.1)'!P:P,ROW('Berechnung a.1)'!P84)*37+3)=0,"",INDEX('Berechnung a.1)'!P:P,ROW('Berechnung a.1)'!P84)*37+3))</f>
        <v/>
      </c>
      <c r="J89" s="94"/>
    </row>
    <row r="90" spans="2:10" ht="18.75" customHeight="1">
      <c r="B90" s="104"/>
      <c r="C90" s="242" t="str">
        <f>IF(INDEX('Berechnung a.1)'!B:B,ROW('Berechnung a.1)'!B85)*37-31)=0,"",INDEX('Berechnung a.1)'!B:B,ROW('Berechnung a.1)'!B85)*37-31))</f>
        <v/>
      </c>
      <c r="D90" s="242" t="str">
        <f>IF(INDEX('Berechnung a.1)'!B:B,ROW('Berechnung a.1)'!B85)*37-29)=0,"",INDEX('Berechnung a.1)'!B:B,ROW('Berechnung a.1)'!B85)*37-29))</f>
        <v/>
      </c>
      <c r="E90" s="243" t="str">
        <f>IF(INDEX('Berechnung a.1)'!B:B,ROW('Berechnung a.1)'!B85)*37-25)=0,"",INDEX('Berechnung a.1)'!B:B,ROW('Berechnung a.1)'!B85)*37-25))</f>
        <v/>
      </c>
      <c r="F90" s="244" t="str">
        <f>IF(INDEX('Berechnung a.1)'!B:B,ROW('Berechnung a.1)'!B85)*37-28)=0,"",INDEX('Berechnung a.1)'!B:B,ROW('Berechnung a.1)'!B85)*37-28))</f>
        <v/>
      </c>
      <c r="G90" s="244" t="str">
        <f>IF(INDEX('Berechnung a.1)'!B:B,ROW('Berechnung a.1)'!B85)*37-27)=0,"",INDEX('Berechnung a.1)'!B:B,ROW('Berechnung a.1)'!B85)*37-27))</f>
        <v/>
      </c>
      <c r="H90" s="245" t="str">
        <f>IF(INDEX('Berechnung a.1)'!P:P,ROW('Berechnung a.1)'!P85)*37+2)=0,"",INDEX('Berechnung a.1)'!P:P,ROW('Berechnung a.1)'!P85)*37+2))</f>
        <v/>
      </c>
      <c r="I90" s="245" t="str">
        <f>IF(INDEX('Berechnung a.1)'!P:P,ROW('Berechnung a.1)'!P85)*37+3)=0,"",INDEX('Berechnung a.1)'!P:P,ROW('Berechnung a.1)'!P85)*37+3))</f>
        <v/>
      </c>
      <c r="J90" s="94"/>
    </row>
    <row r="91" spans="2:10" ht="18.75" customHeight="1">
      <c r="B91" s="104"/>
      <c r="C91" s="242" t="str">
        <f>IF(INDEX('Berechnung a.1)'!B:B,ROW('Berechnung a.1)'!B86)*37-31)=0,"",INDEX('Berechnung a.1)'!B:B,ROW('Berechnung a.1)'!B86)*37-31))</f>
        <v/>
      </c>
      <c r="D91" s="242" t="str">
        <f>IF(INDEX('Berechnung a.1)'!B:B,ROW('Berechnung a.1)'!B86)*37-29)=0,"",INDEX('Berechnung a.1)'!B:B,ROW('Berechnung a.1)'!B86)*37-29))</f>
        <v/>
      </c>
      <c r="E91" s="243" t="str">
        <f>IF(INDEX('Berechnung a.1)'!B:B,ROW('Berechnung a.1)'!B86)*37-25)=0,"",INDEX('Berechnung a.1)'!B:B,ROW('Berechnung a.1)'!B86)*37-25))</f>
        <v/>
      </c>
      <c r="F91" s="244" t="str">
        <f>IF(INDEX('Berechnung a.1)'!B:B,ROW('Berechnung a.1)'!B86)*37-28)=0,"",INDEX('Berechnung a.1)'!B:B,ROW('Berechnung a.1)'!B86)*37-28))</f>
        <v/>
      </c>
      <c r="G91" s="244" t="str">
        <f>IF(INDEX('Berechnung a.1)'!B:B,ROW('Berechnung a.1)'!B86)*37-27)=0,"",INDEX('Berechnung a.1)'!B:B,ROW('Berechnung a.1)'!B86)*37-27))</f>
        <v/>
      </c>
      <c r="H91" s="245" t="str">
        <f>IF(INDEX('Berechnung a.1)'!P:P,ROW('Berechnung a.1)'!P86)*37+2)=0,"",INDEX('Berechnung a.1)'!P:P,ROW('Berechnung a.1)'!P86)*37+2))</f>
        <v/>
      </c>
      <c r="I91" s="245" t="str">
        <f>IF(INDEX('Berechnung a.1)'!P:P,ROW('Berechnung a.1)'!P86)*37+3)=0,"",INDEX('Berechnung a.1)'!P:P,ROW('Berechnung a.1)'!P86)*37+3))</f>
        <v/>
      </c>
      <c r="J91" s="94"/>
    </row>
    <row r="92" spans="2:10" ht="18.75" customHeight="1">
      <c r="B92" s="104"/>
      <c r="C92" s="242" t="str">
        <f>IF(INDEX('Berechnung a.1)'!B:B,ROW('Berechnung a.1)'!B87)*37-31)=0,"",INDEX('Berechnung a.1)'!B:B,ROW('Berechnung a.1)'!B87)*37-31))</f>
        <v/>
      </c>
      <c r="D92" s="242" t="str">
        <f>IF(INDEX('Berechnung a.1)'!B:B,ROW('Berechnung a.1)'!B87)*37-29)=0,"",INDEX('Berechnung a.1)'!B:B,ROW('Berechnung a.1)'!B87)*37-29))</f>
        <v/>
      </c>
      <c r="E92" s="243" t="str">
        <f>IF(INDEX('Berechnung a.1)'!B:B,ROW('Berechnung a.1)'!B87)*37-25)=0,"",INDEX('Berechnung a.1)'!B:B,ROW('Berechnung a.1)'!B87)*37-25))</f>
        <v/>
      </c>
      <c r="F92" s="244" t="str">
        <f>IF(INDEX('Berechnung a.1)'!B:B,ROW('Berechnung a.1)'!B87)*37-28)=0,"",INDEX('Berechnung a.1)'!B:B,ROW('Berechnung a.1)'!B87)*37-28))</f>
        <v/>
      </c>
      <c r="G92" s="244" t="str">
        <f>IF(INDEX('Berechnung a.1)'!B:B,ROW('Berechnung a.1)'!B87)*37-27)=0,"",INDEX('Berechnung a.1)'!B:B,ROW('Berechnung a.1)'!B87)*37-27))</f>
        <v/>
      </c>
      <c r="H92" s="245" t="str">
        <f>IF(INDEX('Berechnung a.1)'!P:P,ROW('Berechnung a.1)'!P87)*37+2)=0,"",INDEX('Berechnung a.1)'!P:P,ROW('Berechnung a.1)'!P87)*37+2))</f>
        <v/>
      </c>
      <c r="I92" s="245" t="str">
        <f>IF(INDEX('Berechnung a.1)'!P:P,ROW('Berechnung a.1)'!P87)*37+3)=0,"",INDEX('Berechnung a.1)'!P:P,ROW('Berechnung a.1)'!P87)*37+3))</f>
        <v/>
      </c>
      <c r="J92" s="94"/>
    </row>
    <row r="93" spans="2:10" ht="18.75" customHeight="1">
      <c r="B93" s="104"/>
      <c r="C93" s="242" t="str">
        <f>IF(INDEX('Berechnung a.1)'!B:B,ROW('Berechnung a.1)'!B88)*37-31)=0,"",INDEX('Berechnung a.1)'!B:B,ROW('Berechnung a.1)'!B88)*37-31))</f>
        <v/>
      </c>
      <c r="D93" s="242" t="str">
        <f>IF(INDEX('Berechnung a.1)'!B:B,ROW('Berechnung a.1)'!B88)*37-29)=0,"",INDEX('Berechnung a.1)'!B:B,ROW('Berechnung a.1)'!B88)*37-29))</f>
        <v/>
      </c>
      <c r="E93" s="243" t="str">
        <f>IF(INDEX('Berechnung a.1)'!B:B,ROW('Berechnung a.1)'!B88)*37-25)=0,"",INDEX('Berechnung a.1)'!B:B,ROW('Berechnung a.1)'!B88)*37-25))</f>
        <v/>
      </c>
      <c r="F93" s="244" t="str">
        <f>IF(INDEX('Berechnung a.1)'!B:B,ROW('Berechnung a.1)'!B88)*37-28)=0,"",INDEX('Berechnung a.1)'!B:B,ROW('Berechnung a.1)'!B88)*37-28))</f>
        <v/>
      </c>
      <c r="G93" s="244" t="str">
        <f>IF(INDEX('Berechnung a.1)'!B:B,ROW('Berechnung a.1)'!B88)*37-27)=0,"",INDEX('Berechnung a.1)'!B:B,ROW('Berechnung a.1)'!B88)*37-27))</f>
        <v/>
      </c>
      <c r="H93" s="245" t="str">
        <f>IF(INDEX('Berechnung a.1)'!P:P,ROW('Berechnung a.1)'!P88)*37+2)=0,"",INDEX('Berechnung a.1)'!P:P,ROW('Berechnung a.1)'!P88)*37+2))</f>
        <v/>
      </c>
      <c r="I93" s="245" t="str">
        <f>IF(INDEX('Berechnung a.1)'!P:P,ROW('Berechnung a.1)'!P88)*37+3)=0,"",INDEX('Berechnung a.1)'!P:P,ROW('Berechnung a.1)'!P88)*37+3))</f>
        <v/>
      </c>
      <c r="J93" s="94"/>
    </row>
    <row r="94" spans="2:10" ht="18.75" customHeight="1">
      <c r="B94" s="104"/>
      <c r="C94" s="242" t="str">
        <f>IF(INDEX('Berechnung a.1)'!B:B,ROW('Berechnung a.1)'!B89)*37-31)=0,"",INDEX('Berechnung a.1)'!B:B,ROW('Berechnung a.1)'!B89)*37-31))</f>
        <v/>
      </c>
      <c r="D94" s="242" t="str">
        <f>IF(INDEX('Berechnung a.1)'!B:B,ROW('Berechnung a.1)'!B89)*37-29)=0,"",INDEX('Berechnung a.1)'!B:B,ROW('Berechnung a.1)'!B89)*37-29))</f>
        <v/>
      </c>
      <c r="E94" s="243" t="str">
        <f>IF(INDEX('Berechnung a.1)'!B:B,ROW('Berechnung a.1)'!B89)*37-25)=0,"",INDEX('Berechnung a.1)'!B:B,ROW('Berechnung a.1)'!B89)*37-25))</f>
        <v/>
      </c>
      <c r="F94" s="244" t="str">
        <f>IF(INDEX('Berechnung a.1)'!B:B,ROW('Berechnung a.1)'!B89)*37-28)=0,"",INDEX('Berechnung a.1)'!B:B,ROW('Berechnung a.1)'!B89)*37-28))</f>
        <v/>
      </c>
      <c r="G94" s="244" t="str">
        <f>IF(INDEX('Berechnung a.1)'!B:B,ROW('Berechnung a.1)'!B89)*37-27)=0,"",INDEX('Berechnung a.1)'!B:B,ROW('Berechnung a.1)'!B89)*37-27))</f>
        <v/>
      </c>
      <c r="H94" s="245" t="str">
        <f>IF(INDEX('Berechnung a.1)'!P:P,ROW('Berechnung a.1)'!P89)*37+2)=0,"",INDEX('Berechnung a.1)'!P:P,ROW('Berechnung a.1)'!P89)*37+2))</f>
        <v/>
      </c>
      <c r="I94" s="245" t="str">
        <f>IF(INDEX('Berechnung a.1)'!P:P,ROW('Berechnung a.1)'!P89)*37+3)=0,"",INDEX('Berechnung a.1)'!P:P,ROW('Berechnung a.1)'!P89)*37+3))</f>
        <v/>
      </c>
      <c r="J94" s="94"/>
    </row>
    <row r="95" spans="2:10" ht="18.75" customHeight="1">
      <c r="B95" s="104"/>
      <c r="C95" s="242" t="str">
        <f>IF(INDEX('Berechnung a.1)'!B:B,ROW('Berechnung a.1)'!B90)*37-31)=0,"",INDEX('Berechnung a.1)'!B:B,ROW('Berechnung a.1)'!B90)*37-31))</f>
        <v/>
      </c>
      <c r="D95" s="242" t="str">
        <f>IF(INDEX('Berechnung a.1)'!B:B,ROW('Berechnung a.1)'!B90)*37-29)=0,"",INDEX('Berechnung a.1)'!B:B,ROW('Berechnung a.1)'!B90)*37-29))</f>
        <v/>
      </c>
      <c r="E95" s="243" t="str">
        <f>IF(INDEX('Berechnung a.1)'!B:B,ROW('Berechnung a.1)'!B90)*37-25)=0,"",INDEX('Berechnung a.1)'!B:B,ROW('Berechnung a.1)'!B90)*37-25))</f>
        <v/>
      </c>
      <c r="F95" s="244" t="str">
        <f>IF(INDEX('Berechnung a.1)'!B:B,ROW('Berechnung a.1)'!B90)*37-28)=0,"",INDEX('Berechnung a.1)'!B:B,ROW('Berechnung a.1)'!B90)*37-28))</f>
        <v/>
      </c>
      <c r="G95" s="244" t="str">
        <f>IF(INDEX('Berechnung a.1)'!B:B,ROW('Berechnung a.1)'!B90)*37-27)=0,"",INDEX('Berechnung a.1)'!B:B,ROW('Berechnung a.1)'!B90)*37-27))</f>
        <v/>
      </c>
      <c r="H95" s="245" t="str">
        <f>IF(INDEX('Berechnung a.1)'!P:P,ROW('Berechnung a.1)'!P90)*37+2)=0,"",INDEX('Berechnung a.1)'!P:P,ROW('Berechnung a.1)'!P90)*37+2))</f>
        <v/>
      </c>
      <c r="I95" s="245" t="str">
        <f>IF(INDEX('Berechnung a.1)'!P:P,ROW('Berechnung a.1)'!P90)*37+3)=0,"",INDEX('Berechnung a.1)'!P:P,ROW('Berechnung a.1)'!P90)*37+3))</f>
        <v/>
      </c>
      <c r="J95" s="94"/>
    </row>
    <row r="96" spans="2:10" ht="18.75" customHeight="1">
      <c r="B96" s="104"/>
      <c r="C96" s="242" t="str">
        <f>IF(INDEX('Berechnung a.1)'!B:B,ROW('Berechnung a.1)'!B91)*37-31)=0,"",INDEX('Berechnung a.1)'!B:B,ROW('Berechnung a.1)'!B91)*37-31))</f>
        <v/>
      </c>
      <c r="D96" s="242" t="str">
        <f>IF(INDEX('Berechnung a.1)'!B:B,ROW('Berechnung a.1)'!B91)*37-29)=0,"",INDEX('Berechnung a.1)'!B:B,ROW('Berechnung a.1)'!B91)*37-29))</f>
        <v/>
      </c>
      <c r="E96" s="243" t="str">
        <f>IF(INDEX('Berechnung a.1)'!B:B,ROW('Berechnung a.1)'!B91)*37-25)=0,"",INDEX('Berechnung a.1)'!B:B,ROW('Berechnung a.1)'!B91)*37-25))</f>
        <v/>
      </c>
      <c r="F96" s="244" t="str">
        <f>IF(INDEX('Berechnung a.1)'!B:B,ROW('Berechnung a.1)'!B91)*37-28)=0,"",INDEX('Berechnung a.1)'!B:B,ROW('Berechnung a.1)'!B91)*37-28))</f>
        <v/>
      </c>
      <c r="G96" s="244" t="str">
        <f>IF(INDEX('Berechnung a.1)'!B:B,ROW('Berechnung a.1)'!B91)*37-27)=0,"",INDEX('Berechnung a.1)'!B:B,ROW('Berechnung a.1)'!B91)*37-27))</f>
        <v/>
      </c>
      <c r="H96" s="245" t="str">
        <f>IF(INDEX('Berechnung a.1)'!P:P,ROW('Berechnung a.1)'!P91)*37+2)=0,"",INDEX('Berechnung a.1)'!P:P,ROW('Berechnung a.1)'!P91)*37+2))</f>
        <v/>
      </c>
      <c r="I96" s="245" t="str">
        <f>IF(INDEX('Berechnung a.1)'!P:P,ROW('Berechnung a.1)'!P91)*37+3)=0,"",INDEX('Berechnung a.1)'!P:P,ROW('Berechnung a.1)'!P91)*37+3))</f>
        <v/>
      </c>
      <c r="J96" s="94"/>
    </row>
    <row r="97" spans="2:10" ht="18.75" customHeight="1">
      <c r="B97" s="104"/>
      <c r="C97" s="242" t="str">
        <f>IF(INDEX('Berechnung a.1)'!B:B,ROW('Berechnung a.1)'!B92)*37-31)=0,"",INDEX('Berechnung a.1)'!B:B,ROW('Berechnung a.1)'!B92)*37-31))</f>
        <v/>
      </c>
      <c r="D97" s="242" t="str">
        <f>IF(INDEX('Berechnung a.1)'!B:B,ROW('Berechnung a.1)'!B92)*37-29)=0,"",INDEX('Berechnung a.1)'!B:B,ROW('Berechnung a.1)'!B92)*37-29))</f>
        <v/>
      </c>
      <c r="E97" s="243" t="str">
        <f>IF(INDEX('Berechnung a.1)'!B:B,ROW('Berechnung a.1)'!B92)*37-25)=0,"",INDEX('Berechnung a.1)'!B:B,ROW('Berechnung a.1)'!B92)*37-25))</f>
        <v/>
      </c>
      <c r="F97" s="244" t="str">
        <f>IF(INDEX('Berechnung a.1)'!B:B,ROW('Berechnung a.1)'!B92)*37-28)=0,"",INDEX('Berechnung a.1)'!B:B,ROW('Berechnung a.1)'!B92)*37-28))</f>
        <v/>
      </c>
      <c r="G97" s="244" t="str">
        <f>IF(INDEX('Berechnung a.1)'!B:B,ROW('Berechnung a.1)'!B92)*37-27)=0,"",INDEX('Berechnung a.1)'!B:B,ROW('Berechnung a.1)'!B92)*37-27))</f>
        <v/>
      </c>
      <c r="H97" s="245" t="str">
        <f>IF(INDEX('Berechnung a.1)'!P:P,ROW('Berechnung a.1)'!P92)*37+2)=0,"",INDEX('Berechnung a.1)'!P:P,ROW('Berechnung a.1)'!P92)*37+2))</f>
        <v/>
      </c>
      <c r="I97" s="245" t="str">
        <f>IF(INDEX('Berechnung a.1)'!P:P,ROW('Berechnung a.1)'!P92)*37+3)=0,"",INDEX('Berechnung a.1)'!P:P,ROW('Berechnung a.1)'!P92)*37+3))</f>
        <v/>
      </c>
      <c r="J97" s="94"/>
    </row>
    <row r="98" spans="2:10" ht="18.75" customHeight="1">
      <c r="B98" s="104"/>
      <c r="C98" s="242" t="str">
        <f>IF(INDEX('Berechnung a.1)'!B:B,ROW('Berechnung a.1)'!B93)*37-31)=0,"",INDEX('Berechnung a.1)'!B:B,ROW('Berechnung a.1)'!B93)*37-31))</f>
        <v/>
      </c>
      <c r="D98" s="242" t="str">
        <f>IF(INDEX('Berechnung a.1)'!B:B,ROW('Berechnung a.1)'!B93)*37-29)=0,"",INDEX('Berechnung a.1)'!B:B,ROW('Berechnung a.1)'!B93)*37-29))</f>
        <v/>
      </c>
      <c r="E98" s="243" t="str">
        <f>IF(INDEX('Berechnung a.1)'!B:B,ROW('Berechnung a.1)'!B93)*37-25)=0,"",INDEX('Berechnung a.1)'!B:B,ROW('Berechnung a.1)'!B93)*37-25))</f>
        <v/>
      </c>
      <c r="F98" s="244" t="str">
        <f>IF(INDEX('Berechnung a.1)'!B:B,ROW('Berechnung a.1)'!B93)*37-28)=0,"",INDEX('Berechnung a.1)'!B:B,ROW('Berechnung a.1)'!B93)*37-28))</f>
        <v/>
      </c>
      <c r="G98" s="244" t="str">
        <f>IF(INDEX('Berechnung a.1)'!B:B,ROW('Berechnung a.1)'!B93)*37-27)=0,"",INDEX('Berechnung a.1)'!B:B,ROW('Berechnung a.1)'!B93)*37-27))</f>
        <v/>
      </c>
      <c r="H98" s="245" t="str">
        <f>IF(INDEX('Berechnung a.1)'!P:P,ROW('Berechnung a.1)'!P93)*37+2)=0,"",INDEX('Berechnung a.1)'!P:P,ROW('Berechnung a.1)'!P93)*37+2))</f>
        <v/>
      </c>
      <c r="I98" s="245" t="str">
        <f>IF(INDEX('Berechnung a.1)'!P:P,ROW('Berechnung a.1)'!P93)*37+3)=0,"",INDEX('Berechnung a.1)'!P:P,ROW('Berechnung a.1)'!P93)*37+3))</f>
        <v/>
      </c>
      <c r="J98" s="94"/>
    </row>
    <row r="99" spans="2:10" ht="18.75" customHeight="1">
      <c r="B99" s="104"/>
      <c r="C99" s="242" t="str">
        <f>IF(INDEX('Berechnung a.1)'!B:B,ROW('Berechnung a.1)'!B94)*37-31)=0,"",INDEX('Berechnung a.1)'!B:B,ROW('Berechnung a.1)'!B94)*37-31))</f>
        <v/>
      </c>
      <c r="D99" s="242" t="str">
        <f>IF(INDEX('Berechnung a.1)'!B:B,ROW('Berechnung a.1)'!B94)*37-29)=0,"",INDEX('Berechnung a.1)'!B:B,ROW('Berechnung a.1)'!B94)*37-29))</f>
        <v/>
      </c>
      <c r="E99" s="243" t="str">
        <f>IF(INDEX('Berechnung a.1)'!B:B,ROW('Berechnung a.1)'!B94)*37-25)=0,"",INDEX('Berechnung a.1)'!B:B,ROW('Berechnung a.1)'!B94)*37-25))</f>
        <v/>
      </c>
      <c r="F99" s="244" t="str">
        <f>IF(INDEX('Berechnung a.1)'!B:B,ROW('Berechnung a.1)'!B94)*37-28)=0,"",INDEX('Berechnung a.1)'!B:B,ROW('Berechnung a.1)'!B94)*37-28))</f>
        <v/>
      </c>
      <c r="G99" s="244" t="str">
        <f>IF(INDEX('Berechnung a.1)'!B:B,ROW('Berechnung a.1)'!B94)*37-27)=0,"",INDEX('Berechnung a.1)'!B:B,ROW('Berechnung a.1)'!B94)*37-27))</f>
        <v/>
      </c>
      <c r="H99" s="245" t="str">
        <f>IF(INDEX('Berechnung a.1)'!P:P,ROW('Berechnung a.1)'!P94)*37+2)=0,"",INDEX('Berechnung a.1)'!P:P,ROW('Berechnung a.1)'!P94)*37+2))</f>
        <v/>
      </c>
      <c r="I99" s="245" t="str">
        <f>IF(INDEX('Berechnung a.1)'!P:P,ROW('Berechnung a.1)'!P94)*37+3)=0,"",INDEX('Berechnung a.1)'!P:P,ROW('Berechnung a.1)'!P94)*37+3))</f>
        <v/>
      </c>
      <c r="J99" s="94"/>
    </row>
    <row r="100" spans="2:10" ht="18.75" customHeight="1">
      <c r="B100" s="104"/>
      <c r="C100" s="242" t="str">
        <f>IF(INDEX('Berechnung a.1)'!B:B,ROW('Berechnung a.1)'!B95)*37-31)=0,"",INDEX('Berechnung a.1)'!B:B,ROW('Berechnung a.1)'!B95)*37-31))</f>
        <v/>
      </c>
      <c r="D100" s="242" t="str">
        <f>IF(INDEX('Berechnung a.1)'!B:B,ROW('Berechnung a.1)'!B95)*37-29)=0,"",INDEX('Berechnung a.1)'!B:B,ROW('Berechnung a.1)'!B95)*37-29))</f>
        <v/>
      </c>
      <c r="E100" s="243" t="str">
        <f>IF(INDEX('Berechnung a.1)'!B:B,ROW('Berechnung a.1)'!B95)*37-25)=0,"",INDEX('Berechnung a.1)'!B:B,ROW('Berechnung a.1)'!B95)*37-25))</f>
        <v/>
      </c>
      <c r="F100" s="244" t="str">
        <f>IF(INDEX('Berechnung a.1)'!B:B,ROW('Berechnung a.1)'!B95)*37-28)=0,"",INDEX('Berechnung a.1)'!B:B,ROW('Berechnung a.1)'!B95)*37-28))</f>
        <v/>
      </c>
      <c r="G100" s="244" t="str">
        <f>IF(INDEX('Berechnung a.1)'!B:B,ROW('Berechnung a.1)'!B95)*37-27)=0,"",INDEX('Berechnung a.1)'!B:B,ROW('Berechnung a.1)'!B95)*37-27))</f>
        <v/>
      </c>
      <c r="H100" s="245" t="str">
        <f>IF(INDEX('Berechnung a.1)'!P:P,ROW('Berechnung a.1)'!P95)*37+2)=0,"",INDEX('Berechnung a.1)'!P:P,ROW('Berechnung a.1)'!P95)*37+2))</f>
        <v/>
      </c>
      <c r="I100" s="245" t="str">
        <f>IF(INDEX('Berechnung a.1)'!P:P,ROW('Berechnung a.1)'!P95)*37+3)=0,"",INDEX('Berechnung a.1)'!P:P,ROW('Berechnung a.1)'!P95)*37+3))</f>
        <v/>
      </c>
      <c r="J100" s="94"/>
    </row>
    <row r="101" spans="2:10" ht="18.75" customHeight="1">
      <c r="B101" s="104"/>
      <c r="C101" s="242" t="str">
        <f>IF(INDEX('Berechnung a.1)'!B:B,ROW('Berechnung a.1)'!B96)*37-31)=0,"",INDEX('Berechnung a.1)'!B:B,ROW('Berechnung a.1)'!B96)*37-31))</f>
        <v/>
      </c>
      <c r="D101" s="242" t="str">
        <f>IF(INDEX('Berechnung a.1)'!B:B,ROW('Berechnung a.1)'!B96)*37-29)=0,"",INDEX('Berechnung a.1)'!B:B,ROW('Berechnung a.1)'!B96)*37-29))</f>
        <v/>
      </c>
      <c r="E101" s="243" t="str">
        <f>IF(INDEX('Berechnung a.1)'!B:B,ROW('Berechnung a.1)'!B96)*37-25)=0,"",INDEX('Berechnung a.1)'!B:B,ROW('Berechnung a.1)'!B96)*37-25))</f>
        <v/>
      </c>
      <c r="F101" s="244" t="str">
        <f>IF(INDEX('Berechnung a.1)'!B:B,ROW('Berechnung a.1)'!B96)*37-28)=0,"",INDEX('Berechnung a.1)'!B:B,ROW('Berechnung a.1)'!B96)*37-28))</f>
        <v/>
      </c>
      <c r="G101" s="244" t="str">
        <f>IF(INDEX('Berechnung a.1)'!B:B,ROW('Berechnung a.1)'!B96)*37-27)=0,"",INDEX('Berechnung a.1)'!B:B,ROW('Berechnung a.1)'!B96)*37-27))</f>
        <v/>
      </c>
      <c r="H101" s="245" t="str">
        <f>IF(INDEX('Berechnung a.1)'!P:P,ROW('Berechnung a.1)'!P96)*37+2)=0,"",INDEX('Berechnung a.1)'!P:P,ROW('Berechnung a.1)'!P96)*37+2))</f>
        <v/>
      </c>
      <c r="I101" s="245" t="str">
        <f>IF(INDEX('Berechnung a.1)'!P:P,ROW('Berechnung a.1)'!P96)*37+3)=0,"",INDEX('Berechnung a.1)'!P:P,ROW('Berechnung a.1)'!P96)*37+3))</f>
        <v/>
      </c>
      <c r="J101" s="94"/>
    </row>
    <row r="102" spans="2:10" ht="18.75" customHeight="1">
      <c r="B102" s="104"/>
      <c r="C102" s="242" t="str">
        <f>IF(INDEX('Berechnung a.1)'!B:B,ROW('Berechnung a.1)'!B97)*37-31)=0,"",INDEX('Berechnung a.1)'!B:B,ROW('Berechnung a.1)'!B97)*37-31))</f>
        <v/>
      </c>
      <c r="D102" s="242" t="str">
        <f>IF(INDEX('Berechnung a.1)'!B:B,ROW('Berechnung a.1)'!B97)*37-29)=0,"",INDEX('Berechnung a.1)'!B:B,ROW('Berechnung a.1)'!B97)*37-29))</f>
        <v/>
      </c>
      <c r="E102" s="243" t="str">
        <f>IF(INDEX('Berechnung a.1)'!B:B,ROW('Berechnung a.1)'!B97)*37-25)=0,"",INDEX('Berechnung a.1)'!B:B,ROW('Berechnung a.1)'!B97)*37-25))</f>
        <v/>
      </c>
      <c r="F102" s="244" t="str">
        <f>IF(INDEX('Berechnung a.1)'!B:B,ROW('Berechnung a.1)'!B97)*37-28)=0,"",INDEX('Berechnung a.1)'!B:B,ROW('Berechnung a.1)'!B97)*37-28))</f>
        <v/>
      </c>
      <c r="G102" s="244" t="str">
        <f>IF(INDEX('Berechnung a.1)'!B:B,ROW('Berechnung a.1)'!B97)*37-27)=0,"",INDEX('Berechnung a.1)'!B:B,ROW('Berechnung a.1)'!B97)*37-27))</f>
        <v/>
      </c>
      <c r="H102" s="245" t="str">
        <f>IF(INDEX('Berechnung a.1)'!P:P,ROW('Berechnung a.1)'!P97)*37+2)=0,"",INDEX('Berechnung a.1)'!P:P,ROW('Berechnung a.1)'!P97)*37+2))</f>
        <v/>
      </c>
      <c r="I102" s="245" t="str">
        <f>IF(INDEX('Berechnung a.1)'!P:P,ROW('Berechnung a.1)'!P97)*37+3)=0,"",INDEX('Berechnung a.1)'!P:P,ROW('Berechnung a.1)'!P97)*37+3))</f>
        <v/>
      </c>
      <c r="J102" s="94"/>
    </row>
    <row r="103" spans="2:10" ht="18.75" customHeight="1">
      <c r="B103" s="104"/>
      <c r="C103" s="242" t="str">
        <f>IF(INDEX('Berechnung a.1)'!B:B,ROW('Berechnung a.1)'!B98)*37-31)=0,"",INDEX('Berechnung a.1)'!B:B,ROW('Berechnung a.1)'!B98)*37-31))</f>
        <v/>
      </c>
      <c r="D103" s="242" t="str">
        <f>IF(INDEX('Berechnung a.1)'!B:B,ROW('Berechnung a.1)'!B98)*37-29)=0,"",INDEX('Berechnung a.1)'!B:B,ROW('Berechnung a.1)'!B98)*37-29))</f>
        <v/>
      </c>
      <c r="E103" s="243" t="str">
        <f>IF(INDEX('Berechnung a.1)'!B:B,ROW('Berechnung a.1)'!B98)*37-25)=0,"",INDEX('Berechnung a.1)'!B:B,ROW('Berechnung a.1)'!B98)*37-25))</f>
        <v/>
      </c>
      <c r="F103" s="244" t="str">
        <f>IF(INDEX('Berechnung a.1)'!B:B,ROW('Berechnung a.1)'!B98)*37-28)=0,"",INDEX('Berechnung a.1)'!B:B,ROW('Berechnung a.1)'!B98)*37-28))</f>
        <v/>
      </c>
      <c r="G103" s="244" t="str">
        <f>IF(INDEX('Berechnung a.1)'!B:B,ROW('Berechnung a.1)'!B98)*37-27)=0,"",INDEX('Berechnung a.1)'!B:B,ROW('Berechnung a.1)'!B98)*37-27))</f>
        <v/>
      </c>
      <c r="H103" s="245" t="str">
        <f>IF(INDEX('Berechnung a.1)'!P:P,ROW('Berechnung a.1)'!P98)*37+2)=0,"",INDEX('Berechnung a.1)'!P:P,ROW('Berechnung a.1)'!P98)*37+2))</f>
        <v/>
      </c>
      <c r="I103" s="245" t="str">
        <f>IF(INDEX('Berechnung a.1)'!P:P,ROW('Berechnung a.1)'!P98)*37+3)=0,"",INDEX('Berechnung a.1)'!P:P,ROW('Berechnung a.1)'!P98)*37+3))</f>
        <v/>
      </c>
      <c r="J103" s="94"/>
    </row>
    <row r="104" spans="2:10" ht="18.75" customHeight="1">
      <c r="B104" s="104"/>
      <c r="C104" s="242" t="str">
        <f>IF(INDEX('Berechnung a.1)'!B:B,ROW('Berechnung a.1)'!B99)*37-31)=0,"",INDEX('Berechnung a.1)'!B:B,ROW('Berechnung a.1)'!B99)*37-31))</f>
        <v/>
      </c>
      <c r="D104" s="242" t="str">
        <f>IF(INDEX('Berechnung a.1)'!B:B,ROW('Berechnung a.1)'!B99)*37-29)=0,"",INDEX('Berechnung a.1)'!B:B,ROW('Berechnung a.1)'!B99)*37-29))</f>
        <v/>
      </c>
      <c r="E104" s="243" t="str">
        <f>IF(INDEX('Berechnung a.1)'!B:B,ROW('Berechnung a.1)'!B99)*37-25)=0,"",INDEX('Berechnung a.1)'!B:B,ROW('Berechnung a.1)'!B99)*37-25))</f>
        <v/>
      </c>
      <c r="F104" s="244" t="str">
        <f>IF(INDEX('Berechnung a.1)'!B:B,ROW('Berechnung a.1)'!B99)*37-28)=0,"",INDEX('Berechnung a.1)'!B:B,ROW('Berechnung a.1)'!B99)*37-28))</f>
        <v/>
      </c>
      <c r="G104" s="244" t="str">
        <f>IF(INDEX('Berechnung a.1)'!B:B,ROW('Berechnung a.1)'!B99)*37-27)=0,"",INDEX('Berechnung a.1)'!B:B,ROW('Berechnung a.1)'!B99)*37-27))</f>
        <v/>
      </c>
      <c r="H104" s="245" t="str">
        <f>IF(INDEX('Berechnung a.1)'!P:P,ROW('Berechnung a.1)'!P99)*37+2)=0,"",INDEX('Berechnung a.1)'!P:P,ROW('Berechnung a.1)'!P99)*37+2))</f>
        <v/>
      </c>
      <c r="I104" s="245" t="str">
        <f>IF(INDEX('Berechnung a.1)'!P:P,ROW('Berechnung a.1)'!P99)*37+3)=0,"",INDEX('Berechnung a.1)'!P:P,ROW('Berechnung a.1)'!P99)*37+3))</f>
        <v/>
      </c>
      <c r="J104" s="94"/>
    </row>
    <row r="105" spans="2:10" ht="18.75" customHeight="1">
      <c r="B105" s="104"/>
      <c r="C105" s="242" t="str">
        <f>IF(INDEX('Berechnung a.1)'!B:B,ROW('Berechnung a.1)'!B100)*37-31)=0,"",INDEX('Berechnung a.1)'!B:B,ROW('Berechnung a.1)'!B100)*37-31))</f>
        <v/>
      </c>
      <c r="D105" s="242" t="str">
        <f>IF(INDEX('Berechnung a.1)'!B:B,ROW('Berechnung a.1)'!B100)*37-29)=0,"",INDEX('Berechnung a.1)'!B:B,ROW('Berechnung a.1)'!B100)*37-29))</f>
        <v/>
      </c>
      <c r="E105" s="243" t="str">
        <f>IF(INDEX('Berechnung a.1)'!B:B,ROW('Berechnung a.1)'!B100)*37-25)=0,"",INDEX('Berechnung a.1)'!B:B,ROW('Berechnung a.1)'!B100)*37-25))</f>
        <v/>
      </c>
      <c r="F105" s="244" t="str">
        <f>IF(INDEX('Berechnung a.1)'!B:B,ROW('Berechnung a.1)'!B100)*37-28)=0,"",INDEX('Berechnung a.1)'!B:B,ROW('Berechnung a.1)'!B100)*37-28))</f>
        <v/>
      </c>
      <c r="G105" s="244" t="str">
        <f>IF(INDEX('Berechnung a.1)'!B:B,ROW('Berechnung a.1)'!B100)*37-27)=0,"",INDEX('Berechnung a.1)'!B:B,ROW('Berechnung a.1)'!B100)*37-27))</f>
        <v/>
      </c>
      <c r="H105" s="245" t="str">
        <f>IF(INDEX('Berechnung a.1)'!P:P,ROW('Berechnung a.1)'!P100)*37+2)=0,"",INDEX('Berechnung a.1)'!P:P,ROW('Berechnung a.1)'!P100)*37+2))</f>
        <v/>
      </c>
      <c r="I105" s="245" t="str">
        <f>IF(INDEX('Berechnung a.1)'!P:P,ROW('Berechnung a.1)'!P100)*37+3)=0,"",INDEX('Berechnung a.1)'!P:P,ROW('Berechnung a.1)'!P100)*37+3))</f>
        <v/>
      </c>
      <c r="J105" s="94"/>
    </row>
    <row r="106" spans="2:10" ht="30" customHeight="1">
      <c r="B106" s="104"/>
      <c r="C106" s="94"/>
      <c r="D106" s="94"/>
      <c r="E106" s="98"/>
      <c r="F106" s="94"/>
      <c r="G106" s="94"/>
      <c r="H106" s="94"/>
      <c r="I106" s="94"/>
      <c r="J106" s="94"/>
    </row>
  </sheetData>
  <sheetProtection algorithmName="SHA-512" hashValue="X7lixNrI5Dr1kmdjR4rdjr0KWYozb8G/AqcKVfpob9RVhbMFmx05ca0brGcf4vagumgEvePr+97NrxbOcahjww==" saltValue="RkZ7dQnshGw5zxkVVkOm8Q==" spinCount="100000" sheet="1" selectLockedCells="1" selectUnlockedCells="1"/>
  <pageMargins left="0.7" right="0.7" top="0.78740157499999996" bottom="0.78740157499999996" header="0.3" footer="0.3"/>
  <pageSetup paperSize="9" scale="69" fitToHeight="0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>
    <tabColor rgb="FF2D525D"/>
    <pageSetUpPr fitToPage="1"/>
  </sheetPr>
  <dimension ref="C1:AU19"/>
  <sheetViews>
    <sheetView showGridLines="0" zoomScaleNormal="100" workbookViewId="0">
      <selection activeCell="O5" sqref="O5"/>
    </sheetView>
  </sheetViews>
  <sheetFormatPr baseColWidth="10" defaultColWidth="10.85546875" defaultRowHeight="18.75" customHeight="1" outlineLevelCol="1"/>
  <cols>
    <col min="1" max="2" width="2.7109375" style="18" customWidth="1"/>
    <col min="3" max="3" width="36.5703125" style="18" customWidth="1" outlineLevel="1"/>
    <col min="4" max="4" width="14.42578125" style="18" customWidth="1" outlineLevel="1"/>
    <col min="5" max="5" width="11.42578125" style="18" customWidth="1" outlineLevel="1"/>
    <col min="6" max="6" width="10.5703125" style="18" customWidth="1" outlineLevel="1"/>
    <col min="7" max="10" width="10" style="18" customWidth="1" outlineLevel="1"/>
    <col min="11" max="11" width="15.5703125" style="18" customWidth="1" outlineLevel="1"/>
    <col min="12" max="12" width="16" style="18" customWidth="1"/>
    <col min="13" max="13" width="16.5703125" style="18" customWidth="1" outlineLevel="1"/>
    <col min="14" max="14" width="8.85546875" style="18" customWidth="1" outlineLevel="1"/>
    <col min="15" max="15" width="15.140625" style="18" customWidth="1" outlineLevel="1"/>
    <col min="16" max="16" width="8.85546875" style="18" customWidth="1" outlineLevel="1"/>
    <col min="17" max="17" width="1.7109375" style="18" customWidth="1" outlineLevel="1"/>
    <col min="18" max="18" width="9.7109375" style="18" customWidth="1" outlineLevel="1"/>
    <col min="19" max="19" width="1.7109375" style="18" customWidth="1" outlineLevel="1"/>
    <col min="20" max="20" width="10.85546875" style="18" customWidth="1" outlineLevel="1"/>
    <col min="21" max="21" width="13.7109375" style="18" customWidth="1" outlineLevel="1"/>
    <col min="22" max="23" width="8.85546875" style="18" customWidth="1" outlineLevel="1"/>
    <col min="24" max="24" width="1.7109375" style="18" customWidth="1" outlineLevel="1"/>
    <col min="25" max="25" width="10.85546875" style="18" customWidth="1" outlineLevel="1"/>
    <col min="26" max="26" width="13.7109375" style="18" customWidth="1" outlineLevel="1"/>
    <col min="27" max="27" width="8.85546875" style="18" customWidth="1" outlineLevel="1"/>
    <col min="28" max="28" width="9.7109375" style="18" customWidth="1" outlineLevel="1"/>
    <col min="29" max="29" width="1.7109375" style="18" customWidth="1" outlineLevel="1"/>
    <col min="30" max="30" width="10.85546875" style="18" customWidth="1" outlineLevel="1"/>
    <col min="31" max="31" width="13.7109375" style="18" customWidth="1" outlineLevel="1"/>
    <col min="32" max="32" width="10.7109375" style="18" customWidth="1" outlineLevel="1"/>
    <col min="33" max="33" width="9.7109375" style="18" customWidth="1" outlineLevel="1"/>
    <col min="34" max="34" width="1.7109375" style="18" customWidth="1" outlineLevel="1"/>
    <col min="35" max="35" width="10.85546875" style="18" customWidth="1" outlineLevel="1"/>
    <col min="36" max="36" width="13.7109375" style="18" customWidth="1" outlineLevel="1"/>
    <col min="37" max="37" width="10.7109375" style="18" customWidth="1" outlineLevel="1"/>
    <col min="38" max="38" width="9.7109375" style="18" customWidth="1" outlineLevel="1"/>
    <col min="39" max="39" width="1.7109375" style="18" customWidth="1" outlineLevel="1"/>
    <col min="40" max="40" width="10.85546875" style="18" customWidth="1" outlineLevel="1"/>
    <col min="41" max="41" width="13.7109375" style="18" customWidth="1" outlineLevel="1"/>
    <col min="42" max="42" width="10.7109375" style="18" customWidth="1" outlineLevel="1"/>
    <col min="43" max="43" width="9.7109375" style="18" customWidth="1" outlineLevel="1"/>
    <col min="44" max="44" width="1.7109375" style="18" customWidth="1" outlineLevel="1"/>
    <col min="45" max="45" width="10.85546875" style="18" customWidth="1" outlineLevel="1"/>
    <col min="46" max="46" width="13.7109375" style="18" customWidth="1" outlineLevel="1"/>
    <col min="47" max="47" width="10.7109375" style="18" customWidth="1" outlineLevel="1"/>
    <col min="48" max="48" width="3.7109375" style="18" customWidth="1"/>
    <col min="49" max="49" width="3.85546875" style="18" customWidth="1"/>
    <col min="50" max="58" width="10.85546875" style="18" customWidth="1"/>
    <col min="59" max="16384" width="10.85546875" style="18"/>
  </cols>
  <sheetData>
    <row r="1" spans="3:47" ht="18.75" customHeight="1">
      <c r="C1" s="92" t="str">
        <f>IF(Deckblatt!D7="","","Projektnummer: " &amp; Deckblatt!D6 &amp; ", Projektträger: " &amp; Deckblatt!D7)</f>
        <v/>
      </c>
      <c r="G1" s="91"/>
      <c r="H1" s="91"/>
      <c r="I1" s="91"/>
      <c r="J1" s="91"/>
      <c r="K1" s="91"/>
    </row>
    <row r="3" spans="3:47" ht="39" customHeight="1">
      <c r="C3" s="514" t="s">
        <v>372</v>
      </c>
      <c r="D3" s="514"/>
      <c r="E3" s="514"/>
      <c r="F3" s="514"/>
      <c r="G3" s="514"/>
      <c r="H3" s="514"/>
      <c r="I3" s="514"/>
      <c r="J3" s="514"/>
      <c r="K3" s="514"/>
    </row>
    <row r="5" spans="3:47" ht="36" customHeight="1">
      <c r="C5" s="163" t="s">
        <v>55</v>
      </c>
      <c r="D5" s="150" t="s">
        <v>56</v>
      </c>
      <c r="E5" s="150" t="s">
        <v>57</v>
      </c>
      <c r="F5" s="150" t="s">
        <v>58</v>
      </c>
      <c r="G5" s="150" t="s">
        <v>59</v>
      </c>
      <c r="H5" s="141"/>
      <c r="I5" s="515" t="s">
        <v>50</v>
      </c>
      <c r="J5" s="515"/>
      <c r="K5" s="515"/>
    </row>
    <row r="6" spans="3:47" ht="18.75" customHeight="1">
      <c r="C6" s="24" t="s">
        <v>60</v>
      </c>
      <c r="D6" s="149">
        <v>50</v>
      </c>
      <c r="E6" s="149">
        <f>ROUNDUP(MIN(MAX(D6,TabStichprobe[[#Totals],[Anzahl der
eingereichten Belege]]*D7,1),TabStichprobe[[#Totals],[Anzahl der
eingereichten Belege]]),0)</f>
        <v>0</v>
      </c>
      <c r="F6" s="149">
        <f>TabStichprobe[[#Totals],[Zu
prüfende Belege]]</f>
        <v>0</v>
      </c>
      <c r="G6" s="149">
        <f>TabStichprobe[[#Totals],[geprüfte Belege gesamt]]</f>
        <v>0</v>
      </c>
      <c r="H6" s="12"/>
      <c r="I6" s="516" t="s">
        <v>51</v>
      </c>
      <c r="J6" s="516"/>
      <c r="K6" s="90">
        <f>Overview!I31*Overview!G34</f>
        <v>0</v>
      </c>
    </row>
    <row r="7" spans="3:47" ht="18.75" customHeight="1">
      <c r="C7" s="24" t="s">
        <v>61</v>
      </c>
      <c r="D7" s="25">
        <v>0.2</v>
      </c>
      <c r="E7" s="25">
        <f>IF(TabStichprobe[[#Totals],[Anzahl der
eingereichten Belege]]=0,0,E6/TabStichprobe[[#Totals],[Anzahl der
eingereichten Belege]])</f>
        <v>0</v>
      </c>
      <c r="F7" s="25">
        <f>IF(TabStichprobe[[#Totals],[Anzahl der
eingereichten Belege]]=0,0,F6/TabStichprobe[[#Totals],[Anzahl der
eingereichten Belege]])</f>
        <v>0</v>
      </c>
      <c r="G7" s="25">
        <f>IF(TabStichprobe[[#Totals],[Anzahl der
eingereichten Belege]]=0,0,G6/TabStichprobe[[#Totals],[Anzahl der
eingereichten Belege]])</f>
        <v>0</v>
      </c>
      <c r="H7" s="141"/>
      <c r="I7" s="516" t="s">
        <v>52</v>
      </c>
      <c r="J7" s="516"/>
      <c r="K7" s="90">
        <f>Overview!G34*Overview!L31</f>
        <v>0</v>
      </c>
    </row>
    <row r="8" spans="3:47" ht="18.75" customHeight="1">
      <c r="H8" s="141"/>
      <c r="I8" s="516" t="s">
        <v>53</v>
      </c>
      <c r="J8" s="516"/>
      <c r="K8" s="90">
        <f>K6-K7</f>
        <v>0</v>
      </c>
    </row>
    <row r="9" spans="3:47" ht="18.75" customHeight="1">
      <c r="I9" s="513" t="s">
        <v>54</v>
      </c>
      <c r="J9" s="513"/>
      <c r="K9" s="164">
        <f>IF(K6=0,0,K8/K6)</f>
        <v>0</v>
      </c>
    </row>
    <row r="11" spans="3:47" ht="56.25">
      <c r="C11" s="19" t="s">
        <v>112</v>
      </c>
      <c r="D11" s="21" t="s">
        <v>170</v>
      </c>
      <c r="E11" s="21" t="s">
        <v>73</v>
      </c>
      <c r="F11" s="21" t="s">
        <v>330</v>
      </c>
      <c r="G11" s="21" t="s">
        <v>332</v>
      </c>
      <c r="H11" s="159" t="s">
        <v>329</v>
      </c>
      <c r="I11" s="159" t="s">
        <v>331</v>
      </c>
      <c r="J11" s="159" t="s">
        <v>334</v>
      </c>
      <c r="K11" s="159" t="s">
        <v>333</v>
      </c>
      <c r="L11" s="26" t="s">
        <v>108</v>
      </c>
      <c r="M11" s="20" t="s">
        <v>62</v>
      </c>
      <c r="N11" s="21" t="s">
        <v>63</v>
      </c>
      <c r="O11" s="20" t="s">
        <v>64</v>
      </c>
      <c r="P11" s="21" t="s">
        <v>65</v>
      </c>
      <c r="Q11" s="26" t="s">
        <v>109</v>
      </c>
      <c r="R11" s="21" t="s">
        <v>66</v>
      </c>
      <c r="S11" s="26" t="s">
        <v>117</v>
      </c>
      <c r="T11" s="21" t="s">
        <v>67</v>
      </c>
      <c r="U11" s="21" t="s">
        <v>68</v>
      </c>
      <c r="V11" s="21" t="s">
        <v>122</v>
      </c>
      <c r="W11" s="21" t="s">
        <v>69</v>
      </c>
      <c r="X11" s="26" t="s">
        <v>110</v>
      </c>
      <c r="Y11" s="21" t="s">
        <v>380</v>
      </c>
      <c r="Z11" s="21" t="s">
        <v>375</v>
      </c>
      <c r="AA11" s="21" t="s">
        <v>123</v>
      </c>
      <c r="AB11" s="21" t="s">
        <v>70</v>
      </c>
      <c r="AC11" s="26" t="s">
        <v>118</v>
      </c>
      <c r="AD11" s="21" t="s">
        <v>381</v>
      </c>
      <c r="AE11" s="21" t="s">
        <v>376</v>
      </c>
      <c r="AF11" s="21" t="s">
        <v>124</v>
      </c>
      <c r="AG11" s="21" t="s">
        <v>71</v>
      </c>
      <c r="AH11" s="26" t="s">
        <v>119</v>
      </c>
      <c r="AI11" s="21" t="s">
        <v>382</v>
      </c>
      <c r="AJ11" s="21" t="s">
        <v>377</v>
      </c>
      <c r="AK11" s="21" t="s">
        <v>125</v>
      </c>
      <c r="AL11" s="21" t="s">
        <v>72</v>
      </c>
      <c r="AM11" s="26" t="s">
        <v>120</v>
      </c>
      <c r="AN11" s="21" t="s">
        <v>383</v>
      </c>
      <c r="AO11" s="21" t="s">
        <v>378</v>
      </c>
      <c r="AP11" s="21" t="s">
        <v>126</v>
      </c>
      <c r="AQ11" s="21" t="s">
        <v>355</v>
      </c>
      <c r="AR11" s="26" t="s">
        <v>121</v>
      </c>
      <c r="AS11" s="21" t="s">
        <v>384</v>
      </c>
      <c r="AT11" s="21" t="s">
        <v>379</v>
      </c>
      <c r="AU11" s="21" t="s">
        <v>127</v>
      </c>
    </row>
    <row r="12" spans="3:47" ht="18.75" customHeight="1">
      <c r="C12" s="23" t="s">
        <v>76</v>
      </c>
      <c r="D12" s="145">
        <f>TabA1[[#Totals],[Lfd.
Nr. f.
Stich-
probe]]</f>
        <v>0</v>
      </c>
      <c r="E12" s="160">
        <f>MIN(D12,ROUNDUP(AQ12+($E$6-TabStichprobe[[#Totals],[Zu
prüfende Belege V6]])*AU12,0))</f>
        <v>0</v>
      </c>
      <c r="F12" s="160">
        <f>COUNTIF(TabA1[Stich-
probe],1)</f>
        <v>0</v>
      </c>
      <c r="G12" s="145">
        <f>COUNTIFS(TabA1[Stich-
probe],1,TabA1[Fehler
(wenn
geprüft)],"&gt;0")</f>
        <v>0</v>
      </c>
      <c r="H12" s="161">
        <f>COUNTIF(TabA1[Stich-
probe],2)</f>
        <v>0</v>
      </c>
      <c r="I12" s="145">
        <f>COUNTIFS(TabA1[Stich-
probe],2,TabA1[Fehler
(wenn
geprüft)],"&gt;0")</f>
        <v>0</v>
      </c>
      <c r="J12" s="161">
        <f>TabStichprobe[[#This Row],[zusätzlich geprüfte Belege]]+TabStichprobe[[#This Row],[geprüfte Belege Zufallsstichprobe]]</f>
        <v>0</v>
      </c>
      <c r="K12" s="146">
        <f>TabStichprobe[[#This Row],[fehlerhafte Belege zusätzlich]]+TabStichprobe[[#This Row],[fehlerhafte Belege Zufallsstichprobe]]</f>
        <v>0</v>
      </c>
      <c r="L12" s="28"/>
      <c r="M12" s="22">
        <f>Overview!F8</f>
        <v>0</v>
      </c>
      <c r="N12" s="27">
        <f>Overview!G8</f>
        <v>0</v>
      </c>
      <c r="O12" s="22">
        <f>Overview!I8</f>
        <v>0</v>
      </c>
      <c r="P12" s="6">
        <f>IF(TabStichprobe[[#This Row],[IST-Ausgaben]]=0,0,TabStichprobe[[#This Row],[IST-Ausgaben]]/SUM(TabStichprobe[IST-Ausgaben]))</f>
        <v>0</v>
      </c>
      <c r="Q12" s="28"/>
      <c r="R12" s="12">
        <f>MIN(TabStichprobe[[#This Row],[Anzahl der
eingereichten Belege]],ROUNDUP(TabStichprobe[[#This Row],[Anteil an gesamten direkten Kosten]]*$E$6,0))</f>
        <v>0</v>
      </c>
      <c r="S12" s="28"/>
      <c r="T12" s="12">
        <f t="shared" ref="T12:T18" si="0">D12-R12</f>
        <v>0</v>
      </c>
      <c r="U12" s="3">
        <f t="shared" ref="U12:U18" si="1">IF(T12&gt;0,O12,0)</f>
        <v>0</v>
      </c>
      <c r="V12" s="6">
        <f t="shared" ref="V12:V18" si="2">IF(SUBTOTAL(9,$U$12:$U$18)=0,0,U12/SUBTOTAL(9,$U$12:$U$18))</f>
        <v>0</v>
      </c>
      <c r="W12" s="12">
        <f>MIN(D12,ROUNDUP(R12+($E$6-TabStichprobe[[#Totals],[Zu
prüfende Belege V1]])*V12,0))</f>
        <v>0</v>
      </c>
      <c r="X12" s="28"/>
      <c r="Y12" s="12">
        <f t="shared" ref="Y12:Y18" si="3">D12-W12</f>
        <v>0</v>
      </c>
      <c r="Z12" s="3">
        <f t="shared" ref="Z12:Z18" si="4">IF(Y12&gt;0,O12,0)</f>
        <v>0</v>
      </c>
      <c r="AA12" s="6">
        <f t="shared" ref="AA12:AA18" si="5">IF(SUBTOTAL(9,$Z$12:$Z$18)=0,0,Z12/SUBTOTAL(9,$Z$12:$Z$18))</f>
        <v>0</v>
      </c>
      <c r="AB12" s="12">
        <f>MIN(D12,ROUNDUP(W12+($E$6-TabStichprobe[[#Totals],[Zu
prüfende Belege V2]])*AA12,0))</f>
        <v>0</v>
      </c>
      <c r="AC12" s="28"/>
      <c r="AD12" s="12">
        <f t="shared" ref="AD12:AD18" si="6">D12-AB12</f>
        <v>0</v>
      </c>
      <c r="AE12" s="3">
        <f t="shared" ref="AE12:AE18" si="7">IF(AD12&gt;0,O12,0)</f>
        <v>0</v>
      </c>
      <c r="AF12" s="6">
        <f t="shared" ref="AF12:AF18" si="8">IF(SUBTOTAL(9,$AE$12:$AE$18)=0,0,AE12/SUBTOTAL(9,$AE$12:$AE$18))</f>
        <v>0</v>
      </c>
      <c r="AG12" s="12">
        <f>MIN(D12,ROUNDUP(AB12+($E$6-TabStichprobe[[#Totals],[Zu
prüfende Belege V3]])*AF12,0))</f>
        <v>0</v>
      </c>
      <c r="AH12" s="28"/>
      <c r="AI12" s="12">
        <f t="shared" ref="AI12:AI18" si="9">D12-AG12</f>
        <v>0</v>
      </c>
      <c r="AJ12" s="3">
        <f t="shared" ref="AJ12:AJ18" si="10">IF(AI12&gt;0,O12,0)</f>
        <v>0</v>
      </c>
      <c r="AK12" s="6">
        <f t="shared" ref="AK12:AK18" si="11">IF(SUBTOTAL(9,$AJ$12:$AJ$18)=0,0,AJ12/SUBTOTAL(9,$AJ$12:$AJ$18))</f>
        <v>0</v>
      </c>
      <c r="AL12" s="12">
        <f>MIN(D12,ROUNDUP(AG12+($E$6-TabStichprobe[[#Totals],[Zu
prüfende Belege V4]])*AK12,0))</f>
        <v>0</v>
      </c>
      <c r="AM12" s="28"/>
      <c r="AN12" s="12">
        <f t="shared" ref="AN12:AN18" si="12">D12-AL12</f>
        <v>0</v>
      </c>
      <c r="AO12" s="3">
        <f t="shared" ref="AO12:AO18" si="13">IF(AN12&gt;0,O12,0)</f>
        <v>0</v>
      </c>
      <c r="AP12" s="6">
        <f t="shared" ref="AP12:AP18" si="14">IF(SUBTOTAL(9,$AO$12:$AO$18)=0,0,AO12/SUBTOTAL(9,$AO$12:$AO$18))</f>
        <v>0</v>
      </c>
      <c r="AQ12" s="12">
        <f>MIN(D12,ROUNDUP(AL12+($E$6-TabStichprobe[[#Totals],[Zu
prüfende Belege V5]])*AP12,0))</f>
        <v>0</v>
      </c>
      <c r="AR12" s="28"/>
      <c r="AS12" s="12">
        <f t="shared" ref="AS12:AS18" si="15">D12-AQ12</f>
        <v>0</v>
      </c>
      <c r="AT12" s="3">
        <f t="shared" ref="AT12:AT18" si="16">IF(AS12&gt;0,O12,0)</f>
        <v>0</v>
      </c>
      <c r="AU12" s="6">
        <f t="shared" ref="AU12:AU18" si="17">IF(SUBTOTAL(9,$AT$12:$AT$18)=0,0,AT12/SUBTOTAL(9,$AT$12:$AT$18))</f>
        <v>0</v>
      </c>
    </row>
    <row r="13" spans="3:47" ht="18.75" customHeight="1">
      <c r="C13" s="23" t="s">
        <v>77</v>
      </c>
      <c r="D13" s="145">
        <f>TabA2[[#Totals],[Lfd.
Nr. f.
Stich-
probe]]</f>
        <v>0</v>
      </c>
      <c r="E13" s="160">
        <f>MIN(D13,ROUNDUP(AQ13+($E$6-TabStichprobe[[#Totals],[Zu
prüfende Belege V6]])*AU13,0))</f>
        <v>0</v>
      </c>
      <c r="F13" s="160">
        <f>COUNTIF(TabA2[Stich-
probe],1)</f>
        <v>0</v>
      </c>
      <c r="G13" s="145">
        <f>COUNTIFS(TabA2[Stich-
probe],1,TabA2[Fehler
(wenn
geprüft)],"&gt;0")</f>
        <v>0</v>
      </c>
      <c r="H13" s="161">
        <f>COUNTIF(TabA2[Stich-
probe],2)</f>
        <v>0</v>
      </c>
      <c r="I13" s="145">
        <f>COUNTIFS(TabA2[Stich-
probe],2,TabA2[Fehler
(wenn
geprüft)],"&gt;0")</f>
        <v>0</v>
      </c>
      <c r="J13" s="161">
        <f>TabStichprobe[[#This Row],[zusätzlich geprüfte Belege]]+TabStichprobe[[#This Row],[geprüfte Belege Zufallsstichprobe]]</f>
        <v>0</v>
      </c>
      <c r="K13" s="146">
        <f>TabStichprobe[[#This Row],[fehlerhafte Belege zusätzlich]]+TabStichprobe[[#This Row],[fehlerhafte Belege Zufallsstichprobe]]</f>
        <v>0</v>
      </c>
      <c r="L13" s="28"/>
      <c r="M13" s="22">
        <f>Overview!F9</f>
        <v>0</v>
      </c>
      <c r="N13" s="27">
        <f>Overview!G9</f>
        <v>0</v>
      </c>
      <c r="O13" s="22">
        <f>Overview!I9</f>
        <v>0</v>
      </c>
      <c r="P13" s="6">
        <f>IF(TabStichprobe[[#This Row],[IST-Ausgaben]]=0,0,TabStichprobe[[#This Row],[IST-Ausgaben]]/SUM(TabStichprobe[IST-Ausgaben]))</f>
        <v>0</v>
      </c>
      <c r="Q13" s="28"/>
      <c r="R13" s="12">
        <f>MIN(TabStichprobe[[#This Row],[Anzahl der
eingereichten Belege]],ROUNDUP(TabStichprobe[[#This Row],[Anteil an gesamten direkten Kosten]]*$E$6,0))</f>
        <v>0</v>
      </c>
      <c r="S13" s="28"/>
      <c r="T13" s="12">
        <f t="shared" si="0"/>
        <v>0</v>
      </c>
      <c r="U13" s="3">
        <f t="shared" si="1"/>
        <v>0</v>
      </c>
      <c r="V13" s="6">
        <f t="shared" si="2"/>
        <v>0</v>
      </c>
      <c r="W13" s="12">
        <f>MIN(D13,ROUNDUP(R13+($E$6-TabStichprobe[[#Totals],[Zu
prüfende Belege V1]])*V13,0))</f>
        <v>0</v>
      </c>
      <c r="X13" s="28"/>
      <c r="Y13" s="12">
        <f t="shared" si="3"/>
        <v>0</v>
      </c>
      <c r="Z13" s="3">
        <f t="shared" si="4"/>
        <v>0</v>
      </c>
      <c r="AA13" s="6">
        <f t="shared" si="5"/>
        <v>0</v>
      </c>
      <c r="AB13" s="12">
        <f>MIN(D13,ROUNDUP(W13+($E$6-TabStichprobe[[#Totals],[Zu
prüfende Belege V2]])*AA13,0))</f>
        <v>0</v>
      </c>
      <c r="AC13" s="28"/>
      <c r="AD13" s="12">
        <f t="shared" si="6"/>
        <v>0</v>
      </c>
      <c r="AE13" s="3">
        <f t="shared" si="7"/>
        <v>0</v>
      </c>
      <c r="AF13" s="6">
        <f t="shared" si="8"/>
        <v>0</v>
      </c>
      <c r="AG13" s="12">
        <f>MIN(D13,ROUNDUP(AB13+($E$6-TabStichprobe[[#Totals],[Zu
prüfende Belege V3]])*AF13,0))</f>
        <v>0</v>
      </c>
      <c r="AH13" s="28"/>
      <c r="AI13" s="12">
        <f t="shared" si="9"/>
        <v>0</v>
      </c>
      <c r="AJ13" s="3">
        <f t="shared" si="10"/>
        <v>0</v>
      </c>
      <c r="AK13" s="6">
        <f t="shared" si="11"/>
        <v>0</v>
      </c>
      <c r="AL13" s="12">
        <f>MIN(D13,ROUNDUP(AG13+($E$6-TabStichprobe[[#Totals],[Zu
prüfende Belege V4]])*AK13,0))</f>
        <v>0</v>
      </c>
      <c r="AM13" s="28"/>
      <c r="AN13" s="12">
        <f t="shared" si="12"/>
        <v>0</v>
      </c>
      <c r="AO13" s="3">
        <f t="shared" si="13"/>
        <v>0</v>
      </c>
      <c r="AP13" s="6">
        <f t="shared" si="14"/>
        <v>0</v>
      </c>
      <c r="AQ13" s="12">
        <f>MIN(D13,ROUNDUP(AL13+($E$6-TabStichprobe[[#Totals],[Zu
prüfende Belege V5]])*AP13,0))</f>
        <v>0</v>
      </c>
      <c r="AR13" s="28"/>
      <c r="AS13" s="12">
        <f t="shared" si="15"/>
        <v>0</v>
      </c>
      <c r="AT13" s="3">
        <f t="shared" si="16"/>
        <v>0</v>
      </c>
      <c r="AU13" s="6">
        <f t="shared" si="17"/>
        <v>0</v>
      </c>
    </row>
    <row r="14" spans="3:47" ht="18.75" customHeight="1">
      <c r="C14" s="23" t="s">
        <v>24</v>
      </c>
      <c r="D14" s="145">
        <f>TabB1[[#Totals],[Lfd.
Nr. f.
Stich-
probe]]</f>
        <v>0</v>
      </c>
      <c r="E14" s="160">
        <f>MIN(D14,ROUNDUP(AQ14+($E$6-TabStichprobe[[#Totals],[Zu
prüfende Belege V6]])*AU14,0))</f>
        <v>0</v>
      </c>
      <c r="F14" s="160">
        <f>COUNTIF(TabB1[Stich-
probe],1)</f>
        <v>0</v>
      </c>
      <c r="G14" s="145">
        <f>COUNTIFS(TabB1[Stich-
probe],1,TabB1[Fehler
(wenn
geprüft)],"&gt;0")</f>
        <v>0</v>
      </c>
      <c r="H14" s="161">
        <f>COUNTIF(TabB1[Stich-
probe],2)</f>
        <v>0</v>
      </c>
      <c r="I14" s="145">
        <f>COUNTIFS(TabB1[Stich-
probe],2,TabB1[Fehler
(wenn
geprüft)],"&gt;0")</f>
        <v>0</v>
      </c>
      <c r="J14" s="161">
        <f>TabStichprobe[[#This Row],[zusätzlich geprüfte Belege]]+TabStichprobe[[#This Row],[geprüfte Belege Zufallsstichprobe]]</f>
        <v>0</v>
      </c>
      <c r="K14" s="146">
        <f>TabStichprobe[[#This Row],[fehlerhafte Belege zusätzlich]]+TabStichprobe[[#This Row],[fehlerhafte Belege Zufallsstichprobe]]</f>
        <v>0</v>
      </c>
      <c r="L14" s="28"/>
      <c r="M14" s="22">
        <f>Overview!F11</f>
        <v>0</v>
      </c>
      <c r="N14" s="27">
        <f>Overview!G11</f>
        <v>0</v>
      </c>
      <c r="O14" s="22">
        <f>Overview!I11</f>
        <v>0</v>
      </c>
      <c r="P14" s="6">
        <f>IF(TabStichprobe[[#This Row],[IST-Ausgaben]]=0,0,TabStichprobe[[#This Row],[IST-Ausgaben]]/SUM(TabStichprobe[IST-Ausgaben]))</f>
        <v>0</v>
      </c>
      <c r="Q14" s="28"/>
      <c r="R14" s="12">
        <f>MIN(TabStichprobe[[#This Row],[Anzahl der
eingereichten Belege]],ROUNDUP(TabStichprobe[[#This Row],[Anteil an gesamten direkten Kosten]]*$E$6,0))</f>
        <v>0</v>
      </c>
      <c r="S14" s="28"/>
      <c r="T14" s="12">
        <f t="shared" si="0"/>
        <v>0</v>
      </c>
      <c r="U14" s="3">
        <f t="shared" si="1"/>
        <v>0</v>
      </c>
      <c r="V14" s="6">
        <f t="shared" si="2"/>
        <v>0</v>
      </c>
      <c r="W14" s="12">
        <f>MIN(D14,ROUNDUP(R14+($E$6-TabStichprobe[[#Totals],[Zu
prüfende Belege V1]])*V14,0))</f>
        <v>0</v>
      </c>
      <c r="X14" s="28"/>
      <c r="Y14" s="12">
        <f t="shared" si="3"/>
        <v>0</v>
      </c>
      <c r="Z14" s="3">
        <f t="shared" si="4"/>
        <v>0</v>
      </c>
      <c r="AA14" s="6">
        <f t="shared" si="5"/>
        <v>0</v>
      </c>
      <c r="AB14" s="12">
        <f>MIN(D14,ROUNDUP(W14+($E$6-TabStichprobe[[#Totals],[Zu
prüfende Belege V2]])*AA14,0))</f>
        <v>0</v>
      </c>
      <c r="AC14" s="28"/>
      <c r="AD14" s="12">
        <f t="shared" si="6"/>
        <v>0</v>
      </c>
      <c r="AE14" s="3">
        <f t="shared" si="7"/>
        <v>0</v>
      </c>
      <c r="AF14" s="6">
        <f t="shared" si="8"/>
        <v>0</v>
      </c>
      <c r="AG14" s="12">
        <f>MIN(D14,ROUNDUP(AB14+($E$6-TabStichprobe[[#Totals],[Zu
prüfende Belege V3]])*AF14,0))</f>
        <v>0</v>
      </c>
      <c r="AH14" s="28"/>
      <c r="AI14" s="12">
        <f t="shared" si="9"/>
        <v>0</v>
      </c>
      <c r="AJ14" s="3">
        <f t="shared" si="10"/>
        <v>0</v>
      </c>
      <c r="AK14" s="6">
        <f t="shared" si="11"/>
        <v>0</v>
      </c>
      <c r="AL14" s="12">
        <f>MIN(D14,ROUNDUP(AG14+($E$6-TabStichprobe[[#Totals],[Zu
prüfende Belege V4]])*AK14,0))</f>
        <v>0</v>
      </c>
      <c r="AM14" s="28"/>
      <c r="AN14" s="12">
        <f t="shared" si="12"/>
        <v>0</v>
      </c>
      <c r="AO14" s="3">
        <f t="shared" si="13"/>
        <v>0</v>
      </c>
      <c r="AP14" s="6">
        <f t="shared" si="14"/>
        <v>0</v>
      </c>
      <c r="AQ14" s="12">
        <f>MIN(D14,ROUNDUP(AL14+($E$6-TabStichprobe[[#Totals],[Zu
prüfende Belege V5]])*AP14,0))</f>
        <v>0</v>
      </c>
      <c r="AR14" s="28"/>
      <c r="AS14" s="12">
        <f t="shared" si="15"/>
        <v>0</v>
      </c>
      <c r="AT14" s="3">
        <f t="shared" si="16"/>
        <v>0</v>
      </c>
      <c r="AU14" s="6">
        <f t="shared" si="17"/>
        <v>0</v>
      </c>
    </row>
    <row r="15" spans="3:47" ht="18.75" customHeight="1">
      <c r="C15" s="23" t="s">
        <v>25</v>
      </c>
      <c r="D15" s="145">
        <f>TabB2[[#Totals],[Lfd.
Nr. f.
Stich-
probe]]</f>
        <v>0</v>
      </c>
      <c r="E15" s="160">
        <f>MIN(D15,ROUNDUP(AQ15+($E$6-TabStichprobe[[#Totals],[Zu
prüfende Belege V6]])*AU15,0))</f>
        <v>0</v>
      </c>
      <c r="F15" s="160">
        <f>COUNTIF(TabB2[Stich-
probe],1)</f>
        <v>0</v>
      </c>
      <c r="G15" s="145">
        <f>COUNTIFS(TabB2[Stich-
probe],1,TabB2[Fehler
(wenn
geprüft)],"&gt;0")</f>
        <v>0</v>
      </c>
      <c r="H15" s="161">
        <f>COUNTIF(TabB2[Stich-
probe],2)</f>
        <v>0</v>
      </c>
      <c r="I15" s="145">
        <f>COUNTIFS(TabB2[Stich-
probe],2,TabB2[Fehler
(wenn
geprüft)],"&gt;0")</f>
        <v>0</v>
      </c>
      <c r="J15" s="161">
        <f>TabStichprobe[[#This Row],[zusätzlich geprüfte Belege]]+TabStichprobe[[#This Row],[geprüfte Belege Zufallsstichprobe]]</f>
        <v>0</v>
      </c>
      <c r="K15" s="146">
        <f>TabStichprobe[[#This Row],[fehlerhafte Belege zusätzlich]]+TabStichprobe[[#This Row],[fehlerhafte Belege Zufallsstichprobe]]</f>
        <v>0</v>
      </c>
      <c r="L15" s="28"/>
      <c r="M15" s="22">
        <f>Overview!F12</f>
        <v>0</v>
      </c>
      <c r="N15" s="27">
        <f>Overview!G12</f>
        <v>0</v>
      </c>
      <c r="O15" s="22">
        <f>Overview!I12</f>
        <v>0</v>
      </c>
      <c r="P15" s="6">
        <f>IF(TabStichprobe[[#This Row],[IST-Ausgaben]]=0,0,TabStichprobe[[#This Row],[IST-Ausgaben]]/SUM(TabStichprobe[IST-Ausgaben]))</f>
        <v>0</v>
      </c>
      <c r="Q15" s="28"/>
      <c r="R15" s="12">
        <f>MIN(TabStichprobe[[#This Row],[Anzahl der
eingereichten Belege]],ROUNDUP(TabStichprobe[[#This Row],[Anteil an gesamten direkten Kosten]]*$E$6,0))</f>
        <v>0</v>
      </c>
      <c r="S15" s="28"/>
      <c r="T15" s="12">
        <f t="shared" si="0"/>
        <v>0</v>
      </c>
      <c r="U15" s="3">
        <f t="shared" si="1"/>
        <v>0</v>
      </c>
      <c r="V15" s="6">
        <f t="shared" si="2"/>
        <v>0</v>
      </c>
      <c r="W15" s="12">
        <f>MIN(D15,ROUNDUP(R15+($E$6-TabStichprobe[[#Totals],[Zu
prüfende Belege V1]])*V15,0))</f>
        <v>0</v>
      </c>
      <c r="X15" s="28"/>
      <c r="Y15" s="12">
        <f t="shared" si="3"/>
        <v>0</v>
      </c>
      <c r="Z15" s="3">
        <f t="shared" si="4"/>
        <v>0</v>
      </c>
      <c r="AA15" s="6">
        <f t="shared" si="5"/>
        <v>0</v>
      </c>
      <c r="AB15" s="12">
        <f>MIN(D15,ROUNDUP(W15+($E$6-TabStichprobe[[#Totals],[Zu
prüfende Belege V2]])*AA15,0))</f>
        <v>0</v>
      </c>
      <c r="AC15" s="28"/>
      <c r="AD15" s="12">
        <f t="shared" si="6"/>
        <v>0</v>
      </c>
      <c r="AE15" s="3">
        <f t="shared" si="7"/>
        <v>0</v>
      </c>
      <c r="AF15" s="6">
        <f t="shared" si="8"/>
        <v>0</v>
      </c>
      <c r="AG15" s="12">
        <f>MIN(D15,ROUNDUP(AB15+($E$6-TabStichprobe[[#Totals],[Zu
prüfende Belege V3]])*AF15,0))</f>
        <v>0</v>
      </c>
      <c r="AH15" s="28"/>
      <c r="AI15" s="12">
        <f t="shared" si="9"/>
        <v>0</v>
      </c>
      <c r="AJ15" s="3">
        <f t="shared" si="10"/>
        <v>0</v>
      </c>
      <c r="AK15" s="6">
        <f t="shared" si="11"/>
        <v>0</v>
      </c>
      <c r="AL15" s="12">
        <f>MIN(D15,ROUNDUP(AG15+($E$6-TabStichprobe[[#Totals],[Zu
prüfende Belege V4]])*AK15,0))</f>
        <v>0</v>
      </c>
      <c r="AM15" s="28"/>
      <c r="AN15" s="12">
        <f t="shared" si="12"/>
        <v>0</v>
      </c>
      <c r="AO15" s="3">
        <f t="shared" si="13"/>
        <v>0</v>
      </c>
      <c r="AP15" s="6">
        <f t="shared" si="14"/>
        <v>0</v>
      </c>
      <c r="AQ15" s="12">
        <f>MIN(D15,ROUNDUP(AL15+($E$6-TabStichprobe[[#Totals],[Zu
prüfende Belege V5]])*AP15,0))</f>
        <v>0</v>
      </c>
      <c r="AR15" s="28"/>
      <c r="AS15" s="12">
        <f t="shared" si="15"/>
        <v>0</v>
      </c>
      <c r="AT15" s="3">
        <f t="shared" si="16"/>
        <v>0</v>
      </c>
      <c r="AU15" s="6">
        <f t="shared" si="17"/>
        <v>0</v>
      </c>
    </row>
    <row r="16" spans="3:47" ht="18.75" customHeight="1">
      <c r="C16" s="23" t="s">
        <v>79</v>
      </c>
      <c r="D16" s="145">
        <f>TabB3[[#Totals],[Lfd.
Nr. f.
Stich-
probe]]</f>
        <v>0</v>
      </c>
      <c r="E16" s="160">
        <f>MIN(D16,ROUNDUP(AQ16+($E$6-TabStichprobe[[#Totals],[Zu
prüfende Belege V6]])*AU16,0))</f>
        <v>0</v>
      </c>
      <c r="F16" s="160">
        <f>COUNTIF(TabB3[Stich-
probe],1)</f>
        <v>0</v>
      </c>
      <c r="G16" s="145">
        <f>COUNTIFS(TabB3[Stich-
probe],1,TabB3[Fehler
(wenn
geprüft)],"&gt;0")</f>
        <v>0</v>
      </c>
      <c r="H16" s="161">
        <f>COUNTIF(TabB3[Stich-
probe],2)</f>
        <v>0</v>
      </c>
      <c r="I16" s="145">
        <f>COUNTIFS(TabB3[Stich-
probe],2,TabB3[Fehler
(wenn
geprüft)],"&gt;0")</f>
        <v>0</v>
      </c>
      <c r="J16" s="161">
        <f>TabStichprobe[[#This Row],[zusätzlich geprüfte Belege]]+TabStichprobe[[#This Row],[geprüfte Belege Zufallsstichprobe]]</f>
        <v>0</v>
      </c>
      <c r="K16" s="146">
        <f>TabStichprobe[[#This Row],[fehlerhafte Belege zusätzlich]]+TabStichprobe[[#This Row],[fehlerhafte Belege Zufallsstichprobe]]</f>
        <v>0</v>
      </c>
      <c r="L16" s="28"/>
      <c r="M16" s="22">
        <f>Overview!F13</f>
        <v>0</v>
      </c>
      <c r="N16" s="27">
        <f>Overview!G13</f>
        <v>0</v>
      </c>
      <c r="O16" s="22">
        <f>Overview!I13</f>
        <v>0</v>
      </c>
      <c r="P16" s="6">
        <f>IF(TabStichprobe[[#This Row],[IST-Ausgaben]]=0,0,TabStichprobe[[#This Row],[IST-Ausgaben]]/SUM(TabStichprobe[IST-Ausgaben]))</f>
        <v>0</v>
      </c>
      <c r="Q16" s="28"/>
      <c r="R16" s="12">
        <f>MIN(TabStichprobe[[#This Row],[Anzahl der
eingereichten Belege]],ROUNDUP(TabStichprobe[[#This Row],[Anteil an gesamten direkten Kosten]]*$E$6,0))</f>
        <v>0</v>
      </c>
      <c r="S16" s="28"/>
      <c r="T16" s="12">
        <f t="shared" si="0"/>
        <v>0</v>
      </c>
      <c r="U16" s="3">
        <f t="shared" si="1"/>
        <v>0</v>
      </c>
      <c r="V16" s="6">
        <f t="shared" si="2"/>
        <v>0</v>
      </c>
      <c r="W16" s="12">
        <f>MIN(D16,ROUNDUP(R16+($E$6-TabStichprobe[[#Totals],[Zu
prüfende Belege V1]])*V16,0))</f>
        <v>0</v>
      </c>
      <c r="X16" s="28"/>
      <c r="Y16" s="12">
        <f t="shared" si="3"/>
        <v>0</v>
      </c>
      <c r="Z16" s="3">
        <f t="shared" si="4"/>
        <v>0</v>
      </c>
      <c r="AA16" s="6">
        <f t="shared" si="5"/>
        <v>0</v>
      </c>
      <c r="AB16" s="12">
        <f>MIN(D16,ROUNDUP(W16+($E$6-TabStichprobe[[#Totals],[Zu
prüfende Belege V2]])*AA16,0))</f>
        <v>0</v>
      </c>
      <c r="AC16" s="28"/>
      <c r="AD16" s="12">
        <f t="shared" si="6"/>
        <v>0</v>
      </c>
      <c r="AE16" s="3">
        <f t="shared" si="7"/>
        <v>0</v>
      </c>
      <c r="AF16" s="6">
        <f t="shared" si="8"/>
        <v>0</v>
      </c>
      <c r="AG16" s="12">
        <f>MIN(D16,ROUNDUP(AB16+($E$6-TabStichprobe[[#Totals],[Zu
prüfende Belege V3]])*AF16,0))</f>
        <v>0</v>
      </c>
      <c r="AH16" s="28"/>
      <c r="AI16" s="12">
        <f t="shared" si="9"/>
        <v>0</v>
      </c>
      <c r="AJ16" s="3">
        <f t="shared" si="10"/>
        <v>0</v>
      </c>
      <c r="AK16" s="6">
        <f t="shared" si="11"/>
        <v>0</v>
      </c>
      <c r="AL16" s="12">
        <f>MIN(D16,ROUNDUP(AG16+($E$6-TabStichprobe[[#Totals],[Zu
prüfende Belege V4]])*AK16,0))</f>
        <v>0</v>
      </c>
      <c r="AM16" s="28"/>
      <c r="AN16" s="12">
        <f t="shared" si="12"/>
        <v>0</v>
      </c>
      <c r="AO16" s="3">
        <f t="shared" si="13"/>
        <v>0</v>
      </c>
      <c r="AP16" s="6">
        <f t="shared" si="14"/>
        <v>0</v>
      </c>
      <c r="AQ16" s="12">
        <f>MIN(D16,ROUNDUP(AL16+($E$6-TabStichprobe[[#Totals],[Zu
prüfende Belege V5]])*AP16,0))</f>
        <v>0</v>
      </c>
      <c r="AR16" s="28"/>
      <c r="AS16" s="12">
        <f t="shared" si="15"/>
        <v>0</v>
      </c>
      <c r="AT16" s="3">
        <f t="shared" si="16"/>
        <v>0</v>
      </c>
      <c r="AU16" s="6">
        <f t="shared" si="17"/>
        <v>0</v>
      </c>
    </row>
    <row r="17" spans="3:47" ht="18.75" customHeight="1">
      <c r="C17" s="23" t="s">
        <v>80</v>
      </c>
      <c r="D17" s="145">
        <f>TabB4[[#Totals],[Lfd.
Nr. f.
Stich-
probe]]</f>
        <v>0</v>
      </c>
      <c r="E17" s="160">
        <f>MIN(D17,ROUNDUP(AQ17+($E$6-TabStichprobe[[#Totals],[Zu
prüfende Belege V6]])*AU17,0))</f>
        <v>0</v>
      </c>
      <c r="F17" s="160">
        <f>COUNTIF(TabB4[Stich-
probe],1)</f>
        <v>0</v>
      </c>
      <c r="G17" s="145">
        <f>COUNTIFS(TabB4[Stich-
probe],1,TabB4[Fehler
(wenn
geprüft)],"&gt;0")</f>
        <v>0</v>
      </c>
      <c r="H17" s="161">
        <f>COUNTIF(TabB4[Stich-
probe],2)</f>
        <v>0</v>
      </c>
      <c r="I17" s="145">
        <f>COUNTIFS(TabB4[Stich-
probe],2,TabB4[Fehler
(wenn
geprüft)],"&gt;0")</f>
        <v>0</v>
      </c>
      <c r="J17" s="161">
        <f>TabStichprobe[[#This Row],[zusätzlich geprüfte Belege]]+TabStichprobe[[#This Row],[geprüfte Belege Zufallsstichprobe]]</f>
        <v>0</v>
      </c>
      <c r="K17" s="146">
        <f>TabStichprobe[[#This Row],[fehlerhafte Belege zusätzlich]]+TabStichprobe[[#This Row],[fehlerhafte Belege Zufallsstichprobe]]</f>
        <v>0</v>
      </c>
      <c r="L17" s="28"/>
      <c r="M17" s="22">
        <f>Overview!F14</f>
        <v>0</v>
      </c>
      <c r="N17" s="27">
        <f>Overview!G14</f>
        <v>0</v>
      </c>
      <c r="O17" s="22">
        <f>Overview!I14</f>
        <v>0</v>
      </c>
      <c r="P17" s="6">
        <f>IF(TabStichprobe[[#This Row],[IST-Ausgaben]]=0,0,TabStichprobe[[#This Row],[IST-Ausgaben]]/SUM(TabStichprobe[IST-Ausgaben]))</f>
        <v>0</v>
      </c>
      <c r="Q17" s="28"/>
      <c r="R17" s="12">
        <f>MIN(TabStichprobe[[#This Row],[Anzahl der
eingereichten Belege]],ROUNDUP(TabStichprobe[[#This Row],[Anteil an gesamten direkten Kosten]]*$E$6,0))</f>
        <v>0</v>
      </c>
      <c r="S17" s="28"/>
      <c r="T17" s="12">
        <f t="shared" si="0"/>
        <v>0</v>
      </c>
      <c r="U17" s="3">
        <f t="shared" si="1"/>
        <v>0</v>
      </c>
      <c r="V17" s="6">
        <f t="shared" si="2"/>
        <v>0</v>
      </c>
      <c r="W17" s="12">
        <f>MIN(D17,ROUNDUP(R17+($E$6-TabStichprobe[[#Totals],[Zu
prüfende Belege V1]])*V17,0))</f>
        <v>0</v>
      </c>
      <c r="X17" s="28"/>
      <c r="Y17" s="12">
        <f t="shared" si="3"/>
        <v>0</v>
      </c>
      <c r="Z17" s="3">
        <f t="shared" si="4"/>
        <v>0</v>
      </c>
      <c r="AA17" s="6">
        <f t="shared" si="5"/>
        <v>0</v>
      </c>
      <c r="AB17" s="12">
        <f>MIN(D17,ROUNDUP(W17+($E$6-TabStichprobe[[#Totals],[Zu
prüfende Belege V2]])*AA17,0))</f>
        <v>0</v>
      </c>
      <c r="AC17" s="28"/>
      <c r="AD17" s="12">
        <f t="shared" si="6"/>
        <v>0</v>
      </c>
      <c r="AE17" s="3">
        <f t="shared" si="7"/>
        <v>0</v>
      </c>
      <c r="AF17" s="6">
        <f t="shared" si="8"/>
        <v>0</v>
      </c>
      <c r="AG17" s="12">
        <f>MIN(D17,ROUNDUP(AB17+($E$6-TabStichprobe[[#Totals],[Zu
prüfende Belege V3]])*AF17,0))</f>
        <v>0</v>
      </c>
      <c r="AH17" s="28"/>
      <c r="AI17" s="12">
        <f t="shared" si="9"/>
        <v>0</v>
      </c>
      <c r="AJ17" s="3">
        <f t="shared" si="10"/>
        <v>0</v>
      </c>
      <c r="AK17" s="6">
        <f t="shared" si="11"/>
        <v>0</v>
      </c>
      <c r="AL17" s="12">
        <f>MIN(D17,ROUNDUP(AG17+($E$6-TabStichprobe[[#Totals],[Zu
prüfende Belege V4]])*AK17,0))</f>
        <v>0</v>
      </c>
      <c r="AM17" s="28"/>
      <c r="AN17" s="12">
        <f t="shared" si="12"/>
        <v>0</v>
      </c>
      <c r="AO17" s="3">
        <f t="shared" si="13"/>
        <v>0</v>
      </c>
      <c r="AP17" s="6">
        <f t="shared" si="14"/>
        <v>0</v>
      </c>
      <c r="AQ17" s="12">
        <f>MIN(D17,ROUNDUP(AL17+($E$6-TabStichprobe[[#Totals],[Zu
prüfende Belege V5]])*AP17,0))</f>
        <v>0</v>
      </c>
      <c r="AR17" s="28"/>
      <c r="AS17" s="12">
        <f t="shared" si="15"/>
        <v>0</v>
      </c>
      <c r="AT17" s="3">
        <f t="shared" si="16"/>
        <v>0</v>
      </c>
      <c r="AU17" s="6">
        <f t="shared" si="17"/>
        <v>0</v>
      </c>
    </row>
    <row r="18" spans="3:47" ht="18.75" customHeight="1">
      <c r="C18" s="23" t="s">
        <v>13</v>
      </c>
      <c r="D18" s="145">
        <f>TabC[[#Totals],[Lfd.
Nr. f.
Stich-
probe]]</f>
        <v>0</v>
      </c>
      <c r="E18" s="160">
        <f>MIN(D18,ROUNDUP(AQ18+($E$6-TabStichprobe[[#Totals],[Zu
prüfende Belege V6]])*AU18,0))</f>
        <v>0</v>
      </c>
      <c r="F18" s="160">
        <f>COUNTIF(TabC[Stich-
probe],1)</f>
        <v>0</v>
      </c>
      <c r="G18" s="145">
        <f>COUNTIFS(TabC[Stich-
probe],1,TabC[Fehler
(wenn
geprüft)],"&gt;0")</f>
        <v>0</v>
      </c>
      <c r="H18" s="162">
        <f>COUNTIF(TabC[Stich-
probe],2)</f>
        <v>0</v>
      </c>
      <c r="I18" s="145">
        <f>COUNTIFS(TabC[Stich-
probe],2,TabC[Fehler
(wenn
geprüft)],"&gt;0")</f>
        <v>0</v>
      </c>
      <c r="J18" s="162">
        <f>TabStichprobe[[#This Row],[zusätzlich geprüfte Belege]]+TabStichprobe[[#This Row],[geprüfte Belege Zufallsstichprobe]]</f>
        <v>0</v>
      </c>
      <c r="K18" s="147">
        <f>TabStichprobe[[#This Row],[fehlerhafte Belege zusätzlich]]+TabStichprobe[[#This Row],[fehlerhafte Belege Zufallsstichprobe]]</f>
        <v>0</v>
      </c>
      <c r="L18" s="28"/>
      <c r="M18" s="22">
        <f>Overview!F15</f>
        <v>0</v>
      </c>
      <c r="N18" s="27">
        <f>Overview!G15</f>
        <v>0</v>
      </c>
      <c r="O18" s="22">
        <f>Overview!I15</f>
        <v>0</v>
      </c>
      <c r="P18" s="6">
        <f>IF(TabStichprobe[[#This Row],[IST-Ausgaben]]=0,0,TabStichprobe[[#This Row],[IST-Ausgaben]]/SUM(TabStichprobe[IST-Ausgaben]))</f>
        <v>0</v>
      </c>
      <c r="Q18" s="28"/>
      <c r="R18" s="12">
        <f>MIN(TabStichprobe[[#This Row],[Anzahl der
eingereichten Belege]],ROUNDUP(TabStichprobe[[#This Row],[Anteil an gesamten direkten Kosten]]*$E$6,0))</f>
        <v>0</v>
      </c>
      <c r="S18" s="28"/>
      <c r="T18" s="12">
        <f t="shared" si="0"/>
        <v>0</v>
      </c>
      <c r="U18" s="3">
        <f t="shared" si="1"/>
        <v>0</v>
      </c>
      <c r="V18" s="6">
        <f t="shared" si="2"/>
        <v>0</v>
      </c>
      <c r="W18" s="12">
        <f>MIN(D18,ROUNDUP(R18+($E$6-TabStichprobe[[#Totals],[Zu
prüfende Belege V1]])*V18,0))</f>
        <v>0</v>
      </c>
      <c r="X18" s="28"/>
      <c r="Y18" s="12">
        <f t="shared" si="3"/>
        <v>0</v>
      </c>
      <c r="Z18" s="3">
        <f t="shared" si="4"/>
        <v>0</v>
      </c>
      <c r="AA18" s="6">
        <f t="shared" si="5"/>
        <v>0</v>
      </c>
      <c r="AB18" s="12">
        <f>MIN(D18,ROUNDUP(W18+($E$6-TabStichprobe[[#Totals],[Zu
prüfende Belege V2]])*AA18,0))</f>
        <v>0</v>
      </c>
      <c r="AC18" s="28"/>
      <c r="AD18" s="12">
        <f t="shared" si="6"/>
        <v>0</v>
      </c>
      <c r="AE18" s="3">
        <f t="shared" si="7"/>
        <v>0</v>
      </c>
      <c r="AF18" s="6">
        <f t="shared" si="8"/>
        <v>0</v>
      </c>
      <c r="AG18" s="12">
        <f>MIN(D18,ROUNDUP(AB18+($E$6-TabStichprobe[[#Totals],[Zu
prüfende Belege V3]])*AF18,0))</f>
        <v>0</v>
      </c>
      <c r="AH18" s="28"/>
      <c r="AI18" s="12">
        <f t="shared" si="9"/>
        <v>0</v>
      </c>
      <c r="AJ18" s="3">
        <f t="shared" si="10"/>
        <v>0</v>
      </c>
      <c r="AK18" s="6">
        <f t="shared" si="11"/>
        <v>0</v>
      </c>
      <c r="AL18" s="12">
        <f>MIN(D18,ROUNDUP(AG18+($E$6-TabStichprobe[[#Totals],[Zu
prüfende Belege V4]])*AK18,0))</f>
        <v>0</v>
      </c>
      <c r="AM18" s="28"/>
      <c r="AN18" s="12">
        <f t="shared" si="12"/>
        <v>0</v>
      </c>
      <c r="AO18" s="3">
        <f t="shared" si="13"/>
        <v>0</v>
      </c>
      <c r="AP18" s="6">
        <f t="shared" si="14"/>
        <v>0</v>
      </c>
      <c r="AQ18" s="12">
        <f>MIN(D18,ROUNDUP(AL18+($E$6-TabStichprobe[[#Totals],[Zu
prüfende Belege V5]])*AP18,0))</f>
        <v>0</v>
      </c>
      <c r="AR18" s="28"/>
      <c r="AS18" s="12">
        <f t="shared" si="15"/>
        <v>0</v>
      </c>
      <c r="AT18" s="3">
        <f t="shared" si="16"/>
        <v>0</v>
      </c>
      <c r="AU18" s="6">
        <f t="shared" si="17"/>
        <v>0</v>
      </c>
    </row>
    <row r="19" spans="3:47" ht="18.75" customHeight="1">
      <c r="C19" s="39"/>
      <c r="D19" s="148">
        <f>SUM(TabStichprobe[Anzahl der
eingereichten Belege])</f>
        <v>0</v>
      </c>
      <c r="E19" s="148">
        <f>SUM(TabStichprobe[Zu
prüfende Belege])</f>
        <v>0</v>
      </c>
      <c r="F19" s="148">
        <f>SUM(TabStichprobe[geprüfte Belege Zufallsstichprobe])</f>
        <v>0</v>
      </c>
      <c r="G19" s="148">
        <f>SUM(TabStichprobe[fehlerhafte Belege Zufallsstichprobe])</f>
        <v>0</v>
      </c>
      <c r="H19" s="148">
        <f>SUM(TabStichprobe[zusätzlich geprüfte Belege])</f>
        <v>0</v>
      </c>
      <c r="I19" s="148">
        <f>SUM(TabStichprobe[fehlerhafte Belege zusätzlich])</f>
        <v>0</v>
      </c>
      <c r="J19" s="148">
        <f>SUM(TabStichprobe[geprüfte Belege gesamt])</f>
        <v>0</v>
      </c>
      <c r="K19" s="148">
        <f>SUM(TabStichprobe[fehlerhafte Belege gesamt])</f>
        <v>0</v>
      </c>
      <c r="L19" s="43"/>
      <c r="M19" s="40"/>
      <c r="N19" s="41"/>
      <c r="O19" s="40"/>
      <c r="P19" s="42"/>
      <c r="Q19" s="43"/>
      <c r="R19" s="14">
        <f>SUM(TabStichprobe[Zu
prüfende Belege V1])</f>
        <v>0</v>
      </c>
      <c r="S19" s="43"/>
      <c r="T19" s="14"/>
      <c r="U19" s="40"/>
      <c r="V19" s="42"/>
      <c r="W19" s="14">
        <f>SUM(TabStichprobe[Zu
prüfende Belege V2])</f>
        <v>0</v>
      </c>
      <c r="X19" s="43"/>
      <c r="Y19" s="14"/>
      <c r="Z19" s="40"/>
      <c r="AA19" s="42"/>
      <c r="AB19" s="14">
        <f>SUM(TabStichprobe[Zu
prüfende Belege V3])</f>
        <v>0</v>
      </c>
      <c r="AC19" s="43"/>
      <c r="AD19" s="14"/>
      <c r="AE19" s="40"/>
      <c r="AF19" s="42"/>
      <c r="AG19" s="14">
        <f>SUM(TabStichprobe[Zu
prüfende Belege V4])</f>
        <v>0</v>
      </c>
      <c r="AH19" s="43"/>
      <c r="AI19" s="14"/>
      <c r="AJ19" s="40"/>
      <c r="AK19" s="42"/>
      <c r="AL19" s="14">
        <f>SUM(TabStichprobe[Zu
prüfende Belege V5])</f>
        <v>0</v>
      </c>
      <c r="AM19" s="43"/>
      <c r="AN19" s="14"/>
      <c r="AO19" s="40"/>
      <c r="AP19" s="42"/>
      <c r="AQ19" s="14">
        <f>SUM(TabStichprobe[Zu
prüfende Belege V6])</f>
        <v>0</v>
      </c>
      <c r="AR19" s="43"/>
      <c r="AS19" s="14"/>
      <c r="AT19" s="40"/>
      <c r="AU19" s="42"/>
    </row>
  </sheetData>
  <sheetProtection algorithmName="SHA-512" hashValue="LbhyW/OcE2AqFRRpPHqXlju42DPXImM7Aletwv3C36zh1G7n5FXTlZWNBpCSZ9BDLCpgGXnchhzFpq5gWQw4BQ==" saltValue="BNAmsTK4vz8n9Dd0lOZecg==" spinCount="100000" sheet="1" selectLockedCells="1" selectUnlockedCells="1"/>
  <mergeCells count="6">
    <mergeCell ref="I9:J9"/>
    <mergeCell ref="C3:K3"/>
    <mergeCell ref="I5:K5"/>
    <mergeCell ref="I6:J6"/>
    <mergeCell ref="I7:J7"/>
    <mergeCell ref="I8:J8"/>
  </mergeCells>
  <conditionalFormatting sqref="I5:I6">
    <cfRule type="expression" dxfId="33" priority="12">
      <formula>#REF!=#REF!</formula>
    </cfRule>
  </conditionalFormatting>
  <conditionalFormatting sqref="I7:I9">
    <cfRule type="expression" dxfId="32" priority="11">
      <formula>#REF!=#REF!</formula>
    </cfRule>
  </conditionalFormatting>
  <conditionalFormatting sqref="AG12:AG18">
    <cfRule type="expression" dxfId="31" priority="389">
      <formula>$E$6=#REF!</formula>
    </cfRule>
    <cfRule type="expression" dxfId="30" priority="390">
      <formula>(AB12+($E$6-#REF!)*AF12)&gt;D12</formula>
    </cfRule>
  </conditionalFormatting>
  <conditionalFormatting sqref="AB12:AB18">
    <cfRule type="expression" dxfId="29" priority="391">
      <formula>$E$6=#REF!</formula>
    </cfRule>
    <cfRule type="expression" dxfId="28" priority="392">
      <formula>(W12+($E$6-#REF!)*AA12)&gt;D12</formula>
    </cfRule>
  </conditionalFormatting>
  <conditionalFormatting sqref="AL12:AL18">
    <cfRule type="expression" dxfId="27" priority="393">
      <formula>(AG12+($E$6-#REF!)*AK12)&gt;D12</formula>
    </cfRule>
    <cfRule type="expression" dxfId="26" priority="394">
      <formula>$E$6=#REF!</formula>
    </cfRule>
  </conditionalFormatting>
  <conditionalFormatting sqref="AQ12:AQ18">
    <cfRule type="expression" dxfId="25" priority="395">
      <formula>(AL12+($E$6-#REF!)*AP12)&gt;D12</formula>
    </cfRule>
    <cfRule type="expression" dxfId="24" priority="396">
      <formula>$E$6=#REF!</formula>
    </cfRule>
  </conditionalFormatting>
  <conditionalFormatting sqref="W12:W18">
    <cfRule type="expression" dxfId="23" priority="397">
      <formula>$E$6=#REF!</formula>
    </cfRule>
    <cfRule type="expression" dxfId="22" priority="398">
      <formula>(R12+($E$6-#REF!)*V12)&gt;D12</formula>
    </cfRule>
  </conditionalFormatting>
  <conditionalFormatting sqref="R12:R18">
    <cfRule type="expression" dxfId="21" priority="399">
      <formula>$E$6=#REF!</formula>
    </cfRule>
    <cfRule type="expression" dxfId="20" priority="400">
      <formula>D12&lt;$E$6*P12</formula>
    </cfRule>
  </conditionalFormatting>
  <conditionalFormatting sqref="E12:G18">
    <cfRule type="expression" dxfId="19" priority="419">
      <formula>(AQ12+($E$6-#REF!)*AU12)&gt;D12</formula>
    </cfRule>
    <cfRule type="expression" dxfId="18" priority="420">
      <formula>$E$6=#REF!</formula>
    </cfRule>
  </conditionalFormatting>
  <conditionalFormatting sqref="H12:H18">
    <cfRule type="expression" dxfId="17" priority="3">
      <formula>(AX2+($E$6-#REF!)*BB2)&gt;K2</formula>
    </cfRule>
    <cfRule type="expression" dxfId="16" priority="4">
      <formula>$E$6=#REF!</formula>
    </cfRule>
  </conditionalFormatting>
  <conditionalFormatting sqref="J12:K18">
    <cfRule type="expression" dxfId="15" priority="7">
      <formula>(AV12+($E$6-#REF!)*AZ12)&gt;I12</formula>
    </cfRule>
    <cfRule type="expression" dxfId="14" priority="8">
      <formula>$E$6=#REF!</formula>
    </cfRule>
  </conditionalFormatting>
  <conditionalFormatting sqref="I12:I18">
    <cfRule type="expression" dxfId="13" priority="1">
      <formula>(AU12+($E$6-#REF!)*AY12)&gt;H12</formula>
    </cfRule>
    <cfRule type="expression" dxfId="12" priority="2">
      <formula>$E$6=#REF!</formula>
    </cfRule>
  </conditionalFormatting>
  <pageMargins left="0.7" right="0.7" top="0.45833333333333331" bottom="0.57499999999999996" header="1.6666666666666666E-2" footer="0.3"/>
  <pageSetup paperSize="9" fitToHeight="0" orientation="landscape" verticalDpi="4294967292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J23"/>
  <sheetViews>
    <sheetView showGridLines="0" workbookViewId="0">
      <selection activeCell="G10" sqref="G10"/>
    </sheetView>
  </sheetViews>
  <sheetFormatPr baseColWidth="10" defaultColWidth="11.42578125" defaultRowHeight="25.5" customHeight="1" outlineLevelCol="1"/>
  <cols>
    <col min="1" max="1" width="3.7109375" style="135" customWidth="1"/>
    <col min="2" max="2" width="14.5703125" style="135" customWidth="1" outlineLevel="1"/>
    <col min="3" max="3" width="2.7109375" style="135" customWidth="1" outlineLevel="1"/>
    <col min="4" max="4" width="14.42578125" style="135" customWidth="1" outlineLevel="1"/>
    <col min="5" max="5" width="11.42578125" style="135" customWidth="1" outlineLevel="1"/>
    <col min="6" max="6" width="2.7109375" style="135" customWidth="1" outlineLevel="1"/>
    <col min="7" max="7" width="44.140625" style="135" bestFit="1" customWidth="1" outlineLevel="1"/>
    <col min="8" max="8" width="2.7109375" style="135" customWidth="1" outlineLevel="1"/>
    <col min="9" max="10" width="51.7109375" style="135" customWidth="1" outlineLevel="1"/>
    <col min="11" max="16384" width="11.42578125" style="135"/>
  </cols>
  <sheetData>
    <row r="2" spans="2:10" s="137" customFormat="1" ht="25.5" customHeight="1">
      <c r="B2" s="166" t="s">
        <v>171</v>
      </c>
      <c r="D2" s="165" t="s">
        <v>172</v>
      </c>
      <c r="E2" s="166" t="s">
        <v>298</v>
      </c>
      <c r="G2" s="165" t="s">
        <v>297</v>
      </c>
      <c r="I2" s="165" t="s">
        <v>130</v>
      </c>
      <c r="J2" s="165" t="s">
        <v>303</v>
      </c>
    </row>
    <row r="3" spans="2:10" ht="25.5" customHeight="1">
      <c r="B3" s="131">
        <v>42095</v>
      </c>
      <c r="D3" s="132" t="s">
        <v>173</v>
      </c>
      <c r="E3" s="133">
        <v>4.4000000000000003E-3</v>
      </c>
      <c r="G3" s="132" t="s">
        <v>95</v>
      </c>
      <c r="I3" s="132" t="s">
        <v>23</v>
      </c>
      <c r="J3" s="132" t="s">
        <v>336</v>
      </c>
    </row>
    <row r="4" spans="2:10" ht="25.5" customHeight="1">
      <c r="B4" s="131">
        <v>42125</v>
      </c>
      <c r="D4" s="132" t="s">
        <v>174</v>
      </c>
      <c r="E4" s="134">
        <v>4.1000000000000003E-3</v>
      </c>
      <c r="G4" s="132" t="s">
        <v>417</v>
      </c>
      <c r="I4" s="132" t="s">
        <v>141</v>
      </c>
      <c r="J4" s="132" t="s">
        <v>337</v>
      </c>
    </row>
    <row r="5" spans="2:10" ht="25.5" customHeight="1">
      <c r="B5" s="131">
        <v>42156</v>
      </c>
      <c r="D5" s="132" t="s">
        <v>175</v>
      </c>
      <c r="E5" s="134">
        <v>4.0000000000000001E-3</v>
      </c>
      <c r="G5" s="132" t="s">
        <v>415</v>
      </c>
      <c r="I5" s="132" t="s">
        <v>140</v>
      </c>
      <c r="J5" s="132" t="s">
        <v>338</v>
      </c>
    </row>
    <row r="6" spans="2:10" ht="25.5" customHeight="1">
      <c r="B6" s="131">
        <v>42186</v>
      </c>
      <c r="D6" s="132" t="s">
        <v>176</v>
      </c>
      <c r="E6" s="134">
        <v>3.5999999999999999E-3</v>
      </c>
      <c r="G6" s="132" t="s">
        <v>97</v>
      </c>
      <c r="I6" s="132" t="s">
        <v>138</v>
      </c>
      <c r="J6" s="132" t="s">
        <v>304</v>
      </c>
    </row>
    <row r="7" spans="2:10" ht="25.5" customHeight="1">
      <c r="B7" s="131">
        <v>42217</v>
      </c>
      <c r="D7" s="132" t="s">
        <v>177</v>
      </c>
      <c r="E7" s="134">
        <v>4.1999999999999997E-3</v>
      </c>
      <c r="G7" s="387" t="s">
        <v>353</v>
      </c>
      <c r="I7" s="132" t="s">
        <v>19</v>
      </c>
      <c r="J7" s="132" t="s">
        <v>339</v>
      </c>
    </row>
    <row r="8" spans="2:10" ht="25.5" customHeight="1">
      <c r="B8" s="131">
        <v>42248</v>
      </c>
      <c r="D8" s="132" t="s">
        <v>178</v>
      </c>
      <c r="E8" s="134">
        <v>3.8999999999999998E-3</v>
      </c>
      <c r="I8" s="132" t="s">
        <v>139</v>
      </c>
      <c r="J8" s="132" t="s">
        <v>305</v>
      </c>
    </row>
    <row r="9" spans="2:10" ht="25.5" customHeight="1">
      <c r="B9" s="131">
        <v>42278</v>
      </c>
      <c r="D9" s="132" t="s">
        <v>179</v>
      </c>
      <c r="E9" s="134">
        <v>4.3E-3</v>
      </c>
      <c r="I9" s="132" t="s">
        <v>22</v>
      </c>
      <c r="J9" s="132" t="s">
        <v>306</v>
      </c>
    </row>
    <row r="10" spans="2:10" ht="25.5" customHeight="1">
      <c r="B10" s="131">
        <v>42309</v>
      </c>
      <c r="D10" s="132" t="s">
        <v>180</v>
      </c>
      <c r="E10" s="134">
        <v>3.8999999999999998E-3</v>
      </c>
      <c r="I10" s="132" t="s">
        <v>21</v>
      </c>
      <c r="J10" s="132" t="s">
        <v>307</v>
      </c>
    </row>
    <row r="11" spans="2:10" ht="25.5" customHeight="1">
      <c r="B11" s="131">
        <v>42339</v>
      </c>
      <c r="D11" s="132" t="s">
        <v>181</v>
      </c>
      <c r="E11" s="134">
        <v>4.0000000000000001E-3</v>
      </c>
      <c r="I11" s="132" t="s">
        <v>300</v>
      </c>
      <c r="J11" s="132" t="s">
        <v>308</v>
      </c>
    </row>
    <row r="12" spans="2:10" ht="25.5" customHeight="1">
      <c r="B12" s="131">
        <v>42370</v>
      </c>
      <c r="D12" s="136"/>
      <c r="E12" s="136"/>
      <c r="I12" s="132" t="s">
        <v>301</v>
      </c>
      <c r="J12" s="132" t="s">
        <v>308</v>
      </c>
    </row>
    <row r="13" spans="2:10" ht="25.5" customHeight="1">
      <c r="B13" s="131">
        <v>42401</v>
      </c>
      <c r="D13" s="136"/>
      <c r="E13" s="136"/>
      <c r="I13" s="132" t="s">
        <v>137</v>
      </c>
      <c r="J13" s="132" t="s">
        <v>309</v>
      </c>
    </row>
    <row r="14" spans="2:10" ht="25.5" customHeight="1">
      <c r="B14" s="131">
        <v>42430</v>
      </c>
      <c r="D14" s="136"/>
      <c r="E14" s="136"/>
      <c r="I14" s="132" t="s">
        <v>299</v>
      </c>
      <c r="J14" s="132" t="s">
        <v>315</v>
      </c>
    </row>
    <row r="15" spans="2:10" ht="25.5" customHeight="1">
      <c r="B15" s="131">
        <v>42461</v>
      </c>
      <c r="I15" s="132" t="s">
        <v>20</v>
      </c>
      <c r="J15" s="132" t="s">
        <v>310</v>
      </c>
    </row>
    <row r="16" spans="2:10" ht="25.5" customHeight="1">
      <c r="B16" s="131">
        <v>42491</v>
      </c>
      <c r="I16" s="132" t="s">
        <v>18</v>
      </c>
      <c r="J16" s="132" t="s">
        <v>311</v>
      </c>
    </row>
    <row r="17" spans="2:10" ht="25.5" customHeight="1">
      <c r="B17" s="131">
        <v>42522</v>
      </c>
      <c r="I17" s="132" t="s">
        <v>17</v>
      </c>
      <c r="J17" s="132" t="s">
        <v>312</v>
      </c>
    </row>
    <row r="18" spans="2:10" ht="25.5" customHeight="1">
      <c r="B18" s="131">
        <v>42552</v>
      </c>
      <c r="I18" s="132" t="s">
        <v>142</v>
      </c>
      <c r="J18" s="132" t="s">
        <v>313</v>
      </c>
    </row>
    <row r="19" spans="2:10" ht="25.5" customHeight="1">
      <c r="B19" s="131">
        <v>42583</v>
      </c>
      <c r="I19" s="132" t="s">
        <v>136</v>
      </c>
      <c r="J19" s="132" t="s">
        <v>314</v>
      </c>
    </row>
    <row r="20" spans="2:10" ht="25.5" customHeight="1">
      <c r="B20" s="131">
        <v>42614</v>
      </c>
      <c r="I20" s="132" t="s">
        <v>128</v>
      </c>
      <c r="J20" s="132"/>
    </row>
    <row r="21" spans="2:10" ht="25.5" customHeight="1">
      <c r="B21" s="131">
        <v>42644</v>
      </c>
    </row>
    <row r="22" spans="2:10" ht="25.5" customHeight="1">
      <c r="B22" s="131">
        <v>42675</v>
      </c>
    </row>
    <row r="23" spans="2:10" ht="25.5" customHeight="1">
      <c r="B23" s="131">
        <v>42705</v>
      </c>
    </row>
  </sheetData>
  <sheetProtection algorithmName="SHA-512" hashValue="ijRwsvDToTFi5pM3xOM6V7BDWAw20mJEhC8VHRrMmxn0XsxSIycRrnD72gZjILTTei8z4arReENWyn1mcCsM3Q==" saltValue="1kfS0NleGvEP93C1ZNKHjQ==" spinCount="100000" sheet="1" selectLockedCells="1" selectUnlockedCells="1"/>
  <sortState xmlns:xlrd2="http://schemas.microsoft.com/office/spreadsheetml/2017/richdata2" ref="I3:I19">
    <sortCondition ref="I3"/>
  </sortState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3870"/>
    <pageSetUpPr fitToPage="1"/>
  </sheetPr>
  <dimension ref="B2:E22"/>
  <sheetViews>
    <sheetView showGridLines="0" tabSelected="1" zoomScaleNormal="100" workbookViewId="0">
      <selection activeCell="D9" sqref="D9"/>
    </sheetView>
  </sheetViews>
  <sheetFormatPr baseColWidth="10" defaultColWidth="11.42578125" defaultRowHeight="18.75" customHeight="1"/>
  <cols>
    <col min="1" max="2" width="2.7109375" style="31" customWidth="1"/>
    <col min="3" max="3" width="33.5703125" style="31" bestFit="1" customWidth="1"/>
    <col min="4" max="4" width="68.5703125" style="31" customWidth="1"/>
    <col min="5" max="5" width="3.7109375" style="31" customWidth="1"/>
    <col min="6" max="16384" width="11.42578125" style="31"/>
  </cols>
  <sheetData>
    <row r="2" spans="2:5" ht="18.75" customHeight="1">
      <c r="B2" s="4"/>
      <c r="C2" s="4"/>
      <c r="D2" s="4"/>
      <c r="E2" s="4"/>
    </row>
    <row r="3" spans="2:5" ht="98.25" customHeight="1">
      <c r="B3" s="4"/>
      <c r="C3" s="396" t="s">
        <v>414</v>
      </c>
      <c r="D3" s="397"/>
      <c r="E3" s="4"/>
    </row>
    <row r="4" spans="2:5" ht="18.75" customHeight="1">
      <c r="B4" s="4"/>
      <c r="C4" s="82"/>
      <c r="D4" s="4"/>
      <c r="E4" s="4"/>
    </row>
    <row r="5" spans="2:5" ht="18.75" customHeight="1">
      <c r="B5" s="4"/>
      <c r="C5" s="398" t="s">
        <v>154</v>
      </c>
      <c r="D5" s="398"/>
      <c r="E5" s="4"/>
    </row>
    <row r="6" spans="2:5" ht="18.75" customHeight="1">
      <c r="B6" s="4"/>
      <c r="C6" s="385" t="s">
        <v>155</v>
      </c>
      <c r="D6" s="85"/>
      <c r="E6" s="4"/>
    </row>
    <row r="7" spans="2:5" ht="18.75" customHeight="1">
      <c r="B7" s="4"/>
      <c r="C7" s="385" t="s">
        <v>156</v>
      </c>
      <c r="D7" s="86"/>
      <c r="E7" s="4"/>
    </row>
    <row r="8" spans="2:5" ht="18.75" customHeight="1">
      <c r="B8" s="4"/>
      <c r="C8" s="385" t="s">
        <v>157</v>
      </c>
      <c r="D8" s="85"/>
      <c r="E8" s="4"/>
    </row>
    <row r="9" spans="2:5" ht="18.75" customHeight="1">
      <c r="B9" s="4"/>
      <c r="C9" s="385" t="s">
        <v>158</v>
      </c>
      <c r="D9" s="87"/>
      <c r="E9" s="4"/>
    </row>
    <row r="10" spans="2:5" ht="18.75" customHeight="1">
      <c r="B10" s="4"/>
      <c r="C10" s="385" t="s">
        <v>159</v>
      </c>
      <c r="D10" s="87"/>
      <c r="E10" s="4"/>
    </row>
    <row r="11" spans="2:5" ht="25.5">
      <c r="B11" s="4"/>
      <c r="C11" s="385" t="s">
        <v>356</v>
      </c>
      <c r="D11" s="87"/>
      <c r="E11" s="4"/>
    </row>
    <row r="12" spans="2:5" ht="25.5">
      <c r="B12" s="4"/>
      <c r="C12" s="385" t="s">
        <v>357</v>
      </c>
      <c r="D12" s="87"/>
      <c r="E12" s="4"/>
    </row>
    <row r="13" spans="2:5" ht="35.1" customHeight="1">
      <c r="B13" s="4"/>
      <c r="C13" s="82"/>
      <c r="D13" s="4"/>
      <c r="E13" s="4"/>
    </row>
    <row r="14" spans="2:5" ht="18.75" customHeight="1">
      <c r="B14" s="4"/>
      <c r="C14" s="398" t="s">
        <v>160</v>
      </c>
      <c r="D14" s="398"/>
      <c r="E14" s="4"/>
    </row>
    <row r="15" spans="2:5" ht="18.75" customHeight="1">
      <c r="B15" s="4"/>
      <c r="C15" s="385" t="s">
        <v>167</v>
      </c>
      <c r="D15" s="86"/>
      <c r="E15" s="4"/>
    </row>
    <row r="16" spans="2:5" ht="18.75" customHeight="1">
      <c r="B16" s="4"/>
      <c r="C16" s="385" t="s">
        <v>161</v>
      </c>
      <c r="D16" s="142"/>
      <c r="E16" s="4"/>
    </row>
    <row r="17" spans="2:5" ht="18.75" customHeight="1">
      <c r="B17" s="4"/>
      <c r="C17" s="385" t="s">
        <v>162</v>
      </c>
      <c r="D17" s="86"/>
      <c r="E17" s="4"/>
    </row>
    <row r="18" spans="2:5" ht="35.1" customHeight="1">
      <c r="B18" s="4"/>
      <c r="C18" s="82"/>
      <c r="D18" s="4"/>
      <c r="E18" s="4"/>
    </row>
    <row r="19" spans="2:5" ht="18.75" customHeight="1">
      <c r="B19" s="4"/>
      <c r="C19" s="398" t="s">
        <v>163</v>
      </c>
      <c r="D19" s="398"/>
      <c r="E19" s="4"/>
    </row>
    <row r="20" spans="2:5" ht="18.75" customHeight="1">
      <c r="B20" s="4"/>
      <c r="C20" s="385" t="s">
        <v>167</v>
      </c>
      <c r="D20" s="86"/>
      <c r="E20" s="4"/>
    </row>
    <row r="21" spans="2:5" ht="18.75" customHeight="1">
      <c r="B21" s="4"/>
      <c r="C21" s="385" t="s">
        <v>161</v>
      </c>
      <c r="D21" s="142"/>
      <c r="E21" s="4"/>
    </row>
    <row r="22" spans="2:5" ht="18.75" customHeight="1">
      <c r="B22" s="4"/>
      <c r="C22" s="385" t="s">
        <v>162</v>
      </c>
      <c r="D22" s="86"/>
      <c r="E22" s="4"/>
    </row>
  </sheetData>
  <sheetProtection algorithmName="SHA-512" hashValue="s/SoN2jzR+JWNPTZFg5ntmR2YiUZBNlJMszvE+q5Z/yF2XbGQofP+n3Vz4Ltsd+rh5UYTNOcMl/Hr+JCfcpCdw==" saltValue="bArtJyptVxk3CS3ThAA9Kw==" spinCount="100000" sheet="1" objects="1" scenarios="1" formatRows="0" selectLockedCells="1"/>
  <mergeCells count="4">
    <mergeCell ref="C3:D3"/>
    <mergeCell ref="C5:D5"/>
    <mergeCell ref="C14:D14"/>
    <mergeCell ref="C19:D19"/>
  </mergeCells>
  <pageMargins left="0.7" right="0.7" top="0.45833333333333331" bottom="0.57499999999999996" header="1.6666666666666666E-2" footer="0.3"/>
  <pageSetup paperSize="9" scale="86" fitToHeight="0" orientation="portrait" verticalDpi="0" r:id="rId1"/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3">
    <tabColor rgb="FF003870"/>
    <pageSetUpPr fitToPage="1"/>
  </sheetPr>
  <dimension ref="A1:U72"/>
  <sheetViews>
    <sheetView showGridLines="0" zoomScale="90" zoomScaleNormal="90" workbookViewId="0">
      <selection activeCell="F14" sqref="F14"/>
    </sheetView>
  </sheetViews>
  <sheetFormatPr baseColWidth="10" defaultRowHeight="18.75" customHeight="1" outlineLevelRow="1" outlineLevelCol="2"/>
  <cols>
    <col min="1" max="2" width="2.7109375" style="31" customWidth="1"/>
    <col min="3" max="3" width="18.28515625" style="31" customWidth="1"/>
    <col min="4" max="4" width="20.85546875" style="31" customWidth="1"/>
    <col min="5" max="5" width="7" style="31" customWidth="1"/>
    <col min="6" max="6" width="17.7109375" style="31" bestFit="1" customWidth="1"/>
    <col min="7" max="7" width="11.140625" style="32" customWidth="1"/>
    <col min="8" max="8" width="1.7109375" style="32" customWidth="1"/>
    <col min="9" max="9" width="17.7109375" style="31" bestFit="1" customWidth="1"/>
    <col min="10" max="10" width="10" style="32" customWidth="1"/>
    <col min="11" max="11" width="1.7109375" style="32" hidden="1" customWidth="1" outlineLevel="1"/>
    <col min="12" max="12" width="18.140625" style="31" hidden="1" customWidth="1" outlineLevel="1"/>
    <col min="13" max="13" width="14.140625" style="32" hidden="1" customWidth="1" outlineLevel="1"/>
    <col min="14" max="14" width="1.7109375" style="32" hidden="1" customWidth="1" outlineLevel="2"/>
    <col min="15" max="15" width="17.7109375" style="31" hidden="1" customWidth="1" outlineLevel="2"/>
    <col min="16" max="16" width="8.7109375" style="32" hidden="1" customWidth="1" outlineLevel="2"/>
    <col min="17" max="17" width="1.7109375" style="32" hidden="1" customWidth="1" outlineLevel="2"/>
    <col min="18" max="18" width="27.28515625" style="31" hidden="1" customWidth="1" outlineLevel="2"/>
    <col min="19" max="20" width="11.42578125" style="31" hidden="1" customWidth="1" outlineLevel="1"/>
    <col min="21" max="21" width="11.42578125" style="31" customWidth="1" collapsed="1"/>
    <col min="22" max="54" width="11.42578125" style="31" customWidth="1"/>
    <col min="55" max="244" width="11.42578125" style="31"/>
    <col min="245" max="246" width="3.7109375" style="31" customWidth="1"/>
    <col min="247" max="247" width="25" style="31" customWidth="1"/>
    <col min="248" max="248" width="34" style="31" customWidth="1"/>
    <col min="249" max="249" width="4.42578125" style="31" bestFit="1" customWidth="1"/>
    <col min="250" max="250" width="20.7109375" style="31" customWidth="1"/>
    <col min="251" max="251" width="20.42578125" style="31" customWidth="1"/>
    <col min="252" max="252" width="3.7109375" style="31" customWidth="1"/>
    <col min="253" max="500" width="11.42578125" style="31"/>
    <col min="501" max="502" width="3.7109375" style="31" customWidth="1"/>
    <col min="503" max="503" width="25" style="31" customWidth="1"/>
    <col min="504" max="504" width="34" style="31" customWidth="1"/>
    <col min="505" max="505" width="4.42578125" style="31" bestFit="1" customWidth="1"/>
    <col min="506" max="506" width="20.7109375" style="31" customWidth="1"/>
    <col min="507" max="507" width="20.42578125" style="31" customWidth="1"/>
    <col min="508" max="508" width="3.7109375" style="31" customWidth="1"/>
    <col min="509" max="756" width="11.42578125" style="31"/>
    <col min="757" max="758" width="3.7109375" style="31" customWidth="1"/>
    <col min="759" max="759" width="25" style="31" customWidth="1"/>
    <col min="760" max="760" width="34" style="31" customWidth="1"/>
    <col min="761" max="761" width="4.42578125" style="31" bestFit="1" customWidth="1"/>
    <col min="762" max="762" width="20.7109375" style="31" customWidth="1"/>
    <col min="763" max="763" width="20.42578125" style="31" customWidth="1"/>
    <col min="764" max="764" width="3.7109375" style="31" customWidth="1"/>
    <col min="765" max="1012" width="11.42578125" style="31"/>
    <col min="1013" max="1014" width="3.7109375" style="31" customWidth="1"/>
    <col min="1015" max="1015" width="25" style="31" customWidth="1"/>
    <col min="1016" max="1016" width="34" style="31" customWidth="1"/>
    <col min="1017" max="1017" width="4.42578125" style="31" bestFit="1" customWidth="1"/>
    <col min="1018" max="1018" width="20.7109375" style="31" customWidth="1"/>
    <col min="1019" max="1019" width="20.42578125" style="31" customWidth="1"/>
    <col min="1020" max="1020" width="3.7109375" style="31" customWidth="1"/>
    <col min="1021" max="1268" width="11.42578125" style="31"/>
    <col min="1269" max="1270" width="3.7109375" style="31" customWidth="1"/>
    <col min="1271" max="1271" width="25" style="31" customWidth="1"/>
    <col min="1272" max="1272" width="34" style="31" customWidth="1"/>
    <col min="1273" max="1273" width="4.42578125" style="31" bestFit="1" customWidth="1"/>
    <col min="1274" max="1274" width="20.7109375" style="31" customWidth="1"/>
    <col min="1275" max="1275" width="20.42578125" style="31" customWidth="1"/>
    <col min="1276" max="1276" width="3.7109375" style="31" customWidth="1"/>
    <col min="1277" max="1524" width="11.42578125" style="31"/>
    <col min="1525" max="1526" width="3.7109375" style="31" customWidth="1"/>
    <col min="1527" max="1527" width="25" style="31" customWidth="1"/>
    <col min="1528" max="1528" width="34" style="31" customWidth="1"/>
    <col min="1529" max="1529" width="4.42578125" style="31" bestFit="1" customWidth="1"/>
    <col min="1530" max="1530" width="20.7109375" style="31" customWidth="1"/>
    <col min="1531" max="1531" width="20.42578125" style="31" customWidth="1"/>
    <col min="1532" max="1532" width="3.7109375" style="31" customWidth="1"/>
    <col min="1533" max="1780" width="11.42578125" style="31"/>
    <col min="1781" max="1782" width="3.7109375" style="31" customWidth="1"/>
    <col min="1783" max="1783" width="25" style="31" customWidth="1"/>
    <col min="1784" max="1784" width="34" style="31" customWidth="1"/>
    <col min="1785" max="1785" width="4.42578125" style="31" bestFit="1" customWidth="1"/>
    <col min="1786" max="1786" width="20.7109375" style="31" customWidth="1"/>
    <col min="1787" max="1787" width="20.42578125" style="31" customWidth="1"/>
    <col min="1788" max="1788" width="3.7109375" style="31" customWidth="1"/>
    <col min="1789" max="2036" width="11.42578125" style="31"/>
    <col min="2037" max="2038" width="3.7109375" style="31" customWidth="1"/>
    <col min="2039" max="2039" width="25" style="31" customWidth="1"/>
    <col min="2040" max="2040" width="34" style="31" customWidth="1"/>
    <col min="2041" max="2041" width="4.42578125" style="31" bestFit="1" customWidth="1"/>
    <col min="2042" max="2042" width="20.7109375" style="31" customWidth="1"/>
    <col min="2043" max="2043" width="20.42578125" style="31" customWidth="1"/>
    <col min="2044" max="2044" width="3.7109375" style="31" customWidth="1"/>
    <col min="2045" max="2292" width="11.42578125" style="31"/>
    <col min="2293" max="2294" width="3.7109375" style="31" customWidth="1"/>
    <col min="2295" max="2295" width="25" style="31" customWidth="1"/>
    <col min="2296" max="2296" width="34" style="31" customWidth="1"/>
    <col min="2297" max="2297" width="4.42578125" style="31" bestFit="1" customWidth="1"/>
    <col min="2298" max="2298" width="20.7109375" style="31" customWidth="1"/>
    <col min="2299" max="2299" width="20.42578125" style="31" customWidth="1"/>
    <col min="2300" max="2300" width="3.7109375" style="31" customWidth="1"/>
    <col min="2301" max="2548" width="11.42578125" style="31"/>
    <col min="2549" max="2550" width="3.7109375" style="31" customWidth="1"/>
    <col min="2551" max="2551" width="25" style="31" customWidth="1"/>
    <col min="2552" max="2552" width="34" style="31" customWidth="1"/>
    <col min="2553" max="2553" width="4.42578125" style="31" bestFit="1" customWidth="1"/>
    <col min="2554" max="2554" width="20.7109375" style="31" customWidth="1"/>
    <col min="2555" max="2555" width="20.42578125" style="31" customWidth="1"/>
    <col min="2556" max="2556" width="3.7109375" style="31" customWidth="1"/>
    <col min="2557" max="2804" width="11.42578125" style="31"/>
    <col min="2805" max="2806" width="3.7109375" style="31" customWidth="1"/>
    <col min="2807" max="2807" width="25" style="31" customWidth="1"/>
    <col min="2808" max="2808" width="34" style="31" customWidth="1"/>
    <col min="2809" max="2809" width="4.42578125" style="31" bestFit="1" customWidth="1"/>
    <col min="2810" max="2810" width="20.7109375" style="31" customWidth="1"/>
    <col min="2811" max="2811" width="20.42578125" style="31" customWidth="1"/>
    <col min="2812" max="2812" width="3.7109375" style="31" customWidth="1"/>
    <col min="2813" max="3060" width="11.42578125" style="31"/>
    <col min="3061" max="3062" width="3.7109375" style="31" customWidth="1"/>
    <col min="3063" max="3063" width="25" style="31" customWidth="1"/>
    <col min="3064" max="3064" width="34" style="31" customWidth="1"/>
    <col min="3065" max="3065" width="4.42578125" style="31" bestFit="1" customWidth="1"/>
    <col min="3066" max="3066" width="20.7109375" style="31" customWidth="1"/>
    <col min="3067" max="3067" width="20.42578125" style="31" customWidth="1"/>
    <col min="3068" max="3068" width="3.7109375" style="31" customWidth="1"/>
    <col min="3069" max="3316" width="11.42578125" style="31"/>
    <col min="3317" max="3318" width="3.7109375" style="31" customWidth="1"/>
    <col min="3319" max="3319" width="25" style="31" customWidth="1"/>
    <col min="3320" max="3320" width="34" style="31" customWidth="1"/>
    <col min="3321" max="3321" width="4.42578125" style="31" bestFit="1" customWidth="1"/>
    <col min="3322" max="3322" width="20.7109375" style="31" customWidth="1"/>
    <col min="3323" max="3323" width="20.42578125" style="31" customWidth="1"/>
    <col min="3324" max="3324" width="3.7109375" style="31" customWidth="1"/>
    <col min="3325" max="3572" width="11.42578125" style="31"/>
    <col min="3573" max="3574" width="3.7109375" style="31" customWidth="1"/>
    <col min="3575" max="3575" width="25" style="31" customWidth="1"/>
    <col min="3576" max="3576" width="34" style="31" customWidth="1"/>
    <col min="3577" max="3577" width="4.42578125" style="31" bestFit="1" customWidth="1"/>
    <col min="3578" max="3578" width="20.7109375" style="31" customWidth="1"/>
    <col min="3579" max="3579" width="20.42578125" style="31" customWidth="1"/>
    <col min="3580" max="3580" width="3.7109375" style="31" customWidth="1"/>
    <col min="3581" max="3828" width="11.42578125" style="31"/>
    <col min="3829" max="3830" width="3.7109375" style="31" customWidth="1"/>
    <col min="3831" max="3831" width="25" style="31" customWidth="1"/>
    <col min="3832" max="3832" width="34" style="31" customWidth="1"/>
    <col min="3833" max="3833" width="4.42578125" style="31" bestFit="1" customWidth="1"/>
    <col min="3834" max="3834" width="20.7109375" style="31" customWidth="1"/>
    <col min="3835" max="3835" width="20.42578125" style="31" customWidth="1"/>
    <col min="3836" max="3836" width="3.7109375" style="31" customWidth="1"/>
    <col min="3837" max="4084" width="11.42578125" style="31"/>
    <col min="4085" max="4086" width="3.7109375" style="31" customWidth="1"/>
    <col min="4087" max="4087" width="25" style="31" customWidth="1"/>
    <col min="4088" max="4088" width="34" style="31" customWidth="1"/>
    <col min="4089" max="4089" width="4.42578125" style="31" bestFit="1" customWidth="1"/>
    <col min="4090" max="4090" width="20.7109375" style="31" customWidth="1"/>
    <col min="4091" max="4091" width="20.42578125" style="31" customWidth="1"/>
    <col min="4092" max="4092" width="3.7109375" style="31" customWidth="1"/>
    <col min="4093" max="4340" width="11.42578125" style="31"/>
    <col min="4341" max="4342" width="3.7109375" style="31" customWidth="1"/>
    <col min="4343" max="4343" width="25" style="31" customWidth="1"/>
    <col min="4344" max="4344" width="34" style="31" customWidth="1"/>
    <col min="4345" max="4345" width="4.42578125" style="31" bestFit="1" customWidth="1"/>
    <col min="4346" max="4346" width="20.7109375" style="31" customWidth="1"/>
    <col min="4347" max="4347" width="20.42578125" style="31" customWidth="1"/>
    <col min="4348" max="4348" width="3.7109375" style="31" customWidth="1"/>
    <col min="4349" max="4596" width="11.42578125" style="31"/>
    <col min="4597" max="4598" width="3.7109375" style="31" customWidth="1"/>
    <col min="4599" max="4599" width="25" style="31" customWidth="1"/>
    <col min="4600" max="4600" width="34" style="31" customWidth="1"/>
    <col min="4601" max="4601" width="4.42578125" style="31" bestFit="1" customWidth="1"/>
    <col min="4602" max="4602" width="20.7109375" style="31" customWidth="1"/>
    <col min="4603" max="4603" width="20.42578125" style="31" customWidth="1"/>
    <col min="4604" max="4604" width="3.7109375" style="31" customWidth="1"/>
    <col min="4605" max="4852" width="11.42578125" style="31"/>
    <col min="4853" max="4854" width="3.7109375" style="31" customWidth="1"/>
    <col min="4855" max="4855" width="25" style="31" customWidth="1"/>
    <col min="4856" max="4856" width="34" style="31" customWidth="1"/>
    <col min="4857" max="4857" width="4.42578125" style="31" bestFit="1" customWidth="1"/>
    <col min="4858" max="4858" width="20.7109375" style="31" customWidth="1"/>
    <col min="4859" max="4859" width="20.42578125" style="31" customWidth="1"/>
    <col min="4860" max="4860" width="3.7109375" style="31" customWidth="1"/>
    <col min="4861" max="5108" width="11.42578125" style="31"/>
    <col min="5109" max="5110" width="3.7109375" style="31" customWidth="1"/>
    <col min="5111" max="5111" width="25" style="31" customWidth="1"/>
    <col min="5112" max="5112" width="34" style="31" customWidth="1"/>
    <col min="5113" max="5113" width="4.42578125" style="31" bestFit="1" customWidth="1"/>
    <col min="5114" max="5114" width="20.7109375" style="31" customWidth="1"/>
    <col min="5115" max="5115" width="20.42578125" style="31" customWidth="1"/>
    <col min="5116" max="5116" width="3.7109375" style="31" customWidth="1"/>
    <col min="5117" max="5364" width="11.42578125" style="31"/>
    <col min="5365" max="5366" width="3.7109375" style="31" customWidth="1"/>
    <col min="5367" max="5367" width="25" style="31" customWidth="1"/>
    <col min="5368" max="5368" width="34" style="31" customWidth="1"/>
    <col min="5369" max="5369" width="4.42578125" style="31" bestFit="1" customWidth="1"/>
    <col min="5370" max="5370" width="20.7109375" style="31" customWidth="1"/>
    <col min="5371" max="5371" width="20.42578125" style="31" customWidth="1"/>
    <col min="5372" max="5372" width="3.7109375" style="31" customWidth="1"/>
    <col min="5373" max="5620" width="11.42578125" style="31"/>
    <col min="5621" max="5622" width="3.7109375" style="31" customWidth="1"/>
    <col min="5623" max="5623" width="25" style="31" customWidth="1"/>
    <col min="5624" max="5624" width="34" style="31" customWidth="1"/>
    <col min="5625" max="5625" width="4.42578125" style="31" bestFit="1" customWidth="1"/>
    <col min="5626" max="5626" width="20.7109375" style="31" customWidth="1"/>
    <col min="5627" max="5627" width="20.42578125" style="31" customWidth="1"/>
    <col min="5628" max="5628" width="3.7109375" style="31" customWidth="1"/>
    <col min="5629" max="5876" width="11.42578125" style="31"/>
    <col min="5877" max="5878" width="3.7109375" style="31" customWidth="1"/>
    <col min="5879" max="5879" width="25" style="31" customWidth="1"/>
    <col min="5880" max="5880" width="34" style="31" customWidth="1"/>
    <col min="5881" max="5881" width="4.42578125" style="31" bestFit="1" customWidth="1"/>
    <col min="5882" max="5882" width="20.7109375" style="31" customWidth="1"/>
    <col min="5883" max="5883" width="20.42578125" style="31" customWidth="1"/>
    <col min="5884" max="5884" width="3.7109375" style="31" customWidth="1"/>
    <col min="5885" max="6132" width="11.42578125" style="31"/>
    <col min="6133" max="6134" width="3.7109375" style="31" customWidth="1"/>
    <col min="6135" max="6135" width="25" style="31" customWidth="1"/>
    <col min="6136" max="6136" width="34" style="31" customWidth="1"/>
    <col min="6137" max="6137" width="4.42578125" style="31" bestFit="1" customWidth="1"/>
    <col min="6138" max="6138" width="20.7109375" style="31" customWidth="1"/>
    <col min="6139" max="6139" width="20.42578125" style="31" customWidth="1"/>
    <col min="6140" max="6140" width="3.7109375" style="31" customWidth="1"/>
    <col min="6141" max="6388" width="11.42578125" style="31"/>
    <col min="6389" max="6390" width="3.7109375" style="31" customWidth="1"/>
    <col min="6391" max="6391" width="25" style="31" customWidth="1"/>
    <col min="6392" max="6392" width="34" style="31" customWidth="1"/>
    <col min="6393" max="6393" width="4.42578125" style="31" bestFit="1" customWidth="1"/>
    <col min="6394" max="6394" width="20.7109375" style="31" customWidth="1"/>
    <col min="6395" max="6395" width="20.42578125" style="31" customWidth="1"/>
    <col min="6396" max="6396" width="3.7109375" style="31" customWidth="1"/>
    <col min="6397" max="6644" width="11.42578125" style="31"/>
    <col min="6645" max="6646" width="3.7109375" style="31" customWidth="1"/>
    <col min="6647" max="6647" width="25" style="31" customWidth="1"/>
    <col min="6648" max="6648" width="34" style="31" customWidth="1"/>
    <col min="6649" max="6649" width="4.42578125" style="31" bestFit="1" customWidth="1"/>
    <col min="6650" max="6650" width="20.7109375" style="31" customWidth="1"/>
    <col min="6651" max="6651" width="20.42578125" style="31" customWidth="1"/>
    <col min="6652" max="6652" width="3.7109375" style="31" customWidth="1"/>
    <col min="6653" max="6900" width="11.42578125" style="31"/>
    <col min="6901" max="6902" width="3.7109375" style="31" customWidth="1"/>
    <col min="6903" max="6903" width="25" style="31" customWidth="1"/>
    <col min="6904" max="6904" width="34" style="31" customWidth="1"/>
    <col min="6905" max="6905" width="4.42578125" style="31" bestFit="1" customWidth="1"/>
    <col min="6906" max="6906" width="20.7109375" style="31" customWidth="1"/>
    <col min="6907" max="6907" width="20.42578125" style="31" customWidth="1"/>
    <col min="6908" max="6908" width="3.7109375" style="31" customWidth="1"/>
    <col min="6909" max="7156" width="11.42578125" style="31"/>
    <col min="7157" max="7158" width="3.7109375" style="31" customWidth="1"/>
    <col min="7159" max="7159" width="25" style="31" customWidth="1"/>
    <col min="7160" max="7160" width="34" style="31" customWidth="1"/>
    <col min="7161" max="7161" width="4.42578125" style="31" bestFit="1" customWidth="1"/>
    <col min="7162" max="7162" width="20.7109375" style="31" customWidth="1"/>
    <col min="7163" max="7163" width="20.42578125" style="31" customWidth="1"/>
    <col min="7164" max="7164" width="3.7109375" style="31" customWidth="1"/>
    <col min="7165" max="7412" width="11.42578125" style="31"/>
    <col min="7413" max="7414" width="3.7109375" style="31" customWidth="1"/>
    <col min="7415" max="7415" width="25" style="31" customWidth="1"/>
    <col min="7416" max="7416" width="34" style="31" customWidth="1"/>
    <col min="7417" max="7417" width="4.42578125" style="31" bestFit="1" customWidth="1"/>
    <col min="7418" max="7418" width="20.7109375" style="31" customWidth="1"/>
    <col min="7419" max="7419" width="20.42578125" style="31" customWidth="1"/>
    <col min="7420" max="7420" width="3.7109375" style="31" customWidth="1"/>
    <col min="7421" max="7668" width="11.42578125" style="31"/>
    <col min="7669" max="7670" width="3.7109375" style="31" customWidth="1"/>
    <col min="7671" max="7671" width="25" style="31" customWidth="1"/>
    <col min="7672" max="7672" width="34" style="31" customWidth="1"/>
    <col min="7673" max="7673" width="4.42578125" style="31" bestFit="1" customWidth="1"/>
    <col min="7674" max="7674" width="20.7109375" style="31" customWidth="1"/>
    <col min="7675" max="7675" width="20.42578125" style="31" customWidth="1"/>
    <col min="7676" max="7676" width="3.7109375" style="31" customWidth="1"/>
    <col min="7677" max="7924" width="11.42578125" style="31"/>
    <col min="7925" max="7926" width="3.7109375" style="31" customWidth="1"/>
    <col min="7927" max="7927" width="25" style="31" customWidth="1"/>
    <col min="7928" max="7928" width="34" style="31" customWidth="1"/>
    <col min="7929" max="7929" width="4.42578125" style="31" bestFit="1" customWidth="1"/>
    <col min="7930" max="7930" width="20.7109375" style="31" customWidth="1"/>
    <col min="7931" max="7931" width="20.42578125" style="31" customWidth="1"/>
    <col min="7932" max="7932" width="3.7109375" style="31" customWidth="1"/>
    <col min="7933" max="8180" width="11.42578125" style="31"/>
    <col min="8181" max="8182" width="3.7109375" style="31" customWidth="1"/>
    <col min="8183" max="8183" width="25" style="31" customWidth="1"/>
    <col min="8184" max="8184" width="34" style="31" customWidth="1"/>
    <col min="8185" max="8185" width="4.42578125" style="31" bestFit="1" customWidth="1"/>
    <col min="8186" max="8186" width="20.7109375" style="31" customWidth="1"/>
    <col min="8187" max="8187" width="20.42578125" style="31" customWidth="1"/>
    <col min="8188" max="8188" width="3.7109375" style="31" customWidth="1"/>
    <col min="8189" max="8436" width="11.42578125" style="31"/>
    <col min="8437" max="8438" width="3.7109375" style="31" customWidth="1"/>
    <col min="8439" max="8439" width="25" style="31" customWidth="1"/>
    <col min="8440" max="8440" width="34" style="31" customWidth="1"/>
    <col min="8441" max="8441" width="4.42578125" style="31" bestFit="1" customWidth="1"/>
    <col min="8442" max="8442" width="20.7109375" style="31" customWidth="1"/>
    <col min="8443" max="8443" width="20.42578125" style="31" customWidth="1"/>
    <col min="8444" max="8444" width="3.7109375" style="31" customWidth="1"/>
    <col min="8445" max="8692" width="11.42578125" style="31"/>
    <col min="8693" max="8694" width="3.7109375" style="31" customWidth="1"/>
    <col min="8695" max="8695" width="25" style="31" customWidth="1"/>
    <col min="8696" max="8696" width="34" style="31" customWidth="1"/>
    <col min="8697" max="8697" width="4.42578125" style="31" bestFit="1" customWidth="1"/>
    <col min="8698" max="8698" width="20.7109375" style="31" customWidth="1"/>
    <col min="8699" max="8699" width="20.42578125" style="31" customWidth="1"/>
    <col min="8700" max="8700" width="3.7109375" style="31" customWidth="1"/>
    <col min="8701" max="8948" width="11.42578125" style="31"/>
    <col min="8949" max="8950" width="3.7109375" style="31" customWidth="1"/>
    <col min="8951" max="8951" width="25" style="31" customWidth="1"/>
    <col min="8952" max="8952" width="34" style="31" customWidth="1"/>
    <col min="8953" max="8953" width="4.42578125" style="31" bestFit="1" customWidth="1"/>
    <col min="8954" max="8954" width="20.7109375" style="31" customWidth="1"/>
    <col min="8955" max="8955" width="20.42578125" style="31" customWidth="1"/>
    <col min="8956" max="8956" width="3.7109375" style="31" customWidth="1"/>
    <col min="8957" max="9204" width="11.42578125" style="31"/>
    <col min="9205" max="9206" width="3.7109375" style="31" customWidth="1"/>
    <col min="9207" max="9207" width="25" style="31" customWidth="1"/>
    <col min="9208" max="9208" width="34" style="31" customWidth="1"/>
    <col min="9209" max="9209" width="4.42578125" style="31" bestFit="1" customWidth="1"/>
    <col min="9210" max="9210" width="20.7109375" style="31" customWidth="1"/>
    <col min="9211" max="9211" width="20.42578125" style="31" customWidth="1"/>
    <col min="9212" max="9212" width="3.7109375" style="31" customWidth="1"/>
    <col min="9213" max="9460" width="11.42578125" style="31"/>
    <col min="9461" max="9462" width="3.7109375" style="31" customWidth="1"/>
    <col min="9463" max="9463" width="25" style="31" customWidth="1"/>
    <col min="9464" max="9464" width="34" style="31" customWidth="1"/>
    <col min="9465" max="9465" width="4.42578125" style="31" bestFit="1" customWidth="1"/>
    <col min="9466" max="9466" width="20.7109375" style="31" customWidth="1"/>
    <col min="9467" max="9467" width="20.42578125" style="31" customWidth="1"/>
    <col min="9468" max="9468" width="3.7109375" style="31" customWidth="1"/>
    <col min="9469" max="9716" width="11.42578125" style="31"/>
    <col min="9717" max="9718" width="3.7109375" style="31" customWidth="1"/>
    <col min="9719" max="9719" width="25" style="31" customWidth="1"/>
    <col min="9720" max="9720" width="34" style="31" customWidth="1"/>
    <col min="9721" max="9721" width="4.42578125" style="31" bestFit="1" customWidth="1"/>
    <col min="9722" max="9722" width="20.7109375" style="31" customWidth="1"/>
    <col min="9723" max="9723" width="20.42578125" style="31" customWidth="1"/>
    <col min="9724" max="9724" width="3.7109375" style="31" customWidth="1"/>
    <col min="9725" max="9972" width="11.42578125" style="31"/>
    <col min="9973" max="9974" width="3.7109375" style="31" customWidth="1"/>
    <col min="9975" max="9975" width="25" style="31" customWidth="1"/>
    <col min="9976" max="9976" width="34" style="31" customWidth="1"/>
    <col min="9977" max="9977" width="4.42578125" style="31" bestFit="1" customWidth="1"/>
    <col min="9978" max="9978" width="20.7109375" style="31" customWidth="1"/>
    <col min="9979" max="9979" width="20.42578125" style="31" customWidth="1"/>
    <col min="9980" max="9980" width="3.7109375" style="31" customWidth="1"/>
    <col min="9981" max="10228" width="11.42578125" style="31"/>
    <col min="10229" max="10230" width="3.7109375" style="31" customWidth="1"/>
    <col min="10231" max="10231" width="25" style="31" customWidth="1"/>
    <col min="10232" max="10232" width="34" style="31" customWidth="1"/>
    <col min="10233" max="10233" width="4.42578125" style="31" bestFit="1" customWidth="1"/>
    <col min="10234" max="10234" width="20.7109375" style="31" customWidth="1"/>
    <col min="10235" max="10235" width="20.42578125" style="31" customWidth="1"/>
    <col min="10236" max="10236" width="3.7109375" style="31" customWidth="1"/>
    <col min="10237" max="10484" width="11.42578125" style="31"/>
    <col min="10485" max="10486" width="3.7109375" style="31" customWidth="1"/>
    <col min="10487" max="10487" width="25" style="31" customWidth="1"/>
    <col min="10488" max="10488" width="34" style="31" customWidth="1"/>
    <col min="10489" max="10489" width="4.42578125" style="31" bestFit="1" customWidth="1"/>
    <col min="10490" max="10490" width="20.7109375" style="31" customWidth="1"/>
    <col min="10491" max="10491" width="20.42578125" style="31" customWidth="1"/>
    <col min="10492" max="10492" width="3.7109375" style="31" customWidth="1"/>
    <col min="10493" max="10740" width="11.42578125" style="31"/>
    <col min="10741" max="10742" width="3.7109375" style="31" customWidth="1"/>
    <col min="10743" max="10743" width="25" style="31" customWidth="1"/>
    <col min="10744" max="10744" width="34" style="31" customWidth="1"/>
    <col min="10745" max="10745" width="4.42578125" style="31" bestFit="1" customWidth="1"/>
    <col min="10746" max="10746" width="20.7109375" style="31" customWidth="1"/>
    <col min="10747" max="10747" width="20.42578125" style="31" customWidth="1"/>
    <col min="10748" max="10748" width="3.7109375" style="31" customWidth="1"/>
    <col min="10749" max="10996" width="11.42578125" style="31"/>
    <col min="10997" max="10998" width="3.7109375" style="31" customWidth="1"/>
    <col min="10999" max="10999" width="25" style="31" customWidth="1"/>
    <col min="11000" max="11000" width="34" style="31" customWidth="1"/>
    <col min="11001" max="11001" width="4.42578125" style="31" bestFit="1" customWidth="1"/>
    <col min="11002" max="11002" width="20.7109375" style="31" customWidth="1"/>
    <col min="11003" max="11003" width="20.42578125" style="31" customWidth="1"/>
    <col min="11004" max="11004" width="3.7109375" style="31" customWidth="1"/>
    <col min="11005" max="11252" width="11.42578125" style="31"/>
    <col min="11253" max="11254" width="3.7109375" style="31" customWidth="1"/>
    <col min="11255" max="11255" width="25" style="31" customWidth="1"/>
    <col min="11256" max="11256" width="34" style="31" customWidth="1"/>
    <col min="11257" max="11257" width="4.42578125" style="31" bestFit="1" customWidth="1"/>
    <col min="11258" max="11258" width="20.7109375" style="31" customWidth="1"/>
    <col min="11259" max="11259" width="20.42578125" style="31" customWidth="1"/>
    <col min="11260" max="11260" width="3.7109375" style="31" customWidth="1"/>
    <col min="11261" max="11508" width="11.42578125" style="31"/>
    <col min="11509" max="11510" width="3.7109375" style="31" customWidth="1"/>
    <col min="11511" max="11511" width="25" style="31" customWidth="1"/>
    <col min="11512" max="11512" width="34" style="31" customWidth="1"/>
    <col min="11513" max="11513" width="4.42578125" style="31" bestFit="1" customWidth="1"/>
    <col min="11514" max="11514" width="20.7109375" style="31" customWidth="1"/>
    <col min="11515" max="11515" width="20.42578125" style="31" customWidth="1"/>
    <col min="11516" max="11516" width="3.7109375" style="31" customWidth="1"/>
    <col min="11517" max="11764" width="11.42578125" style="31"/>
    <col min="11765" max="11766" width="3.7109375" style="31" customWidth="1"/>
    <col min="11767" max="11767" width="25" style="31" customWidth="1"/>
    <col min="11768" max="11768" width="34" style="31" customWidth="1"/>
    <col min="11769" max="11769" width="4.42578125" style="31" bestFit="1" customWidth="1"/>
    <col min="11770" max="11770" width="20.7109375" style="31" customWidth="1"/>
    <col min="11771" max="11771" width="20.42578125" style="31" customWidth="1"/>
    <col min="11772" max="11772" width="3.7109375" style="31" customWidth="1"/>
    <col min="11773" max="12020" width="11.42578125" style="31"/>
    <col min="12021" max="12022" width="3.7109375" style="31" customWidth="1"/>
    <col min="12023" max="12023" width="25" style="31" customWidth="1"/>
    <col min="12024" max="12024" width="34" style="31" customWidth="1"/>
    <col min="12025" max="12025" width="4.42578125" style="31" bestFit="1" customWidth="1"/>
    <col min="12026" max="12026" width="20.7109375" style="31" customWidth="1"/>
    <col min="12027" max="12027" width="20.42578125" style="31" customWidth="1"/>
    <col min="12028" max="12028" width="3.7109375" style="31" customWidth="1"/>
    <col min="12029" max="12276" width="11.42578125" style="31"/>
    <col min="12277" max="12278" width="3.7109375" style="31" customWidth="1"/>
    <col min="12279" max="12279" width="25" style="31" customWidth="1"/>
    <col min="12280" max="12280" width="34" style="31" customWidth="1"/>
    <col min="12281" max="12281" width="4.42578125" style="31" bestFit="1" customWidth="1"/>
    <col min="12282" max="12282" width="20.7109375" style="31" customWidth="1"/>
    <col min="12283" max="12283" width="20.42578125" style="31" customWidth="1"/>
    <col min="12284" max="12284" width="3.7109375" style="31" customWidth="1"/>
    <col min="12285" max="12532" width="11.42578125" style="31"/>
    <col min="12533" max="12534" width="3.7109375" style="31" customWidth="1"/>
    <col min="12535" max="12535" width="25" style="31" customWidth="1"/>
    <col min="12536" max="12536" width="34" style="31" customWidth="1"/>
    <col min="12537" max="12537" width="4.42578125" style="31" bestFit="1" customWidth="1"/>
    <col min="12538" max="12538" width="20.7109375" style="31" customWidth="1"/>
    <col min="12539" max="12539" width="20.42578125" style="31" customWidth="1"/>
    <col min="12540" max="12540" width="3.7109375" style="31" customWidth="1"/>
    <col min="12541" max="12788" width="11.42578125" style="31"/>
    <col min="12789" max="12790" width="3.7109375" style="31" customWidth="1"/>
    <col min="12791" max="12791" width="25" style="31" customWidth="1"/>
    <col min="12792" max="12792" width="34" style="31" customWidth="1"/>
    <col min="12793" max="12793" width="4.42578125" style="31" bestFit="1" customWidth="1"/>
    <col min="12794" max="12794" width="20.7109375" style="31" customWidth="1"/>
    <col min="12795" max="12795" width="20.42578125" style="31" customWidth="1"/>
    <col min="12796" max="12796" width="3.7109375" style="31" customWidth="1"/>
    <col min="12797" max="13044" width="11.42578125" style="31"/>
    <col min="13045" max="13046" width="3.7109375" style="31" customWidth="1"/>
    <col min="13047" max="13047" width="25" style="31" customWidth="1"/>
    <col min="13048" max="13048" width="34" style="31" customWidth="1"/>
    <col min="13049" max="13049" width="4.42578125" style="31" bestFit="1" customWidth="1"/>
    <col min="13050" max="13050" width="20.7109375" style="31" customWidth="1"/>
    <col min="13051" max="13051" width="20.42578125" style="31" customWidth="1"/>
    <col min="13052" max="13052" width="3.7109375" style="31" customWidth="1"/>
    <col min="13053" max="13300" width="11.42578125" style="31"/>
    <col min="13301" max="13302" width="3.7109375" style="31" customWidth="1"/>
    <col min="13303" max="13303" width="25" style="31" customWidth="1"/>
    <col min="13304" max="13304" width="34" style="31" customWidth="1"/>
    <col min="13305" max="13305" width="4.42578125" style="31" bestFit="1" customWidth="1"/>
    <col min="13306" max="13306" width="20.7109375" style="31" customWidth="1"/>
    <col min="13307" max="13307" width="20.42578125" style="31" customWidth="1"/>
    <col min="13308" max="13308" width="3.7109375" style="31" customWidth="1"/>
    <col min="13309" max="13556" width="11.42578125" style="31"/>
    <col min="13557" max="13558" width="3.7109375" style="31" customWidth="1"/>
    <col min="13559" max="13559" width="25" style="31" customWidth="1"/>
    <col min="13560" max="13560" width="34" style="31" customWidth="1"/>
    <col min="13561" max="13561" width="4.42578125" style="31" bestFit="1" customWidth="1"/>
    <col min="13562" max="13562" width="20.7109375" style="31" customWidth="1"/>
    <col min="13563" max="13563" width="20.42578125" style="31" customWidth="1"/>
    <col min="13564" max="13564" width="3.7109375" style="31" customWidth="1"/>
    <col min="13565" max="13812" width="11.42578125" style="31"/>
    <col min="13813" max="13814" width="3.7109375" style="31" customWidth="1"/>
    <col min="13815" max="13815" width="25" style="31" customWidth="1"/>
    <col min="13816" max="13816" width="34" style="31" customWidth="1"/>
    <col min="13817" max="13817" width="4.42578125" style="31" bestFit="1" customWidth="1"/>
    <col min="13818" max="13818" width="20.7109375" style="31" customWidth="1"/>
    <col min="13819" max="13819" width="20.42578125" style="31" customWidth="1"/>
    <col min="13820" max="13820" width="3.7109375" style="31" customWidth="1"/>
    <col min="13821" max="14068" width="11.42578125" style="31"/>
    <col min="14069" max="14070" width="3.7109375" style="31" customWidth="1"/>
    <col min="14071" max="14071" width="25" style="31" customWidth="1"/>
    <col min="14072" max="14072" width="34" style="31" customWidth="1"/>
    <col min="14073" max="14073" width="4.42578125" style="31" bestFit="1" customWidth="1"/>
    <col min="14074" max="14074" width="20.7109375" style="31" customWidth="1"/>
    <col min="14075" max="14075" width="20.42578125" style="31" customWidth="1"/>
    <col min="14076" max="14076" width="3.7109375" style="31" customWidth="1"/>
    <col min="14077" max="14324" width="11.42578125" style="31"/>
    <col min="14325" max="14326" width="3.7109375" style="31" customWidth="1"/>
    <col min="14327" max="14327" width="25" style="31" customWidth="1"/>
    <col min="14328" max="14328" width="34" style="31" customWidth="1"/>
    <col min="14329" max="14329" width="4.42578125" style="31" bestFit="1" customWidth="1"/>
    <col min="14330" max="14330" width="20.7109375" style="31" customWidth="1"/>
    <col min="14331" max="14331" width="20.42578125" style="31" customWidth="1"/>
    <col min="14332" max="14332" width="3.7109375" style="31" customWidth="1"/>
    <col min="14333" max="14580" width="11.42578125" style="31"/>
    <col min="14581" max="14582" width="3.7109375" style="31" customWidth="1"/>
    <col min="14583" max="14583" width="25" style="31" customWidth="1"/>
    <col min="14584" max="14584" width="34" style="31" customWidth="1"/>
    <col min="14585" max="14585" width="4.42578125" style="31" bestFit="1" customWidth="1"/>
    <col min="14586" max="14586" width="20.7109375" style="31" customWidth="1"/>
    <col min="14587" max="14587" width="20.42578125" style="31" customWidth="1"/>
    <col min="14588" max="14588" width="3.7109375" style="31" customWidth="1"/>
    <col min="14589" max="14836" width="11.42578125" style="31"/>
    <col min="14837" max="14838" width="3.7109375" style="31" customWidth="1"/>
    <col min="14839" max="14839" width="25" style="31" customWidth="1"/>
    <col min="14840" max="14840" width="34" style="31" customWidth="1"/>
    <col min="14841" max="14841" width="4.42578125" style="31" bestFit="1" customWidth="1"/>
    <col min="14842" max="14842" width="20.7109375" style="31" customWidth="1"/>
    <col min="14843" max="14843" width="20.42578125" style="31" customWidth="1"/>
    <col min="14844" max="14844" width="3.7109375" style="31" customWidth="1"/>
    <col min="14845" max="15092" width="11.42578125" style="31"/>
    <col min="15093" max="15094" width="3.7109375" style="31" customWidth="1"/>
    <col min="15095" max="15095" width="25" style="31" customWidth="1"/>
    <col min="15096" max="15096" width="34" style="31" customWidth="1"/>
    <col min="15097" max="15097" width="4.42578125" style="31" bestFit="1" customWidth="1"/>
    <col min="15098" max="15098" width="20.7109375" style="31" customWidth="1"/>
    <col min="15099" max="15099" width="20.42578125" style="31" customWidth="1"/>
    <col min="15100" max="15100" width="3.7109375" style="31" customWidth="1"/>
    <col min="15101" max="15348" width="11.42578125" style="31"/>
    <col min="15349" max="15350" width="3.7109375" style="31" customWidth="1"/>
    <col min="15351" max="15351" width="25" style="31" customWidth="1"/>
    <col min="15352" max="15352" width="34" style="31" customWidth="1"/>
    <col min="15353" max="15353" width="4.42578125" style="31" bestFit="1" customWidth="1"/>
    <col min="15354" max="15354" width="20.7109375" style="31" customWidth="1"/>
    <col min="15355" max="15355" width="20.42578125" style="31" customWidth="1"/>
    <col min="15356" max="15356" width="3.7109375" style="31" customWidth="1"/>
    <col min="15357" max="15604" width="11.42578125" style="31"/>
    <col min="15605" max="15606" width="3.7109375" style="31" customWidth="1"/>
    <col min="15607" max="15607" width="25" style="31" customWidth="1"/>
    <col min="15608" max="15608" width="34" style="31" customWidth="1"/>
    <col min="15609" max="15609" width="4.42578125" style="31" bestFit="1" customWidth="1"/>
    <col min="15610" max="15610" width="20.7109375" style="31" customWidth="1"/>
    <col min="15611" max="15611" width="20.42578125" style="31" customWidth="1"/>
    <col min="15612" max="15612" width="3.7109375" style="31" customWidth="1"/>
    <col min="15613" max="15860" width="11.42578125" style="31"/>
    <col min="15861" max="15862" width="3.7109375" style="31" customWidth="1"/>
    <col min="15863" max="15863" width="25" style="31" customWidth="1"/>
    <col min="15864" max="15864" width="34" style="31" customWidth="1"/>
    <col min="15865" max="15865" width="4.42578125" style="31" bestFit="1" customWidth="1"/>
    <col min="15866" max="15866" width="20.7109375" style="31" customWidth="1"/>
    <col min="15867" max="15867" width="20.42578125" style="31" customWidth="1"/>
    <col min="15868" max="15868" width="3.7109375" style="31" customWidth="1"/>
    <col min="15869" max="16116" width="11.42578125" style="31"/>
    <col min="16117" max="16118" width="3.7109375" style="31" customWidth="1"/>
    <col min="16119" max="16119" width="25" style="31" customWidth="1"/>
    <col min="16120" max="16120" width="34" style="31" customWidth="1"/>
    <col min="16121" max="16121" width="4.42578125" style="31" bestFit="1" customWidth="1"/>
    <col min="16122" max="16122" width="20.7109375" style="31" customWidth="1"/>
    <col min="16123" max="16123" width="20.42578125" style="31" customWidth="1"/>
    <col min="16124" max="16124" width="3.7109375" style="31" customWidth="1"/>
    <col min="16125" max="16384" width="11.42578125" style="31"/>
  </cols>
  <sheetData>
    <row r="1" spans="2:18" ht="12.75">
      <c r="C1" s="88" t="str">
        <f>IF(Deckblatt!D7="","","Projektnummer: " &amp; Deckblatt!D6 &amp; ", Projektträger: " &amp; Deckblatt!D7)</f>
        <v/>
      </c>
      <c r="J1" s="89"/>
    </row>
    <row r="2" spans="2:18" ht="18.75" customHeight="1">
      <c r="B2" s="4"/>
      <c r="C2" s="4"/>
      <c r="D2" s="4"/>
      <c r="E2" s="4"/>
      <c r="F2" s="4"/>
      <c r="G2" s="10"/>
      <c r="H2" s="10"/>
      <c r="I2" s="4"/>
      <c r="J2" s="10"/>
      <c r="K2" s="10"/>
      <c r="L2" s="4"/>
      <c r="M2" s="10"/>
      <c r="N2" s="10"/>
      <c r="O2" s="4"/>
      <c r="P2" s="10"/>
      <c r="Q2" s="10"/>
      <c r="R2" s="4"/>
    </row>
    <row r="3" spans="2:18" ht="44.25" customHeight="1">
      <c r="B3" s="4"/>
      <c r="C3" s="419" t="s">
        <v>413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</row>
    <row r="4" spans="2:18" ht="12.75">
      <c r="B4" s="4"/>
      <c r="C4" s="4"/>
      <c r="D4" s="4"/>
      <c r="E4" s="4"/>
      <c r="F4" s="4"/>
      <c r="G4" s="10"/>
      <c r="H4" s="10"/>
      <c r="I4" s="4"/>
      <c r="J4" s="10"/>
      <c r="K4" s="10"/>
      <c r="L4" s="4"/>
      <c r="M4" s="10"/>
      <c r="N4" s="10"/>
      <c r="O4" s="4"/>
      <c r="P4" s="10"/>
      <c r="Q4" s="10"/>
      <c r="R4" s="4"/>
    </row>
    <row r="5" spans="2:18" ht="45">
      <c r="B5" s="4"/>
      <c r="C5" s="412" t="s">
        <v>168</v>
      </c>
      <c r="D5" s="412"/>
      <c r="E5" s="412"/>
      <c r="F5" s="369" t="s">
        <v>83</v>
      </c>
      <c r="G5" s="370" t="s">
        <v>84</v>
      </c>
      <c r="H5" s="44"/>
      <c r="I5" s="369" t="s">
        <v>64</v>
      </c>
      <c r="J5" s="370" t="s">
        <v>85</v>
      </c>
      <c r="K5" s="44"/>
      <c r="L5" s="369" t="s">
        <v>153</v>
      </c>
      <c r="M5" s="370" t="s">
        <v>405</v>
      </c>
      <c r="N5" s="44"/>
      <c r="O5" s="420" t="s">
        <v>86</v>
      </c>
      <c r="P5" s="421"/>
      <c r="Q5" s="421"/>
      <c r="R5" s="422"/>
    </row>
    <row r="6" spans="2:18" ht="18.75" customHeight="1">
      <c r="B6" s="4"/>
      <c r="C6" s="415" t="s">
        <v>74</v>
      </c>
      <c r="D6" s="415"/>
      <c r="E6" s="415"/>
      <c r="F6" s="372">
        <f>SUBTOTAL(9,F7:F15)</f>
        <v>0</v>
      </c>
      <c r="G6" s="373">
        <f>IF($F$17=0,0,F6/$F$17)</f>
        <v>0</v>
      </c>
      <c r="H6" s="45"/>
      <c r="I6" s="372">
        <f>SUBTOTAL(9,I7:I15)</f>
        <v>0</v>
      </c>
      <c r="J6" s="373">
        <f>IF(F6=0,0,I6/F6)</f>
        <v>0</v>
      </c>
      <c r="K6" s="45"/>
      <c r="L6" s="372">
        <f>SUM(L7,L10,L15)</f>
        <v>0</v>
      </c>
      <c r="M6" s="373">
        <f t="shared" ref="M6:M17" si="0">IF(I6=0,0,L6/I6)</f>
        <v>0</v>
      </c>
      <c r="N6" s="45"/>
      <c r="O6" s="416"/>
      <c r="P6" s="417"/>
      <c r="Q6" s="417"/>
      <c r="R6" s="418"/>
    </row>
    <row r="7" spans="2:18" ht="18.75" customHeight="1">
      <c r="B7" s="4"/>
      <c r="C7" s="414" t="s">
        <v>75</v>
      </c>
      <c r="D7" s="414"/>
      <c r="E7" s="414"/>
      <c r="F7" s="374">
        <f>SUBTOTAL(9,F8:F9)</f>
        <v>0</v>
      </c>
      <c r="G7" s="375">
        <f t="shared" ref="G7:G17" si="1">IF($F$17=0,0,F7/$F$17)</f>
        <v>0</v>
      </c>
      <c r="H7" s="46"/>
      <c r="I7" s="374">
        <f>SUBTOTAL(9,I8:I9)</f>
        <v>0</v>
      </c>
      <c r="J7" s="375">
        <f t="shared" ref="J7:J17" si="2">IF(F7=0,0,I7/F7)</f>
        <v>0</v>
      </c>
      <c r="K7" s="46"/>
      <c r="L7" s="374">
        <f>IF(SUM(L8:L9)&gt;F7*1.1,F7*1.1,SUM(L8:L9))</f>
        <v>0</v>
      </c>
      <c r="M7" s="375">
        <f>IF(I7=0,0,L7/I7)</f>
        <v>0</v>
      </c>
      <c r="N7" s="46"/>
      <c r="O7" s="416" t="str">
        <f>IF(SUM(L8:L9)&gt;F7*1.1,"Die förderfähigen Ausgaben wurden auf 110% des Budgets gekürzt","")</f>
        <v/>
      </c>
      <c r="P7" s="417"/>
      <c r="Q7" s="417"/>
      <c r="R7" s="418"/>
    </row>
    <row r="8" spans="2:18" ht="18.75" customHeight="1">
      <c r="B8" s="4"/>
      <c r="C8" s="413" t="s">
        <v>87</v>
      </c>
      <c r="D8" s="413"/>
      <c r="E8" s="413"/>
      <c r="F8" s="47"/>
      <c r="G8" s="375">
        <f>IF($F$17=0,0,F8/$F$17)</f>
        <v>0</v>
      </c>
      <c r="H8" s="46"/>
      <c r="I8" s="376">
        <f>TabA1[[#Totals],[eingereichter
Betrag (€)]]</f>
        <v>0</v>
      </c>
      <c r="J8" s="375">
        <f t="shared" si="2"/>
        <v>0</v>
      </c>
      <c r="K8" s="46"/>
      <c r="L8" s="376">
        <f>L22+F22</f>
        <v>0</v>
      </c>
      <c r="M8" s="375">
        <f t="shared" si="0"/>
        <v>0</v>
      </c>
      <c r="N8" s="46"/>
      <c r="O8" s="416"/>
      <c r="P8" s="417"/>
      <c r="Q8" s="417"/>
      <c r="R8" s="418"/>
    </row>
    <row r="9" spans="2:18" ht="18.75" customHeight="1">
      <c r="B9" s="4"/>
      <c r="C9" s="413" t="s">
        <v>88</v>
      </c>
      <c r="D9" s="413"/>
      <c r="E9" s="413"/>
      <c r="F9" s="47"/>
      <c r="G9" s="375">
        <f t="shared" si="1"/>
        <v>0</v>
      </c>
      <c r="H9" s="46"/>
      <c r="I9" s="376">
        <f>TabA2[[#Totals],[eingereichter
Betrag (€)]]</f>
        <v>0</v>
      </c>
      <c r="J9" s="375">
        <f t="shared" si="2"/>
        <v>0</v>
      </c>
      <c r="K9" s="46"/>
      <c r="L9" s="376">
        <f>L23+F23</f>
        <v>0</v>
      </c>
      <c r="M9" s="375">
        <f t="shared" si="0"/>
        <v>0</v>
      </c>
      <c r="N9" s="46"/>
      <c r="O9" s="416"/>
      <c r="P9" s="417"/>
      <c r="Q9" s="417"/>
      <c r="R9" s="418"/>
    </row>
    <row r="10" spans="2:18" ht="18.75" customHeight="1">
      <c r="B10" s="4"/>
      <c r="C10" s="414" t="s">
        <v>78</v>
      </c>
      <c r="D10" s="414"/>
      <c r="E10" s="414"/>
      <c r="F10" s="374">
        <f>SUBTOTAL(9,F11:F14)</f>
        <v>0</v>
      </c>
      <c r="G10" s="375">
        <f t="shared" si="1"/>
        <v>0</v>
      </c>
      <c r="H10" s="46"/>
      <c r="I10" s="374">
        <f>SUBTOTAL(9,I11:I14)</f>
        <v>0</v>
      </c>
      <c r="J10" s="375">
        <f t="shared" si="2"/>
        <v>0</v>
      </c>
      <c r="K10" s="46"/>
      <c r="L10" s="374">
        <f>IF(SUM(L11:L14)&gt;F10*1.1,F10*1.1,SUM(L11:L14))</f>
        <v>0</v>
      </c>
      <c r="M10" s="375">
        <f t="shared" si="0"/>
        <v>0</v>
      </c>
      <c r="N10" s="46"/>
      <c r="O10" s="416" t="str">
        <f>IF(SUM(L11:L14)&gt;F10*1.1,"Die förderfähigen Ausgaben wurden auf 110% des Budgets gekürzt","")</f>
        <v/>
      </c>
      <c r="P10" s="417"/>
      <c r="Q10" s="417"/>
      <c r="R10" s="418"/>
    </row>
    <row r="11" spans="2:18" ht="18.75" customHeight="1">
      <c r="B11" s="4"/>
      <c r="C11" s="413" t="s">
        <v>89</v>
      </c>
      <c r="D11" s="413"/>
      <c r="E11" s="413"/>
      <c r="F11" s="47"/>
      <c r="G11" s="375">
        <f t="shared" si="1"/>
        <v>0</v>
      </c>
      <c r="H11" s="46"/>
      <c r="I11" s="376">
        <f>TabB1[[#Totals],[eingereichter
Betrag (€)]]</f>
        <v>0</v>
      </c>
      <c r="J11" s="375">
        <f t="shared" si="2"/>
        <v>0</v>
      </c>
      <c r="K11" s="46"/>
      <c r="L11" s="376">
        <f>L25+F25</f>
        <v>0</v>
      </c>
      <c r="M11" s="375">
        <f t="shared" si="0"/>
        <v>0</v>
      </c>
      <c r="N11" s="46"/>
      <c r="O11" s="416"/>
      <c r="P11" s="417"/>
      <c r="Q11" s="417"/>
      <c r="R11" s="418"/>
    </row>
    <row r="12" spans="2:18" ht="18.75" customHeight="1">
      <c r="B12" s="4"/>
      <c r="C12" s="413" t="s">
        <v>90</v>
      </c>
      <c r="D12" s="413"/>
      <c r="E12" s="413"/>
      <c r="F12" s="47"/>
      <c r="G12" s="375">
        <f t="shared" si="1"/>
        <v>0</v>
      </c>
      <c r="H12" s="46"/>
      <c r="I12" s="376">
        <f>TabB2[[#Totals],[eingereichter
Betrag (€)]]</f>
        <v>0</v>
      </c>
      <c r="J12" s="375">
        <f t="shared" si="2"/>
        <v>0</v>
      </c>
      <c r="K12" s="46"/>
      <c r="L12" s="376">
        <f>L26+F26</f>
        <v>0</v>
      </c>
      <c r="M12" s="375">
        <f t="shared" si="0"/>
        <v>0</v>
      </c>
      <c r="N12" s="46"/>
      <c r="O12" s="416"/>
      <c r="P12" s="417"/>
      <c r="Q12" s="417"/>
      <c r="R12" s="418"/>
    </row>
    <row r="13" spans="2:18" ht="18.75" customHeight="1">
      <c r="B13" s="4"/>
      <c r="C13" s="413" t="s">
        <v>91</v>
      </c>
      <c r="D13" s="413"/>
      <c r="E13" s="413"/>
      <c r="F13" s="47"/>
      <c r="G13" s="375">
        <f t="shared" si="1"/>
        <v>0</v>
      </c>
      <c r="H13" s="46"/>
      <c r="I13" s="376">
        <f>TabB3[[#Totals],[eingereichter
Betrag (€)]]</f>
        <v>0</v>
      </c>
      <c r="J13" s="375">
        <f t="shared" si="2"/>
        <v>0</v>
      </c>
      <c r="K13" s="46"/>
      <c r="L13" s="376">
        <f>L27+F27</f>
        <v>0</v>
      </c>
      <c r="M13" s="375">
        <f t="shared" si="0"/>
        <v>0</v>
      </c>
      <c r="N13" s="46"/>
      <c r="O13" s="416"/>
      <c r="P13" s="417"/>
      <c r="Q13" s="417"/>
      <c r="R13" s="418"/>
    </row>
    <row r="14" spans="2:18" ht="18.75" customHeight="1">
      <c r="B14" s="4"/>
      <c r="C14" s="413" t="s">
        <v>92</v>
      </c>
      <c r="D14" s="413"/>
      <c r="E14" s="413"/>
      <c r="F14" s="47"/>
      <c r="G14" s="375">
        <f t="shared" si="1"/>
        <v>0</v>
      </c>
      <c r="H14" s="46"/>
      <c r="I14" s="376">
        <f>TabB4[[#Totals],[eingereichter
Betrag (€)]]</f>
        <v>0</v>
      </c>
      <c r="J14" s="375">
        <f t="shared" si="2"/>
        <v>0</v>
      </c>
      <c r="K14" s="46"/>
      <c r="L14" s="376">
        <f>L28+F28</f>
        <v>0</v>
      </c>
      <c r="M14" s="375">
        <f t="shared" si="0"/>
        <v>0</v>
      </c>
      <c r="N14" s="46"/>
      <c r="O14" s="416"/>
      <c r="P14" s="417"/>
      <c r="Q14" s="417"/>
      <c r="R14" s="418"/>
    </row>
    <row r="15" spans="2:18" ht="18.75" customHeight="1">
      <c r="B15" s="4"/>
      <c r="C15" s="414" t="s">
        <v>38</v>
      </c>
      <c r="D15" s="414"/>
      <c r="E15" s="414"/>
      <c r="F15" s="48"/>
      <c r="G15" s="375">
        <f t="shared" si="1"/>
        <v>0</v>
      </c>
      <c r="H15" s="46"/>
      <c r="I15" s="377">
        <f>TabC[[#Totals],[eingereichter
Betrag (€)]]</f>
        <v>0</v>
      </c>
      <c r="J15" s="375">
        <f t="shared" si="2"/>
        <v>0</v>
      </c>
      <c r="K15" s="46"/>
      <c r="L15" s="377">
        <f>IF((L29+F29)&gt;F15*1.1,F15*1.1,(L29+F29))</f>
        <v>0</v>
      </c>
      <c r="M15" s="375">
        <f t="shared" si="0"/>
        <v>0</v>
      </c>
      <c r="N15" s="46"/>
      <c r="O15" s="416" t="str">
        <f>IF(L15&gt;F15*1.1,"Die förderfähigen Ausgaben wurden auf 110% des Budgets gekürzt","")</f>
        <v/>
      </c>
      <c r="P15" s="417"/>
      <c r="Q15" s="417"/>
      <c r="R15" s="418"/>
    </row>
    <row r="16" spans="2:18" ht="25.5" customHeight="1">
      <c r="B16" s="4"/>
      <c r="C16" s="380" t="s">
        <v>81</v>
      </c>
      <c r="D16" s="383" t="s">
        <v>82</v>
      </c>
      <c r="E16" s="384">
        <f>IF(F7=0,0,F16/F7)</f>
        <v>0</v>
      </c>
      <c r="F16" s="49"/>
      <c r="G16" s="373">
        <f t="shared" si="1"/>
        <v>0</v>
      </c>
      <c r="H16" s="45"/>
      <c r="I16" s="372">
        <f>E16*I7</f>
        <v>0</v>
      </c>
      <c r="J16" s="373">
        <f t="shared" si="2"/>
        <v>0</v>
      </c>
      <c r="K16" s="45"/>
      <c r="L16" s="372">
        <f>ROUND(E16*L7,2)</f>
        <v>0</v>
      </c>
      <c r="M16" s="373">
        <f t="shared" si="0"/>
        <v>0</v>
      </c>
      <c r="N16" s="45"/>
      <c r="O16" s="416" t="str">
        <f>IF(L16&lt;F16,"Laut Fördervertrag sind die indirekten Kosten mit " &amp; ROUND(E16*100,2) &amp; "% der direkt förderfähigen Personalkosten begrenzt.","")</f>
        <v/>
      </c>
      <c r="P16" s="417"/>
      <c r="Q16" s="417"/>
      <c r="R16" s="418"/>
    </row>
    <row r="17" spans="2:18" ht="18.75" customHeight="1">
      <c r="B17" s="4"/>
      <c r="C17" s="411" t="s">
        <v>93</v>
      </c>
      <c r="D17" s="411"/>
      <c r="E17" s="411"/>
      <c r="F17" s="378">
        <f>SUBTOTAL(9,F6:F16)</f>
        <v>0</v>
      </c>
      <c r="G17" s="373">
        <f t="shared" si="1"/>
        <v>0</v>
      </c>
      <c r="H17" s="45"/>
      <c r="I17" s="378">
        <f>SUBTOTAL(9,I6:I16)</f>
        <v>0</v>
      </c>
      <c r="J17" s="373">
        <f t="shared" si="2"/>
        <v>0</v>
      </c>
      <c r="K17" s="45"/>
      <c r="L17" s="378">
        <f>SUM(L16+L6)</f>
        <v>0</v>
      </c>
      <c r="M17" s="373">
        <f t="shared" si="0"/>
        <v>0</v>
      </c>
      <c r="N17" s="45"/>
      <c r="O17" s="416" t="str">
        <f>IF(L17&gt;0,"Die finale Budgetausschöpfung auf Basis der förderfähigen Ausgaben gesamt beträgt " &amp; ROUND(L17/F17*100,2)  &amp; "%.","")</f>
        <v/>
      </c>
      <c r="P17" s="417"/>
      <c r="Q17" s="417"/>
      <c r="R17" s="418"/>
    </row>
    <row r="18" spans="2:18" ht="18.75" customHeight="1">
      <c r="B18" s="4"/>
      <c r="C18" s="37"/>
      <c r="D18" s="4"/>
      <c r="E18" s="4"/>
      <c r="F18" s="4"/>
      <c r="G18" s="10"/>
      <c r="H18" s="10"/>
      <c r="I18" s="50"/>
      <c r="J18" s="10"/>
      <c r="K18" s="10"/>
      <c r="L18" s="50"/>
      <c r="M18" s="38"/>
      <c r="N18" s="10"/>
      <c r="O18" s="50"/>
      <c r="P18" s="38"/>
      <c r="Q18" s="10"/>
      <c r="R18" s="50"/>
    </row>
    <row r="19" spans="2:18" ht="45" outlineLevel="1">
      <c r="B19" s="4"/>
      <c r="C19" s="412" t="s">
        <v>169</v>
      </c>
      <c r="D19" s="412"/>
      <c r="E19" s="412"/>
      <c r="F19" s="369" t="s">
        <v>150</v>
      </c>
      <c r="G19" s="370" t="s">
        <v>165</v>
      </c>
      <c r="H19" s="44"/>
      <c r="I19" s="369" t="s">
        <v>151</v>
      </c>
      <c r="J19" s="370" t="s">
        <v>165</v>
      </c>
      <c r="K19" s="44"/>
      <c r="L19" s="369" t="s">
        <v>152</v>
      </c>
      <c r="M19" s="370" t="s">
        <v>416</v>
      </c>
      <c r="N19" s="31"/>
      <c r="O19" s="420" t="s">
        <v>86</v>
      </c>
      <c r="P19" s="421"/>
      <c r="Q19" s="421"/>
      <c r="R19" s="422"/>
    </row>
    <row r="20" spans="2:18" ht="18.75" customHeight="1" outlineLevel="1">
      <c r="B20" s="4"/>
      <c r="C20" s="415" t="s">
        <v>74</v>
      </c>
      <c r="D20" s="415"/>
      <c r="E20" s="415"/>
      <c r="F20" s="372">
        <f>SUM(F21,F24,F29)</f>
        <v>0</v>
      </c>
      <c r="G20" s="373">
        <f t="shared" ref="G20:G31" si="3">IF($I6=0,0,F20/$I6)</f>
        <v>0</v>
      </c>
      <c r="H20" s="45"/>
      <c r="I20" s="372">
        <f>SUM(I21,I24,I29)</f>
        <v>0</v>
      </c>
      <c r="J20" s="373">
        <f t="shared" ref="J20:J31" si="4">IF($I6=0,0,I20/$I6)</f>
        <v>0</v>
      </c>
      <c r="K20" s="45"/>
      <c r="L20" s="372">
        <f>SUM(L21,L24,L29)</f>
        <v>0</v>
      </c>
      <c r="M20" s="373">
        <f t="shared" ref="M20:M31" si="5">IF(I20=0,0,(I20-L20)/I20)</f>
        <v>0</v>
      </c>
      <c r="N20" s="31"/>
      <c r="O20" s="416"/>
      <c r="P20" s="417"/>
      <c r="Q20" s="417"/>
      <c r="R20" s="418"/>
    </row>
    <row r="21" spans="2:18" ht="18.75" customHeight="1" outlineLevel="1">
      <c r="B21" s="4"/>
      <c r="C21" s="414" t="s">
        <v>75</v>
      </c>
      <c r="D21" s="414"/>
      <c r="E21" s="414"/>
      <c r="F21" s="374">
        <f>SUM(F22:F23)</f>
        <v>0</v>
      </c>
      <c r="G21" s="375">
        <f t="shared" si="3"/>
        <v>0</v>
      </c>
      <c r="H21" s="46"/>
      <c r="I21" s="374">
        <f>SUM(I22:I23)</f>
        <v>0</v>
      </c>
      <c r="J21" s="375">
        <f t="shared" si="4"/>
        <v>0</v>
      </c>
      <c r="K21" s="46"/>
      <c r="L21" s="374">
        <f>SUM(L22:L23)</f>
        <v>0</v>
      </c>
      <c r="M21" s="375">
        <f t="shared" si="5"/>
        <v>0</v>
      </c>
      <c r="N21" s="31"/>
      <c r="O21" s="416"/>
      <c r="P21" s="417"/>
      <c r="Q21" s="417"/>
      <c r="R21" s="418"/>
    </row>
    <row r="22" spans="2:18" ht="18.75" customHeight="1" outlineLevel="1">
      <c r="B22" s="4"/>
      <c r="C22" s="413" t="s">
        <v>87</v>
      </c>
      <c r="D22" s="413"/>
      <c r="E22" s="413"/>
      <c r="F22" s="376">
        <f>I8-I22</f>
        <v>0</v>
      </c>
      <c r="G22" s="375">
        <f t="shared" si="3"/>
        <v>0</v>
      </c>
      <c r="H22" s="46"/>
      <c r="I22" s="376">
        <f>ROUND(SUMIF(TabA1[Stich-
probe],"&gt;0",TabA1[eingereichter
Betrag (€)]),2)</f>
        <v>0</v>
      </c>
      <c r="J22" s="375">
        <f t="shared" si="4"/>
        <v>0</v>
      </c>
      <c r="K22" s="46"/>
      <c r="L22" s="376">
        <f>TabA1[[#Totals],[förderfähiger 
Betrag nach Prüfung ÖIF (€)]]</f>
        <v>0</v>
      </c>
      <c r="M22" s="375">
        <f t="shared" si="5"/>
        <v>0</v>
      </c>
      <c r="N22" s="31"/>
      <c r="O22" s="416"/>
      <c r="P22" s="417"/>
      <c r="Q22" s="417"/>
      <c r="R22" s="418"/>
    </row>
    <row r="23" spans="2:18" ht="18.75" customHeight="1" outlineLevel="1">
      <c r="B23" s="4"/>
      <c r="C23" s="413" t="s">
        <v>88</v>
      </c>
      <c r="D23" s="413"/>
      <c r="E23" s="413"/>
      <c r="F23" s="376">
        <f>I9-I23</f>
        <v>0</v>
      </c>
      <c r="G23" s="375">
        <f t="shared" si="3"/>
        <v>0</v>
      </c>
      <c r="H23" s="46"/>
      <c r="I23" s="376">
        <f>ROUND(SUMIF(TabA2[Stich-
probe],"&gt;0",TabA2[eingereichter
Betrag (€)]),2)</f>
        <v>0</v>
      </c>
      <c r="J23" s="375">
        <f t="shared" si="4"/>
        <v>0</v>
      </c>
      <c r="K23" s="46"/>
      <c r="L23" s="376">
        <f>TabA2[[#Totals],[förderfähiger 
Betrag nach Prüfung ÖIF (€)]]</f>
        <v>0</v>
      </c>
      <c r="M23" s="375">
        <f t="shared" si="5"/>
        <v>0</v>
      </c>
      <c r="N23" s="31"/>
      <c r="O23" s="416"/>
      <c r="P23" s="417"/>
      <c r="Q23" s="417"/>
      <c r="R23" s="418"/>
    </row>
    <row r="24" spans="2:18" ht="18.75" customHeight="1" outlineLevel="1">
      <c r="B24" s="4"/>
      <c r="C24" s="414" t="s">
        <v>78</v>
      </c>
      <c r="D24" s="414"/>
      <c r="E24" s="414"/>
      <c r="F24" s="374">
        <f>SUM(F25:F28)</f>
        <v>0</v>
      </c>
      <c r="G24" s="375">
        <f t="shared" si="3"/>
        <v>0</v>
      </c>
      <c r="H24" s="46"/>
      <c r="I24" s="374">
        <f>SUM(I25:I28)</f>
        <v>0</v>
      </c>
      <c r="J24" s="375">
        <f t="shared" si="4"/>
        <v>0</v>
      </c>
      <c r="K24" s="46"/>
      <c r="L24" s="374">
        <f>SUM(L25:L28)</f>
        <v>0</v>
      </c>
      <c r="M24" s="375">
        <f t="shared" si="5"/>
        <v>0</v>
      </c>
      <c r="N24" s="31"/>
      <c r="O24" s="416"/>
      <c r="P24" s="417"/>
      <c r="Q24" s="417"/>
      <c r="R24" s="418"/>
    </row>
    <row r="25" spans="2:18" ht="18.75" customHeight="1" outlineLevel="1">
      <c r="B25" s="4"/>
      <c r="C25" s="413" t="s">
        <v>89</v>
      </c>
      <c r="D25" s="413"/>
      <c r="E25" s="413"/>
      <c r="F25" s="376">
        <f>I11-I25</f>
        <v>0</v>
      </c>
      <c r="G25" s="375">
        <f t="shared" si="3"/>
        <v>0</v>
      </c>
      <c r="H25" s="46"/>
      <c r="I25" s="376">
        <f>ROUND(SUMIF(TabB1[Stich-
probe],"&gt;0",TabB1[eingereichter
Betrag (€)]),2)</f>
        <v>0</v>
      </c>
      <c r="J25" s="375">
        <f t="shared" si="4"/>
        <v>0</v>
      </c>
      <c r="K25" s="46"/>
      <c r="L25" s="376">
        <f>TabB1[[#Totals],[förderfähiger 
Betrag nach Prüfung ÖIF (€)]]</f>
        <v>0</v>
      </c>
      <c r="M25" s="375">
        <f t="shared" si="5"/>
        <v>0</v>
      </c>
      <c r="N25" s="31"/>
      <c r="O25" s="416"/>
      <c r="P25" s="417"/>
      <c r="Q25" s="417"/>
      <c r="R25" s="418"/>
    </row>
    <row r="26" spans="2:18" ht="18.75" customHeight="1" outlineLevel="1">
      <c r="B26" s="4"/>
      <c r="C26" s="413" t="s">
        <v>90</v>
      </c>
      <c r="D26" s="413"/>
      <c r="E26" s="413"/>
      <c r="F26" s="376">
        <f>I12-I26</f>
        <v>0</v>
      </c>
      <c r="G26" s="375">
        <f t="shared" si="3"/>
        <v>0</v>
      </c>
      <c r="H26" s="46"/>
      <c r="I26" s="376">
        <f>ROUND(SUMIF(TabB2[Stich-
probe],"&gt;0",TabB2[eingereichter
Betrag (€)]),2)</f>
        <v>0</v>
      </c>
      <c r="J26" s="375">
        <f t="shared" si="4"/>
        <v>0</v>
      </c>
      <c r="K26" s="46"/>
      <c r="L26" s="376">
        <f>TabB2[[#Totals],[förderfähiger 
Betrag nach Prüfung ÖIF (€)]]</f>
        <v>0</v>
      </c>
      <c r="M26" s="375">
        <f t="shared" si="5"/>
        <v>0</v>
      </c>
      <c r="N26" s="31"/>
      <c r="O26" s="416"/>
      <c r="P26" s="417"/>
      <c r="Q26" s="417"/>
      <c r="R26" s="418"/>
    </row>
    <row r="27" spans="2:18" ht="18.75" customHeight="1" outlineLevel="1">
      <c r="B27" s="4"/>
      <c r="C27" s="413" t="s">
        <v>91</v>
      </c>
      <c r="D27" s="413"/>
      <c r="E27" s="413"/>
      <c r="F27" s="376">
        <f>I13-I27</f>
        <v>0</v>
      </c>
      <c r="G27" s="375">
        <f t="shared" si="3"/>
        <v>0</v>
      </c>
      <c r="H27" s="46"/>
      <c r="I27" s="376">
        <f>ROUND(SUMIF(TabB3[Stich-
probe],"&gt;0",TabB3[eingereichter
Betrag (€)]),2)</f>
        <v>0</v>
      </c>
      <c r="J27" s="375">
        <f t="shared" si="4"/>
        <v>0</v>
      </c>
      <c r="K27" s="46"/>
      <c r="L27" s="376">
        <f>TabB3[[#Totals],[förderfähiger 
Betrag nach Prüfung ÖIF (€)]]</f>
        <v>0</v>
      </c>
      <c r="M27" s="375">
        <f t="shared" si="5"/>
        <v>0</v>
      </c>
      <c r="N27" s="31"/>
      <c r="O27" s="416"/>
      <c r="P27" s="417"/>
      <c r="Q27" s="417"/>
      <c r="R27" s="418"/>
    </row>
    <row r="28" spans="2:18" ht="18.75" customHeight="1" outlineLevel="1">
      <c r="B28" s="4"/>
      <c r="C28" s="413" t="s">
        <v>92</v>
      </c>
      <c r="D28" s="413"/>
      <c r="E28" s="413"/>
      <c r="F28" s="376">
        <f>I14-I28</f>
        <v>0</v>
      </c>
      <c r="G28" s="375">
        <f t="shared" si="3"/>
        <v>0</v>
      </c>
      <c r="H28" s="46"/>
      <c r="I28" s="376">
        <f>ROUND(SUMIF(TabB4[Stich-
probe],"&gt;0",TabB4[eingereichter
Betrag (€)]),2)</f>
        <v>0</v>
      </c>
      <c r="J28" s="375">
        <f t="shared" si="4"/>
        <v>0</v>
      </c>
      <c r="K28" s="46"/>
      <c r="L28" s="376">
        <f>TabB4[[#Totals],[förderfähiger 
Betrag nach Prüfung ÖIF (€)]]</f>
        <v>0</v>
      </c>
      <c r="M28" s="375">
        <f t="shared" si="5"/>
        <v>0</v>
      </c>
      <c r="N28" s="31"/>
      <c r="O28" s="416"/>
      <c r="P28" s="417"/>
      <c r="Q28" s="417"/>
      <c r="R28" s="418"/>
    </row>
    <row r="29" spans="2:18" ht="18.75" customHeight="1" outlineLevel="1">
      <c r="B29" s="4"/>
      <c r="C29" s="414" t="s">
        <v>38</v>
      </c>
      <c r="D29" s="414"/>
      <c r="E29" s="414"/>
      <c r="F29" s="377">
        <f>I15-I29</f>
        <v>0</v>
      </c>
      <c r="G29" s="375">
        <f t="shared" si="3"/>
        <v>0</v>
      </c>
      <c r="H29" s="46"/>
      <c r="I29" s="376">
        <f>ROUND(SUMIF(TabC[Stich-
probe],"&gt;0",TabC[eingereichter
Betrag (€)]),2)</f>
        <v>0</v>
      </c>
      <c r="J29" s="375">
        <f t="shared" si="4"/>
        <v>0</v>
      </c>
      <c r="K29" s="46"/>
      <c r="L29" s="377">
        <f>TabC[[#Totals],[förderfähiger 
Betrag nach Prüfung ÖIF (€)]]</f>
        <v>0</v>
      </c>
      <c r="M29" s="375">
        <f t="shared" si="5"/>
        <v>0</v>
      </c>
      <c r="N29" s="31"/>
      <c r="O29" s="416"/>
      <c r="P29" s="417"/>
      <c r="Q29" s="417"/>
      <c r="R29" s="418"/>
    </row>
    <row r="30" spans="2:18" ht="18.75" customHeight="1" outlineLevel="1">
      <c r="B30" s="4"/>
      <c r="C30" s="380" t="s">
        <v>81</v>
      </c>
      <c r="D30" s="381" t="s">
        <v>82</v>
      </c>
      <c r="E30" s="382">
        <f>E16</f>
        <v>0</v>
      </c>
      <c r="F30" s="372">
        <f>ROUND(E16*I7,2)</f>
        <v>0</v>
      </c>
      <c r="G30" s="373">
        <f t="shared" si="3"/>
        <v>0</v>
      </c>
      <c r="H30" s="45"/>
      <c r="I30" s="372">
        <v>0</v>
      </c>
      <c r="J30" s="373">
        <f t="shared" si="4"/>
        <v>0</v>
      </c>
      <c r="K30" s="45"/>
      <c r="L30" s="372">
        <v>0</v>
      </c>
      <c r="M30" s="373">
        <f t="shared" si="5"/>
        <v>0</v>
      </c>
      <c r="N30" s="31"/>
      <c r="O30" s="416"/>
      <c r="P30" s="417"/>
      <c r="Q30" s="417"/>
      <c r="R30" s="418"/>
    </row>
    <row r="31" spans="2:18" ht="18.75" customHeight="1" outlineLevel="1">
      <c r="B31" s="4"/>
      <c r="C31" s="411" t="s">
        <v>93</v>
      </c>
      <c r="D31" s="411"/>
      <c r="E31" s="411"/>
      <c r="F31" s="378">
        <f>SUM(F30+F20)</f>
        <v>0</v>
      </c>
      <c r="G31" s="373">
        <f t="shared" si="3"/>
        <v>0</v>
      </c>
      <c r="H31" s="45"/>
      <c r="I31" s="378">
        <f>SUM(I30+I20)</f>
        <v>0</v>
      </c>
      <c r="J31" s="373">
        <f t="shared" si="4"/>
        <v>0</v>
      </c>
      <c r="K31" s="45"/>
      <c r="L31" s="378">
        <f>SUM(L30+L20)</f>
        <v>0</v>
      </c>
      <c r="M31" s="373">
        <f t="shared" si="5"/>
        <v>0</v>
      </c>
      <c r="N31" s="31"/>
      <c r="O31" s="416"/>
      <c r="P31" s="417"/>
      <c r="Q31" s="417"/>
      <c r="R31" s="418"/>
    </row>
    <row r="32" spans="2:18" ht="18.75" customHeight="1" outlineLevel="1">
      <c r="B32" s="4"/>
      <c r="C32" s="37"/>
      <c r="D32" s="4"/>
      <c r="E32" s="4"/>
      <c r="F32" s="4"/>
      <c r="G32" s="10"/>
      <c r="H32" s="10"/>
      <c r="I32" s="50"/>
      <c r="J32" s="10"/>
      <c r="K32" s="10"/>
      <c r="L32" s="50"/>
      <c r="M32" s="38"/>
      <c r="N32" s="10"/>
      <c r="O32" s="50"/>
      <c r="P32" s="38"/>
      <c r="Q32" s="10"/>
      <c r="R32" s="50"/>
    </row>
    <row r="33" spans="2:18" ht="45">
      <c r="B33" s="4"/>
      <c r="C33" s="412" t="s">
        <v>94</v>
      </c>
      <c r="D33" s="412"/>
      <c r="E33" s="412"/>
      <c r="F33" s="369" t="s">
        <v>83</v>
      </c>
      <c r="G33" s="370" t="s">
        <v>84</v>
      </c>
      <c r="H33" s="44"/>
      <c r="I33" s="369" t="s">
        <v>322</v>
      </c>
      <c r="J33" s="370" t="s">
        <v>84</v>
      </c>
      <c r="L33" s="369" t="s">
        <v>323</v>
      </c>
      <c r="M33" s="370" t="s">
        <v>84</v>
      </c>
      <c r="N33" s="44"/>
      <c r="O33" s="369" t="s">
        <v>149</v>
      </c>
      <c r="P33" s="370" t="s">
        <v>84</v>
      </c>
      <c r="Q33" s="371"/>
      <c r="R33" s="369" t="s">
        <v>100</v>
      </c>
    </row>
    <row r="34" spans="2:18" ht="24.75" customHeight="1">
      <c r="B34" s="4"/>
      <c r="C34" s="410" t="s">
        <v>95</v>
      </c>
      <c r="D34" s="410"/>
      <c r="E34" s="410"/>
      <c r="F34" s="48"/>
      <c r="G34" s="375">
        <f t="shared" ref="G34:G39" si="6">IF($F$39=0,0,F34/$F$39)</f>
        <v>0</v>
      </c>
      <c r="H34" s="46"/>
      <c r="I34" s="374">
        <f>SUMIF(Einnahmen!G:G,Datenquelle!G3,Einnahmen!J:J)</f>
        <v>0</v>
      </c>
      <c r="J34" s="375">
        <f>IF($I$39=0,0,I34/$I$39)</f>
        <v>0</v>
      </c>
      <c r="L34" s="374">
        <f>SUMIF(Einnahmen!G:G,Datenquelle!G3,Einnahmen!K:K)</f>
        <v>0</v>
      </c>
      <c r="M34" s="375">
        <f t="shared" ref="M34:M39" si="7">IF($L$39=0,0,L34/$L$39)</f>
        <v>0</v>
      </c>
      <c r="N34" s="46"/>
      <c r="O34" s="374">
        <f>MIN(F34,0.75*L17,MAX(L17-O37-O38,0))</f>
        <v>0</v>
      </c>
      <c r="P34" s="375">
        <f t="shared" ref="P34:P39" si="8">IF($L$17=0,0,O34/$L$17)</f>
        <v>0</v>
      </c>
      <c r="Q34" s="46"/>
      <c r="R34" s="379">
        <f>O34-L34</f>
        <v>0</v>
      </c>
    </row>
    <row r="35" spans="2:18" ht="24.75" customHeight="1">
      <c r="B35" s="4"/>
      <c r="C35" s="410" t="s">
        <v>417</v>
      </c>
      <c r="D35" s="410"/>
      <c r="E35" s="410"/>
      <c r="F35" s="48"/>
      <c r="G35" s="375">
        <f t="shared" si="6"/>
        <v>0</v>
      </c>
      <c r="H35" s="46"/>
      <c r="I35" s="374">
        <f>SUMIF(Einnahmen!G:G,Datenquelle!G4,Einnahmen!J:J)</f>
        <v>0</v>
      </c>
      <c r="J35" s="375">
        <f t="shared" ref="J35:J39" si="9">IF($I$39=0,0,I35/$I$39)</f>
        <v>0</v>
      </c>
      <c r="L35" s="374">
        <f>SUMIF(Einnahmen!G:G,Datenquelle!G4,Einnahmen!K:K)</f>
        <v>0</v>
      </c>
      <c r="M35" s="375">
        <f t="shared" si="7"/>
        <v>0</v>
      </c>
      <c r="N35" s="46"/>
      <c r="O35" s="374">
        <f>IF(F39=0,0,MIN(F35,MAX(L17-O34-O37-O38-((F36/F39)*L17),0)))</f>
        <v>0</v>
      </c>
      <c r="P35" s="375">
        <f t="shared" si="8"/>
        <v>0</v>
      </c>
      <c r="Q35" s="46"/>
      <c r="R35" s="374">
        <f>O35-L35</f>
        <v>0</v>
      </c>
    </row>
    <row r="36" spans="2:18" ht="24.75" customHeight="1">
      <c r="B36" s="4"/>
      <c r="C36" s="410" t="s">
        <v>96</v>
      </c>
      <c r="D36" s="410"/>
      <c r="E36" s="410"/>
      <c r="F36" s="48"/>
      <c r="G36" s="375">
        <f t="shared" si="6"/>
        <v>0</v>
      </c>
      <c r="H36" s="46"/>
      <c r="I36" s="374">
        <f>SUMIF(Einnahmen!G:G,Datenquelle!G5,Einnahmen!J:J)</f>
        <v>0</v>
      </c>
      <c r="J36" s="375">
        <f t="shared" si="9"/>
        <v>0</v>
      </c>
      <c r="L36" s="374">
        <f>SUMIF(Einnahmen!G:G,Datenquelle!G5,Einnahmen!K:K)</f>
        <v>0</v>
      </c>
      <c r="M36" s="375">
        <f t="shared" si="7"/>
        <v>0</v>
      </c>
      <c r="N36" s="46"/>
      <c r="O36" s="374">
        <f>MAX(L17-O34-O35-O37-O38,0)</f>
        <v>0</v>
      </c>
      <c r="P36" s="375">
        <f t="shared" si="8"/>
        <v>0</v>
      </c>
      <c r="Q36" s="46"/>
      <c r="R36" s="374">
        <f t="shared" ref="R36:R37" si="10">O36-L36</f>
        <v>0</v>
      </c>
    </row>
    <row r="37" spans="2:18" ht="24.75" customHeight="1">
      <c r="B37" s="4"/>
      <c r="C37" s="410" t="s">
        <v>97</v>
      </c>
      <c r="D37" s="410"/>
      <c r="E37" s="410"/>
      <c r="F37" s="48"/>
      <c r="G37" s="375">
        <f t="shared" si="6"/>
        <v>0</v>
      </c>
      <c r="H37" s="46"/>
      <c r="I37" s="374">
        <f>SUMIF(Einnahmen!G:G,Datenquelle!G6,Einnahmen!J:J)</f>
        <v>0</v>
      </c>
      <c r="J37" s="375">
        <f t="shared" si="9"/>
        <v>0</v>
      </c>
      <c r="L37" s="374">
        <f>SUMIF(Einnahmen!G:G,Datenquelle!G6,Einnahmen!K:K)</f>
        <v>0</v>
      </c>
      <c r="M37" s="375">
        <f t="shared" si="7"/>
        <v>0</v>
      </c>
      <c r="N37" s="46"/>
      <c r="O37" s="83"/>
      <c r="P37" s="375">
        <f t="shared" si="8"/>
        <v>0</v>
      </c>
      <c r="Q37" s="46"/>
      <c r="R37" s="374">
        <f t="shared" si="10"/>
        <v>0</v>
      </c>
    </row>
    <row r="38" spans="2:18" ht="24.75" customHeight="1">
      <c r="B38" s="4"/>
      <c r="C38" s="410" t="s">
        <v>353</v>
      </c>
      <c r="D38" s="410"/>
      <c r="E38" s="410"/>
      <c r="F38" s="48"/>
      <c r="G38" s="375">
        <f t="shared" si="6"/>
        <v>0</v>
      </c>
      <c r="H38" s="46"/>
      <c r="I38" s="374">
        <f>SUMIF(Einnahmen!G:G,Datenquelle!G7,Einnahmen!J:J)</f>
        <v>0</v>
      </c>
      <c r="J38" s="375">
        <f t="shared" si="9"/>
        <v>0</v>
      </c>
      <c r="L38" s="374">
        <f>SUMIF(Einnahmen!G:G,Datenquelle!G7,Einnahmen!K:K)</f>
        <v>0</v>
      </c>
      <c r="M38" s="375">
        <f t="shared" si="7"/>
        <v>0</v>
      </c>
      <c r="N38" s="46"/>
      <c r="O38" s="83"/>
      <c r="P38" s="375">
        <f t="shared" si="8"/>
        <v>0</v>
      </c>
      <c r="Q38" s="46"/>
      <c r="R38" s="379">
        <f>O38-L38</f>
        <v>0</v>
      </c>
    </row>
    <row r="39" spans="2:18" ht="24.75" customHeight="1">
      <c r="B39" s="4"/>
      <c r="C39" s="411" t="s">
        <v>98</v>
      </c>
      <c r="D39" s="411"/>
      <c r="E39" s="411"/>
      <c r="F39" s="378">
        <f>SUM(F34:F38)</f>
        <v>0</v>
      </c>
      <c r="G39" s="373">
        <f t="shared" si="6"/>
        <v>0</v>
      </c>
      <c r="H39" s="45"/>
      <c r="I39" s="378">
        <f>SUM(I34:I38)</f>
        <v>0</v>
      </c>
      <c r="J39" s="373">
        <f t="shared" si="9"/>
        <v>0</v>
      </c>
      <c r="L39" s="378">
        <f>SUM(L34:L38)</f>
        <v>0</v>
      </c>
      <c r="M39" s="373">
        <f t="shared" si="7"/>
        <v>0</v>
      </c>
      <c r="N39" s="45"/>
      <c r="O39" s="378">
        <f>SUM(O34:O38)</f>
        <v>0</v>
      </c>
      <c r="P39" s="373">
        <f t="shared" si="8"/>
        <v>0</v>
      </c>
      <c r="Q39" s="45"/>
      <c r="R39" s="374">
        <f>O39-L39</f>
        <v>0</v>
      </c>
    </row>
    <row r="40" spans="2:18" ht="18.75" customHeight="1" outlineLevel="1">
      <c r="B40" s="4"/>
      <c r="C40" s="37"/>
      <c r="D40" s="4"/>
      <c r="E40" s="4"/>
      <c r="F40" s="4"/>
      <c r="G40" s="10"/>
      <c r="H40" s="10"/>
      <c r="I40" s="4"/>
      <c r="J40" s="10"/>
      <c r="K40" s="10"/>
      <c r="L40" s="4"/>
      <c r="M40" s="38"/>
      <c r="N40" s="10"/>
      <c r="O40" s="59"/>
      <c r="P40" s="59"/>
      <c r="Q40" s="35"/>
      <c r="R40" s="59"/>
    </row>
    <row r="41" spans="2:18" ht="55.5" customHeight="1" outlineLevel="1">
      <c r="B41" s="4"/>
      <c r="C41" s="412" t="s">
        <v>99</v>
      </c>
      <c r="D41" s="412"/>
      <c r="E41" s="412"/>
      <c r="F41" s="406" t="s">
        <v>340</v>
      </c>
      <c r="G41" s="406"/>
      <c r="H41" s="10"/>
      <c r="I41" s="399" t="s">
        <v>354</v>
      </c>
      <c r="J41" s="400"/>
      <c r="K41" s="400"/>
      <c r="L41" s="400"/>
      <c r="M41" s="400"/>
      <c r="N41" s="400"/>
      <c r="O41" s="400"/>
      <c r="P41" s="400"/>
      <c r="Q41" s="400"/>
      <c r="R41" s="401"/>
    </row>
    <row r="42" spans="2:18" ht="25.5" customHeight="1" outlineLevel="1">
      <c r="B42" s="4"/>
      <c r="C42" s="407" t="s">
        <v>101</v>
      </c>
      <c r="D42" s="407"/>
      <c r="E42" s="407"/>
      <c r="F42" s="408">
        <f>MIN(F43:G45)</f>
        <v>0</v>
      </c>
      <c r="G42" s="408"/>
      <c r="H42" s="10"/>
      <c r="I42" s="402"/>
      <c r="J42" s="403"/>
      <c r="K42" s="403"/>
      <c r="L42" s="403"/>
      <c r="M42" s="403"/>
      <c r="N42" s="403"/>
      <c r="O42" s="403"/>
      <c r="P42" s="403"/>
      <c r="Q42" s="403"/>
      <c r="R42" s="404"/>
    </row>
    <row r="43" spans="2:18" ht="25.5" customHeight="1" outlineLevel="1">
      <c r="B43" s="4"/>
      <c r="C43" s="409" t="s">
        <v>341</v>
      </c>
      <c r="D43" s="409"/>
      <c r="E43" s="409"/>
      <c r="F43" s="405">
        <f>F34</f>
        <v>0</v>
      </c>
      <c r="G43" s="405"/>
      <c r="H43" s="10"/>
      <c r="I43" s="402"/>
      <c r="J43" s="403"/>
      <c r="K43" s="403"/>
      <c r="L43" s="403"/>
      <c r="M43" s="403"/>
      <c r="N43" s="403"/>
      <c r="O43" s="403"/>
      <c r="P43" s="403"/>
      <c r="Q43" s="403"/>
      <c r="R43" s="404"/>
    </row>
    <row r="44" spans="2:18" ht="25.5" customHeight="1" outlineLevel="1">
      <c r="B44" s="4"/>
      <c r="C44" s="409" t="s">
        <v>102</v>
      </c>
      <c r="D44" s="409"/>
      <c r="E44" s="409"/>
      <c r="F44" s="405">
        <f>L17*0.75</f>
        <v>0</v>
      </c>
      <c r="G44" s="405"/>
      <c r="H44" s="10"/>
      <c r="I44" s="402"/>
      <c r="J44" s="403"/>
      <c r="K44" s="403"/>
      <c r="L44" s="403"/>
      <c r="M44" s="403"/>
      <c r="N44" s="403"/>
      <c r="O44" s="403"/>
      <c r="P44" s="403"/>
      <c r="Q44" s="403"/>
      <c r="R44" s="404"/>
    </row>
    <row r="45" spans="2:18" ht="25.5" customHeight="1" outlineLevel="1">
      <c r="B45" s="4"/>
      <c r="C45" s="409" t="s">
        <v>103</v>
      </c>
      <c r="D45" s="409"/>
      <c r="E45" s="409"/>
      <c r="F45" s="405">
        <f>MAX(L17-O37-O38,0)</f>
        <v>0</v>
      </c>
      <c r="G45" s="405"/>
      <c r="H45" s="10"/>
      <c r="I45" s="402"/>
      <c r="J45" s="403"/>
      <c r="K45" s="403"/>
      <c r="L45" s="403"/>
      <c r="M45" s="403"/>
      <c r="N45" s="403"/>
      <c r="O45" s="403"/>
      <c r="P45" s="403"/>
      <c r="Q45" s="403"/>
      <c r="R45" s="404"/>
    </row>
    <row r="46" spans="2:18" ht="25.5" customHeight="1" outlineLevel="1">
      <c r="B46" s="4"/>
      <c r="C46" s="407" t="s">
        <v>104</v>
      </c>
      <c r="D46" s="407"/>
      <c r="E46" s="407"/>
      <c r="F46" s="408">
        <f>MIN(F47:G48)</f>
        <v>0</v>
      </c>
      <c r="G46" s="408"/>
      <c r="H46" s="10"/>
      <c r="I46" s="402"/>
      <c r="J46" s="403"/>
      <c r="K46" s="403"/>
      <c r="L46" s="403"/>
      <c r="M46" s="403"/>
      <c r="N46" s="403"/>
      <c r="O46" s="403"/>
      <c r="P46" s="403"/>
      <c r="Q46" s="403"/>
      <c r="R46" s="404"/>
    </row>
    <row r="47" spans="2:18" ht="25.5" customHeight="1" outlineLevel="1">
      <c r="B47" s="4"/>
      <c r="C47" s="409" t="s">
        <v>418</v>
      </c>
      <c r="D47" s="409"/>
      <c r="E47" s="409"/>
      <c r="F47" s="405">
        <f>F35</f>
        <v>0</v>
      </c>
      <c r="G47" s="405"/>
      <c r="H47" s="10"/>
      <c r="I47" s="402"/>
      <c r="J47" s="403"/>
      <c r="K47" s="403"/>
      <c r="L47" s="403"/>
      <c r="M47" s="403"/>
      <c r="N47" s="403"/>
      <c r="O47" s="403"/>
      <c r="P47" s="403"/>
      <c r="Q47" s="403"/>
      <c r="R47" s="404"/>
    </row>
    <row r="48" spans="2:18" ht="25.5" customHeight="1" outlineLevel="1">
      <c r="B48" s="4"/>
      <c r="C48" s="409" t="s">
        <v>105</v>
      </c>
      <c r="D48" s="409"/>
      <c r="E48" s="409"/>
      <c r="F48" s="405">
        <f>IF(OR(F39=0,F35=0),0,MAX(L17-O34-O37-O38-((F36/F39)*L17)))</f>
        <v>0</v>
      </c>
      <c r="G48" s="405"/>
      <c r="H48" s="10"/>
      <c r="I48" s="402"/>
      <c r="J48" s="403"/>
      <c r="K48" s="403"/>
      <c r="L48" s="403"/>
      <c r="M48" s="403"/>
      <c r="N48" s="403"/>
      <c r="O48" s="403"/>
      <c r="P48" s="403"/>
      <c r="Q48" s="403"/>
      <c r="R48" s="404"/>
    </row>
    <row r="49" spans="1:18" ht="18.75" customHeight="1">
      <c r="B49" s="4"/>
      <c r="C49" s="18"/>
      <c r="D49" s="4"/>
      <c r="E49" s="4"/>
      <c r="F49" s="4"/>
      <c r="G49" s="10"/>
      <c r="H49" s="10"/>
      <c r="I49" s="4"/>
      <c r="J49" s="4"/>
      <c r="K49" s="4"/>
      <c r="L49" s="4"/>
      <c r="M49" s="4"/>
      <c r="N49" s="4"/>
      <c r="O49" s="4"/>
      <c r="P49" s="4"/>
      <c r="Q49" s="10"/>
      <c r="R49" s="4"/>
    </row>
    <row r="50" spans="1:18" ht="18.75" customHeight="1">
      <c r="A50" s="34"/>
      <c r="B50" s="34"/>
      <c r="H50" s="35"/>
      <c r="I50" s="34"/>
      <c r="J50" s="34"/>
      <c r="K50" s="34"/>
      <c r="L50" s="34"/>
      <c r="M50" s="34"/>
      <c r="N50" s="34"/>
      <c r="O50" s="34"/>
      <c r="P50" s="34"/>
      <c r="Q50" s="35"/>
      <c r="R50" s="34"/>
    </row>
    <row r="51" spans="1:18" ht="18.75" customHeight="1">
      <c r="A51" s="34"/>
      <c r="B51" s="34"/>
      <c r="H51" s="35"/>
      <c r="I51" s="34"/>
      <c r="J51" s="34"/>
      <c r="K51" s="34"/>
      <c r="L51" s="34"/>
      <c r="M51" s="34"/>
      <c r="N51" s="34"/>
      <c r="O51" s="34"/>
      <c r="P51" s="34"/>
      <c r="Q51" s="35"/>
      <c r="R51" s="34"/>
    </row>
    <row r="52" spans="1:18" ht="18.75" customHeight="1">
      <c r="A52" s="34"/>
      <c r="B52" s="34"/>
      <c r="H52" s="35"/>
      <c r="I52" s="59"/>
      <c r="J52" s="59"/>
      <c r="K52" s="59"/>
      <c r="L52" s="59"/>
      <c r="M52" s="59"/>
      <c r="N52" s="59"/>
      <c r="O52" s="59"/>
      <c r="P52" s="59"/>
      <c r="Q52" s="35"/>
      <c r="R52" s="59"/>
    </row>
    <row r="53" spans="1:18" ht="18.75" customHeight="1">
      <c r="A53" s="34"/>
      <c r="B53" s="34"/>
      <c r="H53" s="35"/>
      <c r="I53" s="34"/>
      <c r="J53" s="34"/>
      <c r="K53" s="34"/>
      <c r="L53" s="34"/>
      <c r="M53" s="34"/>
      <c r="N53" s="34"/>
      <c r="O53" s="34"/>
      <c r="P53" s="34"/>
      <c r="Q53" s="35"/>
      <c r="R53" s="34"/>
    </row>
    <row r="54" spans="1:18" ht="18.75" customHeight="1">
      <c r="A54" s="34"/>
      <c r="B54" s="34"/>
      <c r="H54" s="35"/>
      <c r="I54" s="34"/>
      <c r="J54" s="34"/>
      <c r="K54" s="34"/>
      <c r="L54" s="34"/>
      <c r="M54" s="34"/>
      <c r="N54" s="34"/>
      <c r="O54" s="34"/>
      <c r="P54" s="34"/>
      <c r="Q54" s="35"/>
      <c r="R54" s="34"/>
    </row>
    <row r="55" spans="1:18" ht="18.75" customHeight="1">
      <c r="B55" s="33"/>
      <c r="C55" s="36"/>
      <c r="D55" s="33"/>
      <c r="E55" s="33"/>
      <c r="F55" s="33"/>
      <c r="I55" s="33"/>
      <c r="L55" s="33"/>
      <c r="O55" s="33"/>
      <c r="R55" s="33"/>
    </row>
    <row r="56" spans="1:18" ht="18.75" customHeight="1">
      <c r="B56" s="33"/>
      <c r="C56" s="36"/>
      <c r="D56" s="33"/>
      <c r="E56" s="33"/>
      <c r="F56" s="33"/>
      <c r="I56" s="33"/>
      <c r="L56" s="33"/>
      <c r="O56" s="33"/>
      <c r="R56" s="33"/>
    </row>
    <row r="57" spans="1:18" ht="18.75" customHeight="1">
      <c r="B57" s="33"/>
      <c r="C57" s="36"/>
      <c r="D57" s="33"/>
      <c r="E57" s="33"/>
      <c r="F57" s="33"/>
      <c r="I57" s="33"/>
      <c r="L57" s="33"/>
      <c r="O57" s="33"/>
      <c r="R57" s="33"/>
    </row>
    <row r="58" spans="1:18" ht="18.75" customHeight="1">
      <c r="B58" s="33"/>
      <c r="C58" s="36"/>
      <c r="D58" s="33"/>
      <c r="E58" s="33"/>
      <c r="F58" s="33"/>
      <c r="I58" s="33"/>
      <c r="L58" s="33"/>
      <c r="O58" s="33"/>
      <c r="R58" s="33"/>
    </row>
    <row r="59" spans="1:18" ht="18.75" customHeight="1">
      <c r="B59" s="33"/>
      <c r="C59" s="36"/>
      <c r="D59" s="33"/>
      <c r="E59" s="33"/>
      <c r="F59" s="33"/>
      <c r="I59" s="33"/>
      <c r="L59" s="33"/>
      <c r="O59" s="33"/>
      <c r="R59" s="33"/>
    </row>
    <row r="60" spans="1:18" ht="18.75" customHeight="1">
      <c r="B60" s="33"/>
      <c r="C60" s="36"/>
      <c r="D60" s="33"/>
      <c r="E60" s="33"/>
      <c r="F60" s="33"/>
      <c r="I60" s="33"/>
      <c r="L60" s="33"/>
      <c r="O60" s="33"/>
      <c r="R60" s="33"/>
    </row>
    <row r="61" spans="1:18" ht="18.75" customHeight="1">
      <c r="B61" s="33"/>
      <c r="C61" s="36"/>
      <c r="D61" s="33"/>
      <c r="E61" s="33"/>
      <c r="F61" s="33"/>
      <c r="I61" s="33"/>
      <c r="L61" s="33"/>
      <c r="O61" s="33"/>
      <c r="R61" s="33"/>
    </row>
    <row r="62" spans="1:18" ht="18.75" customHeight="1">
      <c r="B62" s="33"/>
      <c r="C62" s="36"/>
      <c r="D62" s="33"/>
      <c r="E62" s="33"/>
      <c r="F62" s="33"/>
      <c r="I62" s="33"/>
      <c r="L62" s="33"/>
      <c r="O62" s="33"/>
      <c r="R62" s="33"/>
    </row>
    <row r="63" spans="1:18" ht="18.75" customHeight="1">
      <c r="B63" s="33"/>
      <c r="C63" s="36"/>
      <c r="D63" s="33"/>
      <c r="E63" s="33"/>
      <c r="F63" s="33"/>
      <c r="I63" s="33"/>
      <c r="L63" s="33"/>
      <c r="O63" s="33"/>
      <c r="R63" s="33"/>
    </row>
    <row r="64" spans="1:18" ht="18.75" customHeight="1">
      <c r="B64" s="33"/>
      <c r="C64" s="36"/>
      <c r="D64" s="33"/>
      <c r="E64" s="33"/>
      <c r="F64" s="33"/>
      <c r="I64" s="33"/>
      <c r="L64" s="33"/>
      <c r="O64" s="33"/>
      <c r="R64" s="33"/>
    </row>
    <row r="65" spans="2:18" ht="18.75" customHeight="1">
      <c r="B65" s="33"/>
      <c r="C65" s="33"/>
      <c r="D65" s="33"/>
      <c r="E65" s="33"/>
      <c r="F65" s="33"/>
      <c r="I65" s="33"/>
      <c r="L65" s="33"/>
      <c r="O65" s="33"/>
      <c r="R65" s="33"/>
    </row>
    <row r="66" spans="2:18" ht="18.75" customHeight="1">
      <c r="B66" s="33"/>
      <c r="C66" s="33"/>
      <c r="D66" s="33"/>
      <c r="E66" s="33"/>
      <c r="F66" s="33"/>
      <c r="I66" s="33"/>
      <c r="L66" s="33"/>
      <c r="O66" s="33"/>
      <c r="R66" s="33"/>
    </row>
    <row r="67" spans="2:18" ht="18.75" customHeight="1">
      <c r="B67" s="33"/>
      <c r="C67" s="33"/>
      <c r="D67" s="33"/>
      <c r="E67" s="33"/>
      <c r="F67" s="33"/>
      <c r="I67" s="33"/>
      <c r="L67" s="33"/>
      <c r="O67" s="33"/>
      <c r="R67" s="33"/>
    </row>
    <row r="68" spans="2:18" ht="18.75" customHeight="1">
      <c r="B68" s="33"/>
      <c r="C68" s="33"/>
      <c r="D68" s="33"/>
      <c r="E68" s="33"/>
      <c r="F68" s="33"/>
      <c r="I68" s="33"/>
      <c r="L68" s="33"/>
      <c r="O68" s="33"/>
      <c r="R68" s="33"/>
    </row>
    <row r="69" spans="2:18" ht="18.75" customHeight="1">
      <c r="B69" s="33"/>
      <c r="C69" s="33"/>
      <c r="D69" s="33"/>
      <c r="E69" s="33"/>
      <c r="F69" s="33"/>
      <c r="I69" s="33"/>
      <c r="L69" s="33"/>
      <c r="O69" s="33"/>
      <c r="R69" s="33"/>
    </row>
    <row r="70" spans="2:18" ht="18.75" customHeight="1">
      <c r="B70" s="33"/>
      <c r="C70" s="33"/>
      <c r="D70" s="33"/>
      <c r="E70" s="33"/>
      <c r="F70" s="33"/>
      <c r="I70" s="33"/>
      <c r="L70" s="33"/>
      <c r="O70" s="33"/>
      <c r="R70" s="33"/>
    </row>
    <row r="71" spans="2:18" ht="18.75" customHeight="1">
      <c r="B71" s="33"/>
      <c r="C71" s="33"/>
      <c r="D71" s="33"/>
      <c r="E71" s="33"/>
      <c r="F71" s="33"/>
      <c r="I71" s="33"/>
      <c r="L71" s="33"/>
      <c r="O71" s="33"/>
      <c r="R71" s="33"/>
    </row>
    <row r="72" spans="2:18" ht="18.75" customHeight="1">
      <c r="B72" s="33"/>
      <c r="C72" s="33"/>
      <c r="D72" s="33"/>
      <c r="E72" s="33"/>
      <c r="F72" s="33"/>
      <c r="I72" s="33"/>
      <c r="L72" s="33"/>
      <c r="O72" s="33"/>
      <c r="R72" s="33"/>
    </row>
  </sheetData>
  <sheetProtection algorithmName="SHA-512" hashValue="u8h+ByLpK1W31/TBGLzsgBdSwbOR3S+ilApgGs18nzoWmQNdaxjeAPH2rAx9QpZto516lFSp7Ms2CC4QsQEugg==" saltValue="BK4di+6imv6BE+LCSQ3mCg==" spinCount="100000" sheet="1" selectLockedCells="1"/>
  <mergeCells count="76">
    <mergeCell ref="O28:R28"/>
    <mergeCell ref="O29:R29"/>
    <mergeCell ref="O30:R30"/>
    <mergeCell ref="O31:R31"/>
    <mergeCell ref="O23:R23"/>
    <mergeCell ref="O24:R24"/>
    <mergeCell ref="O25:R25"/>
    <mergeCell ref="O26:R26"/>
    <mergeCell ref="O27:R27"/>
    <mergeCell ref="O14:R14"/>
    <mergeCell ref="O15:R15"/>
    <mergeCell ref="O16:R16"/>
    <mergeCell ref="O17:R17"/>
    <mergeCell ref="O19:R19"/>
    <mergeCell ref="O20:R20"/>
    <mergeCell ref="O21:R21"/>
    <mergeCell ref="O22:R22"/>
    <mergeCell ref="C3:R3"/>
    <mergeCell ref="O5:R5"/>
    <mergeCell ref="O6:R6"/>
    <mergeCell ref="O7:R7"/>
    <mergeCell ref="O8:R8"/>
    <mergeCell ref="C7:E7"/>
    <mergeCell ref="C5:E5"/>
    <mergeCell ref="C6:E6"/>
    <mergeCell ref="O9:R9"/>
    <mergeCell ref="O10:R10"/>
    <mergeCell ref="O11:R11"/>
    <mergeCell ref="O12:R12"/>
    <mergeCell ref="O13:R13"/>
    <mergeCell ref="C13:E13"/>
    <mergeCell ref="C14:E14"/>
    <mergeCell ref="C15:E15"/>
    <mergeCell ref="C17:E17"/>
    <mergeCell ref="C33:E33"/>
    <mergeCell ref="C19:E19"/>
    <mergeCell ref="C20:E20"/>
    <mergeCell ref="C21:E21"/>
    <mergeCell ref="C22:E22"/>
    <mergeCell ref="C8:E8"/>
    <mergeCell ref="C9:E9"/>
    <mergeCell ref="C10:E10"/>
    <mergeCell ref="C11:E11"/>
    <mergeCell ref="C12:E12"/>
    <mergeCell ref="C36:E36"/>
    <mergeCell ref="C23:E23"/>
    <mergeCell ref="C24:E24"/>
    <mergeCell ref="C25:E25"/>
    <mergeCell ref="C26:E26"/>
    <mergeCell ref="C27:E27"/>
    <mergeCell ref="C28:E28"/>
    <mergeCell ref="C29:E29"/>
    <mergeCell ref="C31:E31"/>
    <mergeCell ref="C35:E35"/>
    <mergeCell ref="C34:E34"/>
    <mergeCell ref="C37:E37"/>
    <mergeCell ref="C38:E38"/>
    <mergeCell ref="C39:E39"/>
    <mergeCell ref="C41:E41"/>
    <mergeCell ref="C46:E46"/>
    <mergeCell ref="I41:R41"/>
    <mergeCell ref="I42:R48"/>
    <mergeCell ref="F48:G48"/>
    <mergeCell ref="F41:G41"/>
    <mergeCell ref="C42:E42"/>
    <mergeCell ref="F42:G42"/>
    <mergeCell ref="C43:E43"/>
    <mergeCell ref="F43:G43"/>
    <mergeCell ref="C44:E44"/>
    <mergeCell ref="F44:G44"/>
    <mergeCell ref="C45:E45"/>
    <mergeCell ref="F45:G45"/>
    <mergeCell ref="F46:G46"/>
    <mergeCell ref="C47:E47"/>
    <mergeCell ref="F47:G47"/>
    <mergeCell ref="C48:E48"/>
  </mergeCells>
  <conditionalFormatting sqref="G34">
    <cfRule type="cellIs" dxfId="78" priority="57" operator="greaterThan">
      <formula>0.75</formula>
    </cfRule>
  </conditionalFormatting>
  <conditionalFormatting sqref="F42 R34:R39 F46:F48">
    <cfRule type="expression" dxfId="77" priority="29">
      <formula>#REF!&lt;0</formula>
    </cfRule>
  </conditionalFormatting>
  <conditionalFormatting sqref="F43:F44">
    <cfRule type="expression" dxfId="76" priority="28">
      <formula>#REF!&lt;0</formula>
    </cfRule>
  </conditionalFormatting>
  <conditionalFormatting sqref="C43:G43">
    <cfRule type="expression" dxfId="75" priority="27">
      <formula>#REF!&gt;#REF!</formula>
    </cfRule>
  </conditionalFormatting>
  <conditionalFormatting sqref="F44:G44 C44:E45">
    <cfRule type="expression" dxfId="74" priority="26">
      <formula>#REF!&gt;#REF!</formula>
    </cfRule>
  </conditionalFormatting>
  <conditionalFormatting sqref="C47:G47">
    <cfRule type="expression" dxfId="73" priority="25">
      <formula>#REF!&gt;#REF!</formula>
    </cfRule>
  </conditionalFormatting>
  <conditionalFormatting sqref="C48:G48">
    <cfRule type="expression" dxfId="72" priority="24">
      <formula>#REF!&gt;#REF!</formula>
    </cfRule>
  </conditionalFormatting>
  <conditionalFormatting sqref="F45">
    <cfRule type="expression" dxfId="71" priority="23">
      <formula>#REF!&lt;0</formula>
    </cfRule>
  </conditionalFormatting>
  <conditionalFormatting sqref="F45:G45">
    <cfRule type="expression" dxfId="70" priority="22">
      <formula>#REF!&gt;#REF!</formula>
    </cfRule>
  </conditionalFormatting>
  <dataValidations disablePrompts="1" count="1">
    <dataValidation type="list" allowBlank="1" showInputMessage="1" showErrorMessage="1" promptTitle="Dropdown-Menü" prompt="Bitte aus dem Dropdown-Menü auswählen!" sqref="WUZ983025:WVC983026 WLD983025:WLG983026 WBH983025:WBK983026 VRL983025:VRO983026 VHP983025:VHS983026 UXT983025:UXW983026 UNX983025:UOA983026 UEB983025:UEE983026 TUF983025:TUI983026 TKJ983025:TKM983026 TAN983025:TAQ983026 SQR983025:SQU983026 SGV983025:SGY983026 RWZ983025:RXC983026 RND983025:RNG983026 RDH983025:RDK983026 QTL983025:QTO983026 QJP983025:QJS983026 PZT983025:PZW983026 PPX983025:PQA983026 PGB983025:PGE983026 OWF983025:OWI983026 OMJ983025:OMM983026 OCN983025:OCQ983026 NSR983025:NSU983026 NIV983025:NIY983026 MYZ983025:MZC983026 MPD983025:MPG983026 MFH983025:MFK983026 LVL983025:LVO983026 LLP983025:LLS983026 LBT983025:LBW983026 KRX983025:KSA983026 KIB983025:KIE983026 JYF983025:JYI983026 JOJ983025:JOM983026 JEN983025:JEQ983026 IUR983025:IUU983026 IKV983025:IKY983026 IAZ983025:IBC983026 HRD983025:HRG983026 HHH983025:HHK983026 GXL983025:GXO983026 GNP983025:GNS983026 GDT983025:GDW983026 FTX983025:FUA983026 FKB983025:FKE983026 FAF983025:FAI983026 EQJ983025:EQM983026 EGN983025:EGQ983026 DWR983025:DWU983026 DMV983025:DMY983026 DCZ983025:DDC983026 CTD983025:CTG983026 CJH983025:CJK983026 BZL983025:BZO983026 BPP983025:BPS983026 BFT983025:BFW983026 AVX983025:AWA983026 AMB983025:AME983026 ACF983025:ACI983026 SJ983025:SM983026 IN983025:IQ983026 WUZ917489:WVC917490 WLD917489:WLG917490 WBH917489:WBK917490 VRL917489:VRO917490 VHP917489:VHS917490 UXT917489:UXW917490 UNX917489:UOA917490 UEB917489:UEE917490 TUF917489:TUI917490 TKJ917489:TKM917490 TAN917489:TAQ917490 SQR917489:SQU917490 SGV917489:SGY917490 RWZ917489:RXC917490 RND917489:RNG917490 RDH917489:RDK917490 QTL917489:QTO917490 QJP917489:QJS917490 PZT917489:PZW917490 PPX917489:PQA917490 PGB917489:PGE917490 OWF917489:OWI917490 OMJ917489:OMM917490 OCN917489:OCQ917490 NSR917489:NSU917490 NIV917489:NIY917490 MYZ917489:MZC917490 MPD917489:MPG917490 MFH917489:MFK917490 LVL917489:LVO917490 LLP917489:LLS917490 LBT917489:LBW917490 KRX917489:KSA917490 KIB917489:KIE917490 JYF917489:JYI917490 JOJ917489:JOM917490 JEN917489:JEQ917490 IUR917489:IUU917490 IKV917489:IKY917490 IAZ917489:IBC917490 HRD917489:HRG917490 HHH917489:HHK917490 GXL917489:GXO917490 GNP917489:GNS917490 GDT917489:GDW917490 FTX917489:FUA917490 FKB917489:FKE917490 FAF917489:FAI917490 EQJ917489:EQM917490 EGN917489:EGQ917490 DWR917489:DWU917490 DMV917489:DMY917490 DCZ917489:DDC917490 CTD917489:CTG917490 CJH917489:CJK917490 BZL917489:BZO917490 BPP917489:BPS917490 BFT917489:BFW917490 AVX917489:AWA917490 AMB917489:AME917490 ACF917489:ACI917490 SJ917489:SM917490 IN917489:IQ917490 WUZ851953:WVC851954 WLD851953:WLG851954 WBH851953:WBK851954 VRL851953:VRO851954 VHP851953:VHS851954 UXT851953:UXW851954 UNX851953:UOA851954 UEB851953:UEE851954 TUF851953:TUI851954 TKJ851953:TKM851954 TAN851953:TAQ851954 SQR851953:SQU851954 SGV851953:SGY851954 RWZ851953:RXC851954 RND851953:RNG851954 RDH851953:RDK851954 QTL851953:QTO851954 QJP851953:QJS851954 PZT851953:PZW851954 PPX851953:PQA851954 PGB851953:PGE851954 OWF851953:OWI851954 OMJ851953:OMM851954 OCN851953:OCQ851954 NSR851953:NSU851954 NIV851953:NIY851954 MYZ851953:MZC851954 MPD851953:MPG851954 MFH851953:MFK851954 LVL851953:LVO851954 LLP851953:LLS851954 LBT851953:LBW851954 KRX851953:KSA851954 KIB851953:KIE851954 JYF851953:JYI851954 JOJ851953:JOM851954 JEN851953:JEQ851954 IUR851953:IUU851954 IKV851953:IKY851954 IAZ851953:IBC851954 HRD851953:HRG851954 HHH851953:HHK851954 GXL851953:GXO851954 GNP851953:GNS851954 GDT851953:GDW851954 FTX851953:FUA851954 FKB851953:FKE851954 FAF851953:FAI851954 EQJ851953:EQM851954 EGN851953:EGQ851954 DWR851953:DWU851954 DMV851953:DMY851954 DCZ851953:DDC851954 CTD851953:CTG851954 CJH851953:CJK851954 BZL851953:BZO851954 BPP851953:BPS851954 BFT851953:BFW851954 AVX851953:AWA851954 AMB851953:AME851954 ACF851953:ACI851954 SJ851953:SM851954 IN851953:IQ851954 WUZ786417:WVC786418 WLD786417:WLG786418 WBH786417:WBK786418 VRL786417:VRO786418 VHP786417:VHS786418 UXT786417:UXW786418 UNX786417:UOA786418 UEB786417:UEE786418 TUF786417:TUI786418 TKJ786417:TKM786418 TAN786417:TAQ786418 SQR786417:SQU786418 SGV786417:SGY786418 RWZ786417:RXC786418 RND786417:RNG786418 RDH786417:RDK786418 QTL786417:QTO786418 QJP786417:QJS786418 PZT786417:PZW786418 PPX786417:PQA786418 PGB786417:PGE786418 OWF786417:OWI786418 OMJ786417:OMM786418 OCN786417:OCQ786418 NSR786417:NSU786418 NIV786417:NIY786418 MYZ786417:MZC786418 MPD786417:MPG786418 MFH786417:MFK786418 LVL786417:LVO786418 LLP786417:LLS786418 LBT786417:LBW786418 KRX786417:KSA786418 KIB786417:KIE786418 JYF786417:JYI786418 JOJ786417:JOM786418 JEN786417:JEQ786418 IUR786417:IUU786418 IKV786417:IKY786418 IAZ786417:IBC786418 HRD786417:HRG786418 HHH786417:HHK786418 GXL786417:GXO786418 GNP786417:GNS786418 GDT786417:GDW786418 FTX786417:FUA786418 FKB786417:FKE786418 FAF786417:FAI786418 EQJ786417:EQM786418 EGN786417:EGQ786418 DWR786417:DWU786418 DMV786417:DMY786418 DCZ786417:DDC786418 CTD786417:CTG786418 CJH786417:CJK786418 BZL786417:BZO786418 BPP786417:BPS786418 BFT786417:BFW786418 AVX786417:AWA786418 AMB786417:AME786418 ACF786417:ACI786418 SJ786417:SM786418 IN786417:IQ786418 WUZ720881:WVC720882 WLD720881:WLG720882 WBH720881:WBK720882 VRL720881:VRO720882 VHP720881:VHS720882 UXT720881:UXW720882 UNX720881:UOA720882 UEB720881:UEE720882 TUF720881:TUI720882 TKJ720881:TKM720882 TAN720881:TAQ720882 SQR720881:SQU720882 SGV720881:SGY720882 RWZ720881:RXC720882 RND720881:RNG720882 RDH720881:RDK720882 QTL720881:QTO720882 QJP720881:QJS720882 PZT720881:PZW720882 PPX720881:PQA720882 PGB720881:PGE720882 OWF720881:OWI720882 OMJ720881:OMM720882 OCN720881:OCQ720882 NSR720881:NSU720882 NIV720881:NIY720882 MYZ720881:MZC720882 MPD720881:MPG720882 MFH720881:MFK720882 LVL720881:LVO720882 LLP720881:LLS720882 LBT720881:LBW720882 KRX720881:KSA720882 KIB720881:KIE720882 JYF720881:JYI720882 JOJ720881:JOM720882 JEN720881:JEQ720882 IUR720881:IUU720882 IKV720881:IKY720882 IAZ720881:IBC720882 HRD720881:HRG720882 HHH720881:HHK720882 GXL720881:GXO720882 GNP720881:GNS720882 GDT720881:GDW720882 FTX720881:FUA720882 FKB720881:FKE720882 FAF720881:FAI720882 EQJ720881:EQM720882 EGN720881:EGQ720882 DWR720881:DWU720882 DMV720881:DMY720882 DCZ720881:DDC720882 CTD720881:CTG720882 CJH720881:CJK720882 BZL720881:BZO720882 BPP720881:BPS720882 BFT720881:BFW720882 AVX720881:AWA720882 AMB720881:AME720882 ACF720881:ACI720882 SJ720881:SM720882 IN720881:IQ720882 WUZ655345:WVC655346 WLD655345:WLG655346 WBH655345:WBK655346 VRL655345:VRO655346 VHP655345:VHS655346 UXT655345:UXW655346 UNX655345:UOA655346 UEB655345:UEE655346 TUF655345:TUI655346 TKJ655345:TKM655346 TAN655345:TAQ655346 SQR655345:SQU655346 SGV655345:SGY655346 RWZ655345:RXC655346 RND655345:RNG655346 RDH655345:RDK655346 QTL655345:QTO655346 QJP655345:QJS655346 PZT655345:PZW655346 PPX655345:PQA655346 PGB655345:PGE655346 OWF655345:OWI655346 OMJ655345:OMM655346 OCN655345:OCQ655346 NSR655345:NSU655346 NIV655345:NIY655346 MYZ655345:MZC655346 MPD655345:MPG655346 MFH655345:MFK655346 LVL655345:LVO655346 LLP655345:LLS655346 LBT655345:LBW655346 KRX655345:KSA655346 KIB655345:KIE655346 JYF655345:JYI655346 JOJ655345:JOM655346 JEN655345:JEQ655346 IUR655345:IUU655346 IKV655345:IKY655346 IAZ655345:IBC655346 HRD655345:HRG655346 HHH655345:HHK655346 GXL655345:GXO655346 GNP655345:GNS655346 GDT655345:GDW655346 FTX655345:FUA655346 FKB655345:FKE655346 FAF655345:FAI655346 EQJ655345:EQM655346 EGN655345:EGQ655346 DWR655345:DWU655346 DMV655345:DMY655346 DCZ655345:DDC655346 CTD655345:CTG655346 CJH655345:CJK655346 BZL655345:BZO655346 BPP655345:BPS655346 BFT655345:BFW655346 AVX655345:AWA655346 AMB655345:AME655346 ACF655345:ACI655346 SJ655345:SM655346 IN655345:IQ655346 WUZ589809:WVC589810 WLD589809:WLG589810 WBH589809:WBK589810 VRL589809:VRO589810 VHP589809:VHS589810 UXT589809:UXW589810 UNX589809:UOA589810 UEB589809:UEE589810 TUF589809:TUI589810 TKJ589809:TKM589810 TAN589809:TAQ589810 SQR589809:SQU589810 SGV589809:SGY589810 RWZ589809:RXC589810 RND589809:RNG589810 RDH589809:RDK589810 QTL589809:QTO589810 QJP589809:QJS589810 PZT589809:PZW589810 PPX589809:PQA589810 PGB589809:PGE589810 OWF589809:OWI589810 OMJ589809:OMM589810 OCN589809:OCQ589810 NSR589809:NSU589810 NIV589809:NIY589810 MYZ589809:MZC589810 MPD589809:MPG589810 MFH589809:MFK589810 LVL589809:LVO589810 LLP589809:LLS589810 LBT589809:LBW589810 KRX589809:KSA589810 KIB589809:KIE589810 JYF589809:JYI589810 JOJ589809:JOM589810 JEN589809:JEQ589810 IUR589809:IUU589810 IKV589809:IKY589810 IAZ589809:IBC589810 HRD589809:HRG589810 HHH589809:HHK589810 GXL589809:GXO589810 GNP589809:GNS589810 GDT589809:GDW589810 FTX589809:FUA589810 FKB589809:FKE589810 FAF589809:FAI589810 EQJ589809:EQM589810 EGN589809:EGQ589810 DWR589809:DWU589810 DMV589809:DMY589810 DCZ589809:DDC589810 CTD589809:CTG589810 CJH589809:CJK589810 BZL589809:BZO589810 BPP589809:BPS589810 BFT589809:BFW589810 AVX589809:AWA589810 AMB589809:AME589810 ACF589809:ACI589810 SJ589809:SM589810 IN589809:IQ589810 WUZ524273:WVC524274 WLD524273:WLG524274 WBH524273:WBK524274 VRL524273:VRO524274 VHP524273:VHS524274 UXT524273:UXW524274 UNX524273:UOA524274 UEB524273:UEE524274 TUF524273:TUI524274 TKJ524273:TKM524274 TAN524273:TAQ524274 SQR524273:SQU524274 SGV524273:SGY524274 RWZ524273:RXC524274 RND524273:RNG524274 RDH524273:RDK524274 QTL524273:QTO524274 QJP524273:QJS524274 PZT524273:PZW524274 PPX524273:PQA524274 PGB524273:PGE524274 OWF524273:OWI524274 OMJ524273:OMM524274 OCN524273:OCQ524274 NSR524273:NSU524274 NIV524273:NIY524274 MYZ524273:MZC524274 MPD524273:MPG524274 MFH524273:MFK524274 LVL524273:LVO524274 LLP524273:LLS524274 LBT524273:LBW524274 KRX524273:KSA524274 KIB524273:KIE524274 JYF524273:JYI524274 JOJ524273:JOM524274 JEN524273:JEQ524274 IUR524273:IUU524274 IKV524273:IKY524274 IAZ524273:IBC524274 HRD524273:HRG524274 HHH524273:HHK524274 GXL524273:GXO524274 GNP524273:GNS524274 GDT524273:GDW524274 FTX524273:FUA524274 FKB524273:FKE524274 FAF524273:FAI524274 EQJ524273:EQM524274 EGN524273:EGQ524274 DWR524273:DWU524274 DMV524273:DMY524274 DCZ524273:DDC524274 CTD524273:CTG524274 CJH524273:CJK524274 BZL524273:BZO524274 BPP524273:BPS524274 BFT524273:BFW524274 AVX524273:AWA524274 AMB524273:AME524274 ACF524273:ACI524274 SJ524273:SM524274 IN524273:IQ524274 WUZ458737:WVC458738 WLD458737:WLG458738 WBH458737:WBK458738 VRL458737:VRO458738 VHP458737:VHS458738 UXT458737:UXW458738 UNX458737:UOA458738 UEB458737:UEE458738 TUF458737:TUI458738 TKJ458737:TKM458738 TAN458737:TAQ458738 SQR458737:SQU458738 SGV458737:SGY458738 RWZ458737:RXC458738 RND458737:RNG458738 RDH458737:RDK458738 QTL458737:QTO458738 QJP458737:QJS458738 PZT458737:PZW458738 PPX458737:PQA458738 PGB458737:PGE458738 OWF458737:OWI458738 OMJ458737:OMM458738 OCN458737:OCQ458738 NSR458737:NSU458738 NIV458737:NIY458738 MYZ458737:MZC458738 MPD458737:MPG458738 MFH458737:MFK458738 LVL458737:LVO458738 LLP458737:LLS458738 LBT458737:LBW458738 KRX458737:KSA458738 KIB458737:KIE458738 JYF458737:JYI458738 JOJ458737:JOM458738 JEN458737:JEQ458738 IUR458737:IUU458738 IKV458737:IKY458738 IAZ458737:IBC458738 HRD458737:HRG458738 HHH458737:HHK458738 GXL458737:GXO458738 GNP458737:GNS458738 GDT458737:GDW458738 FTX458737:FUA458738 FKB458737:FKE458738 FAF458737:FAI458738 EQJ458737:EQM458738 EGN458737:EGQ458738 DWR458737:DWU458738 DMV458737:DMY458738 DCZ458737:DDC458738 CTD458737:CTG458738 CJH458737:CJK458738 BZL458737:BZO458738 BPP458737:BPS458738 BFT458737:BFW458738 AVX458737:AWA458738 AMB458737:AME458738 ACF458737:ACI458738 SJ458737:SM458738 IN458737:IQ458738 WUZ393201:WVC393202 WLD393201:WLG393202 WBH393201:WBK393202 VRL393201:VRO393202 VHP393201:VHS393202 UXT393201:UXW393202 UNX393201:UOA393202 UEB393201:UEE393202 TUF393201:TUI393202 TKJ393201:TKM393202 TAN393201:TAQ393202 SQR393201:SQU393202 SGV393201:SGY393202 RWZ393201:RXC393202 RND393201:RNG393202 RDH393201:RDK393202 QTL393201:QTO393202 QJP393201:QJS393202 PZT393201:PZW393202 PPX393201:PQA393202 PGB393201:PGE393202 OWF393201:OWI393202 OMJ393201:OMM393202 OCN393201:OCQ393202 NSR393201:NSU393202 NIV393201:NIY393202 MYZ393201:MZC393202 MPD393201:MPG393202 MFH393201:MFK393202 LVL393201:LVO393202 LLP393201:LLS393202 LBT393201:LBW393202 KRX393201:KSA393202 KIB393201:KIE393202 JYF393201:JYI393202 JOJ393201:JOM393202 JEN393201:JEQ393202 IUR393201:IUU393202 IKV393201:IKY393202 IAZ393201:IBC393202 HRD393201:HRG393202 HHH393201:HHK393202 GXL393201:GXO393202 GNP393201:GNS393202 GDT393201:GDW393202 FTX393201:FUA393202 FKB393201:FKE393202 FAF393201:FAI393202 EQJ393201:EQM393202 EGN393201:EGQ393202 DWR393201:DWU393202 DMV393201:DMY393202 DCZ393201:DDC393202 CTD393201:CTG393202 CJH393201:CJK393202 BZL393201:BZO393202 BPP393201:BPS393202 BFT393201:BFW393202 AVX393201:AWA393202 AMB393201:AME393202 ACF393201:ACI393202 SJ393201:SM393202 IN393201:IQ393202 WUZ327665:WVC327666 WLD327665:WLG327666 WBH327665:WBK327666 VRL327665:VRO327666 VHP327665:VHS327666 UXT327665:UXW327666 UNX327665:UOA327666 UEB327665:UEE327666 TUF327665:TUI327666 TKJ327665:TKM327666 TAN327665:TAQ327666 SQR327665:SQU327666 SGV327665:SGY327666 RWZ327665:RXC327666 RND327665:RNG327666 RDH327665:RDK327666 QTL327665:QTO327666 QJP327665:QJS327666 PZT327665:PZW327666 PPX327665:PQA327666 PGB327665:PGE327666 OWF327665:OWI327666 OMJ327665:OMM327666 OCN327665:OCQ327666 NSR327665:NSU327666 NIV327665:NIY327666 MYZ327665:MZC327666 MPD327665:MPG327666 MFH327665:MFK327666 LVL327665:LVO327666 LLP327665:LLS327666 LBT327665:LBW327666 KRX327665:KSA327666 KIB327665:KIE327666 JYF327665:JYI327666 JOJ327665:JOM327666 JEN327665:JEQ327666 IUR327665:IUU327666 IKV327665:IKY327666 IAZ327665:IBC327666 HRD327665:HRG327666 HHH327665:HHK327666 GXL327665:GXO327666 GNP327665:GNS327666 GDT327665:GDW327666 FTX327665:FUA327666 FKB327665:FKE327666 FAF327665:FAI327666 EQJ327665:EQM327666 EGN327665:EGQ327666 DWR327665:DWU327666 DMV327665:DMY327666 DCZ327665:DDC327666 CTD327665:CTG327666 CJH327665:CJK327666 BZL327665:BZO327666 BPP327665:BPS327666 BFT327665:BFW327666 AVX327665:AWA327666 AMB327665:AME327666 ACF327665:ACI327666 SJ327665:SM327666 IN327665:IQ327666 WUZ262129:WVC262130 WLD262129:WLG262130 WBH262129:WBK262130 VRL262129:VRO262130 VHP262129:VHS262130 UXT262129:UXW262130 UNX262129:UOA262130 UEB262129:UEE262130 TUF262129:TUI262130 TKJ262129:TKM262130 TAN262129:TAQ262130 SQR262129:SQU262130 SGV262129:SGY262130 RWZ262129:RXC262130 RND262129:RNG262130 RDH262129:RDK262130 QTL262129:QTO262130 QJP262129:QJS262130 PZT262129:PZW262130 PPX262129:PQA262130 PGB262129:PGE262130 OWF262129:OWI262130 OMJ262129:OMM262130 OCN262129:OCQ262130 NSR262129:NSU262130 NIV262129:NIY262130 MYZ262129:MZC262130 MPD262129:MPG262130 MFH262129:MFK262130 LVL262129:LVO262130 LLP262129:LLS262130 LBT262129:LBW262130 KRX262129:KSA262130 KIB262129:KIE262130 JYF262129:JYI262130 JOJ262129:JOM262130 JEN262129:JEQ262130 IUR262129:IUU262130 IKV262129:IKY262130 IAZ262129:IBC262130 HRD262129:HRG262130 HHH262129:HHK262130 GXL262129:GXO262130 GNP262129:GNS262130 GDT262129:GDW262130 FTX262129:FUA262130 FKB262129:FKE262130 FAF262129:FAI262130 EQJ262129:EQM262130 EGN262129:EGQ262130 DWR262129:DWU262130 DMV262129:DMY262130 DCZ262129:DDC262130 CTD262129:CTG262130 CJH262129:CJK262130 BZL262129:BZO262130 BPP262129:BPS262130 BFT262129:BFW262130 AVX262129:AWA262130 AMB262129:AME262130 ACF262129:ACI262130 SJ262129:SM262130 IN262129:IQ262130 WUZ196593:WVC196594 WLD196593:WLG196594 WBH196593:WBK196594 VRL196593:VRO196594 VHP196593:VHS196594 UXT196593:UXW196594 UNX196593:UOA196594 UEB196593:UEE196594 TUF196593:TUI196594 TKJ196593:TKM196594 TAN196593:TAQ196594 SQR196593:SQU196594 SGV196593:SGY196594 RWZ196593:RXC196594 RND196593:RNG196594 RDH196593:RDK196594 QTL196593:QTO196594 QJP196593:QJS196594 PZT196593:PZW196594 PPX196593:PQA196594 PGB196593:PGE196594 OWF196593:OWI196594 OMJ196593:OMM196594 OCN196593:OCQ196594 NSR196593:NSU196594 NIV196593:NIY196594 MYZ196593:MZC196594 MPD196593:MPG196594 MFH196593:MFK196594 LVL196593:LVO196594 LLP196593:LLS196594 LBT196593:LBW196594 KRX196593:KSA196594 KIB196593:KIE196594 JYF196593:JYI196594 JOJ196593:JOM196594 JEN196593:JEQ196594 IUR196593:IUU196594 IKV196593:IKY196594 IAZ196593:IBC196594 HRD196593:HRG196594 HHH196593:HHK196594 GXL196593:GXO196594 GNP196593:GNS196594 GDT196593:GDW196594 FTX196593:FUA196594 FKB196593:FKE196594 FAF196593:FAI196594 EQJ196593:EQM196594 EGN196593:EGQ196594 DWR196593:DWU196594 DMV196593:DMY196594 DCZ196593:DDC196594 CTD196593:CTG196594 CJH196593:CJK196594 BZL196593:BZO196594 BPP196593:BPS196594 BFT196593:BFW196594 AVX196593:AWA196594 AMB196593:AME196594 ACF196593:ACI196594 SJ196593:SM196594 IN196593:IQ196594 WUZ131057:WVC131058 WLD131057:WLG131058 WBH131057:WBK131058 VRL131057:VRO131058 VHP131057:VHS131058 UXT131057:UXW131058 UNX131057:UOA131058 UEB131057:UEE131058 TUF131057:TUI131058 TKJ131057:TKM131058 TAN131057:TAQ131058 SQR131057:SQU131058 SGV131057:SGY131058 RWZ131057:RXC131058 RND131057:RNG131058 RDH131057:RDK131058 QTL131057:QTO131058 QJP131057:QJS131058 PZT131057:PZW131058 PPX131057:PQA131058 PGB131057:PGE131058 OWF131057:OWI131058 OMJ131057:OMM131058 OCN131057:OCQ131058 NSR131057:NSU131058 NIV131057:NIY131058 MYZ131057:MZC131058 MPD131057:MPG131058 MFH131057:MFK131058 LVL131057:LVO131058 LLP131057:LLS131058 LBT131057:LBW131058 KRX131057:KSA131058 KIB131057:KIE131058 JYF131057:JYI131058 JOJ131057:JOM131058 JEN131057:JEQ131058 IUR131057:IUU131058 IKV131057:IKY131058 IAZ131057:IBC131058 HRD131057:HRG131058 HHH131057:HHK131058 GXL131057:GXO131058 GNP131057:GNS131058 GDT131057:GDW131058 FTX131057:FUA131058 FKB131057:FKE131058 FAF131057:FAI131058 EQJ131057:EQM131058 EGN131057:EGQ131058 DWR131057:DWU131058 DMV131057:DMY131058 DCZ131057:DDC131058 CTD131057:CTG131058 CJH131057:CJK131058 BZL131057:BZO131058 BPP131057:BPS131058 BFT131057:BFW131058 AVX131057:AWA131058 AMB131057:AME131058 ACF131057:ACI131058 SJ131057:SM131058 IN131057:IQ131058 WUZ65521:WVC65522 WLD65521:WLG65522 WBH65521:WBK65522 VRL65521:VRO65522 VHP65521:VHS65522 UXT65521:UXW65522 UNX65521:UOA65522 UEB65521:UEE65522 TUF65521:TUI65522 TKJ65521:TKM65522 TAN65521:TAQ65522 SQR65521:SQU65522 SGV65521:SGY65522 RWZ65521:RXC65522 RND65521:RNG65522 RDH65521:RDK65522 QTL65521:QTO65522 QJP65521:QJS65522 PZT65521:PZW65522 PPX65521:PQA65522 PGB65521:PGE65522 OWF65521:OWI65522 OMJ65521:OMM65522 OCN65521:OCQ65522 NSR65521:NSU65522 NIV65521:NIY65522 MYZ65521:MZC65522 MPD65521:MPG65522 MFH65521:MFK65522 LVL65521:LVO65522 LLP65521:LLS65522 LBT65521:LBW65522 KRX65521:KSA65522 KIB65521:KIE65522 JYF65521:JYI65522 JOJ65521:JOM65522 JEN65521:JEQ65522 IUR65521:IUU65522 IKV65521:IKY65522 IAZ65521:IBC65522 HRD65521:HRG65522 HHH65521:HHK65522 GXL65521:GXO65522 GNP65521:GNS65522 GDT65521:GDW65522 FTX65521:FUA65522 FKB65521:FKE65522 FAF65521:FAI65522 EQJ65521:EQM65522 EGN65521:EGQ65522 DWR65521:DWU65522 DMV65521:DMY65522 DCZ65521:DDC65522 CTD65521:CTG65522 CJH65521:CJK65522 BZL65521:BZO65522 BPP65521:BPS65522 BFT65521:BFW65522 AVX65521:AWA65522 AMB65521:AME65522 ACF65521:ACI65522 SJ65521:SM65522 IN65521:IQ65522 D983025:R983026 D65521:R65522 D131057:R131058 D196593:R196594 D262129:R262130 D327665:R327666 D393201:R393202 D458737:R458738 D524273:R524274 D589809:R589810 D655345:R655346 D720881:R720882 D786417:R786418 D851953:R851954 D917489:R917490" xr:uid="{00000000-0002-0000-0200-000000000000}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  <pageSetUpPr fitToPage="1"/>
  </sheetPr>
  <dimension ref="A1:W72"/>
  <sheetViews>
    <sheetView showGridLines="0" zoomScaleNormal="100" workbookViewId="0">
      <selection activeCell="F8" sqref="F8"/>
    </sheetView>
  </sheetViews>
  <sheetFormatPr baseColWidth="10" defaultRowHeight="18.75" customHeight="1" outlineLevelRow="1" outlineLevelCol="2"/>
  <cols>
    <col min="1" max="2" width="2.7109375" style="31" customWidth="1"/>
    <col min="3" max="3" width="18.28515625" style="31" customWidth="1"/>
    <col min="4" max="4" width="20.85546875" style="31" customWidth="1"/>
    <col min="5" max="5" width="7" style="31" customWidth="1"/>
    <col min="6" max="6" width="17.7109375" style="31" bestFit="1" customWidth="1"/>
    <col min="7" max="7" width="7.42578125" style="32" customWidth="1"/>
    <col min="8" max="8" width="1.7109375" style="32" customWidth="1"/>
    <col min="9" max="9" width="17.7109375" style="31" bestFit="1" customWidth="1"/>
    <col min="10" max="10" width="7.42578125" style="32" customWidth="1"/>
    <col min="11" max="11" width="1.7109375" style="32" customWidth="1" outlineLevel="1"/>
    <col min="12" max="12" width="18.140625" style="31" customWidth="1" outlineLevel="1"/>
    <col min="13" max="13" width="8.85546875" style="32" customWidth="1" outlineLevel="1"/>
    <col min="14" max="14" width="1.7109375" style="32" customWidth="1" outlineLevel="1"/>
    <col min="15" max="15" width="21" style="32" customWidth="1" outlineLevel="1"/>
    <col min="16" max="16" width="9.28515625" style="32" customWidth="1" outlineLevel="1"/>
    <col min="17" max="17" width="1.7109375" style="32" customWidth="1" outlineLevel="2"/>
    <col min="18" max="18" width="17.7109375" style="31" customWidth="1" outlineLevel="2"/>
    <col min="19" max="19" width="7.42578125" style="32" customWidth="1" outlineLevel="2"/>
    <col min="20" max="20" width="1.7109375" style="32" customWidth="1" outlineLevel="2"/>
    <col min="21" max="21" width="19" style="31" customWidth="1" outlineLevel="2"/>
    <col min="22" max="23" width="11.42578125" style="31" customWidth="1" outlineLevel="1"/>
    <col min="24" max="57" width="11.42578125" style="31" customWidth="1"/>
    <col min="58" max="247" width="11.42578125" style="31"/>
    <col min="248" max="249" width="3.7109375" style="31" customWidth="1"/>
    <col min="250" max="250" width="25" style="31" customWidth="1"/>
    <col min="251" max="251" width="34" style="31" customWidth="1"/>
    <col min="252" max="252" width="4.42578125" style="31" bestFit="1" customWidth="1"/>
    <col min="253" max="253" width="20.7109375" style="31" customWidth="1"/>
    <col min="254" max="254" width="20.42578125" style="31" customWidth="1"/>
    <col min="255" max="255" width="3.7109375" style="31" customWidth="1"/>
    <col min="256" max="503" width="11.42578125" style="31"/>
    <col min="504" max="505" width="3.7109375" style="31" customWidth="1"/>
    <col min="506" max="506" width="25" style="31" customWidth="1"/>
    <col min="507" max="507" width="34" style="31" customWidth="1"/>
    <col min="508" max="508" width="4.42578125" style="31" bestFit="1" customWidth="1"/>
    <col min="509" max="509" width="20.7109375" style="31" customWidth="1"/>
    <col min="510" max="510" width="20.42578125" style="31" customWidth="1"/>
    <col min="511" max="511" width="3.7109375" style="31" customWidth="1"/>
    <col min="512" max="759" width="11.42578125" style="31"/>
    <col min="760" max="761" width="3.7109375" style="31" customWidth="1"/>
    <col min="762" max="762" width="25" style="31" customWidth="1"/>
    <col min="763" max="763" width="34" style="31" customWidth="1"/>
    <col min="764" max="764" width="4.42578125" style="31" bestFit="1" customWidth="1"/>
    <col min="765" max="765" width="20.7109375" style="31" customWidth="1"/>
    <col min="766" max="766" width="20.42578125" style="31" customWidth="1"/>
    <col min="767" max="767" width="3.7109375" style="31" customWidth="1"/>
    <col min="768" max="1015" width="11.42578125" style="31"/>
    <col min="1016" max="1017" width="3.7109375" style="31" customWidth="1"/>
    <col min="1018" max="1018" width="25" style="31" customWidth="1"/>
    <col min="1019" max="1019" width="34" style="31" customWidth="1"/>
    <col min="1020" max="1020" width="4.42578125" style="31" bestFit="1" customWidth="1"/>
    <col min="1021" max="1021" width="20.7109375" style="31" customWidth="1"/>
    <col min="1022" max="1022" width="20.42578125" style="31" customWidth="1"/>
    <col min="1023" max="1023" width="3.7109375" style="31" customWidth="1"/>
    <col min="1024" max="1271" width="11.42578125" style="31"/>
    <col min="1272" max="1273" width="3.7109375" style="31" customWidth="1"/>
    <col min="1274" max="1274" width="25" style="31" customWidth="1"/>
    <col min="1275" max="1275" width="34" style="31" customWidth="1"/>
    <col min="1276" max="1276" width="4.42578125" style="31" bestFit="1" customWidth="1"/>
    <col min="1277" max="1277" width="20.7109375" style="31" customWidth="1"/>
    <col min="1278" max="1278" width="20.42578125" style="31" customWidth="1"/>
    <col min="1279" max="1279" width="3.7109375" style="31" customWidth="1"/>
    <col min="1280" max="1527" width="11.42578125" style="31"/>
    <col min="1528" max="1529" width="3.7109375" style="31" customWidth="1"/>
    <col min="1530" max="1530" width="25" style="31" customWidth="1"/>
    <col min="1531" max="1531" width="34" style="31" customWidth="1"/>
    <col min="1532" max="1532" width="4.42578125" style="31" bestFit="1" customWidth="1"/>
    <col min="1533" max="1533" width="20.7109375" style="31" customWidth="1"/>
    <col min="1534" max="1534" width="20.42578125" style="31" customWidth="1"/>
    <col min="1535" max="1535" width="3.7109375" style="31" customWidth="1"/>
    <col min="1536" max="1783" width="11.42578125" style="31"/>
    <col min="1784" max="1785" width="3.7109375" style="31" customWidth="1"/>
    <col min="1786" max="1786" width="25" style="31" customWidth="1"/>
    <col min="1787" max="1787" width="34" style="31" customWidth="1"/>
    <col min="1788" max="1788" width="4.42578125" style="31" bestFit="1" customWidth="1"/>
    <col min="1789" max="1789" width="20.7109375" style="31" customWidth="1"/>
    <col min="1790" max="1790" width="20.42578125" style="31" customWidth="1"/>
    <col min="1791" max="1791" width="3.7109375" style="31" customWidth="1"/>
    <col min="1792" max="2039" width="11.42578125" style="31"/>
    <col min="2040" max="2041" width="3.7109375" style="31" customWidth="1"/>
    <col min="2042" max="2042" width="25" style="31" customWidth="1"/>
    <col min="2043" max="2043" width="34" style="31" customWidth="1"/>
    <col min="2044" max="2044" width="4.42578125" style="31" bestFit="1" customWidth="1"/>
    <col min="2045" max="2045" width="20.7109375" style="31" customWidth="1"/>
    <col min="2046" max="2046" width="20.42578125" style="31" customWidth="1"/>
    <col min="2047" max="2047" width="3.7109375" style="31" customWidth="1"/>
    <col min="2048" max="2295" width="11.42578125" style="31"/>
    <col min="2296" max="2297" width="3.7109375" style="31" customWidth="1"/>
    <col min="2298" max="2298" width="25" style="31" customWidth="1"/>
    <col min="2299" max="2299" width="34" style="31" customWidth="1"/>
    <col min="2300" max="2300" width="4.42578125" style="31" bestFit="1" customWidth="1"/>
    <col min="2301" max="2301" width="20.7109375" style="31" customWidth="1"/>
    <col min="2302" max="2302" width="20.42578125" style="31" customWidth="1"/>
    <col min="2303" max="2303" width="3.7109375" style="31" customWidth="1"/>
    <col min="2304" max="2551" width="11.42578125" style="31"/>
    <col min="2552" max="2553" width="3.7109375" style="31" customWidth="1"/>
    <col min="2554" max="2554" width="25" style="31" customWidth="1"/>
    <col min="2555" max="2555" width="34" style="31" customWidth="1"/>
    <col min="2556" max="2556" width="4.42578125" style="31" bestFit="1" customWidth="1"/>
    <col min="2557" max="2557" width="20.7109375" style="31" customWidth="1"/>
    <col min="2558" max="2558" width="20.42578125" style="31" customWidth="1"/>
    <col min="2559" max="2559" width="3.7109375" style="31" customWidth="1"/>
    <col min="2560" max="2807" width="11.42578125" style="31"/>
    <col min="2808" max="2809" width="3.7109375" style="31" customWidth="1"/>
    <col min="2810" max="2810" width="25" style="31" customWidth="1"/>
    <col min="2811" max="2811" width="34" style="31" customWidth="1"/>
    <col min="2812" max="2812" width="4.42578125" style="31" bestFit="1" customWidth="1"/>
    <col min="2813" max="2813" width="20.7109375" style="31" customWidth="1"/>
    <col min="2814" max="2814" width="20.42578125" style="31" customWidth="1"/>
    <col min="2815" max="2815" width="3.7109375" style="31" customWidth="1"/>
    <col min="2816" max="3063" width="11.42578125" style="31"/>
    <col min="3064" max="3065" width="3.7109375" style="31" customWidth="1"/>
    <col min="3066" max="3066" width="25" style="31" customWidth="1"/>
    <col min="3067" max="3067" width="34" style="31" customWidth="1"/>
    <col min="3068" max="3068" width="4.42578125" style="31" bestFit="1" customWidth="1"/>
    <col min="3069" max="3069" width="20.7109375" style="31" customWidth="1"/>
    <col min="3070" max="3070" width="20.42578125" style="31" customWidth="1"/>
    <col min="3071" max="3071" width="3.7109375" style="31" customWidth="1"/>
    <col min="3072" max="3319" width="11.42578125" style="31"/>
    <col min="3320" max="3321" width="3.7109375" style="31" customWidth="1"/>
    <col min="3322" max="3322" width="25" style="31" customWidth="1"/>
    <col min="3323" max="3323" width="34" style="31" customWidth="1"/>
    <col min="3324" max="3324" width="4.42578125" style="31" bestFit="1" customWidth="1"/>
    <col min="3325" max="3325" width="20.7109375" style="31" customWidth="1"/>
    <col min="3326" max="3326" width="20.42578125" style="31" customWidth="1"/>
    <col min="3327" max="3327" width="3.7109375" style="31" customWidth="1"/>
    <col min="3328" max="3575" width="11.42578125" style="31"/>
    <col min="3576" max="3577" width="3.7109375" style="31" customWidth="1"/>
    <col min="3578" max="3578" width="25" style="31" customWidth="1"/>
    <col min="3579" max="3579" width="34" style="31" customWidth="1"/>
    <col min="3580" max="3580" width="4.42578125" style="31" bestFit="1" customWidth="1"/>
    <col min="3581" max="3581" width="20.7109375" style="31" customWidth="1"/>
    <col min="3582" max="3582" width="20.42578125" style="31" customWidth="1"/>
    <col min="3583" max="3583" width="3.7109375" style="31" customWidth="1"/>
    <col min="3584" max="3831" width="11.42578125" style="31"/>
    <col min="3832" max="3833" width="3.7109375" style="31" customWidth="1"/>
    <col min="3834" max="3834" width="25" style="31" customWidth="1"/>
    <col min="3835" max="3835" width="34" style="31" customWidth="1"/>
    <col min="3836" max="3836" width="4.42578125" style="31" bestFit="1" customWidth="1"/>
    <col min="3837" max="3837" width="20.7109375" style="31" customWidth="1"/>
    <col min="3838" max="3838" width="20.42578125" style="31" customWidth="1"/>
    <col min="3839" max="3839" width="3.7109375" style="31" customWidth="1"/>
    <col min="3840" max="4087" width="11.42578125" style="31"/>
    <col min="4088" max="4089" width="3.7109375" style="31" customWidth="1"/>
    <col min="4090" max="4090" width="25" style="31" customWidth="1"/>
    <col min="4091" max="4091" width="34" style="31" customWidth="1"/>
    <col min="4092" max="4092" width="4.42578125" style="31" bestFit="1" customWidth="1"/>
    <col min="4093" max="4093" width="20.7109375" style="31" customWidth="1"/>
    <col min="4094" max="4094" width="20.42578125" style="31" customWidth="1"/>
    <col min="4095" max="4095" width="3.7109375" style="31" customWidth="1"/>
    <col min="4096" max="4343" width="11.42578125" style="31"/>
    <col min="4344" max="4345" width="3.7109375" style="31" customWidth="1"/>
    <col min="4346" max="4346" width="25" style="31" customWidth="1"/>
    <col min="4347" max="4347" width="34" style="31" customWidth="1"/>
    <col min="4348" max="4348" width="4.42578125" style="31" bestFit="1" customWidth="1"/>
    <col min="4349" max="4349" width="20.7109375" style="31" customWidth="1"/>
    <col min="4350" max="4350" width="20.42578125" style="31" customWidth="1"/>
    <col min="4351" max="4351" width="3.7109375" style="31" customWidth="1"/>
    <col min="4352" max="4599" width="11.42578125" style="31"/>
    <col min="4600" max="4601" width="3.7109375" style="31" customWidth="1"/>
    <col min="4602" max="4602" width="25" style="31" customWidth="1"/>
    <col min="4603" max="4603" width="34" style="31" customWidth="1"/>
    <col min="4604" max="4604" width="4.42578125" style="31" bestFit="1" customWidth="1"/>
    <col min="4605" max="4605" width="20.7109375" style="31" customWidth="1"/>
    <col min="4606" max="4606" width="20.42578125" style="31" customWidth="1"/>
    <col min="4607" max="4607" width="3.7109375" style="31" customWidth="1"/>
    <col min="4608" max="4855" width="11.42578125" style="31"/>
    <col min="4856" max="4857" width="3.7109375" style="31" customWidth="1"/>
    <col min="4858" max="4858" width="25" style="31" customWidth="1"/>
    <col min="4859" max="4859" width="34" style="31" customWidth="1"/>
    <col min="4860" max="4860" width="4.42578125" style="31" bestFit="1" customWidth="1"/>
    <col min="4861" max="4861" width="20.7109375" style="31" customWidth="1"/>
    <col min="4862" max="4862" width="20.42578125" style="31" customWidth="1"/>
    <col min="4863" max="4863" width="3.7109375" style="31" customWidth="1"/>
    <col min="4864" max="5111" width="11.42578125" style="31"/>
    <col min="5112" max="5113" width="3.7109375" style="31" customWidth="1"/>
    <col min="5114" max="5114" width="25" style="31" customWidth="1"/>
    <col min="5115" max="5115" width="34" style="31" customWidth="1"/>
    <col min="5116" max="5116" width="4.42578125" style="31" bestFit="1" customWidth="1"/>
    <col min="5117" max="5117" width="20.7109375" style="31" customWidth="1"/>
    <col min="5118" max="5118" width="20.42578125" style="31" customWidth="1"/>
    <col min="5119" max="5119" width="3.7109375" style="31" customWidth="1"/>
    <col min="5120" max="5367" width="11.42578125" style="31"/>
    <col min="5368" max="5369" width="3.7109375" style="31" customWidth="1"/>
    <col min="5370" max="5370" width="25" style="31" customWidth="1"/>
    <col min="5371" max="5371" width="34" style="31" customWidth="1"/>
    <col min="5372" max="5372" width="4.42578125" style="31" bestFit="1" customWidth="1"/>
    <col min="5373" max="5373" width="20.7109375" style="31" customWidth="1"/>
    <col min="5374" max="5374" width="20.42578125" style="31" customWidth="1"/>
    <col min="5375" max="5375" width="3.7109375" style="31" customWidth="1"/>
    <col min="5376" max="5623" width="11.42578125" style="31"/>
    <col min="5624" max="5625" width="3.7109375" style="31" customWidth="1"/>
    <col min="5626" max="5626" width="25" style="31" customWidth="1"/>
    <col min="5627" max="5627" width="34" style="31" customWidth="1"/>
    <col min="5628" max="5628" width="4.42578125" style="31" bestFit="1" customWidth="1"/>
    <col min="5629" max="5629" width="20.7109375" style="31" customWidth="1"/>
    <col min="5630" max="5630" width="20.42578125" style="31" customWidth="1"/>
    <col min="5631" max="5631" width="3.7109375" style="31" customWidth="1"/>
    <col min="5632" max="5879" width="11.42578125" style="31"/>
    <col min="5880" max="5881" width="3.7109375" style="31" customWidth="1"/>
    <col min="5882" max="5882" width="25" style="31" customWidth="1"/>
    <col min="5883" max="5883" width="34" style="31" customWidth="1"/>
    <col min="5884" max="5884" width="4.42578125" style="31" bestFit="1" customWidth="1"/>
    <col min="5885" max="5885" width="20.7109375" style="31" customWidth="1"/>
    <col min="5886" max="5886" width="20.42578125" style="31" customWidth="1"/>
    <col min="5887" max="5887" width="3.7109375" style="31" customWidth="1"/>
    <col min="5888" max="6135" width="11.42578125" style="31"/>
    <col min="6136" max="6137" width="3.7109375" style="31" customWidth="1"/>
    <col min="6138" max="6138" width="25" style="31" customWidth="1"/>
    <col min="6139" max="6139" width="34" style="31" customWidth="1"/>
    <col min="6140" max="6140" width="4.42578125" style="31" bestFit="1" customWidth="1"/>
    <col min="6141" max="6141" width="20.7109375" style="31" customWidth="1"/>
    <col min="6142" max="6142" width="20.42578125" style="31" customWidth="1"/>
    <col min="6143" max="6143" width="3.7109375" style="31" customWidth="1"/>
    <col min="6144" max="6391" width="11.42578125" style="31"/>
    <col min="6392" max="6393" width="3.7109375" style="31" customWidth="1"/>
    <col min="6394" max="6394" width="25" style="31" customWidth="1"/>
    <col min="6395" max="6395" width="34" style="31" customWidth="1"/>
    <col min="6396" max="6396" width="4.42578125" style="31" bestFit="1" customWidth="1"/>
    <col min="6397" max="6397" width="20.7109375" style="31" customWidth="1"/>
    <col min="6398" max="6398" width="20.42578125" style="31" customWidth="1"/>
    <col min="6399" max="6399" width="3.7109375" style="31" customWidth="1"/>
    <col min="6400" max="6647" width="11.42578125" style="31"/>
    <col min="6648" max="6649" width="3.7109375" style="31" customWidth="1"/>
    <col min="6650" max="6650" width="25" style="31" customWidth="1"/>
    <col min="6651" max="6651" width="34" style="31" customWidth="1"/>
    <col min="6652" max="6652" width="4.42578125" style="31" bestFit="1" customWidth="1"/>
    <col min="6653" max="6653" width="20.7109375" style="31" customWidth="1"/>
    <col min="6654" max="6654" width="20.42578125" style="31" customWidth="1"/>
    <col min="6655" max="6655" width="3.7109375" style="31" customWidth="1"/>
    <col min="6656" max="6903" width="11.42578125" style="31"/>
    <col min="6904" max="6905" width="3.7109375" style="31" customWidth="1"/>
    <col min="6906" max="6906" width="25" style="31" customWidth="1"/>
    <col min="6907" max="6907" width="34" style="31" customWidth="1"/>
    <col min="6908" max="6908" width="4.42578125" style="31" bestFit="1" customWidth="1"/>
    <col min="6909" max="6909" width="20.7109375" style="31" customWidth="1"/>
    <col min="6910" max="6910" width="20.42578125" style="31" customWidth="1"/>
    <col min="6911" max="6911" width="3.7109375" style="31" customWidth="1"/>
    <col min="6912" max="7159" width="11.42578125" style="31"/>
    <col min="7160" max="7161" width="3.7109375" style="31" customWidth="1"/>
    <col min="7162" max="7162" width="25" style="31" customWidth="1"/>
    <col min="7163" max="7163" width="34" style="31" customWidth="1"/>
    <col min="7164" max="7164" width="4.42578125" style="31" bestFit="1" customWidth="1"/>
    <col min="7165" max="7165" width="20.7109375" style="31" customWidth="1"/>
    <col min="7166" max="7166" width="20.42578125" style="31" customWidth="1"/>
    <col min="7167" max="7167" width="3.7109375" style="31" customWidth="1"/>
    <col min="7168" max="7415" width="11.42578125" style="31"/>
    <col min="7416" max="7417" width="3.7109375" style="31" customWidth="1"/>
    <col min="7418" max="7418" width="25" style="31" customWidth="1"/>
    <col min="7419" max="7419" width="34" style="31" customWidth="1"/>
    <col min="7420" max="7420" width="4.42578125" style="31" bestFit="1" customWidth="1"/>
    <col min="7421" max="7421" width="20.7109375" style="31" customWidth="1"/>
    <col min="7422" max="7422" width="20.42578125" style="31" customWidth="1"/>
    <col min="7423" max="7423" width="3.7109375" style="31" customWidth="1"/>
    <col min="7424" max="7671" width="11.42578125" style="31"/>
    <col min="7672" max="7673" width="3.7109375" style="31" customWidth="1"/>
    <col min="7674" max="7674" width="25" style="31" customWidth="1"/>
    <col min="7675" max="7675" width="34" style="31" customWidth="1"/>
    <col min="7676" max="7676" width="4.42578125" style="31" bestFit="1" customWidth="1"/>
    <col min="7677" max="7677" width="20.7109375" style="31" customWidth="1"/>
    <col min="7678" max="7678" width="20.42578125" style="31" customWidth="1"/>
    <col min="7679" max="7679" width="3.7109375" style="31" customWidth="1"/>
    <col min="7680" max="7927" width="11.42578125" style="31"/>
    <col min="7928" max="7929" width="3.7109375" style="31" customWidth="1"/>
    <col min="7930" max="7930" width="25" style="31" customWidth="1"/>
    <col min="7931" max="7931" width="34" style="31" customWidth="1"/>
    <col min="7932" max="7932" width="4.42578125" style="31" bestFit="1" customWidth="1"/>
    <col min="7933" max="7933" width="20.7109375" style="31" customWidth="1"/>
    <col min="7934" max="7934" width="20.42578125" style="31" customWidth="1"/>
    <col min="7935" max="7935" width="3.7109375" style="31" customWidth="1"/>
    <col min="7936" max="8183" width="11.42578125" style="31"/>
    <col min="8184" max="8185" width="3.7109375" style="31" customWidth="1"/>
    <col min="8186" max="8186" width="25" style="31" customWidth="1"/>
    <col min="8187" max="8187" width="34" style="31" customWidth="1"/>
    <col min="8188" max="8188" width="4.42578125" style="31" bestFit="1" customWidth="1"/>
    <col min="8189" max="8189" width="20.7109375" style="31" customWidth="1"/>
    <col min="8190" max="8190" width="20.42578125" style="31" customWidth="1"/>
    <col min="8191" max="8191" width="3.7109375" style="31" customWidth="1"/>
    <col min="8192" max="8439" width="11.42578125" style="31"/>
    <col min="8440" max="8441" width="3.7109375" style="31" customWidth="1"/>
    <col min="8442" max="8442" width="25" style="31" customWidth="1"/>
    <col min="8443" max="8443" width="34" style="31" customWidth="1"/>
    <col min="8444" max="8444" width="4.42578125" style="31" bestFit="1" customWidth="1"/>
    <col min="8445" max="8445" width="20.7109375" style="31" customWidth="1"/>
    <col min="8446" max="8446" width="20.42578125" style="31" customWidth="1"/>
    <col min="8447" max="8447" width="3.7109375" style="31" customWidth="1"/>
    <col min="8448" max="8695" width="11.42578125" style="31"/>
    <col min="8696" max="8697" width="3.7109375" style="31" customWidth="1"/>
    <col min="8698" max="8698" width="25" style="31" customWidth="1"/>
    <col min="8699" max="8699" width="34" style="31" customWidth="1"/>
    <col min="8700" max="8700" width="4.42578125" style="31" bestFit="1" customWidth="1"/>
    <col min="8701" max="8701" width="20.7109375" style="31" customWidth="1"/>
    <col min="8702" max="8702" width="20.42578125" style="31" customWidth="1"/>
    <col min="8703" max="8703" width="3.7109375" style="31" customWidth="1"/>
    <col min="8704" max="8951" width="11.42578125" style="31"/>
    <col min="8952" max="8953" width="3.7109375" style="31" customWidth="1"/>
    <col min="8954" max="8954" width="25" style="31" customWidth="1"/>
    <col min="8955" max="8955" width="34" style="31" customWidth="1"/>
    <col min="8956" max="8956" width="4.42578125" style="31" bestFit="1" customWidth="1"/>
    <col min="8957" max="8957" width="20.7109375" style="31" customWidth="1"/>
    <col min="8958" max="8958" width="20.42578125" style="31" customWidth="1"/>
    <col min="8959" max="8959" width="3.7109375" style="31" customWidth="1"/>
    <col min="8960" max="9207" width="11.42578125" style="31"/>
    <col min="9208" max="9209" width="3.7109375" style="31" customWidth="1"/>
    <col min="9210" max="9210" width="25" style="31" customWidth="1"/>
    <col min="9211" max="9211" width="34" style="31" customWidth="1"/>
    <col min="9212" max="9212" width="4.42578125" style="31" bestFit="1" customWidth="1"/>
    <col min="9213" max="9213" width="20.7109375" style="31" customWidth="1"/>
    <col min="9214" max="9214" width="20.42578125" style="31" customWidth="1"/>
    <col min="9215" max="9215" width="3.7109375" style="31" customWidth="1"/>
    <col min="9216" max="9463" width="11.42578125" style="31"/>
    <col min="9464" max="9465" width="3.7109375" style="31" customWidth="1"/>
    <col min="9466" max="9466" width="25" style="31" customWidth="1"/>
    <col min="9467" max="9467" width="34" style="31" customWidth="1"/>
    <col min="9468" max="9468" width="4.42578125" style="31" bestFit="1" customWidth="1"/>
    <col min="9469" max="9469" width="20.7109375" style="31" customWidth="1"/>
    <col min="9470" max="9470" width="20.42578125" style="31" customWidth="1"/>
    <col min="9471" max="9471" width="3.7109375" style="31" customWidth="1"/>
    <col min="9472" max="9719" width="11.42578125" style="31"/>
    <col min="9720" max="9721" width="3.7109375" style="31" customWidth="1"/>
    <col min="9722" max="9722" width="25" style="31" customWidth="1"/>
    <col min="9723" max="9723" width="34" style="31" customWidth="1"/>
    <col min="9724" max="9724" width="4.42578125" style="31" bestFit="1" customWidth="1"/>
    <col min="9725" max="9725" width="20.7109375" style="31" customWidth="1"/>
    <col min="9726" max="9726" width="20.42578125" style="31" customWidth="1"/>
    <col min="9727" max="9727" width="3.7109375" style="31" customWidth="1"/>
    <col min="9728" max="9975" width="11.42578125" style="31"/>
    <col min="9976" max="9977" width="3.7109375" style="31" customWidth="1"/>
    <col min="9978" max="9978" width="25" style="31" customWidth="1"/>
    <col min="9979" max="9979" width="34" style="31" customWidth="1"/>
    <col min="9980" max="9980" width="4.42578125" style="31" bestFit="1" customWidth="1"/>
    <col min="9981" max="9981" width="20.7109375" style="31" customWidth="1"/>
    <col min="9982" max="9982" width="20.42578125" style="31" customWidth="1"/>
    <col min="9983" max="9983" width="3.7109375" style="31" customWidth="1"/>
    <col min="9984" max="10231" width="11.42578125" style="31"/>
    <col min="10232" max="10233" width="3.7109375" style="31" customWidth="1"/>
    <col min="10234" max="10234" width="25" style="31" customWidth="1"/>
    <col min="10235" max="10235" width="34" style="31" customWidth="1"/>
    <col min="10236" max="10236" width="4.42578125" style="31" bestFit="1" customWidth="1"/>
    <col min="10237" max="10237" width="20.7109375" style="31" customWidth="1"/>
    <col min="10238" max="10238" width="20.42578125" style="31" customWidth="1"/>
    <col min="10239" max="10239" width="3.7109375" style="31" customWidth="1"/>
    <col min="10240" max="10487" width="11.42578125" style="31"/>
    <col min="10488" max="10489" width="3.7109375" style="31" customWidth="1"/>
    <col min="10490" max="10490" width="25" style="31" customWidth="1"/>
    <col min="10491" max="10491" width="34" style="31" customWidth="1"/>
    <col min="10492" max="10492" width="4.42578125" style="31" bestFit="1" customWidth="1"/>
    <col min="10493" max="10493" width="20.7109375" style="31" customWidth="1"/>
    <col min="10494" max="10494" width="20.42578125" style="31" customWidth="1"/>
    <col min="10495" max="10495" width="3.7109375" style="31" customWidth="1"/>
    <col min="10496" max="10743" width="11.42578125" style="31"/>
    <col min="10744" max="10745" width="3.7109375" style="31" customWidth="1"/>
    <col min="10746" max="10746" width="25" style="31" customWidth="1"/>
    <col min="10747" max="10747" width="34" style="31" customWidth="1"/>
    <col min="10748" max="10748" width="4.42578125" style="31" bestFit="1" customWidth="1"/>
    <col min="10749" max="10749" width="20.7109375" style="31" customWidth="1"/>
    <col min="10750" max="10750" width="20.42578125" style="31" customWidth="1"/>
    <col min="10751" max="10751" width="3.7109375" style="31" customWidth="1"/>
    <col min="10752" max="10999" width="11.42578125" style="31"/>
    <col min="11000" max="11001" width="3.7109375" style="31" customWidth="1"/>
    <col min="11002" max="11002" width="25" style="31" customWidth="1"/>
    <col min="11003" max="11003" width="34" style="31" customWidth="1"/>
    <col min="11004" max="11004" width="4.42578125" style="31" bestFit="1" customWidth="1"/>
    <col min="11005" max="11005" width="20.7109375" style="31" customWidth="1"/>
    <col min="11006" max="11006" width="20.42578125" style="31" customWidth="1"/>
    <col min="11007" max="11007" width="3.7109375" style="31" customWidth="1"/>
    <col min="11008" max="11255" width="11.42578125" style="31"/>
    <col min="11256" max="11257" width="3.7109375" style="31" customWidth="1"/>
    <col min="11258" max="11258" width="25" style="31" customWidth="1"/>
    <col min="11259" max="11259" width="34" style="31" customWidth="1"/>
    <col min="11260" max="11260" width="4.42578125" style="31" bestFit="1" customWidth="1"/>
    <col min="11261" max="11261" width="20.7109375" style="31" customWidth="1"/>
    <col min="11262" max="11262" width="20.42578125" style="31" customWidth="1"/>
    <col min="11263" max="11263" width="3.7109375" style="31" customWidth="1"/>
    <col min="11264" max="11511" width="11.42578125" style="31"/>
    <col min="11512" max="11513" width="3.7109375" style="31" customWidth="1"/>
    <col min="11514" max="11514" width="25" style="31" customWidth="1"/>
    <col min="11515" max="11515" width="34" style="31" customWidth="1"/>
    <col min="11516" max="11516" width="4.42578125" style="31" bestFit="1" customWidth="1"/>
    <col min="11517" max="11517" width="20.7109375" style="31" customWidth="1"/>
    <col min="11518" max="11518" width="20.42578125" style="31" customWidth="1"/>
    <col min="11519" max="11519" width="3.7109375" style="31" customWidth="1"/>
    <col min="11520" max="11767" width="11.42578125" style="31"/>
    <col min="11768" max="11769" width="3.7109375" style="31" customWidth="1"/>
    <col min="11770" max="11770" width="25" style="31" customWidth="1"/>
    <col min="11771" max="11771" width="34" style="31" customWidth="1"/>
    <col min="11772" max="11772" width="4.42578125" style="31" bestFit="1" customWidth="1"/>
    <col min="11773" max="11773" width="20.7109375" style="31" customWidth="1"/>
    <col min="11774" max="11774" width="20.42578125" style="31" customWidth="1"/>
    <col min="11775" max="11775" width="3.7109375" style="31" customWidth="1"/>
    <col min="11776" max="12023" width="11.42578125" style="31"/>
    <col min="12024" max="12025" width="3.7109375" style="31" customWidth="1"/>
    <col min="12026" max="12026" width="25" style="31" customWidth="1"/>
    <col min="12027" max="12027" width="34" style="31" customWidth="1"/>
    <col min="12028" max="12028" width="4.42578125" style="31" bestFit="1" customWidth="1"/>
    <col min="12029" max="12029" width="20.7109375" style="31" customWidth="1"/>
    <col min="12030" max="12030" width="20.42578125" style="31" customWidth="1"/>
    <col min="12031" max="12031" width="3.7109375" style="31" customWidth="1"/>
    <col min="12032" max="12279" width="11.42578125" style="31"/>
    <col min="12280" max="12281" width="3.7109375" style="31" customWidth="1"/>
    <col min="12282" max="12282" width="25" style="31" customWidth="1"/>
    <col min="12283" max="12283" width="34" style="31" customWidth="1"/>
    <col min="12284" max="12284" width="4.42578125" style="31" bestFit="1" customWidth="1"/>
    <col min="12285" max="12285" width="20.7109375" style="31" customWidth="1"/>
    <col min="12286" max="12286" width="20.42578125" style="31" customWidth="1"/>
    <col min="12287" max="12287" width="3.7109375" style="31" customWidth="1"/>
    <col min="12288" max="12535" width="11.42578125" style="31"/>
    <col min="12536" max="12537" width="3.7109375" style="31" customWidth="1"/>
    <col min="12538" max="12538" width="25" style="31" customWidth="1"/>
    <col min="12539" max="12539" width="34" style="31" customWidth="1"/>
    <col min="12540" max="12540" width="4.42578125" style="31" bestFit="1" customWidth="1"/>
    <col min="12541" max="12541" width="20.7109375" style="31" customWidth="1"/>
    <col min="12542" max="12542" width="20.42578125" style="31" customWidth="1"/>
    <col min="12543" max="12543" width="3.7109375" style="31" customWidth="1"/>
    <col min="12544" max="12791" width="11.42578125" style="31"/>
    <col min="12792" max="12793" width="3.7109375" style="31" customWidth="1"/>
    <col min="12794" max="12794" width="25" style="31" customWidth="1"/>
    <col min="12795" max="12795" width="34" style="31" customWidth="1"/>
    <col min="12796" max="12796" width="4.42578125" style="31" bestFit="1" customWidth="1"/>
    <col min="12797" max="12797" width="20.7109375" style="31" customWidth="1"/>
    <col min="12798" max="12798" width="20.42578125" style="31" customWidth="1"/>
    <col min="12799" max="12799" width="3.7109375" style="31" customWidth="1"/>
    <col min="12800" max="13047" width="11.42578125" style="31"/>
    <col min="13048" max="13049" width="3.7109375" style="31" customWidth="1"/>
    <col min="13050" max="13050" width="25" style="31" customWidth="1"/>
    <col min="13051" max="13051" width="34" style="31" customWidth="1"/>
    <col min="13052" max="13052" width="4.42578125" style="31" bestFit="1" customWidth="1"/>
    <col min="13053" max="13053" width="20.7109375" style="31" customWidth="1"/>
    <col min="13054" max="13054" width="20.42578125" style="31" customWidth="1"/>
    <col min="13055" max="13055" width="3.7109375" style="31" customWidth="1"/>
    <col min="13056" max="13303" width="11.42578125" style="31"/>
    <col min="13304" max="13305" width="3.7109375" style="31" customWidth="1"/>
    <col min="13306" max="13306" width="25" style="31" customWidth="1"/>
    <col min="13307" max="13307" width="34" style="31" customWidth="1"/>
    <col min="13308" max="13308" width="4.42578125" style="31" bestFit="1" customWidth="1"/>
    <col min="13309" max="13309" width="20.7109375" style="31" customWidth="1"/>
    <col min="13310" max="13310" width="20.42578125" style="31" customWidth="1"/>
    <col min="13311" max="13311" width="3.7109375" style="31" customWidth="1"/>
    <col min="13312" max="13559" width="11.42578125" style="31"/>
    <col min="13560" max="13561" width="3.7109375" style="31" customWidth="1"/>
    <col min="13562" max="13562" width="25" style="31" customWidth="1"/>
    <col min="13563" max="13563" width="34" style="31" customWidth="1"/>
    <col min="13564" max="13564" width="4.42578125" style="31" bestFit="1" customWidth="1"/>
    <col min="13565" max="13565" width="20.7109375" style="31" customWidth="1"/>
    <col min="13566" max="13566" width="20.42578125" style="31" customWidth="1"/>
    <col min="13567" max="13567" width="3.7109375" style="31" customWidth="1"/>
    <col min="13568" max="13815" width="11.42578125" style="31"/>
    <col min="13816" max="13817" width="3.7109375" style="31" customWidth="1"/>
    <col min="13818" max="13818" width="25" style="31" customWidth="1"/>
    <col min="13819" max="13819" width="34" style="31" customWidth="1"/>
    <col min="13820" max="13820" width="4.42578125" style="31" bestFit="1" customWidth="1"/>
    <col min="13821" max="13821" width="20.7109375" style="31" customWidth="1"/>
    <col min="13822" max="13822" width="20.42578125" style="31" customWidth="1"/>
    <col min="13823" max="13823" width="3.7109375" style="31" customWidth="1"/>
    <col min="13824" max="14071" width="11.42578125" style="31"/>
    <col min="14072" max="14073" width="3.7109375" style="31" customWidth="1"/>
    <col min="14074" max="14074" width="25" style="31" customWidth="1"/>
    <col min="14075" max="14075" width="34" style="31" customWidth="1"/>
    <col min="14076" max="14076" width="4.42578125" style="31" bestFit="1" customWidth="1"/>
    <col min="14077" max="14077" width="20.7109375" style="31" customWidth="1"/>
    <col min="14078" max="14078" width="20.42578125" style="31" customWidth="1"/>
    <col min="14079" max="14079" width="3.7109375" style="31" customWidth="1"/>
    <col min="14080" max="14327" width="11.42578125" style="31"/>
    <col min="14328" max="14329" width="3.7109375" style="31" customWidth="1"/>
    <col min="14330" max="14330" width="25" style="31" customWidth="1"/>
    <col min="14331" max="14331" width="34" style="31" customWidth="1"/>
    <col min="14332" max="14332" width="4.42578125" style="31" bestFit="1" customWidth="1"/>
    <col min="14333" max="14333" width="20.7109375" style="31" customWidth="1"/>
    <col min="14334" max="14334" width="20.42578125" style="31" customWidth="1"/>
    <col min="14335" max="14335" width="3.7109375" style="31" customWidth="1"/>
    <col min="14336" max="14583" width="11.42578125" style="31"/>
    <col min="14584" max="14585" width="3.7109375" style="31" customWidth="1"/>
    <col min="14586" max="14586" width="25" style="31" customWidth="1"/>
    <col min="14587" max="14587" width="34" style="31" customWidth="1"/>
    <col min="14588" max="14588" width="4.42578125" style="31" bestFit="1" customWidth="1"/>
    <col min="14589" max="14589" width="20.7109375" style="31" customWidth="1"/>
    <col min="14590" max="14590" width="20.42578125" style="31" customWidth="1"/>
    <col min="14591" max="14591" width="3.7109375" style="31" customWidth="1"/>
    <col min="14592" max="14839" width="11.42578125" style="31"/>
    <col min="14840" max="14841" width="3.7109375" style="31" customWidth="1"/>
    <col min="14842" max="14842" width="25" style="31" customWidth="1"/>
    <col min="14843" max="14843" width="34" style="31" customWidth="1"/>
    <col min="14844" max="14844" width="4.42578125" style="31" bestFit="1" customWidth="1"/>
    <col min="14845" max="14845" width="20.7109375" style="31" customWidth="1"/>
    <col min="14846" max="14846" width="20.42578125" style="31" customWidth="1"/>
    <col min="14847" max="14847" width="3.7109375" style="31" customWidth="1"/>
    <col min="14848" max="15095" width="11.42578125" style="31"/>
    <col min="15096" max="15097" width="3.7109375" style="31" customWidth="1"/>
    <col min="15098" max="15098" width="25" style="31" customWidth="1"/>
    <col min="15099" max="15099" width="34" style="31" customWidth="1"/>
    <col min="15100" max="15100" width="4.42578125" style="31" bestFit="1" customWidth="1"/>
    <col min="15101" max="15101" width="20.7109375" style="31" customWidth="1"/>
    <col min="15102" max="15102" width="20.42578125" style="31" customWidth="1"/>
    <col min="15103" max="15103" width="3.7109375" style="31" customWidth="1"/>
    <col min="15104" max="15351" width="11.42578125" style="31"/>
    <col min="15352" max="15353" width="3.7109375" style="31" customWidth="1"/>
    <col min="15354" max="15354" width="25" style="31" customWidth="1"/>
    <col min="15355" max="15355" width="34" style="31" customWidth="1"/>
    <col min="15356" max="15356" width="4.42578125" style="31" bestFit="1" customWidth="1"/>
    <col min="15357" max="15357" width="20.7109375" style="31" customWidth="1"/>
    <col min="15358" max="15358" width="20.42578125" style="31" customWidth="1"/>
    <col min="15359" max="15359" width="3.7109375" style="31" customWidth="1"/>
    <col min="15360" max="15607" width="11.42578125" style="31"/>
    <col min="15608" max="15609" width="3.7109375" style="31" customWidth="1"/>
    <col min="15610" max="15610" width="25" style="31" customWidth="1"/>
    <col min="15611" max="15611" width="34" style="31" customWidth="1"/>
    <col min="15612" max="15612" width="4.42578125" style="31" bestFit="1" customWidth="1"/>
    <col min="15613" max="15613" width="20.7109375" style="31" customWidth="1"/>
    <col min="15614" max="15614" width="20.42578125" style="31" customWidth="1"/>
    <col min="15615" max="15615" width="3.7109375" style="31" customWidth="1"/>
    <col min="15616" max="15863" width="11.42578125" style="31"/>
    <col min="15864" max="15865" width="3.7109375" style="31" customWidth="1"/>
    <col min="15866" max="15866" width="25" style="31" customWidth="1"/>
    <col min="15867" max="15867" width="34" style="31" customWidth="1"/>
    <col min="15868" max="15868" width="4.42578125" style="31" bestFit="1" customWidth="1"/>
    <col min="15869" max="15869" width="20.7109375" style="31" customWidth="1"/>
    <col min="15870" max="15870" width="20.42578125" style="31" customWidth="1"/>
    <col min="15871" max="15871" width="3.7109375" style="31" customWidth="1"/>
    <col min="15872" max="16119" width="11.42578125" style="31"/>
    <col min="16120" max="16121" width="3.7109375" style="31" customWidth="1"/>
    <col min="16122" max="16122" width="25" style="31" customWidth="1"/>
    <col min="16123" max="16123" width="34" style="31" customWidth="1"/>
    <col min="16124" max="16124" width="4.42578125" style="31" bestFit="1" customWidth="1"/>
    <col min="16125" max="16125" width="20.7109375" style="31" customWidth="1"/>
    <col min="16126" max="16126" width="20.42578125" style="31" customWidth="1"/>
    <col min="16127" max="16127" width="3.7109375" style="31" customWidth="1"/>
    <col min="16128" max="16384" width="11.42578125" style="31"/>
  </cols>
  <sheetData>
    <row r="1" spans="2:21" ht="12.75">
      <c r="C1" s="88" t="str">
        <f>IF(Deckblatt!D7="","","Projektnummer: " &amp; Deckblatt!D6 &amp; ", Projektträger: " &amp; Deckblatt!D7)</f>
        <v/>
      </c>
      <c r="J1" s="89"/>
    </row>
    <row r="2" spans="2:21" ht="18.75" customHeight="1">
      <c r="B2" s="4"/>
      <c r="C2" s="4"/>
      <c r="D2" s="4"/>
      <c r="E2" s="4"/>
      <c r="F2" s="4"/>
      <c r="G2" s="10"/>
      <c r="H2" s="10"/>
      <c r="I2" s="4"/>
      <c r="J2" s="10"/>
      <c r="K2" s="10"/>
      <c r="L2" s="4"/>
      <c r="M2" s="10"/>
      <c r="N2" s="10"/>
      <c r="O2" s="10"/>
      <c r="P2" s="10"/>
      <c r="Q2" s="10"/>
      <c r="R2" s="4"/>
      <c r="S2" s="10"/>
      <c r="T2" s="10"/>
      <c r="U2" s="4"/>
    </row>
    <row r="3" spans="2:21" ht="58.5" customHeight="1">
      <c r="B3" s="4"/>
      <c r="C3" s="419" t="s">
        <v>412</v>
      </c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</row>
    <row r="4" spans="2:21" ht="12.75">
      <c r="B4" s="4"/>
      <c r="C4" s="4"/>
      <c r="D4" s="4"/>
      <c r="E4" s="4"/>
      <c r="F4" s="4"/>
      <c r="G4" s="10"/>
      <c r="H4" s="10"/>
      <c r="I4" s="4"/>
      <c r="J4" s="10"/>
      <c r="K4" s="10"/>
      <c r="L4" s="4"/>
      <c r="M4" s="10"/>
      <c r="N4" s="10"/>
      <c r="O4" s="10"/>
      <c r="P4" s="10"/>
      <c r="Q4" s="10"/>
      <c r="R4" s="4"/>
      <c r="S4" s="10"/>
      <c r="T4" s="10"/>
      <c r="U4" s="4"/>
    </row>
    <row r="5" spans="2:21" ht="45" customHeight="1">
      <c r="B5" s="4"/>
      <c r="C5" s="448" t="s">
        <v>168</v>
      </c>
      <c r="D5" s="449"/>
      <c r="E5" s="450"/>
      <c r="F5" s="235" t="s">
        <v>83</v>
      </c>
      <c r="G5" s="208" t="s">
        <v>84</v>
      </c>
      <c r="H5" s="44"/>
      <c r="I5" s="235" t="s">
        <v>64</v>
      </c>
      <c r="J5" s="208" t="s">
        <v>85</v>
      </c>
      <c r="K5" s="44"/>
      <c r="L5" s="235" t="s">
        <v>403</v>
      </c>
      <c r="M5" s="208" t="s">
        <v>406</v>
      </c>
      <c r="N5" s="44"/>
      <c r="O5" s="235" t="s">
        <v>407</v>
      </c>
      <c r="P5" s="208" t="s">
        <v>405</v>
      </c>
      <c r="Q5" s="44"/>
      <c r="R5" s="465" t="s">
        <v>395</v>
      </c>
      <c r="S5" s="466"/>
      <c r="T5" s="466"/>
      <c r="U5" s="467"/>
    </row>
    <row r="6" spans="2:21" ht="18.75" customHeight="1">
      <c r="B6" s="4"/>
      <c r="C6" s="468" t="s">
        <v>74</v>
      </c>
      <c r="D6" s="469"/>
      <c r="E6" s="470"/>
      <c r="F6" s="212">
        <f>SUBTOTAL(9,F7:F15)</f>
        <v>0</v>
      </c>
      <c r="G6" s="213">
        <f>IF($F$17=0,0,F6/$F$17)</f>
        <v>0</v>
      </c>
      <c r="H6" s="45"/>
      <c r="I6" s="212">
        <f>SUBTOTAL(9,I7:I15)</f>
        <v>0</v>
      </c>
      <c r="J6" s="213">
        <f>IF(F6=0,0,I6/F6)</f>
        <v>0</v>
      </c>
      <c r="K6" s="45"/>
      <c r="L6" s="212">
        <f>SUM(L7,L10,L15)</f>
        <v>0</v>
      </c>
      <c r="M6" s="213">
        <f t="shared" ref="M6:M17" si="0">IF(I6=0,0,L6/I6)</f>
        <v>0</v>
      </c>
      <c r="N6" s="45"/>
      <c r="O6" s="212">
        <f>SUM(O7,O10,O15)</f>
        <v>0</v>
      </c>
      <c r="P6" s="213">
        <f t="shared" ref="P6" si="1">IF(L6=0,0,O6/L6)</f>
        <v>0</v>
      </c>
      <c r="Q6" s="45"/>
      <c r="R6" s="453"/>
      <c r="S6" s="454"/>
      <c r="T6" s="454"/>
      <c r="U6" s="455"/>
    </row>
    <row r="7" spans="2:21" ht="27" customHeight="1">
      <c r="B7" s="4"/>
      <c r="C7" s="456" t="s">
        <v>75</v>
      </c>
      <c r="D7" s="457"/>
      <c r="E7" s="458"/>
      <c r="F7" s="234">
        <f>SUBTOTAL(9,F8:F9)</f>
        <v>0</v>
      </c>
      <c r="G7" s="214">
        <f t="shared" ref="G7:G17" si="2">IF($F$17=0,0,F7/$F$17)</f>
        <v>0</v>
      </c>
      <c r="H7" s="46"/>
      <c r="I7" s="234">
        <f>SUBTOTAL(9,I8:I9)</f>
        <v>0</v>
      </c>
      <c r="J7" s="214">
        <f t="shared" ref="J7:J17" si="3">IF(F7=0,0,I7/F7)</f>
        <v>0</v>
      </c>
      <c r="K7" s="46"/>
      <c r="L7" s="234">
        <f>IF(SUM(L8:L9)&gt;F7*1.1,F7*1.1,SUM(L8:L9))</f>
        <v>0</v>
      </c>
      <c r="M7" s="214">
        <f>IF(I7=0,0,L7/I7)</f>
        <v>0</v>
      </c>
      <c r="N7" s="46"/>
      <c r="O7" s="234">
        <f>IF(SUM(O8:O9)&gt;I7*1.1,I7*1.1,SUM(O8:O9))</f>
        <v>0</v>
      </c>
      <c r="P7" s="214">
        <f>IF(L7=0,0,O7/L7)</f>
        <v>0</v>
      </c>
      <c r="Q7" s="46"/>
      <c r="R7" s="453" t="str">
        <f>IF(SUM(L8:L9)&gt;F7*1.1,"Die förderfähigen Ausgaben wurden auf 110% des Budgets gekürzt","")</f>
        <v/>
      </c>
      <c r="S7" s="454"/>
      <c r="T7" s="454"/>
      <c r="U7" s="455"/>
    </row>
    <row r="8" spans="2:21" ht="18.75" customHeight="1">
      <c r="B8" s="4"/>
      <c r="C8" s="462" t="s">
        <v>87</v>
      </c>
      <c r="D8" s="463"/>
      <c r="E8" s="464"/>
      <c r="F8" s="47">
        <f>Overview!F8</f>
        <v>0</v>
      </c>
      <c r="G8" s="214">
        <f>IF($F$17=0,0,F8/$F$17)</f>
        <v>0</v>
      </c>
      <c r="H8" s="46"/>
      <c r="I8" s="216">
        <f>TabA1[[#Totals],[eingereichter
Betrag (€)]]</f>
        <v>0</v>
      </c>
      <c r="J8" s="214">
        <f t="shared" si="3"/>
        <v>0</v>
      </c>
      <c r="K8" s="46"/>
      <c r="L8" s="216">
        <f>L22+F22</f>
        <v>0</v>
      </c>
      <c r="M8" s="214">
        <f t="shared" si="0"/>
        <v>0</v>
      </c>
      <c r="N8" s="46"/>
      <c r="O8" s="216">
        <f>O22+F22</f>
        <v>0</v>
      </c>
      <c r="P8" s="214">
        <f t="shared" ref="P8:P17" si="4">IF(L8=0,0,O8/L8)</f>
        <v>0</v>
      </c>
      <c r="Q8" s="46"/>
      <c r="R8" s="453"/>
      <c r="S8" s="454"/>
      <c r="T8" s="454"/>
      <c r="U8" s="455"/>
    </row>
    <row r="9" spans="2:21" ht="18.75" customHeight="1">
      <c r="B9" s="4"/>
      <c r="C9" s="462" t="s">
        <v>88</v>
      </c>
      <c r="D9" s="463"/>
      <c r="E9" s="464"/>
      <c r="F9" s="47">
        <f>Overview!F9</f>
        <v>0</v>
      </c>
      <c r="G9" s="214">
        <f t="shared" si="2"/>
        <v>0</v>
      </c>
      <c r="H9" s="46"/>
      <c r="I9" s="216">
        <f>TabA2[[#Totals],[eingereichter
Betrag (€)]]</f>
        <v>0</v>
      </c>
      <c r="J9" s="214">
        <f t="shared" si="3"/>
        <v>0</v>
      </c>
      <c r="K9" s="46"/>
      <c r="L9" s="216">
        <f>L23+F23</f>
        <v>0</v>
      </c>
      <c r="M9" s="214">
        <f t="shared" si="0"/>
        <v>0</v>
      </c>
      <c r="N9" s="46"/>
      <c r="O9" s="216">
        <f>O23+F23</f>
        <v>0</v>
      </c>
      <c r="P9" s="214">
        <f t="shared" si="4"/>
        <v>0</v>
      </c>
      <c r="Q9" s="46"/>
      <c r="R9" s="453"/>
      <c r="S9" s="454"/>
      <c r="T9" s="454"/>
      <c r="U9" s="455"/>
    </row>
    <row r="10" spans="2:21" ht="18.75" customHeight="1">
      <c r="B10" s="4"/>
      <c r="C10" s="456" t="s">
        <v>78</v>
      </c>
      <c r="D10" s="457"/>
      <c r="E10" s="458"/>
      <c r="F10" s="234">
        <f>SUBTOTAL(9,F11:F14)</f>
        <v>0</v>
      </c>
      <c r="G10" s="214">
        <f t="shared" si="2"/>
        <v>0</v>
      </c>
      <c r="H10" s="46"/>
      <c r="I10" s="234">
        <f>SUBTOTAL(9,I11:I14)</f>
        <v>0</v>
      </c>
      <c r="J10" s="214">
        <f t="shared" si="3"/>
        <v>0</v>
      </c>
      <c r="K10" s="46"/>
      <c r="L10" s="234">
        <f>IF(SUM(L11:L14)&gt;F10*1.1,F10*1.1,SUM(L11:L14))</f>
        <v>0</v>
      </c>
      <c r="M10" s="214">
        <f t="shared" si="0"/>
        <v>0</v>
      </c>
      <c r="N10" s="46"/>
      <c r="O10" s="234">
        <f>IF(SUM(O11:O14)&gt;I10*1.1,I10*1.1,SUM(O11:O14))</f>
        <v>0</v>
      </c>
      <c r="P10" s="214">
        <f t="shared" si="4"/>
        <v>0</v>
      </c>
      <c r="Q10" s="46"/>
      <c r="R10" s="453" t="str">
        <f>IF(SUM(L11:L14)&gt;F10*1.1,"Die förderfähigen Ausgaben wurden auf 110% des Budgets gekürzt","")</f>
        <v/>
      </c>
      <c r="S10" s="454"/>
      <c r="T10" s="454"/>
      <c r="U10" s="455"/>
    </row>
    <row r="11" spans="2:21" ht="18.75" customHeight="1">
      <c r="B11" s="4"/>
      <c r="C11" s="462" t="s">
        <v>89</v>
      </c>
      <c r="D11" s="463"/>
      <c r="E11" s="464"/>
      <c r="F11" s="47">
        <f>Overview!F11</f>
        <v>0</v>
      </c>
      <c r="G11" s="214">
        <f t="shared" si="2"/>
        <v>0</v>
      </c>
      <c r="H11" s="46"/>
      <c r="I11" s="216">
        <f>TabB1[[#Totals],[eingereichter
Betrag (€)]]</f>
        <v>0</v>
      </c>
      <c r="J11" s="214">
        <f t="shared" si="3"/>
        <v>0</v>
      </c>
      <c r="K11" s="46"/>
      <c r="L11" s="216">
        <f>L25+F25</f>
        <v>0</v>
      </c>
      <c r="M11" s="214">
        <f t="shared" si="0"/>
        <v>0</v>
      </c>
      <c r="N11" s="46"/>
      <c r="O11" s="216">
        <f>O25+F25</f>
        <v>0</v>
      </c>
      <c r="P11" s="214">
        <f t="shared" si="4"/>
        <v>0</v>
      </c>
      <c r="Q11" s="46"/>
      <c r="R11" s="453"/>
      <c r="S11" s="454"/>
      <c r="T11" s="454"/>
      <c r="U11" s="455"/>
    </row>
    <row r="12" spans="2:21" ht="18.75" customHeight="1">
      <c r="B12" s="4"/>
      <c r="C12" s="462" t="s">
        <v>90</v>
      </c>
      <c r="D12" s="463"/>
      <c r="E12" s="464"/>
      <c r="F12" s="47">
        <f>Overview!F12</f>
        <v>0</v>
      </c>
      <c r="G12" s="214">
        <f t="shared" si="2"/>
        <v>0</v>
      </c>
      <c r="H12" s="46"/>
      <c r="I12" s="216">
        <f>TabB2[[#Totals],[eingereichter
Betrag (€)]]</f>
        <v>0</v>
      </c>
      <c r="J12" s="214">
        <f t="shared" si="3"/>
        <v>0</v>
      </c>
      <c r="K12" s="46"/>
      <c r="L12" s="216">
        <f>L26+F26</f>
        <v>0</v>
      </c>
      <c r="M12" s="214">
        <f t="shared" si="0"/>
        <v>0</v>
      </c>
      <c r="N12" s="46"/>
      <c r="O12" s="216">
        <f>O26+F26</f>
        <v>0</v>
      </c>
      <c r="P12" s="214">
        <f t="shared" si="4"/>
        <v>0</v>
      </c>
      <c r="Q12" s="46"/>
      <c r="R12" s="453"/>
      <c r="S12" s="454"/>
      <c r="T12" s="454"/>
      <c r="U12" s="455"/>
    </row>
    <row r="13" spans="2:21" ht="18.75" customHeight="1">
      <c r="B13" s="4"/>
      <c r="C13" s="462" t="s">
        <v>91</v>
      </c>
      <c r="D13" s="463"/>
      <c r="E13" s="464"/>
      <c r="F13" s="47">
        <f>Overview!F13</f>
        <v>0</v>
      </c>
      <c r="G13" s="214">
        <f t="shared" si="2"/>
        <v>0</v>
      </c>
      <c r="H13" s="46"/>
      <c r="I13" s="216">
        <f>TabB3[[#Totals],[eingereichter
Betrag (€)]]</f>
        <v>0</v>
      </c>
      <c r="J13" s="214">
        <f t="shared" si="3"/>
        <v>0</v>
      </c>
      <c r="K13" s="46"/>
      <c r="L13" s="216">
        <f>L27+F27</f>
        <v>0</v>
      </c>
      <c r="M13" s="214">
        <f t="shared" si="0"/>
        <v>0</v>
      </c>
      <c r="N13" s="46"/>
      <c r="O13" s="216">
        <f>O27+F27</f>
        <v>0</v>
      </c>
      <c r="P13" s="214">
        <f t="shared" si="4"/>
        <v>0</v>
      </c>
      <c r="Q13" s="46"/>
      <c r="R13" s="453"/>
      <c r="S13" s="454"/>
      <c r="T13" s="454"/>
      <c r="U13" s="455"/>
    </row>
    <row r="14" spans="2:21" ht="18.75" customHeight="1">
      <c r="B14" s="4"/>
      <c r="C14" s="462" t="s">
        <v>92</v>
      </c>
      <c r="D14" s="463"/>
      <c r="E14" s="464"/>
      <c r="F14" s="47">
        <f>Overview!F14</f>
        <v>0</v>
      </c>
      <c r="G14" s="214">
        <f t="shared" si="2"/>
        <v>0</v>
      </c>
      <c r="H14" s="46"/>
      <c r="I14" s="216">
        <f>TabB4[[#Totals],[eingereichter
Betrag (€)]]</f>
        <v>0</v>
      </c>
      <c r="J14" s="214">
        <f t="shared" si="3"/>
        <v>0</v>
      </c>
      <c r="K14" s="46"/>
      <c r="L14" s="216">
        <f>L28+F28</f>
        <v>0</v>
      </c>
      <c r="M14" s="214">
        <f t="shared" si="0"/>
        <v>0</v>
      </c>
      <c r="N14" s="46"/>
      <c r="O14" s="216">
        <f>O28+F28</f>
        <v>0</v>
      </c>
      <c r="P14" s="214">
        <f t="shared" si="4"/>
        <v>0</v>
      </c>
      <c r="Q14" s="46"/>
      <c r="R14" s="453"/>
      <c r="S14" s="454"/>
      <c r="T14" s="454"/>
      <c r="U14" s="455"/>
    </row>
    <row r="15" spans="2:21" ht="18.75" customHeight="1">
      <c r="B15" s="4"/>
      <c r="C15" s="456" t="s">
        <v>38</v>
      </c>
      <c r="D15" s="457"/>
      <c r="E15" s="458"/>
      <c r="F15" s="48">
        <f>Overview!F15</f>
        <v>0</v>
      </c>
      <c r="G15" s="214">
        <f t="shared" si="2"/>
        <v>0</v>
      </c>
      <c r="H15" s="46"/>
      <c r="I15" s="206">
        <f>TabC[[#Totals],[eingereichter
Betrag (€)]]</f>
        <v>0</v>
      </c>
      <c r="J15" s="214">
        <f t="shared" si="3"/>
        <v>0</v>
      </c>
      <c r="K15" s="46"/>
      <c r="L15" s="206">
        <f>IF((L29+F29)&gt;F15*1.1,F15*1.1,(L29+F29))</f>
        <v>0</v>
      </c>
      <c r="M15" s="214">
        <f t="shared" si="0"/>
        <v>0</v>
      </c>
      <c r="N15" s="46"/>
      <c r="O15" s="206">
        <f>IF((O29+F29)&gt;I15*1.1,I15*1.1,(O29+F29))</f>
        <v>0</v>
      </c>
      <c r="P15" s="214">
        <f t="shared" si="4"/>
        <v>0</v>
      </c>
      <c r="Q15" s="46"/>
      <c r="R15" s="453" t="str">
        <f>IF(L15&gt;F15*1.1,"Die förderfähigen Ausgaben wurden auf 110% des Budgets gekürzt","")</f>
        <v/>
      </c>
      <c r="S15" s="454"/>
      <c r="T15" s="454"/>
      <c r="U15" s="455"/>
    </row>
    <row r="16" spans="2:21" ht="18.75" customHeight="1">
      <c r="B16" s="4"/>
      <c r="C16" s="209" t="s">
        <v>81</v>
      </c>
      <c r="D16" s="210" t="s">
        <v>82</v>
      </c>
      <c r="E16" s="211">
        <f>IF(F7=0,0,F16/F7)</f>
        <v>0</v>
      </c>
      <c r="F16" s="49">
        <f>Overview!F16</f>
        <v>0</v>
      </c>
      <c r="G16" s="213">
        <f t="shared" si="2"/>
        <v>0</v>
      </c>
      <c r="H16" s="45"/>
      <c r="I16" s="212">
        <f>E16*I7</f>
        <v>0</v>
      </c>
      <c r="J16" s="213">
        <f t="shared" si="3"/>
        <v>0</v>
      </c>
      <c r="K16" s="45"/>
      <c r="L16" s="212">
        <f>ROUND(E16*L7,2)</f>
        <v>0</v>
      </c>
      <c r="M16" s="213">
        <f t="shared" si="0"/>
        <v>0</v>
      </c>
      <c r="N16" s="45"/>
      <c r="O16" s="212">
        <f>ROUND(E16*O7,2)</f>
        <v>0</v>
      </c>
      <c r="P16" s="213">
        <f t="shared" si="4"/>
        <v>0</v>
      </c>
      <c r="Q16" s="45"/>
      <c r="R16" s="453" t="str">
        <f>IF(L16&lt;F16,"Laut Fördervertrag sind die indirekten Kosten mit " &amp; ROUND(E16*100,2) &amp; "% der direkt förderfähigen Personalkosten begrenzt.","")</f>
        <v/>
      </c>
      <c r="S16" s="454"/>
      <c r="T16" s="454"/>
      <c r="U16" s="455"/>
    </row>
    <row r="17" spans="2:21" ht="18.75" customHeight="1">
      <c r="B17" s="4"/>
      <c r="C17" s="445" t="s">
        <v>93</v>
      </c>
      <c r="D17" s="446"/>
      <c r="E17" s="447"/>
      <c r="F17" s="215">
        <f>SUBTOTAL(9,F6:F16)</f>
        <v>0</v>
      </c>
      <c r="G17" s="213">
        <f t="shared" si="2"/>
        <v>0</v>
      </c>
      <c r="H17" s="45"/>
      <c r="I17" s="215">
        <f>SUBTOTAL(9,I6:I16)</f>
        <v>0</v>
      </c>
      <c r="J17" s="213">
        <f t="shared" si="3"/>
        <v>0</v>
      </c>
      <c r="K17" s="45"/>
      <c r="L17" s="215">
        <f>SUM(L16+L6)</f>
        <v>0</v>
      </c>
      <c r="M17" s="213">
        <f t="shared" si="0"/>
        <v>0</v>
      </c>
      <c r="N17" s="45"/>
      <c r="O17" s="215">
        <f>SUM(O16+O6)</f>
        <v>0</v>
      </c>
      <c r="P17" s="213">
        <f t="shared" si="4"/>
        <v>0</v>
      </c>
      <c r="Q17" s="45"/>
      <c r="R17" s="453" t="str">
        <f>IF(L17&gt;0,"Die finale Budgetausschöpfung auf Basis der förderfähigen Ausgaben gesamt beträgt " &amp; ROUND(L17/F17*100,2)  &amp; "%.","")</f>
        <v/>
      </c>
      <c r="S17" s="454"/>
      <c r="T17" s="454"/>
      <c r="U17" s="455"/>
    </row>
    <row r="18" spans="2:21" ht="18.75" customHeight="1">
      <c r="B18" s="4"/>
      <c r="C18" s="37"/>
      <c r="D18" s="4"/>
      <c r="E18" s="4"/>
      <c r="F18" s="4"/>
      <c r="G18" s="10"/>
      <c r="H18" s="10"/>
      <c r="I18" s="50"/>
      <c r="J18" s="10"/>
      <c r="K18" s="10"/>
      <c r="L18" s="50"/>
      <c r="M18" s="38"/>
      <c r="N18" s="10"/>
      <c r="O18" s="50"/>
      <c r="P18" s="38"/>
      <c r="Q18" s="10"/>
      <c r="R18" s="50"/>
      <c r="S18" s="38"/>
      <c r="T18" s="10"/>
      <c r="U18" s="50"/>
    </row>
    <row r="19" spans="2:21" ht="45" outlineLevel="1">
      <c r="B19" s="4"/>
      <c r="C19" s="448" t="s">
        <v>169</v>
      </c>
      <c r="D19" s="449"/>
      <c r="E19" s="450"/>
      <c r="F19" s="235" t="s">
        <v>150</v>
      </c>
      <c r="G19" s="208" t="s">
        <v>165</v>
      </c>
      <c r="H19" s="44"/>
      <c r="I19" s="235" t="s">
        <v>151</v>
      </c>
      <c r="J19" s="208" t="s">
        <v>165</v>
      </c>
      <c r="K19" s="44"/>
      <c r="L19" s="235" t="s">
        <v>404</v>
      </c>
      <c r="M19" s="208" t="s">
        <v>164</v>
      </c>
      <c r="N19" s="31"/>
      <c r="O19" s="235" t="s">
        <v>408</v>
      </c>
      <c r="P19" s="208" t="s">
        <v>164</v>
      </c>
      <c r="Q19" s="31"/>
      <c r="R19" s="465" t="s">
        <v>395</v>
      </c>
      <c r="S19" s="466"/>
      <c r="T19" s="466"/>
      <c r="U19" s="467"/>
    </row>
    <row r="20" spans="2:21" ht="18.75" customHeight="1" outlineLevel="1">
      <c r="B20" s="4"/>
      <c r="C20" s="468" t="s">
        <v>74</v>
      </c>
      <c r="D20" s="469"/>
      <c r="E20" s="470"/>
      <c r="F20" s="212">
        <f>SUM(F21,F24,F29)</f>
        <v>0</v>
      </c>
      <c r="G20" s="213">
        <f t="shared" ref="G20:G31" si="5">IF($I6=0,0,F20/$I6)</f>
        <v>0</v>
      </c>
      <c r="H20" s="45"/>
      <c r="I20" s="212">
        <f>SUM(I21,I24,I29)</f>
        <v>0</v>
      </c>
      <c r="J20" s="213">
        <f t="shared" ref="J20:J31" si="6">IF($I6=0,0,I20/$I6)</f>
        <v>0</v>
      </c>
      <c r="K20" s="45"/>
      <c r="L20" s="212">
        <f>SUM(L21,L24,L29)</f>
        <v>0</v>
      </c>
      <c r="M20" s="213">
        <f t="shared" ref="M20:M31" si="7">IF(I20=0,0,(I20-L20)/I20)</f>
        <v>0</v>
      </c>
      <c r="N20" s="31"/>
      <c r="O20" s="212">
        <f>SUM(O21,O24,O29)</f>
        <v>0</v>
      </c>
      <c r="P20" s="213">
        <f t="shared" ref="P20:P31" si="8">IF(L20=0,0,(L20-O20)/L20)</f>
        <v>0</v>
      </c>
      <c r="Q20" s="31"/>
      <c r="R20" s="453"/>
      <c r="S20" s="454"/>
      <c r="T20" s="454"/>
      <c r="U20" s="455"/>
    </row>
    <row r="21" spans="2:21" ht="18.75" customHeight="1" outlineLevel="1">
      <c r="B21" s="4"/>
      <c r="C21" s="456" t="s">
        <v>75</v>
      </c>
      <c r="D21" s="457"/>
      <c r="E21" s="458"/>
      <c r="F21" s="234">
        <f>SUM(F22:F23)</f>
        <v>0</v>
      </c>
      <c r="G21" s="214">
        <f t="shared" si="5"/>
        <v>0</v>
      </c>
      <c r="H21" s="46"/>
      <c r="I21" s="234">
        <f>SUM(I22:I23)</f>
        <v>0</v>
      </c>
      <c r="J21" s="214">
        <f t="shared" si="6"/>
        <v>0</v>
      </c>
      <c r="K21" s="46"/>
      <c r="L21" s="234">
        <f>SUM(L22:L23)</f>
        <v>0</v>
      </c>
      <c r="M21" s="214">
        <f t="shared" si="7"/>
        <v>0</v>
      </c>
      <c r="N21" s="31"/>
      <c r="O21" s="234">
        <f>SUM(O22:O23)</f>
        <v>0</v>
      </c>
      <c r="P21" s="214">
        <f t="shared" si="8"/>
        <v>0</v>
      </c>
      <c r="Q21" s="31"/>
      <c r="R21" s="453"/>
      <c r="S21" s="454"/>
      <c r="T21" s="454"/>
      <c r="U21" s="455"/>
    </row>
    <row r="22" spans="2:21" ht="18.75" customHeight="1" outlineLevel="1">
      <c r="B22" s="4"/>
      <c r="C22" s="462" t="s">
        <v>87</v>
      </c>
      <c r="D22" s="463"/>
      <c r="E22" s="464"/>
      <c r="F22" s="216">
        <f>I8-I22</f>
        <v>0</v>
      </c>
      <c r="G22" s="214">
        <f t="shared" si="5"/>
        <v>0</v>
      </c>
      <c r="H22" s="46"/>
      <c r="I22" s="216">
        <f>ROUND(SUMIF(TabA1[Stich-
probe],"&gt;0",TabA1[eingereichter
Betrag (€)]),2)</f>
        <v>0</v>
      </c>
      <c r="J22" s="214">
        <f t="shared" si="6"/>
        <v>0</v>
      </c>
      <c r="K22" s="46"/>
      <c r="L22" s="216">
        <f>TabA1[[#Totals],[Förderfähige Kosten nach Second-Level Kontrolle durch PB anerkannt]]</f>
        <v>0</v>
      </c>
      <c r="M22" s="214">
        <f t="shared" si="7"/>
        <v>0</v>
      </c>
      <c r="N22" s="31"/>
      <c r="O22" s="216">
        <f>TabA1[[#Totals],[Förderfähige Kosten von ZB nach Second-Level-Kontrolle anerkannt]]</f>
        <v>0</v>
      </c>
      <c r="P22" s="214">
        <f t="shared" si="8"/>
        <v>0</v>
      </c>
      <c r="Q22" s="31"/>
      <c r="R22" s="453"/>
      <c r="S22" s="454"/>
      <c r="T22" s="454"/>
      <c r="U22" s="455"/>
    </row>
    <row r="23" spans="2:21" ht="18.75" customHeight="1" outlineLevel="1">
      <c r="B23" s="4"/>
      <c r="C23" s="462" t="s">
        <v>88</v>
      </c>
      <c r="D23" s="463"/>
      <c r="E23" s="464"/>
      <c r="F23" s="216">
        <f>I9-I23</f>
        <v>0</v>
      </c>
      <c r="G23" s="214">
        <f t="shared" si="5"/>
        <v>0</v>
      </c>
      <c r="H23" s="46"/>
      <c r="I23" s="216">
        <f>ROUND(SUMIF(TabA2[Stich-
probe],"&gt;0",TabA2[eingereichter
Betrag (€)]),2)</f>
        <v>0</v>
      </c>
      <c r="J23" s="214">
        <f t="shared" si="6"/>
        <v>0</v>
      </c>
      <c r="K23" s="46"/>
      <c r="L23" s="216">
        <f>TabA2[[#Totals],[Förderfähige Kosten nach Second-Level Kontrolle durch PB anerkannt]]</f>
        <v>0</v>
      </c>
      <c r="M23" s="214">
        <f t="shared" si="7"/>
        <v>0</v>
      </c>
      <c r="N23" s="31"/>
      <c r="O23" s="216">
        <f>TabA2[[#Totals],[Förderfähige Kosten von ZB nach Second-Level-Kontrolle anerkannt]]</f>
        <v>0</v>
      </c>
      <c r="P23" s="214">
        <f t="shared" si="8"/>
        <v>0</v>
      </c>
      <c r="Q23" s="31"/>
      <c r="R23" s="453"/>
      <c r="S23" s="454"/>
      <c r="T23" s="454"/>
      <c r="U23" s="455"/>
    </row>
    <row r="24" spans="2:21" ht="18.75" customHeight="1" outlineLevel="1">
      <c r="B24" s="4"/>
      <c r="C24" s="456" t="s">
        <v>78</v>
      </c>
      <c r="D24" s="457"/>
      <c r="E24" s="458"/>
      <c r="F24" s="234">
        <f>SUM(F25:F28)</f>
        <v>0</v>
      </c>
      <c r="G24" s="214">
        <f t="shared" si="5"/>
        <v>0</v>
      </c>
      <c r="H24" s="46"/>
      <c r="I24" s="234">
        <f>SUM(I25:I28)</f>
        <v>0</v>
      </c>
      <c r="J24" s="214">
        <f t="shared" si="6"/>
        <v>0</v>
      </c>
      <c r="K24" s="46"/>
      <c r="L24" s="234">
        <f>SUM(L25:L28)</f>
        <v>0</v>
      </c>
      <c r="M24" s="214">
        <f t="shared" si="7"/>
        <v>0</v>
      </c>
      <c r="N24" s="31"/>
      <c r="O24" s="234">
        <f>SUM(O25:O28)</f>
        <v>0</v>
      </c>
      <c r="P24" s="214">
        <f t="shared" si="8"/>
        <v>0</v>
      </c>
      <c r="Q24" s="31"/>
      <c r="R24" s="453"/>
      <c r="S24" s="454"/>
      <c r="T24" s="454"/>
      <c r="U24" s="455"/>
    </row>
    <row r="25" spans="2:21" ht="18.75" customHeight="1" outlineLevel="1">
      <c r="B25" s="4"/>
      <c r="C25" s="462" t="s">
        <v>89</v>
      </c>
      <c r="D25" s="463"/>
      <c r="E25" s="464"/>
      <c r="F25" s="216">
        <f>I11-I25</f>
        <v>0</v>
      </c>
      <c r="G25" s="214">
        <f t="shared" si="5"/>
        <v>0</v>
      </c>
      <c r="H25" s="46"/>
      <c r="I25" s="216">
        <f>ROUND(SUMIF(TabB1[Stich-
probe],"&gt;0",TabB1[eingereichter
Betrag (€)]),2)</f>
        <v>0</v>
      </c>
      <c r="J25" s="214">
        <f t="shared" si="6"/>
        <v>0</v>
      </c>
      <c r="K25" s="46"/>
      <c r="L25" s="216">
        <f>TabB1[[#Totals],[Förderfähige Kosten nach Second-Level Kontrolle durch PB anerkannt]]</f>
        <v>0</v>
      </c>
      <c r="M25" s="214">
        <f t="shared" si="7"/>
        <v>0</v>
      </c>
      <c r="N25" s="31"/>
      <c r="O25" s="216">
        <f>TabB1[[#Totals],[Förderfähige Kosten von ZB nach Second-Level-Kontrolle anerkannt]]</f>
        <v>0</v>
      </c>
      <c r="P25" s="214">
        <f t="shared" si="8"/>
        <v>0</v>
      </c>
      <c r="Q25" s="31"/>
      <c r="R25" s="453"/>
      <c r="S25" s="454"/>
      <c r="T25" s="454"/>
      <c r="U25" s="455"/>
    </row>
    <row r="26" spans="2:21" ht="18.75" customHeight="1" outlineLevel="1">
      <c r="B26" s="4"/>
      <c r="C26" s="462" t="s">
        <v>90</v>
      </c>
      <c r="D26" s="463"/>
      <c r="E26" s="464"/>
      <c r="F26" s="216">
        <f>I12-I26</f>
        <v>0</v>
      </c>
      <c r="G26" s="214">
        <f t="shared" si="5"/>
        <v>0</v>
      </c>
      <c r="H26" s="46"/>
      <c r="I26" s="216">
        <f>ROUND(SUMIF(TabB2[Stich-
probe],"&gt;0",TabB2[eingereichter
Betrag (€)]),2)</f>
        <v>0</v>
      </c>
      <c r="J26" s="214">
        <f t="shared" si="6"/>
        <v>0</v>
      </c>
      <c r="K26" s="46"/>
      <c r="L26" s="216">
        <f>TabB2[[#Totals],[Förderfähige Kosten nach Second-Level Kontrolle durch PB anerkannt]]</f>
        <v>0</v>
      </c>
      <c r="M26" s="214">
        <f t="shared" si="7"/>
        <v>0</v>
      </c>
      <c r="N26" s="31"/>
      <c r="O26" s="216">
        <f>TabB2[[#Totals],[Förderfähige Kosten von ZB nach Second-Level-Kontrolle anerkannt]]</f>
        <v>0</v>
      </c>
      <c r="P26" s="214">
        <f t="shared" si="8"/>
        <v>0</v>
      </c>
      <c r="Q26" s="31"/>
      <c r="R26" s="453"/>
      <c r="S26" s="454"/>
      <c r="T26" s="454"/>
      <c r="U26" s="455"/>
    </row>
    <row r="27" spans="2:21" ht="18.75" customHeight="1" outlineLevel="1">
      <c r="B27" s="4"/>
      <c r="C27" s="462" t="s">
        <v>91</v>
      </c>
      <c r="D27" s="463"/>
      <c r="E27" s="464"/>
      <c r="F27" s="216">
        <f>I13-I27</f>
        <v>0</v>
      </c>
      <c r="G27" s="214">
        <f t="shared" si="5"/>
        <v>0</v>
      </c>
      <c r="H27" s="46"/>
      <c r="I27" s="216">
        <f>ROUND(SUMIF(TabB3[Stich-
probe],"&gt;0",TabB3[eingereichter
Betrag (€)]),2)</f>
        <v>0</v>
      </c>
      <c r="J27" s="214">
        <f t="shared" si="6"/>
        <v>0</v>
      </c>
      <c r="K27" s="46"/>
      <c r="L27" s="216">
        <f>TabB3[[#Totals],[Förderfähige Kosten nach Second-Level Kontrolle durch PB anerkannt]]</f>
        <v>0</v>
      </c>
      <c r="M27" s="214">
        <f t="shared" si="7"/>
        <v>0</v>
      </c>
      <c r="N27" s="31"/>
      <c r="O27" s="216">
        <f>TabB3[[#Totals],[Förderfähige Kosten von ZB nach Second-Level-Kontrolle anerkannt]]</f>
        <v>0</v>
      </c>
      <c r="P27" s="214">
        <f t="shared" si="8"/>
        <v>0</v>
      </c>
      <c r="Q27" s="31"/>
      <c r="R27" s="453"/>
      <c r="S27" s="454"/>
      <c r="T27" s="454"/>
      <c r="U27" s="455"/>
    </row>
    <row r="28" spans="2:21" ht="18.75" customHeight="1" outlineLevel="1">
      <c r="B28" s="4"/>
      <c r="C28" s="462" t="s">
        <v>92</v>
      </c>
      <c r="D28" s="463"/>
      <c r="E28" s="464"/>
      <c r="F28" s="216">
        <f>I14-I28</f>
        <v>0</v>
      </c>
      <c r="G28" s="214">
        <f t="shared" si="5"/>
        <v>0</v>
      </c>
      <c r="H28" s="46"/>
      <c r="I28" s="216">
        <f>ROUND(SUMIF(TabB4[Stich-
probe],"&gt;0",TabB4[eingereichter
Betrag (€)]),2)</f>
        <v>0</v>
      </c>
      <c r="J28" s="214">
        <f t="shared" si="6"/>
        <v>0</v>
      </c>
      <c r="K28" s="46"/>
      <c r="L28" s="216">
        <f>TabB4[[#Totals],[Förderfähige Kosten nach Second-Level Kontrolle durch PB anerkannt]]</f>
        <v>0</v>
      </c>
      <c r="M28" s="214">
        <f t="shared" si="7"/>
        <v>0</v>
      </c>
      <c r="N28" s="31"/>
      <c r="O28" s="216">
        <f>TabB4[[#Totals],[Förderfähige Kosten von ZB nach Second-Level-Kontrolle anerkannt]]</f>
        <v>0</v>
      </c>
      <c r="P28" s="214">
        <f t="shared" si="8"/>
        <v>0</v>
      </c>
      <c r="Q28" s="31"/>
      <c r="R28" s="453"/>
      <c r="S28" s="454"/>
      <c r="T28" s="454"/>
      <c r="U28" s="455"/>
    </row>
    <row r="29" spans="2:21" ht="18.75" customHeight="1" outlineLevel="1">
      <c r="B29" s="4"/>
      <c r="C29" s="456" t="s">
        <v>38</v>
      </c>
      <c r="D29" s="457"/>
      <c r="E29" s="458"/>
      <c r="F29" s="206">
        <f>I15-I29</f>
        <v>0</v>
      </c>
      <c r="G29" s="214">
        <f t="shared" si="5"/>
        <v>0</v>
      </c>
      <c r="H29" s="46"/>
      <c r="I29" s="216">
        <f>ROUND(SUMIF(TabC[Stich-
probe],"&gt;0",TabC[eingereichter
Betrag (€)]),2)</f>
        <v>0</v>
      </c>
      <c r="J29" s="214">
        <f t="shared" si="6"/>
        <v>0</v>
      </c>
      <c r="K29" s="46"/>
      <c r="L29" s="206">
        <f>TabC[[#Totals],[Förderfähige Kosten nach Second-Level Kontrolle durch PB anerkannt]]</f>
        <v>0</v>
      </c>
      <c r="M29" s="214">
        <f t="shared" si="7"/>
        <v>0</v>
      </c>
      <c r="N29" s="31"/>
      <c r="O29" s="206">
        <f>TabC[[#Totals],[Förderfähige Kosten von ZB nach Second-Level-Kontrolle anerkannt]]</f>
        <v>0</v>
      </c>
      <c r="P29" s="214">
        <f t="shared" si="8"/>
        <v>0</v>
      </c>
      <c r="Q29" s="31"/>
      <c r="R29" s="453"/>
      <c r="S29" s="454"/>
      <c r="T29" s="454"/>
      <c r="U29" s="455"/>
    </row>
    <row r="30" spans="2:21" ht="18.75" customHeight="1" outlineLevel="1">
      <c r="B30" s="4"/>
      <c r="C30" s="209" t="s">
        <v>81</v>
      </c>
      <c r="D30" s="217" t="s">
        <v>82</v>
      </c>
      <c r="E30" s="218">
        <f>E16</f>
        <v>0</v>
      </c>
      <c r="F30" s="212">
        <f>ROUND(E16*I7,2)</f>
        <v>0</v>
      </c>
      <c r="G30" s="213">
        <f t="shared" si="5"/>
        <v>0</v>
      </c>
      <c r="H30" s="45"/>
      <c r="I30" s="212">
        <v>0</v>
      </c>
      <c r="J30" s="213">
        <f t="shared" si="6"/>
        <v>0</v>
      </c>
      <c r="K30" s="45"/>
      <c r="L30" s="212">
        <v>0</v>
      </c>
      <c r="M30" s="213">
        <f t="shared" si="7"/>
        <v>0</v>
      </c>
      <c r="N30" s="31"/>
      <c r="O30" s="212">
        <v>0</v>
      </c>
      <c r="P30" s="213">
        <f t="shared" si="8"/>
        <v>0</v>
      </c>
      <c r="Q30" s="31"/>
      <c r="R30" s="453"/>
      <c r="S30" s="454"/>
      <c r="T30" s="454"/>
      <c r="U30" s="455"/>
    </row>
    <row r="31" spans="2:21" ht="18.75" customHeight="1" outlineLevel="1">
      <c r="B31" s="4"/>
      <c r="C31" s="445" t="s">
        <v>93</v>
      </c>
      <c r="D31" s="446"/>
      <c r="E31" s="447"/>
      <c r="F31" s="215">
        <f>SUM(F30+F20)</f>
        <v>0</v>
      </c>
      <c r="G31" s="213">
        <f t="shared" si="5"/>
        <v>0</v>
      </c>
      <c r="H31" s="45"/>
      <c r="I31" s="215">
        <f>SUM(I30+I20)</f>
        <v>0</v>
      </c>
      <c r="J31" s="213">
        <f t="shared" si="6"/>
        <v>0</v>
      </c>
      <c r="K31" s="45"/>
      <c r="L31" s="215">
        <f>SUM(L30+L20)</f>
        <v>0</v>
      </c>
      <c r="M31" s="213">
        <f t="shared" si="7"/>
        <v>0</v>
      </c>
      <c r="N31" s="31"/>
      <c r="O31" s="215">
        <f>SUM(O30+O20)</f>
        <v>0</v>
      </c>
      <c r="P31" s="213">
        <f t="shared" si="8"/>
        <v>0</v>
      </c>
      <c r="Q31" s="31"/>
      <c r="R31" s="453"/>
      <c r="S31" s="454"/>
      <c r="T31" s="454"/>
      <c r="U31" s="455"/>
    </row>
    <row r="32" spans="2:21" ht="18.75" customHeight="1" outlineLevel="1">
      <c r="B32" s="4"/>
      <c r="C32" s="37"/>
      <c r="D32" s="4"/>
      <c r="E32" s="4"/>
      <c r="F32" s="4"/>
      <c r="G32" s="10"/>
      <c r="H32" s="10"/>
      <c r="I32" s="50"/>
      <c r="J32" s="10"/>
      <c r="K32" s="10"/>
      <c r="L32" s="50"/>
      <c r="M32" s="38"/>
      <c r="N32" s="10"/>
      <c r="O32" s="50"/>
      <c r="P32" s="38"/>
      <c r="Q32" s="10"/>
      <c r="R32" s="50"/>
      <c r="S32" s="38"/>
      <c r="T32" s="10"/>
      <c r="U32" s="50"/>
    </row>
    <row r="33" spans="2:21" ht="75">
      <c r="B33" s="4"/>
      <c r="C33" s="448" t="s">
        <v>94</v>
      </c>
      <c r="D33" s="449"/>
      <c r="E33" s="450"/>
      <c r="F33" s="235" t="s">
        <v>83</v>
      </c>
      <c r="G33" s="208" t="s">
        <v>84</v>
      </c>
      <c r="H33" s="44"/>
      <c r="I33" s="235" t="s">
        <v>322</v>
      </c>
      <c r="J33" s="208" t="s">
        <v>84</v>
      </c>
      <c r="L33" s="235" t="s">
        <v>394</v>
      </c>
      <c r="M33" s="208" t="s">
        <v>84</v>
      </c>
      <c r="N33" s="44"/>
      <c r="O33" s="235" t="s">
        <v>409</v>
      </c>
      <c r="P33" s="208" t="s">
        <v>84</v>
      </c>
      <c r="Q33" s="44"/>
      <c r="R33" s="235" t="s">
        <v>410</v>
      </c>
      <c r="S33" s="208" t="s">
        <v>84</v>
      </c>
      <c r="T33" s="44"/>
      <c r="U33" s="235" t="s">
        <v>411</v>
      </c>
    </row>
    <row r="34" spans="2:21" ht="24.75" customHeight="1">
      <c r="B34" s="4"/>
      <c r="C34" s="459" t="s">
        <v>95</v>
      </c>
      <c r="D34" s="460"/>
      <c r="E34" s="461"/>
      <c r="F34" s="48"/>
      <c r="G34" s="214">
        <f t="shared" ref="G34:G39" si="9">IF($F$39=0,0,F34/$F$39)</f>
        <v>0</v>
      </c>
      <c r="H34" s="46"/>
      <c r="I34" s="234">
        <f>SUMIF(Einnahmen!G:G,Datenquelle!G3,Einnahmen!J:J)</f>
        <v>0</v>
      </c>
      <c r="J34" s="214">
        <f>IF($I$39=0,0,I34/$I$39)</f>
        <v>0</v>
      </c>
      <c r="L34" s="234">
        <f>SUMIF(Einnahmen!G:G,Datenquelle!G3,Einnahmen!P:P)</f>
        <v>0</v>
      </c>
      <c r="M34" s="214">
        <f t="shared" ref="M34:M39" si="10">IF($L$39=0,0,L34/$L$39)</f>
        <v>0</v>
      </c>
      <c r="N34" s="46"/>
      <c r="O34" s="234">
        <f>SUMIF(Einnahmen!G:G,Datenquelle!G3,Einnahmen!K:K)</f>
        <v>0</v>
      </c>
      <c r="P34" s="214">
        <f t="shared" ref="P34:P39" si="11">IF($L$39=0,0,O34/$L$39)</f>
        <v>0</v>
      </c>
      <c r="Q34" s="46"/>
      <c r="R34" s="234">
        <f>MIN(F34,0.75*L17,MAX(L17-R37-R38,0))</f>
        <v>0</v>
      </c>
      <c r="S34" s="214">
        <f t="shared" ref="S34:S39" si="12">IF($L$17=0,0,R34/$L$17)</f>
        <v>0</v>
      </c>
      <c r="T34" s="46"/>
      <c r="U34" s="233">
        <f>R34-L34</f>
        <v>0</v>
      </c>
    </row>
    <row r="35" spans="2:21" ht="24.75" customHeight="1">
      <c r="B35" s="4"/>
      <c r="C35" s="459" t="s">
        <v>417</v>
      </c>
      <c r="D35" s="460"/>
      <c r="E35" s="461"/>
      <c r="F35" s="48"/>
      <c r="G35" s="214">
        <f t="shared" si="9"/>
        <v>0</v>
      </c>
      <c r="H35" s="46"/>
      <c r="I35" s="234">
        <f>SUMIF(Einnahmen!G:G,Datenquelle!G4,Einnahmen!J:J)</f>
        <v>0</v>
      </c>
      <c r="J35" s="214">
        <f t="shared" ref="J35:J39" si="13">IF($I$39=0,0,I35/$I$39)</f>
        <v>0</v>
      </c>
      <c r="L35" s="234">
        <f>SUMIF(Einnahmen!G:G,Datenquelle!G4,Einnahmen!P:P)</f>
        <v>0</v>
      </c>
      <c r="M35" s="214">
        <f t="shared" si="10"/>
        <v>0</v>
      </c>
      <c r="N35" s="46"/>
      <c r="O35" s="234">
        <f>SUMIF(Einnahmen!G:G,Datenquelle!G4,Einnahmen!K:K)</f>
        <v>0</v>
      </c>
      <c r="P35" s="214">
        <f t="shared" si="11"/>
        <v>0</v>
      </c>
      <c r="Q35" s="46"/>
      <c r="R35" s="234">
        <f>IF(F39=0,0,MIN(F35,MAX(L17-R34-R37-R38-((F36/F39)*L17),0)))</f>
        <v>0</v>
      </c>
      <c r="S35" s="214">
        <f t="shared" si="12"/>
        <v>0</v>
      </c>
      <c r="T35" s="46"/>
      <c r="U35" s="234">
        <f t="shared" ref="U35:U39" si="14">R35-L35</f>
        <v>0</v>
      </c>
    </row>
    <row r="36" spans="2:21" ht="24.75" customHeight="1">
      <c r="B36" s="4"/>
      <c r="C36" s="459" t="s">
        <v>96</v>
      </c>
      <c r="D36" s="460"/>
      <c r="E36" s="461"/>
      <c r="F36" s="48"/>
      <c r="G36" s="214">
        <f t="shared" si="9"/>
        <v>0</v>
      </c>
      <c r="H36" s="46"/>
      <c r="I36" s="234">
        <f>SUMIF(Einnahmen!G:G,Datenquelle!G5,Einnahmen!J:J)</f>
        <v>0</v>
      </c>
      <c r="J36" s="214">
        <f t="shared" si="13"/>
        <v>0</v>
      </c>
      <c r="L36" s="234">
        <f>SUMIF(Einnahmen!G:G,Datenquelle!G5,Einnahmen!P:P)</f>
        <v>0</v>
      </c>
      <c r="M36" s="214">
        <f t="shared" si="10"/>
        <v>0</v>
      </c>
      <c r="N36" s="46"/>
      <c r="O36" s="234">
        <f>SUMIF(Einnahmen!G:G,Datenquelle!G5,Einnahmen!K:K)</f>
        <v>0</v>
      </c>
      <c r="P36" s="214">
        <f t="shared" si="11"/>
        <v>0</v>
      </c>
      <c r="Q36" s="46"/>
      <c r="R36" s="234">
        <f>MAX(L17-R34-R35-R37-R38,0)</f>
        <v>0</v>
      </c>
      <c r="S36" s="214">
        <f t="shared" si="12"/>
        <v>0</v>
      </c>
      <c r="T36" s="46"/>
      <c r="U36" s="234">
        <f t="shared" si="14"/>
        <v>0</v>
      </c>
    </row>
    <row r="37" spans="2:21" ht="24.75" customHeight="1">
      <c r="B37" s="4"/>
      <c r="C37" s="459" t="s">
        <v>97</v>
      </c>
      <c r="D37" s="460"/>
      <c r="E37" s="461"/>
      <c r="F37" s="48"/>
      <c r="G37" s="214">
        <f t="shared" si="9"/>
        <v>0</v>
      </c>
      <c r="H37" s="46"/>
      <c r="I37" s="234">
        <f>SUMIF(Einnahmen!G:G,Datenquelle!G6,Einnahmen!J:J)</f>
        <v>0</v>
      </c>
      <c r="J37" s="214">
        <f t="shared" si="13"/>
        <v>0</v>
      </c>
      <c r="L37" s="234">
        <f>SUMIF(Einnahmen!G:G,Datenquelle!G6,Einnahmen!P:P)</f>
        <v>0</v>
      </c>
      <c r="M37" s="214">
        <f t="shared" si="10"/>
        <v>0</v>
      </c>
      <c r="N37" s="46"/>
      <c r="O37" s="234">
        <f>SUMIF(Einnahmen!G:G,Datenquelle!G6,Einnahmen!K:K)</f>
        <v>0</v>
      </c>
      <c r="P37" s="214">
        <f t="shared" si="11"/>
        <v>0</v>
      </c>
      <c r="Q37" s="46"/>
      <c r="R37" s="83"/>
      <c r="S37" s="214">
        <f t="shared" si="12"/>
        <v>0</v>
      </c>
      <c r="T37" s="46"/>
      <c r="U37" s="234">
        <f t="shared" si="14"/>
        <v>0</v>
      </c>
    </row>
    <row r="38" spans="2:21" ht="24.75" customHeight="1">
      <c r="B38" s="4"/>
      <c r="C38" s="459" t="s">
        <v>353</v>
      </c>
      <c r="D38" s="460"/>
      <c r="E38" s="461"/>
      <c r="F38" s="48"/>
      <c r="G38" s="214">
        <f t="shared" si="9"/>
        <v>0</v>
      </c>
      <c r="H38" s="46"/>
      <c r="I38" s="234">
        <f>SUMIF(Einnahmen!G:G,Datenquelle!G7,Einnahmen!J:J)</f>
        <v>0</v>
      </c>
      <c r="J38" s="214">
        <f t="shared" si="13"/>
        <v>0</v>
      </c>
      <c r="L38" s="234">
        <f>SUMIF(Einnahmen!G:G,Datenquelle!G7,Einnahmen!P:P)</f>
        <v>0</v>
      </c>
      <c r="M38" s="214">
        <f t="shared" si="10"/>
        <v>0</v>
      </c>
      <c r="N38" s="46"/>
      <c r="O38" s="234">
        <f>SUMIF(Einnahmen!G:G,Datenquelle!G7,Einnahmen!K:K)</f>
        <v>0</v>
      </c>
      <c r="P38" s="214">
        <f t="shared" si="11"/>
        <v>0</v>
      </c>
      <c r="Q38" s="46"/>
      <c r="R38" s="83"/>
      <c r="S38" s="214">
        <f t="shared" si="12"/>
        <v>0</v>
      </c>
      <c r="T38" s="46"/>
      <c r="U38" s="233">
        <f t="shared" si="14"/>
        <v>0</v>
      </c>
    </row>
    <row r="39" spans="2:21" ht="24.75" customHeight="1">
      <c r="B39" s="4"/>
      <c r="C39" s="445" t="s">
        <v>98</v>
      </c>
      <c r="D39" s="446"/>
      <c r="E39" s="447"/>
      <c r="F39" s="215">
        <f>SUM(F34:F38)</f>
        <v>0</v>
      </c>
      <c r="G39" s="213">
        <f t="shared" si="9"/>
        <v>0</v>
      </c>
      <c r="H39" s="45"/>
      <c r="I39" s="215">
        <f>SUM(I34:I38)</f>
        <v>0</v>
      </c>
      <c r="J39" s="213">
        <f t="shared" si="13"/>
        <v>0</v>
      </c>
      <c r="L39" s="215">
        <f>SUM(L34:L38)</f>
        <v>0</v>
      </c>
      <c r="M39" s="213">
        <f t="shared" si="10"/>
        <v>0</v>
      </c>
      <c r="N39" s="45"/>
      <c r="O39" s="215">
        <f>SUM(O34:O38)</f>
        <v>0</v>
      </c>
      <c r="P39" s="213">
        <f t="shared" si="11"/>
        <v>0</v>
      </c>
      <c r="Q39" s="45"/>
      <c r="R39" s="215">
        <f>SUM(R34:R38)</f>
        <v>0</v>
      </c>
      <c r="S39" s="213">
        <f t="shared" si="12"/>
        <v>0</v>
      </c>
      <c r="T39" s="45"/>
      <c r="U39" s="234">
        <f t="shared" si="14"/>
        <v>0</v>
      </c>
    </row>
    <row r="40" spans="2:21" ht="18.75" customHeight="1" outlineLevel="1">
      <c r="B40" s="4"/>
      <c r="C40" s="37"/>
      <c r="D40" s="4"/>
      <c r="E40" s="4"/>
      <c r="F40" s="4"/>
      <c r="G40" s="10"/>
      <c r="H40" s="10"/>
      <c r="I40" s="4"/>
      <c r="J40" s="10"/>
      <c r="K40" s="10"/>
      <c r="L40" s="4"/>
      <c r="M40" s="38"/>
      <c r="N40" s="38"/>
      <c r="O40" s="38"/>
      <c r="P40" s="38"/>
      <c r="Q40" s="10"/>
      <c r="R40" s="59"/>
      <c r="S40" s="59"/>
      <c r="T40" s="35"/>
      <c r="U40" s="59"/>
    </row>
    <row r="41" spans="2:21" ht="55.5" customHeight="1" outlineLevel="1">
      <c r="B41" s="4"/>
      <c r="C41" s="448" t="s">
        <v>99</v>
      </c>
      <c r="D41" s="449"/>
      <c r="E41" s="450"/>
      <c r="F41" s="451" t="s">
        <v>396</v>
      </c>
      <c r="G41" s="452"/>
      <c r="H41" s="10"/>
      <c r="I41" s="423" t="s">
        <v>354</v>
      </c>
      <c r="J41" s="424"/>
      <c r="K41" s="424"/>
      <c r="L41" s="424"/>
      <c r="M41" s="424"/>
      <c r="N41" s="424"/>
      <c r="O41" s="424"/>
      <c r="P41" s="424"/>
      <c r="Q41" s="424"/>
      <c r="R41" s="424"/>
      <c r="S41" s="424"/>
      <c r="T41" s="424"/>
      <c r="U41" s="425"/>
    </row>
    <row r="42" spans="2:21" ht="25.5" customHeight="1" outlineLevel="1">
      <c r="B42" s="4"/>
      <c r="C42" s="426" t="s">
        <v>101</v>
      </c>
      <c r="D42" s="427"/>
      <c r="E42" s="428"/>
      <c r="F42" s="429">
        <f>MIN(F43:G45)</f>
        <v>0</v>
      </c>
      <c r="G42" s="430"/>
      <c r="H42" s="10"/>
      <c r="I42" s="431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3"/>
    </row>
    <row r="43" spans="2:21" ht="25.5" customHeight="1" outlineLevel="1">
      <c r="B43" s="4"/>
      <c r="C43" s="440" t="s">
        <v>341</v>
      </c>
      <c r="D43" s="441"/>
      <c r="E43" s="442"/>
      <c r="F43" s="443">
        <f>F34</f>
        <v>0</v>
      </c>
      <c r="G43" s="444"/>
      <c r="H43" s="10"/>
      <c r="I43" s="434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6"/>
    </row>
    <row r="44" spans="2:21" ht="25.5" customHeight="1" outlineLevel="1">
      <c r="B44" s="4"/>
      <c r="C44" s="440" t="s">
        <v>102</v>
      </c>
      <c r="D44" s="441"/>
      <c r="E44" s="442"/>
      <c r="F44" s="443">
        <f>L17*0.75</f>
        <v>0</v>
      </c>
      <c r="G44" s="444"/>
      <c r="H44" s="10"/>
      <c r="I44" s="434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6"/>
    </row>
    <row r="45" spans="2:21" ht="25.5" customHeight="1" outlineLevel="1">
      <c r="B45" s="4"/>
      <c r="C45" s="440" t="s">
        <v>103</v>
      </c>
      <c r="D45" s="441"/>
      <c r="E45" s="442"/>
      <c r="F45" s="443">
        <f>MAX(L17-R37-R38,0)</f>
        <v>0</v>
      </c>
      <c r="G45" s="444"/>
      <c r="H45" s="10"/>
      <c r="I45" s="434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6"/>
    </row>
    <row r="46" spans="2:21" ht="25.5" customHeight="1" outlineLevel="1">
      <c r="B46" s="4"/>
      <c r="C46" s="426" t="s">
        <v>104</v>
      </c>
      <c r="D46" s="427"/>
      <c r="E46" s="428"/>
      <c r="F46" s="429">
        <f>MIN(F47:G48)</f>
        <v>0</v>
      </c>
      <c r="G46" s="430"/>
      <c r="H46" s="10"/>
      <c r="I46" s="434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6"/>
    </row>
    <row r="47" spans="2:21" ht="25.5" customHeight="1" outlineLevel="1">
      <c r="B47" s="4"/>
      <c r="C47" s="440" t="s">
        <v>418</v>
      </c>
      <c r="D47" s="441"/>
      <c r="E47" s="442"/>
      <c r="F47" s="443">
        <f>F35</f>
        <v>0</v>
      </c>
      <c r="G47" s="444"/>
      <c r="H47" s="10"/>
      <c r="I47" s="434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6"/>
    </row>
    <row r="48" spans="2:21" ht="25.5" customHeight="1" outlineLevel="1">
      <c r="B48" s="4"/>
      <c r="C48" s="440" t="s">
        <v>105</v>
      </c>
      <c r="D48" s="441"/>
      <c r="E48" s="442"/>
      <c r="F48" s="443">
        <f>IF(OR(F39=0,F35=0),0,MAX(L17-R34-R37-R38-((F36/F39)*L17)))</f>
        <v>0</v>
      </c>
      <c r="G48" s="444"/>
      <c r="H48" s="10"/>
      <c r="I48" s="437"/>
      <c r="J48" s="438"/>
      <c r="K48" s="438"/>
      <c r="L48" s="438"/>
      <c r="M48" s="438"/>
      <c r="N48" s="438"/>
      <c r="O48" s="438"/>
      <c r="P48" s="438"/>
      <c r="Q48" s="438"/>
      <c r="R48" s="438"/>
      <c r="S48" s="438"/>
      <c r="T48" s="438"/>
      <c r="U48" s="439"/>
    </row>
    <row r="49" spans="1:21" ht="18.75" customHeight="1">
      <c r="B49" s="4"/>
      <c r="C49" s="18"/>
      <c r="D49" s="4"/>
      <c r="E49" s="4"/>
      <c r="F49" s="4"/>
      <c r="G49" s="10"/>
      <c r="H49" s="10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10"/>
      <c r="U49" s="4"/>
    </row>
    <row r="50" spans="1:21" ht="18.75" customHeight="1">
      <c r="A50" s="34"/>
      <c r="B50" s="34"/>
      <c r="H50" s="35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34"/>
    </row>
    <row r="51" spans="1:21" ht="18.75" customHeight="1">
      <c r="A51" s="34"/>
      <c r="B51" s="34"/>
      <c r="H51" s="35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34"/>
    </row>
    <row r="52" spans="1:21" ht="18.75" customHeight="1">
      <c r="A52" s="34"/>
      <c r="B52" s="34"/>
      <c r="H52" s="35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35"/>
      <c r="U52" s="59"/>
    </row>
    <row r="53" spans="1:21" ht="18.75" customHeight="1">
      <c r="A53" s="34"/>
      <c r="B53" s="34"/>
      <c r="H53" s="35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5"/>
      <c r="U53" s="34"/>
    </row>
    <row r="54" spans="1:21" ht="18.75" customHeight="1">
      <c r="A54" s="34"/>
      <c r="B54" s="34"/>
      <c r="H54" s="35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5"/>
      <c r="U54" s="34"/>
    </row>
    <row r="55" spans="1:21" ht="18.75" customHeight="1">
      <c r="B55" s="33"/>
      <c r="C55" s="36"/>
      <c r="D55" s="33"/>
      <c r="E55" s="33"/>
      <c r="F55" s="33"/>
      <c r="I55" s="33"/>
      <c r="L55" s="33"/>
      <c r="R55" s="33"/>
      <c r="U55" s="33"/>
    </row>
    <row r="56" spans="1:21" ht="18.75" customHeight="1">
      <c r="B56" s="33"/>
      <c r="C56" s="36"/>
      <c r="D56" s="33"/>
      <c r="E56" s="33"/>
      <c r="F56" s="33"/>
      <c r="I56" s="33"/>
      <c r="L56" s="33"/>
      <c r="R56" s="33"/>
      <c r="U56" s="33"/>
    </row>
    <row r="57" spans="1:21" ht="18.75" customHeight="1">
      <c r="B57" s="33"/>
      <c r="C57" s="36"/>
      <c r="D57" s="33"/>
      <c r="E57" s="33"/>
      <c r="F57" s="33"/>
      <c r="I57" s="33"/>
      <c r="L57" s="33"/>
      <c r="R57" s="33"/>
      <c r="U57" s="33"/>
    </row>
    <row r="58" spans="1:21" ht="18.75" customHeight="1">
      <c r="B58" s="33"/>
      <c r="C58" s="36"/>
      <c r="D58" s="33"/>
      <c r="E58" s="33"/>
      <c r="F58" s="33"/>
      <c r="I58" s="33"/>
      <c r="L58" s="33"/>
      <c r="R58" s="33"/>
      <c r="U58" s="33"/>
    </row>
    <row r="59" spans="1:21" ht="18.75" customHeight="1">
      <c r="B59" s="33"/>
      <c r="C59" s="36"/>
      <c r="D59" s="33"/>
      <c r="E59" s="33"/>
      <c r="F59" s="33"/>
      <c r="I59" s="33"/>
      <c r="L59" s="33"/>
      <c r="R59" s="33"/>
      <c r="U59" s="33"/>
    </row>
    <row r="60" spans="1:21" ht="18.75" customHeight="1">
      <c r="B60" s="33"/>
      <c r="C60" s="36"/>
      <c r="D60" s="33"/>
      <c r="E60" s="33"/>
      <c r="F60" s="33"/>
      <c r="I60" s="33"/>
      <c r="L60" s="33"/>
      <c r="R60" s="33"/>
      <c r="U60" s="33"/>
    </row>
    <row r="61" spans="1:21" ht="18.75" customHeight="1">
      <c r="B61" s="33"/>
      <c r="C61" s="36"/>
      <c r="D61" s="33"/>
      <c r="E61" s="33"/>
      <c r="F61" s="33"/>
      <c r="I61" s="33"/>
      <c r="L61" s="33"/>
      <c r="R61" s="33"/>
      <c r="U61" s="33"/>
    </row>
    <row r="62" spans="1:21" ht="18.75" customHeight="1">
      <c r="B62" s="33"/>
      <c r="C62" s="36"/>
      <c r="D62" s="33"/>
      <c r="E62" s="33"/>
      <c r="F62" s="33"/>
      <c r="I62" s="33"/>
      <c r="L62" s="33"/>
      <c r="R62" s="33"/>
      <c r="U62" s="33"/>
    </row>
    <row r="63" spans="1:21" ht="18.75" customHeight="1">
      <c r="B63" s="33"/>
      <c r="C63" s="36"/>
      <c r="D63" s="33"/>
      <c r="E63" s="33"/>
      <c r="F63" s="33"/>
      <c r="I63" s="33"/>
      <c r="L63" s="33"/>
      <c r="R63" s="33"/>
      <c r="U63" s="33"/>
    </row>
    <row r="64" spans="1:21" ht="18.75" customHeight="1">
      <c r="B64" s="33"/>
      <c r="C64" s="36"/>
      <c r="D64" s="33"/>
      <c r="E64" s="33"/>
      <c r="F64" s="33"/>
      <c r="I64" s="33"/>
      <c r="L64" s="33"/>
      <c r="R64" s="33"/>
      <c r="U64" s="33"/>
    </row>
    <row r="65" spans="2:21" ht="18.75" customHeight="1">
      <c r="B65" s="33"/>
      <c r="C65" s="33"/>
      <c r="D65" s="33"/>
      <c r="E65" s="33"/>
      <c r="F65" s="33"/>
      <c r="I65" s="33"/>
      <c r="L65" s="33"/>
      <c r="R65" s="33"/>
      <c r="U65" s="33"/>
    </row>
    <row r="66" spans="2:21" ht="18.75" customHeight="1">
      <c r="B66" s="33"/>
      <c r="C66" s="33"/>
      <c r="D66" s="33"/>
      <c r="E66" s="33"/>
      <c r="F66" s="33"/>
      <c r="I66" s="33"/>
      <c r="L66" s="33"/>
      <c r="R66" s="33"/>
      <c r="U66" s="33"/>
    </row>
    <row r="67" spans="2:21" ht="18.75" customHeight="1">
      <c r="B67" s="33"/>
      <c r="C67" s="33"/>
      <c r="D67" s="33"/>
      <c r="E67" s="33"/>
      <c r="F67" s="33"/>
      <c r="I67" s="33"/>
      <c r="L67" s="33"/>
      <c r="R67" s="33"/>
      <c r="U67" s="33"/>
    </row>
    <row r="68" spans="2:21" ht="18.75" customHeight="1">
      <c r="B68" s="33"/>
      <c r="C68" s="33"/>
      <c r="D68" s="33"/>
      <c r="E68" s="33"/>
      <c r="F68" s="33"/>
      <c r="I68" s="33"/>
      <c r="L68" s="33"/>
      <c r="R68" s="33"/>
      <c r="U68" s="33"/>
    </row>
    <row r="69" spans="2:21" ht="18.75" customHeight="1">
      <c r="B69" s="33"/>
      <c r="C69" s="33"/>
      <c r="D69" s="33"/>
      <c r="E69" s="33"/>
      <c r="F69" s="33"/>
      <c r="I69" s="33"/>
      <c r="L69" s="33"/>
      <c r="R69" s="33"/>
      <c r="U69" s="33"/>
    </row>
    <row r="70" spans="2:21" ht="18.75" customHeight="1">
      <c r="B70" s="33"/>
      <c r="C70" s="33"/>
      <c r="D70" s="33"/>
      <c r="E70" s="33"/>
      <c r="F70" s="33"/>
      <c r="I70" s="33"/>
      <c r="L70" s="33"/>
      <c r="R70" s="33"/>
      <c r="U70" s="33"/>
    </row>
    <row r="71" spans="2:21" ht="18.75" customHeight="1">
      <c r="B71" s="33"/>
      <c r="C71" s="33"/>
      <c r="D71" s="33"/>
      <c r="E71" s="33"/>
      <c r="F71" s="33"/>
      <c r="I71" s="33"/>
      <c r="L71" s="33"/>
      <c r="R71" s="33"/>
      <c r="U71" s="33"/>
    </row>
    <row r="72" spans="2:21" ht="18.75" customHeight="1">
      <c r="B72" s="33"/>
      <c r="C72" s="33"/>
      <c r="D72" s="33"/>
      <c r="E72" s="33"/>
      <c r="F72" s="33"/>
      <c r="I72" s="33"/>
      <c r="L72" s="33"/>
      <c r="R72" s="33"/>
      <c r="U72" s="33"/>
    </row>
  </sheetData>
  <sheetProtection algorithmName="SHA-512" hashValue="w78NL0s2wP52aZJ37lzVBmTs5fiaf2JXzKoJSMU84YYCg93aoEzMPRD5s/ESXalgIydp1E85C6Y6o2A/gOItwA==" saltValue="hk5LwbZg9XtbMmfFZfhFPA==" spinCount="100000" sheet="1" selectLockedCells="1"/>
  <mergeCells count="76">
    <mergeCell ref="C7:E7"/>
    <mergeCell ref="R7:U7"/>
    <mergeCell ref="C3:U3"/>
    <mergeCell ref="C5:E5"/>
    <mergeCell ref="R5:U5"/>
    <mergeCell ref="C6:E6"/>
    <mergeCell ref="R6:U6"/>
    <mergeCell ref="C8:E8"/>
    <mergeCell ref="R8:U8"/>
    <mergeCell ref="C9:E9"/>
    <mergeCell ref="R9:U9"/>
    <mergeCell ref="C10:E10"/>
    <mergeCell ref="R10:U10"/>
    <mergeCell ref="C17:E17"/>
    <mergeCell ref="R17:U17"/>
    <mergeCell ref="C11:E11"/>
    <mergeCell ref="R11:U11"/>
    <mergeCell ref="C12:E12"/>
    <mergeCell ref="R12:U12"/>
    <mergeCell ref="C13:E13"/>
    <mergeCell ref="R13:U13"/>
    <mergeCell ref="C14:E14"/>
    <mergeCell ref="R14:U14"/>
    <mergeCell ref="C15:E15"/>
    <mergeCell ref="R15:U15"/>
    <mergeCell ref="R16:U16"/>
    <mergeCell ref="C19:E19"/>
    <mergeCell ref="R19:U19"/>
    <mergeCell ref="C20:E20"/>
    <mergeCell ref="R20:U20"/>
    <mergeCell ref="C21:E21"/>
    <mergeCell ref="R21:U21"/>
    <mergeCell ref="C22:E22"/>
    <mergeCell ref="R22:U22"/>
    <mergeCell ref="C23:E23"/>
    <mergeCell ref="R23:U23"/>
    <mergeCell ref="C24:E24"/>
    <mergeCell ref="R24:U24"/>
    <mergeCell ref="C25:E25"/>
    <mergeCell ref="R25:U25"/>
    <mergeCell ref="C26:E26"/>
    <mergeCell ref="R26:U26"/>
    <mergeCell ref="C27:E27"/>
    <mergeCell ref="R27:U27"/>
    <mergeCell ref="C39:E39"/>
    <mergeCell ref="C41:E41"/>
    <mergeCell ref="F41:G41"/>
    <mergeCell ref="R28:U28"/>
    <mergeCell ref="C29:E29"/>
    <mergeCell ref="R29:U29"/>
    <mergeCell ref="R30:U30"/>
    <mergeCell ref="C31:E31"/>
    <mergeCell ref="R31:U31"/>
    <mergeCell ref="C38:E38"/>
    <mergeCell ref="C28:E28"/>
    <mergeCell ref="C33:E33"/>
    <mergeCell ref="C34:E34"/>
    <mergeCell ref="C35:E35"/>
    <mergeCell ref="C36:E36"/>
    <mergeCell ref="C37:E37"/>
    <mergeCell ref="I41:U41"/>
    <mergeCell ref="C42:E42"/>
    <mergeCell ref="F42:G42"/>
    <mergeCell ref="I42:U48"/>
    <mergeCell ref="C43:E43"/>
    <mergeCell ref="F43:G43"/>
    <mergeCell ref="C44:E44"/>
    <mergeCell ref="C48:E48"/>
    <mergeCell ref="F48:G48"/>
    <mergeCell ref="F44:G44"/>
    <mergeCell ref="C45:E45"/>
    <mergeCell ref="F45:G45"/>
    <mergeCell ref="C46:E46"/>
    <mergeCell ref="F46:G46"/>
    <mergeCell ref="C47:E47"/>
    <mergeCell ref="F47:G47"/>
  </mergeCells>
  <conditionalFormatting sqref="G34">
    <cfRule type="cellIs" dxfId="69" priority="9" operator="greaterThan">
      <formula>0.75</formula>
    </cfRule>
  </conditionalFormatting>
  <conditionalFormatting sqref="F42 U34:U39 F46:F48">
    <cfRule type="expression" dxfId="68" priority="8">
      <formula>#REF!&lt;0</formula>
    </cfRule>
  </conditionalFormatting>
  <conditionalFormatting sqref="F43:F44">
    <cfRule type="expression" dxfId="67" priority="7">
      <formula>#REF!&lt;0</formula>
    </cfRule>
  </conditionalFormatting>
  <conditionalFormatting sqref="C43:G43">
    <cfRule type="expression" dxfId="66" priority="6">
      <formula>#REF!&gt;#REF!</formula>
    </cfRule>
  </conditionalFormatting>
  <conditionalFormatting sqref="F44:G44 C44:E45">
    <cfRule type="expression" dxfId="65" priority="5">
      <formula>#REF!&gt;#REF!</formula>
    </cfRule>
  </conditionalFormatting>
  <conditionalFormatting sqref="C47:G47">
    <cfRule type="expression" dxfId="64" priority="4">
      <formula>#REF!&gt;#REF!</formula>
    </cfRule>
  </conditionalFormatting>
  <conditionalFormatting sqref="C48:G48">
    <cfRule type="expression" dxfId="63" priority="3">
      <formula>#REF!&gt;#REF!</formula>
    </cfRule>
  </conditionalFormatting>
  <conditionalFormatting sqref="F45">
    <cfRule type="expression" dxfId="62" priority="2">
      <formula>#REF!&lt;0</formula>
    </cfRule>
  </conditionalFormatting>
  <conditionalFormatting sqref="F45:G45">
    <cfRule type="expression" dxfId="61" priority="1">
      <formula>#REF!&gt;#REF!</formula>
    </cfRule>
  </conditionalFormatting>
  <dataValidations disablePrompts="1" count="1">
    <dataValidation type="list" allowBlank="1" showInputMessage="1" showErrorMessage="1" promptTitle="Dropdown-Menü" prompt="Bitte aus dem Dropdown-Menü auswählen!" sqref="WVC983025:WVF983026 WLG983025:WLJ983026 WBK983025:WBN983026 VRO983025:VRR983026 VHS983025:VHV983026 UXW983025:UXZ983026 UOA983025:UOD983026 UEE983025:UEH983026 TUI983025:TUL983026 TKM983025:TKP983026 TAQ983025:TAT983026 SQU983025:SQX983026 SGY983025:SHB983026 RXC983025:RXF983026 RNG983025:RNJ983026 RDK983025:RDN983026 QTO983025:QTR983026 QJS983025:QJV983026 PZW983025:PZZ983026 PQA983025:PQD983026 PGE983025:PGH983026 OWI983025:OWL983026 OMM983025:OMP983026 OCQ983025:OCT983026 NSU983025:NSX983026 NIY983025:NJB983026 MZC983025:MZF983026 MPG983025:MPJ983026 MFK983025:MFN983026 LVO983025:LVR983026 LLS983025:LLV983026 LBW983025:LBZ983026 KSA983025:KSD983026 KIE983025:KIH983026 JYI983025:JYL983026 JOM983025:JOP983026 JEQ983025:JET983026 IUU983025:IUX983026 IKY983025:ILB983026 IBC983025:IBF983026 HRG983025:HRJ983026 HHK983025:HHN983026 GXO983025:GXR983026 GNS983025:GNV983026 GDW983025:GDZ983026 FUA983025:FUD983026 FKE983025:FKH983026 FAI983025:FAL983026 EQM983025:EQP983026 EGQ983025:EGT983026 DWU983025:DWX983026 DMY983025:DNB983026 DDC983025:DDF983026 CTG983025:CTJ983026 CJK983025:CJN983026 BZO983025:BZR983026 BPS983025:BPV983026 BFW983025:BFZ983026 AWA983025:AWD983026 AME983025:AMH983026 ACI983025:ACL983026 SM983025:SP983026 IQ983025:IT983026 WVC917489:WVF917490 WLG917489:WLJ917490 WBK917489:WBN917490 VRO917489:VRR917490 VHS917489:VHV917490 UXW917489:UXZ917490 UOA917489:UOD917490 UEE917489:UEH917490 TUI917489:TUL917490 TKM917489:TKP917490 TAQ917489:TAT917490 SQU917489:SQX917490 SGY917489:SHB917490 RXC917489:RXF917490 RNG917489:RNJ917490 RDK917489:RDN917490 QTO917489:QTR917490 QJS917489:QJV917490 PZW917489:PZZ917490 PQA917489:PQD917490 PGE917489:PGH917490 OWI917489:OWL917490 OMM917489:OMP917490 OCQ917489:OCT917490 NSU917489:NSX917490 NIY917489:NJB917490 MZC917489:MZF917490 MPG917489:MPJ917490 MFK917489:MFN917490 LVO917489:LVR917490 LLS917489:LLV917490 LBW917489:LBZ917490 KSA917489:KSD917490 KIE917489:KIH917490 JYI917489:JYL917490 JOM917489:JOP917490 JEQ917489:JET917490 IUU917489:IUX917490 IKY917489:ILB917490 IBC917489:IBF917490 HRG917489:HRJ917490 HHK917489:HHN917490 GXO917489:GXR917490 GNS917489:GNV917490 GDW917489:GDZ917490 FUA917489:FUD917490 FKE917489:FKH917490 FAI917489:FAL917490 EQM917489:EQP917490 EGQ917489:EGT917490 DWU917489:DWX917490 DMY917489:DNB917490 DDC917489:DDF917490 CTG917489:CTJ917490 CJK917489:CJN917490 BZO917489:BZR917490 BPS917489:BPV917490 BFW917489:BFZ917490 AWA917489:AWD917490 AME917489:AMH917490 ACI917489:ACL917490 SM917489:SP917490 IQ917489:IT917490 WVC851953:WVF851954 WLG851953:WLJ851954 WBK851953:WBN851954 VRO851953:VRR851954 VHS851953:VHV851954 UXW851953:UXZ851954 UOA851953:UOD851954 UEE851953:UEH851954 TUI851953:TUL851954 TKM851953:TKP851954 TAQ851953:TAT851954 SQU851953:SQX851954 SGY851953:SHB851954 RXC851953:RXF851954 RNG851953:RNJ851954 RDK851953:RDN851954 QTO851953:QTR851954 QJS851953:QJV851954 PZW851953:PZZ851954 PQA851953:PQD851954 PGE851953:PGH851954 OWI851953:OWL851954 OMM851953:OMP851954 OCQ851953:OCT851954 NSU851953:NSX851954 NIY851953:NJB851954 MZC851953:MZF851954 MPG851953:MPJ851954 MFK851953:MFN851954 LVO851953:LVR851954 LLS851953:LLV851954 LBW851953:LBZ851954 KSA851953:KSD851954 KIE851953:KIH851954 JYI851953:JYL851954 JOM851953:JOP851954 JEQ851953:JET851954 IUU851953:IUX851954 IKY851953:ILB851954 IBC851953:IBF851954 HRG851953:HRJ851954 HHK851953:HHN851954 GXO851953:GXR851954 GNS851953:GNV851954 GDW851953:GDZ851954 FUA851953:FUD851954 FKE851953:FKH851954 FAI851953:FAL851954 EQM851953:EQP851954 EGQ851953:EGT851954 DWU851953:DWX851954 DMY851953:DNB851954 DDC851953:DDF851954 CTG851953:CTJ851954 CJK851953:CJN851954 BZO851953:BZR851954 BPS851953:BPV851954 BFW851953:BFZ851954 AWA851953:AWD851954 AME851953:AMH851954 ACI851953:ACL851954 SM851953:SP851954 IQ851953:IT851954 WVC786417:WVF786418 WLG786417:WLJ786418 WBK786417:WBN786418 VRO786417:VRR786418 VHS786417:VHV786418 UXW786417:UXZ786418 UOA786417:UOD786418 UEE786417:UEH786418 TUI786417:TUL786418 TKM786417:TKP786418 TAQ786417:TAT786418 SQU786417:SQX786418 SGY786417:SHB786418 RXC786417:RXF786418 RNG786417:RNJ786418 RDK786417:RDN786418 QTO786417:QTR786418 QJS786417:QJV786418 PZW786417:PZZ786418 PQA786417:PQD786418 PGE786417:PGH786418 OWI786417:OWL786418 OMM786417:OMP786418 OCQ786417:OCT786418 NSU786417:NSX786418 NIY786417:NJB786418 MZC786417:MZF786418 MPG786417:MPJ786418 MFK786417:MFN786418 LVO786417:LVR786418 LLS786417:LLV786418 LBW786417:LBZ786418 KSA786417:KSD786418 KIE786417:KIH786418 JYI786417:JYL786418 JOM786417:JOP786418 JEQ786417:JET786418 IUU786417:IUX786418 IKY786417:ILB786418 IBC786417:IBF786418 HRG786417:HRJ786418 HHK786417:HHN786418 GXO786417:GXR786418 GNS786417:GNV786418 GDW786417:GDZ786418 FUA786417:FUD786418 FKE786417:FKH786418 FAI786417:FAL786418 EQM786417:EQP786418 EGQ786417:EGT786418 DWU786417:DWX786418 DMY786417:DNB786418 DDC786417:DDF786418 CTG786417:CTJ786418 CJK786417:CJN786418 BZO786417:BZR786418 BPS786417:BPV786418 BFW786417:BFZ786418 AWA786417:AWD786418 AME786417:AMH786418 ACI786417:ACL786418 SM786417:SP786418 IQ786417:IT786418 WVC720881:WVF720882 WLG720881:WLJ720882 WBK720881:WBN720882 VRO720881:VRR720882 VHS720881:VHV720882 UXW720881:UXZ720882 UOA720881:UOD720882 UEE720881:UEH720882 TUI720881:TUL720882 TKM720881:TKP720882 TAQ720881:TAT720882 SQU720881:SQX720882 SGY720881:SHB720882 RXC720881:RXF720882 RNG720881:RNJ720882 RDK720881:RDN720882 QTO720881:QTR720882 QJS720881:QJV720882 PZW720881:PZZ720882 PQA720881:PQD720882 PGE720881:PGH720882 OWI720881:OWL720882 OMM720881:OMP720882 OCQ720881:OCT720882 NSU720881:NSX720882 NIY720881:NJB720882 MZC720881:MZF720882 MPG720881:MPJ720882 MFK720881:MFN720882 LVO720881:LVR720882 LLS720881:LLV720882 LBW720881:LBZ720882 KSA720881:KSD720882 KIE720881:KIH720882 JYI720881:JYL720882 JOM720881:JOP720882 JEQ720881:JET720882 IUU720881:IUX720882 IKY720881:ILB720882 IBC720881:IBF720882 HRG720881:HRJ720882 HHK720881:HHN720882 GXO720881:GXR720882 GNS720881:GNV720882 GDW720881:GDZ720882 FUA720881:FUD720882 FKE720881:FKH720882 FAI720881:FAL720882 EQM720881:EQP720882 EGQ720881:EGT720882 DWU720881:DWX720882 DMY720881:DNB720882 DDC720881:DDF720882 CTG720881:CTJ720882 CJK720881:CJN720882 BZO720881:BZR720882 BPS720881:BPV720882 BFW720881:BFZ720882 AWA720881:AWD720882 AME720881:AMH720882 ACI720881:ACL720882 SM720881:SP720882 IQ720881:IT720882 WVC655345:WVF655346 WLG655345:WLJ655346 WBK655345:WBN655346 VRO655345:VRR655346 VHS655345:VHV655346 UXW655345:UXZ655346 UOA655345:UOD655346 UEE655345:UEH655346 TUI655345:TUL655346 TKM655345:TKP655346 TAQ655345:TAT655346 SQU655345:SQX655346 SGY655345:SHB655346 RXC655345:RXF655346 RNG655345:RNJ655346 RDK655345:RDN655346 QTO655345:QTR655346 QJS655345:QJV655346 PZW655345:PZZ655346 PQA655345:PQD655346 PGE655345:PGH655346 OWI655345:OWL655346 OMM655345:OMP655346 OCQ655345:OCT655346 NSU655345:NSX655346 NIY655345:NJB655346 MZC655345:MZF655346 MPG655345:MPJ655346 MFK655345:MFN655346 LVO655345:LVR655346 LLS655345:LLV655346 LBW655345:LBZ655346 KSA655345:KSD655346 KIE655345:KIH655346 JYI655345:JYL655346 JOM655345:JOP655346 JEQ655345:JET655346 IUU655345:IUX655346 IKY655345:ILB655346 IBC655345:IBF655346 HRG655345:HRJ655346 HHK655345:HHN655346 GXO655345:GXR655346 GNS655345:GNV655346 GDW655345:GDZ655346 FUA655345:FUD655346 FKE655345:FKH655346 FAI655345:FAL655346 EQM655345:EQP655346 EGQ655345:EGT655346 DWU655345:DWX655346 DMY655345:DNB655346 DDC655345:DDF655346 CTG655345:CTJ655346 CJK655345:CJN655346 BZO655345:BZR655346 BPS655345:BPV655346 BFW655345:BFZ655346 AWA655345:AWD655346 AME655345:AMH655346 ACI655345:ACL655346 SM655345:SP655346 IQ655345:IT655346 WVC589809:WVF589810 WLG589809:WLJ589810 WBK589809:WBN589810 VRO589809:VRR589810 VHS589809:VHV589810 UXW589809:UXZ589810 UOA589809:UOD589810 UEE589809:UEH589810 TUI589809:TUL589810 TKM589809:TKP589810 TAQ589809:TAT589810 SQU589809:SQX589810 SGY589809:SHB589810 RXC589809:RXF589810 RNG589809:RNJ589810 RDK589809:RDN589810 QTO589809:QTR589810 QJS589809:QJV589810 PZW589809:PZZ589810 PQA589809:PQD589810 PGE589809:PGH589810 OWI589809:OWL589810 OMM589809:OMP589810 OCQ589809:OCT589810 NSU589809:NSX589810 NIY589809:NJB589810 MZC589809:MZF589810 MPG589809:MPJ589810 MFK589809:MFN589810 LVO589809:LVR589810 LLS589809:LLV589810 LBW589809:LBZ589810 KSA589809:KSD589810 KIE589809:KIH589810 JYI589809:JYL589810 JOM589809:JOP589810 JEQ589809:JET589810 IUU589809:IUX589810 IKY589809:ILB589810 IBC589809:IBF589810 HRG589809:HRJ589810 HHK589809:HHN589810 GXO589809:GXR589810 GNS589809:GNV589810 GDW589809:GDZ589810 FUA589809:FUD589810 FKE589809:FKH589810 FAI589809:FAL589810 EQM589809:EQP589810 EGQ589809:EGT589810 DWU589809:DWX589810 DMY589809:DNB589810 DDC589809:DDF589810 CTG589809:CTJ589810 CJK589809:CJN589810 BZO589809:BZR589810 BPS589809:BPV589810 BFW589809:BFZ589810 AWA589809:AWD589810 AME589809:AMH589810 ACI589809:ACL589810 SM589809:SP589810 IQ589809:IT589810 WVC524273:WVF524274 WLG524273:WLJ524274 WBK524273:WBN524274 VRO524273:VRR524274 VHS524273:VHV524274 UXW524273:UXZ524274 UOA524273:UOD524274 UEE524273:UEH524274 TUI524273:TUL524274 TKM524273:TKP524274 TAQ524273:TAT524274 SQU524273:SQX524274 SGY524273:SHB524274 RXC524273:RXF524274 RNG524273:RNJ524274 RDK524273:RDN524274 QTO524273:QTR524274 QJS524273:QJV524274 PZW524273:PZZ524274 PQA524273:PQD524274 PGE524273:PGH524274 OWI524273:OWL524274 OMM524273:OMP524274 OCQ524273:OCT524274 NSU524273:NSX524274 NIY524273:NJB524274 MZC524273:MZF524274 MPG524273:MPJ524274 MFK524273:MFN524274 LVO524273:LVR524274 LLS524273:LLV524274 LBW524273:LBZ524274 KSA524273:KSD524274 KIE524273:KIH524274 JYI524273:JYL524274 JOM524273:JOP524274 JEQ524273:JET524274 IUU524273:IUX524274 IKY524273:ILB524274 IBC524273:IBF524274 HRG524273:HRJ524274 HHK524273:HHN524274 GXO524273:GXR524274 GNS524273:GNV524274 GDW524273:GDZ524274 FUA524273:FUD524274 FKE524273:FKH524274 FAI524273:FAL524274 EQM524273:EQP524274 EGQ524273:EGT524274 DWU524273:DWX524274 DMY524273:DNB524274 DDC524273:DDF524274 CTG524273:CTJ524274 CJK524273:CJN524274 BZO524273:BZR524274 BPS524273:BPV524274 BFW524273:BFZ524274 AWA524273:AWD524274 AME524273:AMH524274 ACI524273:ACL524274 SM524273:SP524274 IQ524273:IT524274 WVC458737:WVF458738 WLG458737:WLJ458738 WBK458737:WBN458738 VRO458737:VRR458738 VHS458737:VHV458738 UXW458737:UXZ458738 UOA458737:UOD458738 UEE458737:UEH458738 TUI458737:TUL458738 TKM458737:TKP458738 TAQ458737:TAT458738 SQU458737:SQX458738 SGY458737:SHB458738 RXC458737:RXF458738 RNG458737:RNJ458738 RDK458737:RDN458738 QTO458737:QTR458738 QJS458737:QJV458738 PZW458737:PZZ458738 PQA458737:PQD458738 PGE458737:PGH458738 OWI458737:OWL458738 OMM458737:OMP458738 OCQ458737:OCT458738 NSU458737:NSX458738 NIY458737:NJB458738 MZC458737:MZF458738 MPG458737:MPJ458738 MFK458737:MFN458738 LVO458737:LVR458738 LLS458737:LLV458738 LBW458737:LBZ458738 KSA458737:KSD458738 KIE458737:KIH458738 JYI458737:JYL458738 JOM458737:JOP458738 JEQ458737:JET458738 IUU458737:IUX458738 IKY458737:ILB458738 IBC458737:IBF458738 HRG458737:HRJ458738 HHK458737:HHN458738 GXO458737:GXR458738 GNS458737:GNV458738 GDW458737:GDZ458738 FUA458737:FUD458738 FKE458737:FKH458738 FAI458737:FAL458738 EQM458737:EQP458738 EGQ458737:EGT458738 DWU458737:DWX458738 DMY458737:DNB458738 DDC458737:DDF458738 CTG458737:CTJ458738 CJK458737:CJN458738 BZO458737:BZR458738 BPS458737:BPV458738 BFW458737:BFZ458738 AWA458737:AWD458738 AME458737:AMH458738 ACI458737:ACL458738 SM458737:SP458738 IQ458737:IT458738 WVC393201:WVF393202 WLG393201:WLJ393202 WBK393201:WBN393202 VRO393201:VRR393202 VHS393201:VHV393202 UXW393201:UXZ393202 UOA393201:UOD393202 UEE393201:UEH393202 TUI393201:TUL393202 TKM393201:TKP393202 TAQ393201:TAT393202 SQU393201:SQX393202 SGY393201:SHB393202 RXC393201:RXF393202 RNG393201:RNJ393202 RDK393201:RDN393202 QTO393201:QTR393202 QJS393201:QJV393202 PZW393201:PZZ393202 PQA393201:PQD393202 PGE393201:PGH393202 OWI393201:OWL393202 OMM393201:OMP393202 OCQ393201:OCT393202 NSU393201:NSX393202 NIY393201:NJB393202 MZC393201:MZF393202 MPG393201:MPJ393202 MFK393201:MFN393202 LVO393201:LVR393202 LLS393201:LLV393202 LBW393201:LBZ393202 KSA393201:KSD393202 KIE393201:KIH393202 JYI393201:JYL393202 JOM393201:JOP393202 JEQ393201:JET393202 IUU393201:IUX393202 IKY393201:ILB393202 IBC393201:IBF393202 HRG393201:HRJ393202 HHK393201:HHN393202 GXO393201:GXR393202 GNS393201:GNV393202 GDW393201:GDZ393202 FUA393201:FUD393202 FKE393201:FKH393202 FAI393201:FAL393202 EQM393201:EQP393202 EGQ393201:EGT393202 DWU393201:DWX393202 DMY393201:DNB393202 DDC393201:DDF393202 CTG393201:CTJ393202 CJK393201:CJN393202 BZO393201:BZR393202 BPS393201:BPV393202 BFW393201:BFZ393202 AWA393201:AWD393202 AME393201:AMH393202 ACI393201:ACL393202 SM393201:SP393202 IQ393201:IT393202 WVC327665:WVF327666 WLG327665:WLJ327666 WBK327665:WBN327666 VRO327665:VRR327666 VHS327665:VHV327666 UXW327665:UXZ327666 UOA327665:UOD327666 UEE327665:UEH327666 TUI327665:TUL327666 TKM327665:TKP327666 TAQ327665:TAT327666 SQU327665:SQX327666 SGY327665:SHB327666 RXC327665:RXF327666 RNG327665:RNJ327666 RDK327665:RDN327666 QTO327665:QTR327666 QJS327665:QJV327666 PZW327665:PZZ327666 PQA327665:PQD327666 PGE327665:PGH327666 OWI327665:OWL327666 OMM327665:OMP327666 OCQ327665:OCT327666 NSU327665:NSX327666 NIY327665:NJB327666 MZC327665:MZF327666 MPG327665:MPJ327666 MFK327665:MFN327666 LVO327665:LVR327666 LLS327665:LLV327666 LBW327665:LBZ327666 KSA327665:KSD327666 KIE327665:KIH327666 JYI327665:JYL327666 JOM327665:JOP327666 JEQ327665:JET327666 IUU327665:IUX327666 IKY327665:ILB327666 IBC327665:IBF327666 HRG327665:HRJ327666 HHK327665:HHN327666 GXO327665:GXR327666 GNS327665:GNV327666 GDW327665:GDZ327666 FUA327665:FUD327666 FKE327665:FKH327666 FAI327665:FAL327666 EQM327665:EQP327666 EGQ327665:EGT327666 DWU327665:DWX327666 DMY327665:DNB327666 DDC327665:DDF327666 CTG327665:CTJ327666 CJK327665:CJN327666 BZO327665:BZR327666 BPS327665:BPV327666 BFW327665:BFZ327666 AWA327665:AWD327666 AME327665:AMH327666 ACI327665:ACL327666 SM327665:SP327666 IQ327665:IT327666 WVC262129:WVF262130 WLG262129:WLJ262130 WBK262129:WBN262130 VRO262129:VRR262130 VHS262129:VHV262130 UXW262129:UXZ262130 UOA262129:UOD262130 UEE262129:UEH262130 TUI262129:TUL262130 TKM262129:TKP262130 TAQ262129:TAT262130 SQU262129:SQX262130 SGY262129:SHB262130 RXC262129:RXF262130 RNG262129:RNJ262130 RDK262129:RDN262130 QTO262129:QTR262130 QJS262129:QJV262130 PZW262129:PZZ262130 PQA262129:PQD262130 PGE262129:PGH262130 OWI262129:OWL262130 OMM262129:OMP262130 OCQ262129:OCT262130 NSU262129:NSX262130 NIY262129:NJB262130 MZC262129:MZF262130 MPG262129:MPJ262130 MFK262129:MFN262130 LVO262129:LVR262130 LLS262129:LLV262130 LBW262129:LBZ262130 KSA262129:KSD262130 KIE262129:KIH262130 JYI262129:JYL262130 JOM262129:JOP262130 JEQ262129:JET262130 IUU262129:IUX262130 IKY262129:ILB262130 IBC262129:IBF262130 HRG262129:HRJ262130 HHK262129:HHN262130 GXO262129:GXR262130 GNS262129:GNV262130 GDW262129:GDZ262130 FUA262129:FUD262130 FKE262129:FKH262130 FAI262129:FAL262130 EQM262129:EQP262130 EGQ262129:EGT262130 DWU262129:DWX262130 DMY262129:DNB262130 DDC262129:DDF262130 CTG262129:CTJ262130 CJK262129:CJN262130 BZO262129:BZR262130 BPS262129:BPV262130 BFW262129:BFZ262130 AWA262129:AWD262130 AME262129:AMH262130 ACI262129:ACL262130 SM262129:SP262130 IQ262129:IT262130 WVC196593:WVF196594 WLG196593:WLJ196594 WBK196593:WBN196594 VRO196593:VRR196594 VHS196593:VHV196594 UXW196593:UXZ196594 UOA196593:UOD196594 UEE196593:UEH196594 TUI196593:TUL196594 TKM196593:TKP196594 TAQ196593:TAT196594 SQU196593:SQX196594 SGY196593:SHB196594 RXC196593:RXF196594 RNG196593:RNJ196594 RDK196593:RDN196594 QTO196593:QTR196594 QJS196593:QJV196594 PZW196593:PZZ196594 PQA196593:PQD196594 PGE196593:PGH196594 OWI196593:OWL196594 OMM196593:OMP196594 OCQ196593:OCT196594 NSU196593:NSX196594 NIY196593:NJB196594 MZC196593:MZF196594 MPG196593:MPJ196594 MFK196593:MFN196594 LVO196593:LVR196594 LLS196593:LLV196594 LBW196593:LBZ196594 KSA196593:KSD196594 KIE196593:KIH196594 JYI196593:JYL196594 JOM196593:JOP196594 JEQ196593:JET196594 IUU196593:IUX196594 IKY196593:ILB196594 IBC196593:IBF196594 HRG196593:HRJ196594 HHK196593:HHN196594 GXO196593:GXR196594 GNS196593:GNV196594 GDW196593:GDZ196594 FUA196593:FUD196594 FKE196593:FKH196594 FAI196593:FAL196594 EQM196593:EQP196594 EGQ196593:EGT196594 DWU196593:DWX196594 DMY196593:DNB196594 DDC196593:DDF196594 CTG196593:CTJ196594 CJK196593:CJN196594 BZO196593:BZR196594 BPS196593:BPV196594 BFW196593:BFZ196594 AWA196593:AWD196594 AME196593:AMH196594 ACI196593:ACL196594 SM196593:SP196594 IQ196593:IT196594 WVC131057:WVF131058 WLG131057:WLJ131058 WBK131057:WBN131058 VRO131057:VRR131058 VHS131057:VHV131058 UXW131057:UXZ131058 UOA131057:UOD131058 UEE131057:UEH131058 TUI131057:TUL131058 TKM131057:TKP131058 TAQ131057:TAT131058 SQU131057:SQX131058 SGY131057:SHB131058 RXC131057:RXF131058 RNG131057:RNJ131058 RDK131057:RDN131058 QTO131057:QTR131058 QJS131057:QJV131058 PZW131057:PZZ131058 PQA131057:PQD131058 PGE131057:PGH131058 OWI131057:OWL131058 OMM131057:OMP131058 OCQ131057:OCT131058 NSU131057:NSX131058 NIY131057:NJB131058 MZC131057:MZF131058 MPG131057:MPJ131058 MFK131057:MFN131058 LVO131057:LVR131058 LLS131057:LLV131058 LBW131057:LBZ131058 KSA131057:KSD131058 KIE131057:KIH131058 JYI131057:JYL131058 JOM131057:JOP131058 JEQ131057:JET131058 IUU131057:IUX131058 IKY131057:ILB131058 IBC131057:IBF131058 HRG131057:HRJ131058 HHK131057:HHN131058 GXO131057:GXR131058 GNS131057:GNV131058 GDW131057:GDZ131058 FUA131057:FUD131058 FKE131057:FKH131058 FAI131057:FAL131058 EQM131057:EQP131058 EGQ131057:EGT131058 DWU131057:DWX131058 DMY131057:DNB131058 DDC131057:DDF131058 CTG131057:CTJ131058 CJK131057:CJN131058 BZO131057:BZR131058 BPS131057:BPV131058 BFW131057:BFZ131058 AWA131057:AWD131058 AME131057:AMH131058 ACI131057:ACL131058 SM131057:SP131058 IQ131057:IT131058 WVC65521:WVF65522 WLG65521:WLJ65522 WBK65521:WBN65522 VRO65521:VRR65522 VHS65521:VHV65522 UXW65521:UXZ65522 UOA65521:UOD65522 UEE65521:UEH65522 TUI65521:TUL65522 TKM65521:TKP65522 TAQ65521:TAT65522 SQU65521:SQX65522 SGY65521:SHB65522 RXC65521:RXF65522 RNG65521:RNJ65522 RDK65521:RDN65522 QTO65521:QTR65522 QJS65521:QJV65522 PZW65521:PZZ65522 PQA65521:PQD65522 PGE65521:PGH65522 OWI65521:OWL65522 OMM65521:OMP65522 OCQ65521:OCT65522 NSU65521:NSX65522 NIY65521:NJB65522 MZC65521:MZF65522 MPG65521:MPJ65522 MFK65521:MFN65522 LVO65521:LVR65522 LLS65521:LLV65522 LBW65521:LBZ65522 KSA65521:KSD65522 KIE65521:KIH65522 JYI65521:JYL65522 JOM65521:JOP65522 JEQ65521:JET65522 IUU65521:IUX65522 IKY65521:ILB65522 IBC65521:IBF65522 HRG65521:HRJ65522 HHK65521:HHN65522 GXO65521:GXR65522 GNS65521:GNV65522 GDW65521:GDZ65522 FUA65521:FUD65522 FKE65521:FKH65522 FAI65521:FAL65522 EQM65521:EQP65522 EGQ65521:EGT65522 DWU65521:DWX65522 DMY65521:DNB65522 DDC65521:DDF65522 CTG65521:CTJ65522 CJK65521:CJN65522 BZO65521:BZR65522 BPS65521:BPV65522 BFW65521:BFZ65522 AWA65521:AWD65522 AME65521:AMH65522 ACI65521:ACL65522 SM65521:SP65522 IQ65521:IT65522 D983025:U983026 D65521:U65522 D131057:U131058 D196593:U196594 D262129:U262130 D327665:U327666 D393201:U393202 D458737:U458738 D524273:U524274 D589809:U589810 D655345:U655346 D720881:U720882 D786417:U786418 D851953:U851954 D917489:U917490" xr:uid="{00000000-0002-0000-0300-000000000000}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4">
    <tabColor rgb="FFD9ECFF"/>
    <pageSetUpPr fitToPage="1"/>
  </sheetPr>
  <dimension ref="A1:AI182"/>
  <sheetViews>
    <sheetView showGridLines="0" zoomScaleNormal="100" workbookViewId="0">
      <selection activeCell="T15" sqref="T15"/>
    </sheetView>
  </sheetViews>
  <sheetFormatPr baseColWidth="10" defaultColWidth="10.85546875" defaultRowHeight="12.75" outlineLevelCol="1"/>
  <cols>
    <col min="1" max="2" width="2.7109375" style="31" customWidth="1"/>
    <col min="3" max="3" width="7.7109375" style="31" customWidth="1"/>
    <col min="4" max="4" width="6.7109375" style="31" customWidth="1"/>
    <col min="5" max="5" width="8.7109375" style="518" customWidth="1"/>
    <col min="6" max="6" width="14.85546875" style="519" customWidth="1"/>
    <col min="7" max="9" width="30.7109375" style="200" customWidth="1"/>
    <col min="10" max="10" width="15.85546875" style="57" customWidth="1"/>
    <col min="11" max="11" width="15.85546875" style="57" hidden="1" customWidth="1" outlineLevel="1"/>
    <col min="12" max="14" width="30.7109375" style="200" hidden="1" customWidth="1" outlineLevel="1"/>
    <col min="15" max="15" width="2.140625" style="55" customWidth="1" collapsed="1"/>
    <col min="16" max="16" width="21.28515625" style="31" hidden="1" customWidth="1" outlineLevel="1"/>
    <col min="17" max="17" width="26" style="31" hidden="1" customWidth="1" outlineLevel="1"/>
    <col min="18" max="18" width="10.85546875" style="31" customWidth="1" collapsed="1"/>
    <col min="19" max="35" width="10.85546875" style="31" customWidth="1"/>
    <col min="36" max="16384" width="10.85546875" style="31"/>
  </cols>
  <sheetData>
    <row r="1" spans="2:18">
      <c r="C1" s="88" t="str">
        <f>IF(Deckblatt!D7="","","Projektnummer: " &amp; Deckblatt!D6 &amp; ", Projektträger: " &amp; Deckblatt!D7)</f>
        <v/>
      </c>
      <c r="J1" s="520"/>
    </row>
    <row r="2" spans="2:18">
      <c r="B2" s="4"/>
      <c r="C2" s="4"/>
      <c r="D2" s="4"/>
      <c r="E2" s="521"/>
      <c r="F2" s="522"/>
      <c r="G2" s="196"/>
      <c r="H2" s="196"/>
      <c r="I2" s="196"/>
      <c r="J2" s="3"/>
      <c r="K2" s="3"/>
      <c r="L2" s="196"/>
      <c r="M2" s="196"/>
      <c r="N2" s="196"/>
      <c r="O2" s="31"/>
      <c r="R2" s="52"/>
    </row>
    <row r="3" spans="2:18" ht="15.75">
      <c r="B3" s="4"/>
      <c r="C3" s="195" t="s">
        <v>14</v>
      </c>
      <c r="D3" s="195"/>
      <c r="E3" s="521"/>
      <c r="F3" s="522"/>
      <c r="G3" s="196"/>
      <c r="H3" s="196"/>
      <c r="I3" s="196"/>
      <c r="J3" s="3"/>
      <c r="K3" s="3"/>
      <c r="L3" s="196"/>
      <c r="M3" s="196"/>
      <c r="N3" s="196"/>
      <c r="O3" s="31"/>
      <c r="R3" s="52"/>
    </row>
    <row r="4" spans="2:18">
      <c r="B4" s="4"/>
      <c r="C4" s="4"/>
      <c r="D4" s="4"/>
      <c r="E4" s="521"/>
      <c r="F4" s="522"/>
      <c r="G4" s="196"/>
      <c r="H4" s="196"/>
      <c r="I4" s="196"/>
      <c r="J4" s="3"/>
      <c r="K4" s="3"/>
      <c r="L4" s="196"/>
      <c r="M4" s="196"/>
      <c r="N4" s="196"/>
      <c r="O4" s="31"/>
      <c r="R4" s="52"/>
    </row>
    <row r="5" spans="2:18" s="53" customFormat="1" ht="55.5" customHeight="1">
      <c r="B5" s="11"/>
      <c r="C5" s="246" t="s">
        <v>1</v>
      </c>
      <c r="D5" s="246" t="s">
        <v>2</v>
      </c>
      <c r="E5" s="257" t="s">
        <v>6</v>
      </c>
      <c r="F5" s="368" t="s">
        <v>15</v>
      </c>
      <c r="G5" s="251" t="s">
        <v>166</v>
      </c>
      <c r="H5" s="251" t="s">
        <v>16</v>
      </c>
      <c r="I5" s="251" t="s">
        <v>10</v>
      </c>
      <c r="J5" s="253" t="s">
        <v>324</v>
      </c>
      <c r="K5" s="286" t="s">
        <v>325</v>
      </c>
      <c r="L5" s="287" t="s">
        <v>134</v>
      </c>
      <c r="M5" s="287" t="s">
        <v>132</v>
      </c>
      <c r="N5" s="287" t="s">
        <v>133</v>
      </c>
      <c r="O5" s="31"/>
      <c r="P5" s="523" t="s">
        <v>390</v>
      </c>
      <c r="Q5" s="524" t="s">
        <v>393</v>
      </c>
      <c r="R5" s="52"/>
    </row>
    <row r="6" spans="2:18" ht="12.75" customHeight="1">
      <c r="B6" s="4"/>
      <c r="C6" s="395"/>
      <c r="D6" s="11"/>
      <c r="E6" s="521"/>
      <c r="F6" s="522"/>
      <c r="G6" s="7"/>
      <c r="H6" s="7"/>
      <c r="I6" s="7"/>
      <c r="J6" s="151"/>
      <c r="K6" s="151"/>
      <c r="L6" s="7"/>
      <c r="M6" s="7"/>
      <c r="N6" s="7"/>
      <c r="O6" s="31"/>
      <c r="P6" s="525"/>
      <c r="Q6" s="526"/>
    </row>
    <row r="7" spans="2:18" s="60" customFormat="1">
      <c r="B7" s="61"/>
      <c r="C7" s="531" t="s">
        <v>373</v>
      </c>
      <c r="D7" s="532">
        <v>1</v>
      </c>
      <c r="E7" s="13"/>
      <c r="F7" s="29"/>
      <c r="G7" s="8"/>
      <c r="H7" s="8"/>
      <c r="I7" s="8"/>
      <c r="J7" s="152"/>
      <c r="K7" s="152"/>
      <c r="L7" s="8"/>
      <c r="M7" s="8"/>
      <c r="N7" s="8"/>
      <c r="P7" s="533"/>
      <c r="Q7" s="114"/>
    </row>
    <row r="8" spans="2:18" s="60" customFormat="1">
      <c r="B8" s="61"/>
      <c r="C8" s="532" t="s">
        <v>373</v>
      </c>
      <c r="D8" s="532">
        <v>2</v>
      </c>
      <c r="E8" s="13"/>
      <c r="F8" s="29"/>
      <c r="G8" s="8"/>
      <c r="H8" s="8"/>
      <c r="I8" s="8"/>
      <c r="J8" s="152"/>
      <c r="K8" s="152"/>
      <c r="L8" s="8"/>
      <c r="M8" s="8"/>
      <c r="N8" s="8"/>
      <c r="P8" s="533"/>
      <c r="Q8" s="114"/>
      <c r="R8" s="73"/>
    </row>
    <row r="9" spans="2:18" s="60" customFormat="1">
      <c r="B9" s="61"/>
      <c r="C9" s="532" t="s">
        <v>373</v>
      </c>
      <c r="D9" s="532">
        <v>3</v>
      </c>
      <c r="E9" s="13"/>
      <c r="F9" s="29"/>
      <c r="G9" s="8"/>
      <c r="H9" s="8"/>
      <c r="I9" s="8"/>
      <c r="J9" s="152"/>
      <c r="K9" s="152"/>
      <c r="L9" s="8"/>
      <c r="M9" s="8"/>
      <c r="N9" s="8"/>
      <c r="P9" s="533"/>
      <c r="Q9" s="114"/>
      <c r="R9" s="73"/>
    </row>
    <row r="10" spans="2:18" s="60" customFormat="1">
      <c r="B10" s="61"/>
      <c r="C10" s="532" t="s">
        <v>373</v>
      </c>
      <c r="D10" s="532">
        <v>4</v>
      </c>
      <c r="E10" s="13"/>
      <c r="F10" s="29"/>
      <c r="G10" s="8"/>
      <c r="H10" s="8"/>
      <c r="I10" s="8"/>
      <c r="J10" s="152"/>
      <c r="K10" s="152"/>
      <c r="L10" s="8"/>
      <c r="M10" s="8"/>
      <c r="N10" s="8"/>
      <c r="P10" s="533"/>
      <c r="Q10" s="114"/>
      <c r="R10" s="73"/>
    </row>
    <row r="11" spans="2:18" s="60" customFormat="1">
      <c r="B11" s="61"/>
      <c r="C11" s="532" t="s">
        <v>373</v>
      </c>
      <c r="D11" s="532">
        <v>5</v>
      </c>
      <c r="E11" s="13"/>
      <c r="F11" s="29"/>
      <c r="G11" s="8"/>
      <c r="H11" s="8"/>
      <c r="I11" s="8"/>
      <c r="J11" s="152"/>
      <c r="K11" s="152"/>
      <c r="L11" s="8"/>
      <c r="M11" s="8"/>
      <c r="N11" s="8"/>
      <c r="P11" s="533"/>
      <c r="Q11" s="114"/>
      <c r="R11" s="73"/>
    </row>
    <row r="12" spans="2:18" s="60" customFormat="1">
      <c r="B12" s="61"/>
      <c r="C12" s="532" t="s">
        <v>373</v>
      </c>
      <c r="D12" s="532">
        <v>6</v>
      </c>
      <c r="E12" s="13"/>
      <c r="F12" s="29"/>
      <c r="G12" s="8"/>
      <c r="H12" s="8"/>
      <c r="I12" s="8"/>
      <c r="J12" s="152"/>
      <c r="K12" s="152"/>
      <c r="L12" s="8"/>
      <c r="M12" s="8"/>
      <c r="N12" s="8"/>
      <c r="P12" s="533"/>
      <c r="Q12" s="114"/>
      <c r="R12" s="73"/>
    </row>
    <row r="13" spans="2:18" s="60" customFormat="1">
      <c r="B13" s="61"/>
      <c r="C13" s="532" t="s">
        <v>373</v>
      </c>
      <c r="D13" s="532">
        <v>7</v>
      </c>
      <c r="E13" s="13"/>
      <c r="F13" s="29"/>
      <c r="G13" s="8"/>
      <c r="H13" s="8"/>
      <c r="I13" s="8"/>
      <c r="J13" s="152"/>
      <c r="K13" s="152"/>
      <c r="L13" s="8"/>
      <c r="M13" s="8"/>
      <c r="N13" s="8"/>
      <c r="P13" s="533"/>
      <c r="Q13" s="114"/>
      <c r="R13" s="73"/>
    </row>
    <row r="14" spans="2:18" s="60" customFormat="1">
      <c r="B14" s="61"/>
      <c r="C14" s="532" t="s">
        <v>373</v>
      </c>
      <c r="D14" s="532">
        <v>8</v>
      </c>
      <c r="E14" s="13"/>
      <c r="F14" s="29"/>
      <c r="G14" s="8"/>
      <c r="H14" s="8"/>
      <c r="I14" s="8"/>
      <c r="J14" s="152"/>
      <c r="K14" s="152"/>
      <c r="L14" s="8"/>
      <c r="M14" s="8"/>
      <c r="N14" s="8"/>
      <c r="P14" s="533"/>
      <c r="Q14" s="114"/>
      <c r="R14" s="73"/>
    </row>
    <row r="15" spans="2:18" s="60" customFormat="1">
      <c r="B15" s="61"/>
      <c r="C15" s="532" t="s">
        <v>373</v>
      </c>
      <c r="D15" s="532">
        <v>9</v>
      </c>
      <c r="E15" s="13"/>
      <c r="F15" s="29"/>
      <c r="G15" s="8"/>
      <c r="H15" s="8"/>
      <c r="I15" s="8"/>
      <c r="J15" s="152"/>
      <c r="K15" s="152"/>
      <c r="L15" s="8"/>
      <c r="M15" s="8"/>
      <c r="N15" s="8"/>
      <c r="P15" s="533"/>
      <c r="Q15" s="114"/>
      <c r="R15" s="73"/>
    </row>
    <row r="16" spans="2:18" s="60" customFormat="1">
      <c r="B16" s="61"/>
      <c r="C16" s="532" t="s">
        <v>373</v>
      </c>
      <c r="D16" s="532">
        <v>10</v>
      </c>
      <c r="E16" s="13"/>
      <c r="F16" s="29"/>
      <c r="G16" s="8"/>
      <c r="H16" s="8"/>
      <c r="I16" s="8"/>
      <c r="J16" s="152"/>
      <c r="K16" s="152"/>
      <c r="L16" s="8"/>
      <c r="M16" s="8"/>
      <c r="N16" s="8"/>
      <c r="P16" s="533"/>
      <c r="Q16" s="114"/>
      <c r="R16" s="73"/>
    </row>
    <row r="17" spans="2:18" s="60" customFormat="1">
      <c r="B17" s="61"/>
      <c r="C17" s="532" t="s">
        <v>373</v>
      </c>
      <c r="D17" s="532">
        <v>11</v>
      </c>
      <c r="E17" s="13"/>
      <c r="F17" s="29"/>
      <c r="G17" s="8"/>
      <c r="H17" s="8"/>
      <c r="I17" s="8"/>
      <c r="J17" s="152"/>
      <c r="K17" s="152"/>
      <c r="L17" s="8"/>
      <c r="M17" s="8"/>
      <c r="N17" s="8"/>
      <c r="P17" s="533"/>
      <c r="Q17" s="114"/>
      <c r="R17" s="73"/>
    </row>
    <row r="18" spans="2:18" s="60" customFormat="1">
      <c r="B18" s="61"/>
      <c r="C18" s="532" t="s">
        <v>373</v>
      </c>
      <c r="D18" s="532">
        <v>12</v>
      </c>
      <c r="E18" s="13"/>
      <c r="F18" s="29"/>
      <c r="G18" s="8"/>
      <c r="H18" s="8"/>
      <c r="I18" s="8"/>
      <c r="J18" s="152"/>
      <c r="K18" s="152"/>
      <c r="L18" s="8"/>
      <c r="M18" s="8"/>
      <c r="N18" s="8"/>
      <c r="P18" s="533"/>
      <c r="Q18" s="114"/>
      <c r="R18" s="73"/>
    </row>
    <row r="19" spans="2:18" s="60" customFormat="1">
      <c r="B19" s="61"/>
      <c r="C19" s="532" t="s">
        <v>373</v>
      </c>
      <c r="D19" s="532">
        <v>13</v>
      </c>
      <c r="E19" s="13"/>
      <c r="F19" s="29"/>
      <c r="G19" s="8"/>
      <c r="H19" s="8"/>
      <c r="I19" s="8"/>
      <c r="J19" s="152"/>
      <c r="K19" s="152"/>
      <c r="L19" s="8"/>
      <c r="M19" s="8"/>
      <c r="N19" s="8"/>
      <c r="P19" s="533"/>
      <c r="Q19" s="114"/>
      <c r="R19" s="73"/>
    </row>
    <row r="20" spans="2:18" s="60" customFormat="1">
      <c r="B20" s="61"/>
      <c r="C20" s="532" t="s">
        <v>373</v>
      </c>
      <c r="D20" s="532">
        <v>14</v>
      </c>
      <c r="E20" s="13"/>
      <c r="F20" s="29"/>
      <c r="G20" s="8"/>
      <c r="H20" s="8"/>
      <c r="I20" s="8"/>
      <c r="J20" s="152"/>
      <c r="K20" s="152"/>
      <c r="L20" s="8"/>
      <c r="M20" s="8"/>
      <c r="N20" s="8"/>
      <c r="P20" s="533"/>
      <c r="Q20" s="114"/>
      <c r="R20" s="73"/>
    </row>
    <row r="21" spans="2:18" s="60" customFormat="1">
      <c r="B21" s="61"/>
      <c r="C21" s="532" t="s">
        <v>373</v>
      </c>
      <c r="D21" s="532">
        <v>15</v>
      </c>
      <c r="E21" s="13"/>
      <c r="F21" s="29"/>
      <c r="G21" s="8"/>
      <c r="H21" s="8"/>
      <c r="I21" s="8"/>
      <c r="J21" s="152"/>
      <c r="K21" s="152"/>
      <c r="L21" s="8"/>
      <c r="M21" s="8"/>
      <c r="N21" s="8"/>
      <c r="P21" s="533"/>
      <c r="Q21" s="114"/>
      <c r="R21" s="73"/>
    </row>
    <row r="22" spans="2:18" s="60" customFormat="1">
      <c r="B22" s="61"/>
      <c r="C22" s="532" t="s">
        <v>373</v>
      </c>
      <c r="D22" s="532">
        <v>16</v>
      </c>
      <c r="E22" s="13"/>
      <c r="F22" s="29"/>
      <c r="G22" s="8"/>
      <c r="H22" s="8"/>
      <c r="I22" s="8"/>
      <c r="J22" s="152"/>
      <c r="K22" s="152"/>
      <c r="L22" s="8"/>
      <c r="M22" s="8"/>
      <c r="N22" s="8"/>
      <c r="P22" s="533"/>
      <c r="Q22" s="114"/>
      <c r="R22" s="73"/>
    </row>
    <row r="23" spans="2:18" s="60" customFormat="1">
      <c r="B23" s="61"/>
      <c r="C23" s="532" t="s">
        <v>373</v>
      </c>
      <c r="D23" s="532">
        <v>17</v>
      </c>
      <c r="E23" s="13"/>
      <c r="F23" s="29"/>
      <c r="G23" s="8"/>
      <c r="H23" s="8"/>
      <c r="I23" s="8"/>
      <c r="J23" s="152"/>
      <c r="K23" s="152"/>
      <c r="L23" s="8"/>
      <c r="M23" s="8"/>
      <c r="N23" s="8"/>
      <c r="P23" s="533"/>
      <c r="Q23" s="114"/>
      <c r="R23" s="73"/>
    </row>
    <row r="24" spans="2:18" s="60" customFormat="1">
      <c r="B24" s="61"/>
      <c r="C24" s="532" t="s">
        <v>373</v>
      </c>
      <c r="D24" s="532">
        <v>18</v>
      </c>
      <c r="E24" s="13"/>
      <c r="F24" s="29"/>
      <c r="G24" s="8"/>
      <c r="H24" s="8"/>
      <c r="I24" s="8"/>
      <c r="J24" s="152"/>
      <c r="K24" s="152"/>
      <c r="L24" s="8"/>
      <c r="M24" s="8"/>
      <c r="N24" s="8"/>
      <c r="P24" s="533"/>
      <c r="Q24" s="114"/>
      <c r="R24" s="73"/>
    </row>
    <row r="25" spans="2:18" s="60" customFormat="1">
      <c r="B25" s="61"/>
      <c r="C25" s="532" t="s">
        <v>373</v>
      </c>
      <c r="D25" s="532">
        <v>19</v>
      </c>
      <c r="E25" s="13"/>
      <c r="F25" s="29"/>
      <c r="G25" s="8"/>
      <c r="H25" s="8"/>
      <c r="I25" s="8"/>
      <c r="J25" s="152"/>
      <c r="K25" s="152"/>
      <c r="L25" s="8"/>
      <c r="M25" s="8"/>
      <c r="N25" s="8"/>
      <c r="P25" s="533"/>
      <c r="Q25" s="114"/>
    </row>
    <row r="26" spans="2:18" s="60" customFormat="1">
      <c r="B26" s="61"/>
      <c r="C26" s="532" t="s">
        <v>373</v>
      </c>
      <c r="D26" s="532">
        <v>20</v>
      </c>
      <c r="E26" s="13"/>
      <c r="F26" s="29"/>
      <c r="G26" s="8"/>
      <c r="H26" s="8"/>
      <c r="I26" s="8"/>
      <c r="J26" s="152"/>
      <c r="K26" s="152"/>
      <c r="L26" s="8"/>
      <c r="M26" s="8"/>
      <c r="N26" s="8"/>
      <c r="P26" s="533"/>
      <c r="Q26" s="114"/>
    </row>
    <row r="27" spans="2:18" s="60" customFormat="1">
      <c r="B27" s="61"/>
      <c r="C27" s="532" t="s">
        <v>373</v>
      </c>
      <c r="D27" s="532">
        <v>21</v>
      </c>
      <c r="E27" s="13"/>
      <c r="F27" s="29"/>
      <c r="G27" s="8"/>
      <c r="H27" s="8"/>
      <c r="I27" s="8"/>
      <c r="J27" s="152"/>
      <c r="K27" s="152"/>
      <c r="L27" s="8"/>
      <c r="M27" s="8"/>
      <c r="N27" s="8"/>
      <c r="P27" s="533"/>
      <c r="Q27" s="114"/>
    </row>
    <row r="28" spans="2:18" s="60" customFormat="1">
      <c r="B28" s="61"/>
      <c r="C28" s="532" t="s">
        <v>373</v>
      </c>
      <c r="D28" s="532">
        <v>22</v>
      </c>
      <c r="E28" s="13"/>
      <c r="F28" s="29"/>
      <c r="G28" s="8"/>
      <c r="H28" s="8"/>
      <c r="I28" s="8"/>
      <c r="J28" s="152"/>
      <c r="K28" s="152"/>
      <c r="L28" s="8"/>
      <c r="M28" s="8"/>
      <c r="N28" s="8"/>
      <c r="P28" s="533"/>
      <c r="Q28" s="114"/>
    </row>
    <row r="29" spans="2:18" s="60" customFormat="1">
      <c r="B29" s="61"/>
      <c r="C29" s="532" t="s">
        <v>373</v>
      </c>
      <c r="D29" s="532">
        <v>23</v>
      </c>
      <c r="E29" s="13"/>
      <c r="F29" s="29"/>
      <c r="G29" s="8"/>
      <c r="H29" s="8"/>
      <c r="I29" s="8"/>
      <c r="J29" s="152"/>
      <c r="K29" s="152"/>
      <c r="L29" s="8"/>
      <c r="M29" s="8"/>
      <c r="N29" s="8"/>
      <c r="P29" s="533"/>
      <c r="Q29" s="114"/>
    </row>
    <row r="30" spans="2:18" s="60" customFormat="1">
      <c r="B30" s="61"/>
      <c r="C30" s="532" t="s">
        <v>373</v>
      </c>
      <c r="D30" s="532">
        <v>24</v>
      </c>
      <c r="E30" s="13"/>
      <c r="F30" s="29"/>
      <c r="G30" s="8"/>
      <c r="H30" s="8"/>
      <c r="I30" s="8"/>
      <c r="J30" s="152"/>
      <c r="K30" s="152"/>
      <c r="L30" s="8"/>
      <c r="M30" s="8"/>
      <c r="N30" s="8"/>
      <c r="P30" s="533"/>
      <c r="Q30" s="114"/>
    </row>
    <row r="31" spans="2:18" s="60" customFormat="1">
      <c r="B31" s="61"/>
      <c r="C31" s="532" t="s">
        <v>373</v>
      </c>
      <c r="D31" s="532">
        <v>25</v>
      </c>
      <c r="E31" s="13"/>
      <c r="F31" s="29"/>
      <c r="G31" s="8"/>
      <c r="H31" s="8"/>
      <c r="I31" s="8"/>
      <c r="J31" s="152"/>
      <c r="K31" s="152"/>
      <c r="L31" s="8"/>
      <c r="M31" s="8"/>
      <c r="N31" s="8"/>
      <c r="P31" s="533"/>
      <c r="Q31" s="114"/>
    </row>
    <row r="32" spans="2:18" s="60" customFormat="1">
      <c r="B32" s="61"/>
      <c r="C32" s="532" t="s">
        <v>373</v>
      </c>
      <c r="D32" s="532">
        <v>26</v>
      </c>
      <c r="E32" s="13"/>
      <c r="F32" s="29"/>
      <c r="G32" s="8"/>
      <c r="H32" s="8"/>
      <c r="I32" s="8"/>
      <c r="J32" s="152"/>
      <c r="K32" s="152"/>
      <c r="L32" s="8"/>
      <c r="M32" s="8"/>
      <c r="N32" s="8"/>
      <c r="P32" s="533"/>
      <c r="Q32" s="114"/>
    </row>
    <row r="33" spans="2:17" s="60" customFormat="1">
      <c r="B33" s="61"/>
      <c r="C33" s="532" t="s">
        <v>373</v>
      </c>
      <c r="D33" s="532">
        <v>27</v>
      </c>
      <c r="E33" s="13"/>
      <c r="F33" s="29"/>
      <c r="G33" s="8"/>
      <c r="H33" s="8"/>
      <c r="I33" s="8"/>
      <c r="J33" s="152"/>
      <c r="K33" s="152"/>
      <c r="L33" s="8"/>
      <c r="M33" s="8"/>
      <c r="N33" s="8"/>
      <c r="P33" s="533"/>
      <c r="Q33" s="114"/>
    </row>
    <row r="34" spans="2:17" s="60" customFormat="1">
      <c r="B34" s="61"/>
      <c r="C34" s="532" t="s">
        <v>373</v>
      </c>
      <c r="D34" s="532">
        <v>28</v>
      </c>
      <c r="E34" s="13"/>
      <c r="F34" s="29"/>
      <c r="G34" s="8"/>
      <c r="H34" s="8"/>
      <c r="I34" s="8"/>
      <c r="J34" s="152"/>
      <c r="K34" s="152"/>
      <c r="L34" s="8"/>
      <c r="M34" s="8"/>
      <c r="N34" s="8"/>
      <c r="P34" s="533"/>
      <c r="Q34" s="114"/>
    </row>
    <row r="35" spans="2:17" s="60" customFormat="1">
      <c r="B35" s="61"/>
      <c r="C35" s="532" t="s">
        <v>373</v>
      </c>
      <c r="D35" s="532">
        <v>29</v>
      </c>
      <c r="E35" s="13"/>
      <c r="F35" s="29"/>
      <c r="G35" s="8"/>
      <c r="H35" s="8"/>
      <c r="I35" s="8"/>
      <c r="J35" s="152"/>
      <c r="K35" s="152"/>
      <c r="L35" s="8"/>
      <c r="M35" s="8"/>
      <c r="N35" s="8"/>
      <c r="P35" s="533"/>
      <c r="Q35" s="114"/>
    </row>
    <row r="36" spans="2:17" s="60" customFormat="1">
      <c r="B36" s="61"/>
      <c r="C36" s="532" t="s">
        <v>373</v>
      </c>
      <c r="D36" s="532">
        <v>30</v>
      </c>
      <c r="E36" s="13"/>
      <c r="F36" s="29"/>
      <c r="G36" s="8"/>
      <c r="H36" s="8"/>
      <c r="I36" s="8"/>
      <c r="J36" s="152"/>
      <c r="K36" s="152"/>
      <c r="L36" s="8"/>
      <c r="M36" s="8"/>
      <c r="N36" s="8"/>
      <c r="P36" s="533"/>
      <c r="Q36" s="114"/>
    </row>
    <row r="37" spans="2:17" s="60" customFormat="1">
      <c r="B37" s="61"/>
      <c r="C37" s="532" t="s">
        <v>373</v>
      </c>
      <c r="D37" s="532">
        <v>31</v>
      </c>
      <c r="E37" s="13"/>
      <c r="F37" s="29"/>
      <c r="G37" s="8"/>
      <c r="H37" s="8"/>
      <c r="I37" s="8"/>
      <c r="J37" s="152"/>
      <c r="K37" s="152"/>
      <c r="L37" s="8"/>
      <c r="M37" s="8"/>
      <c r="N37" s="8"/>
      <c r="P37" s="533"/>
      <c r="Q37" s="114"/>
    </row>
    <row r="38" spans="2:17" s="60" customFormat="1">
      <c r="B38" s="61"/>
      <c r="C38" s="532" t="s">
        <v>373</v>
      </c>
      <c r="D38" s="532">
        <v>32</v>
      </c>
      <c r="E38" s="13"/>
      <c r="F38" s="29"/>
      <c r="G38" s="8"/>
      <c r="H38" s="8"/>
      <c r="I38" s="8"/>
      <c r="J38" s="152"/>
      <c r="K38" s="152"/>
      <c r="L38" s="8"/>
      <c r="M38" s="8"/>
      <c r="N38" s="8"/>
      <c r="P38" s="533"/>
      <c r="Q38" s="114"/>
    </row>
    <row r="39" spans="2:17" s="60" customFormat="1">
      <c r="B39" s="61"/>
      <c r="C39" s="532" t="s">
        <v>373</v>
      </c>
      <c r="D39" s="532">
        <v>33</v>
      </c>
      <c r="E39" s="13"/>
      <c r="F39" s="29"/>
      <c r="G39" s="8"/>
      <c r="H39" s="8"/>
      <c r="I39" s="8"/>
      <c r="J39" s="152"/>
      <c r="K39" s="152"/>
      <c r="L39" s="8"/>
      <c r="M39" s="8"/>
      <c r="N39" s="8"/>
      <c r="P39" s="533"/>
      <c r="Q39" s="114"/>
    </row>
    <row r="40" spans="2:17" s="60" customFormat="1">
      <c r="B40" s="61"/>
      <c r="C40" s="532" t="s">
        <v>373</v>
      </c>
      <c r="D40" s="532">
        <v>34</v>
      </c>
      <c r="E40" s="13"/>
      <c r="F40" s="29"/>
      <c r="G40" s="8"/>
      <c r="H40" s="8"/>
      <c r="I40" s="8"/>
      <c r="J40" s="152"/>
      <c r="K40" s="152"/>
      <c r="L40" s="8"/>
      <c r="M40" s="8"/>
      <c r="N40" s="8"/>
      <c r="P40" s="533"/>
      <c r="Q40" s="114"/>
    </row>
    <row r="41" spans="2:17" s="60" customFormat="1">
      <c r="B41" s="61"/>
      <c r="C41" s="532" t="s">
        <v>373</v>
      </c>
      <c r="D41" s="532">
        <v>35</v>
      </c>
      <c r="E41" s="13"/>
      <c r="F41" s="29"/>
      <c r="G41" s="8"/>
      <c r="H41" s="8"/>
      <c r="I41" s="8"/>
      <c r="J41" s="152"/>
      <c r="K41" s="152"/>
      <c r="L41" s="8"/>
      <c r="M41" s="8"/>
      <c r="N41" s="8"/>
      <c r="P41" s="533"/>
      <c r="Q41" s="114"/>
    </row>
    <row r="42" spans="2:17" s="60" customFormat="1">
      <c r="B42" s="61"/>
      <c r="C42" s="532" t="s">
        <v>373</v>
      </c>
      <c r="D42" s="532">
        <v>36</v>
      </c>
      <c r="E42" s="13"/>
      <c r="F42" s="29"/>
      <c r="G42" s="8"/>
      <c r="H42" s="8"/>
      <c r="I42" s="8"/>
      <c r="J42" s="152"/>
      <c r="K42" s="152"/>
      <c r="L42" s="8"/>
      <c r="M42" s="8"/>
      <c r="N42" s="8"/>
      <c r="P42" s="533"/>
      <c r="Q42" s="114"/>
    </row>
    <row r="43" spans="2:17" s="60" customFormat="1">
      <c r="B43" s="61"/>
      <c r="C43" s="532" t="s">
        <v>373</v>
      </c>
      <c r="D43" s="532">
        <v>37</v>
      </c>
      <c r="E43" s="13"/>
      <c r="F43" s="29"/>
      <c r="G43" s="8"/>
      <c r="H43" s="8"/>
      <c r="I43" s="8"/>
      <c r="J43" s="152"/>
      <c r="K43" s="152"/>
      <c r="L43" s="8"/>
      <c r="M43" s="8"/>
      <c r="N43" s="8"/>
      <c r="P43" s="533"/>
      <c r="Q43" s="114"/>
    </row>
    <row r="44" spans="2:17" s="60" customFormat="1">
      <c r="B44" s="61"/>
      <c r="C44" s="532" t="s">
        <v>373</v>
      </c>
      <c r="D44" s="532">
        <v>38</v>
      </c>
      <c r="E44" s="13"/>
      <c r="F44" s="29"/>
      <c r="G44" s="8"/>
      <c r="H44" s="8"/>
      <c r="I44" s="8"/>
      <c r="J44" s="152"/>
      <c r="K44" s="152"/>
      <c r="L44" s="8"/>
      <c r="M44" s="8"/>
      <c r="N44" s="8"/>
      <c r="P44" s="533"/>
      <c r="Q44" s="114"/>
    </row>
    <row r="45" spans="2:17" s="60" customFormat="1">
      <c r="B45" s="61"/>
      <c r="C45" s="532" t="s">
        <v>373</v>
      </c>
      <c r="D45" s="532">
        <v>39</v>
      </c>
      <c r="E45" s="13"/>
      <c r="F45" s="29"/>
      <c r="G45" s="8"/>
      <c r="H45" s="8"/>
      <c r="I45" s="8"/>
      <c r="J45" s="152"/>
      <c r="K45" s="152"/>
      <c r="L45" s="8"/>
      <c r="M45" s="8"/>
      <c r="N45" s="8"/>
      <c r="P45" s="533"/>
      <c r="Q45" s="114"/>
    </row>
    <row r="46" spans="2:17" s="60" customFormat="1">
      <c r="B46" s="61"/>
      <c r="C46" s="532" t="s">
        <v>373</v>
      </c>
      <c r="D46" s="532">
        <v>40</v>
      </c>
      <c r="E46" s="13"/>
      <c r="F46" s="29"/>
      <c r="G46" s="8"/>
      <c r="H46" s="8"/>
      <c r="I46" s="8"/>
      <c r="J46" s="152"/>
      <c r="K46" s="152"/>
      <c r="L46" s="8"/>
      <c r="M46" s="8"/>
      <c r="N46" s="8"/>
      <c r="P46" s="533"/>
      <c r="Q46" s="114"/>
    </row>
    <row r="47" spans="2:17" s="60" customFormat="1">
      <c r="B47" s="61"/>
      <c r="C47" s="532" t="s">
        <v>373</v>
      </c>
      <c r="D47" s="532">
        <v>41</v>
      </c>
      <c r="E47" s="13"/>
      <c r="F47" s="29"/>
      <c r="G47" s="8"/>
      <c r="H47" s="8"/>
      <c r="I47" s="8"/>
      <c r="J47" s="152"/>
      <c r="K47" s="152"/>
      <c r="L47" s="8"/>
      <c r="M47" s="8"/>
      <c r="N47" s="8"/>
      <c r="P47" s="533"/>
      <c r="Q47" s="114"/>
    </row>
    <row r="48" spans="2:17" s="60" customFormat="1">
      <c r="B48" s="61"/>
      <c r="C48" s="532" t="s">
        <v>373</v>
      </c>
      <c r="D48" s="532">
        <v>42</v>
      </c>
      <c r="E48" s="13"/>
      <c r="F48" s="29"/>
      <c r="G48" s="8"/>
      <c r="H48" s="8"/>
      <c r="I48" s="8"/>
      <c r="J48" s="152"/>
      <c r="K48" s="152"/>
      <c r="L48" s="8"/>
      <c r="M48" s="8"/>
      <c r="N48" s="8"/>
      <c r="P48" s="533"/>
      <c r="Q48" s="114"/>
    </row>
    <row r="49" spans="2:17" s="60" customFormat="1">
      <c r="B49" s="61"/>
      <c r="C49" s="532" t="s">
        <v>373</v>
      </c>
      <c r="D49" s="532">
        <v>43</v>
      </c>
      <c r="E49" s="13"/>
      <c r="F49" s="29"/>
      <c r="G49" s="8"/>
      <c r="H49" s="8"/>
      <c r="I49" s="8"/>
      <c r="J49" s="152"/>
      <c r="K49" s="152"/>
      <c r="L49" s="8"/>
      <c r="M49" s="8"/>
      <c r="N49" s="8"/>
      <c r="P49" s="533"/>
      <c r="Q49" s="114"/>
    </row>
    <row r="50" spans="2:17" s="60" customFormat="1">
      <c r="B50" s="61"/>
      <c r="C50" s="532" t="s">
        <v>373</v>
      </c>
      <c r="D50" s="532">
        <v>44</v>
      </c>
      <c r="E50" s="13"/>
      <c r="F50" s="29"/>
      <c r="G50" s="8"/>
      <c r="H50" s="8"/>
      <c r="I50" s="8"/>
      <c r="J50" s="152"/>
      <c r="K50" s="152"/>
      <c r="L50" s="8"/>
      <c r="M50" s="8"/>
      <c r="N50" s="8"/>
      <c r="P50" s="533"/>
      <c r="Q50" s="114"/>
    </row>
    <row r="51" spans="2:17" s="60" customFormat="1">
      <c r="B51" s="61"/>
      <c r="C51" s="532" t="s">
        <v>373</v>
      </c>
      <c r="D51" s="532">
        <v>45</v>
      </c>
      <c r="E51" s="13"/>
      <c r="F51" s="29"/>
      <c r="G51" s="8"/>
      <c r="H51" s="8"/>
      <c r="I51" s="8"/>
      <c r="J51" s="152"/>
      <c r="K51" s="152"/>
      <c r="L51" s="8"/>
      <c r="M51" s="8"/>
      <c r="N51" s="8"/>
      <c r="P51" s="533"/>
      <c r="Q51" s="114"/>
    </row>
    <row r="52" spans="2:17" s="60" customFormat="1">
      <c r="B52" s="61"/>
      <c r="C52" s="532" t="s">
        <v>373</v>
      </c>
      <c r="D52" s="532">
        <v>46</v>
      </c>
      <c r="E52" s="13"/>
      <c r="F52" s="29"/>
      <c r="G52" s="8"/>
      <c r="H52" s="8"/>
      <c r="I52" s="8"/>
      <c r="J52" s="152"/>
      <c r="K52" s="152"/>
      <c r="L52" s="8"/>
      <c r="M52" s="8"/>
      <c r="N52" s="8"/>
      <c r="P52" s="533"/>
      <c r="Q52" s="114"/>
    </row>
    <row r="53" spans="2:17" s="60" customFormat="1">
      <c r="B53" s="61"/>
      <c r="C53" s="532" t="s">
        <v>373</v>
      </c>
      <c r="D53" s="532">
        <v>47</v>
      </c>
      <c r="E53" s="13"/>
      <c r="F53" s="29"/>
      <c r="G53" s="8"/>
      <c r="H53" s="8"/>
      <c r="I53" s="8"/>
      <c r="J53" s="152"/>
      <c r="K53" s="152"/>
      <c r="L53" s="8"/>
      <c r="M53" s="8"/>
      <c r="N53" s="8"/>
      <c r="P53" s="533"/>
      <c r="Q53" s="114"/>
    </row>
    <row r="54" spans="2:17" s="60" customFormat="1">
      <c r="B54" s="61"/>
      <c r="C54" s="532" t="s">
        <v>373</v>
      </c>
      <c r="D54" s="532">
        <v>48</v>
      </c>
      <c r="E54" s="13"/>
      <c r="F54" s="29"/>
      <c r="G54" s="8"/>
      <c r="H54" s="8"/>
      <c r="I54" s="8"/>
      <c r="J54" s="152"/>
      <c r="K54" s="152"/>
      <c r="L54" s="8"/>
      <c r="M54" s="8"/>
      <c r="N54" s="8"/>
      <c r="P54" s="533"/>
      <c r="Q54" s="114"/>
    </row>
    <row r="55" spans="2:17" s="60" customFormat="1">
      <c r="B55" s="61"/>
      <c r="C55" s="532" t="s">
        <v>373</v>
      </c>
      <c r="D55" s="532">
        <v>49</v>
      </c>
      <c r="E55" s="13"/>
      <c r="F55" s="29"/>
      <c r="G55" s="8"/>
      <c r="H55" s="8"/>
      <c r="I55" s="8"/>
      <c r="J55" s="152"/>
      <c r="K55" s="152"/>
      <c r="L55" s="8"/>
      <c r="M55" s="8"/>
      <c r="N55" s="8"/>
      <c r="P55" s="533"/>
      <c r="Q55" s="114"/>
    </row>
    <row r="56" spans="2:17" s="60" customFormat="1">
      <c r="B56" s="61"/>
      <c r="C56" s="532" t="s">
        <v>373</v>
      </c>
      <c r="D56" s="532">
        <v>50</v>
      </c>
      <c r="E56" s="13"/>
      <c r="F56" s="29"/>
      <c r="G56" s="8"/>
      <c r="H56" s="8"/>
      <c r="I56" s="8"/>
      <c r="J56" s="152"/>
      <c r="K56" s="152"/>
      <c r="L56" s="8"/>
      <c r="M56" s="8"/>
      <c r="N56" s="8"/>
      <c r="P56" s="533"/>
      <c r="Q56" s="114"/>
    </row>
    <row r="57" spans="2:17" s="60" customFormat="1">
      <c r="B57" s="61"/>
      <c r="C57" s="532" t="s">
        <v>373</v>
      </c>
      <c r="D57" s="532">
        <v>51</v>
      </c>
      <c r="E57" s="13"/>
      <c r="F57" s="29"/>
      <c r="G57" s="8"/>
      <c r="H57" s="8"/>
      <c r="I57" s="8"/>
      <c r="J57" s="152"/>
      <c r="K57" s="152"/>
      <c r="L57" s="8"/>
      <c r="M57" s="8"/>
      <c r="N57" s="8"/>
      <c r="P57" s="533"/>
      <c r="Q57" s="114"/>
    </row>
    <row r="58" spans="2:17" s="60" customFormat="1">
      <c r="B58" s="61"/>
      <c r="C58" s="532" t="s">
        <v>373</v>
      </c>
      <c r="D58" s="532">
        <v>52</v>
      </c>
      <c r="E58" s="13"/>
      <c r="F58" s="29"/>
      <c r="G58" s="8"/>
      <c r="H58" s="8"/>
      <c r="I58" s="8"/>
      <c r="J58" s="152"/>
      <c r="K58" s="152"/>
      <c r="L58" s="8"/>
      <c r="M58" s="8"/>
      <c r="N58" s="8"/>
      <c r="P58" s="533"/>
      <c r="Q58" s="114"/>
    </row>
    <row r="59" spans="2:17" s="60" customFormat="1">
      <c r="B59" s="61"/>
      <c r="C59" s="532" t="s">
        <v>373</v>
      </c>
      <c r="D59" s="532">
        <v>53</v>
      </c>
      <c r="E59" s="13"/>
      <c r="F59" s="29"/>
      <c r="G59" s="8"/>
      <c r="H59" s="8"/>
      <c r="I59" s="8"/>
      <c r="J59" s="152"/>
      <c r="K59" s="152"/>
      <c r="L59" s="8"/>
      <c r="M59" s="8"/>
      <c r="N59" s="8"/>
      <c r="P59" s="533"/>
      <c r="Q59" s="114"/>
    </row>
    <row r="60" spans="2:17" s="60" customFormat="1">
      <c r="B60" s="61"/>
      <c r="C60" s="532" t="s">
        <v>373</v>
      </c>
      <c r="D60" s="532">
        <v>54</v>
      </c>
      <c r="E60" s="13"/>
      <c r="F60" s="29"/>
      <c r="G60" s="8"/>
      <c r="H60" s="8"/>
      <c r="I60" s="8"/>
      <c r="J60" s="152"/>
      <c r="K60" s="152"/>
      <c r="L60" s="8"/>
      <c r="M60" s="8"/>
      <c r="N60" s="8"/>
      <c r="P60" s="533"/>
      <c r="Q60" s="114"/>
    </row>
    <row r="61" spans="2:17" s="60" customFormat="1">
      <c r="B61" s="61"/>
      <c r="C61" s="532" t="s">
        <v>373</v>
      </c>
      <c r="D61" s="532">
        <v>55</v>
      </c>
      <c r="E61" s="13"/>
      <c r="F61" s="29"/>
      <c r="G61" s="8"/>
      <c r="H61" s="8"/>
      <c r="I61" s="8"/>
      <c r="J61" s="152"/>
      <c r="K61" s="152"/>
      <c r="L61" s="8"/>
      <c r="M61" s="8"/>
      <c r="N61" s="8"/>
      <c r="P61" s="533"/>
      <c r="Q61" s="114"/>
    </row>
    <row r="62" spans="2:17" s="60" customFormat="1">
      <c r="B62" s="61"/>
      <c r="C62" s="532" t="s">
        <v>373</v>
      </c>
      <c r="D62" s="532">
        <v>56</v>
      </c>
      <c r="E62" s="13"/>
      <c r="F62" s="29"/>
      <c r="G62" s="8"/>
      <c r="H62" s="8"/>
      <c r="I62" s="8"/>
      <c r="J62" s="152"/>
      <c r="K62" s="152"/>
      <c r="L62" s="8"/>
      <c r="M62" s="8"/>
      <c r="N62" s="8"/>
      <c r="P62" s="533"/>
      <c r="Q62" s="114"/>
    </row>
    <row r="63" spans="2:17" s="60" customFormat="1">
      <c r="B63" s="61"/>
      <c r="C63" s="532" t="s">
        <v>373</v>
      </c>
      <c r="D63" s="532">
        <v>57</v>
      </c>
      <c r="E63" s="13"/>
      <c r="F63" s="29"/>
      <c r="G63" s="8"/>
      <c r="H63" s="8"/>
      <c r="I63" s="8"/>
      <c r="J63" s="152"/>
      <c r="K63" s="152"/>
      <c r="L63" s="8"/>
      <c r="M63" s="8"/>
      <c r="N63" s="8"/>
      <c r="P63" s="533"/>
      <c r="Q63" s="114"/>
    </row>
    <row r="64" spans="2:17" s="60" customFormat="1">
      <c r="B64" s="61"/>
      <c r="C64" s="532" t="s">
        <v>373</v>
      </c>
      <c r="D64" s="532">
        <v>58</v>
      </c>
      <c r="E64" s="13"/>
      <c r="F64" s="29"/>
      <c r="G64" s="8"/>
      <c r="H64" s="8"/>
      <c r="I64" s="8"/>
      <c r="J64" s="152"/>
      <c r="K64" s="152"/>
      <c r="L64" s="8"/>
      <c r="M64" s="8"/>
      <c r="N64" s="8"/>
      <c r="P64" s="533"/>
      <c r="Q64" s="114"/>
    </row>
    <row r="65" spans="1:35" s="60" customFormat="1">
      <c r="B65" s="61"/>
      <c r="C65" s="532" t="s">
        <v>373</v>
      </c>
      <c r="D65" s="532">
        <v>59</v>
      </c>
      <c r="E65" s="13"/>
      <c r="F65" s="29"/>
      <c r="G65" s="8"/>
      <c r="H65" s="8"/>
      <c r="I65" s="8"/>
      <c r="J65" s="152"/>
      <c r="K65" s="152"/>
      <c r="L65" s="8"/>
      <c r="M65" s="8"/>
      <c r="N65" s="8"/>
      <c r="P65" s="533"/>
      <c r="Q65" s="114"/>
    </row>
    <row r="66" spans="1:35" s="60" customFormat="1">
      <c r="B66" s="61"/>
      <c r="C66" s="532" t="s">
        <v>373</v>
      </c>
      <c r="D66" s="532">
        <v>60</v>
      </c>
      <c r="E66" s="13"/>
      <c r="F66" s="29"/>
      <c r="G66" s="8"/>
      <c r="H66" s="8"/>
      <c r="I66" s="8"/>
      <c r="J66" s="152"/>
      <c r="K66" s="152"/>
      <c r="L66" s="8"/>
      <c r="M66" s="8"/>
      <c r="N66" s="8"/>
      <c r="P66" s="533"/>
      <c r="Q66" s="114"/>
    </row>
    <row r="67" spans="1:35" s="60" customFormat="1">
      <c r="B67" s="61"/>
      <c r="C67" s="532" t="s">
        <v>373</v>
      </c>
      <c r="D67" s="532">
        <v>61</v>
      </c>
      <c r="E67" s="13"/>
      <c r="F67" s="29"/>
      <c r="G67" s="8"/>
      <c r="H67" s="8"/>
      <c r="I67" s="8"/>
      <c r="J67" s="152"/>
      <c r="K67" s="152"/>
      <c r="L67" s="8"/>
      <c r="M67" s="8"/>
      <c r="N67" s="8"/>
      <c r="P67" s="533"/>
      <c r="Q67" s="114"/>
    </row>
    <row r="68" spans="1:35" s="60" customFormat="1">
      <c r="B68" s="61"/>
      <c r="C68" s="532" t="s">
        <v>373</v>
      </c>
      <c r="D68" s="532">
        <v>62</v>
      </c>
      <c r="E68" s="13"/>
      <c r="F68" s="29"/>
      <c r="G68" s="8"/>
      <c r="H68" s="8"/>
      <c r="I68" s="8"/>
      <c r="J68" s="152"/>
      <c r="K68" s="152"/>
      <c r="L68" s="8"/>
      <c r="M68" s="8"/>
      <c r="N68" s="8"/>
      <c r="P68" s="533"/>
      <c r="Q68" s="114"/>
    </row>
    <row r="69" spans="1:35" s="60" customFormat="1">
      <c r="B69" s="61"/>
      <c r="C69" s="532" t="s">
        <v>373</v>
      </c>
      <c r="D69" s="532">
        <v>63</v>
      </c>
      <c r="E69" s="13"/>
      <c r="F69" s="29"/>
      <c r="G69" s="8"/>
      <c r="H69" s="8"/>
      <c r="I69" s="8"/>
      <c r="J69" s="152"/>
      <c r="K69" s="152"/>
      <c r="L69" s="8"/>
      <c r="M69" s="8"/>
      <c r="N69" s="8"/>
      <c r="P69" s="533"/>
      <c r="Q69" s="114"/>
    </row>
    <row r="70" spans="1:35" s="60" customFormat="1">
      <c r="B70" s="61"/>
      <c r="C70" s="532" t="s">
        <v>373</v>
      </c>
      <c r="D70" s="532">
        <v>64</v>
      </c>
      <c r="E70" s="13"/>
      <c r="F70" s="29"/>
      <c r="G70" s="8"/>
      <c r="H70" s="8"/>
      <c r="I70" s="8"/>
      <c r="J70" s="152"/>
      <c r="K70" s="152"/>
      <c r="L70" s="8"/>
      <c r="M70" s="8"/>
      <c r="N70" s="8"/>
      <c r="P70" s="533"/>
      <c r="Q70" s="114"/>
    </row>
    <row r="71" spans="1:35" s="60" customFormat="1">
      <c r="B71" s="61"/>
      <c r="C71" s="532" t="s">
        <v>373</v>
      </c>
      <c r="D71" s="532">
        <v>65</v>
      </c>
      <c r="E71" s="13"/>
      <c r="F71" s="29"/>
      <c r="G71" s="8"/>
      <c r="H71" s="8"/>
      <c r="I71" s="8"/>
      <c r="J71" s="152"/>
      <c r="K71" s="152"/>
      <c r="L71" s="8"/>
      <c r="M71" s="8"/>
      <c r="N71" s="8"/>
      <c r="P71" s="533"/>
      <c r="Q71" s="114"/>
    </row>
    <row r="72" spans="1:35" s="60" customFormat="1">
      <c r="B72" s="61"/>
      <c r="C72" s="532" t="s">
        <v>373</v>
      </c>
      <c r="D72" s="532">
        <v>66</v>
      </c>
      <c r="E72" s="13"/>
      <c r="F72" s="29"/>
      <c r="G72" s="8"/>
      <c r="H72" s="8"/>
      <c r="I72" s="8"/>
      <c r="J72" s="152"/>
      <c r="K72" s="152"/>
      <c r="L72" s="8"/>
      <c r="M72" s="8"/>
      <c r="N72" s="8"/>
      <c r="P72" s="533"/>
      <c r="Q72" s="114"/>
    </row>
    <row r="73" spans="1:35" s="535" customFormat="1">
      <c r="A73" s="60"/>
      <c r="B73" s="60"/>
      <c r="C73" s="532" t="s">
        <v>373</v>
      </c>
      <c r="D73" s="532">
        <v>67</v>
      </c>
      <c r="E73" s="16"/>
      <c r="F73" s="30"/>
      <c r="G73" s="8"/>
      <c r="H73" s="60"/>
      <c r="I73" s="60"/>
      <c r="J73" s="153"/>
      <c r="K73" s="153"/>
      <c r="L73" s="60"/>
      <c r="M73" s="60"/>
      <c r="N73" s="60"/>
      <c r="O73" s="534"/>
      <c r="P73" s="533"/>
      <c r="Q73" s="517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</row>
    <row r="74" spans="1:35" s="535" customFormat="1">
      <c r="A74" s="60"/>
      <c r="B74" s="60"/>
      <c r="C74" s="532" t="s">
        <v>373</v>
      </c>
      <c r="D74" s="532">
        <v>68</v>
      </c>
      <c r="E74" s="16"/>
      <c r="F74" s="30"/>
      <c r="G74" s="8"/>
      <c r="H74" s="60"/>
      <c r="I74" s="60"/>
      <c r="J74" s="153"/>
      <c r="K74" s="153"/>
      <c r="L74" s="60"/>
      <c r="M74" s="60"/>
      <c r="N74" s="60"/>
      <c r="O74" s="534"/>
      <c r="P74" s="533"/>
      <c r="Q74" s="517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</row>
    <row r="75" spans="1:35" s="535" customFormat="1">
      <c r="A75" s="60"/>
      <c r="B75" s="60"/>
      <c r="C75" s="532" t="s">
        <v>373</v>
      </c>
      <c r="D75" s="532">
        <v>69</v>
      </c>
      <c r="E75" s="16"/>
      <c r="F75" s="30"/>
      <c r="G75" s="8"/>
      <c r="H75" s="60"/>
      <c r="I75" s="60"/>
      <c r="J75" s="153"/>
      <c r="K75" s="153"/>
      <c r="L75" s="60"/>
      <c r="M75" s="60"/>
      <c r="N75" s="60"/>
      <c r="O75" s="534"/>
      <c r="P75" s="533"/>
      <c r="Q75" s="517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</row>
    <row r="76" spans="1:35" s="535" customFormat="1">
      <c r="A76" s="60"/>
      <c r="B76" s="60"/>
      <c r="C76" s="532" t="s">
        <v>373</v>
      </c>
      <c r="D76" s="532">
        <v>70</v>
      </c>
      <c r="E76" s="16"/>
      <c r="F76" s="30"/>
      <c r="G76" s="8"/>
      <c r="H76" s="60"/>
      <c r="I76" s="60"/>
      <c r="J76" s="153"/>
      <c r="K76" s="153"/>
      <c r="L76" s="60"/>
      <c r="M76" s="60"/>
      <c r="N76" s="60"/>
      <c r="O76" s="534"/>
      <c r="P76" s="533"/>
      <c r="Q76" s="517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</row>
    <row r="77" spans="1:35" s="535" customFormat="1">
      <c r="A77" s="60"/>
      <c r="B77" s="60"/>
      <c r="C77" s="532" t="s">
        <v>373</v>
      </c>
      <c r="D77" s="532">
        <v>71</v>
      </c>
      <c r="E77" s="16"/>
      <c r="F77" s="30"/>
      <c r="G77" s="8"/>
      <c r="H77" s="60"/>
      <c r="I77" s="60"/>
      <c r="J77" s="153"/>
      <c r="K77" s="153"/>
      <c r="L77" s="60"/>
      <c r="M77" s="60"/>
      <c r="N77" s="60"/>
      <c r="O77" s="534"/>
      <c r="P77" s="533"/>
      <c r="Q77" s="517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</row>
    <row r="78" spans="1:35" s="535" customFormat="1">
      <c r="A78" s="60"/>
      <c r="B78" s="60"/>
      <c r="C78" s="532" t="s">
        <v>373</v>
      </c>
      <c r="D78" s="532">
        <v>72</v>
      </c>
      <c r="E78" s="16"/>
      <c r="F78" s="16"/>
      <c r="G78" s="394"/>
      <c r="H78" s="394"/>
      <c r="I78" s="394"/>
      <c r="J78" s="153"/>
      <c r="K78" s="153"/>
      <c r="L78" s="394"/>
      <c r="M78" s="394"/>
      <c r="N78" s="394"/>
      <c r="O78" s="534"/>
      <c r="P78" s="533"/>
      <c r="Q78" s="517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</row>
    <row r="79" spans="1:35" s="535" customFormat="1">
      <c r="A79" s="60"/>
      <c r="B79" s="60"/>
      <c r="C79" s="532" t="s">
        <v>373</v>
      </c>
      <c r="D79" s="532">
        <v>73</v>
      </c>
      <c r="E79" s="16"/>
      <c r="F79" s="16"/>
      <c r="G79" s="394"/>
      <c r="H79" s="394"/>
      <c r="I79" s="394"/>
      <c r="J79" s="153"/>
      <c r="K79" s="153"/>
      <c r="L79" s="394"/>
      <c r="M79" s="394"/>
      <c r="N79" s="394"/>
      <c r="O79" s="534"/>
      <c r="P79" s="533"/>
      <c r="Q79" s="517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</row>
    <row r="80" spans="1:35" s="535" customFormat="1">
      <c r="A80" s="60"/>
      <c r="B80" s="60"/>
      <c r="C80" s="532" t="s">
        <v>373</v>
      </c>
      <c r="D80" s="532">
        <v>74</v>
      </c>
      <c r="E80" s="16"/>
      <c r="F80" s="16"/>
      <c r="G80" s="394"/>
      <c r="H80" s="394"/>
      <c r="I80" s="394"/>
      <c r="J80" s="153"/>
      <c r="K80" s="153"/>
      <c r="L80" s="394"/>
      <c r="M80" s="394"/>
      <c r="N80" s="394"/>
      <c r="O80" s="534"/>
      <c r="P80" s="533"/>
      <c r="Q80" s="517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</row>
    <row r="81" spans="1:35" s="535" customFormat="1">
      <c r="A81" s="60"/>
      <c r="B81" s="60"/>
      <c r="C81" s="532" t="s">
        <v>373</v>
      </c>
      <c r="D81" s="532">
        <v>75</v>
      </c>
      <c r="E81" s="16"/>
      <c r="F81" s="16"/>
      <c r="G81" s="394"/>
      <c r="H81" s="394"/>
      <c r="I81" s="394"/>
      <c r="J81" s="153"/>
      <c r="K81" s="153"/>
      <c r="L81" s="394"/>
      <c r="M81" s="394"/>
      <c r="N81" s="394"/>
      <c r="O81" s="534"/>
      <c r="P81" s="533"/>
      <c r="Q81" s="517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</row>
    <row r="82" spans="1:35" s="535" customFormat="1">
      <c r="A82" s="60"/>
      <c r="B82" s="60"/>
      <c r="C82" s="532" t="s">
        <v>373</v>
      </c>
      <c r="D82" s="532">
        <v>76</v>
      </c>
      <c r="E82" s="16"/>
      <c r="F82" s="16"/>
      <c r="G82" s="394"/>
      <c r="H82" s="394"/>
      <c r="I82" s="394"/>
      <c r="J82" s="153"/>
      <c r="K82" s="153"/>
      <c r="L82" s="394"/>
      <c r="M82" s="394"/>
      <c r="N82" s="394"/>
      <c r="O82" s="534"/>
      <c r="P82" s="533"/>
      <c r="Q82" s="517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</row>
    <row r="83" spans="1:35" s="535" customFormat="1">
      <c r="A83" s="60"/>
      <c r="B83" s="60"/>
      <c r="C83" s="532" t="s">
        <v>373</v>
      </c>
      <c r="D83" s="532">
        <v>77</v>
      </c>
      <c r="E83" s="16"/>
      <c r="F83" s="16"/>
      <c r="G83" s="394"/>
      <c r="H83" s="394"/>
      <c r="I83" s="394"/>
      <c r="J83" s="153"/>
      <c r="K83" s="153"/>
      <c r="L83" s="394"/>
      <c r="M83" s="394"/>
      <c r="N83" s="394"/>
      <c r="O83" s="534"/>
      <c r="P83" s="533"/>
      <c r="Q83" s="517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</row>
    <row r="84" spans="1:35" s="535" customFormat="1">
      <c r="A84" s="60"/>
      <c r="B84" s="60"/>
      <c r="C84" s="532" t="s">
        <v>373</v>
      </c>
      <c r="D84" s="532">
        <v>78</v>
      </c>
      <c r="E84" s="16"/>
      <c r="F84" s="16"/>
      <c r="G84" s="394"/>
      <c r="H84" s="394"/>
      <c r="I84" s="394"/>
      <c r="J84" s="153"/>
      <c r="K84" s="153"/>
      <c r="L84" s="394"/>
      <c r="M84" s="394"/>
      <c r="N84" s="394"/>
      <c r="O84" s="534"/>
      <c r="P84" s="533"/>
      <c r="Q84" s="517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</row>
    <row r="85" spans="1:35" s="535" customFormat="1">
      <c r="A85" s="60"/>
      <c r="B85" s="60"/>
      <c r="C85" s="532" t="s">
        <v>373</v>
      </c>
      <c r="D85" s="532">
        <v>79</v>
      </c>
      <c r="E85" s="16"/>
      <c r="F85" s="16"/>
      <c r="G85" s="394"/>
      <c r="H85" s="394"/>
      <c r="I85" s="394"/>
      <c r="J85" s="153"/>
      <c r="K85" s="153"/>
      <c r="L85" s="394"/>
      <c r="M85" s="394"/>
      <c r="N85" s="394"/>
      <c r="O85" s="534"/>
      <c r="P85" s="533"/>
      <c r="Q85" s="517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</row>
    <row r="86" spans="1:35" s="535" customFormat="1">
      <c r="A86" s="60"/>
      <c r="B86" s="60"/>
      <c r="C86" s="532" t="s">
        <v>373</v>
      </c>
      <c r="D86" s="532">
        <v>80</v>
      </c>
      <c r="E86" s="16"/>
      <c r="F86" s="16"/>
      <c r="G86" s="394"/>
      <c r="H86" s="394"/>
      <c r="I86" s="394"/>
      <c r="J86" s="153"/>
      <c r="K86" s="153"/>
      <c r="L86" s="394"/>
      <c r="M86" s="394"/>
      <c r="N86" s="394"/>
      <c r="O86" s="534"/>
      <c r="P86" s="533"/>
      <c r="Q86" s="517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</row>
    <row r="87" spans="1:35" s="535" customFormat="1">
      <c r="A87" s="60"/>
      <c r="B87" s="60"/>
      <c r="C87" s="532" t="s">
        <v>373</v>
      </c>
      <c r="D87" s="532">
        <v>81</v>
      </c>
      <c r="E87" s="16"/>
      <c r="F87" s="16"/>
      <c r="G87" s="394"/>
      <c r="H87" s="394"/>
      <c r="I87" s="394"/>
      <c r="J87" s="153"/>
      <c r="K87" s="153"/>
      <c r="L87" s="394"/>
      <c r="M87" s="394"/>
      <c r="N87" s="394"/>
      <c r="O87" s="534"/>
      <c r="P87" s="533"/>
      <c r="Q87" s="517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</row>
    <row r="88" spans="1:35" s="535" customFormat="1">
      <c r="A88" s="60"/>
      <c r="B88" s="60"/>
      <c r="C88" s="532" t="s">
        <v>373</v>
      </c>
      <c r="D88" s="532">
        <v>82</v>
      </c>
      <c r="E88" s="16"/>
      <c r="F88" s="16"/>
      <c r="G88" s="394"/>
      <c r="H88" s="394"/>
      <c r="I88" s="394"/>
      <c r="J88" s="153"/>
      <c r="K88" s="153"/>
      <c r="L88" s="394"/>
      <c r="M88" s="394"/>
      <c r="N88" s="394"/>
      <c r="O88" s="534"/>
      <c r="P88" s="533"/>
      <c r="Q88" s="517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</row>
    <row r="89" spans="1:35" s="535" customFormat="1">
      <c r="A89" s="60"/>
      <c r="B89" s="60"/>
      <c r="C89" s="532" t="s">
        <v>373</v>
      </c>
      <c r="D89" s="532">
        <v>83</v>
      </c>
      <c r="E89" s="16"/>
      <c r="F89" s="16"/>
      <c r="G89" s="394"/>
      <c r="H89" s="394"/>
      <c r="I89" s="394"/>
      <c r="J89" s="153"/>
      <c r="K89" s="153"/>
      <c r="L89" s="394"/>
      <c r="M89" s="394"/>
      <c r="N89" s="394"/>
      <c r="O89" s="534"/>
      <c r="P89" s="533"/>
      <c r="Q89" s="517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</row>
    <row r="90" spans="1:35" s="535" customFormat="1">
      <c r="A90" s="60"/>
      <c r="B90" s="60"/>
      <c r="C90" s="532" t="s">
        <v>373</v>
      </c>
      <c r="D90" s="532">
        <v>84</v>
      </c>
      <c r="E90" s="16"/>
      <c r="F90" s="16"/>
      <c r="G90" s="394"/>
      <c r="H90" s="394"/>
      <c r="I90" s="394"/>
      <c r="J90" s="153"/>
      <c r="K90" s="153"/>
      <c r="L90" s="394"/>
      <c r="M90" s="394"/>
      <c r="N90" s="394"/>
      <c r="O90" s="534"/>
      <c r="P90" s="533"/>
      <c r="Q90" s="517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</row>
    <row r="91" spans="1:35" s="535" customFormat="1">
      <c r="A91" s="60"/>
      <c r="B91" s="60"/>
      <c r="C91" s="532" t="s">
        <v>373</v>
      </c>
      <c r="D91" s="532">
        <v>85</v>
      </c>
      <c r="E91" s="16"/>
      <c r="F91" s="16"/>
      <c r="G91" s="394"/>
      <c r="H91" s="394"/>
      <c r="I91" s="394"/>
      <c r="J91" s="153"/>
      <c r="K91" s="153"/>
      <c r="L91" s="394"/>
      <c r="M91" s="394"/>
      <c r="N91" s="394"/>
      <c r="O91" s="534"/>
      <c r="P91" s="533"/>
      <c r="Q91" s="517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</row>
    <row r="92" spans="1:35" s="535" customFormat="1">
      <c r="A92" s="60"/>
      <c r="B92" s="60"/>
      <c r="C92" s="532" t="s">
        <v>373</v>
      </c>
      <c r="D92" s="532">
        <v>86</v>
      </c>
      <c r="E92" s="16"/>
      <c r="F92" s="16"/>
      <c r="G92" s="394"/>
      <c r="H92" s="394"/>
      <c r="I92" s="394"/>
      <c r="J92" s="153"/>
      <c r="K92" s="153"/>
      <c r="L92" s="394"/>
      <c r="M92" s="394"/>
      <c r="N92" s="394"/>
      <c r="O92" s="534"/>
      <c r="P92" s="533"/>
      <c r="Q92" s="517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</row>
    <row r="93" spans="1:35" s="535" customFormat="1">
      <c r="A93" s="60"/>
      <c r="B93" s="60"/>
      <c r="C93" s="532" t="s">
        <v>373</v>
      </c>
      <c r="D93" s="532">
        <v>87</v>
      </c>
      <c r="E93" s="16"/>
      <c r="F93" s="16"/>
      <c r="G93" s="394"/>
      <c r="H93" s="394"/>
      <c r="I93" s="394"/>
      <c r="J93" s="153"/>
      <c r="K93" s="153"/>
      <c r="L93" s="394"/>
      <c r="M93" s="394"/>
      <c r="N93" s="394"/>
      <c r="O93" s="534"/>
      <c r="P93" s="533"/>
      <c r="Q93" s="517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</row>
    <row r="94" spans="1:35" s="535" customFormat="1">
      <c r="A94" s="60"/>
      <c r="B94" s="60"/>
      <c r="C94" s="532" t="s">
        <v>373</v>
      </c>
      <c r="D94" s="532">
        <v>88</v>
      </c>
      <c r="E94" s="16"/>
      <c r="F94" s="16"/>
      <c r="G94" s="394"/>
      <c r="H94" s="394"/>
      <c r="I94" s="394"/>
      <c r="J94" s="153"/>
      <c r="K94" s="153"/>
      <c r="L94" s="394"/>
      <c r="M94" s="394"/>
      <c r="N94" s="394"/>
      <c r="O94" s="534"/>
      <c r="P94" s="533"/>
      <c r="Q94" s="517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</row>
    <row r="95" spans="1:35" s="535" customFormat="1">
      <c r="A95" s="60"/>
      <c r="B95" s="60"/>
      <c r="C95" s="532" t="s">
        <v>373</v>
      </c>
      <c r="D95" s="532">
        <v>89</v>
      </c>
      <c r="E95" s="16"/>
      <c r="F95" s="16"/>
      <c r="G95" s="394"/>
      <c r="H95" s="394"/>
      <c r="I95" s="394"/>
      <c r="J95" s="153"/>
      <c r="K95" s="153"/>
      <c r="L95" s="394"/>
      <c r="M95" s="394"/>
      <c r="N95" s="394"/>
      <c r="O95" s="534"/>
      <c r="P95" s="533"/>
      <c r="Q95" s="517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</row>
    <row r="96" spans="1:35" s="535" customFormat="1">
      <c r="A96" s="60"/>
      <c r="B96" s="60"/>
      <c r="C96" s="532" t="s">
        <v>373</v>
      </c>
      <c r="D96" s="532">
        <v>90</v>
      </c>
      <c r="E96" s="16"/>
      <c r="F96" s="16"/>
      <c r="G96" s="394"/>
      <c r="H96" s="394"/>
      <c r="I96" s="394"/>
      <c r="J96" s="153"/>
      <c r="K96" s="153"/>
      <c r="L96" s="394"/>
      <c r="M96" s="394"/>
      <c r="N96" s="394"/>
      <c r="O96" s="534"/>
      <c r="P96" s="533"/>
      <c r="Q96" s="517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</row>
    <row r="97" spans="1:35" s="535" customFormat="1">
      <c r="A97" s="60"/>
      <c r="B97" s="60"/>
      <c r="C97" s="532" t="s">
        <v>373</v>
      </c>
      <c r="D97" s="532">
        <v>91</v>
      </c>
      <c r="E97" s="16"/>
      <c r="F97" s="16"/>
      <c r="G97" s="394"/>
      <c r="H97" s="394"/>
      <c r="I97" s="394"/>
      <c r="J97" s="153"/>
      <c r="K97" s="153"/>
      <c r="L97" s="394"/>
      <c r="M97" s="394"/>
      <c r="N97" s="394"/>
      <c r="O97" s="534"/>
      <c r="P97" s="533"/>
      <c r="Q97" s="517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</row>
    <row r="98" spans="1:35" s="535" customFormat="1">
      <c r="A98" s="60"/>
      <c r="B98" s="60"/>
      <c r="C98" s="532" t="s">
        <v>373</v>
      </c>
      <c r="D98" s="532">
        <v>92</v>
      </c>
      <c r="E98" s="16"/>
      <c r="F98" s="16"/>
      <c r="G98" s="394"/>
      <c r="H98" s="394"/>
      <c r="I98" s="394"/>
      <c r="J98" s="153"/>
      <c r="K98" s="153"/>
      <c r="L98" s="394"/>
      <c r="M98" s="394"/>
      <c r="N98" s="394"/>
      <c r="O98" s="534"/>
      <c r="P98" s="533"/>
      <c r="Q98" s="517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</row>
    <row r="99" spans="1:35" s="535" customFormat="1">
      <c r="A99" s="60"/>
      <c r="B99" s="60"/>
      <c r="C99" s="532" t="s">
        <v>373</v>
      </c>
      <c r="D99" s="532">
        <v>93</v>
      </c>
      <c r="E99" s="16"/>
      <c r="F99" s="16"/>
      <c r="G99" s="394"/>
      <c r="H99" s="394"/>
      <c r="I99" s="394"/>
      <c r="J99" s="153"/>
      <c r="K99" s="153"/>
      <c r="L99" s="394"/>
      <c r="M99" s="394"/>
      <c r="N99" s="394"/>
      <c r="O99" s="534"/>
      <c r="P99" s="533"/>
      <c r="Q99" s="517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</row>
    <row r="100" spans="1:35" s="535" customFormat="1">
      <c r="A100" s="60"/>
      <c r="B100" s="60"/>
      <c r="C100" s="532" t="s">
        <v>373</v>
      </c>
      <c r="D100" s="532">
        <v>94</v>
      </c>
      <c r="E100" s="16"/>
      <c r="F100" s="16"/>
      <c r="G100" s="394"/>
      <c r="H100" s="394"/>
      <c r="I100" s="394"/>
      <c r="J100" s="153"/>
      <c r="K100" s="153"/>
      <c r="L100" s="394"/>
      <c r="M100" s="394"/>
      <c r="N100" s="394"/>
      <c r="O100" s="534"/>
      <c r="P100" s="533"/>
      <c r="Q100" s="517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</row>
    <row r="101" spans="1:35" s="535" customFormat="1">
      <c r="A101" s="60"/>
      <c r="B101" s="60"/>
      <c r="C101" s="532" t="s">
        <v>373</v>
      </c>
      <c r="D101" s="532">
        <v>95</v>
      </c>
      <c r="E101" s="16"/>
      <c r="F101" s="16"/>
      <c r="G101" s="394"/>
      <c r="H101" s="394"/>
      <c r="I101" s="394"/>
      <c r="J101" s="153"/>
      <c r="K101" s="153"/>
      <c r="L101" s="394"/>
      <c r="M101" s="394"/>
      <c r="N101" s="394"/>
      <c r="O101" s="534"/>
      <c r="P101" s="533"/>
      <c r="Q101" s="517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</row>
    <row r="102" spans="1:35" s="535" customFormat="1">
      <c r="A102" s="60"/>
      <c r="B102" s="60"/>
      <c r="C102" s="532" t="s">
        <v>373</v>
      </c>
      <c r="D102" s="532">
        <v>96</v>
      </c>
      <c r="E102" s="16"/>
      <c r="F102" s="16"/>
      <c r="G102" s="394"/>
      <c r="H102" s="394"/>
      <c r="I102" s="394"/>
      <c r="J102" s="153"/>
      <c r="K102" s="153"/>
      <c r="L102" s="394"/>
      <c r="M102" s="394"/>
      <c r="N102" s="394"/>
      <c r="O102" s="534"/>
      <c r="P102" s="533"/>
      <c r="Q102" s="517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</row>
    <row r="103" spans="1:35" s="535" customFormat="1">
      <c r="A103" s="60"/>
      <c r="B103" s="60"/>
      <c r="C103" s="532" t="s">
        <v>373</v>
      </c>
      <c r="D103" s="532">
        <v>97</v>
      </c>
      <c r="E103" s="16"/>
      <c r="F103" s="16"/>
      <c r="G103" s="394"/>
      <c r="H103" s="394"/>
      <c r="I103" s="394"/>
      <c r="J103" s="153"/>
      <c r="K103" s="153"/>
      <c r="L103" s="394"/>
      <c r="M103" s="394"/>
      <c r="N103" s="394"/>
      <c r="O103" s="534"/>
      <c r="P103" s="533"/>
      <c r="Q103" s="517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</row>
    <row r="104" spans="1:35" s="535" customFormat="1">
      <c r="A104" s="60"/>
      <c r="B104" s="60"/>
      <c r="C104" s="532" t="s">
        <v>373</v>
      </c>
      <c r="D104" s="532">
        <v>98</v>
      </c>
      <c r="E104" s="16"/>
      <c r="F104" s="16"/>
      <c r="G104" s="394"/>
      <c r="H104" s="394"/>
      <c r="I104" s="394"/>
      <c r="J104" s="153"/>
      <c r="K104" s="153"/>
      <c r="L104" s="394"/>
      <c r="M104" s="394"/>
      <c r="N104" s="394"/>
      <c r="O104" s="534"/>
      <c r="P104" s="533"/>
      <c r="Q104" s="517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</row>
    <row r="105" spans="1:35" s="535" customFormat="1">
      <c r="A105" s="60"/>
      <c r="B105" s="60"/>
      <c r="C105" s="532" t="s">
        <v>373</v>
      </c>
      <c r="D105" s="532">
        <v>99</v>
      </c>
      <c r="E105" s="16"/>
      <c r="F105" s="16"/>
      <c r="G105" s="394"/>
      <c r="H105" s="394"/>
      <c r="I105" s="394"/>
      <c r="J105" s="153"/>
      <c r="K105" s="153"/>
      <c r="L105" s="394"/>
      <c r="M105" s="394"/>
      <c r="N105" s="394"/>
      <c r="O105" s="534"/>
      <c r="P105" s="533"/>
      <c r="Q105" s="517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</row>
    <row r="106" spans="1:35" s="535" customFormat="1">
      <c r="A106" s="60"/>
      <c r="B106" s="60"/>
      <c r="C106" s="532" t="s">
        <v>373</v>
      </c>
      <c r="D106" s="532">
        <v>100</v>
      </c>
      <c r="E106" s="16"/>
      <c r="F106" s="16"/>
      <c r="G106" s="394"/>
      <c r="H106" s="394"/>
      <c r="I106" s="394"/>
      <c r="J106" s="153"/>
      <c r="K106" s="153"/>
      <c r="L106" s="394"/>
      <c r="M106" s="394"/>
      <c r="N106" s="394"/>
      <c r="O106" s="534"/>
      <c r="P106" s="533"/>
      <c r="Q106" s="517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</row>
    <row r="107" spans="1:35" s="535" customFormat="1">
      <c r="A107" s="60"/>
      <c r="B107" s="60"/>
      <c r="C107" s="532" t="s">
        <v>373</v>
      </c>
      <c r="D107" s="532">
        <v>101</v>
      </c>
      <c r="E107" s="16"/>
      <c r="F107" s="16"/>
      <c r="G107" s="394"/>
      <c r="H107" s="394"/>
      <c r="I107" s="394"/>
      <c r="J107" s="153"/>
      <c r="K107" s="153"/>
      <c r="L107" s="394"/>
      <c r="M107" s="394"/>
      <c r="N107" s="394"/>
      <c r="O107" s="534"/>
      <c r="P107" s="533"/>
      <c r="Q107" s="517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</row>
    <row r="108" spans="1:35" s="535" customFormat="1">
      <c r="A108" s="60"/>
      <c r="B108" s="60"/>
      <c r="C108" s="532" t="s">
        <v>373</v>
      </c>
      <c r="D108" s="532">
        <v>102</v>
      </c>
      <c r="E108" s="16"/>
      <c r="F108" s="16"/>
      <c r="G108" s="394"/>
      <c r="H108" s="394"/>
      <c r="I108" s="394"/>
      <c r="J108" s="153"/>
      <c r="K108" s="153"/>
      <c r="L108" s="394"/>
      <c r="M108" s="394"/>
      <c r="N108" s="394"/>
      <c r="O108" s="534"/>
      <c r="P108" s="533"/>
      <c r="Q108" s="517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</row>
    <row r="109" spans="1:35" s="535" customFormat="1">
      <c r="A109" s="60"/>
      <c r="B109" s="60"/>
      <c r="C109" s="532" t="s">
        <v>373</v>
      </c>
      <c r="D109" s="532">
        <v>103</v>
      </c>
      <c r="E109" s="16"/>
      <c r="F109" s="16"/>
      <c r="G109" s="394"/>
      <c r="H109" s="394"/>
      <c r="I109" s="394"/>
      <c r="J109" s="153"/>
      <c r="K109" s="153"/>
      <c r="L109" s="394"/>
      <c r="M109" s="394"/>
      <c r="N109" s="394"/>
      <c r="O109" s="534"/>
      <c r="P109" s="533"/>
      <c r="Q109" s="517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</row>
    <row r="110" spans="1:35" s="535" customFormat="1">
      <c r="A110" s="60"/>
      <c r="B110" s="60"/>
      <c r="C110" s="532" t="s">
        <v>373</v>
      </c>
      <c r="D110" s="532">
        <v>104</v>
      </c>
      <c r="E110" s="16"/>
      <c r="F110" s="16"/>
      <c r="G110" s="394"/>
      <c r="H110" s="394"/>
      <c r="I110" s="394"/>
      <c r="J110" s="153"/>
      <c r="K110" s="153"/>
      <c r="L110" s="394"/>
      <c r="M110" s="394"/>
      <c r="N110" s="394"/>
      <c r="O110" s="534"/>
      <c r="P110" s="533"/>
      <c r="Q110" s="517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</row>
    <row r="111" spans="1:35" s="535" customFormat="1">
      <c r="A111" s="60"/>
      <c r="B111" s="60"/>
      <c r="C111" s="532" t="s">
        <v>373</v>
      </c>
      <c r="D111" s="532">
        <v>105</v>
      </c>
      <c r="E111" s="16"/>
      <c r="F111" s="16"/>
      <c r="G111" s="394"/>
      <c r="H111" s="394"/>
      <c r="I111" s="394"/>
      <c r="J111" s="153"/>
      <c r="K111" s="153"/>
      <c r="L111" s="394"/>
      <c r="M111" s="394"/>
      <c r="N111" s="394"/>
      <c r="O111" s="534"/>
      <c r="P111" s="533"/>
      <c r="Q111" s="517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</row>
    <row r="112" spans="1:35" s="535" customFormat="1">
      <c r="A112" s="60"/>
      <c r="B112" s="60"/>
      <c r="C112" s="532" t="s">
        <v>373</v>
      </c>
      <c r="D112" s="532">
        <v>106</v>
      </c>
      <c r="E112" s="16"/>
      <c r="F112" s="16"/>
      <c r="G112" s="394"/>
      <c r="H112" s="394"/>
      <c r="I112" s="394"/>
      <c r="J112" s="153"/>
      <c r="K112" s="153"/>
      <c r="L112" s="394"/>
      <c r="M112" s="394"/>
      <c r="N112" s="394"/>
      <c r="O112" s="534"/>
      <c r="P112" s="533"/>
      <c r="Q112" s="517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</row>
    <row r="113" spans="1:35" s="535" customFormat="1">
      <c r="A113" s="60"/>
      <c r="B113" s="60"/>
      <c r="C113" s="532" t="s">
        <v>373</v>
      </c>
      <c r="D113" s="532">
        <v>107</v>
      </c>
      <c r="E113" s="16"/>
      <c r="F113" s="16"/>
      <c r="G113" s="394"/>
      <c r="H113" s="394"/>
      <c r="I113" s="394"/>
      <c r="J113" s="153"/>
      <c r="K113" s="153"/>
      <c r="L113" s="394"/>
      <c r="M113" s="394"/>
      <c r="N113" s="394"/>
      <c r="O113" s="534"/>
      <c r="P113" s="533"/>
      <c r="Q113" s="517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</row>
    <row r="114" spans="1:35" s="535" customFormat="1">
      <c r="A114" s="60"/>
      <c r="B114" s="60"/>
      <c r="C114" s="532" t="s">
        <v>373</v>
      </c>
      <c r="D114" s="532">
        <v>108</v>
      </c>
      <c r="E114" s="16"/>
      <c r="F114" s="16"/>
      <c r="G114" s="394"/>
      <c r="H114" s="394"/>
      <c r="I114" s="394"/>
      <c r="J114" s="153"/>
      <c r="K114" s="153"/>
      <c r="L114" s="394"/>
      <c r="M114" s="394"/>
      <c r="N114" s="394"/>
      <c r="O114" s="534"/>
      <c r="P114" s="533"/>
      <c r="Q114" s="517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</row>
    <row r="115" spans="1:35" s="535" customFormat="1">
      <c r="A115" s="60"/>
      <c r="B115" s="60"/>
      <c r="C115" s="532" t="s">
        <v>373</v>
      </c>
      <c r="D115" s="532">
        <v>109</v>
      </c>
      <c r="E115" s="16"/>
      <c r="F115" s="16"/>
      <c r="G115" s="394"/>
      <c r="H115" s="394"/>
      <c r="I115" s="394"/>
      <c r="J115" s="153"/>
      <c r="K115" s="153"/>
      <c r="L115" s="394"/>
      <c r="M115" s="394"/>
      <c r="N115" s="394"/>
      <c r="O115" s="534"/>
      <c r="P115" s="533"/>
      <c r="Q115" s="517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</row>
    <row r="116" spans="1:35" s="535" customFormat="1">
      <c r="A116" s="60"/>
      <c r="B116" s="60"/>
      <c r="C116" s="532" t="s">
        <v>373</v>
      </c>
      <c r="D116" s="532">
        <v>110</v>
      </c>
      <c r="E116" s="16"/>
      <c r="F116" s="16"/>
      <c r="G116" s="394"/>
      <c r="H116" s="394"/>
      <c r="I116" s="394"/>
      <c r="J116" s="153"/>
      <c r="K116" s="153"/>
      <c r="L116" s="394"/>
      <c r="M116" s="394"/>
      <c r="N116" s="394"/>
      <c r="O116" s="534"/>
      <c r="P116" s="533"/>
      <c r="Q116" s="517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</row>
    <row r="117" spans="1:35" s="535" customFormat="1">
      <c r="A117" s="60"/>
      <c r="B117" s="60"/>
      <c r="C117" s="532" t="s">
        <v>373</v>
      </c>
      <c r="D117" s="532">
        <v>111</v>
      </c>
      <c r="E117" s="16"/>
      <c r="F117" s="16"/>
      <c r="G117" s="394"/>
      <c r="H117" s="394"/>
      <c r="I117" s="394"/>
      <c r="J117" s="153"/>
      <c r="K117" s="153"/>
      <c r="L117" s="394"/>
      <c r="M117" s="394"/>
      <c r="N117" s="394"/>
      <c r="O117" s="534"/>
      <c r="P117" s="533"/>
      <c r="Q117" s="517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</row>
    <row r="118" spans="1:35" s="535" customFormat="1">
      <c r="A118" s="60"/>
      <c r="B118" s="60"/>
      <c r="C118" s="532" t="s">
        <v>373</v>
      </c>
      <c r="D118" s="532">
        <v>112</v>
      </c>
      <c r="E118" s="16"/>
      <c r="F118" s="16"/>
      <c r="G118" s="394"/>
      <c r="H118" s="394"/>
      <c r="I118" s="394"/>
      <c r="J118" s="153"/>
      <c r="K118" s="153"/>
      <c r="L118" s="394"/>
      <c r="M118" s="394"/>
      <c r="N118" s="394"/>
      <c r="O118" s="534"/>
      <c r="P118" s="533"/>
      <c r="Q118" s="517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</row>
    <row r="119" spans="1:35" s="535" customFormat="1">
      <c r="A119" s="60"/>
      <c r="B119" s="60"/>
      <c r="C119" s="532" t="s">
        <v>373</v>
      </c>
      <c r="D119" s="532">
        <v>113</v>
      </c>
      <c r="E119" s="16"/>
      <c r="F119" s="16"/>
      <c r="G119" s="394"/>
      <c r="H119" s="394"/>
      <c r="I119" s="394"/>
      <c r="J119" s="153"/>
      <c r="K119" s="153"/>
      <c r="L119" s="394"/>
      <c r="M119" s="394"/>
      <c r="N119" s="394"/>
      <c r="O119" s="534"/>
      <c r="P119" s="533"/>
      <c r="Q119" s="517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</row>
    <row r="120" spans="1:35" s="535" customFormat="1">
      <c r="A120" s="60"/>
      <c r="B120" s="60"/>
      <c r="C120" s="532" t="s">
        <v>373</v>
      </c>
      <c r="D120" s="532">
        <v>114</v>
      </c>
      <c r="E120" s="16"/>
      <c r="F120" s="16"/>
      <c r="G120" s="394"/>
      <c r="H120" s="394"/>
      <c r="I120" s="394"/>
      <c r="J120" s="153"/>
      <c r="K120" s="153"/>
      <c r="L120" s="394"/>
      <c r="M120" s="394"/>
      <c r="N120" s="394"/>
      <c r="O120" s="534"/>
      <c r="P120" s="533"/>
      <c r="Q120" s="517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</row>
    <row r="121" spans="1:35" s="535" customFormat="1">
      <c r="A121" s="60"/>
      <c r="B121" s="60"/>
      <c r="C121" s="532" t="s">
        <v>373</v>
      </c>
      <c r="D121" s="532">
        <v>115</v>
      </c>
      <c r="E121" s="16"/>
      <c r="F121" s="16"/>
      <c r="G121" s="394"/>
      <c r="H121" s="394"/>
      <c r="I121" s="394"/>
      <c r="J121" s="153"/>
      <c r="K121" s="153"/>
      <c r="L121" s="394"/>
      <c r="M121" s="394"/>
      <c r="N121" s="394"/>
      <c r="O121" s="534"/>
      <c r="P121" s="533"/>
      <c r="Q121" s="517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</row>
    <row r="122" spans="1:35" s="535" customFormat="1">
      <c r="A122" s="60"/>
      <c r="B122" s="60"/>
      <c r="C122" s="532" t="s">
        <v>373</v>
      </c>
      <c r="D122" s="532">
        <v>116</v>
      </c>
      <c r="E122" s="16"/>
      <c r="F122" s="16"/>
      <c r="G122" s="394"/>
      <c r="H122" s="394"/>
      <c r="I122" s="394"/>
      <c r="J122" s="153"/>
      <c r="K122" s="153"/>
      <c r="L122" s="394"/>
      <c r="M122" s="394"/>
      <c r="N122" s="394"/>
      <c r="O122" s="534"/>
      <c r="P122" s="533"/>
      <c r="Q122" s="517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</row>
    <row r="123" spans="1:35" s="535" customFormat="1">
      <c r="A123" s="60"/>
      <c r="B123" s="60"/>
      <c r="C123" s="532" t="s">
        <v>373</v>
      </c>
      <c r="D123" s="532">
        <v>117</v>
      </c>
      <c r="E123" s="16"/>
      <c r="F123" s="16"/>
      <c r="G123" s="394"/>
      <c r="H123" s="394"/>
      <c r="I123" s="394"/>
      <c r="J123" s="153"/>
      <c r="K123" s="153"/>
      <c r="L123" s="394"/>
      <c r="M123" s="394"/>
      <c r="N123" s="394"/>
      <c r="O123" s="534"/>
      <c r="P123" s="533"/>
      <c r="Q123" s="517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</row>
    <row r="124" spans="1:35" s="535" customFormat="1">
      <c r="A124" s="60"/>
      <c r="B124" s="60"/>
      <c r="C124" s="532" t="s">
        <v>373</v>
      </c>
      <c r="D124" s="532">
        <v>118</v>
      </c>
      <c r="E124" s="16"/>
      <c r="F124" s="16"/>
      <c r="G124" s="394"/>
      <c r="H124" s="394"/>
      <c r="I124" s="394"/>
      <c r="J124" s="153"/>
      <c r="K124" s="153"/>
      <c r="L124" s="394"/>
      <c r="M124" s="394"/>
      <c r="N124" s="394"/>
      <c r="O124" s="534"/>
      <c r="P124" s="533"/>
      <c r="Q124" s="517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</row>
    <row r="125" spans="1:35" s="535" customFormat="1">
      <c r="A125" s="60"/>
      <c r="B125" s="60"/>
      <c r="C125" s="532" t="s">
        <v>373</v>
      </c>
      <c r="D125" s="532">
        <v>119</v>
      </c>
      <c r="E125" s="16"/>
      <c r="F125" s="16"/>
      <c r="G125" s="394"/>
      <c r="H125" s="394"/>
      <c r="I125" s="394"/>
      <c r="J125" s="153"/>
      <c r="K125" s="153"/>
      <c r="L125" s="394"/>
      <c r="M125" s="394"/>
      <c r="N125" s="394"/>
      <c r="O125" s="534"/>
      <c r="P125" s="533"/>
      <c r="Q125" s="517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</row>
    <row r="126" spans="1:35" s="535" customFormat="1">
      <c r="A126" s="60"/>
      <c r="B126" s="60"/>
      <c r="C126" s="532" t="s">
        <v>373</v>
      </c>
      <c r="D126" s="532">
        <v>120</v>
      </c>
      <c r="E126" s="16"/>
      <c r="F126" s="16"/>
      <c r="G126" s="394"/>
      <c r="H126" s="394"/>
      <c r="I126" s="394"/>
      <c r="J126" s="153"/>
      <c r="K126" s="153"/>
      <c r="L126" s="394"/>
      <c r="M126" s="394"/>
      <c r="N126" s="394"/>
      <c r="O126" s="534"/>
      <c r="P126" s="533"/>
      <c r="Q126" s="517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</row>
    <row r="127" spans="1:35" s="535" customFormat="1">
      <c r="A127" s="60"/>
      <c r="B127" s="60"/>
      <c r="C127" s="532" t="s">
        <v>373</v>
      </c>
      <c r="D127" s="532">
        <v>121</v>
      </c>
      <c r="E127" s="16"/>
      <c r="F127" s="16"/>
      <c r="G127" s="394"/>
      <c r="H127" s="394"/>
      <c r="I127" s="394"/>
      <c r="J127" s="153"/>
      <c r="K127" s="153"/>
      <c r="L127" s="394"/>
      <c r="M127" s="394"/>
      <c r="N127" s="394"/>
      <c r="O127" s="534"/>
      <c r="P127" s="533"/>
      <c r="Q127" s="517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</row>
    <row r="128" spans="1:35" s="535" customFormat="1">
      <c r="A128" s="60"/>
      <c r="B128" s="60"/>
      <c r="C128" s="532" t="s">
        <v>373</v>
      </c>
      <c r="D128" s="532">
        <v>122</v>
      </c>
      <c r="E128" s="16"/>
      <c r="F128" s="16"/>
      <c r="G128" s="394"/>
      <c r="H128" s="394"/>
      <c r="I128" s="394"/>
      <c r="J128" s="153"/>
      <c r="K128" s="153"/>
      <c r="L128" s="394"/>
      <c r="M128" s="394"/>
      <c r="N128" s="394"/>
      <c r="O128" s="534"/>
      <c r="P128" s="533"/>
      <c r="Q128" s="517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</row>
    <row r="129" spans="1:35" s="535" customFormat="1">
      <c r="A129" s="60"/>
      <c r="B129" s="60"/>
      <c r="C129" s="532" t="s">
        <v>373</v>
      </c>
      <c r="D129" s="532">
        <v>123</v>
      </c>
      <c r="E129" s="16"/>
      <c r="F129" s="16"/>
      <c r="G129" s="394"/>
      <c r="H129" s="394"/>
      <c r="I129" s="394"/>
      <c r="J129" s="153"/>
      <c r="K129" s="153"/>
      <c r="L129" s="394"/>
      <c r="M129" s="394"/>
      <c r="N129" s="394"/>
      <c r="O129" s="534"/>
      <c r="P129" s="533"/>
      <c r="Q129" s="517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</row>
    <row r="130" spans="1:35" s="535" customFormat="1">
      <c r="A130" s="60"/>
      <c r="B130" s="60"/>
      <c r="C130" s="532" t="s">
        <v>373</v>
      </c>
      <c r="D130" s="532">
        <v>124</v>
      </c>
      <c r="E130" s="16"/>
      <c r="F130" s="16"/>
      <c r="G130" s="394"/>
      <c r="H130" s="394"/>
      <c r="I130" s="394"/>
      <c r="J130" s="153"/>
      <c r="K130" s="153"/>
      <c r="L130" s="394"/>
      <c r="M130" s="394"/>
      <c r="N130" s="394"/>
      <c r="O130" s="534"/>
      <c r="P130" s="533"/>
      <c r="Q130" s="517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</row>
    <row r="131" spans="1:35" s="535" customFormat="1">
      <c r="A131" s="60"/>
      <c r="B131" s="60"/>
      <c r="C131" s="532" t="s">
        <v>373</v>
      </c>
      <c r="D131" s="532">
        <v>125</v>
      </c>
      <c r="E131" s="16"/>
      <c r="F131" s="16"/>
      <c r="G131" s="394"/>
      <c r="H131" s="394"/>
      <c r="I131" s="394"/>
      <c r="J131" s="153"/>
      <c r="K131" s="153"/>
      <c r="L131" s="394"/>
      <c r="M131" s="394"/>
      <c r="N131" s="394"/>
      <c r="O131" s="534"/>
      <c r="P131" s="533"/>
      <c r="Q131" s="517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</row>
    <row r="132" spans="1:35" s="535" customFormat="1">
      <c r="A132" s="60"/>
      <c r="B132" s="60"/>
      <c r="C132" s="532" t="s">
        <v>373</v>
      </c>
      <c r="D132" s="532">
        <v>126</v>
      </c>
      <c r="E132" s="16"/>
      <c r="F132" s="16"/>
      <c r="G132" s="394"/>
      <c r="H132" s="394"/>
      <c r="I132" s="394"/>
      <c r="J132" s="153"/>
      <c r="K132" s="153"/>
      <c r="L132" s="394"/>
      <c r="M132" s="394"/>
      <c r="N132" s="394"/>
      <c r="O132" s="534"/>
      <c r="P132" s="533"/>
      <c r="Q132" s="517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</row>
    <row r="133" spans="1:35" s="535" customFormat="1">
      <c r="A133" s="60"/>
      <c r="B133" s="60"/>
      <c r="C133" s="532" t="s">
        <v>373</v>
      </c>
      <c r="D133" s="532">
        <v>127</v>
      </c>
      <c r="E133" s="16"/>
      <c r="F133" s="16"/>
      <c r="G133" s="394"/>
      <c r="H133" s="394"/>
      <c r="I133" s="394"/>
      <c r="J133" s="153"/>
      <c r="K133" s="153"/>
      <c r="L133" s="394"/>
      <c r="M133" s="394"/>
      <c r="N133" s="394"/>
      <c r="O133" s="534"/>
      <c r="P133" s="533"/>
      <c r="Q133" s="517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</row>
    <row r="134" spans="1:35" s="535" customFormat="1">
      <c r="A134" s="60"/>
      <c r="B134" s="60"/>
      <c r="C134" s="532" t="s">
        <v>373</v>
      </c>
      <c r="D134" s="532">
        <v>128</v>
      </c>
      <c r="E134" s="16"/>
      <c r="F134" s="16"/>
      <c r="G134" s="394"/>
      <c r="H134" s="394"/>
      <c r="I134" s="394"/>
      <c r="J134" s="153"/>
      <c r="K134" s="153"/>
      <c r="L134" s="394"/>
      <c r="M134" s="394"/>
      <c r="N134" s="394"/>
      <c r="O134" s="534"/>
      <c r="P134" s="533"/>
      <c r="Q134" s="517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</row>
    <row r="135" spans="1:35" s="535" customFormat="1">
      <c r="A135" s="60"/>
      <c r="B135" s="60"/>
      <c r="C135" s="532" t="s">
        <v>373</v>
      </c>
      <c r="D135" s="532">
        <v>129</v>
      </c>
      <c r="E135" s="16"/>
      <c r="F135" s="16"/>
      <c r="G135" s="394"/>
      <c r="H135" s="394"/>
      <c r="I135" s="394"/>
      <c r="J135" s="153"/>
      <c r="K135" s="153"/>
      <c r="L135" s="394"/>
      <c r="M135" s="394"/>
      <c r="N135" s="394"/>
      <c r="O135" s="534"/>
      <c r="P135" s="533"/>
      <c r="Q135" s="517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</row>
    <row r="136" spans="1:35" s="535" customFormat="1">
      <c r="A136" s="60"/>
      <c r="B136" s="60"/>
      <c r="C136" s="532" t="s">
        <v>373</v>
      </c>
      <c r="D136" s="532">
        <v>130</v>
      </c>
      <c r="E136" s="16"/>
      <c r="F136" s="16"/>
      <c r="G136" s="394"/>
      <c r="H136" s="394"/>
      <c r="I136" s="394"/>
      <c r="J136" s="153"/>
      <c r="K136" s="153"/>
      <c r="L136" s="394"/>
      <c r="M136" s="394"/>
      <c r="N136" s="394"/>
      <c r="O136" s="534"/>
      <c r="P136" s="533"/>
      <c r="Q136" s="517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</row>
    <row r="137" spans="1:35" s="535" customFormat="1">
      <c r="A137" s="60"/>
      <c r="B137" s="60"/>
      <c r="C137" s="532" t="s">
        <v>373</v>
      </c>
      <c r="D137" s="532">
        <v>131</v>
      </c>
      <c r="E137" s="16"/>
      <c r="F137" s="16"/>
      <c r="G137" s="394"/>
      <c r="H137" s="394"/>
      <c r="I137" s="394"/>
      <c r="J137" s="153"/>
      <c r="K137" s="153"/>
      <c r="L137" s="394"/>
      <c r="M137" s="394"/>
      <c r="N137" s="394"/>
      <c r="O137" s="534"/>
      <c r="P137" s="533"/>
      <c r="Q137" s="517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</row>
    <row r="138" spans="1:35" s="535" customFormat="1">
      <c r="A138" s="60"/>
      <c r="B138" s="60"/>
      <c r="C138" s="532" t="s">
        <v>373</v>
      </c>
      <c r="D138" s="532">
        <v>132</v>
      </c>
      <c r="E138" s="16"/>
      <c r="F138" s="16"/>
      <c r="G138" s="394"/>
      <c r="H138" s="394"/>
      <c r="I138" s="394"/>
      <c r="J138" s="153"/>
      <c r="K138" s="153"/>
      <c r="L138" s="394"/>
      <c r="M138" s="394"/>
      <c r="N138" s="394"/>
      <c r="O138" s="534"/>
      <c r="P138" s="533"/>
      <c r="Q138" s="517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</row>
    <row r="139" spans="1:35" s="535" customFormat="1">
      <c r="A139" s="60"/>
      <c r="B139" s="60"/>
      <c r="C139" s="532" t="s">
        <v>373</v>
      </c>
      <c r="D139" s="532">
        <v>133</v>
      </c>
      <c r="E139" s="16"/>
      <c r="F139" s="16"/>
      <c r="G139" s="394"/>
      <c r="H139" s="394"/>
      <c r="I139" s="394"/>
      <c r="J139" s="153"/>
      <c r="K139" s="153"/>
      <c r="L139" s="394"/>
      <c r="M139" s="394"/>
      <c r="N139" s="394"/>
      <c r="O139" s="534"/>
      <c r="P139" s="533"/>
      <c r="Q139" s="517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</row>
    <row r="140" spans="1:35" s="535" customFormat="1">
      <c r="A140" s="60"/>
      <c r="B140" s="60"/>
      <c r="C140" s="532" t="s">
        <v>373</v>
      </c>
      <c r="D140" s="532">
        <v>134</v>
      </c>
      <c r="E140" s="16"/>
      <c r="F140" s="16"/>
      <c r="G140" s="394"/>
      <c r="H140" s="394"/>
      <c r="I140" s="394"/>
      <c r="J140" s="153"/>
      <c r="K140" s="153"/>
      <c r="L140" s="394"/>
      <c r="M140" s="394"/>
      <c r="N140" s="394"/>
      <c r="O140" s="534"/>
      <c r="P140" s="533"/>
      <c r="Q140" s="517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</row>
    <row r="141" spans="1:35" s="535" customFormat="1">
      <c r="A141" s="60"/>
      <c r="B141" s="60"/>
      <c r="C141" s="532" t="s">
        <v>373</v>
      </c>
      <c r="D141" s="532">
        <v>135</v>
      </c>
      <c r="E141" s="16"/>
      <c r="F141" s="16"/>
      <c r="G141" s="394"/>
      <c r="H141" s="394"/>
      <c r="I141" s="394"/>
      <c r="J141" s="153"/>
      <c r="K141" s="153"/>
      <c r="L141" s="394"/>
      <c r="M141" s="394"/>
      <c r="N141" s="394"/>
      <c r="O141" s="534"/>
      <c r="P141" s="533"/>
      <c r="Q141" s="517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</row>
    <row r="142" spans="1:35" s="535" customFormat="1">
      <c r="A142" s="60"/>
      <c r="B142" s="60"/>
      <c r="C142" s="532" t="s">
        <v>373</v>
      </c>
      <c r="D142" s="532">
        <v>136</v>
      </c>
      <c r="E142" s="16"/>
      <c r="F142" s="16"/>
      <c r="G142" s="394"/>
      <c r="H142" s="394"/>
      <c r="I142" s="394"/>
      <c r="J142" s="153"/>
      <c r="K142" s="153"/>
      <c r="L142" s="394"/>
      <c r="M142" s="394"/>
      <c r="N142" s="394"/>
      <c r="O142" s="534"/>
      <c r="P142" s="533"/>
      <c r="Q142" s="517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</row>
    <row r="143" spans="1:35" s="535" customFormat="1">
      <c r="A143" s="60"/>
      <c r="B143" s="60"/>
      <c r="C143" s="532" t="s">
        <v>373</v>
      </c>
      <c r="D143" s="532">
        <v>137</v>
      </c>
      <c r="E143" s="16"/>
      <c r="F143" s="16"/>
      <c r="G143" s="394"/>
      <c r="H143" s="394"/>
      <c r="I143" s="394"/>
      <c r="J143" s="153"/>
      <c r="K143" s="153"/>
      <c r="L143" s="394"/>
      <c r="M143" s="394"/>
      <c r="N143" s="394"/>
      <c r="O143" s="534"/>
      <c r="P143" s="533"/>
      <c r="Q143" s="517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</row>
    <row r="144" spans="1:35" s="535" customFormat="1">
      <c r="A144" s="60"/>
      <c r="B144" s="60"/>
      <c r="C144" s="532" t="s">
        <v>373</v>
      </c>
      <c r="D144" s="532">
        <v>138</v>
      </c>
      <c r="E144" s="16"/>
      <c r="F144" s="16"/>
      <c r="G144" s="394"/>
      <c r="H144" s="394"/>
      <c r="I144" s="394"/>
      <c r="J144" s="153"/>
      <c r="K144" s="153"/>
      <c r="L144" s="394"/>
      <c r="M144" s="394"/>
      <c r="N144" s="394"/>
      <c r="O144" s="534"/>
      <c r="P144" s="533"/>
      <c r="Q144" s="517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</row>
    <row r="145" spans="1:35" s="535" customFormat="1">
      <c r="A145" s="60"/>
      <c r="B145" s="60"/>
      <c r="C145" s="532" t="s">
        <v>373</v>
      </c>
      <c r="D145" s="532">
        <v>139</v>
      </c>
      <c r="E145" s="16"/>
      <c r="F145" s="16"/>
      <c r="G145" s="394"/>
      <c r="H145" s="394"/>
      <c r="I145" s="394"/>
      <c r="J145" s="153"/>
      <c r="K145" s="153"/>
      <c r="L145" s="394"/>
      <c r="M145" s="394"/>
      <c r="N145" s="394"/>
      <c r="O145" s="534"/>
      <c r="P145" s="533"/>
      <c r="Q145" s="517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</row>
    <row r="146" spans="1:35" s="535" customFormat="1">
      <c r="A146" s="60"/>
      <c r="B146" s="60"/>
      <c r="C146" s="532" t="s">
        <v>373</v>
      </c>
      <c r="D146" s="532">
        <v>140</v>
      </c>
      <c r="E146" s="16"/>
      <c r="F146" s="16"/>
      <c r="G146" s="394"/>
      <c r="H146" s="394"/>
      <c r="I146" s="394"/>
      <c r="J146" s="153"/>
      <c r="K146" s="153"/>
      <c r="L146" s="394"/>
      <c r="M146" s="394"/>
      <c r="N146" s="394"/>
      <c r="O146" s="534"/>
      <c r="P146" s="533"/>
      <c r="Q146" s="517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</row>
    <row r="147" spans="1:35" s="535" customFormat="1">
      <c r="A147" s="60"/>
      <c r="B147" s="60"/>
      <c r="C147" s="532" t="s">
        <v>373</v>
      </c>
      <c r="D147" s="532">
        <v>141</v>
      </c>
      <c r="E147" s="16"/>
      <c r="F147" s="16"/>
      <c r="G147" s="394"/>
      <c r="H147" s="394"/>
      <c r="I147" s="394"/>
      <c r="J147" s="153"/>
      <c r="K147" s="153"/>
      <c r="L147" s="394"/>
      <c r="M147" s="394"/>
      <c r="N147" s="394"/>
      <c r="O147" s="534"/>
      <c r="P147" s="533"/>
      <c r="Q147" s="517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</row>
    <row r="148" spans="1:35" s="535" customFormat="1">
      <c r="A148" s="60"/>
      <c r="B148" s="60"/>
      <c r="C148" s="532" t="s">
        <v>373</v>
      </c>
      <c r="D148" s="532">
        <v>142</v>
      </c>
      <c r="E148" s="16"/>
      <c r="F148" s="16"/>
      <c r="G148" s="394"/>
      <c r="H148" s="394"/>
      <c r="I148" s="394"/>
      <c r="J148" s="153"/>
      <c r="K148" s="153"/>
      <c r="L148" s="394"/>
      <c r="M148" s="394"/>
      <c r="N148" s="394"/>
      <c r="O148" s="534"/>
      <c r="P148" s="533"/>
      <c r="Q148" s="517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</row>
    <row r="149" spans="1:35" s="535" customFormat="1">
      <c r="A149" s="60"/>
      <c r="B149" s="60"/>
      <c r="C149" s="532" t="s">
        <v>373</v>
      </c>
      <c r="D149" s="532">
        <v>143</v>
      </c>
      <c r="E149" s="16"/>
      <c r="F149" s="16"/>
      <c r="G149" s="394"/>
      <c r="H149" s="394"/>
      <c r="I149" s="394"/>
      <c r="J149" s="153"/>
      <c r="K149" s="153"/>
      <c r="L149" s="394"/>
      <c r="M149" s="394"/>
      <c r="N149" s="394"/>
      <c r="O149" s="534"/>
      <c r="P149" s="533"/>
      <c r="Q149" s="517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</row>
    <row r="150" spans="1:35" s="535" customFormat="1">
      <c r="A150" s="60"/>
      <c r="B150" s="60"/>
      <c r="C150" s="532" t="s">
        <v>373</v>
      </c>
      <c r="D150" s="532">
        <v>144</v>
      </c>
      <c r="E150" s="16"/>
      <c r="F150" s="16"/>
      <c r="G150" s="394"/>
      <c r="H150" s="394"/>
      <c r="I150" s="394"/>
      <c r="J150" s="153"/>
      <c r="K150" s="153"/>
      <c r="L150" s="394"/>
      <c r="M150" s="394"/>
      <c r="N150" s="394"/>
      <c r="O150" s="534"/>
      <c r="P150" s="533"/>
      <c r="Q150" s="517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</row>
    <row r="151" spans="1:35" s="535" customFormat="1">
      <c r="A151" s="60"/>
      <c r="B151" s="60"/>
      <c r="C151" s="532" t="s">
        <v>373</v>
      </c>
      <c r="D151" s="532">
        <v>145</v>
      </c>
      <c r="E151" s="16"/>
      <c r="F151" s="16"/>
      <c r="G151" s="394"/>
      <c r="H151" s="394"/>
      <c r="I151" s="394"/>
      <c r="J151" s="153"/>
      <c r="K151" s="153"/>
      <c r="L151" s="394"/>
      <c r="M151" s="394"/>
      <c r="N151" s="394"/>
      <c r="O151" s="534"/>
      <c r="P151" s="533"/>
      <c r="Q151" s="517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</row>
    <row r="152" spans="1:35" s="535" customFormat="1">
      <c r="A152" s="60"/>
      <c r="B152" s="60"/>
      <c r="C152" s="532" t="s">
        <v>373</v>
      </c>
      <c r="D152" s="532">
        <v>146</v>
      </c>
      <c r="E152" s="16"/>
      <c r="F152" s="16"/>
      <c r="G152" s="394"/>
      <c r="H152" s="394"/>
      <c r="I152" s="394"/>
      <c r="J152" s="153"/>
      <c r="K152" s="153"/>
      <c r="L152" s="394"/>
      <c r="M152" s="394"/>
      <c r="N152" s="394"/>
      <c r="O152" s="534"/>
      <c r="P152" s="533"/>
      <c r="Q152" s="517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</row>
    <row r="153" spans="1:35" s="535" customFormat="1">
      <c r="A153" s="60"/>
      <c r="B153" s="60"/>
      <c r="C153" s="532" t="s">
        <v>373</v>
      </c>
      <c r="D153" s="532">
        <v>147</v>
      </c>
      <c r="E153" s="16"/>
      <c r="F153" s="16"/>
      <c r="G153" s="394"/>
      <c r="H153" s="394"/>
      <c r="I153" s="394"/>
      <c r="J153" s="153"/>
      <c r="K153" s="153"/>
      <c r="L153" s="394"/>
      <c r="M153" s="394"/>
      <c r="N153" s="394"/>
      <c r="O153" s="534"/>
      <c r="P153" s="533"/>
      <c r="Q153" s="517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</row>
    <row r="154" spans="1:35" s="535" customFormat="1">
      <c r="A154" s="60"/>
      <c r="B154" s="60"/>
      <c r="C154" s="532" t="s">
        <v>373</v>
      </c>
      <c r="D154" s="532">
        <v>148</v>
      </c>
      <c r="E154" s="16"/>
      <c r="F154" s="16"/>
      <c r="G154" s="394"/>
      <c r="H154" s="394"/>
      <c r="I154" s="394"/>
      <c r="J154" s="153"/>
      <c r="K154" s="153"/>
      <c r="L154" s="394"/>
      <c r="M154" s="394"/>
      <c r="N154" s="394"/>
      <c r="O154" s="534"/>
      <c r="P154" s="533"/>
      <c r="Q154" s="517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</row>
    <row r="155" spans="1:35" s="535" customFormat="1">
      <c r="A155" s="60"/>
      <c r="B155" s="60"/>
      <c r="C155" s="532" t="s">
        <v>373</v>
      </c>
      <c r="D155" s="532">
        <v>149</v>
      </c>
      <c r="E155" s="16"/>
      <c r="F155" s="16"/>
      <c r="G155" s="394"/>
      <c r="H155" s="394"/>
      <c r="I155" s="394"/>
      <c r="J155" s="153"/>
      <c r="K155" s="153"/>
      <c r="L155" s="394"/>
      <c r="M155" s="394"/>
      <c r="N155" s="394"/>
      <c r="O155" s="534"/>
      <c r="P155" s="533"/>
      <c r="Q155" s="517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</row>
    <row r="156" spans="1:35" s="535" customFormat="1">
      <c r="A156" s="60"/>
      <c r="B156" s="60"/>
      <c r="C156" s="532" t="s">
        <v>373</v>
      </c>
      <c r="D156" s="532">
        <v>150</v>
      </c>
      <c r="E156" s="16"/>
      <c r="F156" s="16"/>
      <c r="G156" s="394"/>
      <c r="H156" s="394"/>
      <c r="I156" s="394"/>
      <c r="J156" s="153"/>
      <c r="K156" s="153"/>
      <c r="L156" s="394"/>
      <c r="M156" s="394"/>
      <c r="N156" s="394"/>
      <c r="O156" s="534"/>
      <c r="P156" s="533"/>
      <c r="Q156" s="517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</row>
    <row r="157" spans="1:35" s="535" customFormat="1">
      <c r="A157" s="60"/>
      <c r="B157" s="60"/>
      <c r="C157" s="532" t="s">
        <v>373</v>
      </c>
      <c r="D157" s="532">
        <v>151</v>
      </c>
      <c r="E157" s="16"/>
      <c r="F157" s="16"/>
      <c r="G157" s="394"/>
      <c r="H157" s="394"/>
      <c r="I157" s="394"/>
      <c r="J157" s="153"/>
      <c r="K157" s="153"/>
      <c r="L157" s="394"/>
      <c r="M157" s="394"/>
      <c r="N157" s="394"/>
      <c r="O157" s="534"/>
      <c r="P157" s="533"/>
      <c r="Q157" s="517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</row>
    <row r="158" spans="1:35" s="535" customFormat="1">
      <c r="A158" s="60"/>
      <c r="B158" s="60"/>
      <c r="C158" s="532" t="s">
        <v>373</v>
      </c>
      <c r="D158" s="532">
        <v>152</v>
      </c>
      <c r="E158" s="16"/>
      <c r="F158" s="16"/>
      <c r="G158" s="394"/>
      <c r="H158" s="394"/>
      <c r="I158" s="394"/>
      <c r="J158" s="153"/>
      <c r="K158" s="153"/>
      <c r="L158" s="394"/>
      <c r="M158" s="394"/>
      <c r="N158" s="394"/>
      <c r="O158" s="534"/>
      <c r="P158" s="533"/>
      <c r="Q158" s="517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</row>
    <row r="159" spans="1:35" s="535" customFormat="1">
      <c r="A159" s="60"/>
      <c r="B159" s="60"/>
      <c r="C159" s="532" t="s">
        <v>373</v>
      </c>
      <c r="D159" s="532">
        <v>153</v>
      </c>
      <c r="E159" s="16"/>
      <c r="F159" s="16"/>
      <c r="G159" s="394"/>
      <c r="H159" s="394"/>
      <c r="I159" s="394"/>
      <c r="J159" s="153"/>
      <c r="K159" s="153"/>
      <c r="L159" s="394"/>
      <c r="M159" s="394"/>
      <c r="N159" s="394"/>
      <c r="O159" s="534"/>
      <c r="P159" s="533"/>
      <c r="Q159" s="517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</row>
    <row r="160" spans="1:35" s="535" customFormat="1">
      <c r="A160" s="60"/>
      <c r="B160" s="60"/>
      <c r="C160" s="532" t="s">
        <v>373</v>
      </c>
      <c r="D160" s="532">
        <v>154</v>
      </c>
      <c r="E160" s="16"/>
      <c r="F160" s="16"/>
      <c r="G160" s="394"/>
      <c r="H160" s="394"/>
      <c r="I160" s="394"/>
      <c r="J160" s="153"/>
      <c r="K160" s="153"/>
      <c r="L160" s="394"/>
      <c r="M160" s="394"/>
      <c r="N160" s="394"/>
      <c r="O160" s="534"/>
      <c r="P160" s="533"/>
      <c r="Q160" s="517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</row>
    <row r="161" spans="1:35" s="535" customFormat="1">
      <c r="A161" s="60"/>
      <c r="B161" s="60"/>
      <c r="C161" s="532" t="s">
        <v>373</v>
      </c>
      <c r="D161" s="532">
        <v>155</v>
      </c>
      <c r="E161" s="16"/>
      <c r="F161" s="16"/>
      <c r="G161" s="394"/>
      <c r="H161" s="394"/>
      <c r="I161" s="394"/>
      <c r="J161" s="153"/>
      <c r="K161" s="153"/>
      <c r="L161" s="394"/>
      <c r="M161" s="394"/>
      <c r="N161" s="394"/>
      <c r="O161" s="534"/>
      <c r="P161" s="533"/>
      <c r="Q161" s="517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</row>
    <row r="162" spans="1:35" s="535" customFormat="1">
      <c r="A162" s="60"/>
      <c r="B162" s="60"/>
      <c r="C162" s="532" t="s">
        <v>373</v>
      </c>
      <c r="D162" s="532">
        <v>156</v>
      </c>
      <c r="E162" s="16"/>
      <c r="F162" s="16"/>
      <c r="G162" s="394"/>
      <c r="H162" s="394"/>
      <c r="I162" s="394"/>
      <c r="J162" s="153"/>
      <c r="K162" s="153"/>
      <c r="L162" s="394"/>
      <c r="M162" s="394"/>
      <c r="N162" s="394"/>
      <c r="O162" s="534"/>
      <c r="P162" s="533"/>
      <c r="Q162" s="517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</row>
    <row r="163" spans="1:35" s="535" customFormat="1">
      <c r="A163" s="60"/>
      <c r="B163" s="60"/>
      <c r="C163" s="532" t="s">
        <v>373</v>
      </c>
      <c r="D163" s="532">
        <v>157</v>
      </c>
      <c r="E163" s="16"/>
      <c r="F163" s="16"/>
      <c r="G163" s="394"/>
      <c r="H163" s="394"/>
      <c r="I163" s="394"/>
      <c r="J163" s="153"/>
      <c r="K163" s="153"/>
      <c r="L163" s="394"/>
      <c r="M163" s="394"/>
      <c r="N163" s="394"/>
      <c r="O163" s="534"/>
      <c r="P163" s="533"/>
      <c r="Q163" s="517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</row>
    <row r="164" spans="1:35" s="535" customFormat="1">
      <c r="A164" s="60"/>
      <c r="B164" s="60"/>
      <c r="C164" s="532" t="s">
        <v>373</v>
      </c>
      <c r="D164" s="532">
        <v>158</v>
      </c>
      <c r="E164" s="16"/>
      <c r="F164" s="16"/>
      <c r="G164" s="394"/>
      <c r="H164" s="394"/>
      <c r="I164" s="394"/>
      <c r="J164" s="153"/>
      <c r="K164" s="153"/>
      <c r="L164" s="394"/>
      <c r="M164" s="394"/>
      <c r="N164" s="394"/>
      <c r="O164" s="534"/>
      <c r="P164" s="533"/>
      <c r="Q164" s="517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</row>
    <row r="165" spans="1:35" s="535" customFormat="1">
      <c r="A165" s="60"/>
      <c r="B165" s="60"/>
      <c r="C165" s="532" t="s">
        <v>373</v>
      </c>
      <c r="D165" s="532">
        <v>159</v>
      </c>
      <c r="E165" s="16"/>
      <c r="F165" s="16"/>
      <c r="G165" s="394"/>
      <c r="H165" s="394"/>
      <c r="I165" s="394"/>
      <c r="J165" s="153"/>
      <c r="K165" s="153"/>
      <c r="L165" s="394"/>
      <c r="M165" s="394"/>
      <c r="N165" s="394"/>
      <c r="O165" s="534"/>
      <c r="P165" s="533"/>
      <c r="Q165" s="517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</row>
    <row r="166" spans="1:35" s="535" customFormat="1">
      <c r="A166" s="60"/>
      <c r="B166" s="60"/>
      <c r="C166" s="532" t="s">
        <v>373</v>
      </c>
      <c r="D166" s="532">
        <v>160</v>
      </c>
      <c r="E166" s="16"/>
      <c r="F166" s="16"/>
      <c r="G166" s="394"/>
      <c r="H166" s="394"/>
      <c r="I166" s="394"/>
      <c r="J166" s="153"/>
      <c r="K166" s="153"/>
      <c r="L166" s="394"/>
      <c r="M166" s="394"/>
      <c r="N166" s="394"/>
      <c r="O166" s="534"/>
      <c r="P166" s="533"/>
      <c r="Q166" s="517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</row>
    <row r="167" spans="1:35" s="535" customFormat="1">
      <c r="A167" s="60"/>
      <c r="B167" s="60"/>
      <c r="C167" s="532" t="s">
        <v>373</v>
      </c>
      <c r="D167" s="532">
        <v>161</v>
      </c>
      <c r="E167" s="16"/>
      <c r="F167" s="16"/>
      <c r="G167" s="394"/>
      <c r="H167" s="394"/>
      <c r="I167" s="394"/>
      <c r="J167" s="153"/>
      <c r="K167" s="153"/>
      <c r="L167" s="394"/>
      <c r="M167" s="394"/>
      <c r="N167" s="394"/>
      <c r="O167" s="534"/>
      <c r="P167" s="533"/>
      <c r="Q167" s="517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</row>
    <row r="168" spans="1:35" s="535" customFormat="1">
      <c r="A168" s="60"/>
      <c r="B168" s="60"/>
      <c r="C168" s="532" t="s">
        <v>373</v>
      </c>
      <c r="D168" s="532">
        <v>162</v>
      </c>
      <c r="E168" s="16"/>
      <c r="F168" s="16"/>
      <c r="G168" s="394"/>
      <c r="H168" s="394"/>
      <c r="I168" s="394"/>
      <c r="J168" s="153"/>
      <c r="K168" s="153"/>
      <c r="L168" s="394"/>
      <c r="M168" s="394"/>
      <c r="N168" s="394"/>
      <c r="O168" s="534"/>
      <c r="P168" s="533"/>
      <c r="Q168" s="517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</row>
    <row r="169" spans="1:35" s="535" customFormat="1">
      <c r="A169" s="60"/>
      <c r="B169" s="60"/>
      <c r="C169" s="532" t="s">
        <v>373</v>
      </c>
      <c r="D169" s="532">
        <v>163</v>
      </c>
      <c r="E169" s="16"/>
      <c r="F169" s="16"/>
      <c r="G169" s="394"/>
      <c r="H169" s="394"/>
      <c r="I169" s="394"/>
      <c r="J169" s="153"/>
      <c r="K169" s="153"/>
      <c r="L169" s="394"/>
      <c r="M169" s="394"/>
      <c r="N169" s="394"/>
      <c r="O169" s="534"/>
      <c r="P169" s="533"/>
      <c r="Q169" s="517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</row>
    <row r="170" spans="1:35" s="535" customFormat="1">
      <c r="A170" s="60"/>
      <c r="B170" s="60"/>
      <c r="C170" s="532" t="s">
        <v>373</v>
      </c>
      <c r="D170" s="532">
        <v>164</v>
      </c>
      <c r="E170" s="16"/>
      <c r="F170" s="16"/>
      <c r="G170" s="394"/>
      <c r="H170" s="394"/>
      <c r="I170" s="394"/>
      <c r="J170" s="153"/>
      <c r="K170" s="153"/>
      <c r="L170" s="394"/>
      <c r="M170" s="394"/>
      <c r="N170" s="394"/>
      <c r="O170" s="534"/>
      <c r="P170" s="533"/>
      <c r="Q170" s="517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</row>
    <row r="171" spans="1:35" s="535" customFormat="1">
      <c r="A171" s="60"/>
      <c r="B171" s="60"/>
      <c r="C171" s="532" t="s">
        <v>373</v>
      </c>
      <c r="D171" s="532">
        <v>165</v>
      </c>
      <c r="E171" s="16"/>
      <c r="F171" s="16"/>
      <c r="G171" s="394"/>
      <c r="H171" s="394"/>
      <c r="I171" s="394"/>
      <c r="J171" s="153"/>
      <c r="K171" s="153"/>
      <c r="L171" s="394"/>
      <c r="M171" s="394"/>
      <c r="N171" s="394"/>
      <c r="O171" s="534"/>
      <c r="P171" s="533"/>
      <c r="Q171" s="517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</row>
    <row r="172" spans="1:35" s="535" customFormat="1">
      <c r="A172" s="60"/>
      <c r="B172" s="60"/>
      <c r="C172" s="532" t="s">
        <v>373</v>
      </c>
      <c r="D172" s="532">
        <v>166</v>
      </c>
      <c r="E172" s="16"/>
      <c r="F172" s="16"/>
      <c r="G172" s="394"/>
      <c r="H172" s="394"/>
      <c r="I172" s="394"/>
      <c r="J172" s="153"/>
      <c r="K172" s="153"/>
      <c r="L172" s="394"/>
      <c r="M172" s="394"/>
      <c r="N172" s="394"/>
      <c r="O172" s="534"/>
      <c r="P172" s="533"/>
      <c r="Q172" s="517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</row>
    <row r="173" spans="1:35" s="535" customFormat="1">
      <c r="A173" s="60"/>
      <c r="B173" s="60"/>
      <c r="C173" s="532" t="s">
        <v>373</v>
      </c>
      <c r="D173" s="532">
        <v>167</v>
      </c>
      <c r="E173" s="16"/>
      <c r="F173" s="16"/>
      <c r="G173" s="394"/>
      <c r="H173" s="394"/>
      <c r="I173" s="394"/>
      <c r="J173" s="153"/>
      <c r="K173" s="153"/>
      <c r="L173" s="394"/>
      <c r="M173" s="394"/>
      <c r="N173" s="394"/>
      <c r="O173" s="534"/>
      <c r="P173" s="533"/>
      <c r="Q173" s="517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</row>
    <row r="174" spans="1:35" s="535" customFormat="1">
      <c r="A174" s="60"/>
      <c r="B174" s="60"/>
      <c r="C174" s="532" t="s">
        <v>373</v>
      </c>
      <c r="D174" s="532">
        <v>168</v>
      </c>
      <c r="E174" s="16"/>
      <c r="F174" s="30"/>
      <c r="G174" s="8"/>
      <c r="H174" s="60"/>
      <c r="I174" s="60"/>
      <c r="J174" s="153"/>
      <c r="K174" s="153"/>
      <c r="L174" s="60"/>
      <c r="M174" s="60"/>
      <c r="N174" s="60"/>
      <c r="O174" s="534"/>
      <c r="P174" s="533"/>
      <c r="Q174" s="517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</row>
    <row r="175" spans="1:35" s="535" customFormat="1">
      <c r="A175" s="60"/>
      <c r="B175" s="60"/>
      <c r="C175" s="532" t="s">
        <v>373</v>
      </c>
      <c r="D175" s="532">
        <v>169</v>
      </c>
      <c r="E175" s="16"/>
      <c r="F175" s="16"/>
      <c r="G175" s="394"/>
      <c r="H175" s="394"/>
      <c r="I175" s="394"/>
      <c r="J175" s="153"/>
      <c r="K175" s="153"/>
      <c r="L175" s="394"/>
      <c r="M175" s="394"/>
      <c r="N175" s="394"/>
      <c r="O175" s="534"/>
      <c r="P175" s="533"/>
      <c r="Q175" s="517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</row>
    <row r="176" spans="1:35" s="535" customFormat="1" ht="13.5" thickBot="1">
      <c r="A176" s="60"/>
      <c r="B176" s="60"/>
      <c r="C176" s="532" t="s">
        <v>373</v>
      </c>
      <c r="D176" s="532">
        <v>170</v>
      </c>
      <c r="E176" s="17"/>
      <c r="F176" s="29"/>
      <c r="G176" s="8"/>
      <c r="H176" s="61"/>
      <c r="I176" s="61"/>
      <c r="J176" s="152"/>
      <c r="K176" s="152"/>
      <c r="L176" s="61"/>
      <c r="M176" s="61"/>
      <c r="N176" s="61"/>
      <c r="O176" s="534"/>
      <c r="P176" s="533"/>
      <c r="Q176" s="517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</row>
    <row r="177" spans="1:35" s="56" customFormat="1" ht="13.5" thickTop="1">
      <c r="A177" s="31"/>
      <c r="B177" s="31"/>
      <c r="C177" s="361"/>
      <c r="D177" s="361"/>
      <c r="E177" s="527"/>
      <c r="F177" s="528"/>
      <c r="G177" s="366"/>
      <c r="H177" s="366"/>
      <c r="I177" s="366"/>
      <c r="J177" s="365">
        <f>ROUND(SUM(TabEinnahmen[erhaltene Einnahmen (€) lt. PT ]),2)</f>
        <v>0</v>
      </c>
      <c r="K177" s="365">
        <f>ROUND(SUM(TabEinnahmen[erhaltene Einnahmen (€) nach Prüfung ÖIF]),2)</f>
        <v>0</v>
      </c>
      <c r="L177" s="366"/>
      <c r="M177" s="366"/>
      <c r="N177" s="366"/>
      <c r="O177" s="55"/>
      <c r="P177" s="529">
        <f>ROUND(SUM(P6:P176),2)</f>
        <v>0</v>
      </c>
      <c r="Q177" s="530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</row>
    <row r="178" spans="1:35" s="56" customFormat="1">
      <c r="A178" s="31"/>
      <c r="B178" s="31"/>
      <c r="C178" s="31"/>
      <c r="D178" s="31"/>
      <c r="E178" s="518"/>
      <c r="F178" s="519"/>
      <c r="G178" s="200"/>
      <c r="H178" s="200"/>
      <c r="I178" s="200"/>
      <c r="J178" s="57"/>
      <c r="K178" s="57"/>
      <c r="L178" s="200"/>
      <c r="M178" s="200"/>
      <c r="N178" s="200"/>
      <c r="O178" s="55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</row>
    <row r="179" spans="1:35" s="56" customFormat="1">
      <c r="A179" s="31"/>
      <c r="B179" s="31"/>
      <c r="C179" s="31"/>
      <c r="D179" s="31"/>
      <c r="E179" s="518"/>
      <c r="F179" s="519"/>
      <c r="G179" s="200"/>
      <c r="H179" s="200"/>
      <c r="I179" s="200"/>
      <c r="J179" s="57"/>
      <c r="K179" s="57"/>
      <c r="L179" s="200"/>
      <c r="M179" s="200"/>
      <c r="N179" s="200"/>
      <c r="O179" s="55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</row>
    <row r="180" spans="1:35" s="200" customFormat="1">
      <c r="A180" s="31"/>
      <c r="B180" s="31"/>
      <c r="C180" s="31"/>
      <c r="D180" s="31"/>
      <c r="E180" s="518"/>
      <c r="F180" s="519"/>
      <c r="J180" s="57"/>
      <c r="K180" s="57"/>
      <c r="O180" s="55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</row>
    <row r="181" spans="1:35" s="200" customFormat="1">
      <c r="A181" s="31"/>
      <c r="B181" s="31"/>
      <c r="C181" s="31"/>
      <c r="D181" s="31"/>
      <c r="E181" s="518"/>
      <c r="F181" s="519"/>
      <c r="J181" s="57"/>
      <c r="K181" s="57"/>
      <c r="O181" s="55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</row>
    <row r="182" spans="1:35" s="200" customFormat="1">
      <c r="A182" s="31"/>
      <c r="B182" s="31"/>
      <c r="C182" s="31"/>
      <c r="D182" s="31"/>
      <c r="E182" s="518"/>
      <c r="F182" s="519"/>
      <c r="J182" s="57"/>
      <c r="K182" s="57"/>
      <c r="O182" s="55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</row>
  </sheetData>
  <sheetProtection algorithmName="SHA-512" hashValue="sTdF3fteXh0qUuKVP4UocDkHZfYwuW5hUeMUMuxpwobhlHn0yvS+iXgpOxmaKYJ5wIrRPHFWykXm3t9mFOcC5g==" saltValue="NVcyGbz2w3t8jt0tqDhlTg==" spinCount="100000" sheet="1" formatCells="0" formatColumns="0" formatRows="0" insertRows="0" deleteRows="0" selectLockedCells="1"/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Datenquelle!$G$3:$G$7</xm:f>
          </x14:formula1>
          <xm:sqref>G6:G176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5">
    <tabColor rgb="FFD9ECFF"/>
    <pageSetUpPr fitToPage="1"/>
  </sheetPr>
  <dimension ref="A1:BU107"/>
  <sheetViews>
    <sheetView showGridLines="0" zoomScale="80" zoomScaleNormal="80" workbookViewId="0">
      <selection activeCell="G18" sqref="G18"/>
    </sheetView>
  </sheetViews>
  <sheetFormatPr baseColWidth="10" defaultColWidth="10.85546875" defaultRowHeight="12.75" outlineLevelCol="5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10.28515625" style="177" customWidth="1"/>
    <col min="7" max="10" width="30.7109375" style="73" customWidth="1"/>
    <col min="11" max="11" width="15.85546875" style="174" customWidth="1"/>
    <col min="12" max="12" width="15.85546875" style="57" hidden="1" customWidth="1" outlineLevel="1"/>
    <col min="13" max="13" width="15.85546875" style="56" hidden="1" customWidth="1" outlineLevel="1"/>
    <col min="14" max="15" width="30.7109375" style="54" hidden="1" customWidth="1" outlineLevel="1"/>
    <col min="16" max="16" width="30.7109375" style="54" hidden="1" customWidth="1" outlineLevel="2"/>
    <col min="17" max="17" width="2.7109375" style="54" hidden="1" customWidth="1" outlineLevel="3"/>
    <col min="18" max="18" width="30.7109375" style="51" hidden="1" customWidth="1" outlineLevel="3"/>
    <col min="19" max="19" width="30.7109375" style="54" hidden="1" customWidth="1" outlineLevel="3"/>
    <col min="20" max="20" width="1.42578125" style="54" hidden="1" customWidth="1" outlineLevel="3"/>
    <col min="21" max="21" width="18.7109375" style="54" hidden="1" customWidth="1" outlineLevel="5"/>
    <col min="22" max="22" width="15.7109375" style="54" hidden="1" customWidth="1" outlineLevel="5"/>
    <col min="23" max="23" width="17.140625" style="54" hidden="1" customWidth="1" outlineLevel="5"/>
    <col min="24" max="24" width="20.7109375" style="54" hidden="1" customWidth="1" outlineLevel="5"/>
    <col min="25" max="25" width="21.7109375" style="200" hidden="1" customWidth="1" outlineLevel="5"/>
    <col min="26" max="26" width="19.28515625" style="200" hidden="1" customWidth="1" outlineLevel="5"/>
    <col min="27" max="27" width="20" style="200" hidden="1" customWidth="1" outlineLevel="5"/>
    <col min="28" max="28" width="21.42578125" style="200" hidden="1" customWidth="1" outlineLevel="5"/>
    <col min="29" max="29" width="1.5703125" style="54" hidden="1" customWidth="1" outlineLevel="4" collapsed="1"/>
    <col min="30" max="39" width="10.7109375" style="54" hidden="1" customWidth="1" outlineLevel="4"/>
    <col min="40" max="40" width="2.7109375" style="54" hidden="1" customWidth="1" outlineLevel="5"/>
    <col min="41" max="43" width="10.7109375" style="54" hidden="1" customWidth="1" outlineLevel="5"/>
    <col min="44" max="44" width="2.7109375" style="54" hidden="1" customWidth="1" outlineLevel="4" collapsed="1"/>
    <col min="45" max="45" width="10.7109375" style="54" hidden="1" customWidth="1" outlineLevel="5"/>
    <col min="46" max="46" width="2.7109375" style="54" hidden="1" customWidth="1" outlineLevel="5"/>
    <col min="47" max="47" width="10.7109375" style="31" hidden="1" customWidth="1" outlineLevel="4" collapsed="1"/>
    <col min="48" max="49" width="10.7109375" style="31" hidden="1" customWidth="1" outlineLevel="4"/>
    <col min="50" max="51" width="10.7109375" style="56" hidden="1" customWidth="1" outlineLevel="4"/>
    <col min="52" max="52" width="21.28515625" style="31" hidden="1" customWidth="1" outlineLevel="1" collapsed="1"/>
    <col min="53" max="53" width="3.7109375" style="31" hidden="1" customWidth="1" outlineLevel="1"/>
    <col min="54" max="54" width="10.85546875" style="31" customWidth="1" collapsed="1"/>
    <col min="55" max="71" width="10.85546875" style="31" customWidth="1"/>
    <col min="72" max="16384" width="10.85546875" style="31"/>
  </cols>
  <sheetData>
    <row r="1" spans="2:56">
      <c r="D1" s="193" t="str">
        <f>IF(Deckblatt!D7="","","Projektnummer: " &amp; Deckblatt!D6 &amp; ", Projektträger: " &amp; Deckblatt!D7)</f>
        <v/>
      </c>
      <c r="K1" s="178"/>
    </row>
    <row r="2" spans="2:56">
      <c r="B2" s="4"/>
      <c r="C2" s="4"/>
      <c r="D2" s="4"/>
      <c r="E2" s="4"/>
      <c r="F2" s="13"/>
      <c r="G2" s="179"/>
      <c r="H2" s="179"/>
      <c r="I2" s="179"/>
      <c r="J2" s="179"/>
      <c r="K2" s="180"/>
      <c r="L2" s="3"/>
      <c r="M2" s="5"/>
      <c r="N2" s="2"/>
      <c r="O2" s="2"/>
      <c r="P2" s="2"/>
      <c r="Q2" s="2"/>
      <c r="R2" s="9"/>
      <c r="S2" s="2"/>
      <c r="T2" s="2"/>
      <c r="U2" s="2"/>
      <c r="V2" s="2"/>
      <c r="W2" s="2"/>
      <c r="X2" s="2"/>
      <c r="Y2" s="196"/>
      <c r="Z2" s="196"/>
      <c r="AA2" s="196"/>
      <c r="AB2" s="196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4"/>
      <c r="AV2" s="4"/>
      <c r="AW2" s="4"/>
      <c r="AX2" s="5"/>
      <c r="AY2" s="5"/>
      <c r="BB2" s="52"/>
    </row>
    <row r="3" spans="2:56" ht="15.75">
      <c r="B3" s="4"/>
      <c r="D3" s="1" t="s">
        <v>0</v>
      </c>
      <c r="E3" s="1"/>
      <c r="F3" s="13"/>
      <c r="G3" s="179"/>
      <c r="H3" s="179"/>
      <c r="I3" s="179"/>
      <c r="J3" s="179"/>
      <c r="K3" s="180"/>
      <c r="L3" s="3"/>
      <c r="M3" s="5"/>
      <c r="N3" s="2"/>
      <c r="O3" s="2"/>
      <c r="P3" s="2"/>
      <c r="Q3" s="2"/>
      <c r="R3" s="1" t="s">
        <v>302</v>
      </c>
      <c r="S3" s="1"/>
      <c r="T3" s="1"/>
      <c r="U3" s="1"/>
      <c r="V3" s="1"/>
      <c r="W3" s="1"/>
      <c r="X3" s="1"/>
      <c r="Y3" s="195"/>
      <c r="Z3" s="195"/>
      <c r="AA3" s="195"/>
      <c r="AB3" s="195"/>
      <c r="AC3" s="2"/>
      <c r="AD3" s="1" t="s">
        <v>335</v>
      </c>
      <c r="AE3" s="1"/>
      <c r="AF3" s="2"/>
      <c r="AG3" s="2"/>
      <c r="AH3" s="2"/>
      <c r="AI3" s="2"/>
      <c r="AJ3" s="2"/>
      <c r="AK3" s="2"/>
      <c r="AL3" s="2"/>
      <c r="AM3" s="1"/>
      <c r="AN3" s="1"/>
      <c r="AO3" s="140"/>
      <c r="AP3" s="140"/>
      <c r="AQ3" s="1"/>
      <c r="AR3" s="1"/>
      <c r="AS3" s="1" t="s">
        <v>129</v>
      </c>
      <c r="AT3" s="1"/>
      <c r="AU3" s="1" t="s">
        <v>144</v>
      </c>
      <c r="AV3" s="4"/>
      <c r="AW3" s="4"/>
      <c r="AX3" s="5"/>
      <c r="AY3" s="5"/>
      <c r="BB3" s="52"/>
    </row>
    <row r="4" spans="2:56">
      <c r="B4" s="4"/>
      <c r="C4" s="4"/>
      <c r="D4" s="4"/>
      <c r="E4" s="4"/>
      <c r="F4" s="13"/>
      <c r="G4" s="179"/>
      <c r="H4" s="179"/>
      <c r="I4" s="179"/>
      <c r="J4" s="179"/>
      <c r="K4" s="180"/>
      <c r="L4" s="3"/>
      <c r="M4" s="5"/>
      <c r="N4" s="2"/>
      <c r="O4" s="2"/>
      <c r="P4" s="2"/>
      <c r="Q4" s="2"/>
      <c r="R4" s="9"/>
      <c r="S4" s="2"/>
      <c r="T4" s="2"/>
      <c r="U4" s="2"/>
      <c r="V4" s="2"/>
      <c r="W4" s="2"/>
      <c r="X4" s="2"/>
      <c r="Y4" s="196"/>
      <c r="Z4" s="196"/>
      <c r="AA4" s="196"/>
      <c r="AB4" s="196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4"/>
      <c r="AV4" s="4"/>
      <c r="AW4" s="4"/>
      <c r="AX4" s="5"/>
      <c r="AY4" s="5"/>
      <c r="BB4" s="52"/>
    </row>
    <row r="5" spans="2:56" s="53" customFormat="1" ht="83.25" customHeight="1">
      <c r="B5" s="11"/>
      <c r="C5" s="246" t="s">
        <v>5</v>
      </c>
      <c r="D5" s="246" t="s">
        <v>1</v>
      </c>
      <c r="E5" s="246" t="s">
        <v>2</v>
      </c>
      <c r="F5" s="257" t="s">
        <v>6</v>
      </c>
      <c r="G5" s="251" t="s">
        <v>7</v>
      </c>
      <c r="H5" s="251" t="s">
        <v>8</v>
      </c>
      <c r="I5" s="251" t="s">
        <v>9</v>
      </c>
      <c r="J5" s="251" t="s">
        <v>10</v>
      </c>
      <c r="K5" s="253" t="s">
        <v>11</v>
      </c>
      <c r="L5" s="250" t="s">
        <v>135</v>
      </c>
      <c r="M5" s="250" t="s">
        <v>360</v>
      </c>
      <c r="N5" s="251" t="s">
        <v>134</v>
      </c>
      <c r="O5" s="251" t="s">
        <v>132</v>
      </c>
      <c r="P5" s="251" t="s">
        <v>133</v>
      </c>
      <c r="Q5" s="15" t="s">
        <v>111</v>
      </c>
      <c r="R5" s="252" t="s">
        <v>302</v>
      </c>
      <c r="S5" s="253" t="s">
        <v>303</v>
      </c>
      <c r="T5" s="15" t="s">
        <v>318</v>
      </c>
      <c r="U5" s="204" t="s">
        <v>397</v>
      </c>
      <c r="V5" s="204" t="s">
        <v>398</v>
      </c>
      <c r="W5" s="204" t="s">
        <v>388</v>
      </c>
      <c r="X5" s="204" t="s">
        <v>389</v>
      </c>
      <c r="Y5" s="204" t="s">
        <v>399</v>
      </c>
      <c r="Z5" s="219" t="s">
        <v>400</v>
      </c>
      <c r="AA5" s="219" t="s">
        <v>402</v>
      </c>
      <c r="AB5" s="219" t="s">
        <v>401</v>
      </c>
      <c r="AC5" s="15" t="s">
        <v>106</v>
      </c>
      <c r="AD5" s="254" t="s">
        <v>342</v>
      </c>
      <c r="AE5" s="254" t="s">
        <v>347</v>
      </c>
      <c r="AF5" s="254" t="s">
        <v>41</v>
      </c>
      <c r="AG5" s="254" t="s">
        <v>42</v>
      </c>
      <c r="AH5" s="254" t="s">
        <v>43</v>
      </c>
      <c r="AI5" s="254" t="s">
        <v>343</v>
      </c>
      <c r="AJ5" s="254" t="s">
        <v>40</v>
      </c>
      <c r="AK5" s="254" t="s">
        <v>344</v>
      </c>
      <c r="AL5" s="254" t="s">
        <v>345</v>
      </c>
      <c r="AM5" s="254" t="s">
        <v>44</v>
      </c>
      <c r="AN5" s="15" t="s">
        <v>316</v>
      </c>
      <c r="AO5" s="254" t="s">
        <v>346</v>
      </c>
      <c r="AP5" s="254" t="s">
        <v>148</v>
      </c>
      <c r="AQ5" s="254" t="s">
        <v>48</v>
      </c>
      <c r="AR5" s="15" t="s">
        <v>107</v>
      </c>
      <c r="AS5" s="254" t="s">
        <v>46</v>
      </c>
      <c r="AT5" s="15" t="s">
        <v>143</v>
      </c>
      <c r="AU5" s="255" t="s">
        <v>3</v>
      </c>
      <c r="AV5" s="255" t="s">
        <v>4</v>
      </c>
      <c r="AW5" s="255" t="s">
        <v>326</v>
      </c>
      <c r="AX5" s="256" t="s">
        <v>327</v>
      </c>
      <c r="AY5" s="256" t="s">
        <v>328</v>
      </c>
      <c r="AZ5" s="11"/>
      <c r="BA5" s="31"/>
      <c r="BB5" s="31"/>
      <c r="BC5" s="31"/>
      <c r="BD5" s="52"/>
    </row>
    <row r="6" spans="2:56" s="36" customFormat="1">
      <c r="B6" s="62"/>
      <c r="C6" s="62">
        <f>IF(TabA1[[#This Row],[Zufalls-
zahl wenn
lfd. Nr.]]=0,0,IF(RANK(TabA1[[#This Row],[Zufalls-
zahl wenn
lfd. Nr.]],TabA1[Zufalls-
zahl wenn
lfd. Nr.])&lt;=TabA1[[#Totals],[Zufalls-
zahl]],1,0))</f>
        <v>0</v>
      </c>
      <c r="D6" s="194"/>
      <c r="E6" s="194"/>
      <c r="F6" s="181"/>
      <c r="G6" s="182"/>
      <c r="H6" s="182"/>
      <c r="I6" s="182"/>
      <c r="J6" s="182"/>
      <c r="K6" s="183"/>
      <c r="L6" s="154"/>
      <c r="M6" s="64">
        <f>(TabA1[[#This Row],[förderfähiger 
Betrag nach Prüfung ÖIF (€)]]-TabA1[[#This Row],[eingereichter
Betrag (€)]])*IF(TabA1[[#This Row],[Stich-
probe]]&gt;0,1,0)</f>
        <v>0</v>
      </c>
      <c r="N6" s="63"/>
      <c r="O6" s="63"/>
      <c r="P6" s="63"/>
      <c r="Q6" s="65"/>
      <c r="R6" s="7"/>
      <c r="S6" s="12" t="str">
        <f>IF(ISERROR(VLOOKUP(TabA1[[#This Row],[Grund für Differenz]],Datenquelle!$I$3:$J$20,2,FALSE)),"",VLOOKUP(TabA1[[#This Row],[Grund für Differenz]],Datenquelle!$I$3:$J$20,2,FALSE))</f>
        <v/>
      </c>
      <c r="T6" s="15"/>
      <c r="U6" s="205"/>
      <c r="V6" s="205"/>
      <c r="W6" s="22"/>
      <c r="X6" s="22"/>
      <c r="Y6" s="22"/>
      <c r="Z6" s="22"/>
      <c r="AA6" s="22"/>
      <c r="AB6" s="22"/>
      <c r="AC6" s="65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7"/>
      <c r="AO6" s="66" t="s">
        <v>317</v>
      </c>
      <c r="AP6" s="66" t="s">
        <v>317</v>
      </c>
      <c r="AQ6" s="66" t="s">
        <v>317</v>
      </c>
      <c r="AR6" s="67"/>
      <c r="AS6" s="66"/>
      <c r="AT6" s="65"/>
      <c r="AU6" s="62" t="str">
        <f>IF(OR(TabA1[[#This Row],[eingereichter
Betrag (€)]]=0,TabA1[[#This Row],[eingereichter
Betrag (€)]]=""),"",COUNTA($K$6:$K6)-COUNTIF(($K$6:$K6),0))</f>
        <v/>
      </c>
      <c r="AV6" s="68">
        <f t="shared" ref="AV6:AV37" ca="1" si="0">RAND()</f>
        <v>0.44776356252779925</v>
      </c>
      <c r="AW6" s="69">
        <f>IF(TabA1[[#This Row],[Lfd.
Nr. f.
Stich-
probe]]&lt;&gt;"",TabA1[[#This Row],[Zufalls-
zahl]],0)</f>
        <v>0</v>
      </c>
      <c r="AX6" s="70">
        <f>IF(TabA1[[#This Row],[Stich-
probe]]&gt;0,IF(TabA1[[#This Row],[Differenz
förderfähig/
eingereicht nach Prüfung ÖIF (€)]]&lt;&gt;0,1,0),0)</f>
        <v>0</v>
      </c>
      <c r="AY6" s="71">
        <f>IF(TabA1[[#This Row],[Stich-
probe]]=0,0,TabA1[[#This Row],[Stich-
probe]]*TabA1[[#This Row],[Differenz
förderfähig/
eingereicht nach Prüfung ÖIF (€)]]/TabA1[[#This Row],[eingereichter
Betrag (€)]]*-1)</f>
        <v>0</v>
      </c>
      <c r="AZ6" s="62"/>
    </row>
    <row r="7" spans="2:56" s="60" customFormat="1">
      <c r="B7" s="61"/>
      <c r="C7" s="536">
        <f>IF(TabA1[[#This Row],[Zufalls-
zahl wenn
lfd. Nr.]]=0,0,IF(RANK(TabA1[[#This Row],[Zufalls-
zahl wenn
lfd. Nr.]],TabA1[Zufalls-
zahl wenn
lfd. Nr.])&lt;=TabA1[[#Totals],[Zufalls-
zahl]],1,0))</f>
        <v>0</v>
      </c>
      <c r="D7" s="531" t="s">
        <v>12</v>
      </c>
      <c r="E7" s="532">
        <v>1</v>
      </c>
      <c r="F7" s="13"/>
      <c r="G7" s="8"/>
      <c r="H7" s="8"/>
      <c r="I7" s="8"/>
      <c r="J7" s="8"/>
      <c r="K7" s="152"/>
      <c r="L7" s="152"/>
      <c r="M7" s="72">
        <f>(TabA1[[#This Row],[förderfähiger 
Betrag nach Prüfung ÖIF (€)]]-TabA1[[#This Row],[eingereichter
Betrag (€)]])*IF(TabA1[[#This Row],[Stich-
probe]]&gt;0,1,0)</f>
        <v>0</v>
      </c>
      <c r="N7" s="8"/>
      <c r="O7" s="8"/>
      <c r="P7" s="8"/>
      <c r="Q7" s="537"/>
      <c r="R7" s="8"/>
      <c r="S7" s="538" t="str">
        <f>IF(ISERROR(VLOOKUP(TabA1[[#This Row],[Grund für Differenz]],Datenquelle!$I$3:$J$20,2,FALSE)),"",VLOOKUP(TabA1[[#This Row],[Grund für Differenz]],Datenquelle!$I$3:$J$20,2,FALSE))</f>
        <v/>
      </c>
      <c r="T7" s="539"/>
      <c r="U7" s="540"/>
      <c r="V7" s="540"/>
      <c r="W7" s="541"/>
      <c r="X7" s="541"/>
      <c r="Y7" s="541"/>
      <c r="Z7" s="541"/>
      <c r="AA7" s="541"/>
      <c r="AB7" s="541"/>
      <c r="AC7" s="537"/>
      <c r="AD7" s="542"/>
      <c r="AE7" s="542"/>
      <c r="AF7" s="542"/>
      <c r="AG7" s="542"/>
      <c r="AH7" s="542"/>
      <c r="AI7" s="542"/>
      <c r="AJ7" s="542"/>
      <c r="AK7" s="542"/>
      <c r="AL7" s="542"/>
      <c r="AM7" s="542"/>
      <c r="AN7" s="543"/>
      <c r="AO7" s="542" t="s">
        <v>317</v>
      </c>
      <c r="AP7" s="542" t="s">
        <v>317</v>
      </c>
      <c r="AQ7" s="542" t="s">
        <v>317</v>
      </c>
      <c r="AR7" s="543"/>
      <c r="AS7" s="542"/>
      <c r="AT7" s="537"/>
      <c r="AU7" s="61" t="str">
        <f>IF(OR(TabA1[[#This Row],[eingereichter
Betrag (€)]]=0,TabA1[[#This Row],[eingereichter
Betrag (€)]]=""),"",COUNTA($K$6:$K7)-COUNTIF(($K$6:$K7),0))</f>
        <v/>
      </c>
      <c r="AV7" s="544">
        <f t="shared" ca="1" si="0"/>
        <v>0.75161139054610837</v>
      </c>
      <c r="AW7" s="545">
        <f>IF(TabA1[[#This Row],[Lfd.
Nr. f.
Stich-
probe]]&lt;&gt;"",TabA1[[#This Row],[Zufalls-
zahl]],0)</f>
        <v>0</v>
      </c>
      <c r="AX7" s="546">
        <f>IF(TabA1[[#This Row],[Stich-
probe]]&gt;0,IF(TabA1[[#This Row],[Differenz
förderfähig/
eingereicht nach Prüfung ÖIF (€)]]&lt;&gt;0,1,0),0)</f>
        <v>0</v>
      </c>
      <c r="AY7" s="547">
        <f>IF(TabA1[[#This Row],[Stich-
probe]]=0,0,TabA1[[#This Row],[Stich-
probe]]*TabA1[[#This Row],[Differenz
förderfähig/
eingereicht nach Prüfung ÖIF (€)]]/TabA1[[#This Row],[eingereichter
Betrag (€)]]*-1)</f>
        <v>0</v>
      </c>
      <c r="AZ7" s="61"/>
    </row>
    <row r="8" spans="2:56" s="60" customFormat="1">
      <c r="B8" s="61"/>
      <c r="C8" s="536">
        <f>IF(TabA1[[#This Row],[Zufalls-
zahl wenn
lfd. Nr.]]=0,0,IF(RANK(TabA1[[#This Row],[Zufalls-
zahl wenn
lfd. Nr.]],TabA1[Zufalls-
zahl wenn
lfd. Nr.])&lt;=TabA1[[#Totals],[Zufalls-
zahl]],1,0))</f>
        <v>0</v>
      </c>
      <c r="D8" s="531" t="s">
        <v>12</v>
      </c>
      <c r="E8" s="532">
        <v>2</v>
      </c>
      <c r="F8" s="13"/>
      <c r="G8" s="8"/>
      <c r="H8" s="8"/>
      <c r="I8" s="8"/>
      <c r="J8" s="8"/>
      <c r="K8" s="152"/>
      <c r="L8" s="152"/>
      <c r="M8" s="72">
        <f>(TabA1[[#This Row],[förderfähiger 
Betrag nach Prüfung ÖIF (€)]]-TabA1[[#This Row],[eingereichter
Betrag (€)]])*IF(TabA1[[#This Row],[Stich-
probe]]&gt;0,1,0)</f>
        <v>0</v>
      </c>
      <c r="N8" s="8"/>
      <c r="O8" s="8"/>
      <c r="P8" s="8"/>
      <c r="Q8" s="537"/>
      <c r="R8" s="8"/>
      <c r="S8" s="538" t="str">
        <f>IF(ISERROR(VLOOKUP(TabA1[[#This Row],[Grund für Differenz]],Datenquelle!$I$3:$J$20,2,FALSE)),"",VLOOKUP(TabA1[[#This Row],[Grund für Differenz]],Datenquelle!$I$3:$J$20,2,FALSE))</f>
        <v/>
      </c>
      <c r="T8" s="539"/>
      <c r="U8" s="540"/>
      <c r="V8" s="540"/>
      <c r="W8" s="541"/>
      <c r="X8" s="541"/>
      <c r="Y8" s="541"/>
      <c r="Z8" s="541"/>
      <c r="AA8" s="541"/>
      <c r="AB8" s="541"/>
      <c r="AC8" s="537"/>
      <c r="AD8" s="542"/>
      <c r="AE8" s="542"/>
      <c r="AF8" s="542"/>
      <c r="AG8" s="542"/>
      <c r="AH8" s="542"/>
      <c r="AI8" s="542"/>
      <c r="AJ8" s="542"/>
      <c r="AK8" s="542"/>
      <c r="AL8" s="542"/>
      <c r="AM8" s="542"/>
      <c r="AN8" s="543"/>
      <c r="AO8" s="542" t="s">
        <v>317</v>
      </c>
      <c r="AP8" s="542" t="s">
        <v>317</v>
      </c>
      <c r="AQ8" s="542" t="s">
        <v>317</v>
      </c>
      <c r="AR8" s="543"/>
      <c r="AS8" s="542"/>
      <c r="AT8" s="537"/>
      <c r="AU8" s="61" t="str">
        <f>IF(OR(TabA1[[#This Row],[eingereichter
Betrag (€)]]=0,TabA1[[#This Row],[eingereichter
Betrag (€)]]=""),"",COUNTA($K$6:$K8)-COUNTIF(($K$6:$K8),0))</f>
        <v/>
      </c>
      <c r="AV8" s="544">
        <f t="shared" ca="1" si="0"/>
        <v>0.52959844977789217</v>
      </c>
      <c r="AW8" s="545">
        <f>IF(TabA1[[#This Row],[Lfd.
Nr. f.
Stich-
probe]]&lt;&gt;"",TabA1[[#This Row],[Zufalls-
zahl]],0)</f>
        <v>0</v>
      </c>
      <c r="AX8" s="546">
        <f>IF(TabA1[[#This Row],[Stich-
probe]]&gt;0,IF(TabA1[[#This Row],[Differenz
förderfähig/
eingereicht nach Prüfung ÖIF (€)]]&lt;&gt;0,1,0),0)</f>
        <v>0</v>
      </c>
      <c r="AY8" s="547">
        <f>IF(TabA1[[#This Row],[Stich-
probe]]=0,0,TabA1[[#This Row],[Stich-
probe]]*TabA1[[#This Row],[Differenz
förderfähig/
eingereicht nach Prüfung ÖIF (€)]]/TabA1[[#This Row],[eingereichter
Betrag (€)]]*-1)</f>
        <v>0</v>
      </c>
      <c r="AZ8" s="61"/>
      <c r="BD8" s="73"/>
    </row>
    <row r="9" spans="2:56" s="60" customFormat="1">
      <c r="B9" s="61"/>
      <c r="C9" s="536">
        <f>IF(TabA1[[#This Row],[Zufalls-
zahl wenn
lfd. Nr.]]=0,0,IF(RANK(TabA1[[#This Row],[Zufalls-
zahl wenn
lfd. Nr.]],TabA1[Zufalls-
zahl wenn
lfd. Nr.])&lt;=TabA1[[#Totals],[Zufalls-
zahl]],1,0))</f>
        <v>0</v>
      </c>
      <c r="D9" s="531" t="s">
        <v>12</v>
      </c>
      <c r="E9" s="532">
        <v>3</v>
      </c>
      <c r="F9" s="13"/>
      <c r="G9" s="8"/>
      <c r="H9" s="8"/>
      <c r="I9" s="8"/>
      <c r="J9" s="8"/>
      <c r="K9" s="152"/>
      <c r="L9" s="152"/>
      <c r="M9" s="72">
        <f>(TabA1[[#This Row],[förderfähiger 
Betrag nach Prüfung ÖIF (€)]]-TabA1[[#This Row],[eingereichter
Betrag (€)]])*IF(TabA1[[#This Row],[Stich-
probe]]&gt;0,1,0)</f>
        <v>0</v>
      </c>
      <c r="N9" s="8"/>
      <c r="O9" s="8"/>
      <c r="P9" s="8"/>
      <c r="Q9" s="537"/>
      <c r="R9" s="8"/>
      <c r="S9" s="538" t="str">
        <f>IF(ISERROR(VLOOKUP(TabA1[[#This Row],[Grund für Differenz]],Datenquelle!$I$3:$J$20,2,FALSE)),"",VLOOKUP(TabA1[[#This Row],[Grund für Differenz]],Datenquelle!$I$3:$J$20,2,FALSE))</f>
        <v/>
      </c>
      <c r="T9" s="539"/>
      <c r="U9" s="540"/>
      <c r="V9" s="540"/>
      <c r="W9" s="541"/>
      <c r="X9" s="541"/>
      <c r="Y9" s="541"/>
      <c r="Z9" s="541"/>
      <c r="AA9" s="541"/>
      <c r="AB9" s="541"/>
      <c r="AC9" s="537"/>
      <c r="AD9" s="542"/>
      <c r="AE9" s="542"/>
      <c r="AF9" s="542"/>
      <c r="AG9" s="542"/>
      <c r="AH9" s="542"/>
      <c r="AI9" s="542"/>
      <c r="AJ9" s="542"/>
      <c r="AK9" s="542"/>
      <c r="AL9" s="542"/>
      <c r="AM9" s="542"/>
      <c r="AN9" s="543"/>
      <c r="AO9" s="542" t="s">
        <v>317</v>
      </c>
      <c r="AP9" s="542" t="s">
        <v>317</v>
      </c>
      <c r="AQ9" s="542" t="s">
        <v>317</v>
      </c>
      <c r="AR9" s="543"/>
      <c r="AS9" s="542"/>
      <c r="AT9" s="537"/>
      <c r="AU9" s="61" t="str">
        <f>IF(OR(TabA1[[#This Row],[eingereichter
Betrag (€)]]=0,TabA1[[#This Row],[eingereichter
Betrag (€)]]=""),"",COUNTA($K$6:$K9)-COUNTIF(($K$6:$K9),0))</f>
        <v/>
      </c>
      <c r="AV9" s="544">
        <f t="shared" ca="1" si="0"/>
        <v>0.14289574100334335</v>
      </c>
      <c r="AW9" s="545">
        <f>IF(TabA1[[#This Row],[Lfd.
Nr. f.
Stich-
probe]]&lt;&gt;"",TabA1[[#This Row],[Zufalls-
zahl]],0)</f>
        <v>0</v>
      </c>
      <c r="AX9" s="546">
        <f>IF(TabA1[[#This Row],[Stich-
probe]]&gt;0,IF(TabA1[[#This Row],[Differenz
förderfähig/
eingereicht nach Prüfung ÖIF (€)]]&lt;&gt;0,1,0),0)</f>
        <v>0</v>
      </c>
      <c r="AY9" s="547">
        <f>IF(TabA1[[#This Row],[Stich-
probe]]=0,0,TabA1[[#This Row],[Stich-
probe]]*TabA1[[#This Row],[Differenz
förderfähig/
eingereicht nach Prüfung ÖIF (€)]]/TabA1[[#This Row],[eingereichter
Betrag (€)]]*-1)</f>
        <v>0</v>
      </c>
      <c r="AZ9" s="61"/>
      <c r="BD9" s="73"/>
    </row>
    <row r="10" spans="2:56" s="60" customFormat="1">
      <c r="B10" s="61"/>
      <c r="C10" s="536">
        <f>IF(TabA1[[#This Row],[Zufalls-
zahl wenn
lfd. Nr.]]=0,0,IF(RANK(TabA1[[#This Row],[Zufalls-
zahl wenn
lfd. Nr.]],TabA1[Zufalls-
zahl wenn
lfd. Nr.])&lt;=TabA1[[#Totals],[Zufalls-
zahl]],1,0))</f>
        <v>0</v>
      </c>
      <c r="D10" s="531" t="s">
        <v>12</v>
      </c>
      <c r="E10" s="532">
        <v>4</v>
      </c>
      <c r="F10" s="13"/>
      <c r="G10" s="8"/>
      <c r="H10" s="8"/>
      <c r="I10" s="8"/>
      <c r="J10" s="8"/>
      <c r="K10" s="152"/>
      <c r="L10" s="152"/>
      <c r="M10" s="72">
        <f>(TabA1[[#This Row],[förderfähiger 
Betrag nach Prüfung ÖIF (€)]]-TabA1[[#This Row],[eingereichter
Betrag (€)]])*IF(TabA1[[#This Row],[Stich-
probe]]&gt;0,1,0)</f>
        <v>0</v>
      </c>
      <c r="N10" s="8"/>
      <c r="O10" s="8"/>
      <c r="P10" s="8"/>
      <c r="Q10" s="537"/>
      <c r="R10" s="8"/>
      <c r="S10" s="538" t="str">
        <f>IF(ISERROR(VLOOKUP(TabA1[[#This Row],[Grund für Differenz]],Datenquelle!$I$3:$J$20,2,FALSE)),"",VLOOKUP(TabA1[[#This Row],[Grund für Differenz]],Datenquelle!$I$3:$J$20,2,FALSE))</f>
        <v/>
      </c>
      <c r="T10" s="539"/>
      <c r="U10" s="540"/>
      <c r="V10" s="540"/>
      <c r="W10" s="541"/>
      <c r="X10" s="541"/>
      <c r="Y10" s="541"/>
      <c r="Z10" s="541"/>
      <c r="AA10" s="541"/>
      <c r="AB10" s="541"/>
      <c r="AC10" s="537"/>
      <c r="AD10" s="542"/>
      <c r="AE10" s="542"/>
      <c r="AF10" s="542"/>
      <c r="AG10" s="542"/>
      <c r="AH10" s="542"/>
      <c r="AI10" s="542"/>
      <c r="AJ10" s="542"/>
      <c r="AK10" s="542"/>
      <c r="AL10" s="542"/>
      <c r="AM10" s="542"/>
      <c r="AN10" s="543"/>
      <c r="AO10" s="542" t="s">
        <v>317</v>
      </c>
      <c r="AP10" s="542" t="s">
        <v>317</v>
      </c>
      <c r="AQ10" s="542" t="s">
        <v>317</v>
      </c>
      <c r="AR10" s="543"/>
      <c r="AS10" s="542"/>
      <c r="AT10" s="537"/>
      <c r="AU10" s="61" t="str">
        <f>IF(OR(TabA1[[#This Row],[eingereichter
Betrag (€)]]=0,TabA1[[#This Row],[eingereichter
Betrag (€)]]=""),"",COUNTA($K$6:$K10)-COUNTIF(($K$6:$K10),0))</f>
        <v/>
      </c>
      <c r="AV10" s="544">
        <f t="shared" ca="1" si="0"/>
        <v>0.92654757706231106</v>
      </c>
      <c r="AW10" s="545">
        <f>IF(TabA1[[#This Row],[Lfd.
Nr. f.
Stich-
probe]]&lt;&gt;"",TabA1[[#This Row],[Zufalls-
zahl]],0)</f>
        <v>0</v>
      </c>
      <c r="AX10" s="546">
        <f>IF(TabA1[[#This Row],[Stich-
probe]]&gt;0,IF(TabA1[[#This Row],[Differenz
förderfähig/
eingereicht nach Prüfung ÖIF (€)]]&lt;&gt;0,1,0),0)</f>
        <v>0</v>
      </c>
      <c r="AY10" s="547">
        <f>IF(TabA1[[#This Row],[Stich-
probe]]=0,0,TabA1[[#This Row],[Stich-
probe]]*TabA1[[#This Row],[Differenz
förderfähig/
eingereicht nach Prüfung ÖIF (€)]]/TabA1[[#This Row],[eingereichter
Betrag (€)]]*-1)</f>
        <v>0</v>
      </c>
      <c r="AZ10" s="61"/>
      <c r="BD10" s="73"/>
    </row>
    <row r="11" spans="2:56" s="60" customFormat="1">
      <c r="B11" s="61"/>
      <c r="C11" s="536">
        <f>IF(TabA1[[#This Row],[Zufalls-
zahl wenn
lfd. Nr.]]=0,0,IF(RANK(TabA1[[#This Row],[Zufalls-
zahl wenn
lfd. Nr.]],TabA1[Zufalls-
zahl wenn
lfd. Nr.])&lt;=TabA1[[#Totals],[Zufalls-
zahl]],1,0))</f>
        <v>0</v>
      </c>
      <c r="D11" s="531" t="s">
        <v>12</v>
      </c>
      <c r="E11" s="532">
        <v>5</v>
      </c>
      <c r="F11" s="13"/>
      <c r="G11" s="8"/>
      <c r="H11" s="8"/>
      <c r="I11" s="8"/>
      <c r="J11" s="8"/>
      <c r="K11" s="152"/>
      <c r="L11" s="152"/>
      <c r="M11" s="72">
        <f>(TabA1[[#This Row],[förderfähiger 
Betrag nach Prüfung ÖIF (€)]]-TabA1[[#This Row],[eingereichter
Betrag (€)]])*IF(TabA1[[#This Row],[Stich-
probe]]&gt;0,1,0)</f>
        <v>0</v>
      </c>
      <c r="N11" s="8"/>
      <c r="O11" s="8"/>
      <c r="P11" s="8"/>
      <c r="Q11" s="537"/>
      <c r="R11" s="8"/>
      <c r="S11" s="538" t="str">
        <f>IF(ISERROR(VLOOKUP(TabA1[[#This Row],[Grund für Differenz]],Datenquelle!$I$3:$J$20,2,FALSE)),"",VLOOKUP(TabA1[[#This Row],[Grund für Differenz]],Datenquelle!$I$3:$J$20,2,FALSE))</f>
        <v/>
      </c>
      <c r="T11" s="539"/>
      <c r="U11" s="540"/>
      <c r="V11" s="540"/>
      <c r="W11" s="541"/>
      <c r="X11" s="541"/>
      <c r="Y11" s="394"/>
      <c r="Z11" s="541"/>
      <c r="AA11" s="541"/>
      <c r="AB11" s="541"/>
      <c r="AC11" s="537"/>
      <c r="AD11" s="542"/>
      <c r="AE11" s="542"/>
      <c r="AF11" s="542"/>
      <c r="AG11" s="542"/>
      <c r="AH11" s="542"/>
      <c r="AI11" s="542"/>
      <c r="AJ11" s="542"/>
      <c r="AK11" s="542"/>
      <c r="AL11" s="542"/>
      <c r="AM11" s="542"/>
      <c r="AN11" s="543"/>
      <c r="AO11" s="542" t="s">
        <v>317</v>
      </c>
      <c r="AP11" s="542" t="s">
        <v>317</v>
      </c>
      <c r="AQ11" s="542" t="s">
        <v>317</v>
      </c>
      <c r="AR11" s="543"/>
      <c r="AS11" s="542"/>
      <c r="AT11" s="537"/>
      <c r="AU11" s="61" t="str">
        <f>IF(OR(TabA1[[#This Row],[eingereichter
Betrag (€)]]=0,TabA1[[#This Row],[eingereichter
Betrag (€)]]=""),"",COUNTA($K$6:$K11)-COUNTIF(($K$6:$K11),0))</f>
        <v/>
      </c>
      <c r="AV11" s="544">
        <f t="shared" ca="1" si="0"/>
        <v>0.99448560472990044</v>
      </c>
      <c r="AW11" s="545">
        <f>IF(TabA1[[#This Row],[Lfd.
Nr. f.
Stich-
probe]]&lt;&gt;"",TabA1[[#This Row],[Zufalls-
zahl]],0)</f>
        <v>0</v>
      </c>
      <c r="AX11" s="546">
        <f>IF(TabA1[[#This Row],[Stich-
probe]]&gt;0,IF(TabA1[[#This Row],[Differenz
förderfähig/
eingereicht nach Prüfung ÖIF (€)]]&lt;&gt;0,1,0),0)</f>
        <v>0</v>
      </c>
      <c r="AY11" s="547">
        <f>IF(TabA1[[#This Row],[Stich-
probe]]=0,0,TabA1[[#This Row],[Stich-
probe]]*TabA1[[#This Row],[Differenz
förderfähig/
eingereicht nach Prüfung ÖIF (€)]]/TabA1[[#This Row],[eingereichter
Betrag (€)]]*-1)</f>
        <v>0</v>
      </c>
      <c r="AZ11" s="61"/>
      <c r="BD11" s="73"/>
    </row>
    <row r="12" spans="2:56" s="60" customFormat="1">
      <c r="B12" s="61"/>
      <c r="C12" s="536">
        <f>IF(TabA1[[#This Row],[Zufalls-
zahl wenn
lfd. Nr.]]=0,0,IF(RANK(TabA1[[#This Row],[Zufalls-
zahl wenn
lfd. Nr.]],TabA1[Zufalls-
zahl wenn
lfd. Nr.])&lt;=TabA1[[#Totals],[Zufalls-
zahl]],1,0))</f>
        <v>0</v>
      </c>
      <c r="D12" s="531" t="s">
        <v>12</v>
      </c>
      <c r="E12" s="532">
        <v>6</v>
      </c>
      <c r="F12" s="13"/>
      <c r="G12" s="8"/>
      <c r="H12" s="8"/>
      <c r="I12" s="8"/>
      <c r="J12" s="8"/>
      <c r="K12" s="152"/>
      <c r="L12" s="152"/>
      <c r="M12" s="72">
        <f>(TabA1[[#This Row],[förderfähiger 
Betrag nach Prüfung ÖIF (€)]]-TabA1[[#This Row],[eingereichter
Betrag (€)]])*IF(TabA1[[#This Row],[Stich-
probe]]&gt;0,1,0)</f>
        <v>0</v>
      </c>
      <c r="N12" s="8"/>
      <c r="O12" s="8"/>
      <c r="P12" s="8"/>
      <c r="Q12" s="537"/>
      <c r="R12" s="8"/>
      <c r="S12" s="538" t="str">
        <f>IF(ISERROR(VLOOKUP(TabA1[[#This Row],[Grund für Differenz]],Datenquelle!$I$3:$J$20,2,FALSE)),"",VLOOKUP(TabA1[[#This Row],[Grund für Differenz]],Datenquelle!$I$3:$J$20,2,FALSE))</f>
        <v/>
      </c>
      <c r="T12" s="539"/>
      <c r="U12" s="540"/>
      <c r="V12" s="540"/>
      <c r="W12" s="541"/>
      <c r="X12" s="541"/>
      <c r="Y12" s="541"/>
      <c r="Z12" s="541"/>
      <c r="AA12" s="541"/>
      <c r="AB12" s="541"/>
      <c r="AC12" s="537"/>
      <c r="AD12" s="542"/>
      <c r="AE12" s="542"/>
      <c r="AF12" s="542"/>
      <c r="AG12" s="542"/>
      <c r="AH12" s="542"/>
      <c r="AI12" s="542"/>
      <c r="AJ12" s="542"/>
      <c r="AK12" s="542"/>
      <c r="AL12" s="542"/>
      <c r="AM12" s="542"/>
      <c r="AN12" s="543"/>
      <c r="AO12" s="542" t="s">
        <v>317</v>
      </c>
      <c r="AP12" s="542" t="s">
        <v>317</v>
      </c>
      <c r="AQ12" s="542" t="s">
        <v>317</v>
      </c>
      <c r="AR12" s="543"/>
      <c r="AS12" s="542"/>
      <c r="AT12" s="537"/>
      <c r="AU12" s="61" t="str">
        <f>IF(OR(TabA1[[#This Row],[eingereichter
Betrag (€)]]=0,TabA1[[#This Row],[eingereichter
Betrag (€)]]=""),"",COUNTA($K$6:$K12)-COUNTIF(($K$6:$K12),0))</f>
        <v/>
      </c>
      <c r="AV12" s="544">
        <f t="shared" ca="1" si="0"/>
        <v>0.80393568586444109</v>
      </c>
      <c r="AW12" s="545">
        <f>IF(TabA1[[#This Row],[Lfd.
Nr. f.
Stich-
probe]]&lt;&gt;"",TabA1[[#This Row],[Zufalls-
zahl]],0)</f>
        <v>0</v>
      </c>
      <c r="AX12" s="546">
        <f>IF(TabA1[[#This Row],[Stich-
probe]]&gt;0,IF(TabA1[[#This Row],[Differenz
förderfähig/
eingereicht nach Prüfung ÖIF (€)]]&lt;&gt;0,1,0),0)</f>
        <v>0</v>
      </c>
      <c r="AY12" s="547">
        <f>IF(TabA1[[#This Row],[Stich-
probe]]=0,0,TabA1[[#This Row],[Stich-
probe]]*TabA1[[#This Row],[Differenz
förderfähig/
eingereicht nach Prüfung ÖIF (€)]]/TabA1[[#This Row],[eingereichter
Betrag (€)]]*-1)</f>
        <v>0</v>
      </c>
      <c r="AZ12" s="61"/>
      <c r="BD12" s="73"/>
    </row>
    <row r="13" spans="2:56" s="60" customFormat="1">
      <c r="B13" s="61"/>
      <c r="C13" s="536">
        <f>IF(TabA1[[#This Row],[Zufalls-
zahl wenn
lfd. Nr.]]=0,0,IF(RANK(TabA1[[#This Row],[Zufalls-
zahl wenn
lfd. Nr.]],TabA1[Zufalls-
zahl wenn
lfd. Nr.])&lt;=TabA1[[#Totals],[Zufalls-
zahl]],1,0))</f>
        <v>0</v>
      </c>
      <c r="D13" s="531" t="s">
        <v>12</v>
      </c>
      <c r="E13" s="532">
        <v>7</v>
      </c>
      <c r="F13" s="13"/>
      <c r="G13" s="8"/>
      <c r="H13" s="8"/>
      <c r="I13" s="8"/>
      <c r="J13" s="8"/>
      <c r="K13" s="152"/>
      <c r="L13" s="152"/>
      <c r="M13" s="72">
        <f>(TabA1[[#This Row],[förderfähiger 
Betrag nach Prüfung ÖIF (€)]]-TabA1[[#This Row],[eingereichter
Betrag (€)]])*IF(TabA1[[#This Row],[Stich-
probe]]&gt;0,1,0)</f>
        <v>0</v>
      </c>
      <c r="N13" s="8"/>
      <c r="O13" s="8"/>
      <c r="P13" s="8"/>
      <c r="Q13" s="537"/>
      <c r="R13" s="8"/>
      <c r="S13" s="538" t="str">
        <f>IF(ISERROR(VLOOKUP(TabA1[[#This Row],[Grund für Differenz]],Datenquelle!$I$3:$J$20,2,FALSE)),"",VLOOKUP(TabA1[[#This Row],[Grund für Differenz]],Datenquelle!$I$3:$J$20,2,FALSE))</f>
        <v/>
      </c>
      <c r="T13" s="539"/>
      <c r="U13" s="540"/>
      <c r="V13" s="540"/>
      <c r="W13" s="541"/>
      <c r="X13" s="541"/>
      <c r="Y13" s="541"/>
      <c r="Z13" s="541"/>
      <c r="AA13" s="541"/>
      <c r="AB13" s="541"/>
      <c r="AC13" s="537"/>
      <c r="AD13" s="542"/>
      <c r="AE13" s="542"/>
      <c r="AF13" s="542"/>
      <c r="AG13" s="542"/>
      <c r="AH13" s="542"/>
      <c r="AI13" s="542"/>
      <c r="AJ13" s="542"/>
      <c r="AK13" s="542"/>
      <c r="AL13" s="542"/>
      <c r="AM13" s="542"/>
      <c r="AN13" s="543"/>
      <c r="AO13" s="542" t="s">
        <v>317</v>
      </c>
      <c r="AP13" s="542" t="s">
        <v>317</v>
      </c>
      <c r="AQ13" s="542" t="s">
        <v>317</v>
      </c>
      <c r="AR13" s="543"/>
      <c r="AS13" s="542"/>
      <c r="AT13" s="537"/>
      <c r="AU13" s="61" t="str">
        <f>IF(OR(TabA1[[#This Row],[eingereichter
Betrag (€)]]=0,TabA1[[#This Row],[eingereichter
Betrag (€)]]=""),"",COUNTA($K$6:$K13)-COUNTIF(($K$6:$K13),0))</f>
        <v/>
      </c>
      <c r="AV13" s="544">
        <f t="shared" ca="1" si="0"/>
        <v>0.10263184213890264</v>
      </c>
      <c r="AW13" s="545">
        <f>IF(TabA1[[#This Row],[Lfd.
Nr. f.
Stich-
probe]]&lt;&gt;"",TabA1[[#This Row],[Zufalls-
zahl]],0)</f>
        <v>0</v>
      </c>
      <c r="AX13" s="546">
        <f>IF(TabA1[[#This Row],[Stich-
probe]]&gt;0,IF(TabA1[[#This Row],[Differenz
förderfähig/
eingereicht nach Prüfung ÖIF (€)]]&lt;&gt;0,1,0),0)</f>
        <v>0</v>
      </c>
      <c r="AY13" s="547">
        <f>IF(TabA1[[#This Row],[Stich-
probe]]=0,0,TabA1[[#This Row],[Stich-
probe]]*TabA1[[#This Row],[Differenz
förderfähig/
eingereicht nach Prüfung ÖIF (€)]]/TabA1[[#This Row],[eingereichter
Betrag (€)]]*-1)</f>
        <v>0</v>
      </c>
      <c r="AZ13" s="61"/>
      <c r="BD13" s="73"/>
    </row>
    <row r="14" spans="2:56" s="60" customFormat="1">
      <c r="B14" s="61"/>
      <c r="C14" s="536">
        <f>IF(TabA1[[#This Row],[Zufalls-
zahl wenn
lfd. Nr.]]=0,0,IF(RANK(TabA1[[#This Row],[Zufalls-
zahl wenn
lfd. Nr.]],TabA1[Zufalls-
zahl wenn
lfd. Nr.])&lt;=TabA1[[#Totals],[Zufalls-
zahl]],1,0))</f>
        <v>0</v>
      </c>
      <c r="D14" s="531" t="s">
        <v>12</v>
      </c>
      <c r="E14" s="532">
        <v>8</v>
      </c>
      <c r="F14" s="13"/>
      <c r="G14" s="8"/>
      <c r="H14" s="8"/>
      <c r="I14" s="8"/>
      <c r="J14" s="8"/>
      <c r="K14" s="152"/>
      <c r="L14" s="152"/>
      <c r="M14" s="72">
        <f>(TabA1[[#This Row],[förderfähiger 
Betrag nach Prüfung ÖIF (€)]]-TabA1[[#This Row],[eingereichter
Betrag (€)]])*IF(TabA1[[#This Row],[Stich-
probe]]&gt;0,1,0)</f>
        <v>0</v>
      </c>
      <c r="N14" s="8"/>
      <c r="O14" s="8"/>
      <c r="P14" s="8"/>
      <c r="Q14" s="537"/>
      <c r="R14" s="8"/>
      <c r="S14" s="538" t="str">
        <f>IF(ISERROR(VLOOKUP(TabA1[[#This Row],[Grund für Differenz]],Datenquelle!$I$3:$J$20,2,FALSE)),"",VLOOKUP(TabA1[[#This Row],[Grund für Differenz]],Datenquelle!$I$3:$J$20,2,FALSE))</f>
        <v/>
      </c>
      <c r="T14" s="539"/>
      <c r="U14" s="540"/>
      <c r="V14" s="540"/>
      <c r="W14" s="541"/>
      <c r="X14" s="541"/>
      <c r="Y14" s="541"/>
      <c r="Z14" s="541"/>
      <c r="AA14" s="541"/>
      <c r="AB14" s="541"/>
      <c r="AC14" s="537"/>
      <c r="AD14" s="542"/>
      <c r="AE14" s="542"/>
      <c r="AF14" s="542"/>
      <c r="AG14" s="542"/>
      <c r="AH14" s="542"/>
      <c r="AI14" s="542"/>
      <c r="AJ14" s="542"/>
      <c r="AK14" s="542"/>
      <c r="AL14" s="542"/>
      <c r="AM14" s="542"/>
      <c r="AN14" s="543"/>
      <c r="AO14" s="542" t="s">
        <v>317</v>
      </c>
      <c r="AP14" s="542" t="s">
        <v>317</v>
      </c>
      <c r="AQ14" s="542" t="s">
        <v>317</v>
      </c>
      <c r="AR14" s="543"/>
      <c r="AS14" s="542"/>
      <c r="AT14" s="537"/>
      <c r="AU14" s="61" t="str">
        <f>IF(OR(TabA1[[#This Row],[eingereichter
Betrag (€)]]=0,TabA1[[#This Row],[eingereichter
Betrag (€)]]=""),"",COUNTA($K$6:$K14)-COUNTIF(($K$6:$K14),0))</f>
        <v/>
      </c>
      <c r="AV14" s="544">
        <f t="shared" ca="1" si="0"/>
        <v>6.6388809373776003E-2</v>
      </c>
      <c r="AW14" s="545">
        <f>IF(TabA1[[#This Row],[Lfd.
Nr. f.
Stich-
probe]]&lt;&gt;"",TabA1[[#This Row],[Zufalls-
zahl]],0)</f>
        <v>0</v>
      </c>
      <c r="AX14" s="546">
        <f>IF(TabA1[[#This Row],[Stich-
probe]]&gt;0,IF(TabA1[[#This Row],[Differenz
förderfähig/
eingereicht nach Prüfung ÖIF (€)]]&lt;&gt;0,1,0),0)</f>
        <v>0</v>
      </c>
      <c r="AY14" s="547">
        <f>IF(TabA1[[#This Row],[Stich-
probe]]=0,0,TabA1[[#This Row],[Stich-
probe]]*TabA1[[#This Row],[Differenz
förderfähig/
eingereicht nach Prüfung ÖIF (€)]]/TabA1[[#This Row],[eingereichter
Betrag (€)]]*-1)</f>
        <v>0</v>
      </c>
      <c r="AZ14" s="61"/>
      <c r="BD14" s="73"/>
    </row>
    <row r="15" spans="2:56" s="60" customFormat="1">
      <c r="B15" s="61"/>
      <c r="C15" s="536">
        <f>IF(TabA1[[#This Row],[Zufalls-
zahl wenn
lfd. Nr.]]=0,0,IF(RANK(TabA1[[#This Row],[Zufalls-
zahl wenn
lfd. Nr.]],TabA1[Zufalls-
zahl wenn
lfd. Nr.])&lt;=TabA1[[#Totals],[Zufalls-
zahl]],1,0))</f>
        <v>0</v>
      </c>
      <c r="D15" s="531" t="s">
        <v>12</v>
      </c>
      <c r="E15" s="532">
        <v>9</v>
      </c>
      <c r="F15" s="13"/>
      <c r="G15" s="8"/>
      <c r="H15" s="8"/>
      <c r="I15" s="8"/>
      <c r="J15" s="8"/>
      <c r="K15" s="152"/>
      <c r="L15" s="152"/>
      <c r="M15" s="72">
        <f>(TabA1[[#This Row],[förderfähiger 
Betrag nach Prüfung ÖIF (€)]]-TabA1[[#This Row],[eingereichter
Betrag (€)]])*IF(TabA1[[#This Row],[Stich-
probe]]&gt;0,1,0)</f>
        <v>0</v>
      </c>
      <c r="N15" s="8"/>
      <c r="O15" s="8"/>
      <c r="P15" s="8"/>
      <c r="Q15" s="537"/>
      <c r="R15" s="8"/>
      <c r="S15" s="538" t="str">
        <f>IF(ISERROR(VLOOKUP(TabA1[[#This Row],[Grund für Differenz]],Datenquelle!$I$3:$J$20,2,FALSE)),"",VLOOKUP(TabA1[[#This Row],[Grund für Differenz]],Datenquelle!$I$3:$J$20,2,FALSE))</f>
        <v/>
      </c>
      <c r="T15" s="539"/>
      <c r="U15" s="540"/>
      <c r="V15" s="540"/>
      <c r="W15" s="541"/>
      <c r="X15" s="541"/>
      <c r="Y15" s="541"/>
      <c r="Z15" s="541"/>
      <c r="AA15" s="541"/>
      <c r="AB15" s="541"/>
      <c r="AC15" s="537"/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3"/>
      <c r="AO15" s="542" t="s">
        <v>317</v>
      </c>
      <c r="AP15" s="542" t="s">
        <v>317</v>
      </c>
      <c r="AQ15" s="542" t="s">
        <v>317</v>
      </c>
      <c r="AR15" s="543"/>
      <c r="AS15" s="542"/>
      <c r="AT15" s="537"/>
      <c r="AU15" s="61" t="str">
        <f>IF(OR(TabA1[[#This Row],[eingereichter
Betrag (€)]]=0,TabA1[[#This Row],[eingereichter
Betrag (€)]]=""),"",COUNTA($K$6:$K15)-COUNTIF(($K$6:$K15),0))</f>
        <v/>
      </c>
      <c r="AV15" s="544">
        <f t="shared" ca="1" si="0"/>
        <v>0.16248136426081883</v>
      </c>
      <c r="AW15" s="545">
        <f>IF(TabA1[[#This Row],[Lfd.
Nr. f.
Stich-
probe]]&lt;&gt;"",TabA1[[#This Row],[Zufalls-
zahl]],0)</f>
        <v>0</v>
      </c>
      <c r="AX15" s="546">
        <f>IF(TabA1[[#This Row],[Stich-
probe]]&gt;0,IF(TabA1[[#This Row],[Differenz
förderfähig/
eingereicht nach Prüfung ÖIF (€)]]&lt;&gt;0,1,0),0)</f>
        <v>0</v>
      </c>
      <c r="AY15" s="547">
        <f>IF(TabA1[[#This Row],[Stich-
probe]]=0,0,TabA1[[#This Row],[Stich-
probe]]*TabA1[[#This Row],[Differenz
förderfähig/
eingereicht nach Prüfung ÖIF (€)]]/TabA1[[#This Row],[eingereichter
Betrag (€)]]*-1)</f>
        <v>0</v>
      </c>
      <c r="AZ15" s="61"/>
      <c r="BD15" s="73"/>
    </row>
    <row r="16" spans="2:56" s="60" customFormat="1">
      <c r="B16" s="61"/>
      <c r="C16" s="536">
        <f>IF(TabA1[[#This Row],[Zufalls-
zahl wenn
lfd. Nr.]]=0,0,IF(RANK(TabA1[[#This Row],[Zufalls-
zahl wenn
lfd. Nr.]],TabA1[Zufalls-
zahl wenn
lfd. Nr.])&lt;=TabA1[[#Totals],[Zufalls-
zahl]],1,0))</f>
        <v>0</v>
      </c>
      <c r="D16" s="531" t="s">
        <v>12</v>
      </c>
      <c r="E16" s="532">
        <v>10</v>
      </c>
      <c r="F16" s="13"/>
      <c r="G16" s="8"/>
      <c r="H16" s="8"/>
      <c r="I16" s="8"/>
      <c r="J16" s="8"/>
      <c r="K16" s="152"/>
      <c r="L16" s="152"/>
      <c r="M16" s="72">
        <f>(TabA1[[#This Row],[förderfähiger 
Betrag nach Prüfung ÖIF (€)]]-TabA1[[#This Row],[eingereichter
Betrag (€)]])*IF(TabA1[[#This Row],[Stich-
probe]]&gt;0,1,0)</f>
        <v>0</v>
      </c>
      <c r="N16" s="8"/>
      <c r="O16" s="8"/>
      <c r="P16" s="8"/>
      <c r="Q16" s="537"/>
      <c r="R16" s="8"/>
      <c r="S16" s="538" t="str">
        <f>IF(ISERROR(VLOOKUP(TabA1[[#This Row],[Grund für Differenz]],Datenquelle!$I$3:$J$20,2,FALSE)),"",VLOOKUP(TabA1[[#This Row],[Grund für Differenz]],Datenquelle!$I$3:$J$20,2,FALSE))</f>
        <v/>
      </c>
      <c r="T16" s="539"/>
      <c r="U16" s="540"/>
      <c r="V16" s="540"/>
      <c r="W16" s="541"/>
      <c r="X16" s="541"/>
      <c r="Y16" s="541"/>
      <c r="Z16" s="541"/>
      <c r="AA16" s="541"/>
      <c r="AB16" s="541"/>
      <c r="AC16" s="537"/>
      <c r="AD16" s="542"/>
      <c r="AE16" s="542"/>
      <c r="AF16" s="542"/>
      <c r="AG16" s="542"/>
      <c r="AH16" s="542"/>
      <c r="AI16" s="542"/>
      <c r="AJ16" s="542"/>
      <c r="AK16" s="542"/>
      <c r="AL16" s="542"/>
      <c r="AM16" s="542"/>
      <c r="AN16" s="543"/>
      <c r="AO16" s="542" t="s">
        <v>317</v>
      </c>
      <c r="AP16" s="542" t="s">
        <v>317</v>
      </c>
      <c r="AQ16" s="542" t="s">
        <v>317</v>
      </c>
      <c r="AR16" s="543"/>
      <c r="AS16" s="542"/>
      <c r="AT16" s="537"/>
      <c r="AU16" s="61" t="str">
        <f>IF(OR(TabA1[[#This Row],[eingereichter
Betrag (€)]]=0,TabA1[[#This Row],[eingereichter
Betrag (€)]]=""),"",COUNTA($K$6:$K16)-COUNTIF(($K$6:$K16),0))</f>
        <v/>
      </c>
      <c r="AV16" s="544">
        <f t="shared" ca="1" si="0"/>
        <v>0.42917254422414286</v>
      </c>
      <c r="AW16" s="545">
        <f>IF(TabA1[[#This Row],[Lfd.
Nr. f.
Stich-
probe]]&lt;&gt;"",TabA1[[#This Row],[Zufalls-
zahl]],0)</f>
        <v>0</v>
      </c>
      <c r="AX16" s="546">
        <f>IF(TabA1[[#This Row],[Stich-
probe]]&gt;0,IF(TabA1[[#This Row],[Differenz
förderfähig/
eingereicht nach Prüfung ÖIF (€)]]&lt;&gt;0,1,0),0)</f>
        <v>0</v>
      </c>
      <c r="AY16" s="547">
        <f>IF(TabA1[[#This Row],[Stich-
probe]]=0,0,TabA1[[#This Row],[Stich-
probe]]*TabA1[[#This Row],[Differenz
förderfähig/
eingereicht nach Prüfung ÖIF (€)]]/TabA1[[#This Row],[eingereichter
Betrag (€)]]*-1)</f>
        <v>0</v>
      </c>
      <c r="AZ16" s="61"/>
      <c r="BD16" s="73"/>
    </row>
    <row r="17" spans="2:56" s="60" customFormat="1">
      <c r="B17" s="61"/>
      <c r="C17" s="536">
        <f>IF(TabA1[[#This Row],[Zufalls-
zahl wenn
lfd. Nr.]]=0,0,IF(RANK(TabA1[[#This Row],[Zufalls-
zahl wenn
lfd. Nr.]],TabA1[Zufalls-
zahl wenn
lfd. Nr.])&lt;=TabA1[[#Totals],[Zufalls-
zahl]],1,0))</f>
        <v>0</v>
      </c>
      <c r="D17" s="531" t="s">
        <v>12</v>
      </c>
      <c r="E17" s="532">
        <v>11</v>
      </c>
      <c r="F17" s="13"/>
      <c r="G17" s="8"/>
      <c r="H17" s="8"/>
      <c r="I17" s="8"/>
      <c r="J17" s="8"/>
      <c r="K17" s="152"/>
      <c r="L17" s="152"/>
      <c r="M17" s="72">
        <f>(TabA1[[#This Row],[förderfähiger 
Betrag nach Prüfung ÖIF (€)]]-TabA1[[#This Row],[eingereichter
Betrag (€)]])*IF(TabA1[[#This Row],[Stich-
probe]]&gt;0,1,0)</f>
        <v>0</v>
      </c>
      <c r="N17" s="8"/>
      <c r="O17" s="8"/>
      <c r="P17" s="8"/>
      <c r="Q17" s="537"/>
      <c r="R17" s="8"/>
      <c r="S17" s="538" t="str">
        <f>IF(ISERROR(VLOOKUP(TabA1[[#This Row],[Grund für Differenz]],Datenquelle!$I$3:$J$20,2,FALSE)),"",VLOOKUP(TabA1[[#This Row],[Grund für Differenz]],Datenquelle!$I$3:$J$20,2,FALSE))</f>
        <v/>
      </c>
      <c r="T17" s="539"/>
      <c r="U17" s="540"/>
      <c r="V17" s="540"/>
      <c r="W17" s="541"/>
      <c r="X17" s="541"/>
      <c r="Y17" s="541"/>
      <c r="Z17" s="541"/>
      <c r="AA17" s="541"/>
      <c r="AB17" s="541"/>
      <c r="AC17" s="537"/>
      <c r="AD17" s="542"/>
      <c r="AE17" s="542"/>
      <c r="AF17" s="542"/>
      <c r="AG17" s="542"/>
      <c r="AH17" s="542"/>
      <c r="AI17" s="542"/>
      <c r="AJ17" s="542"/>
      <c r="AK17" s="542"/>
      <c r="AL17" s="542"/>
      <c r="AM17" s="542"/>
      <c r="AN17" s="543"/>
      <c r="AO17" s="542" t="s">
        <v>317</v>
      </c>
      <c r="AP17" s="542" t="s">
        <v>317</v>
      </c>
      <c r="AQ17" s="542" t="s">
        <v>317</v>
      </c>
      <c r="AR17" s="543"/>
      <c r="AS17" s="542"/>
      <c r="AT17" s="537"/>
      <c r="AU17" s="61" t="str">
        <f>IF(OR(TabA1[[#This Row],[eingereichter
Betrag (€)]]=0,TabA1[[#This Row],[eingereichter
Betrag (€)]]=""),"",COUNTA($K$6:$K17)-COUNTIF(($K$6:$K17),0))</f>
        <v/>
      </c>
      <c r="AV17" s="544">
        <f t="shared" ca="1" si="0"/>
        <v>0.56039033658421478</v>
      </c>
      <c r="AW17" s="545">
        <f>IF(TabA1[[#This Row],[Lfd.
Nr. f.
Stich-
probe]]&lt;&gt;"",TabA1[[#This Row],[Zufalls-
zahl]],0)</f>
        <v>0</v>
      </c>
      <c r="AX17" s="546">
        <f>IF(TabA1[[#This Row],[Stich-
probe]]&gt;0,IF(TabA1[[#This Row],[Differenz
förderfähig/
eingereicht nach Prüfung ÖIF (€)]]&lt;&gt;0,1,0),0)</f>
        <v>0</v>
      </c>
      <c r="AY17" s="547">
        <f>IF(TabA1[[#This Row],[Stich-
probe]]=0,0,TabA1[[#This Row],[Stich-
probe]]*TabA1[[#This Row],[Differenz
förderfähig/
eingereicht nach Prüfung ÖIF (€)]]/TabA1[[#This Row],[eingereichter
Betrag (€)]]*-1)</f>
        <v>0</v>
      </c>
      <c r="AZ17" s="61"/>
      <c r="BD17" s="73"/>
    </row>
    <row r="18" spans="2:56" s="60" customFormat="1">
      <c r="B18" s="61"/>
      <c r="C18" s="536">
        <f>IF(TabA1[[#This Row],[Zufalls-
zahl wenn
lfd. Nr.]]=0,0,IF(RANK(TabA1[[#This Row],[Zufalls-
zahl wenn
lfd. Nr.]],TabA1[Zufalls-
zahl wenn
lfd. Nr.])&lt;=TabA1[[#Totals],[Zufalls-
zahl]],1,0))</f>
        <v>0</v>
      </c>
      <c r="D18" s="531" t="s">
        <v>12</v>
      </c>
      <c r="E18" s="532">
        <v>12</v>
      </c>
      <c r="F18" s="13"/>
      <c r="G18" s="8"/>
      <c r="H18" s="8"/>
      <c r="I18" s="8"/>
      <c r="J18" s="8"/>
      <c r="K18" s="152"/>
      <c r="L18" s="152"/>
      <c r="M18" s="72">
        <f>(TabA1[[#This Row],[förderfähiger 
Betrag nach Prüfung ÖIF (€)]]-TabA1[[#This Row],[eingereichter
Betrag (€)]])*IF(TabA1[[#This Row],[Stich-
probe]]&gt;0,1,0)</f>
        <v>0</v>
      </c>
      <c r="N18" s="8"/>
      <c r="O18" s="8"/>
      <c r="P18" s="8"/>
      <c r="Q18" s="537"/>
      <c r="R18" s="8"/>
      <c r="S18" s="538" t="str">
        <f>IF(ISERROR(VLOOKUP(TabA1[[#This Row],[Grund für Differenz]],Datenquelle!$I$3:$J$20,2,FALSE)),"",VLOOKUP(TabA1[[#This Row],[Grund für Differenz]],Datenquelle!$I$3:$J$20,2,FALSE))</f>
        <v/>
      </c>
      <c r="T18" s="539"/>
      <c r="U18" s="540"/>
      <c r="V18" s="540"/>
      <c r="W18" s="541"/>
      <c r="X18" s="541"/>
      <c r="Y18" s="541"/>
      <c r="Z18" s="541"/>
      <c r="AA18" s="541"/>
      <c r="AB18" s="541"/>
      <c r="AC18" s="537"/>
      <c r="AD18" s="542"/>
      <c r="AE18" s="542"/>
      <c r="AF18" s="542"/>
      <c r="AG18" s="542"/>
      <c r="AH18" s="542"/>
      <c r="AI18" s="542"/>
      <c r="AJ18" s="542"/>
      <c r="AK18" s="542"/>
      <c r="AL18" s="542"/>
      <c r="AM18" s="542"/>
      <c r="AN18" s="543"/>
      <c r="AO18" s="542" t="s">
        <v>317</v>
      </c>
      <c r="AP18" s="542" t="s">
        <v>317</v>
      </c>
      <c r="AQ18" s="542" t="s">
        <v>317</v>
      </c>
      <c r="AR18" s="543"/>
      <c r="AS18" s="542"/>
      <c r="AT18" s="537"/>
      <c r="AU18" s="61" t="str">
        <f>IF(OR(TabA1[[#This Row],[eingereichter
Betrag (€)]]=0,TabA1[[#This Row],[eingereichter
Betrag (€)]]=""),"",COUNTA($K$6:$K18)-COUNTIF(($K$6:$K18),0))</f>
        <v/>
      </c>
      <c r="AV18" s="544">
        <f t="shared" ca="1" si="0"/>
        <v>0.29718273718481036</v>
      </c>
      <c r="AW18" s="545">
        <f>IF(TabA1[[#This Row],[Lfd.
Nr. f.
Stich-
probe]]&lt;&gt;"",TabA1[[#This Row],[Zufalls-
zahl]],0)</f>
        <v>0</v>
      </c>
      <c r="AX18" s="546">
        <f>IF(TabA1[[#This Row],[Stich-
probe]]&gt;0,IF(TabA1[[#This Row],[Differenz
förderfähig/
eingereicht nach Prüfung ÖIF (€)]]&lt;&gt;0,1,0),0)</f>
        <v>0</v>
      </c>
      <c r="AY18" s="547">
        <f>IF(TabA1[[#This Row],[Stich-
probe]]=0,0,TabA1[[#This Row],[Stich-
probe]]*TabA1[[#This Row],[Differenz
förderfähig/
eingereicht nach Prüfung ÖIF (€)]]/TabA1[[#This Row],[eingereichter
Betrag (€)]]*-1)</f>
        <v>0</v>
      </c>
      <c r="AZ18" s="61"/>
      <c r="BD18" s="73"/>
    </row>
    <row r="19" spans="2:56" s="60" customFormat="1">
      <c r="B19" s="61"/>
      <c r="C19" s="536">
        <f>IF(TabA1[[#This Row],[Zufalls-
zahl wenn
lfd. Nr.]]=0,0,IF(RANK(TabA1[[#This Row],[Zufalls-
zahl wenn
lfd. Nr.]],TabA1[Zufalls-
zahl wenn
lfd. Nr.])&lt;=TabA1[[#Totals],[Zufalls-
zahl]],1,0))</f>
        <v>0</v>
      </c>
      <c r="D19" s="531" t="s">
        <v>12</v>
      </c>
      <c r="E19" s="532">
        <v>13</v>
      </c>
      <c r="F19" s="13"/>
      <c r="G19" s="8"/>
      <c r="H19" s="8"/>
      <c r="I19" s="8"/>
      <c r="J19" s="8"/>
      <c r="K19" s="152"/>
      <c r="L19" s="152"/>
      <c r="M19" s="72">
        <f>(TabA1[[#This Row],[förderfähiger 
Betrag nach Prüfung ÖIF (€)]]-TabA1[[#This Row],[eingereichter
Betrag (€)]])*IF(TabA1[[#This Row],[Stich-
probe]]&gt;0,1,0)</f>
        <v>0</v>
      </c>
      <c r="N19" s="8"/>
      <c r="O19" s="8"/>
      <c r="P19" s="8"/>
      <c r="Q19" s="537"/>
      <c r="R19" s="8"/>
      <c r="S19" s="538" t="str">
        <f>IF(ISERROR(VLOOKUP(TabA1[[#This Row],[Grund für Differenz]],Datenquelle!$I$3:$J$20,2,FALSE)),"",VLOOKUP(TabA1[[#This Row],[Grund für Differenz]],Datenquelle!$I$3:$J$20,2,FALSE))</f>
        <v/>
      </c>
      <c r="T19" s="539"/>
      <c r="U19" s="540"/>
      <c r="V19" s="540"/>
      <c r="W19" s="541"/>
      <c r="X19" s="541"/>
      <c r="Y19" s="541"/>
      <c r="Z19" s="541"/>
      <c r="AA19" s="541"/>
      <c r="AB19" s="541"/>
      <c r="AC19" s="537"/>
      <c r="AD19" s="542"/>
      <c r="AE19" s="542"/>
      <c r="AF19" s="542"/>
      <c r="AG19" s="542"/>
      <c r="AH19" s="542"/>
      <c r="AI19" s="542"/>
      <c r="AJ19" s="542"/>
      <c r="AK19" s="542"/>
      <c r="AL19" s="542"/>
      <c r="AM19" s="542"/>
      <c r="AN19" s="543"/>
      <c r="AO19" s="542" t="s">
        <v>317</v>
      </c>
      <c r="AP19" s="542" t="s">
        <v>317</v>
      </c>
      <c r="AQ19" s="542" t="s">
        <v>317</v>
      </c>
      <c r="AR19" s="543"/>
      <c r="AS19" s="542"/>
      <c r="AT19" s="537"/>
      <c r="AU19" s="61" t="str">
        <f>IF(OR(TabA1[[#This Row],[eingereichter
Betrag (€)]]=0,TabA1[[#This Row],[eingereichter
Betrag (€)]]=""),"",COUNTA($K$6:$K19)-COUNTIF(($K$6:$K19),0))</f>
        <v/>
      </c>
      <c r="AV19" s="544">
        <f t="shared" ca="1" si="0"/>
        <v>0.30470384091036617</v>
      </c>
      <c r="AW19" s="545">
        <f>IF(TabA1[[#This Row],[Lfd.
Nr. f.
Stich-
probe]]&lt;&gt;"",TabA1[[#This Row],[Zufalls-
zahl]],0)</f>
        <v>0</v>
      </c>
      <c r="AX19" s="546">
        <f>IF(TabA1[[#This Row],[Stich-
probe]]&gt;0,IF(TabA1[[#This Row],[Differenz
förderfähig/
eingereicht nach Prüfung ÖIF (€)]]&lt;&gt;0,1,0),0)</f>
        <v>0</v>
      </c>
      <c r="AY19" s="547">
        <f>IF(TabA1[[#This Row],[Stich-
probe]]=0,0,TabA1[[#This Row],[Stich-
probe]]*TabA1[[#This Row],[Differenz
förderfähig/
eingereicht nach Prüfung ÖIF (€)]]/TabA1[[#This Row],[eingereichter
Betrag (€)]]*-1)</f>
        <v>0</v>
      </c>
      <c r="AZ19" s="61"/>
      <c r="BD19" s="73"/>
    </row>
    <row r="20" spans="2:56" s="60" customFormat="1">
      <c r="B20" s="61"/>
      <c r="C20" s="536">
        <f>IF(TabA1[[#This Row],[Zufalls-
zahl wenn
lfd. Nr.]]=0,0,IF(RANK(TabA1[[#This Row],[Zufalls-
zahl wenn
lfd. Nr.]],TabA1[Zufalls-
zahl wenn
lfd. Nr.])&lt;=TabA1[[#Totals],[Zufalls-
zahl]],1,0))</f>
        <v>0</v>
      </c>
      <c r="D20" s="531" t="s">
        <v>12</v>
      </c>
      <c r="E20" s="532">
        <v>14</v>
      </c>
      <c r="F20" s="13"/>
      <c r="G20" s="8"/>
      <c r="H20" s="8"/>
      <c r="I20" s="8"/>
      <c r="J20" s="8"/>
      <c r="K20" s="152"/>
      <c r="L20" s="152"/>
      <c r="M20" s="72">
        <f>(TabA1[[#This Row],[förderfähiger 
Betrag nach Prüfung ÖIF (€)]]-TabA1[[#This Row],[eingereichter
Betrag (€)]])*IF(TabA1[[#This Row],[Stich-
probe]]&gt;0,1,0)</f>
        <v>0</v>
      </c>
      <c r="N20" s="8"/>
      <c r="O20" s="8"/>
      <c r="P20" s="8"/>
      <c r="Q20" s="537"/>
      <c r="R20" s="8"/>
      <c r="S20" s="538" t="str">
        <f>IF(ISERROR(VLOOKUP(TabA1[[#This Row],[Grund für Differenz]],Datenquelle!$I$3:$J$20,2,FALSE)),"",VLOOKUP(TabA1[[#This Row],[Grund für Differenz]],Datenquelle!$I$3:$J$20,2,FALSE))</f>
        <v/>
      </c>
      <c r="T20" s="539"/>
      <c r="U20" s="540"/>
      <c r="V20" s="540"/>
      <c r="W20" s="541"/>
      <c r="X20" s="541"/>
      <c r="Y20" s="541"/>
      <c r="Z20" s="541"/>
      <c r="AA20" s="541"/>
      <c r="AB20" s="541"/>
      <c r="AC20" s="537"/>
      <c r="AD20" s="542"/>
      <c r="AE20" s="542"/>
      <c r="AF20" s="542"/>
      <c r="AG20" s="542"/>
      <c r="AH20" s="542"/>
      <c r="AI20" s="542"/>
      <c r="AJ20" s="542"/>
      <c r="AK20" s="542"/>
      <c r="AL20" s="542"/>
      <c r="AM20" s="542"/>
      <c r="AN20" s="543"/>
      <c r="AO20" s="542" t="s">
        <v>317</v>
      </c>
      <c r="AP20" s="542" t="s">
        <v>317</v>
      </c>
      <c r="AQ20" s="542" t="s">
        <v>317</v>
      </c>
      <c r="AR20" s="543"/>
      <c r="AS20" s="542"/>
      <c r="AT20" s="537"/>
      <c r="AU20" s="61" t="str">
        <f>IF(OR(TabA1[[#This Row],[eingereichter
Betrag (€)]]=0,TabA1[[#This Row],[eingereichter
Betrag (€)]]=""),"",COUNTA($K$6:$K20)-COUNTIF(($K$6:$K20),0))</f>
        <v/>
      </c>
      <c r="AV20" s="544">
        <f t="shared" ca="1" si="0"/>
        <v>0.51383468504753116</v>
      </c>
      <c r="AW20" s="545">
        <f>IF(TabA1[[#This Row],[Lfd.
Nr. f.
Stich-
probe]]&lt;&gt;"",TabA1[[#This Row],[Zufalls-
zahl]],0)</f>
        <v>0</v>
      </c>
      <c r="AX20" s="546">
        <f>IF(TabA1[[#This Row],[Stich-
probe]]&gt;0,IF(TabA1[[#This Row],[Differenz
förderfähig/
eingereicht nach Prüfung ÖIF (€)]]&lt;&gt;0,1,0),0)</f>
        <v>0</v>
      </c>
      <c r="AY20" s="547">
        <f>IF(TabA1[[#This Row],[Stich-
probe]]=0,0,TabA1[[#This Row],[Stich-
probe]]*TabA1[[#This Row],[Differenz
förderfähig/
eingereicht nach Prüfung ÖIF (€)]]/TabA1[[#This Row],[eingereichter
Betrag (€)]]*-1)</f>
        <v>0</v>
      </c>
      <c r="AZ20" s="61"/>
      <c r="BD20" s="73"/>
    </row>
    <row r="21" spans="2:56" s="60" customFormat="1">
      <c r="B21" s="61"/>
      <c r="C21" s="536">
        <f>IF(TabA1[[#This Row],[Zufalls-
zahl wenn
lfd. Nr.]]=0,0,IF(RANK(TabA1[[#This Row],[Zufalls-
zahl wenn
lfd. Nr.]],TabA1[Zufalls-
zahl wenn
lfd. Nr.])&lt;=TabA1[[#Totals],[Zufalls-
zahl]],1,0))</f>
        <v>0</v>
      </c>
      <c r="D21" s="531" t="s">
        <v>12</v>
      </c>
      <c r="E21" s="532">
        <v>15</v>
      </c>
      <c r="F21" s="13"/>
      <c r="G21" s="8"/>
      <c r="H21" s="8"/>
      <c r="I21" s="8"/>
      <c r="J21" s="8"/>
      <c r="K21" s="152"/>
      <c r="L21" s="152"/>
      <c r="M21" s="72">
        <f>(TabA1[[#This Row],[förderfähiger 
Betrag nach Prüfung ÖIF (€)]]-TabA1[[#This Row],[eingereichter
Betrag (€)]])*IF(TabA1[[#This Row],[Stich-
probe]]&gt;0,1,0)</f>
        <v>0</v>
      </c>
      <c r="N21" s="8"/>
      <c r="O21" s="8"/>
      <c r="P21" s="8"/>
      <c r="Q21" s="537"/>
      <c r="R21" s="8"/>
      <c r="S21" s="538" t="str">
        <f>IF(ISERROR(VLOOKUP(TabA1[[#This Row],[Grund für Differenz]],Datenquelle!$I$3:$J$20,2,FALSE)),"",VLOOKUP(TabA1[[#This Row],[Grund für Differenz]],Datenquelle!$I$3:$J$20,2,FALSE))</f>
        <v/>
      </c>
      <c r="T21" s="539"/>
      <c r="U21" s="540"/>
      <c r="V21" s="540"/>
      <c r="W21" s="541"/>
      <c r="X21" s="541"/>
      <c r="Y21" s="541"/>
      <c r="Z21" s="541"/>
      <c r="AA21" s="541"/>
      <c r="AB21" s="541"/>
      <c r="AC21" s="537"/>
      <c r="AD21" s="542"/>
      <c r="AE21" s="542"/>
      <c r="AF21" s="542"/>
      <c r="AG21" s="542"/>
      <c r="AH21" s="542"/>
      <c r="AI21" s="542"/>
      <c r="AJ21" s="542"/>
      <c r="AK21" s="542"/>
      <c r="AL21" s="542"/>
      <c r="AM21" s="542"/>
      <c r="AN21" s="543"/>
      <c r="AO21" s="542" t="s">
        <v>317</v>
      </c>
      <c r="AP21" s="542" t="s">
        <v>317</v>
      </c>
      <c r="AQ21" s="542" t="s">
        <v>317</v>
      </c>
      <c r="AR21" s="543"/>
      <c r="AS21" s="542"/>
      <c r="AT21" s="537"/>
      <c r="AU21" s="61" t="str">
        <f>IF(OR(TabA1[[#This Row],[eingereichter
Betrag (€)]]=0,TabA1[[#This Row],[eingereichter
Betrag (€)]]=""),"",COUNTA($K$6:$K21)-COUNTIF(($K$6:$K21),0))</f>
        <v/>
      </c>
      <c r="AV21" s="544">
        <f t="shared" ca="1" si="0"/>
        <v>0.67476948756042787</v>
      </c>
      <c r="AW21" s="545">
        <f>IF(TabA1[[#This Row],[Lfd.
Nr. f.
Stich-
probe]]&lt;&gt;"",TabA1[[#This Row],[Zufalls-
zahl]],0)</f>
        <v>0</v>
      </c>
      <c r="AX21" s="546">
        <f>IF(TabA1[[#This Row],[Stich-
probe]]&gt;0,IF(TabA1[[#This Row],[Differenz
förderfähig/
eingereicht nach Prüfung ÖIF (€)]]&lt;&gt;0,1,0),0)</f>
        <v>0</v>
      </c>
      <c r="AY21" s="547">
        <f>IF(TabA1[[#This Row],[Stich-
probe]]=0,0,TabA1[[#This Row],[Stich-
probe]]*TabA1[[#This Row],[Differenz
förderfähig/
eingereicht nach Prüfung ÖIF (€)]]/TabA1[[#This Row],[eingereichter
Betrag (€)]]*-1)</f>
        <v>0</v>
      </c>
      <c r="AZ21" s="61"/>
      <c r="BD21" s="73"/>
    </row>
    <row r="22" spans="2:56" s="60" customFormat="1">
      <c r="B22" s="61"/>
      <c r="C22" s="536">
        <f>IF(TabA1[[#This Row],[Zufalls-
zahl wenn
lfd. Nr.]]=0,0,IF(RANK(TabA1[[#This Row],[Zufalls-
zahl wenn
lfd. Nr.]],TabA1[Zufalls-
zahl wenn
lfd. Nr.])&lt;=TabA1[[#Totals],[Zufalls-
zahl]],1,0))</f>
        <v>0</v>
      </c>
      <c r="D22" s="531" t="s">
        <v>12</v>
      </c>
      <c r="E22" s="532">
        <v>16</v>
      </c>
      <c r="F22" s="13"/>
      <c r="G22" s="8"/>
      <c r="H22" s="8"/>
      <c r="I22" s="8"/>
      <c r="J22" s="8"/>
      <c r="K22" s="152"/>
      <c r="L22" s="152"/>
      <c r="M22" s="72">
        <f>(TabA1[[#This Row],[förderfähiger 
Betrag nach Prüfung ÖIF (€)]]-TabA1[[#This Row],[eingereichter
Betrag (€)]])*IF(TabA1[[#This Row],[Stich-
probe]]&gt;0,1,0)</f>
        <v>0</v>
      </c>
      <c r="N22" s="8"/>
      <c r="O22" s="8"/>
      <c r="P22" s="8"/>
      <c r="Q22" s="537"/>
      <c r="R22" s="8"/>
      <c r="S22" s="538" t="str">
        <f>IF(ISERROR(VLOOKUP(TabA1[[#This Row],[Grund für Differenz]],Datenquelle!$I$3:$J$20,2,FALSE)),"",VLOOKUP(TabA1[[#This Row],[Grund für Differenz]],Datenquelle!$I$3:$J$20,2,FALSE))</f>
        <v/>
      </c>
      <c r="T22" s="539"/>
      <c r="U22" s="540"/>
      <c r="V22" s="540"/>
      <c r="W22" s="541"/>
      <c r="X22" s="541"/>
      <c r="Y22" s="541"/>
      <c r="Z22" s="541"/>
      <c r="AA22" s="541"/>
      <c r="AB22" s="541"/>
      <c r="AC22" s="537"/>
      <c r="AD22" s="542"/>
      <c r="AE22" s="542"/>
      <c r="AF22" s="542"/>
      <c r="AG22" s="542"/>
      <c r="AH22" s="542"/>
      <c r="AI22" s="542"/>
      <c r="AJ22" s="542"/>
      <c r="AK22" s="542"/>
      <c r="AL22" s="542"/>
      <c r="AM22" s="542"/>
      <c r="AN22" s="543"/>
      <c r="AO22" s="542" t="s">
        <v>317</v>
      </c>
      <c r="AP22" s="542" t="s">
        <v>317</v>
      </c>
      <c r="AQ22" s="542" t="s">
        <v>317</v>
      </c>
      <c r="AR22" s="543"/>
      <c r="AS22" s="542"/>
      <c r="AT22" s="537"/>
      <c r="AU22" s="61" t="str">
        <f>IF(OR(TabA1[[#This Row],[eingereichter
Betrag (€)]]=0,TabA1[[#This Row],[eingereichter
Betrag (€)]]=""),"",COUNTA($K$6:$K22)-COUNTIF(($K$6:$K22),0))</f>
        <v/>
      </c>
      <c r="AV22" s="544">
        <f t="shared" ca="1" si="0"/>
        <v>0.31909679792558576</v>
      </c>
      <c r="AW22" s="545">
        <f>IF(TabA1[[#This Row],[Lfd.
Nr. f.
Stich-
probe]]&lt;&gt;"",TabA1[[#This Row],[Zufalls-
zahl]],0)</f>
        <v>0</v>
      </c>
      <c r="AX22" s="546">
        <f>IF(TabA1[[#This Row],[Stich-
probe]]&gt;0,IF(TabA1[[#This Row],[Differenz
förderfähig/
eingereicht nach Prüfung ÖIF (€)]]&lt;&gt;0,1,0),0)</f>
        <v>0</v>
      </c>
      <c r="AY22" s="547">
        <f>IF(TabA1[[#This Row],[Stich-
probe]]=0,0,TabA1[[#This Row],[Stich-
probe]]*TabA1[[#This Row],[Differenz
förderfähig/
eingereicht nach Prüfung ÖIF (€)]]/TabA1[[#This Row],[eingereichter
Betrag (€)]]*-1)</f>
        <v>0</v>
      </c>
      <c r="AZ22" s="61"/>
      <c r="BD22" s="73"/>
    </row>
    <row r="23" spans="2:56" s="60" customFormat="1">
      <c r="B23" s="61"/>
      <c r="C23" s="536">
        <f>IF(TabA1[[#This Row],[Zufalls-
zahl wenn
lfd. Nr.]]=0,0,IF(RANK(TabA1[[#This Row],[Zufalls-
zahl wenn
lfd. Nr.]],TabA1[Zufalls-
zahl wenn
lfd. Nr.])&lt;=TabA1[[#Totals],[Zufalls-
zahl]],1,0))</f>
        <v>0</v>
      </c>
      <c r="D23" s="531" t="s">
        <v>12</v>
      </c>
      <c r="E23" s="532">
        <v>17</v>
      </c>
      <c r="F23" s="13"/>
      <c r="G23" s="8"/>
      <c r="H23" s="8"/>
      <c r="I23" s="8"/>
      <c r="J23" s="8"/>
      <c r="K23" s="152"/>
      <c r="L23" s="152"/>
      <c r="M23" s="72">
        <f>(TabA1[[#This Row],[förderfähiger 
Betrag nach Prüfung ÖIF (€)]]-TabA1[[#This Row],[eingereichter
Betrag (€)]])*IF(TabA1[[#This Row],[Stich-
probe]]&gt;0,1,0)</f>
        <v>0</v>
      </c>
      <c r="N23" s="8"/>
      <c r="O23" s="8"/>
      <c r="P23" s="8"/>
      <c r="Q23" s="537"/>
      <c r="R23" s="8"/>
      <c r="S23" s="538" t="str">
        <f>IF(ISERROR(VLOOKUP(TabA1[[#This Row],[Grund für Differenz]],Datenquelle!$I$3:$J$20,2,FALSE)),"",VLOOKUP(TabA1[[#This Row],[Grund für Differenz]],Datenquelle!$I$3:$J$20,2,FALSE))</f>
        <v/>
      </c>
      <c r="T23" s="539"/>
      <c r="U23" s="540"/>
      <c r="V23" s="540"/>
      <c r="W23" s="541"/>
      <c r="X23" s="541"/>
      <c r="Y23" s="541"/>
      <c r="Z23" s="541"/>
      <c r="AA23" s="541"/>
      <c r="AB23" s="541"/>
      <c r="AC23" s="537"/>
      <c r="AD23" s="542"/>
      <c r="AE23" s="542"/>
      <c r="AF23" s="542"/>
      <c r="AG23" s="542"/>
      <c r="AH23" s="542"/>
      <c r="AI23" s="542"/>
      <c r="AJ23" s="542"/>
      <c r="AK23" s="542"/>
      <c r="AL23" s="542"/>
      <c r="AM23" s="542"/>
      <c r="AN23" s="543"/>
      <c r="AO23" s="542" t="s">
        <v>317</v>
      </c>
      <c r="AP23" s="542" t="s">
        <v>317</v>
      </c>
      <c r="AQ23" s="542" t="s">
        <v>317</v>
      </c>
      <c r="AR23" s="543"/>
      <c r="AS23" s="542"/>
      <c r="AT23" s="537"/>
      <c r="AU23" s="61" t="str">
        <f>IF(OR(TabA1[[#This Row],[eingereichter
Betrag (€)]]=0,TabA1[[#This Row],[eingereichter
Betrag (€)]]=""),"",COUNTA($K$6:$K23)-COUNTIF(($K$6:$K23),0))</f>
        <v/>
      </c>
      <c r="AV23" s="544">
        <f t="shared" ca="1" si="0"/>
        <v>0.96397305296806757</v>
      </c>
      <c r="AW23" s="545">
        <f>IF(TabA1[[#This Row],[Lfd.
Nr. f.
Stich-
probe]]&lt;&gt;"",TabA1[[#This Row],[Zufalls-
zahl]],0)</f>
        <v>0</v>
      </c>
      <c r="AX23" s="546">
        <f>IF(TabA1[[#This Row],[Stich-
probe]]&gt;0,IF(TabA1[[#This Row],[Differenz
förderfähig/
eingereicht nach Prüfung ÖIF (€)]]&lt;&gt;0,1,0),0)</f>
        <v>0</v>
      </c>
      <c r="AY23" s="547">
        <f>IF(TabA1[[#This Row],[Stich-
probe]]=0,0,TabA1[[#This Row],[Stich-
probe]]*TabA1[[#This Row],[Differenz
förderfähig/
eingereicht nach Prüfung ÖIF (€)]]/TabA1[[#This Row],[eingereichter
Betrag (€)]]*-1)</f>
        <v>0</v>
      </c>
      <c r="AZ23" s="61"/>
      <c r="BD23" s="73"/>
    </row>
    <row r="24" spans="2:56" s="60" customFormat="1">
      <c r="B24" s="61"/>
      <c r="C24" s="536">
        <f>IF(TabA1[[#This Row],[Zufalls-
zahl wenn
lfd. Nr.]]=0,0,IF(RANK(TabA1[[#This Row],[Zufalls-
zahl wenn
lfd. Nr.]],TabA1[Zufalls-
zahl wenn
lfd. Nr.])&lt;=TabA1[[#Totals],[Zufalls-
zahl]],1,0))</f>
        <v>0</v>
      </c>
      <c r="D24" s="531" t="s">
        <v>12</v>
      </c>
      <c r="E24" s="532">
        <v>18</v>
      </c>
      <c r="F24" s="13"/>
      <c r="G24" s="8"/>
      <c r="H24" s="8"/>
      <c r="I24" s="8"/>
      <c r="J24" s="8"/>
      <c r="K24" s="152"/>
      <c r="L24" s="152"/>
      <c r="M24" s="72">
        <f>(TabA1[[#This Row],[förderfähiger 
Betrag nach Prüfung ÖIF (€)]]-TabA1[[#This Row],[eingereichter
Betrag (€)]])*IF(TabA1[[#This Row],[Stich-
probe]]&gt;0,1,0)</f>
        <v>0</v>
      </c>
      <c r="N24" s="8"/>
      <c r="O24" s="8"/>
      <c r="P24" s="8"/>
      <c r="Q24" s="537"/>
      <c r="R24" s="8"/>
      <c r="S24" s="538" t="str">
        <f>IF(ISERROR(VLOOKUP(TabA1[[#This Row],[Grund für Differenz]],Datenquelle!$I$3:$J$20,2,FALSE)),"",VLOOKUP(TabA1[[#This Row],[Grund für Differenz]],Datenquelle!$I$3:$J$20,2,FALSE))</f>
        <v/>
      </c>
      <c r="T24" s="539"/>
      <c r="U24" s="540"/>
      <c r="V24" s="540"/>
      <c r="W24" s="541"/>
      <c r="X24" s="541"/>
      <c r="Y24" s="541"/>
      <c r="Z24" s="541"/>
      <c r="AA24" s="541"/>
      <c r="AB24" s="541"/>
      <c r="AC24" s="537"/>
      <c r="AD24" s="542"/>
      <c r="AE24" s="542"/>
      <c r="AF24" s="542"/>
      <c r="AG24" s="542"/>
      <c r="AH24" s="542"/>
      <c r="AI24" s="542"/>
      <c r="AJ24" s="542"/>
      <c r="AK24" s="542"/>
      <c r="AL24" s="542"/>
      <c r="AM24" s="542"/>
      <c r="AN24" s="543"/>
      <c r="AO24" s="542" t="s">
        <v>317</v>
      </c>
      <c r="AP24" s="542" t="s">
        <v>317</v>
      </c>
      <c r="AQ24" s="542" t="s">
        <v>317</v>
      </c>
      <c r="AR24" s="543"/>
      <c r="AS24" s="542"/>
      <c r="AT24" s="537"/>
      <c r="AU24" s="61" t="str">
        <f>IF(OR(TabA1[[#This Row],[eingereichter
Betrag (€)]]=0,TabA1[[#This Row],[eingereichter
Betrag (€)]]=""),"",COUNTA($K$6:$K24)-COUNTIF(($K$6:$K24),0))</f>
        <v/>
      </c>
      <c r="AV24" s="544">
        <f t="shared" ca="1" si="0"/>
        <v>0.45465598050394052</v>
      </c>
      <c r="AW24" s="545">
        <f>IF(TabA1[[#This Row],[Lfd.
Nr. f.
Stich-
probe]]&lt;&gt;"",TabA1[[#This Row],[Zufalls-
zahl]],0)</f>
        <v>0</v>
      </c>
      <c r="AX24" s="546">
        <f>IF(TabA1[[#This Row],[Stich-
probe]]&gt;0,IF(TabA1[[#This Row],[Differenz
förderfähig/
eingereicht nach Prüfung ÖIF (€)]]&lt;&gt;0,1,0),0)</f>
        <v>0</v>
      </c>
      <c r="AY24" s="547">
        <f>IF(TabA1[[#This Row],[Stich-
probe]]=0,0,TabA1[[#This Row],[Stich-
probe]]*TabA1[[#This Row],[Differenz
förderfähig/
eingereicht nach Prüfung ÖIF (€)]]/TabA1[[#This Row],[eingereichter
Betrag (€)]]*-1)</f>
        <v>0</v>
      </c>
      <c r="AZ24" s="61"/>
    </row>
    <row r="25" spans="2:56" s="60" customFormat="1">
      <c r="B25" s="61"/>
      <c r="C25" s="536">
        <f>IF(TabA1[[#This Row],[Zufalls-
zahl wenn
lfd. Nr.]]=0,0,IF(RANK(TabA1[[#This Row],[Zufalls-
zahl wenn
lfd. Nr.]],TabA1[Zufalls-
zahl wenn
lfd. Nr.])&lt;=TabA1[[#Totals],[Zufalls-
zahl]],1,0))</f>
        <v>0</v>
      </c>
      <c r="D25" s="531" t="s">
        <v>12</v>
      </c>
      <c r="E25" s="532">
        <v>19</v>
      </c>
      <c r="F25" s="13"/>
      <c r="G25" s="8"/>
      <c r="H25" s="8"/>
      <c r="I25" s="8"/>
      <c r="J25" s="8"/>
      <c r="K25" s="152"/>
      <c r="L25" s="152"/>
      <c r="M25" s="72">
        <f>(TabA1[[#This Row],[förderfähiger 
Betrag nach Prüfung ÖIF (€)]]-TabA1[[#This Row],[eingereichter
Betrag (€)]])*IF(TabA1[[#This Row],[Stich-
probe]]&gt;0,1,0)</f>
        <v>0</v>
      </c>
      <c r="N25" s="8"/>
      <c r="O25" s="8"/>
      <c r="P25" s="8"/>
      <c r="Q25" s="537"/>
      <c r="R25" s="8"/>
      <c r="S25" s="538" t="str">
        <f>IF(ISERROR(VLOOKUP(TabA1[[#This Row],[Grund für Differenz]],Datenquelle!$I$3:$J$20,2,FALSE)),"",VLOOKUP(TabA1[[#This Row],[Grund für Differenz]],Datenquelle!$I$3:$J$20,2,FALSE))</f>
        <v/>
      </c>
      <c r="T25" s="539"/>
      <c r="U25" s="540"/>
      <c r="V25" s="540"/>
      <c r="W25" s="541"/>
      <c r="X25" s="541"/>
      <c r="Y25" s="541"/>
      <c r="Z25" s="541"/>
      <c r="AA25" s="541"/>
      <c r="AB25" s="541"/>
      <c r="AC25" s="537"/>
      <c r="AD25" s="542"/>
      <c r="AE25" s="542"/>
      <c r="AF25" s="542"/>
      <c r="AG25" s="542"/>
      <c r="AH25" s="542"/>
      <c r="AI25" s="542"/>
      <c r="AJ25" s="542"/>
      <c r="AK25" s="542"/>
      <c r="AL25" s="542"/>
      <c r="AM25" s="542"/>
      <c r="AN25" s="543"/>
      <c r="AO25" s="542" t="s">
        <v>317</v>
      </c>
      <c r="AP25" s="542" t="s">
        <v>317</v>
      </c>
      <c r="AQ25" s="542" t="s">
        <v>317</v>
      </c>
      <c r="AR25" s="543"/>
      <c r="AS25" s="542"/>
      <c r="AT25" s="537"/>
      <c r="AU25" s="61" t="str">
        <f>IF(OR(TabA1[[#This Row],[eingereichter
Betrag (€)]]=0,TabA1[[#This Row],[eingereichter
Betrag (€)]]=""),"",COUNTA($K$6:$K25)-COUNTIF(($K$6:$K25),0))</f>
        <v/>
      </c>
      <c r="AV25" s="544">
        <f t="shared" ca="1" si="0"/>
        <v>0.91147406335010217</v>
      </c>
      <c r="AW25" s="545">
        <f>IF(TabA1[[#This Row],[Lfd.
Nr. f.
Stich-
probe]]&lt;&gt;"",TabA1[[#This Row],[Zufalls-
zahl]],0)</f>
        <v>0</v>
      </c>
      <c r="AX25" s="546">
        <f>IF(TabA1[[#This Row],[Stich-
probe]]&gt;0,IF(TabA1[[#This Row],[Differenz
förderfähig/
eingereicht nach Prüfung ÖIF (€)]]&lt;&gt;0,1,0),0)</f>
        <v>0</v>
      </c>
      <c r="AY25" s="547">
        <f>IF(TabA1[[#This Row],[Stich-
probe]]=0,0,TabA1[[#This Row],[Stich-
probe]]*TabA1[[#This Row],[Differenz
förderfähig/
eingereicht nach Prüfung ÖIF (€)]]/TabA1[[#This Row],[eingereichter
Betrag (€)]]*-1)</f>
        <v>0</v>
      </c>
      <c r="AZ25" s="61"/>
    </row>
    <row r="26" spans="2:56" s="60" customFormat="1">
      <c r="B26" s="61"/>
      <c r="C26" s="536">
        <f>IF(TabA1[[#This Row],[Zufalls-
zahl wenn
lfd. Nr.]]=0,0,IF(RANK(TabA1[[#This Row],[Zufalls-
zahl wenn
lfd. Nr.]],TabA1[Zufalls-
zahl wenn
lfd. Nr.])&lt;=TabA1[[#Totals],[Zufalls-
zahl]],1,0))</f>
        <v>0</v>
      </c>
      <c r="D26" s="531" t="s">
        <v>12</v>
      </c>
      <c r="E26" s="532">
        <v>20</v>
      </c>
      <c r="F26" s="13"/>
      <c r="G26" s="8"/>
      <c r="H26" s="8"/>
      <c r="I26" s="8"/>
      <c r="J26" s="8"/>
      <c r="K26" s="152"/>
      <c r="L26" s="152"/>
      <c r="M26" s="72">
        <f>(TabA1[[#This Row],[förderfähiger 
Betrag nach Prüfung ÖIF (€)]]-TabA1[[#This Row],[eingereichter
Betrag (€)]])*IF(TabA1[[#This Row],[Stich-
probe]]&gt;0,1,0)</f>
        <v>0</v>
      </c>
      <c r="N26" s="8"/>
      <c r="O26" s="8"/>
      <c r="P26" s="8"/>
      <c r="Q26" s="537"/>
      <c r="R26" s="8"/>
      <c r="S26" s="538" t="str">
        <f>IF(ISERROR(VLOOKUP(TabA1[[#This Row],[Grund für Differenz]],Datenquelle!$I$3:$J$20,2,FALSE)),"",VLOOKUP(TabA1[[#This Row],[Grund für Differenz]],Datenquelle!$I$3:$J$20,2,FALSE))</f>
        <v/>
      </c>
      <c r="T26" s="539"/>
      <c r="U26" s="540"/>
      <c r="V26" s="540"/>
      <c r="W26" s="541"/>
      <c r="X26" s="541"/>
      <c r="Y26" s="541"/>
      <c r="Z26" s="541"/>
      <c r="AA26" s="541"/>
      <c r="AB26" s="541"/>
      <c r="AC26" s="537"/>
      <c r="AD26" s="542"/>
      <c r="AE26" s="542"/>
      <c r="AF26" s="542"/>
      <c r="AG26" s="542"/>
      <c r="AH26" s="542"/>
      <c r="AI26" s="542"/>
      <c r="AJ26" s="542"/>
      <c r="AK26" s="542"/>
      <c r="AL26" s="542"/>
      <c r="AM26" s="542"/>
      <c r="AN26" s="543"/>
      <c r="AO26" s="542" t="s">
        <v>317</v>
      </c>
      <c r="AP26" s="542" t="s">
        <v>317</v>
      </c>
      <c r="AQ26" s="542" t="s">
        <v>317</v>
      </c>
      <c r="AR26" s="543"/>
      <c r="AS26" s="542"/>
      <c r="AT26" s="537"/>
      <c r="AU26" s="61" t="str">
        <f>IF(OR(TabA1[[#This Row],[eingereichter
Betrag (€)]]=0,TabA1[[#This Row],[eingereichter
Betrag (€)]]=""),"",COUNTA($K$6:$K26)-COUNTIF(($K$6:$K26),0))</f>
        <v/>
      </c>
      <c r="AV26" s="544">
        <f t="shared" ca="1" si="0"/>
        <v>0.5477102039113555</v>
      </c>
      <c r="AW26" s="545">
        <f>IF(TabA1[[#This Row],[Lfd.
Nr. f.
Stich-
probe]]&lt;&gt;"",TabA1[[#This Row],[Zufalls-
zahl]],0)</f>
        <v>0</v>
      </c>
      <c r="AX26" s="546">
        <f>IF(TabA1[[#This Row],[Stich-
probe]]&gt;0,IF(TabA1[[#This Row],[Differenz
förderfähig/
eingereicht nach Prüfung ÖIF (€)]]&lt;&gt;0,1,0),0)</f>
        <v>0</v>
      </c>
      <c r="AY26" s="547">
        <f>IF(TabA1[[#This Row],[Stich-
probe]]=0,0,TabA1[[#This Row],[Stich-
probe]]*TabA1[[#This Row],[Differenz
förderfähig/
eingereicht nach Prüfung ÖIF (€)]]/TabA1[[#This Row],[eingereichter
Betrag (€)]]*-1)</f>
        <v>0</v>
      </c>
      <c r="AZ26" s="61"/>
    </row>
    <row r="27" spans="2:56" s="60" customFormat="1">
      <c r="B27" s="61"/>
      <c r="C27" s="536">
        <f>IF(TabA1[[#This Row],[Zufalls-
zahl wenn
lfd. Nr.]]=0,0,IF(RANK(TabA1[[#This Row],[Zufalls-
zahl wenn
lfd. Nr.]],TabA1[Zufalls-
zahl wenn
lfd. Nr.])&lt;=TabA1[[#Totals],[Zufalls-
zahl]],1,0))</f>
        <v>0</v>
      </c>
      <c r="D27" s="531" t="s">
        <v>12</v>
      </c>
      <c r="E27" s="532">
        <v>21</v>
      </c>
      <c r="F27" s="13"/>
      <c r="G27" s="8"/>
      <c r="H27" s="8"/>
      <c r="I27" s="8"/>
      <c r="J27" s="8"/>
      <c r="K27" s="152"/>
      <c r="L27" s="152"/>
      <c r="M27" s="72">
        <f>(TabA1[[#This Row],[förderfähiger 
Betrag nach Prüfung ÖIF (€)]]-TabA1[[#This Row],[eingereichter
Betrag (€)]])*IF(TabA1[[#This Row],[Stich-
probe]]&gt;0,1,0)</f>
        <v>0</v>
      </c>
      <c r="N27" s="8"/>
      <c r="O27" s="8"/>
      <c r="P27" s="8"/>
      <c r="Q27" s="537"/>
      <c r="R27" s="8"/>
      <c r="S27" s="538" t="str">
        <f>IF(ISERROR(VLOOKUP(TabA1[[#This Row],[Grund für Differenz]],Datenquelle!$I$3:$J$20,2,FALSE)),"",VLOOKUP(TabA1[[#This Row],[Grund für Differenz]],Datenquelle!$I$3:$J$20,2,FALSE))</f>
        <v/>
      </c>
      <c r="T27" s="539"/>
      <c r="U27" s="540"/>
      <c r="V27" s="540"/>
      <c r="W27" s="541"/>
      <c r="X27" s="541"/>
      <c r="Y27" s="541"/>
      <c r="Z27" s="541"/>
      <c r="AA27" s="541"/>
      <c r="AB27" s="541"/>
      <c r="AC27" s="537"/>
      <c r="AD27" s="542"/>
      <c r="AE27" s="542"/>
      <c r="AF27" s="542"/>
      <c r="AG27" s="542"/>
      <c r="AH27" s="542"/>
      <c r="AI27" s="542"/>
      <c r="AJ27" s="542"/>
      <c r="AK27" s="542"/>
      <c r="AL27" s="542"/>
      <c r="AM27" s="542"/>
      <c r="AN27" s="543"/>
      <c r="AO27" s="542" t="s">
        <v>317</v>
      </c>
      <c r="AP27" s="542" t="s">
        <v>317</v>
      </c>
      <c r="AQ27" s="542" t="s">
        <v>317</v>
      </c>
      <c r="AR27" s="543"/>
      <c r="AS27" s="542"/>
      <c r="AT27" s="537"/>
      <c r="AU27" s="61" t="str">
        <f>IF(OR(TabA1[[#This Row],[eingereichter
Betrag (€)]]=0,TabA1[[#This Row],[eingereichter
Betrag (€)]]=""),"",COUNTA($K$6:$K27)-COUNTIF(($K$6:$K27),0))</f>
        <v/>
      </c>
      <c r="AV27" s="544">
        <f t="shared" ca="1" si="0"/>
        <v>0.63009495328865062</v>
      </c>
      <c r="AW27" s="545">
        <f>IF(TabA1[[#This Row],[Lfd.
Nr. f.
Stich-
probe]]&lt;&gt;"",TabA1[[#This Row],[Zufalls-
zahl]],0)</f>
        <v>0</v>
      </c>
      <c r="AX27" s="546">
        <f>IF(TabA1[[#This Row],[Stich-
probe]]&gt;0,IF(TabA1[[#This Row],[Differenz
förderfähig/
eingereicht nach Prüfung ÖIF (€)]]&lt;&gt;0,1,0),0)</f>
        <v>0</v>
      </c>
      <c r="AY27" s="547">
        <f>IF(TabA1[[#This Row],[Stich-
probe]]=0,0,TabA1[[#This Row],[Stich-
probe]]*TabA1[[#This Row],[Differenz
förderfähig/
eingereicht nach Prüfung ÖIF (€)]]/TabA1[[#This Row],[eingereichter
Betrag (€)]]*-1)</f>
        <v>0</v>
      </c>
      <c r="AZ27" s="61"/>
    </row>
    <row r="28" spans="2:56" s="60" customFormat="1">
      <c r="B28" s="61"/>
      <c r="C28" s="536">
        <f>IF(TabA1[[#This Row],[Zufalls-
zahl wenn
lfd. Nr.]]=0,0,IF(RANK(TabA1[[#This Row],[Zufalls-
zahl wenn
lfd. Nr.]],TabA1[Zufalls-
zahl wenn
lfd. Nr.])&lt;=TabA1[[#Totals],[Zufalls-
zahl]],1,0))</f>
        <v>0</v>
      </c>
      <c r="D28" s="531" t="s">
        <v>12</v>
      </c>
      <c r="E28" s="532">
        <v>22</v>
      </c>
      <c r="F28" s="13"/>
      <c r="G28" s="8"/>
      <c r="H28" s="8"/>
      <c r="I28" s="8"/>
      <c r="J28" s="8"/>
      <c r="K28" s="152"/>
      <c r="L28" s="152"/>
      <c r="M28" s="72">
        <f>(TabA1[[#This Row],[förderfähiger 
Betrag nach Prüfung ÖIF (€)]]-TabA1[[#This Row],[eingereichter
Betrag (€)]])*IF(TabA1[[#This Row],[Stich-
probe]]&gt;0,1,0)</f>
        <v>0</v>
      </c>
      <c r="N28" s="8"/>
      <c r="O28" s="8"/>
      <c r="P28" s="8"/>
      <c r="Q28" s="537"/>
      <c r="R28" s="8"/>
      <c r="S28" s="538" t="str">
        <f>IF(ISERROR(VLOOKUP(TabA1[[#This Row],[Grund für Differenz]],Datenquelle!$I$3:$J$20,2,FALSE)),"",VLOOKUP(TabA1[[#This Row],[Grund für Differenz]],Datenquelle!$I$3:$J$20,2,FALSE))</f>
        <v/>
      </c>
      <c r="T28" s="539"/>
      <c r="U28" s="540"/>
      <c r="V28" s="540"/>
      <c r="W28" s="541"/>
      <c r="X28" s="541"/>
      <c r="Y28" s="541"/>
      <c r="Z28" s="541"/>
      <c r="AA28" s="541"/>
      <c r="AB28" s="541"/>
      <c r="AC28" s="537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3"/>
      <c r="AO28" s="542" t="s">
        <v>317</v>
      </c>
      <c r="AP28" s="542" t="s">
        <v>317</v>
      </c>
      <c r="AQ28" s="542" t="s">
        <v>317</v>
      </c>
      <c r="AR28" s="543"/>
      <c r="AS28" s="542"/>
      <c r="AT28" s="537"/>
      <c r="AU28" s="61" t="str">
        <f>IF(OR(TabA1[[#This Row],[eingereichter
Betrag (€)]]=0,TabA1[[#This Row],[eingereichter
Betrag (€)]]=""),"",COUNTA($K$6:$K28)-COUNTIF(($K$6:$K28),0))</f>
        <v/>
      </c>
      <c r="AV28" s="544">
        <f t="shared" ca="1" si="0"/>
        <v>0.77132442407061963</v>
      </c>
      <c r="AW28" s="545">
        <f>IF(TabA1[[#This Row],[Lfd.
Nr. f.
Stich-
probe]]&lt;&gt;"",TabA1[[#This Row],[Zufalls-
zahl]],0)</f>
        <v>0</v>
      </c>
      <c r="AX28" s="546">
        <f>IF(TabA1[[#This Row],[Stich-
probe]]&gt;0,IF(TabA1[[#This Row],[Differenz
förderfähig/
eingereicht nach Prüfung ÖIF (€)]]&lt;&gt;0,1,0),0)</f>
        <v>0</v>
      </c>
      <c r="AY28" s="547">
        <f>IF(TabA1[[#This Row],[Stich-
probe]]=0,0,TabA1[[#This Row],[Stich-
probe]]*TabA1[[#This Row],[Differenz
förderfähig/
eingereicht nach Prüfung ÖIF (€)]]/TabA1[[#This Row],[eingereichter
Betrag (€)]]*-1)</f>
        <v>0</v>
      </c>
      <c r="AZ28" s="61"/>
    </row>
    <row r="29" spans="2:56" s="60" customFormat="1">
      <c r="B29" s="61"/>
      <c r="C29" s="536">
        <f>IF(TabA1[[#This Row],[Zufalls-
zahl wenn
lfd. Nr.]]=0,0,IF(RANK(TabA1[[#This Row],[Zufalls-
zahl wenn
lfd. Nr.]],TabA1[Zufalls-
zahl wenn
lfd. Nr.])&lt;=TabA1[[#Totals],[Zufalls-
zahl]],1,0))</f>
        <v>0</v>
      </c>
      <c r="D29" s="531" t="s">
        <v>12</v>
      </c>
      <c r="E29" s="532">
        <v>23</v>
      </c>
      <c r="F29" s="13"/>
      <c r="G29" s="8"/>
      <c r="H29" s="8"/>
      <c r="I29" s="8"/>
      <c r="J29" s="8"/>
      <c r="K29" s="152"/>
      <c r="L29" s="152"/>
      <c r="M29" s="72">
        <f>(TabA1[[#This Row],[förderfähiger 
Betrag nach Prüfung ÖIF (€)]]-TabA1[[#This Row],[eingereichter
Betrag (€)]])*IF(TabA1[[#This Row],[Stich-
probe]]&gt;0,1,0)</f>
        <v>0</v>
      </c>
      <c r="N29" s="8"/>
      <c r="O29" s="8"/>
      <c r="P29" s="8"/>
      <c r="Q29" s="537"/>
      <c r="R29" s="8"/>
      <c r="S29" s="538" t="str">
        <f>IF(ISERROR(VLOOKUP(TabA1[[#This Row],[Grund für Differenz]],Datenquelle!$I$3:$J$20,2,FALSE)),"",VLOOKUP(TabA1[[#This Row],[Grund für Differenz]],Datenquelle!$I$3:$J$20,2,FALSE))</f>
        <v/>
      </c>
      <c r="T29" s="539"/>
      <c r="U29" s="540"/>
      <c r="V29" s="540"/>
      <c r="W29" s="541"/>
      <c r="X29" s="541"/>
      <c r="Y29" s="541"/>
      <c r="Z29" s="541"/>
      <c r="AA29" s="541"/>
      <c r="AB29" s="541"/>
      <c r="AC29" s="537"/>
      <c r="AD29" s="542"/>
      <c r="AE29" s="542"/>
      <c r="AF29" s="542"/>
      <c r="AG29" s="542"/>
      <c r="AH29" s="542"/>
      <c r="AI29" s="542"/>
      <c r="AJ29" s="542"/>
      <c r="AK29" s="542"/>
      <c r="AL29" s="542"/>
      <c r="AM29" s="542"/>
      <c r="AN29" s="543"/>
      <c r="AO29" s="542" t="s">
        <v>317</v>
      </c>
      <c r="AP29" s="542" t="s">
        <v>317</v>
      </c>
      <c r="AQ29" s="542" t="s">
        <v>317</v>
      </c>
      <c r="AR29" s="543"/>
      <c r="AS29" s="542"/>
      <c r="AT29" s="537"/>
      <c r="AU29" s="61" t="str">
        <f>IF(OR(TabA1[[#This Row],[eingereichter
Betrag (€)]]=0,TabA1[[#This Row],[eingereichter
Betrag (€)]]=""),"",COUNTA($K$6:$K29)-COUNTIF(($K$6:$K29),0))</f>
        <v/>
      </c>
      <c r="AV29" s="544">
        <f t="shared" ca="1" si="0"/>
        <v>0.1058571492693382</v>
      </c>
      <c r="AW29" s="545">
        <f>IF(TabA1[[#This Row],[Lfd.
Nr. f.
Stich-
probe]]&lt;&gt;"",TabA1[[#This Row],[Zufalls-
zahl]],0)</f>
        <v>0</v>
      </c>
      <c r="AX29" s="546">
        <f>IF(TabA1[[#This Row],[Stich-
probe]]&gt;0,IF(TabA1[[#This Row],[Differenz
förderfähig/
eingereicht nach Prüfung ÖIF (€)]]&lt;&gt;0,1,0),0)</f>
        <v>0</v>
      </c>
      <c r="AY29" s="547">
        <f>IF(TabA1[[#This Row],[Stich-
probe]]=0,0,TabA1[[#This Row],[Stich-
probe]]*TabA1[[#This Row],[Differenz
förderfähig/
eingereicht nach Prüfung ÖIF (€)]]/TabA1[[#This Row],[eingereichter
Betrag (€)]]*-1)</f>
        <v>0</v>
      </c>
      <c r="AZ29" s="61"/>
    </row>
    <row r="30" spans="2:56" s="60" customFormat="1">
      <c r="B30" s="61"/>
      <c r="C30" s="536">
        <f>IF(TabA1[[#This Row],[Zufalls-
zahl wenn
lfd. Nr.]]=0,0,IF(RANK(TabA1[[#This Row],[Zufalls-
zahl wenn
lfd. Nr.]],TabA1[Zufalls-
zahl wenn
lfd. Nr.])&lt;=TabA1[[#Totals],[Zufalls-
zahl]],1,0))</f>
        <v>0</v>
      </c>
      <c r="D30" s="531" t="s">
        <v>12</v>
      </c>
      <c r="E30" s="532">
        <v>24</v>
      </c>
      <c r="F30" s="13"/>
      <c r="G30" s="8"/>
      <c r="H30" s="8"/>
      <c r="I30" s="8"/>
      <c r="J30" s="8"/>
      <c r="K30" s="152"/>
      <c r="L30" s="152"/>
      <c r="M30" s="72">
        <f>(TabA1[[#This Row],[förderfähiger 
Betrag nach Prüfung ÖIF (€)]]-TabA1[[#This Row],[eingereichter
Betrag (€)]])*IF(TabA1[[#This Row],[Stich-
probe]]&gt;0,1,0)</f>
        <v>0</v>
      </c>
      <c r="N30" s="8"/>
      <c r="O30" s="8"/>
      <c r="P30" s="8"/>
      <c r="Q30" s="537"/>
      <c r="R30" s="8"/>
      <c r="S30" s="538" t="str">
        <f>IF(ISERROR(VLOOKUP(TabA1[[#This Row],[Grund für Differenz]],Datenquelle!$I$3:$J$20,2,FALSE)),"",VLOOKUP(TabA1[[#This Row],[Grund für Differenz]],Datenquelle!$I$3:$J$20,2,FALSE))</f>
        <v/>
      </c>
      <c r="T30" s="539"/>
      <c r="U30" s="540"/>
      <c r="V30" s="540"/>
      <c r="W30" s="541"/>
      <c r="X30" s="541"/>
      <c r="Y30" s="541"/>
      <c r="Z30" s="541"/>
      <c r="AA30" s="541"/>
      <c r="AB30" s="541"/>
      <c r="AC30" s="537"/>
      <c r="AD30" s="542"/>
      <c r="AE30" s="542"/>
      <c r="AF30" s="542"/>
      <c r="AG30" s="542"/>
      <c r="AH30" s="542"/>
      <c r="AI30" s="542"/>
      <c r="AJ30" s="542"/>
      <c r="AK30" s="542"/>
      <c r="AL30" s="542"/>
      <c r="AM30" s="542"/>
      <c r="AN30" s="543"/>
      <c r="AO30" s="542" t="s">
        <v>317</v>
      </c>
      <c r="AP30" s="542" t="s">
        <v>317</v>
      </c>
      <c r="AQ30" s="542" t="s">
        <v>317</v>
      </c>
      <c r="AR30" s="543"/>
      <c r="AS30" s="542"/>
      <c r="AT30" s="537"/>
      <c r="AU30" s="61" t="str">
        <f>IF(OR(TabA1[[#This Row],[eingereichter
Betrag (€)]]=0,TabA1[[#This Row],[eingereichter
Betrag (€)]]=""),"",COUNTA($K$6:$K30)-COUNTIF(($K$6:$K30),0))</f>
        <v/>
      </c>
      <c r="AV30" s="544">
        <f t="shared" ca="1" si="0"/>
        <v>0.35916591723198255</v>
      </c>
      <c r="AW30" s="545">
        <f>IF(TabA1[[#This Row],[Lfd.
Nr. f.
Stich-
probe]]&lt;&gt;"",TabA1[[#This Row],[Zufalls-
zahl]],0)</f>
        <v>0</v>
      </c>
      <c r="AX30" s="546">
        <f>IF(TabA1[[#This Row],[Stich-
probe]]&gt;0,IF(TabA1[[#This Row],[Differenz
förderfähig/
eingereicht nach Prüfung ÖIF (€)]]&lt;&gt;0,1,0),0)</f>
        <v>0</v>
      </c>
      <c r="AY30" s="547">
        <f>IF(TabA1[[#This Row],[Stich-
probe]]=0,0,TabA1[[#This Row],[Stich-
probe]]*TabA1[[#This Row],[Differenz
förderfähig/
eingereicht nach Prüfung ÖIF (€)]]/TabA1[[#This Row],[eingereichter
Betrag (€)]]*-1)</f>
        <v>0</v>
      </c>
      <c r="AZ30" s="61"/>
    </row>
    <row r="31" spans="2:56" s="60" customFormat="1">
      <c r="B31" s="61"/>
      <c r="C31" s="536">
        <f>IF(TabA1[[#This Row],[Zufalls-
zahl wenn
lfd. Nr.]]=0,0,IF(RANK(TabA1[[#This Row],[Zufalls-
zahl wenn
lfd. Nr.]],TabA1[Zufalls-
zahl wenn
lfd. Nr.])&lt;=TabA1[[#Totals],[Zufalls-
zahl]],1,0))</f>
        <v>0</v>
      </c>
      <c r="D31" s="531" t="s">
        <v>12</v>
      </c>
      <c r="E31" s="532">
        <v>25</v>
      </c>
      <c r="F31" s="13"/>
      <c r="G31" s="8"/>
      <c r="H31" s="8"/>
      <c r="I31" s="8"/>
      <c r="J31" s="8"/>
      <c r="K31" s="152"/>
      <c r="L31" s="152"/>
      <c r="M31" s="72">
        <f>(TabA1[[#This Row],[förderfähiger 
Betrag nach Prüfung ÖIF (€)]]-TabA1[[#This Row],[eingereichter
Betrag (€)]])*IF(TabA1[[#This Row],[Stich-
probe]]&gt;0,1,0)</f>
        <v>0</v>
      </c>
      <c r="N31" s="8"/>
      <c r="O31" s="8"/>
      <c r="P31" s="8"/>
      <c r="Q31" s="537"/>
      <c r="R31" s="8"/>
      <c r="S31" s="538" t="str">
        <f>IF(ISERROR(VLOOKUP(TabA1[[#This Row],[Grund für Differenz]],Datenquelle!$I$3:$J$20,2,FALSE)),"",VLOOKUP(TabA1[[#This Row],[Grund für Differenz]],Datenquelle!$I$3:$J$20,2,FALSE))</f>
        <v/>
      </c>
      <c r="T31" s="539"/>
      <c r="U31" s="540"/>
      <c r="V31" s="540"/>
      <c r="W31" s="541"/>
      <c r="X31" s="541"/>
      <c r="Y31" s="541"/>
      <c r="Z31" s="541"/>
      <c r="AA31" s="541"/>
      <c r="AB31" s="541"/>
      <c r="AC31" s="537"/>
      <c r="AD31" s="542"/>
      <c r="AE31" s="542"/>
      <c r="AF31" s="542"/>
      <c r="AG31" s="542"/>
      <c r="AH31" s="542"/>
      <c r="AI31" s="542"/>
      <c r="AJ31" s="542"/>
      <c r="AK31" s="542"/>
      <c r="AL31" s="542"/>
      <c r="AM31" s="542"/>
      <c r="AN31" s="543"/>
      <c r="AO31" s="542" t="s">
        <v>317</v>
      </c>
      <c r="AP31" s="542" t="s">
        <v>317</v>
      </c>
      <c r="AQ31" s="542" t="s">
        <v>317</v>
      </c>
      <c r="AR31" s="543"/>
      <c r="AS31" s="542"/>
      <c r="AT31" s="537"/>
      <c r="AU31" s="61" t="str">
        <f>IF(OR(TabA1[[#This Row],[eingereichter
Betrag (€)]]=0,TabA1[[#This Row],[eingereichter
Betrag (€)]]=""),"",COUNTA($K$6:$K31)-COUNTIF(($K$6:$K31),0))</f>
        <v/>
      </c>
      <c r="AV31" s="544">
        <f t="shared" ca="1" si="0"/>
        <v>0.46704819679093845</v>
      </c>
      <c r="AW31" s="545">
        <f>IF(TabA1[[#This Row],[Lfd.
Nr. f.
Stich-
probe]]&lt;&gt;"",TabA1[[#This Row],[Zufalls-
zahl]],0)</f>
        <v>0</v>
      </c>
      <c r="AX31" s="546">
        <f>IF(TabA1[[#This Row],[Stich-
probe]]&gt;0,IF(TabA1[[#This Row],[Differenz
förderfähig/
eingereicht nach Prüfung ÖIF (€)]]&lt;&gt;0,1,0),0)</f>
        <v>0</v>
      </c>
      <c r="AY31" s="547">
        <f>IF(TabA1[[#This Row],[Stich-
probe]]=0,0,TabA1[[#This Row],[Stich-
probe]]*TabA1[[#This Row],[Differenz
förderfähig/
eingereicht nach Prüfung ÖIF (€)]]/TabA1[[#This Row],[eingereichter
Betrag (€)]]*-1)</f>
        <v>0</v>
      </c>
      <c r="AZ31" s="61"/>
    </row>
    <row r="32" spans="2:56" s="60" customFormat="1">
      <c r="B32" s="61"/>
      <c r="C32" s="536">
        <f>IF(TabA1[[#This Row],[Zufalls-
zahl wenn
lfd. Nr.]]=0,0,IF(RANK(TabA1[[#This Row],[Zufalls-
zahl wenn
lfd. Nr.]],TabA1[Zufalls-
zahl wenn
lfd. Nr.])&lt;=TabA1[[#Totals],[Zufalls-
zahl]],1,0))</f>
        <v>0</v>
      </c>
      <c r="D32" s="531" t="s">
        <v>12</v>
      </c>
      <c r="E32" s="532">
        <v>26</v>
      </c>
      <c r="F32" s="13"/>
      <c r="G32" s="8"/>
      <c r="H32" s="8"/>
      <c r="I32" s="8"/>
      <c r="J32" s="8"/>
      <c r="K32" s="152"/>
      <c r="L32" s="152"/>
      <c r="M32" s="72">
        <f>(TabA1[[#This Row],[förderfähiger 
Betrag nach Prüfung ÖIF (€)]]-TabA1[[#This Row],[eingereichter
Betrag (€)]])*IF(TabA1[[#This Row],[Stich-
probe]]&gt;0,1,0)</f>
        <v>0</v>
      </c>
      <c r="N32" s="8"/>
      <c r="O32" s="8"/>
      <c r="P32" s="8"/>
      <c r="Q32" s="537"/>
      <c r="R32" s="8"/>
      <c r="S32" s="538" t="str">
        <f>IF(ISERROR(VLOOKUP(TabA1[[#This Row],[Grund für Differenz]],Datenquelle!$I$3:$J$20,2,FALSE)),"",VLOOKUP(TabA1[[#This Row],[Grund für Differenz]],Datenquelle!$I$3:$J$20,2,FALSE))</f>
        <v/>
      </c>
      <c r="T32" s="539"/>
      <c r="U32" s="540"/>
      <c r="V32" s="540"/>
      <c r="W32" s="541"/>
      <c r="X32" s="541"/>
      <c r="Y32" s="541"/>
      <c r="Z32" s="541"/>
      <c r="AA32" s="541"/>
      <c r="AB32" s="541"/>
      <c r="AC32" s="537"/>
      <c r="AD32" s="542"/>
      <c r="AE32" s="542"/>
      <c r="AF32" s="542"/>
      <c r="AG32" s="542"/>
      <c r="AH32" s="542"/>
      <c r="AI32" s="542"/>
      <c r="AJ32" s="542"/>
      <c r="AK32" s="542"/>
      <c r="AL32" s="542"/>
      <c r="AM32" s="542"/>
      <c r="AN32" s="543"/>
      <c r="AO32" s="542" t="s">
        <v>317</v>
      </c>
      <c r="AP32" s="542" t="s">
        <v>317</v>
      </c>
      <c r="AQ32" s="542" t="s">
        <v>317</v>
      </c>
      <c r="AR32" s="543"/>
      <c r="AS32" s="542"/>
      <c r="AT32" s="537"/>
      <c r="AU32" s="61" t="str">
        <f>IF(OR(TabA1[[#This Row],[eingereichter
Betrag (€)]]=0,TabA1[[#This Row],[eingereichter
Betrag (€)]]=""),"",COUNTA($K$6:$K32)-COUNTIF(($K$6:$K32),0))</f>
        <v/>
      </c>
      <c r="AV32" s="544">
        <f t="shared" ca="1" si="0"/>
        <v>0.66110153141699002</v>
      </c>
      <c r="AW32" s="545">
        <f>IF(TabA1[[#This Row],[Lfd.
Nr. f.
Stich-
probe]]&lt;&gt;"",TabA1[[#This Row],[Zufalls-
zahl]],0)</f>
        <v>0</v>
      </c>
      <c r="AX32" s="546">
        <f>IF(TabA1[[#This Row],[Stich-
probe]]&gt;0,IF(TabA1[[#This Row],[Differenz
förderfähig/
eingereicht nach Prüfung ÖIF (€)]]&lt;&gt;0,1,0),0)</f>
        <v>0</v>
      </c>
      <c r="AY32" s="547">
        <f>IF(TabA1[[#This Row],[Stich-
probe]]=0,0,TabA1[[#This Row],[Stich-
probe]]*TabA1[[#This Row],[Differenz
förderfähig/
eingereicht nach Prüfung ÖIF (€)]]/TabA1[[#This Row],[eingereichter
Betrag (€)]]*-1)</f>
        <v>0</v>
      </c>
      <c r="AZ32" s="61"/>
    </row>
    <row r="33" spans="2:52" s="60" customFormat="1">
      <c r="B33" s="61"/>
      <c r="C33" s="536">
        <f>IF(TabA1[[#This Row],[Zufalls-
zahl wenn
lfd. Nr.]]=0,0,IF(RANK(TabA1[[#This Row],[Zufalls-
zahl wenn
lfd. Nr.]],TabA1[Zufalls-
zahl wenn
lfd. Nr.])&lt;=TabA1[[#Totals],[Zufalls-
zahl]],1,0))</f>
        <v>0</v>
      </c>
      <c r="D33" s="531" t="s">
        <v>12</v>
      </c>
      <c r="E33" s="532">
        <v>27</v>
      </c>
      <c r="F33" s="13"/>
      <c r="G33" s="8"/>
      <c r="H33" s="8"/>
      <c r="I33" s="8"/>
      <c r="J33" s="8"/>
      <c r="K33" s="152"/>
      <c r="L33" s="152"/>
      <c r="M33" s="72">
        <f>(TabA1[[#This Row],[förderfähiger 
Betrag nach Prüfung ÖIF (€)]]-TabA1[[#This Row],[eingereichter
Betrag (€)]])*IF(TabA1[[#This Row],[Stich-
probe]]&gt;0,1,0)</f>
        <v>0</v>
      </c>
      <c r="N33" s="8"/>
      <c r="O33" s="8"/>
      <c r="P33" s="8"/>
      <c r="Q33" s="537"/>
      <c r="R33" s="8"/>
      <c r="S33" s="538" t="str">
        <f>IF(ISERROR(VLOOKUP(TabA1[[#This Row],[Grund für Differenz]],Datenquelle!$I$3:$J$20,2,FALSE)),"",VLOOKUP(TabA1[[#This Row],[Grund für Differenz]],Datenquelle!$I$3:$J$20,2,FALSE))</f>
        <v/>
      </c>
      <c r="T33" s="539"/>
      <c r="U33" s="540"/>
      <c r="V33" s="540"/>
      <c r="W33" s="541"/>
      <c r="X33" s="541"/>
      <c r="Y33" s="541"/>
      <c r="Z33" s="541"/>
      <c r="AA33" s="541"/>
      <c r="AB33" s="541"/>
      <c r="AC33" s="537"/>
      <c r="AD33" s="542"/>
      <c r="AE33" s="542"/>
      <c r="AF33" s="542"/>
      <c r="AG33" s="542"/>
      <c r="AH33" s="542"/>
      <c r="AI33" s="542"/>
      <c r="AJ33" s="542"/>
      <c r="AK33" s="542"/>
      <c r="AL33" s="542"/>
      <c r="AM33" s="542"/>
      <c r="AN33" s="543"/>
      <c r="AO33" s="542" t="s">
        <v>317</v>
      </c>
      <c r="AP33" s="542" t="s">
        <v>317</v>
      </c>
      <c r="AQ33" s="542" t="s">
        <v>317</v>
      </c>
      <c r="AR33" s="543"/>
      <c r="AS33" s="542"/>
      <c r="AT33" s="537"/>
      <c r="AU33" s="61" t="str">
        <f>IF(OR(TabA1[[#This Row],[eingereichter
Betrag (€)]]=0,TabA1[[#This Row],[eingereichter
Betrag (€)]]=""),"",COUNTA($K$6:$K33)-COUNTIF(($K$6:$K33),0))</f>
        <v/>
      </c>
      <c r="AV33" s="544">
        <f t="shared" ca="1" si="0"/>
        <v>0.1514258543499889</v>
      </c>
      <c r="AW33" s="545">
        <f>IF(TabA1[[#This Row],[Lfd.
Nr. f.
Stich-
probe]]&lt;&gt;"",TabA1[[#This Row],[Zufalls-
zahl]],0)</f>
        <v>0</v>
      </c>
      <c r="AX33" s="546">
        <f>IF(TabA1[[#This Row],[Stich-
probe]]&gt;0,IF(TabA1[[#This Row],[Differenz
förderfähig/
eingereicht nach Prüfung ÖIF (€)]]&lt;&gt;0,1,0),0)</f>
        <v>0</v>
      </c>
      <c r="AY33" s="547">
        <f>IF(TabA1[[#This Row],[Stich-
probe]]=0,0,TabA1[[#This Row],[Stich-
probe]]*TabA1[[#This Row],[Differenz
förderfähig/
eingereicht nach Prüfung ÖIF (€)]]/TabA1[[#This Row],[eingereichter
Betrag (€)]]*-1)</f>
        <v>0</v>
      </c>
      <c r="AZ33" s="61"/>
    </row>
    <row r="34" spans="2:52" s="60" customFormat="1">
      <c r="B34" s="61"/>
      <c r="C34" s="536">
        <f>IF(TabA1[[#This Row],[Zufalls-
zahl wenn
lfd. Nr.]]=0,0,IF(RANK(TabA1[[#This Row],[Zufalls-
zahl wenn
lfd. Nr.]],TabA1[Zufalls-
zahl wenn
lfd. Nr.])&lt;=TabA1[[#Totals],[Zufalls-
zahl]],1,0))</f>
        <v>0</v>
      </c>
      <c r="D34" s="531" t="s">
        <v>12</v>
      </c>
      <c r="E34" s="532">
        <v>28</v>
      </c>
      <c r="F34" s="13"/>
      <c r="G34" s="8"/>
      <c r="H34" s="8"/>
      <c r="I34" s="8"/>
      <c r="J34" s="8"/>
      <c r="K34" s="152"/>
      <c r="L34" s="152"/>
      <c r="M34" s="72">
        <f>(TabA1[[#This Row],[förderfähiger 
Betrag nach Prüfung ÖIF (€)]]-TabA1[[#This Row],[eingereichter
Betrag (€)]])*IF(TabA1[[#This Row],[Stich-
probe]]&gt;0,1,0)</f>
        <v>0</v>
      </c>
      <c r="N34" s="8"/>
      <c r="O34" s="8"/>
      <c r="P34" s="8"/>
      <c r="Q34" s="537"/>
      <c r="R34" s="8"/>
      <c r="S34" s="538" t="str">
        <f>IF(ISERROR(VLOOKUP(TabA1[[#This Row],[Grund für Differenz]],Datenquelle!$I$3:$J$20,2,FALSE)),"",VLOOKUP(TabA1[[#This Row],[Grund für Differenz]],Datenquelle!$I$3:$J$20,2,FALSE))</f>
        <v/>
      </c>
      <c r="T34" s="539"/>
      <c r="U34" s="540"/>
      <c r="V34" s="540"/>
      <c r="W34" s="541"/>
      <c r="X34" s="541"/>
      <c r="Y34" s="541"/>
      <c r="Z34" s="541"/>
      <c r="AA34" s="541"/>
      <c r="AB34" s="541"/>
      <c r="AC34" s="537"/>
      <c r="AD34" s="542"/>
      <c r="AE34" s="542"/>
      <c r="AF34" s="542"/>
      <c r="AG34" s="542"/>
      <c r="AH34" s="542"/>
      <c r="AI34" s="542"/>
      <c r="AJ34" s="542"/>
      <c r="AK34" s="542"/>
      <c r="AL34" s="542"/>
      <c r="AM34" s="542"/>
      <c r="AN34" s="543"/>
      <c r="AO34" s="542" t="s">
        <v>317</v>
      </c>
      <c r="AP34" s="542" t="s">
        <v>317</v>
      </c>
      <c r="AQ34" s="542" t="s">
        <v>317</v>
      </c>
      <c r="AR34" s="543"/>
      <c r="AS34" s="542"/>
      <c r="AT34" s="537"/>
      <c r="AU34" s="61" t="str">
        <f>IF(OR(TabA1[[#This Row],[eingereichter
Betrag (€)]]=0,TabA1[[#This Row],[eingereichter
Betrag (€)]]=""),"",COUNTA($K$6:$K34)-COUNTIF(($K$6:$K34),0))</f>
        <v/>
      </c>
      <c r="AV34" s="544">
        <f t="shared" ca="1" si="0"/>
        <v>0.91760090626130297</v>
      </c>
      <c r="AW34" s="545">
        <f>IF(TabA1[[#This Row],[Lfd.
Nr. f.
Stich-
probe]]&lt;&gt;"",TabA1[[#This Row],[Zufalls-
zahl]],0)</f>
        <v>0</v>
      </c>
      <c r="AX34" s="546">
        <f>IF(TabA1[[#This Row],[Stich-
probe]]&gt;0,IF(TabA1[[#This Row],[Differenz
förderfähig/
eingereicht nach Prüfung ÖIF (€)]]&lt;&gt;0,1,0),0)</f>
        <v>0</v>
      </c>
      <c r="AY34" s="547">
        <f>IF(TabA1[[#This Row],[Stich-
probe]]=0,0,TabA1[[#This Row],[Stich-
probe]]*TabA1[[#This Row],[Differenz
förderfähig/
eingereicht nach Prüfung ÖIF (€)]]/TabA1[[#This Row],[eingereichter
Betrag (€)]]*-1)</f>
        <v>0</v>
      </c>
      <c r="AZ34" s="61"/>
    </row>
    <row r="35" spans="2:52" s="60" customFormat="1">
      <c r="B35" s="61"/>
      <c r="C35" s="536">
        <f>IF(TabA1[[#This Row],[Zufalls-
zahl wenn
lfd. Nr.]]=0,0,IF(RANK(TabA1[[#This Row],[Zufalls-
zahl wenn
lfd. Nr.]],TabA1[Zufalls-
zahl wenn
lfd. Nr.])&lt;=TabA1[[#Totals],[Zufalls-
zahl]],1,0))</f>
        <v>0</v>
      </c>
      <c r="D35" s="531" t="s">
        <v>12</v>
      </c>
      <c r="E35" s="532">
        <v>29</v>
      </c>
      <c r="F35" s="13"/>
      <c r="G35" s="8"/>
      <c r="H35" s="8"/>
      <c r="I35" s="8"/>
      <c r="J35" s="8"/>
      <c r="K35" s="152"/>
      <c r="L35" s="152"/>
      <c r="M35" s="72">
        <f>(TabA1[[#This Row],[förderfähiger 
Betrag nach Prüfung ÖIF (€)]]-TabA1[[#This Row],[eingereichter
Betrag (€)]])*IF(TabA1[[#This Row],[Stich-
probe]]&gt;0,1,0)</f>
        <v>0</v>
      </c>
      <c r="N35" s="8"/>
      <c r="O35" s="8"/>
      <c r="P35" s="8"/>
      <c r="Q35" s="537"/>
      <c r="R35" s="8"/>
      <c r="S35" s="538" t="str">
        <f>IF(ISERROR(VLOOKUP(TabA1[[#This Row],[Grund für Differenz]],Datenquelle!$I$3:$J$20,2,FALSE)),"",VLOOKUP(TabA1[[#This Row],[Grund für Differenz]],Datenquelle!$I$3:$J$20,2,FALSE))</f>
        <v/>
      </c>
      <c r="T35" s="539"/>
      <c r="U35" s="540"/>
      <c r="V35" s="540"/>
      <c r="W35" s="541"/>
      <c r="X35" s="541"/>
      <c r="Y35" s="541"/>
      <c r="Z35" s="541"/>
      <c r="AA35" s="541"/>
      <c r="AB35" s="541"/>
      <c r="AC35" s="537"/>
      <c r="AD35" s="542"/>
      <c r="AE35" s="542"/>
      <c r="AF35" s="542"/>
      <c r="AG35" s="542"/>
      <c r="AH35" s="542"/>
      <c r="AI35" s="542"/>
      <c r="AJ35" s="542"/>
      <c r="AK35" s="542"/>
      <c r="AL35" s="542"/>
      <c r="AM35" s="542"/>
      <c r="AN35" s="543"/>
      <c r="AO35" s="542" t="s">
        <v>317</v>
      </c>
      <c r="AP35" s="542" t="s">
        <v>317</v>
      </c>
      <c r="AQ35" s="542" t="s">
        <v>317</v>
      </c>
      <c r="AR35" s="543"/>
      <c r="AS35" s="542"/>
      <c r="AT35" s="537"/>
      <c r="AU35" s="61" t="str">
        <f>IF(OR(TabA1[[#This Row],[eingereichter
Betrag (€)]]=0,TabA1[[#This Row],[eingereichter
Betrag (€)]]=""),"",COUNTA($K$6:$K35)-COUNTIF(($K$6:$K35),0))</f>
        <v/>
      </c>
      <c r="AV35" s="544">
        <f t="shared" ca="1" si="0"/>
        <v>0.97608820514871097</v>
      </c>
      <c r="AW35" s="545">
        <f>IF(TabA1[[#This Row],[Lfd.
Nr. f.
Stich-
probe]]&lt;&gt;"",TabA1[[#This Row],[Zufalls-
zahl]],0)</f>
        <v>0</v>
      </c>
      <c r="AX35" s="546">
        <f>IF(TabA1[[#This Row],[Stich-
probe]]&gt;0,IF(TabA1[[#This Row],[Differenz
förderfähig/
eingereicht nach Prüfung ÖIF (€)]]&lt;&gt;0,1,0),0)</f>
        <v>0</v>
      </c>
      <c r="AY35" s="547">
        <f>IF(TabA1[[#This Row],[Stich-
probe]]=0,0,TabA1[[#This Row],[Stich-
probe]]*TabA1[[#This Row],[Differenz
förderfähig/
eingereicht nach Prüfung ÖIF (€)]]/TabA1[[#This Row],[eingereichter
Betrag (€)]]*-1)</f>
        <v>0</v>
      </c>
      <c r="AZ35" s="61"/>
    </row>
    <row r="36" spans="2:52" s="60" customFormat="1">
      <c r="B36" s="61"/>
      <c r="C36" s="536">
        <f>IF(TabA1[[#This Row],[Zufalls-
zahl wenn
lfd. Nr.]]=0,0,IF(RANK(TabA1[[#This Row],[Zufalls-
zahl wenn
lfd. Nr.]],TabA1[Zufalls-
zahl wenn
lfd. Nr.])&lt;=TabA1[[#Totals],[Zufalls-
zahl]],1,0))</f>
        <v>0</v>
      </c>
      <c r="D36" s="531" t="s">
        <v>12</v>
      </c>
      <c r="E36" s="532">
        <v>30</v>
      </c>
      <c r="F36" s="13"/>
      <c r="G36" s="8"/>
      <c r="H36" s="8"/>
      <c r="I36" s="8"/>
      <c r="J36" s="8"/>
      <c r="K36" s="152"/>
      <c r="L36" s="152"/>
      <c r="M36" s="72">
        <f>(TabA1[[#This Row],[förderfähiger 
Betrag nach Prüfung ÖIF (€)]]-TabA1[[#This Row],[eingereichter
Betrag (€)]])*IF(TabA1[[#This Row],[Stich-
probe]]&gt;0,1,0)</f>
        <v>0</v>
      </c>
      <c r="N36" s="8"/>
      <c r="O36" s="8"/>
      <c r="P36" s="8"/>
      <c r="Q36" s="537"/>
      <c r="R36" s="8"/>
      <c r="S36" s="538" t="str">
        <f>IF(ISERROR(VLOOKUP(TabA1[[#This Row],[Grund für Differenz]],Datenquelle!$I$3:$J$20,2,FALSE)),"",VLOOKUP(TabA1[[#This Row],[Grund für Differenz]],Datenquelle!$I$3:$J$20,2,FALSE))</f>
        <v/>
      </c>
      <c r="T36" s="539"/>
      <c r="U36" s="540"/>
      <c r="V36" s="540"/>
      <c r="W36" s="541"/>
      <c r="X36" s="541"/>
      <c r="Y36" s="541"/>
      <c r="Z36" s="541"/>
      <c r="AA36" s="541"/>
      <c r="AB36" s="541"/>
      <c r="AC36" s="537"/>
      <c r="AD36" s="542"/>
      <c r="AE36" s="542"/>
      <c r="AF36" s="542"/>
      <c r="AG36" s="542"/>
      <c r="AH36" s="542"/>
      <c r="AI36" s="542"/>
      <c r="AJ36" s="542"/>
      <c r="AK36" s="542"/>
      <c r="AL36" s="542"/>
      <c r="AM36" s="542"/>
      <c r="AN36" s="543"/>
      <c r="AO36" s="542" t="s">
        <v>317</v>
      </c>
      <c r="AP36" s="542" t="s">
        <v>317</v>
      </c>
      <c r="AQ36" s="542" t="s">
        <v>317</v>
      </c>
      <c r="AR36" s="543"/>
      <c r="AS36" s="542"/>
      <c r="AT36" s="537"/>
      <c r="AU36" s="61" t="str">
        <f>IF(OR(TabA1[[#This Row],[eingereichter
Betrag (€)]]=0,TabA1[[#This Row],[eingereichter
Betrag (€)]]=""),"",COUNTA($K$6:$K36)-COUNTIF(($K$6:$K36),0))</f>
        <v/>
      </c>
      <c r="AV36" s="544">
        <f t="shared" ca="1" si="0"/>
        <v>0.67570504681880406</v>
      </c>
      <c r="AW36" s="545">
        <f>IF(TabA1[[#This Row],[Lfd.
Nr. f.
Stich-
probe]]&lt;&gt;"",TabA1[[#This Row],[Zufalls-
zahl]],0)</f>
        <v>0</v>
      </c>
      <c r="AX36" s="546">
        <f>IF(TabA1[[#This Row],[Stich-
probe]]&gt;0,IF(TabA1[[#This Row],[Differenz
förderfähig/
eingereicht nach Prüfung ÖIF (€)]]&lt;&gt;0,1,0),0)</f>
        <v>0</v>
      </c>
      <c r="AY36" s="547">
        <f>IF(TabA1[[#This Row],[Stich-
probe]]=0,0,TabA1[[#This Row],[Stich-
probe]]*TabA1[[#This Row],[Differenz
förderfähig/
eingereicht nach Prüfung ÖIF (€)]]/TabA1[[#This Row],[eingereichter
Betrag (€)]]*-1)</f>
        <v>0</v>
      </c>
      <c r="AZ36" s="61"/>
    </row>
    <row r="37" spans="2:52" s="60" customFormat="1">
      <c r="B37" s="61"/>
      <c r="C37" s="536">
        <f>IF(TabA1[[#This Row],[Zufalls-
zahl wenn
lfd. Nr.]]=0,0,IF(RANK(TabA1[[#This Row],[Zufalls-
zahl wenn
lfd. Nr.]],TabA1[Zufalls-
zahl wenn
lfd. Nr.])&lt;=TabA1[[#Totals],[Zufalls-
zahl]],1,0))</f>
        <v>0</v>
      </c>
      <c r="D37" s="531" t="s">
        <v>12</v>
      </c>
      <c r="E37" s="532">
        <v>31</v>
      </c>
      <c r="F37" s="13"/>
      <c r="G37" s="8"/>
      <c r="H37" s="8"/>
      <c r="I37" s="8"/>
      <c r="J37" s="8"/>
      <c r="K37" s="152"/>
      <c r="L37" s="152"/>
      <c r="M37" s="72">
        <f>(TabA1[[#This Row],[förderfähiger 
Betrag nach Prüfung ÖIF (€)]]-TabA1[[#This Row],[eingereichter
Betrag (€)]])*IF(TabA1[[#This Row],[Stich-
probe]]&gt;0,1,0)</f>
        <v>0</v>
      </c>
      <c r="N37" s="8"/>
      <c r="O37" s="8"/>
      <c r="P37" s="8"/>
      <c r="Q37" s="537"/>
      <c r="R37" s="8"/>
      <c r="S37" s="538" t="str">
        <f>IF(ISERROR(VLOOKUP(TabA1[[#This Row],[Grund für Differenz]],Datenquelle!$I$3:$J$20,2,FALSE)),"",VLOOKUP(TabA1[[#This Row],[Grund für Differenz]],Datenquelle!$I$3:$J$20,2,FALSE))</f>
        <v/>
      </c>
      <c r="T37" s="539"/>
      <c r="U37" s="540"/>
      <c r="V37" s="540"/>
      <c r="W37" s="541"/>
      <c r="X37" s="541"/>
      <c r="Y37" s="541"/>
      <c r="Z37" s="541"/>
      <c r="AA37" s="541"/>
      <c r="AB37" s="541"/>
      <c r="AC37" s="537"/>
      <c r="AD37" s="542"/>
      <c r="AE37" s="542"/>
      <c r="AF37" s="542"/>
      <c r="AG37" s="542"/>
      <c r="AH37" s="542"/>
      <c r="AI37" s="542"/>
      <c r="AJ37" s="542"/>
      <c r="AK37" s="542"/>
      <c r="AL37" s="542"/>
      <c r="AM37" s="542"/>
      <c r="AN37" s="543"/>
      <c r="AO37" s="542" t="s">
        <v>317</v>
      </c>
      <c r="AP37" s="542" t="s">
        <v>317</v>
      </c>
      <c r="AQ37" s="542" t="s">
        <v>317</v>
      </c>
      <c r="AR37" s="543"/>
      <c r="AS37" s="542"/>
      <c r="AT37" s="537"/>
      <c r="AU37" s="61" t="str">
        <f>IF(OR(TabA1[[#This Row],[eingereichter
Betrag (€)]]=0,TabA1[[#This Row],[eingereichter
Betrag (€)]]=""),"",COUNTA($K$6:$K37)-COUNTIF(($K$6:$K37),0))</f>
        <v/>
      </c>
      <c r="AV37" s="544">
        <f t="shared" ca="1" si="0"/>
        <v>0.74376919033265154</v>
      </c>
      <c r="AW37" s="545">
        <f>IF(TabA1[[#This Row],[Lfd.
Nr. f.
Stich-
probe]]&lt;&gt;"",TabA1[[#This Row],[Zufalls-
zahl]],0)</f>
        <v>0</v>
      </c>
      <c r="AX37" s="546">
        <f>IF(TabA1[[#This Row],[Stich-
probe]]&gt;0,IF(TabA1[[#This Row],[Differenz
förderfähig/
eingereicht nach Prüfung ÖIF (€)]]&lt;&gt;0,1,0),0)</f>
        <v>0</v>
      </c>
      <c r="AY37" s="547">
        <f>IF(TabA1[[#This Row],[Stich-
probe]]=0,0,TabA1[[#This Row],[Stich-
probe]]*TabA1[[#This Row],[Differenz
förderfähig/
eingereicht nach Prüfung ÖIF (€)]]/TabA1[[#This Row],[eingereichter
Betrag (€)]]*-1)</f>
        <v>0</v>
      </c>
      <c r="AZ37" s="61"/>
    </row>
    <row r="38" spans="2:52" s="60" customFormat="1">
      <c r="B38" s="61"/>
      <c r="C38" s="536">
        <f>IF(TabA1[[#This Row],[Zufalls-
zahl wenn
lfd. Nr.]]=0,0,IF(RANK(TabA1[[#This Row],[Zufalls-
zahl wenn
lfd. Nr.]],TabA1[Zufalls-
zahl wenn
lfd. Nr.])&lt;=TabA1[[#Totals],[Zufalls-
zahl]],1,0))</f>
        <v>0</v>
      </c>
      <c r="D38" s="531" t="s">
        <v>12</v>
      </c>
      <c r="E38" s="532">
        <v>32</v>
      </c>
      <c r="F38" s="13"/>
      <c r="G38" s="8"/>
      <c r="H38" s="8"/>
      <c r="I38" s="8"/>
      <c r="J38" s="8"/>
      <c r="K38" s="152"/>
      <c r="L38" s="152"/>
      <c r="M38" s="72">
        <f>(TabA1[[#This Row],[förderfähiger 
Betrag nach Prüfung ÖIF (€)]]-TabA1[[#This Row],[eingereichter
Betrag (€)]])*IF(TabA1[[#This Row],[Stich-
probe]]&gt;0,1,0)</f>
        <v>0</v>
      </c>
      <c r="N38" s="8"/>
      <c r="O38" s="8"/>
      <c r="P38" s="8"/>
      <c r="Q38" s="537"/>
      <c r="R38" s="8"/>
      <c r="S38" s="538" t="str">
        <f>IF(ISERROR(VLOOKUP(TabA1[[#This Row],[Grund für Differenz]],Datenquelle!$I$3:$J$20,2,FALSE)),"",VLOOKUP(TabA1[[#This Row],[Grund für Differenz]],Datenquelle!$I$3:$J$20,2,FALSE))</f>
        <v/>
      </c>
      <c r="T38" s="539"/>
      <c r="U38" s="540"/>
      <c r="V38" s="540"/>
      <c r="W38" s="541"/>
      <c r="X38" s="541"/>
      <c r="Y38" s="541"/>
      <c r="Z38" s="541"/>
      <c r="AA38" s="541"/>
      <c r="AB38" s="541"/>
      <c r="AC38" s="537"/>
      <c r="AD38" s="542"/>
      <c r="AE38" s="542"/>
      <c r="AF38" s="542"/>
      <c r="AG38" s="542"/>
      <c r="AH38" s="542"/>
      <c r="AI38" s="542"/>
      <c r="AJ38" s="542"/>
      <c r="AK38" s="542"/>
      <c r="AL38" s="542"/>
      <c r="AM38" s="542"/>
      <c r="AN38" s="543"/>
      <c r="AO38" s="542" t="s">
        <v>317</v>
      </c>
      <c r="AP38" s="542" t="s">
        <v>317</v>
      </c>
      <c r="AQ38" s="542" t="s">
        <v>317</v>
      </c>
      <c r="AR38" s="543"/>
      <c r="AS38" s="542"/>
      <c r="AT38" s="537"/>
      <c r="AU38" s="61" t="str">
        <f>IF(OR(TabA1[[#This Row],[eingereichter
Betrag (€)]]=0,TabA1[[#This Row],[eingereichter
Betrag (€)]]=""),"",COUNTA($K$6:$K38)-COUNTIF(($K$6:$K38),0))</f>
        <v/>
      </c>
      <c r="AV38" s="544">
        <f t="shared" ref="AV38:AV69" ca="1" si="1">RAND()</f>
        <v>0.34517763370660326</v>
      </c>
      <c r="AW38" s="545">
        <f>IF(TabA1[[#This Row],[Lfd.
Nr. f.
Stich-
probe]]&lt;&gt;"",TabA1[[#This Row],[Zufalls-
zahl]],0)</f>
        <v>0</v>
      </c>
      <c r="AX38" s="546">
        <f>IF(TabA1[[#This Row],[Stich-
probe]]&gt;0,IF(TabA1[[#This Row],[Differenz
förderfähig/
eingereicht nach Prüfung ÖIF (€)]]&lt;&gt;0,1,0),0)</f>
        <v>0</v>
      </c>
      <c r="AY38" s="547">
        <f>IF(TabA1[[#This Row],[Stich-
probe]]=0,0,TabA1[[#This Row],[Stich-
probe]]*TabA1[[#This Row],[Differenz
förderfähig/
eingereicht nach Prüfung ÖIF (€)]]/TabA1[[#This Row],[eingereichter
Betrag (€)]]*-1)</f>
        <v>0</v>
      </c>
      <c r="AZ38" s="61"/>
    </row>
    <row r="39" spans="2:52" s="60" customFormat="1">
      <c r="B39" s="61"/>
      <c r="C39" s="536">
        <f>IF(TabA1[[#This Row],[Zufalls-
zahl wenn
lfd. Nr.]]=0,0,IF(RANK(TabA1[[#This Row],[Zufalls-
zahl wenn
lfd. Nr.]],TabA1[Zufalls-
zahl wenn
lfd. Nr.])&lt;=TabA1[[#Totals],[Zufalls-
zahl]],1,0))</f>
        <v>0</v>
      </c>
      <c r="D39" s="531" t="s">
        <v>12</v>
      </c>
      <c r="E39" s="532">
        <v>33</v>
      </c>
      <c r="F39" s="13"/>
      <c r="G39" s="8"/>
      <c r="H39" s="8"/>
      <c r="I39" s="8"/>
      <c r="J39" s="8"/>
      <c r="K39" s="152"/>
      <c r="L39" s="152"/>
      <c r="M39" s="72">
        <f>(TabA1[[#This Row],[förderfähiger 
Betrag nach Prüfung ÖIF (€)]]-TabA1[[#This Row],[eingereichter
Betrag (€)]])*IF(TabA1[[#This Row],[Stich-
probe]]&gt;0,1,0)</f>
        <v>0</v>
      </c>
      <c r="N39" s="8"/>
      <c r="O39" s="8"/>
      <c r="P39" s="8"/>
      <c r="Q39" s="537"/>
      <c r="R39" s="8"/>
      <c r="S39" s="538" t="str">
        <f>IF(ISERROR(VLOOKUP(TabA1[[#This Row],[Grund für Differenz]],Datenquelle!$I$3:$J$20,2,FALSE)),"",VLOOKUP(TabA1[[#This Row],[Grund für Differenz]],Datenquelle!$I$3:$J$20,2,FALSE))</f>
        <v/>
      </c>
      <c r="T39" s="539"/>
      <c r="U39" s="540"/>
      <c r="V39" s="540"/>
      <c r="W39" s="541"/>
      <c r="X39" s="541"/>
      <c r="Y39" s="541"/>
      <c r="Z39" s="541"/>
      <c r="AA39" s="541"/>
      <c r="AB39" s="541"/>
      <c r="AC39" s="537"/>
      <c r="AD39" s="542"/>
      <c r="AE39" s="542"/>
      <c r="AF39" s="542"/>
      <c r="AG39" s="542"/>
      <c r="AH39" s="542"/>
      <c r="AI39" s="542"/>
      <c r="AJ39" s="542"/>
      <c r="AK39" s="542"/>
      <c r="AL39" s="542"/>
      <c r="AM39" s="542"/>
      <c r="AN39" s="543"/>
      <c r="AO39" s="542" t="s">
        <v>317</v>
      </c>
      <c r="AP39" s="542" t="s">
        <v>317</v>
      </c>
      <c r="AQ39" s="542" t="s">
        <v>317</v>
      </c>
      <c r="AR39" s="543"/>
      <c r="AS39" s="542"/>
      <c r="AT39" s="537"/>
      <c r="AU39" s="61" t="str">
        <f>IF(OR(TabA1[[#This Row],[eingereichter
Betrag (€)]]=0,TabA1[[#This Row],[eingereichter
Betrag (€)]]=""),"",COUNTA($K$6:$K39)-COUNTIF(($K$6:$K39),0))</f>
        <v/>
      </c>
      <c r="AV39" s="544">
        <f t="shared" ca="1" si="1"/>
        <v>0.72720702302169216</v>
      </c>
      <c r="AW39" s="545">
        <f>IF(TabA1[[#This Row],[Lfd.
Nr. f.
Stich-
probe]]&lt;&gt;"",TabA1[[#This Row],[Zufalls-
zahl]],0)</f>
        <v>0</v>
      </c>
      <c r="AX39" s="546">
        <f>IF(TabA1[[#This Row],[Stich-
probe]]&gt;0,IF(TabA1[[#This Row],[Differenz
förderfähig/
eingereicht nach Prüfung ÖIF (€)]]&lt;&gt;0,1,0),0)</f>
        <v>0</v>
      </c>
      <c r="AY39" s="547">
        <f>IF(TabA1[[#This Row],[Stich-
probe]]=0,0,TabA1[[#This Row],[Stich-
probe]]*TabA1[[#This Row],[Differenz
förderfähig/
eingereicht nach Prüfung ÖIF (€)]]/TabA1[[#This Row],[eingereichter
Betrag (€)]]*-1)</f>
        <v>0</v>
      </c>
      <c r="AZ39" s="61"/>
    </row>
    <row r="40" spans="2:52" s="60" customFormat="1">
      <c r="B40" s="61"/>
      <c r="C40" s="536">
        <f>IF(TabA1[[#This Row],[Zufalls-
zahl wenn
lfd. Nr.]]=0,0,IF(RANK(TabA1[[#This Row],[Zufalls-
zahl wenn
lfd. Nr.]],TabA1[Zufalls-
zahl wenn
lfd. Nr.])&lt;=TabA1[[#Totals],[Zufalls-
zahl]],1,0))</f>
        <v>0</v>
      </c>
      <c r="D40" s="531" t="s">
        <v>12</v>
      </c>
      <c r="E40" s="532">
        <v>34</v>
      </c>
      <c r="F40" s="13"/>
      <c r="G40" s="8"/>
      <c r="H40" s="8"/>
      <c r="I40" s="8"/>
      <c r="J40" s="8"/>
      <c r="K40" s="152"/>
      <c r="L40" s="152"/>
      <c r="M40" s="72">
        <f>(TabA1[[#This Row],[förderfähiger 
Betrag nach Prüfung ÖIF (€)]]-TabA1[[#This Row],[eingereichter
Betrag (€)]])*IF(TabA1[[#This Row],[Stich-
probe]]&gt;0,1,0)</f>
        <v>0</v>
      </c>
      <c r="N40" s="8"/>
      <c r="O40" s="8"/>
      <c r="P40" s="8"/>
      <c r="Q40" s="537"/>
      <c r="R40" s="8"/>
      <c r="S40" s="538" t="str">
        <f>IF(ISERROR(VLOOKUP(TabA1[[#This Row],[Grund für Differenz]],Datenquelle!$I$3:$J$20,2,FALSE)),"",VLOOKUP(TabA1[[#This Row],[Grund für Differenz]],Datenquelle!$I$3:$J$20,2,FALSE))</f>
        <v/>
      </c>
      <c r="T40" s="539"/>
      <c r="U40" s="540"/>
      <c r="V40" s="540"/>
      <c r="W40" s="541"/>
      <c r="X40" s="541"/>
      <c r="Y40" s="541"/>
      <c r="Z40" s="541"/>
      <c r="AA40" s="541"/>
      <c r="AB40" s="541"/>
      <c r="AC40" s="537"/>
      <c r="AD40" s="542"/>
      <c r="AE40" s="542"/>
      <c r="AF40" s="542"/>
      <c r="AG40" s="542"/>
      <c r="AH40" s="542"/>
      <c r="AI40" s="542"/>
      <c r="AJ40" s="542"/>
      <c r="AK40" s="542"/>
      <c r="AL40" s="542"/>
      <c r="AM40" s="542"/>
      <c r="AN40" s="543"/>
      <c r="AO40" s="542" t="s">
        <v>317</v>
      </c>
      <c r="AP40" s="542" t="s">
        <v>317</v>
      </c>
      <c r="AQ40" s="542" t="s">
        <v>317</v>
      </c>
      <c r="AR40" s="543"/>
      <c r="AS40" s="542"/>
      <c r="AT40" s="537"/>
      <c r="AU40" s="61" t="str">
        <f>IF(OR(TabA1[[#This Row],[eingereichter
Betrag (€)]]=0,TabA1[[#This Row],[eingereichter
Betrag (€)]]=""),"",COUNTA($K$6:$K40)-COUNTIF(($K$6:$K40),0))</f>
        <v/>
      </c>
      <c r="AV40" s="544">
        <f t="shared" ca="1" si="1"/>
        <v>5.5175715859119401E-2</v>
      </c>
      <c r="AW40" s="545">
        <f>IF(TabA1[[#This Row],[Lfd.
Nr. f.
Stich-
probe]]&lt;&gt;"",TabA1[[#This Row],[Zufalls-
zahl]],0)</f>
        <v>0</v>
      </c>
      <c r="AX40" s="546">
        <f>IF(TabA1[[#This Row],[Stich-
probe]]&gt;0,IF(TabA1[[#This Row],[Differenz
förderfähig/
eingereicht nach Prüfung ÖIF (€)]]&lt;&gt;0,1,0),0)</f>
        <v>0</v>
      </c>
      <c r="AY40" s="547">
        <f>IF(TabA1[[#This Row],[Stich-
probe]]=0,0,TabA1[[#This Row],[Stich-
probe]]*TabA1[[#This Row],[Differenz
förderfähig/
eingereicht nach Prüfung ÖIF (€)]]/TabA1[[#This Row],[eingereichter
Betrag (€)]]*-1)</f>
        <v>0</v>
      </c>
      <c r="AZ40" s="61"/>
    </row>
    <row r="41" spans="2:52" s="60" customFormat="1">
      <c r="B41" s="61"/>
      <c r="C41" s="536">
        <f>IF(TabA1[[#This Row],[Zufalls-
zahl wenn
lfd. Nr.]]=0,0,IF(RANK(TabA1[[#This Row],[Zufalls-
zahl wenn
lfd. Nr.]],TabA1[Zufalls-
zahl wenn
lfd. Nr.])&lt;=TabA1[[#Totals],[Zufalls-
zahl]],1,0))</f>
        <v>0</v>
      </c>
      <c r="D41" s="531" t="s">
        <v>12</v>
      </c>
      <c r="E41" s="532">
        <v>35</v>
      </c>
      <c r="F41" s="13"/>
      <c r="G41" s="8"/>
      <c r="H41" s="8"/>
      <c r="I41" s="8"/>
      <c r="J41" s="8"/>
      <c r="K41" s="152"/>
      <c r="L41" s="152"/>
      <c r="M41" s="72">
        <f>(TabA1[[#This Row],[förderfähiger 
Betrag nach Prüfung ÖIF (€)]]-TabA1[[#This Row],[eingereichter
Betrag (€)]])*IF(TabA1[[#This Row],[Stich-
probe]]&gt;0,1,0)</f>
        <v>0</v>
      </c>
      <c r="N41" s="8"/>
      <c r="O41" s="8"/>
      <c r="P41" s="8"/>
      <c r="Q41" s="537"/>
      <c r="R41" s="8"/>
      <c r="S41" s="538" t="str">
        <f>IF(ISERROR(VLOOKUP(TabA1[[#This Row],[Grund für Differenz]],Datenquelle!$I$3:$J$20,2,FALSE)),"",VLOOKUP(TabA1[[#This Row],[Grund für Differenz]],Datenquelle!$I$3:$J$20,2,FALSE))</f>
        <v/>
      </c>
      <c r="T41" s="539"/>
      <c r="U41" s="540"/>
      <c r="V41" s="540"/>
      <c r="W41" s="541"/>
      <c r="X41" s="541"/>
      <c r="Y41" s="541"/>
      <c r="Z41" s="541"/>
      <c r="AA41" s="541"/>
      <c r="AB41" s="541"/>
      <c r="AC41" s="537"/>
      <c r="AD41" s="542"/>
      <c r="AE41" s="542"/>
      <c r="AF41" s="542"/>
      <c r="AG41" s="542"/>
      <c r="AH41" s="542"/>
      <c r="AI41" s="542"/>
      <c r="AJ41" s="542"/>
      <c r="AK41" s="542"/>
      <c r="AL41" s="542"/>
      <c r="AM41" s="542"/>
      <c r="AN41" s="543"/>
      <c r="AO41" s="542" t="s">
        <v>317</v>
      </c>
      <c r="AP41" s="542" t="s">
        <v>317</v>
      </c>
      <c r="AQ41" s="542" t="s">
        <v>317</v>
      </c>
      <c r="AR41" s="543"/>
      <c r="AS41" s="542"/>
      <c r="AT41" s="537"/>
      <c r="AU41" s="61" t="str">
        <f>IF(OR(TabA1[[#This Row],[eingereichter
Betrag (€)]]=0,TabA1[[#This Row],[eingereichter
Betrag (€)]]=""),"",COUNTA($K$6:$K41)-COUNTIF(($K$6:$K41),0))</f>
        <v/>
      </c>
      <c r="AV41" s="544">
        <f t="shared" ca="1" si="1"/>
        <v>0.65033859023207452</v>
      </c>
      <c r="AW41" s="545">
        <f>IF(TabA1[[#This Row],[Lfd.
Nr. f.
Stich-
probe]]&lt;&gt;"",TabA1[[#This Row],[Zufalls-
zahl]],0)</f>
        <v>0</v>
      </c>
      <c r="AX41" s="546">
        <f>IF(TabA1[[#This Row],[Stich-
probe]]&gt;0,IF(TabA1[[#This Row],[Differenz
förderfähig/
eingereicht nach Prüfung ÖIF (€)]]&lt;&gt;0,1,0),0)</f>
        <v>0</v>
      </c>
      <c r="AY41" s="547">
        <f>IF(TabA1[[#This Row],[Stich-
probe]]=0,0,TabA1[[#This Row],[Stich-
probe]]*TabA1[[#This Row],[Differenz
förderfähig/
eingereicht nach Prüfung ÖIF (€)]]/TabA1[[#This Row],[eingereichter
Betrag (€)]]*-1)</f>
        <v>0</v>
      </c>
      <c r="AZ41" s="61"/>
    </row>
    <row r="42" spans="2:52" s="60" customFormat="1">
      <c r="B42" s="61"/>
      <c r="C42" s="536">
        <f>IF(TabA1[[#This Row],[Zufalls-
zahl wenn
lfd. Nr.]]=0,0,IF(RANK(TabA1[[#This Row],[Zufalls-
zahl wenn
lfd. Nr.]],TabA1[Zufalls-
zahl wenn
lfd. Nr.])&lt;=TabA1[[#Totals],[Zufalls-
zahl]],1,0))</f>
        <v>0</v>
      </c>
      <c r="D42" s="531" t="s">
        <v>12</v>
      </c>
      <c r="E42" s="532">
        <v>36</v>
      </c>
      <c r="F42" s="13"/>
      <c r="G42" s="8"/>
      <c r="H42" s="8"/>
      <c r="I42" s="8"/>
      <c r="J42" s="8"/>
      <c r="K42" s="152"/>
      <c r="L42" s="152"/>
      <c r="M42" s="72">
        <f>(TabA1[[#This Row],[förderfähiger 
Betrag nach Prüfung ÖIF (€)]]-TabA1[[#This Row],[eingereichter
Betrag (€)]])*IF(TabA1[[#This Row],[Stich-
probe]]&gt;0,1,0)</f>
        <v>0</v>
      </c>
      <c r="N42" s="8"/>
      <c r="O42" s="8"/>
      <c r="P42" s="8"/>
      <c r="Q42" s="537"/>
      <c r="R42" s="8"/>
      <c r="S42" s="538" t="str">
        <f>IF(ISERROR(VLOOKUP(TabA1[[#This Row],[Grund für Differenz]],Datenquelle!$I$3:$J$20,2,FALSE)),"",VLOOKUP(TabA1[[#This Row],[Grund für Differenz]],Datenquelle!$I$3:$J$20,2,FALSE))</f>
        <v/>
      </c>
      <c r="T42" s="539"/>
      <c r="U42" s="540"/>
      <c r="V42" s="540"/>
      <c r="W42" s="541"/>
      <c r="X42" s="541"/>
      <c r="Y42" s="541"/>
      <c r="Z42" s="541"/>
      <c r="AA42" s="541"/>
      <c r="AB42" s="541"/>
      <c r="AC42" s="537"/>
      <c r="AD42" s="542"/>
      <c r="AE42" s="542"/>
      <c r="AF42" s="542"/>
      <c r="AG42" s="542"/>
      <c r="AH42" s="542"/>
      <c r="AI42" s="542"/>
      <c r="AJ42" s="542"/>
      <c r="AK42" s="542"/>
      <c r="AL42" s="542"/>
      <c r="AM42" s="542"/>
      <c r="AN42" s="543"/>
      <c r="AO42" s="542" t="s">
        <v>317</v>
      </c>
      <c r="AP42" s="542" t="s">
        <v>317</v>
      </c>
      <c r="AQ42" s="542" t="s">
        <v>317</v>
      </c>
      <c r="AR42" s="543"/>
      <c r="AS42" s="542"/>
      <c r="AT42" s="537"/>
      <c r="AU42" s="61" t="str">
        <f>IF(OR(TabA1[[#This Row],[eingereichter
Betrag (€)]]=0,TabA1[[#This Row],[eingereichter
Betrag (€)]]=""),"",COUNTA($K$6:$K42)-COUNTIF(($K$6:$K42),0))</f>
        <v/>
      </c>
      <c r="AV42" s="544">
        <f t="shared" ca="1" si="1"/>
        <v>0.72518370755790806</v>
      </c>
      <c r="AW42" s="545">
        <f>IF(TabA1[[#This Row],[Lfd.
Nr. f.
Stich-
probe]]&lt;&gt;"",TabA1[[#This Row],[Zufalls-
zahl]],0)</f>
        <v>0</v>
      </c>
      <c r="AX42" s="546">
        <f>IF(TabA1[[#This Row],[Stich-
probe]]&gt;0,IF(TabA1[[#This Row],[Differenz
förderfähig/
eingereicht nach Prüfung ÖIF (€)]]&lt;&gt;0,1,0),0)</f>
        <v>0</v>
      </c>
      <c r="AY42" s="547">
        <f>IF(TabA1[[#This Row],[Stich-
probe]]=0,0,TabA1[[#This Row],[Stich-
probe]]*TabA1[[#This Row],[Differenz
förderfähig/
eingereicht nach Prüfung ÖIF (€)]]/TabA1[[#This Row],[eingereichter
Betrag (€)]]*-1)</f>
        <v>0</v>
      </c>
      <c r="AZ42" s="61"/>
    </row>
    <row r="43" spans="2:52" s="60" customFormat="1">
      <c r="B43" s="61"/>
      <c r="C43" s="536">
        <f>IF(TabA1[[#This Row],[Zufalls-
zahl wenn
lfd. Nr.]]=0,0,IF(RANK(TabA1[[#This Row],[Zufalls-
zahl wenn
lfd. Nr.]],TabA1[Zufalls-
zahl wenn
lfd. Nr.])&lt;=TabA1[[#Totals],[Zufalls-
zahl]],1,0))</f>
        <v>0</v>
      </c>
      <c r="D43" s="531" t="s">
        <v>12</v>
      </c>
      <c r="E43" s="532">
        <v>37</v>
      </c>
      <c r="F43" s="13"/>
      <c r="G43" s="8"/>
      <c r="H43" s="8"/>
      <c r="I43" s="8"/>
      <c r="J43" s="8"/>
      <c r="K43" s="152"/>
      <c r="L43" s="152"/>
      <c r="M43" s="72">
        <f>(TabA1[[#This Row],[förderfähiger 
Betrag nach Prüfung ÖIF (€)]]-TabA1[[#This Row],[eingereichter
Betrag (€)]])*IF(TabA1[[#This Row],[Stich-
probe]]&gt;0,1,0)</f>
        <v>0</v>
      </c>
      <c r="N43" s="8"/>
      <c r="O43" s="8"/>
      <c r="P43" s="8"/>
      <c r="Q43" s="537"/>
      <c r="R43" s="8"/>
      <c r="S43" s="538" t="str">
        <f>IF(ISERROR(VLOOKUP(TabA1[[#This Row],[Grund für Differenz]],Datenquelle!$I$3:$J$20,2,FALSE)),"",VLOOKUP(TabA1[[#This Row],[Grund für Differenz]],Datenquelle!$I$3:$J$20,2,FALSE))</f>
        <v/>
      </c>
      <c r="T43" s="539"/>
      <c r="U43" s="540"/>
      <c r="V43" s="540"/>
      <c r="W43" s="541"/>
      <c r="X43" s="541"/>
      <c r="Y43" s="541"/>
      <c r="Z43" s="541"/>
      <c r="AA43" s="541"/>
      <c r="AB43" s="541"/>
      <c r="AC43" s="537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3"/>
      <c r="AO43" s="542" t="s">
        <v>317</v>
      </c>
      <c r="AP43" s="542" t="s">
        <v>317</v>
      </c>
      <c r="AQ43" s="542" t="s">
        <v>317</v>
      </c>
      <c r="AR43" s="543"/>
      <c r="AS43" s="542"/>
      <c r="AT43" s="537"/>
      <c r="AU43" s="61" t="str">
        <f>IF(OR(TabA1[[#This Row],[eingereichter
Betrag (€)]]=0,TabA1[[#This Row],[eingereichter
Betrag (€)]]=""),"",COUNTA($K$6:$K43)-COUNTIF(($K$6:$K43),0))</f>
        <v/>
      </c>
      <c r="AV43" s="544">
        <f t="shared" ca="1" si="1"/>
        <v>0.84845609086818996</v>
      </c>
      <c r="AW43" s="545">
        <f>IF(TabA1[[#This Row],[Lfd.
Nr. f.
Stich-
probe]]&lt;&gt;"",TabA1[[#This Row],[Zufalls-
zahl]],0)</f>
        <v>0</v>
      </c>
      <c r="AX43" s="546">
        <f>IF(TabA1[[#This Row],[Stich-
probe]]&gt;0,IF(TabA1[[#This Row],[Differenz
förderfähig/
eingereicht nach Prüfung ÖIF (€)]]&lt;&gt;0,1,0),0)</f>
        <v>0</v>
      </c>
      <c r="AY43" s="547">
        <f>IF(TabA1[[#This Row],[Stich-
probe]]=0,0,TabA1[[#This Row],[Stich-
probe]]*TabA1[[#This Row],[Differenz
förderfähig/
eingereicht nach Prüfung ÖIF (€)]]/TabA1[[#This Row],[eingereichter
Betrag (€)]]*-1)</f>
        <v>0</v>
      </c>
      <c r="AZ43" s="61"/>
    </row>
    <row r="44" spans="2:52" s="60" customFormat="1">
      <c r="B44" s="61"/>
      <c r="C44" s="536">
        <f>IF(TabA1[[#This Row],[Zufalls-
zahl wenn
lfd. Nr.]]=0,0,IF(RANK(TabA1[[#This Row],[Zufalls-
zahl wenn
lfd. Nr.]],TabA1[Zufalls-
zahl wenn
lfd. Nr.])&lt;=TabA1[[#Totals],[Zufalls-
zahl]],1,0))</f>
        <v>0</v>
      </c>
      <c r="D44" s="531" t="s">
        <v>12</v>
      </c>
      <c r="E44" s="532">
        <v>38</v>
      </c>
      <c r="F44" s="13"/>
      <c r="G44" s="8"/>
      <c r="H44" s="8"/>
      <c r="I44" s="8"/>
      <c r="J44" s="8"/>
      <c r="K44" s="152"/>
      <c r="L44" s="152"/>
      <c r="M44" s="72">
        <f>(TabA1[[#This Row],[förderfähiger 
Betrag nach Prüfung ÖIF (€)]]-TabA1[[#This Row],[eingereichter
Betrag (€)]])*IF(TabA1[[#This Row],[Stich-
probe]]&gt;0,1,0)</f>
        <v>0</v>
      </c>
      <c r="N44" s="8"/>
      <c r="O44" s="8"/>
      <c r="P44" s="8"/>
      <c r="Q44" s="537"/>
      <c r="R44" s="8"/>
      <c r="S44" s="538" t="str">
        <f>IF(ISERROR(VLOOKUP(TabA1[[#This Row],[Grund für Differenz]],Datenquelle!$I$3:$J$20,2,FALSE)),"",VLOOKUP(TabA1[[#This Row],[Grund für Differenz]],Datenquelle!$I$3:$J$20,2,FALSE))</f>
        <v/>
      </c>
      <c r="T44" s="539"/>
      <c r="U44" s="540"/>
      <c r="V44" s="540"/>
      <c r="W44" s="541"/>
      <c r="X44" s="541"/>
      <c r="Y44" s="541"/>
      <c r="Z44" s="541"/>
      <c r="AA44" s="541"/>
      <c r="AB44" s="541"/>
      <c r="AC44" s="537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3"/>
      <c r="AO44" s="542" t="s">
        <v>317</v>
      </c>
      <c r="AP44" s="542" t="s">
        <v>317</v>
      </c>
      <c r="AQ44" s="542" t="s">
        <v>317</v>
      </c>
      <c r="AR44" s="543"/>
      <c r="AS44" s="542"/>
      <c r="AT44" s="537"/>
      <c r="AU44" s="61" t="str">
        <f>IF(OR(TabA1[[#This Row],[eingereichter
Betrag (€)]]=0,TabA1[[#This Row],[eingereichter
Betrag (€)]]=""),"",COUNTA($K$6:$K44)-COUNTIF(($K$6:$K44),0))</f>
        <v/>
      </c>
      <c r="AV44" s="544">
        <f t="shared" ca="1" si="1"/>
        <v>0.64756714771624968</v>
      </c>
      <c r="AW44" s="545">
        <f>IF(TabA1[[#This Row],[Lfd.
Nr. f.
Stich-
probe]]&lt;&gt;"",TabA1[[#This Row],[Zufalls-
zahl]],0)</f>
        <v>0</v>
      </c>
      <c r="AX44" s="546">
        <f>IF(TabA1[[#This Row],[Stich-
probe]]&gt;0,IF(TabA1[[#This Row],[Differenz
förderfähig/
eingereicht nach Prüfung ÖIF (€)]]&lt;&gt;0,1,0),0)</f>
        <v>0</v>
      </c>
      <c r="AY44" s="547">
        <f>IF(TabA1[[#This Row],[Stich-
probe]]=0,0,TabA1[[#This Row],[Stich-
probe]]*TabA1[[#This Row],[Differenz
förderfähig/
eingereicht nach Prüfung ÖIF (€)]]/TabA1[[#This Row],[eingereichter
Betrag (€)]]*-1)</f>
        <v>0</v>
      </c>
      <c r="AZ44" s="61"/>
    </row>
    <row r="45" spans="2:52" s="60" customFormat="1">
      <c r="B45" s="61"/>
      <c r="C45" s="536">
        <f>IF(TabA1[[#This Row],[Zufalls-
zahl wenn
lfd. Nr.]]=0,0,IF(RANK(TabA1[[#This Row],[Zufalls-
zahl wenn
lfd. Nr.]],TabA1[Zufalls-
zahl wenn
lfd. Nr.])&lt;=TabA1[[#Totals],[Zufalls-
zahl]],1,0))</f>
        <v>0</v>
      </c>
      <c r="D45" s="531" t="s">
        <v>12</v>
      </c>
      <c r="E45" s="532">
        <v>39</v>
      </c>
      <c r="F45" s="13"/>
      <c r="G45" s="8"/>
      <c r="H45" s="8"/>
      <c r="I45" s="8"/>
      <c r="J45" s="8"/>
      <c r="K45" s="152"/>
      <c r="L45" s="152"/>
      <c r="M45" s="72">
        <f>(TabA1[[#This Row],[förderfähiger 
Betrag nach Prüfung ÖIF (€)]]-TabA1[[#This Row],[eingereichter
Betrag (€)]])*IF(TabA1[[#This Row],[Stich-
probe]]&gt;0,1,0)</f>
        <v>0</v>
      </c>
      <c r="N45" s="8"/>
      <c r="O45" s="8"/>
      <c r="P45" s="8"/>
      <c r="Q45" s="537"/>
      <c r="R45" s="8"/>
      <c r="S45" s="538" t="str">
        <f>IF(ISERROR(VLOOKUP(TabA1[[#This Row],[Grund für Differenz]],Datenquelle!$I$3:$J$20,2,FALSE)),"",VLOOKUP(TabA1[[#This Row],[Grund für Differenz]],Datenquelle!$I$3:$J$20,2,FALSE))</f>
        <v/>
      </c>
      <c r="T45" s="539"/>
      <c r="U45" s="540"/>
      <c r="V45" s="540"/>
      <c r="W45" s="541"/>
      <c r="X45" s="541"/>
      <c r="Y45" s="541"/>
      <c r="Z45" s="541"/>
      <c r="AA45" s="541"/>
      <c r="AB45" s="541"/>
      <c r="AC45" s="537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3"/>
      <c r="AO45" s="542" t="s">
        <v>317</v>
      </c>
      <c r="AP45" s="542" t="s">
        <v>317</v>
      </c>
      <c r="AQ45" s="542" t="s">
        <v>317</v>
      </c>
      <c r="AR45" s="543"/>
      <c r="AS45" s="542"/>
      <c r="AT45" s="537"/>
      <c r="AU45" s="61" t="str">
        <f>IF(OR(TabA1[[#This Row],[eingereichter
Betrag (€)]]=0,TabA1[[#This Row],[eingereichter
Betrag (€)]]=""),"",COUNTA($K$6:$K45)-COUNTIF(($K$6:$K45),0))</f>
        <v/>
      </c>
      <c r="AV45" s="544">
        <f t="shared" ca="1" si="1"/>
        <v>0.23232995655757338</v>
      </c>
      <c r="AW45" s="545">
        <f>IF(TabA1[[#This Row],[Lfd.
Nr. f.
Stich-
probe]]&lt;&gt;"",TabA1[[#This Row],[Zufalls-
zahl]],0)</f>
        <v>0</v>
      </c>
      <c r="AX45" s="546">
        <f>IF(TabA1[[#This Row],[Stich-
probe]]&gt;0,IF(TabA1[[#This Row],[Differenz
förderfähig/
eingereicht nach Prüfung ÖIF (€)]]&lt;&gt;0,1,0),0)</f>
        <v>0</v>
      </c>
      <c r="AY45" s="547">
        <f>IF(TabA1[[#This Row],[Stich-
probe]]=0,0,TabA1[[#This Row],[Stich-
probe]]*TabA1[[#This Row],[Differenz
förderfähig/
eingereicht nach Prüfung ÖIF (€)]]/TabA1[[#This Row],[eingereichter
Betrag (€)]]*-1)</f>
        <v>0</v>
      </c>
      <c r="AZ45" s="61"/>
    </row>
    <row r="46" spans="2:52" s="60" customFormat="1">
      <c r="B46" s="61"/>
      <c r="C46" s="536">
        <f>IF(TabA1[[#This Row],[Zufalls-
zahl wenn
lfd. Nr.]]=0,0,IF(RANK(TabA1[[#This Row],[Zufalls-
zahl wenn
lfd. Nr.]],TabA1[Zufalls-
zahl wenn
lfd. Nr.])&lt;=TabA1[[#Totals],[Zufalls-
zahl]],1,0))</f>
        <v>0</v>
      </c>
      <c r="D46" s="531" t="s">
        <v>12</v>
      </c>
      <c r="E46" s="532">
        <v>40</v>
      </c>
      <c r="F46" s="13"/>
      <c r="G46" s="8"/>
      <c r="H46" s="8"/>
      <c r="I46" s="8"/>
      <c r="J46" s="8"/>
      <c r="K46" s="152"/>
      <c r="L46" s="152"/>
      <c r="M46" s="72">
        <f>(TabA1[[#This Row],[förderfähiger 
Betrag nach Prüfung ÖIF (€)]]-TabA1[[#This Row],[eingereichter
Betrag (€)]])*IF(TabA1[[#This Row],[Stich-
probe]]&gt;0,1,0)</f>
        <v>0</v>
      </c>
      <c r="N46" s="8"/>
      <c r="O46" s="8"/>
      <c r="P46" s="8"/>
      <c r="Q46" s="537"/>
      <c r="R46" s="8"/>
      <c r="S46" s="538" t="str">
        <f>IF(ISERROR(VLOOKUP(TabA1[[#This Row],[Grund für Differenz]],Datenquelle!$I$3:$J$20,2,FALSE)),"",VLOOKUP(TabA1[[#This Row],[Grund für Differenz]],Datenquelle!$I$3:$J$20,2,FALSE))</f>
        <v/>
      </c>
      <c r="T46" s="539"/>
      <c r="U46" s="540"/>
      <c r="V46" s="540"/>
      <c r="W46" s="541"/>
      <c r="X46" s="541"/>
      <c r="Y46" s="541"/>
      <c r="Z46" s="541"/>
      <c r="AA46" s="541"/>
      <c r="AB46" s="541"/>
      <c r="AC46" s="537"/>
      <c r="AD46" s="542"/>
      <c r="AE46" s="542"/>
      <c r="AF46" s="542"/>
      <c r="AG46" s="542"/>
      <c r="AH46" s="542"/>
      <c r="AI46" s="542"/>
      <c r="AJ46" s="542"/>
      <c r="AK46" s="542"/>
      <c r="AL46" s="542"/>
      <c r="AM46" s="542"/>
      <c r="AN46" s="543"/>
      <c r="AO46" s="542" t="s">
        <v>317</v>
      </c>
      <c r="AP46" s="542" t="s">
        <v>317</v>
      </c>
      <c r="AQ46" s="542" t="s">
        <v>317</v>
      </c>
      <c r="AR46" s="543"/>
      <c r="AS46" s="542"/>
      <c r="AT46" s="537"/>
      <c r="AU46" s="61" t="str">
        <f>IF(OR(TabA1[[#This Row],[eingereichter
Betrag (€)]]=0,TabA1[[#This Row],[eingereichter
Betrag (€)]]=""),"",COUNTA($K$6:$K46)-COUNTIF(($K$6:$K46),0))</f>
        <v/>
      </c>
      <c r="AV46" s="544">
        <f t="shared" ca="1" si="1"/>
        <v>0.48466749091838179</v>
      </c>
      <c r="AW46" s="545">
        <f>IF(TabA1[[#This Row],[Lfd.
Nr. f.
Stich-
probe]]&lt;&gt;"",TabA1[[#This Row],[Zufalls-
zahl]],0)</f>
        <v>0</v>
      </c>
      <c r="AX46" s="546">
        <f>IF(TabA1[[#This Row],[Stich-
probe]]&gt;0,IF(TabA1[[#This Row],[Differenz
förderfähig/
eingereicht nach Prüfung ÖIF (€)]]&lt;&gt;0,1,0),0)</f>
        <v>0</v>
      </c>
      <c r="AY46" s="547">
        <f>IF(TabA1[[#This Row],[Stich-
probe]]=0,0,TabA1[[#This Row],[Stich-
probe]]*TabA1[[#This Row],[Differenz
förderfähig/
eingereicht nach Prüfung ÖIF (€)]]/TabA1[[#This Row],[eingereichter
Betrag (€)]]*-1)</f>
        <v>0</v>
      </c>
      <c r="AZ46" s="61"/>
    </row>
    <row r="47" spans="2:52" s="60" customFormat="1">
      <c r="B47" s="61"/>
      <c r="C47" s="536">
        <f>IF(TabA1[[#This Row],[Zufalls-
zahl wenn
lfd. Nr.]]=0,0,IF(RANK(TabA1[[#This Row],[Zufalls-
zahl wenn
lfd. Nr.]],TabA1[Zufalls-
zahl wenn
lfd. Nr.])&lt;=TabA1[[#Totals],[Zufalls-
zahl]],1,0))</f>
        <v>0</v>
      </c>
      <c r="D47" s="531" t="s">
        <v>12</v>
      </c>
      <c r="E47" s="532">
        <v>41</v>
      </c>
      <c r="F47" s="13"/>
      <c r="G47" s="8"/>
      <c r="H47" s="8"/>
      <c r="I47" s="8"/>
      <c r="J47" s="8"/>
      <c r="K47" s="152"/>
      <c r="L47" s="152"/>
      <c r="M47" s="72">
        <f>(TabA1[[#This Row],[förderfähiger 
Betrag nach Prüfung ÖIF (€)]]-TabA1[[#This Row],[eingereichter
Betrag (€)]])*IF(TabA1[[#This Row],[Stich-
probe]]&gt;0,1,0)</f>
        <v>0</v>
      </c>
      <c r="N47" s="8"/>
      <c r="O47" s="8"/>
      <c r="P47" s="8"/>
      <c r="Q47" s="537"/>
      <c r="R47" s="8"/>
      <c r="S47" s="538" t="str">
        <f>IF(ISERROR(VLOOKUP(TabA1[[#This Row],[Grund für Differenz]],Datenquelle!$I$3:$J$20,2,FALSE)),"",VLOOKUP(TabA1[[#This Row],[Grund für Differenz]],Datenquelle!$I$3:$J$20,2,FALSE))</f>
        <v/>
      </c>
      <c r="T47" s="539"/>
      <c r="U47" s="540"/>
      <c r="V47" s="540"/>
      <c r="W47" s="541"/>
      <c r="X47" s="541"/>
      <c r="Y47" s="541"/>
      <c r="Z47" s="541"/>
      <c r="AA47" s="541"/>
      <c r="AB47" s="541"/>
      <c r="AC47" s="537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3"/>
      <c r="AO47" s="542" t="s">
        <v>317</v>
      </c>
      <c r="AP47" s="542" t="s">
        <v>317</v>
      </c>
      <c r="AQ47" s="542" t="s">
        <v>317</v>
      </c>
      <c r="AR47" s="543"/>
      <c r="AS47" s="542"/>
      <c r="AT47" s="537"/>
      <c r="AU47" s="61" t="str">
        <f>IF(OR(TabA1[[#This Row],[eingereichter
Betrag (€)]]=0,TabA1[[#This Row],[eingereichter
Betrag (€)]]=""),"",COUNTA($K$6:$K47)-COUNTIF(($K$6:$K47),0))</f>
        <v/>
      </c>
      <c r="AV47" s="544">
        <f t="shared" ca="1" si="1"/>
        <v>0.35932141091672087</v>
      </c>
      <c r="AW47" s="545">
        <f>IF(TabA1[[#This Row],[Lfd.
Nr. f.
Stich-
probe]]&lt;&gt;"",TabA1[[#This Row],[Zufalls-
zahl]],0)</f>
        <v>0</v>
      </c>
      <c r="AX47" s="546">
        <f>IF(TabA1[[#This Row],[Stich-
probe]]&gt;0,IF(TabA1[[#This Row],[Differenz
förderfähig/
eingereicht nach Prüfung ÖIF (€)]]&lt;&gt;0,1,0),0)</f>
        <v>0</v>
      </c>
      <c r="AY47" s="547">
        <f>IF(TabA1[[#This Row],[Stich-
probe]]=0,0,TabA1[[#This Row],[Stich-
probe]]*TabA1[[#This Row],[Differenz
förderfähig/
eingereicht nach Prüfung ÖIF (€)]]/TabA1[[#This Row],[eingereichter
Betrag (€)]]*-1)</f>
        <v>0</v>
      </c>
      <c r="AZ47" s="61"/>
    </row>
    <row r="48" spans="2:52" s="60" customFormat="1">
      <c r="B48" s="61"/>
      <c r="C48" s="536">
        <f>IF(TabA1[[#This Row],[Zufalls-
zahl wenn
lfd. Nr.]]=0,0,IF(RANK(TabA1[[#This Row],[Zufalls-
zahl wenn
lfd. Nr.]],TabA1[Zufalls-
zahl wenn
lfd. Nr.])&lt;=TabA1[[#Totals],[Zufalls-
zahl]],1,0))</f>
        <v>0</v>
      </c>
      <c r="D48" s="531" t="s">
        <v>12</v>
      </c>
      <c r="E48" s="532">
        <v>42</v>
      </c>
      <c r="F48" s="13"/>
      <c r="G48" s="8"/>
      <c r="H48" s="8"/>
      <c r="I48" s="8"/>
      <c r="J48" s="8"/>
      <c r="K48" s="152"/>
      <c r="L48" s="152"/>
      <c r="M48" s="72">
        <f>(TabA1[[#This Row],[förderfähiger 
Betrag nach Prüfung ÖIF (€)]]-TabA1[[#This Row],[eingereichter
Betrag (€)]])*IF(TabA1[[#This Row],[Stich-
probe]]&gt;0,1,0)</f>
        <v>0</v>
      </c>
      <c r="N48" s="8"/>
      <c r="O48" s="8"/>
      <c r="P48" s="8"/>
      <c r="Q48" s="537"/>
      <c r="R48" s="8"/>
      <c r="S48" s="538" t="str">
        <f>IF(ISERROR(VLOOKUP(TabA1[[#This Row],[Grund für Differenz]],Datenquelle!$I$3:$J$20,2,FALSE)),"",VLOOKUP(TabA1[[#This Row],[Grund für Differenz]],Datenquelle!$I$3:$J$20,2,FALSE))</f>
        <v/>
      </c>
      <c r="T48" s="539"/>
      <c r="U48" s="540"/>
      <c r="V48" s="540"/>
      <c r="W48" s="541"/>
      <c r="X48" s="541"/>
      <c r="Y48" s="541"/>
      <c r="Z48" s="541"/>
      <c r="AA48" s="541"/>
      <c r="AB48" s="541"/>
      <c r="AC48" s="537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3"/>
      <c r="AO48" s="542" t="s">
        <v>317</v>
      </c>
      <c r="AP48" s="542" t="s">
        <v>317</v>
      </c>
      <c r="AQ48" s="542" t="s">
        <v>317</v>
      </c>
      <c r="AR48" s="543"/>
      <c r="AS48" s="542"/>
      <c r="AT48" s="537"/>
      <c r="AU48" s="61" t="str">
        <f>IF(OR(TabA1[[#This Row],[eingereichter
Betrag (€)]]=0,TabA1[[#This Row],[eingereichter
Betrag (€)]]=""),"",COUNTA($K$6:$K48)-COUNTIF(($K$6:$K48),0))</f>
        <v/>
      </c>
      <c r="AV48" s="544">
        <f t="shared" ca="1" si="1"/>
        <v>0.89154804181846137</v>
      </c>
      <c r="AW48" s="545">
        <f>IF(TabA1[[#This Row],[Lfd.
Nr. f.
Stich-
probe]]&lt;&gt;"",TabA1[[#This Row],[Zufalls-
zahl]],0)</f>
        <v>0</v>
      </c>
      <c r="AX48" s="546">
        <f>IF(TabA1[[#This Row],[Stich-
probe]]&gt;0,IF(TabA1[[#This Row],[Differenz
förderfähig/
eingereicht nach Prüfung ÖIF (€)]]&lt;&gt;0,1,0),0)</f>
        <v>0</v>
      </c>
      <c r="AY48" s="547">
        <f>IF(TabA1[[#This Row],[Stich-
probe]]=0,0,TabA1[[#This Row],[Stich-
probe]]*TabA1[[#This Row],[Differenz
förderfähig/
eingereicht nach Prüfung ÖIF (€)]]/TabA1[[#This Row],[eingereichter
Betrag (€)]]*-1)</f>
        <v>0</v>
      </c>
      <c r="AZ48" s="61"/>
    </row>
    <row r="49" spans="2:52" s="60" customFormat="1">
      <c r="B49" s="61"/>
      <c r="C49" s="536">
        <f>IF(TabA1[[#This Row],[Zufalls-
zahl wenn
lfd. Nr.]]=0,0,IF(RANK(TabA1[[#This Row],[Zufalls-
zahl wenn
lfd. Nr.]],TabA1[Zufalls-
zahl wenn
lfd. Nr.])&lt;=TabA1[[#Totals],[Zufalls-
zahl]],1,0))</f>
        <v>0</v>
      </c>
      <c r="D49" s="531" t="s">
        <v>12</v>
      </c>
      <c r="E49" s="532">
        <v>43</v>
      </c>
      <c r="F49" s="13"/>
      <c r="G49" s="8"/>
      <c r="H49" s="8"/>
      <c r="I49" s="8"/>
      <c r="J49" s="8"/>
      <c r="K49" s="152"/>
      <c r="L49" s="152"/>
      <c r="M49" s="72">
        <f>(TabA1[[#This Row],[förderfähiger 
Betrag nach Prüfung ÖIF (€)]]-TabA1[[#This Row],[eingereichter
Betrag (€)]])*IF(TabA1[[#This Row],[Stich-
probe]]&gt;0,1,0)</f>
        <v>0</v>
      </c>
      <c r="N49" s="8"/>
      <c r="O49" s="8"/>
      <c r="P49" s="8"/>
      <c r="Q49" s="537"/>
      <c r="R49" s="8"/>
      <c r="S49" s="538" t="str">
        <f>IF(ISERROR(VLOOKUP(TabA1[[#This Row],[Grund für Differenz]],Datenquelle!$I$3:$J$20,2,FALSE)),"",VLOOKUP(TabA1[[#This Row],[Grund für Differenz]],Datenquelle!$I$3:$J$20,2,FALSE))</f>
        <v/>
      </c>
      <c r="T49" s="539"/>
      <c r="U49" s="540"/>
      <c r="V49" s="540"/>
      <c r="W49" s="541"/>
      <c r="X49" s="541"/>
      <c r="Y49" s="541"/>
      <c r="Z49" s="541"/>
      <c r="AA49" s="541"/>
      <c r="AB49" s="541"/>
      <c r="AC49" s="537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3"/>
      <c r="AO49" s="542" t="s">
        <v>317</v>
      </c>
      <c r="AP49" s="542" t="s">
        <v>317</v>
      </c>
      <c r="AQ49" s="542" t="s">
        <v>317</v>
      </c>
      <c r="AR49" s="543"/>
      <c r="AS49" s="542"/>
      <c r="AT49" s="537"/>
      <c r="AU49" s="61" t="str">
        <f>IF(OR(TabA1[[#This Row],[eingereichter
Betrag (€)]]=0,TabA1[[#This Row],[eingereichter
Betrag (€)]]=""),"",COUNTA($K$6:$K49)-COUNTIF(($K$6:$K49),0))</f>
        <v/>
      </c>
      <c r="AV49" s="544">
        <f t="shared" ca="1" si="1"/>
        <v>0.93719430314561203</v>
      </c>
      <c r="AW49" s="545">
        <f>IF(TabA1[[#This Row],[Lfd.
Nr. f.
Stich-
probe]]&lt;&gt;"",TabA1[[#This Row],[Zufalls-
zahl]],0)</f>
        <v>0</v>
      </c>
      <c r="AX49" s="546">
        <f>IF(TabA1[[#This Row],[Stich-
probe]]&gt;0,IF(TabA1[[#This Row],[Differenz
förderfähig/
eingereicht nach Prüfung ÖIF (€)]]&lt;&gt;0,1,0),0)</f>
        <v>0</v>
      </c>
      <c r="AY49" s="547">
        <f>IF(TabA1[[#This Row],[Stich-
probe]]=0,0,TabA1[[#This Row],[Stich-
probe]]*TabA1[[#This Row],[Differenz
förderfähig/
eingereicht nach Prüfung ÖIF (€)]]/TabA1[[#This Row],[eingereichter
Betrag (€)]]*-1)</f>
        <v>0</v>
      </c>
      <c r="AZ49" s="61"/>
    </row>
    <row r="50" spans="2:52" s="60" customFormat="1">
      <c r="B50" s="61"/>
      <c r="C50" s="536">
        <f>IF(TabA1[[#This Row],[Zufalls-
zahl wenn
lfd. Nr.]]=0,0,IF(RANK(TabA1[[#This Row],[Zufalls-
zahl wenn
lfd. Nr.]],TabA1[Zufalls-
zahl wenn
lfd. Nr.])&lt;=TabA1[[#Totals],[Zufalls-
zahl]],1,0))</f>
        <v>0</v>
      </c>
      <c r="D50" s="531" t="s">
        <v>12</v>
      </c>
      <c r="E50" s="532">
        <v>44</v>
      </c>
      <c r="F50" s="13"/>
      <c r="G50" s="8"/>
      <c r="H50" s="8"/>
      <c r="I50" s="8"/>
      <c r="J50" s="8"/>
      <c r="K50" s="152"/>
      <c r="L50" s="152"/>
      <c r="M50" s="72">
        <f>(TabA1[[#This Row],[förderfähiger 
Betrag nach Prüfung ÖIF (€)]]-TabA1[[#This Row],[eingereichter
Betrag (€)]])*IF(TabA1[[#This Row],[Stich-
probe]]&gt;0,1,0)</f>
        <v>0</v>
      </c>
      <c r="N50" s="8"/>
      <c r="O50" s="8"/>
      <c r="P50" s="8"/>
      <c r="Q50" s="537"/>
      <c r="R50" s="8"/>
      <c r="S50" s="538" t="str">
        <f>IF(ISERROR(VLOOKUP(TabA1[[#This Row],[Grund für Differenz]],Datenquelle!$I$3:$J$20,2,FALSE)),"",VLOOKUP(TabA1[[#This Row],[Grund für Differenz]],Datenquelle!$I$3:$J$20,2,FALSE))</f>
        <v/>
      </c>
      <c r="T50" s="539"/>
      <c r="U50" s="540"/>
      <c r="V50" s="540"/>
      <c r="W50" s="541"/>
      <c r="X50" s="541"/>
      <c r="Y50" s="541"/>
      <c r="Z50" s="541"/>
      <c r="AA50" s="541"/>
      <c r="AB50" s="541"/>
      <c r="AC50" s="537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3"/>
      <c r="AO50" s="542" t="s">
        <v>317</v>
      </c>
      <c r="AP50" s="542" t="s">
        <v>317</v>
      </c>
      <c r="AQ50" s="542" t="s">
        <v>317</v>
      </c>
      <c r="AR50" s="543"/>
      <c r="AS50" s="542"/>
      <c r="AT50" s="537"/>
      <c r="AU50" s="61" t="str">
        <f>IF(OR(TabA1[[#This Row],[eingereichter
Betrag (€)]]=0,TabA1[[#This Row],[eingereichter
Betrag (€)]]=""),"",COUNTA($K$6:$K50)-COUNTIF(($K$6:$K50),0))</f>
        <v/>
      </c>
      <c r="AV50" s="544">
        <f t="shared" ca="1" si="1"/>
        <v>0.72055498239368676</v>
      </c>
      <c r="AW50" s="545">
        <f>IF(TabA1[[#This Row],[Lfd.
Nr. f.
Stich-
probe]]&lt;&gt;"",TabA1[[#This Row],[Zufalls-
zahl]],0)</f>
        <v>0</v>
      </c>
      <c r="AX50" s="546">
        <f>IF(TabA1[[#This Row],[Stich-
probe]]&gt;0,IF(TabA1[[#This Row],[Differenz
förderfähig/
eingereicht nach Prüfung ÖIF (€)]]&lt;&gt;0,1,0),0)</f>
        <v>0</v>
      </c>
      <c r="AY50" s="547">
        <f>IF(TabA1[[#This Row],[Stich-
probe]]=0,0,TabA1[[#This Row],[Stich-
probe]]*TabA1[[#This Row],[Differenz
förderfähig/
eingereicht nach Prüfung ÖIF (€)]]/TabA1[[#This Row],[eingereichter
Betrag (€)]]*-1)</f>
        <v>0</v>
      </c>
      <c r="AZ50" s="61"/>
    </row>
    <row r="51" spans="2:52" s="60" customFormat="1">
      <c r="B51" s="61"/>
      <c r="C51" s="536">
        <f>IF(TabA1[[#This Row],[Zufalls-
zahl wenn
lfd. Nr.]]=0,0,IF(RANK(TabA1[[#This Row],[Zufalls-
zahl wenn
lfd. Nr.]],TabA1[Zufalls-
zahl wenn
lfd. Nr.])&lt;=TabA1[[#Totals],[Zufalls-
zahl]],1,0))</f>
        <v>0</v>
      </c>
      <c r="D51" s="531" t="s">
        <v>12</v>
      </c>
      <c r="E51" s="532">
        <v>45</v>
      </c>
      <c r="F51" s="13"/>
      <c r="G51" s="8"/>
      <c r="H51" s="8"/>
      <c r="I51" s="8"/>
      <c r="J51" s="8"/>
      <c r="K51" s="152"/>
      <c r="L51" s="152"/>
      <c r="M51" s="72">
        <f>(TabA1[[#This Row],[förderfähiger 
Betrag nach Prüfung ÖIF (€)]]-TabA1[[#This Row],[eingereichter
Betrag (€)]])*IF(TabA1[[#This Row],[Stich-
probe]]&gt;0,1,0)</f>
        <v>0</v>
      </c>
      <c r="N51" s="8"/>
      <c r="O51" s="8"/>
      <c r="P51" s="8"/>
      <c r="Q51" s="537"/>
      <c r="R51" s="8"/>
      <c r="S51" s="538" t="str">
        <f>IF(ISERROR(VLOOKUP(TabA1[[#This Row],[Grund für Differenz]],Datenquelle!$I$3:$J$20,2,FALSE)),"",VLOOKUP(TabA1[[#This Row],[Grund für Differenz]],Datenquelle!$I$3:$J$20,2,FALSE))</f>
        <v/>
      </c>
      <c r="T51" s="539"/>
      <c r="U51" s="540"/>
      <c r="V51" s="540"/>
      <c r="W51" s="541"/>
      <c r="X51" s="541"/>
      <c r="Y51" s="541"/>
      <c r="Z51" s="541"/>
      <c r="AA51" s="541"/>
      <c r="AB51" s="541"/>
      <c r="AC51" s="537"/>
      <c r="AD51" s="542"/>
      <c r="AE51" s="542"/>
      <c r="AF51" s="542"/>
      <c r="AG51" s="542"/>
      <c r="AH51" s="542"/>
      <c r="AI51" s="542"/>
      <c r="AJ51" s="542"/>
      <c r="AK51" s="542"/>
      <c r="AL51" s="542"/>
      <c r="AM51" s="542"/>
      <c r="AN51" s="543"/>
      <c r="AO51" s="542" t="s">
        <v>317</v>
      </c>
      <c r="AP51" s="542" t="s">
        <v>317</v>
      </c>
      <c r="AQ51" s="542" t="s">
        <v>317</v>
      </c>
      <c r="AR51" s="543"/>
      <c r="AS51" s="542"/>
      <c r="AT51" s="537"/>
      <c r="AU51" s="61" t="str">
        <f>IF(OR(TabA1[[#This Row],[eingereichter
Betrag (€)]]=0,TabA1[[#This Row],[eingereichter
Betrag (€)]]=""),"",COUNTA($K$6:$K51)-COUNTIF(($K$6:$K51),0))</f>
        <v/>
      </c>
      <c r="AV51" s="544">
        <f t="shared" ca="1" si="1"/>
        <v>0.91713269431198641</v>
      </c>
      <c r="AW51" s="545">
        <f>IF(TabA1[[#This Row],[Lfd.
Nr. f.
Stich-
probe]]&lt;&gt;"",TabA1[[#This Row],[Zufalls-
zahl]],0)</f>
        <v>0</v>
      </c>
      <c r="AX51" s="546">
        <f>IF(TabA1[[#This Row],[Stich-
probe]]&gt;0,IF(TabA1[[#This Row],[Differenz
förderfähig/
eingereicht nach Prüfung ÖIF (€)]]&lt;&gt;0,1,0),0)</f>
        <v>0</v>
      </c>
      <c r="AY51" s="547">
        <f>IF(TabA1[[#This Row],[Stich-
probe]]=0,0,TabA1[[#This Row],[Stich-
probe]]*TabA1[[#This Row],[Differenz
förderfähig/
eingereicht nach Prüfung ÖIF (€)]]/TabA1[[#This Row],[eingereichter
Betrag (€)]]*-1)</f>
        <v>0</v>
      </c>
      <c r="AZ51" s="61"/>
    </row>
    <row r="52" spans="2:52" s="60" customFormat="1">
      <c r="B52" s="61"/>
      <c r="C52" s="536">
        <f>IF(TabA1[[#This Row],[Zufalls-
zahl wenn
lfd. Nr.]]=0,0,IF(RANK(TabA1[[#This Row],[Zufalls-
zahl wenn
lfd. Nr.]],TabA1[Zufalls-
zahl wenn
lfd. Nr.])&lt;=TabA1[[#Totals],[Zufalls-
zahl]],1,0))</f>
        <v>0</v>
      </c>
      <c r="D52" s="531" t="s">
        <v>12</v>
      </c>
      <c r="E52" s="532">
        <v>46</v>
      </c>
      <c r="F52" s="13"/>
      <c r="G52" s="8"/>
      <c r="H52" s="8"/>
      <c r="I52" s="8"/>
      <c r="J52" s="8"/>
      <c r="K52" s="152"/>
      <c r="L52" s="152"/>
      <c r="M52" s="72">
        <f>(TabA1[[#This Row],[förderfähiger 
Betrag nach Prüfung ÖIF (€)]]-TabA1[[#This Row],[eingereichter
Betrag (€)]])*IF(TabA1[[#This Row],[Stich-
probe]]&gt;0,1,0)</f>
        <v>0</v>
      </c>
      <c r="N52" s="8"/>
      <c r="O52" s="8"/>
      <c r="P52" s="8"/>
      <c r="Q52" s="537"/>
      <c r="R52" s="8"/>
      <c r="S52" s="538" t="str">
        <f>IF(ISERROR(VLOOKUP(TabA1[[#This Row],[Grund für Differenz]],Datenquelle!$I$3:$J$20,2,FALSE)),"",VLOOKUP(TabA1[[#This Row],[Grund für Differenz]],Datenquelle!$I$3:$J$20,2,FALSE))</f>
        <v/>
      </c>
      <c r="T52" s="539"/>
      <c r="U52" s="540"/>
      <c r="V52" s="540"/>
      <c r="W52" s="541"/>
      <c r="X52" s="541"/>
      <c r="Y52" s="541"/>
      <c r="Z52" s="541"/>
      <c r="AA52" s="541"/>
      <c r="AB52" s="541"/>
      <c r="AC52" s="537"/>
      <c r="AD52" s="542"/>
      <c r="AE52" s="542"/>
      <c r="AF52" s="542"/>
      <c r="AG52" s="542"/>
      <c r="AH52" s="542"/>
      <c r="AI52" s="542"/>
      <c r="AJ52" s="542"/>
      <c r="AK52" s="542"/>
      <c r="AL52" s="542"/>
      <c r="AM52" s="542"/>
      <c r="AN52" s="543"/>
      <c r="AO52" s="542" t="s">
        <v>317</v>
      </c>
      <c r="AP52" s="542" t="s">
        <v>317</v>
      </c>
      <c r="AQ52" s="542" t="s">
        <v>317</v>
      </c>
      <c r="AR52" s="543"/>
      <c r="AS52" s="542"/>
      <c r="AT52" s="537"/>
      <c r="AU52" s="61" t="str">
        <f>IF(OR(TabA1[[#This Row],[eingereichter
Betrag (€)]]=0,TabA1[[#This Row],[eingereichter
Betrag (€)]]=""),"",COUNTA($K$6:$K52)-COUNTIF(($K$6:$K52),0))</f>
        <v/>
      </c>
      <c r="AV52" s="544">
        <f t="shared" ca="1" si="1"/>
        <v>7.6376524171398286E-2</v>
      </c>
      <c r="AW52" s="545">
        <f>IF(TabA1[[#This Row],[Lfd.
Nr. f.
Stich-
probe]]&lt;&gt;"",TabA1[[#This Row],[Zufalls-
zahl]],0)</f>
        <v>0</v>
      </c>
      <c r="AX52" s="546">
        <f>IF(TabA1[[#This Row],[Stich-
probe]]&gt;0,IF(TabA1[[#This Row],[Differenz
förderfähig/
eingereicht nach Prüfung ÖIF (€)]]&lt;&gt;0,1,0),0)</f>
        <v>0</v>
      </c>
      <c r="AY52" s="547">
        <f>IF(TabA1[[#This Row],[Stich-
probe]]=0,0,TabA1[[#This Row],[Stich-
probe]]*TabA1[[#This Row],[Differenz
förderfähig/
eingereicht nach Prüfung ÖIF (€)]]/TabA1[[#This Row],[eingereichter
Betrag (€)]]*-1)</f>
        <v>0</v>
      </c>
      <c r="AZ52" s="61"/>
    </row>
    <row r="53" spans="2:52" s="60" customFormat="1">
      <c r="B53" s="61"/>
      <c r="C53" s="536">
        <f>IF(TabA1[[#This Row],[Zufalls-
zahl wenn
lfd. Nr.]]=0,0,IF(RANK(TabA1[[#This Row],[Zufalls-
zahl wenn
lfd. Nr.]],TabA1[Zufalls-
zahl wenn
lfd. Nr.])&lt;=TabA1[[#Totals],[Zufalls-
zahl]],1,0))</f>
        <v>0</v>
      </c>
      <c r="D53" s="531" t="s">
        <v>12</v>
      </c>
      <c r="E53" s="532">
        <v>47</v>
      </c>
      <c r="F53" s="13"/>
      <c r="G53" s="8"/>
      <c r="H53" s="8"/>
      <c r="I53" s="8"/>
      <c r="J53" s="8"/>
      <c r="K53" s="152"/>
      <c r="L53" s="152"/>
      <c r="M53" s="72">
        <f>(TabA1[[#This Row],[förderfähiger 
Betrag nach Prüfung ÖIF (€)]]-TabA1[[#This Row],[eingereichter
Betrag (€)]])*IF(TabA1[[#This Row],[Stich-
probe]]&gt;0,1,0)</f>
        <v>0</v>
      </c>
      <c r="N53" s="8"/>
      <c r="O53" s="8"/>
      <c r="P53" s="8"/>
      <c r="Q53" s="537"/>
      <c r="R53" s="8"/>
      <c r="S53" s="538" t="str">
        <f>IF(ISERROR(VLOOKUP(TabA1[[#This Row],[Grund für Differenz]],Datenquelle!$I$3:$J$20,2,FALSE)),"",VLOOKUP(TabA1[[#This Row],[Grund für Differenz]],Datenquelle!$I$3:$J$20,2,FALSE))</f>
        <v/>
      </c>
      <c r="T53" s="539"/>
      <c r="U53" s="540"/>
      <c r="V53" s="540"/>
      <c r="W53" s="541"/>
      <c r="X53" s="541"/>
      <c r="Y53" s="541"/>
      <c r="Z53" s="541"/>
      <c r="AA53" s="541"/>
      <c r="AB53" s="541"/>
      <c r="AC53" s="537"/>
      <c r="AD53" s="542"/>
      <c r="AE53" s="542"/>
      <c r="AF53" s="542"/>
      <c r="AG53" s="542"/>
      <c r="AH53" s="542"/>
      <c r="AI53" s="542"/>
      <c r="AJ53" s="542"/>
      <c r="AK53" s="542"/>
      <c r="AL53" s="542"/>
      <c r="AM53" s="542"/>
      <c r="AN53" s="543"/>
      <c r="AO53" s="542" t="s">
        <v>317</v>
      </c>
      <c r="AP53" s="542" t="s">
        <v>317</v>
      </c>
      <c r="AQ53" s="542" t="s">
        <v>317</v>
      </c>
      <c r="AR53" s="543"/>
      <c r="AS53" s="542"/>
      <c r="AT53" s="537"/>
      <c r="AU53" s="61" t="str">
        <f>IF(OR(TabA1[[#This Row],[eingereichter
Betrag (€)]]=0,TabA1[[#This Row],[eingereichter
Betrag (€)]]=""),"",COUNTA($K$6:$K53)-COUNTIF(($K$6:$K53),0))</f>
        <v/>
      </c>
      <c r="AV53" s="544">
        <f t="shared" ca="1" si="1"/>
        <v>0.38161007249578316</v>
      </c>
      <c r="AW53" s="545">
        <f>IF(TabA1[[#This Row],[Lfd.
Nr. f.
Stich-
probe]]&lt;&gt;"",TabA1[[#This Row],[Zufalls-
zahl]],0)</f>
        <v>0</v>
      </c>
      <c r="AX53" s="546">
        <f>IF(TabA1[[#This Row],[Stich-
probe]]&gt;0,IF(TabA1[[#This Row],[Differenz
förderfähig/
eingereicht nach Prüfung ÖIF (€)]]&lt;&gt;0,1,0),0)</f>
        <v>0</v>
      </c>
      <c r="AY53" s="547">
        <f>IF(TabA1[[#This Row],[Stich-
probe]]=0,0,TabA1[[#This Row],[Stich-
probe]]*TabA1[[#This Row],[Differenz
förderfähig/
eingereicht nach Prüfung ÖIF (€)]]/TabA1[[#This Row],[eingereichter
Betrag (€)]]*-1)</f>
        <v>0</v>
      </c>
      <c r="AZ53" s="61"/>
    </row>
    <row r="54" spans="2:52" s="60" customFormat="1">
      <c r="B54" s="61"/>
      <c r="C54" s="536">
        <f>IF(TabA1[[#This Row],[Zufalls-
zahl wenn
lfd. Nr.]]=0,0,IF(RANK(TabA1[[#This Row],[Zufalls-
zahl wenn
lfd. Nr.]],TabA1[Zufalls-
zahl wenn
lfd. Nr.])&lt;=TabA1[[#Totals],[Zufalls-
zahl]],1,0))</f>
        <v>0</v>
      </c>
      <c r="D54" s="531" t="s">
        <v>12</v>
      </c>
      <c r="E54" s="532">
        <v>48</v>
      </c>
      <c r="F54" s="13"/>
      <c r="G54" s="8"/>
      <c r="H54" s="8"/>
      <c r="I54" s="8"/>
      <c r="J54" s="8"/>
      <c r="K54" s="152"/>
      <c r="L54" s="152"/>
      <c r="M54" s="72">
        <f>(TabA1[[#This Row],[förderfähiger 
Betrag nach Prüfung ÖIF (€)]]-TabA1[[#This Row],[eingereichter
Betrag (€)]])*IF(TabA1[[#This Row],[Stich-
probe]]&gt;0,1,0)</f>
        <v>0</v>
      </c>
      <c r="N54" s="8"/>
      <c r="O54" s="8"/>
      <c r="P54" s="8"/>
      <c r="Q54" s="537"/>
      <c r="R54" s="8"/>
      <c r="S54" s="538" t="str">
        <f>IF(ISERROR(VLOOKUP(TabA1[[#This Row],[Grund für Differenz]],Datenquelle!$I$3:$J$20,2,FALSE)),"",VLOOKUP(TabA1[[#This Row],[Grund für Differenz]],Datenquelle!$I$3:$J$20,2,FALSE))</f>
        <v/>
      </c>
      <c r="T54" s="539"/>
      <c r="U54" s="540"/>
      <c r="V54" s="540"/>
      <c r="W54" s="541"/>
      <c r="X54" s="541"/>
      <c r="Y54" s="541"/>
      <c r="Z54" s="541"/>
      <c r="AA54" s="541"/>
      <c r="AB54" s="541"/>
      <c r="AC54" s="537"/>
      <c r="AD54" s="542"/>
      <c r="AE54" s="542"/>
      <c r="AF54" s="542"/>
      <c r="AG54" s="542"/>
      <c r="AH54" s="542"/>
      <c r="AI54" s="542"/>
      <c r="AJ54" s="542"/>
      <c r="AK54" s="542"/>
      <c r="AL54" s="542"/>
      <c r="AM54" s="542"/>
      <c r="AN54" s="543"/>
      <c r="AO54" s="542" t="s">
        <v>317</v>
      </c>
      <c r="AP54" s="542" t="s">
        <v>317</v>
      </c>
      <c r="AQ54" s="542" t="s">
        <v>317</v>
      </c>
      <c r="AR54" s="543"/>
      <c r="AS54" s="542"/>
      <c r="AT54" s="537"/>
      <c r="AU54" s="61" t="str">
        <f>IF(OR(TabA1[[#This Row],[eingereichter
Betrag (€)]]=0,TabA1[[#This Row],[eingereichter
Betrag (€)]]=""),"",COUNTA($K$6:$K54)-COUNTIF(($K$6:$K54),0))</f>
        <v/>
      </c>
      <c r="AV54" s="544">
        <f t="shared" ca="1" si="1"/>
        <v>0.96827080374094265</v>
      </c>
      <c r="AW54" s="545">
        <f>IF(TabA1[[#This Row],[Lfd.
Nr. f.
Stich-
probe]]&lt;&gt;"",TabA1[[#This Row],[Zufalls-
zahl]],0)</f>
        <v>0</v>
      </c>
      <c r="AX54" s="546">
        <f>IF(TabA1[[#This Row],[Stich-
probe]]&gt;0,IF(TabA1[[#This Row],[Differenz
förderfähig/
eingereicht nach Prüfung ÖIF (€)]]&lt;&gt;0,1,0),0)</f>
        <v>0</v>
      </c>
      <c r="AY54" s="547">
        <f>IF(TabA1[[#This Row],[Stich-
probe]]=0,0,TabA1[[#This Row],[Stich-
probe]]*TabA1[[#This Row],[Differenz
förderfähig/
eingereicht nach Prüfung ÖIF (€)]]/TabA1[[#This Row],[eingereichter
Betrag (€)]]*-1)</f>
        <v>0</v>
      </c>
      <c r="AZ54" s="61"/>
    </row>
    <row r="55" spans="2:52" s="60" customFormat="1">
      <c r="B55" s="61"/>
      <c r="C55" s="536">
        <f>IF(TabA1[[#This Row],[Zufalls-
zahl wenn
lfd. Nr.]]=0,0,IF(RANK(TabA1[[#This Row],[Zufalls-
zahl wenn
lfd. Nr.]],TabA1[Zufalls-
zahl wenn
lfd. Nr.])&lt;=TabA1[[#Totals],[Zufalls-
zahl]],1,0))</f>
        <v>0</v>
      </c>
      <c r="D55" s="531" t="s">
        <v>12</v>
      </c>
      <c r="E55" s="532">
        <v>49</v>
      </c>
      <c r="F55" s="13"/>
      <c r="G55" s="8"/>
      <c r="H55" s="8"/>
      <c r="I55" s="8"/>
      <c r="J55" s="8"/>
      <c r="K55" s="152"/>
      <c r="L55" s="152"/>
      <c r="M55" s="72">
        <f>(TabA1[[#This Row],[förderfähiger 
Betrag nach Prüfung ÖIF (€)]]-TabA1[[#This Row],[eingereichter
Betrag (€)]])*IF(TabA1[[#This Row],[Stich-
probe]]&gt;0,1,0)</f>
        <v>0</v>
      </c>
      <c r="N55" s="8"/>
      <c r="O55" s="8"/>
      <c r="P55" s="8"/>
      <c r="Q55" s="537"/>
      <c r="R55" s="8"/>
      <c r="S55" s="538" t="str">
        <f>IF(ISERROR(VLOOKUP(TabA1[[#This Row],[Grund für Differenz]],Datenquelle!$I$3:$J$20,2,FALSE)),"",VLOOKUP(TabA1[[#This Row],[Grund für Differenz]],Datenquelle!$I$3:$J$20,2,FALSE))</f>
        <v/>
      </c>
      <c r="T55" s="539"/>
      <c r="U55" s="540"/>
      <c r="V55" s="540"/>
      <c r="W55" s="541"/>
      <c r="X55" s="541"/>
      <c r="Y55" s="541"/>
      <c r="Z55" s="541"/>
      <c r="AA55" s="541"/>
      <c r="AB55" s="541"/>
      <c r="AC55" s="537"/>
      <c r="AD55" s="542"/>
      <c r="AE55" s="542"/>
      <c r="AF55" s="542"/>
      <c r="AG55" s="542"/>
      <c r="AH55" s="542"/>
      <c r="AI55" s="542"/>
      <c r="AJ55" s="542"/>
      <c r="AK55" s="542"/>
      <c r="AL55" s="542"/>
      <c r="AM55" s="542"/>
      <c r="AN55" s="543"/>
      <c r="AO55" s="542" t="s">
        <v>317</v>
      </c>
      <c r="AP55" s="542" t="s">
        <v>317</v>
      </c>
      <c r="AQ55" s="542" t="s">
        <v>317</v>
      </c>
      <c r="AR55" s="543"/>
      <c r="AS55" s="542"/>
      <c r="AT55" s="537"/>
      <c r="AU55" s="61" t="str">
        <f>IF(OR(TabA1[[#This Row],[eingereichter
Betrag (€)]]=0,TabA1[[#This Row],[eingereichter
Betrag (€)]]=""),"",COUNTA($K$6:$K55)-COUNTIF(($K$6:$K55),0))</f>
        <v/>
      </c>
      <c r="AV55" s="544">
        <f t="shared" ca="1" si="1"/>
        <v>7.1852945887016184E-2</v>
      </c>
      <c r="AW55" s="545">
        <f>IF(TabA1[[#This Row],[Lfd.
Nr. f.
Stich-
probe]]&lt;&gt;"",TabA1[[#This Row],[Zufalls-
zahl]],0)</f>
        <v>0</v>
      </c>
      <c r="AX55" s="546">
        <f>IF(TabA1[[#This Row],[Stich-
probe]]&gt;0,IF(TabA1[[#This Row],[Differenz
förderfähig/
eingereicht nach Prüfung ÖIF (€)]]&lt;&gt;0,1,0),0)</f>
        <v>0</v>
      </c>
      <c r="AY55" s="547">
        <f>IF(TabA1[[#This Row],[Stich-
probe]]=0,0,TabA1[[#This Row],[Stich-
probe]]*TabA1[[#This Row],[Differenz
förderfähig/
eingereicht nach Prüfung ÖIF (€)]]/TabA1[[#This Row],[eingereichter
Betrag (€)]]*-1)</f>
        <v>0</v>
      </c>
      <c r="AZ55" s="61"/>
    </row>
    <row r="56" spans="2:52" s="60" customFormat="1">
      <c r="B56" s="61"/>
      <c r="C56" s="536">
        <f>IF(TabA1[[#This Row],[Zufalls-
zahl wenn
lfd. Nr.]]=0,0,IF(RANK(TabA1[[#This Row],[Zufalls-
zahl wenn
lfd. Nr.]],TabA1[Zufalls-
zahl wenn
lfd. Nr.])&lt;=TabA1[[#Totals],[Zufalls-
zahl]],1,0))</f>
        <v>0</v>
      </c>
      <c r="D56" s="531" t="s">
        <v>12</v>
      </c>
      <c r="E56" s="532">
        <v>50</v>
      </c>
      <c r="F56" s="13"/>
      <c r="G56" s="8"/>
      <c r="H56" s="8"/>
      <c r="I56" s="8"/>
      <c r="J56" s="8"/>
      <c r="K56" s="152"/>
      <c r="L56" s="152"/>
      <c r="M56" s="72">
        <f>(TabA1[[#This Row],[förderfähiger 
Betrag nach Prüfung ÖIF (€)]]-TabA1[[#This Row],[eingereichter
Betrag (€)]])*IF(TabA1[[#This Row],[Stich-
probe]]&gt;0,1,0)</f>
        <v>0</v>
      </c>
      <c r="N56" s="8"/>
      <c r="O56" s="8"/>
      <c r="P56" s="8"/>
      <c r="Q56" s="537"/>
      <c r="R56" s="8"/>
      <c r="S56" s="538" t="str">
        <f>IF(ISERROR(VLOOKUP(TabA1[[#This Row],[Grund für Differenz]],Datenquelle!$I$3:$J$20,2,FALSE)),"",VLOOKUP(TabA1[[#This Row],[Grund für Differenz]],Datenquelle!$I$3:$J$20,2,FALSE))</f>
        <v/>
      </c>
      <c r="T56" s="539"/>
      <c r="U56" s="540"/>
      <c r="V56" s="540"/>
      <c r="W56" s="541"/>
      <c r="X56" s="541"/>
      <c r="Y56" s="541"/>
      <c r="Z56" s="541"/>
      <c r="AA56" s="541"/>
      <c r="AB56" s="541"/>
      <c r="AC56" s="537"/>
      <c r="AD56" s="548"/>
      <c r="AE56" s="548"/>
      <c r="AF56" s="548"/>
      <c r="AG56" s="548"/>
      <c r="AH56" s="548"/>
      <c r="AI56" s="548"/>
      <c r="AJ56" s="548"/>
      <c r="AK56" s="548"/>
      <c r="AL56" s="548"/>
      <c r="AM56" s="548"/>
      <c r="AN56" s="543"/>
      <c r="AO56" s="548" t="s">
        <v>317</v>
      </c>
      <c r="AP56" s="548" t="s">
        <v>317</v>
      </c>
      <c r="AQ56" s="548" t="s">
        <v>317</v>
      </c>
      <c r="AR56" s="543"/>
      <c r="AS56" s="548"/>
      <c r="AT56" s="537"/>
      <c r="AU56" s="61" t="str">
        <f>IF(OR(TabA1[[#This Row],[eingereichter
Betrag (€)]]=0,TabA1[[#This Row],[eingereichter
Betrag (€)]]=""),"",COUNTA($K$6:$K56)-COUNTIF(($K$6:$K56),0))</f>
        <v/>
      </c>
      <c r="AV56" s="544">
        <f t="shared" ca="1" si="1"/>
        <v>0.96641492168753917</v>
      </c>
      <c r="AW56" s="545">
        <f>IF(TabA1[[#This Row],[Lfd.
Nr. f.
Stich-
probe]]&lt;&gt;"",TabA1[[#This Row],[Zufalls-
zahl]],0)</f>
        <v>0</v>
      </c>
      <c r="AX56" s="546">
        <f>IF(TabA1[[#This Row],[Stich-
probe]]&gt;0,IF(TabA1[[#This Row],[Differenz
förderfähig/
eingereicht nach Prüfung ÖIF (€)]]&lt;&gt;0,1,0),0)</f>
        <v>0</v>
      </c>
      <c r="AY56" s="547">
        <f>IF(TabA1[[#This Row],[Stich-
probe]]=0,0,TabA1[[#This Row],[Stich-
probe]]*TabA1[[#This Row],[Differenz
förderfähig/
eingereicht nach Prüfung ÖIF (€)]]/TabA1[[#This Row],[eingereichter
Betrag (€)]]*-1)</f>
        <v>0</v>
      </c>
      <c r="AZ56" s="61"/>
    </row>
    <row r="57" spans="2:52" s="60" customFormat="1">
      <c r="B57" s="61"/>
      <c r="C57" s="536">
        <f>IF(TabA1[[#This Row],[Zufalls-
zahl wenn
lfd. Nr.]]=0,0,IF(RANK(TabA1[[#This Row],[Zufalls-
zahl wenn
lfd. Nr.]],TabA1[Zufalls-
zahl wenn
lfd. Nr.])&lt;=TabA1[[#Totals],[Zufalls-
zahl]],1,0))</f>
        <v>0</v>
      </c>
      <c r="D57" s="531" t="s">
        <v>12</v>
      </c>
      <c r="E57" s="532">
        <v>51</v>
      </c>
      <c r="F57" s="13"/>
      <c r="G57" s="8"/>
      <c r="H57" s="8"/>
      <c r="I57" s="8"/>
      <c r="J57" s="8"/>
      <c r="K57" s="152"/>
      <c r="L57" s="152"/>
      <c r="M57" s="72">
        <f>(TabA1[[#This Row],[förderfähiger 
Betrag nach Prüfung ÖIF (€)]]-TabA1[[#This Row],[eingereichter
Betrag (€)]])*IF(TabA1[[#This Row],[Stich-
probe]]&gt;0,1,0)</f>
        <v>0</v>
      </c>
      <c r="N57" s="8"/>
      <c r="O57" s="8"/>
      <c r="P57" s="8"/>
      <c r="Q57" s="537"/>
      <c r="R57" s="8"/>
      <c r="S57" s="538" t="str">
        <f>IF(ISERROR(VLOOKUP(TabA1[[#This Row],[Grund für Differenz]],Datenquelle!$I$3:$J$20,2,FALSE)),"",VLOOKUP(TabA1[[#This Row],[Grund für Differenz]],Datenquelle!$I$3:$J$20,2,FALSE))</f>
        <v/>
      </c>
      <c r="T57" s="539"/>
      <c r="U57" s="540"/>
      <c r="V57" s="540"/>
      <c r="W57" s="541"/>
      <c r="X57" s="541"/>
      <c r="Y57" s="541"/>
      <c r="Z57" s="541"/>
      <c r="AA57" s="541"/>
      <c r="AB57" s="541"/>
      <c r="AC57" s="537"/>
      <c r="AD57" s="548"/>
      <c r="AE57" s="548"/>
      <c r="AF57" s="548"/>
      <c r="AG57" s="548"/>
      <c r="AH57" s="548"/>
      <c r="AI57" s="548"/>
      <c r="AJ57" s="548"/>
      <c r="AK57" s="548"/>
      <c r="AL57" s="548"/>
      <c r="AM57" s="548"/>
      <c r="AN57" s="543"/>
      <c r="AO57" s="548" t="s">
        <v>317</v>
      </c>
      <c r="AP57" s="548" t="s">
        <v>317</v>
      </c>
      <c r="AQ57" s="548" t="s">
        <v>317</v>
      </c>
      <c r="AR57" s="543"/>
      <c r="AS57" s="548"/>
      <c r="AT57" s="537"/>
      <c r="AU57" s="536" t="str">
        <f>IF(OR(TabA1[[#This Row],[eingereichter
Betrag (€)]]=0,TabA1[[#This Row],[eingereichter
Betrag (€)]]=""),"",COUNTA($K$6:$K57)-COUNTIF(($K$6:$K57),0))</f>
        <v/>
      </c>
      <c r="AV57" s="544">
        <f t="shared" ca="1" si="1"/>
        <v>0.96084948878120835</v>
      </c>
      <c r="AW57" s="545">
        <f>IF(TabA1[[#This Row],[Lfd.
Nr. f.
Stich-
probe]]&lt;&gt;"",TabA1[[#This Row],[Zufalls-
zahl]],0)</f>
        <v>0</v>
      </c>
      <c r="AX57" s="546">
        <f>IF(TabA1[[#This Row],[Stich-
probe]]&gt;0,IF(TabA1[[#This Row],[Differenz
förderfähig/
eingereicht nach Prüfung ÖIF (€)]]&lt;&gt;0,1,0),0)</f>
        <v>0</v>
      </c>
      <c r="AY57" s="547">
        <f>IF(TabA1[[#This Row],[Stich-
probe]]=0,0,TabA1[[#This Row],[Stich-
probe]]*TabA1[[#This Row],[Differenz
förderfähig/
eingereicht nach Prüfung ÖIF (€)]]/TabA1[[#This Row],[eingereichter
Betrag (€)]]*-1)</f>
        <v>0</v>
      </c>
      <c r="AZ57" s="61"/>
    </row>
    <row r="58" spans="2:52" s="60" customFormat="1">
      <c r="B58" s="61"/>
      <c r="C58" s="536">
        <f>IF(TabA1[[#This Row],[Zufalls-
zahl wenn
lfd. Nr.]]=0,0,IF(RANK(TabA1[[#This Row],[Zufalls-
zahl wenn
lfd. Nr.]],TabA1[Zufalls-
zahl wenn
lfd. Nr.])&lt;=TabA1[[#Totals],[Zufalls-
zahl]],1,0))</f>
        <v>0</v>
      </c>
      <c r="D58" s="531" t="s">
        <v>12</v>
      </c>
      <c r="E58" s="532">
        <v>52</v>
      </c>
      <c r="F58" s="13"/>
      <c r="G58" s="8"/>
      <c r="H58" s="8"/>
      <c r="I58" s="8"/>
      <c r="J58" s="8"/>
      <c r="K58" s="152"/>
      <c r="L58" s="152"/>
      <c r="M58" s="72">
        <f>(TabA1[[#This Row],[förderfähiger 
Betrag nach Prüfung ÖIF (€)]]-TabA1[[#This Row],[eingereichter
Betrag (€)]])*IF(TabA1[[#This Row],[Stich-
probe]]&gt;0,1,0)</f>
        <v>0</v>
      </c>
      <c r="N58" s="8"/>
      <c r="O58" s="8"/>
      <c r="P58" s="8"/>
      <c r="Q58" s="537"/>
      <c r="R58" s="8"/>
      <c r="S58" s="538" t="str">
        <f>IF(ISERROR(VLOOKUP(TabA1[[#This Row],[Grund für Differenz]],Datenquelle!$I$3:$J$20,2,FALSE)),"",VLOOKUP(TabA1[[#This Row],[Grund für Differenz]],Datenquelle!$I$3:$J$20,2,FALSE))</f>
        <v/>
      </c>
      <c r="T58" s="539"/>
      <c r="U58" s="540"/>
      <c r="V58" s="540"/>
      <c r="W58" s="541"/>
      <c r="X58" s="541"/>
      <c r="Y58" s="541"/>
      <c r="Z58" s="541"/>
      <c r="AA58" s="541"/>
      <c r="AB58" s="541"/>
      <c r="AC58" s="537"/>
      <c r="AD58" s="548"/>
      <c r="AE58" s="548"/>
      <c r="AF58" s="548"/>
      <c r="AG58" s="548"/>
      <c r="AH58" s="548"/>
      <c r="AI58" s="548"/>
      <c r="AJ58" s="548"/>
      <c r="AK58" s="548"/>
      <c r="AL58" s="548"/>
      <c r="AM58" s="548"/>
      <c r="AN58" s="543"/>
      <c r="AO58" s="548" t="s">
        <v>317</v>
      </c>
      <c r="AP58" s="548" t="s">
        <v>317</v>
      </c>
      <c r="AQ58" s="548" t="s">
        <v>317</v>
      </c>
      <c r="AR58" s="543"/>
      <c r="AS58" s="548"/>
      <c r="AT58" s="537"/>
      <c r="AU58" s="536" t="str">
        <f>IF(OR(TabA1[[#This Row],[eingereichter
Betrag (€)]]=0,TabA1[[#This Row],[eingereichter
Betrag (€)]]=""),"",COUNTA($K$6:$K58)-COUNTIF(($K$6:$K58),0))</f>
        <v/>
      </c>
      <c r="AV58" s="544">
        <f t="shared" ca="1" si="1"/>
        <v>0.61065735923601527</v>
      </c>
      <c r="AW58" s="545">
        <f>IF(TabA1[[#This Row],[Lfd.
Nr. f.
Stich-
probe]]&lt;&gt;"",TabA1[[#This Row],[Zufalls-
zahl]],0)</f>
        <v>0</v>
      </c>
      <c r="AX58" s="546">
        <f>IF(TabA1[[#This Row],[Stich-
probe]]&gt;0,IF(TabA1[[#This Row],[Differenz
förderfähig/
eingereicht nach Prüfung ÖIF (€)]]&lt;&gt;0,1,0),0)</f>
        <v>0</v>
      </c>
      <c r="AY58" s="547">
        <f>IF(TabA1[[#This Row],[Stich-
probe]]=0,0,TabA1[[#This Row],[Stich-
probe]]*TabA1[[#This Row],[Differenz
förderfähig/
eingereicht nach Prüfung ÖIF (€)]]/TabA1[[#This Row],[eingereichter
Betrag (€)]]*-1)</f>
        <v>0</v>
      </c>
      <c r="AZ58" s="61"/>
    </row>
    <row r="59" spans="2:52" s="60" customFormat="1">
      <c r="B59" s="61"/>
      <c r="C59" s="536">
        <f>IF(TabA1[[#This Row],[Zufalls-
zahl wenn
lfd. Nr.]]=0,0,IF(RANK(TabA1[[#This Row],[Zufalls-
zahl wenn
lfd. Nr.]],TabA1[Zufalls-
zahl wenn
lfd. Nr.])&lt;=TabA1[[#Totals],[Zufalls-
zahl]],1,0))</f>
        <v>0</v>
      </c>
      <c r="D59" s="531" t="s">
        <v>12</v>
      </c>
      <c r="E59" s="532">
        <v>53</v>
      </c>
      <c r="F59" s="13"/>
      <c r="G59" s="8"/>
      <c r="H59" s="8"/>
      <c r="I59" s="8"/>
      <c r="J59" s="8"/>
      <c r="K59" s="152"/>
      <c r="L59" s="152"/>
      <c r="M59" s="72">
        <f>(TabA1[[#This Row],[förderfähiger 
Betrag nach Prüfung ÖIF (€)]]-TabA1[[#This Row],[eingereichter
Betrag (€)]])*IF(TabA1[[#This Row],[Stich-
probe]]&gt;0,1,0)</f>
        <v>0</v>
      </c>
      <c r="N59" s="8"/>
      <c r="O59" s="8"/>
      <c r="P59" s="8"/>
      <c r="Q59" s="537"/>
      <c r="R59" s="8"/>
      <c r="S59" s="538" t="str">
        <f>IF(ISERROR(VLOOKUP(TabA1[[#This Row],[Grund für Differenz]],Datenquelle!$I$3:$J$20,2,FALSE)),"",VLOOKUP(TabA1[[#This Row],[Grund für Differenz]],Datenquelle!$I$3:$J$20,2,FALSE))</f>
        <v/>
      </c>
      <c r="T59" s="539"/>
      <c r="U59" s="540"/>
      <c r="V59" s="540"/>
      <c r="W59" s="541"/>
      <c r="X59" s="541"/>
      <c r="Y59" s="541"/>
      <c r="Z59" s="541"/>
      <c r="AA59" s="541"/>
      <c r="AB59" s="541"/>
      <c r="AC59" s="537"/>
      <c r="AD59" s="548"/>
      <c r="AE59" s="548"/>
      <c r="AF59" s="548"/>
      <c r="AG59" s="548"/>
      <c r="AH59" s="548"/>
      <c r="AI59" s="548"/>
      <c r="AJ59" s="548"/>
      <c r="AK59" s="548"/>
      <c r="AL59" s="548"/>
      <c r="AM59" s="548"/>
      <c r="AN59" s="543"/>
      <c r="AO59" s="548" t="s">
        <v>317</v>
      </c>
      <c r="AP59" s="548" t="s">
        <v>317</v>
      </c>
      <c r="AQ59" s="548" t="s">
        <v>317</v>
      </c>
      <c r="AR59" s="543"/>
      <c r="AS59" s="548"/>
      <c r="AT59" s="537"/>
      <c r="AU59" s="536" t="str">
        <f>IF(OR(TabA1[[#This Row],[eingereichter
Betrag (€)]]=0,TabA1[[#This Row],[eingereichter
Betrag (€)]]=""),"",COUNTA($K$6:$K59)-COUNTIF(($K$6:$K59),0))</f>
        <v/>
      </c>
      <c r="AV59" s="544">
        <f t="shared" ca="1" si="1"/>
        <v>0.938658633916996</v>
      </c>
      <c r="AW59" s="545">
        <f>IF(TabA1[[#This Row],[Lfd.
Nr. f.
Stich-
probe]]&lt;&gt;"",TabA1[[#This Row],[Zufalls-
zahl]],0)</f>
        <v>0</v>
      </c>
      <c r="AX59" s="546">
        <f>IF(TabA1[[#This Row],[Stich-
probe]]&gt;0,IF(TabA1[[#This Row],[Differenz
förderfähig/
eingereicht nach Prüfung ÖIF (€)]]&lt;&gt;0,1,0),0)</f>
        <v>0</v>
      </c>
      <c r="AY59" s="547">
        <f>IF(TabA1[[#This Row],[Stich-
probe]]=0,0,TabA1[[#This Row],[Stich-
probe]]*TabA1[[#This Row],[Differenz
förderfähig/
eingereicht nach Prüfung ÖIF (€)]]/TabA1[[#This Row],[eingereichter
Betrag (€)]]*-1)</f>
        <v>0</v>
      </c>
      <c r="AZ59" s="61"/>
    </row>
    <row r="60" spans="2:52" s="60" customFormat="1">
      <c r="B60" s="61"/>
      <c r="C60" s="536">
        <f>IF(TabA1[[#This Row],[Zufalls-
zahl wenn
lfd. Nr.]]=0,0,IF(RANK(TabA1[[#This Row],[Zufalls-
zahl wenn
lfd. Nr.]],TabA1[Zufalls-
zahl wenn
lfd. Nr.])&lt;=TabA1[[#Totals],[Zufalls-
zahl]],1,0))</f>
        <v>0</v>
      </c>
      <c r="D60" s="531" t="s">
        <v>12</v>
      </c>
      <c r="E60" s="532">
        <v>54</v>
      </c>
      <c r="F60" s="13"/>
      <c r="G60" s="8"/>
      <c r="H60" s="8"/>
      <c r="I60" s="8"/>
      <c r="J60" s="8"/>
      <c r="K60" s="152"/>
      <c r="L60" s="152"/>
      <c r="M60" s="72">
        <f>(TabA1[[#This Row],[förderfähiger 
Betrag nach Prüfung ÖIF (€)]]-TabA1[[#This Row],[eingereichter
Betrag (€)]])*IF(TabA1[[#This Row],[Stich-
probe]]&gt;0,1,0)</f>
        <v>0</v>
      </c>
      <c r="N60" s="8"/>
      <c r="O60" s="8"/>
      <c r="P60" s="8"/>
      <c r="Q60" s="537"/>
      <c r="R60" s="8"/>
      <c r="S60" s="538" t="str">
        <f>IF(ISERROR(VLOOKUP(TabA1[[#This Row],[Grund für Differenz]],Datenquelle!$I$3:$J$20,2,FALSE)),"",VLOOKUP(TabA1[[#This Row],[Grund für Differenz]],Datenquelle!$I$3:$J$20,2,FALSE))</f>
        <v/>
      </c>
      <c r="T60" s="539"/>
      <c r="U60" s="540"/>
      <c r="V60" s="540"/>
      <c r="W60" s="541"/>
      <c r="X60" s="541"/>
      <c r="Y60" s="541"/>
      <c r="Z60" s="541"/>
      <c r="AA60" s="541"/>
      <c r="AB60" s="541"/>
      <c r="AC60" s="537"/>
      <c r="AD60" s="548"/>
      <c r="AE60" s="548"/>
      <c r="AF60" s="548"/>
      <c r="AG60" s="548"/>
      <c r="AH60" s="548"/>
      <c r="AI60" s="548"/>
      <c r="AJ60" s="548"/>
      <c r="AK60" s="548"/>
      <c r="AL60" s="548"/>
      <c r="AM60" s="548"/>
      <c r="AN60" s="543"/>
      <c r="AO60" s="548" t="s">
        <v>317</v>
      </c>
      <c r="AP60" s="548" t="s">
        <v>317</v>
      </c>
      <c r="AQ60" s="548" t="s">
        <v>317</v>
      </c>
      <c r="AR60" s="543"/>
      <c r="AS60" s="548"/>
      <c r="AT60" s="537"/>
      <c r="AU60" s="536" t="str">
        <f>IF(OR(TabA1[[#This Row],[eingereichter
Betrag (€)]]=0,TabA1[[#This Row],[eingereichter
Betrag (€)]]=""),"",COUNTA($K$6:$K60)-COUNTIF(($K$6:$K60),0))</f>
        <v/>
      </c>
      <c r="AV60" s="544">
        <f t="shared" ca="1" si="1"/>
        <v>0.31249608817364938</v>
      </c>
      <c r="AW60" s="545">
        <f>IF(TabA1[[#This Row],[Lfd.
Nr. f.
Stich-
probe]]&lt;&gt;"",TabA1[[#This Row],[Zufalls-
zahl]],0)</f>
        <v>0</v>
      </c>
      <c r="AX60" s="546">
        <f>IF(TabA1[[#This Row],[Stich-
probe]]&gt;0,IF(TabA1[[#This Row],[Differenz
förderfähig/
eingereicht nach Prüfung ÖIF (€)]]&lt;&gt;0,1,0),0)</f>
        <v>0</v>
      </c>
      <c r="AY60" s="547">
        <f>IF(TabA1[[#This Row],[Stich-
probe]]=0,0,TabA1[[#This Row],[Stich-
probe]]*TabA1[[#This Row],[Differenz
förderfähig/
eingereicht nach Prüfung ÖIF (€)]]/TabA1[[#This Row],[eingereichter
Betrag (€)]]*-1)</f>
        <v>0</v>
      </c>
      <c r="AZ60" s="61"/>
    </row>
    <row r="61" spans="2:52" s="60" customFormat="1">
      <c r="B61" s="61"/>
      <c r="C61" s="536">
        <f>IF(TabA1[[#This Row],[Zufalls-
zahl wenn
lfd. Nr.]]=0,0,IF(RANK(TabA1[[#This Row],[Zufalls-
zahl wenn
lfd. Nr.]],TabA1[Zufalls-
zahl wenn
lfd. Nr.])&lt;=TabA1[[#Totals],[Zufalls-
zahl]],1,0))</f>
        <v>0</v>
      </c>
      <c r="D61" s="531" t="s">
        <v>12</v>
      </c>
      <c r="E61" s="532">
        <v>55</v>
      </c>
      <c r="F61" s="13"/>
      <c r="G61" s="8"/>
      <c r="H61" s="8"/>
      <c r="I61" s="8"/>
      <c r="J61" s="8"/>
      <c r="K61" s="152"/>
      <c r="L61" s="152"/>
      <c r="M61" s="72">
        <f>(TabA1[[#This Row],[förderfähiger 
Betrag nach Prüfung ÖIF (€)]]-TabA1[[#This Row],[eingereichter
Betrag (€)]])*IF(TabA1[[#This Row],[Stich-
probe]]&gt;0,1,0)</f>
        <v>0</v>
      </c>
      <c r="N61" s="8"/>
      <c r="O61" s="8"/>
      <c r="P61" s="8"/>
      <c r="Q61" s="537"/>
      <c r="R61" s="8"/>
      <c r="S61" s="538" t="str">
        <f>IF(ISERROR(VLOOKUP(TabA1[[#This Row],[Grund für Differenz]],Datenquelle!$I$3:$J$20,2,FALSE)),"",VLOOKUP(TabA1[[#This Row],[Grund für Differenz]],Datenquelle!$I$3:$J$20,2,FALSE))</f>
        <v/>
      </c>
      <c r="T61" s="539"/>
      <c r="U61" s="540"/>
      <c r="V61" s="540"/>
      <c r="W61" s="541"/>
      <c r="X61" s="541"/>
      <c r="Y61" s="541"/>
      <c r="Z61" s="541"/>
      <c r="AA61" s="541"/>
      <c r="AB61" s="541"/>
      <c r="AC61" s="537"/>
      <c r="AD61" s="548"/>
      <c r="AE61" s="548"/>
      <c r="AF61" s="548"/>
      <c r="AG61" s="548"/>
      <c r="AH61" s="548"/>
      <c r="AI61" s="548"/>
      <c r="AJ61" s="548"/>
      <c r="AK61" s="548"/>
      <c r="AL61" s="548"/>
      <c r="AM61" s="548"/>
      <c r="AN61" s="543"/>
      <c r="AO61" s="548" t="s">
        <v>317</v>
      </c>
      <c r="AP61" s="548" t="s">
        <v>317</v>
      </c>
      <c r="AQ61" s="548" t="s">
        <v>317</v>
      </c>
      <c r="AR61" s="543"/>
      <c r="AS61" s="548"/>
      <c r="AT61" s="537"/>
      <c r="AU61" s="536" t="str">
        <f>IF(OR(TabA1[[#This Row],[eingereichter
Betrag (€)]]=0,TabA1[[#This Row],[eingereichter
Betrag (€)]]=""),"",COUNTA($K$6:$K61)-COUNTIF(($K$6:$K61),0))</f>
        <v/>
      </c>
      <c r="AV61" s="544">
        <f t="shared" ca="1" si="1"/>
        <v>0.89981385700195804</v>
      </c>
      <c r="AW61" s="545">
        <f>IF(TabA1[[#This Row],[Lfd.
Nr. f.
Stich-
probe]]&lt;&gt;"",TabA1[[#This Row],[Zufalls-
zahl]],0)</f>
        <v>0</v>
      </c>
      <c r="AX61" s="546">
        <f>IF(TabA1[[#This Row],[Stich-
probe]]&gt;0,IF(TabA1[[#This Row],[Differenz
förderfähig/
eingereicht nach Prüfung ÖIF (€)]]&lt;&gt;0,1,0),0)</f>
        <v>0</v>
      </c>
      <c r="AY61" s="547">
        <f>IF(TabA1[[#This Row],[Stich-
probe]]=0,0,TabA1[[#This Row],[Stich-
probe]]*TabA1[[#This Row],[Differenz
förderfähig/
eingereicht nach Prüfung ÖIF (€)]]/TabA1[[#This Row],[eingereichter
Betrag (€)]]*-1)</f>
        <v>0</v>
      </c>
      <c r="AZ61" s="61"/>
    </row>
    <row r="62" spans="2:52" s="60" customFormat="1">
      <c r="B62" s="61"/>
      <c r="C62" s="536">
        <f>IF(TabA1[[#This Row],[Zufalls-
zahl wenn
lfd. Nr.]]=0,0,IF(RANK(TabA1[[#This Row],[Zufalls-
zahl wenn
lfd. Nr.]],TabA1[Zufalls-
zahl wenn
lfd. Nr.])&lt;=TabA1[[#Totals],[Zufalls-
zahl]],1,0))</f>
        <v>0</v>
      </c>
      <c r="D62" s="531" t="s">
        <v>12</v>
      </c>
      <c r="E62" s="532">
        <v>56</v>
      </c>
      <c r="F62" s="13"/>
      <c r="G62" s="8"/>
      <c r="H62" s="8"/>
      <c r="I62" s="8"/>
      <c r="J62" s="8"/>
      <c r="K62" s="152"/>
      <c r="L62" s="152"/>
      <c r="M62" s="72">
        <f>(TabA1[[#This Row],[förderfähiger 
Betrag nach Prüfung ÖIF (€)]]-TabA1[[#This Row],[eingereichter
Betrag (€)]])*IF(TabA1[[#This Row],[Stich-
probe]]&gt;0,1,0)</f>
        <v>0</v>
      </c>
      <c r="N62" s="8"/>
      <c r="O62" s="8"/>
      <c r="P62" s="8"/>
      <c r="Q62" s="537"/>
      <c r="R62" s="8"/>
      <c r="S62" s="538" t="str">
        <f>IF(ISERROR(VLOOKUP(TabA1[[#This Row],[Grund für Differenz]],Datenquelle!$I$3:$J$20,2,FALSE)),"",VLOOKUP(TabA1[[#This Row],[Grund für Differenz]],Datenquelle!$I$3:$J$20,2,FALSE))</f>
        <v/>
      </c>
      <c r="T62" s="539"/>
      <c r="U62" s="540"/>
      <c r="V62" s="540"/>
      <c r="W62" s="541"/>
      <c r="X62" s="541"/>
      <c r="Y62" s="541"/>
      <c r="Z62" s="541"/>
      <c r="AA62" s="541"/>
      <c r="AB62" s="541"/>
      <c r="AC62" s="537"/>
      <c r="AD62" s="548"/>
      <c r="AE62" s="548"/>
      <c r="AF62" s="548"/>
      <c r="AG62" s="548"/>
      <c r="AH62" s="548"/>
      <c r="AI62" s="548"/>
      <c r="AJ62" s="548"/>
      <c r="AK62" s="548"/>
      <c r="AL62" s="548"/>
      <c r="AM62" s="548"/>
      <c r="AN62" s="543"/>
      <c r="AO62" s="548" t="s">
        <v>317</v>
      </c>
      <c r="AP62" s="548" t="s">
        <v>317</v>
      </c>
      <c r="AQ62" s="548" t="s">
        <v>317</v>
      </c>
      <c r="AR62" s="543"/>
      <c r="AS62" s="548"/>
      <c r="AT62" s="537"/>
      <c r="AU62" s="536" t="str">
        <f>IF(OR(TabA1[[#This Row],[eingereichter
Betrag (€)]]=0,TabA1[[#This Row],[eingereichter
Betrag (€)]]=""),"",COUNTA($K$6:$K62)-COUNTIF(($K$6:$K62),0))</f>
        <v/>
      </c>
      <c r="AV62" s="544">
        <f t="shared" ca="1" si="1"/>
        <v>0.29758118260958288</v>
      </c>
      <c r="AW62" s="545">
        <f>IF(TabA1[[#This Row],[Lfd.
Nr. f.
Stich-
probe]]&lt;&gt;"",TabA1[[#This Row],[Zufalls-
zahl]],0)</f>
        <v>0</v>
      </c>
      <c r="AX62" s="546">
        <f>IF(TabA1[[#This Row],[Stich-
probe]]&gt;0,IF(TabA1[[#This Row],[Differenz
förderfähig/
eingereicht nach Prüfung ÖIF (€)]]&lt;&gt;0,1,0),0)</f>
        <v>0</v>
      </c>
      <c r="AY62" s="547">
        <f>IF(TabA1[[#This Row],[Stich-
probe]]=0,0,TabA1[[#This Row],[Stich-
probe]]*TabA1[[#This Row],[Differenz
förderfähig/
eingereicht nach Prüfung ÖIF (€)]]/TabA1[[#This Row],[eingereichter
Betrag (€)]]*-1)</f>
        <v>0</v>
      </c>
      <c r="AZ62" s="61"/>
    </row>
    <row r="63" spans="2:52" s="60" customFormat="1">
      <c r="B63" s="61"/>
      <c r="C63" s="536">
        <f>IF(TabA1[[#This Row],[Zufalls-
zahl wenn
lfd. Nr.]]=0,0,IF(RANK(TabA1[[#This Row],[Zufalls-
zahl wenn
lfd. Nr.]],TabA1[Zufalls-
zahl wenn
lfd. Nr.])&lt;=TabA1[[#Totals],[Zufalls-
zahl]],1,0))</f>
        <v>0</v>
      </c>
      <c r="D63" s="531" t="s">
        <v>12</v>
      </c>
      <c r="E63" s="532">
        <v>57</v>
      </c>
      <c r="F63" s="13"/>
      <c r="G63" s="8"/>
      <c r="H63" s="8"/>
      <c r="I63" s="8"/>
      <c r="J63" s="8"/>
      <c r="K63" s="152"/>
      <c r="L63" s="152"/>
      <c r="M63" s="72">
        <f>(TabA1[[#This Row],[förderfähiger 
Betrag nach Prüfung ÖIF (€)]]-TabA1[[#This Row],[eingereichter
Betrag (€)]])*IF(TabA1[[#This Row],[Stich-
probe]]&gt;0,1,0)</f>
        <v>0</v>
      </c>
      <c r="N63" s="8"/>
      <c r="O63" s="8"/>
      <c r="P63" s="8"/>
      <c r="Q63" s="537"/>
      <c r="R63" s="8"/>
      <c r="S63" s="538" t="str">
        <f>IF(ISERROR(VLOOKUP(TabA1[[#This Row],[Grund für Differenz]],Datenquelle!$I$3:$J$20,2,FALSE)),"",VLOOKUP(TabA1[[#This Row],[Grund für Differenz]],Datenquelle!$I$3:$J$20,2,FALSE))</f>
        <v/>
      </c>
      <c r="T63" s="539"/>
      <c r="U63" s="540"/>
      <c r="V63" s="540"/>
      <c r="W63" s="541"/>
      <c r="X63" s="541"/>
      <c r="Y63" s="541"/>
      <c r="Z63" s="541"/>
      <c r="AA63" s="541"/>
      <c r="AB63" s="541"/>
      <c r="AC63" s="537"/>
      <c r="AD63" s="548"/>
      <c r="AE63" s="548"/>
      <c r="AF63" s="548"/>
      <c r="AG63" s="548"/>
      <c r="AH63" s="548"/>
      <c r="AI63" s="548"/>
      <c r="AJ63" s="548"/>
      <c r="AK63" s="548"/>
      <c r="AL63" s="548"/>
      <c r="AM63" s="548"/>
      <c r="AN63" s="543"/>
      <c r="AO63" s="548" t="s">
        <v>317</v>
      </c>
      <c r="AP63" s="548" t="s">
        <v>317</v>
      </c>
      <c r="AQ63" s="548" t="s">
        <v>317</v>
      </c>
      <c r="AR63" s="543"/>
      <c r="AS63" s="548"/>
      <c r="AT63" s="537"/>
      <c r="AU63" s="536" t="str">
        <f>IF(OR(TabA1[[#This Row],[eingereichter
Betrag (€)]]=0,TabA1[[#This Row],[eingereichter
Betrag (€)]]=""),"",COUNTA($K$6:$K63)-COUNTIF(($K$6:$K63),0))</f>
        <v/>
      </c>
      <c r="AV63" s="544">
        <f t="shared" ca="1" si="1"/>
        <v>0.13196683868057135</v>
      </c>
      <c r="AW63" s="545">
        <f>IF(TabA1[[#This Row],[Lfd.
Nr. f.
Stich-
probe]]&lt;&gt;"",TabA1[[#This Row],[Zufalls-
zahl]],0)</f>
        <v>0</v>
      </c>
      <c r="AX63" s="546">
        <f>IF(TabA1[[#This Row],[Stich-
probe]]&gt;0,IF(TabA1[[#This Row],[Differenz
förderfähig/
eingereicht nach Prüfung ÖIF (€)]]&lt;&gt;0,1,0),0)</f>
        <v>0</v>
      </c>
      <c r="AY63" s="547">
        <f>IF(TabA1[[#This Row],[Stich-
probe]]=0,0,TabA1[[#This Row],[Stich-
probe]]*TabA1[[#This Row],[Differenz
förderfähig/
eingereicht nach Prüfung ÖIF (€)]]/TabA1[[#This Row],[eingereichter
Betrag (€)]]*-1)</f>
        <v>0</v>
      </c>
      <c r="AZ63" s="61"/>
    </row>
    <row r="64" spans="2:52" s="60" customFormat="1">
      <c r="B64" s="61"/>
      <c r="C64" s="536">
        <f>IF(TabA1[[#This Row],[Zufalls-
zahl wenn
lfd. Nr.]]=0,0,IF(RANK(TabA1[[#This Row],[Zufalls-
zahl wenn
lfd. Nr.]],TabA1[Zufalls-
zahl wenn
lfd. Nr.])&lt;=TabA1[[#Totals],[Zufalls-
zahl]],1,0))</f>
        <v>0</v>
      </c>
      <c r="D64" s="531" t="s">
        <v>12</v>
      </c>
      <c r="E64" s="532">
        <v>58</v>
      </c>
      <c r="F64" s="13"/>
      <c r="G64" s="8"/>
      <c r="H64" s="8"/>
      <c r="I64" s="8"/>
      <c r="J64" s="8"/>
      <c r="K64" s="152"/>
      <c r="L64" s="152"/>
      <c r="M64" s="72">
        <f>(TabA1[[#This Row],[förderfähiger 
Betrag nach Prüfung ÖIF (€)]]-TabA1[[#This Row],[eingereichter
Betrag (€)]])*IF(TabA1[[#This Row],[Stich-
probe]]&gt;0,1,0)</f>
        <v>0</v>
      </c>
      <c r="N64" s="8"/>
      <c r="O64" s="8"/>
      <c r="P64" s="8"/>
      <c r="Q64" s="537"/>
      <c r="R64" s="8"/>
      <c r="S64" s="538" t="str">
        <f>IF(ISERROR(VLOOKUP(TabA1[[#This Row],[Grund für Differenz]],Datenquelle!$I$3:$J$20,2,FALSE)),"",VLOOKUP(TabA1[[#This Row],[Grund für Differenz]],Datenquelle!$I$3:$J$20,2,FALSE))</f>
        <v/>
      </c>
      <c r="T64" s="539"/>
      <c r="U64" s="540"/>
      <c r="V64" s="540"/>
      <c r="W64" s="541"/>
      <c r="X64" s="541"/>
      <c r="Y64" s="541"/>
      <c r="Z64" s="541"/>
      <c r="AA64" s="541"/>
      <c r="AB64" s="541"/>
      <c r="AC64" s="537"/>
      <c r="AD64" s="548"/>
      <c r="AE64" s="548"/>
      <c r="AF64" s="548"/>
      <c r="AG64" s="548"/>
      <c r="AH64" s="548"/>
      <c r="AI64" s="548"/>
      <c r="AJ64" s="548"/>
      <c r="AK64" s="548"/>
      <c r="AL64" s="548"/>
      <c r="AM64" s="548"/>
      <c r="AN64" s="543"/>
      <c r="AO64" s="548" t="s">
        <v>317</v>
      </c>
      <c r="AP64" s="548" t="s">
        <v>317</v>
      </c>
      <c r="AQ64" s="548" t="s">
        <v>317</v>
      </c>
      <c r="AR64" s="543"/>
      <c r="AS64" s="548"/>
      <c r="AT64" s="537"/>
      <c r="AU64" s="536" t="str">
        <f>IF(OR(TabA1[[#This Row],[eingereichter
Betrag (€)]]=0,TabA1[[#This Row],[eingereichter
Betrag (€)]]=""),"",COUNTA($K$6:$K64)-COUNTIF(($K$6:$K64),0))</f>
        <v/>
      </c>
      <c r="AV64" s="544">
        <f t="shared" ca="1" si="1"/>
        <v>0.2938960892738518</v>
      </c>
      <c r="AW64" s="545">
        <f>IF(TabA1[[#This Row],[Lfd.
Nr. f.
Stich-
probe]]&lt;&gt;"",TabA1[[#This Row],[Zufalls-
zahl]],0)</f>
        <v>0</v>
      </c>
      <c r="AX64" s="546">
        <f>IF(TabA1[[#This Row],[Stich-
probe]]&gt;0,IF(TabA1[[#This Row],[Differenz
förderfähig/
eingereicht nach Prüfung ÖIF (€)]]&lt;&gt;0,1,0),0)</f>
        <v>0</v>
      </c>
      <c r="AY64" s="547">
        <f>IF(TabA1[[#This Row],[Stich-
probe]]=0,0,TabA1[[#This Row],[Stich-
probe]]*TabA1[[#This Row],[Differenz
förderfähig/
eingereicht nach Prüfung ÖIF (€)]]/TabA1[[#This Row],[eingereichter
Betrag (€)]]*-1)</f>
        <v>0</v>
      </c>
      <c r="AZ64" s="61"/>
    </row>
    <row r="65" spans="1:73" s="60" customFormat="1">
      <c r="B65" s="61"/>
      <c r="C65" s="536">
        <f>IF(TabA1[[#This Row],[Zufalls-
zahl wenn
lfd. Nr.]]=0,0,IF(RANK(TabA1[[#This Row],[Zufalls-
zahl wenn
lfd. Nr.]],TabA1[Zufalls-
zahl wenn
lfd. Nr.])&lt;=TabA1[[#Totals],[Zufalls-
zahl]],1,0))</f>
        <v>0</v>
      </c>
      <c r="D65" s="531" t="s">
        <v>12</v>
      </c>
      <c r="E65" s="532">
        <v>59</v>
      </c>
      <c r="F65" s="13"/>
      <c r="G65" s="8"/>
      <c r="H65" s="8"/>
      <c r="I65" s="8"/>
      <c r="J65" s="8"/>
      <c r="K65" s="152"/>
      <c r="L65" s="152"/>
      <c r="M65" s="72">
        <f>(TabA1[[#This Row],[förderfähiger 
Betrag nach Prüfung ÖIF (€)]]-TabA1[[#This Row],[eingereichter
Betrag (€)]])*IF(TabA1[[#This Row],[Stich-
probe]]&gt;0,1,0)</f>
        <v>0</v>
      </c>
      <c r="N65" s="8"/>
      <c r="O65" s="8"/>
      <c r="P65" s="8"/>
      <c r="Q65" s="537"/>
      <c r="R65" s="8"/>
      <c r="S65" s="538" t="str">
        <f>IF(ISERROR(VLOOKUP(TabA1[[#This Row],[Grund für Differenz]],Datenquelle!$I$3:$J$20,2,FALSE)),"",VLOOKUP(TabA1[[#This Row],[Grund für Differenz]],Datenquelle!$I$3:$J$20,2,FALSE))</f>
        <v/>
      </c>
      <c r="T65" s="539"/>
      <c r="U65" s="540"/>
      <c r="V65" s="540"/>
      <c r="W65" s="541"/>
      <c r="X65" s="541"/>
      <c r="Y65" s="541"/>
      <c r="Z65" s="541"/>
      <c r="AA65" s="541"/>
      <c r="AB65" s="541"/>
      <c r="AC65" s="537"/>
      <c r="AD65" s="548"/>
      <c r="AE65" s="548"/>
      <c r="AF65" s="548"/>
      <c r="AG65" s="548"/>
      <c r="AH65" s="548"/>
      <c r="AI65" s="548"/>
      <c r="AJ65" s="548"/>
      <c r="AK65" s="548"/>
      <c r="AL65" s="548"/>
      <c r="AM65" s="548"/>
      <c r="AN65" s="543"/>
      <c r="AO65" s="548" t="s">
        <v>317</v>
      </c>
      <c r="AP65" s="548" t="s">
        <v>317</v>
      </c>
      <c r="AQ65" s="548" t="s">
        <v>317</v>
      </c>
      <c r="AR65" s="543"/>
      <c r="AS65" s="548"/>
      <c r="AT65" s="537"/>
      <c r="AU65" s="536" t="str">
        <f>IF(OR(TabA1[[#This Row],[eingereichter
Betrag (€)]]=0,TabA1[[#This Row],[eingereichter
Betrag (€)]]=""),"",COUNTA($K$6:$K65)-COUNTIF(($K$6:$K65),0))</f>
        <v/>
      </c>
      <c r="AV65" s="544">
        <f t="shared" ca="1" si="1"/>
        <v>0.66051193452088675</v>
      </c>
      <c r="AW65" s="545">
        <f>IF(TabA1[[#This Row],[Lfd.
Nr. f.
Stich-
probe]]&lt;&gt;"",TabA1[[#This Row],[Zufalls-
zahl]],0)</f>
        <v>0</v>
      </c>
      <c r="AX65" s="546">
        <f>IF(TabA1[[#This Row],[Stich-
probe]]&gt;0,IF(TabA1[[#This Row],[Differenz
förderfähig/
eingereicht nach Prüfung ÖIF (€)]]&lt;&gt;0,1,0),0)</f>
        <v>0</v>
      </c>
      <c r="AY65" s="547">
        <f>IF(TabA1[[#This Row],[Stich-
probe]]=0,0,TabA1[[#This Row],[Stich-
probe]]*TabA1[[#This Row],[Differenz
förderfähig/
eingereicht nach Prüfung ÖIF (€)]]/TabA1[[#This Row],[eingereichter
Betrag (€)]]*-1)</f>
        <v>0</v>
      </c>
      <c r="AZ65" s="61"/>
    </row>
    <row r="66" spans="1:73" s="60" customFormat="1">
      <c r="B66" s="61"/>
      <c r="C66" s="536">
        <f>IF(TabA1[[#This Row],[Zufalls-
zahl wenn
lfd. Nr.]]=0,0,IF(RANK(TabA1[[#This Row],[Zufalls-
zahl wenn
lfd. Nr.]],TabA1[Zufalls-
zahl wenn
lfd. Nr.])&lt;=TabA1[[#Totals],[Zufalls-
zahl]],1,0))</f>
        <v>0</v>
      </c>
      <c r="D66" s="531" t="s">
        <v>12</v>
      </c>
      <c r="E66" s="532">
        <v>60</v>
      </c>
      <c r="F66" s="13"/>
      <c r="G66" s="8"/>
      <c r="H66" s="8"/>
      <c r="I66" s="8"/>
      <c r="J66" s="8"/>
      <c r="K66" s="152"/>
      <c r="L66" s="152"/>
      <c r="M66" s="72">
        <f>(TabA1[[#This Row],[förderfähiger 
Betrag nach Prüfung ÖIF (€)]]-TabA1[[#This Row],[eingereichter
Betrag (€)]])*IF(TabA1[[#This Row],[Stich-
probe]]&gt;0,1,0)</f>
        <v>0</v>
      </c>
      <c r="N66" s="8"/>
      <c r="O66" s="8"/>
      <c r="P66" s="8"/>
      <c r="Q66" s="537"/>
      <c r="R66" s="8"/>
      <c r="S66" s="538" t="str">
        <f>IF(ISERROR(VLOOKUP(TabA1[[#This Row],[Grund für Differenz]],Datenquelle!$I$3:$J$20,2,FALSE)),"",VLOOKUP(TabA1[[#This Row],[Grund für Differenz]],Datenquelle!$I$3:$J$20,2,FALSE))</f>
        <v/>
      </c>
      <c r="T66" s="539"/>
      <c r="U66" s="540"/>
      <c r="V66" s="540"/>
      <c r="W66" s="541"/>
      <c r="X66" s="541"/>
      <c r="Y66" s="541"/>
      <c r="Z66" s="541"/>
      <c r="AA66" s="541"/>
      <c r="AB66" s="541"/>
      <c r="AC66" s="537"/>
      <c r="AD66" s="548"/>
      <c r="AE66" s="548"/>
      <c r="AF66" s="548"/>
      <c r="AG66" s="548"/>
      <c r="AH66" s="548"/>
      <c r="AI66" s="548"/>
      <c r="AJ66" s="548"/>
      <c r="AK66" s="548"/>
      <c r="AL66" s="548"/>
      <c r="AM66" s="548"/>
      <c r="AN66" s="543"/>
      <c r="AO66" s="548" t="s">
        <v>317</v>
      </c>
      <c r="AP66" s="548" t="s">
        <v>317</v>
      </c>
      <c r="AQ66" s="548" t="s">
        <v>317</v>
      </c>
      <c r="AR66" s="543"/>
      <c r="AS66" s="548"/>
      <c r="AT66" s="537"/>
      <c r="AU66" s="536" t="str">
        <f>IF(OR(TabA1[[#This Row],[eingereichter
Betrag (€)]]=0,TabA1[[#This Row],[eingereichter
Betrag (€)]]=""),"",COUNTA($K$6:$K66)-COUNTIF(($K$6:$K66),0))</f>
        <v/>
      </c>
      <c r="AV66" s="544">
        <f t="shared" ca="1" si="1"/>
        <v>0.41026445036473713</v>
      </c>
      <c r="AW66" s="545">
        <f>IF(TabA1[[#This Row],[Lfd.
Nr. f.
Stich-
probe]]&lt;&gt;"",TabA1[[#This Row],[Zufalls-
zahl]],0)</f>
        <v>0</v>
      </c>
      <c r="AX66" s="546">
        <f>IF(TabA1[[#This Row],[Stich-
probe]]&gt;0,IF(TabA1[[#This Row],[Differenz
förderfähig/
eingereicht nach Prüfung ÖIF (€)]]&lt;&gt;0,1,0),0)</f>
        <v>0</v>
      </c>
      <c r="AY66" s="547">
        <f>IF(TabA1[[#This Row],[Stich-
probe]]=0,0,TabA1[[#This Row],[Stich-
probe]]*TabA1[[#This Row],[Differenz
förderfähig/
eingereicht nach Prüfung ÖIF (€)]]/TabA1[[#This Row],[eingereichter
Betrag (€)]]*-1)</f>
        <v>0</v>
      </c>
      <c r="AZ66" s="61"/>
    </row>
    <row r="67" spans="1:73" s="60" customFormat="1">
      <c r="B67" s="61"/>
      <c r="C67" s="536">
        <f>IF(TabA1[[#This Row],[Zufalls-
zahl wenn
lfd. Nr.]]=0,0,IF(RANK(TabA1[[#This Row],[Zufalls-
zahl wenn
lfd. Nr.]],TabA1[Zufalls-
zahl wenn
lfd. Nr.])&lt;=TabA1[[#Totals],[Zufalls-
zahl]],1,0))</f>
        <v>0</v>
      </c>
      <c r="D67" s="531" t="s">
        <v>12</v>
      </c>
      <c r="E67" s="532">
        <v>61</v>
      </c>
      <c r="F67" s="13"/>
      <c r="G67" s="8"/>
      <c r="H67" s="8"/>
      <c r="I67" s="8"/>
      <c r="J67" s="8"/>
      <c r="K67" s="152"/>
      <c r="L67" s="152"/>
      <c r="M67" s="72">
        <f>(TabA1[[#This Row],[förderfähiger 
Betrag nach Prüfung ÖIF (€)]]-TabA1[[#This Row],[eingereichter
Betrag (€)]])*IF(TabA1[[#This Row],[Stich-
probe]]&gt;0,1,0)</f>
        <v>0</v>
      </c>
      <c r="N67" s="8"/>
      <c r="O67" s="8"/>
      <c r="P67" s="8"/>
      <c r="Q67" s="537"/>
      <c r="R67" s="8"/>
      <c r="S67" s="538" t="str">
        <f>IF(ISERROR(VLOOKUP(TabA1[[#This Row],[Grund für Differenz]],Datenquelle!$I$3:$J$20,2,FALSE)),"",VLOOKUP(TabA1[[#This Row],[Grund für Differenz]],Datenquelle!$I$3:$J$20,2,FALSE))</f>
        <v/>
      </c>
      <c r="T67" s="539"/>
      <c r="U67" s="540"/>
      <c r="V67" s="540"/>
      <c r="W67" s="541"/>
      <c r="X67" s="541"/>
      <c r="Y67" s="541"/>
      <c r="Z67" s="541"/>
      <c r="AA67" s="541"/>
      <c r="AB67" s="541"/>
      <c r="AC67" s="537"/>
      <c r="AD67" s="548"/>
      <c r="AE67" s="548"/>
      <c r="AF67" s="548"/>
      <c r="AG67" s="548"/>
      <c r="AH67" s="548"/>
      <c r="AI67" s="548"/>
      <c r="AJ67" s="548"/>
      <c r="AK67" s="548"/>
      <c r="AL67" s="548"/>
      <c r="AM67" s="548"/>
      <c r="AN67" s="543"/>
      <c r="AO67" s="548" t="s">
        <v>317</v>
      </c>
      <c r="AP67" s="548" t="s">
        <v>317</v>
      </c>
      <c r="AQ67" s="548" t="s">
        <v>317</v>
      </c>
      <c r="AR67" s="543"/>
      <c r="AS67" s="548"/>
      <c r="AT67" s="537"/>
      <c r="AU67" s="536" t="str">
        <f>IF(OR(TabA1[[#This Row],[eingereichter
Betrag (€)]]=0,TabA1[[#This Row],[eingereichter
Betrag (€)]]=""),"",COUNTA($K$6:$K67)-COUNTIF(($K$6:$K67),0))</f>
        <v/>
      </c>
      <c r="AV67" s="544">
        <f t="shared" ca="1" si="1"/>
        <v>0.55184933707273154</v>
      </c>
      <c r="AW67" s="545">
        <f>IF(TabA1[[#This Row],[Lfd.
Nr. f.
Stich-
probe]]&lt;&gt;"",TabA1[[#This Row],[Zufalls-
zahl]],0)</f>
        <v>0</v>
      </c>
      <c r="AX67" s="546">
        <f>IF(TabA1[[#This Row],[Stich-
probe]]&gt;0,IF(TabA1[[#This Row],[Differenz
förderfähig/
eingereicht nach Prüfung ÖIF (€)]]&lt;&gt;0,1,0),0)</f>
        <v>0</v>
      </c>
      <c r="AY67" s="547">
        <f>IF(TabA1[[#This Row],[Stich-
probe]]=0,0,TabA1[[#This Row],[Stich-
probe]]*TabA1[[#This Row],[Differenz
förderfähig/
eingereicht nach Prüfung ÖIF (€)]]/TabA1[[#This Row],[eingereichter
Betrag (€)]]*-1)</f>
        <v>0</v>
      </c>
      <c r="AZ67" s="61"/>
    </row>
    <row r="68" spans="1:73" s="60" customFormat="1">
      <c r="B68" s="61"/>
      <c r="C68" s="536">
        <f>IF(TabA1[[#This Row],[Zufalls-
zahl wenn
lfd. Nr.]]=0,0,IF(RANK(TabA1[[#This Row],[Zufalls-
zahl wenn
lfd. Nr.]],TabA1[Zufalls-
zahl wenn
lfd. Nr.])&lt;=TabA1[[#Totals],[Zufalls-
zahl]],1,0))</f>
        <v>0</v>
      </c>
      <c r="D68" s="531" t="s">
        <v>12</v>
      </c>
      <c r="E68" s="532">
        <v>62</v>
      </c>
      <c r="F68" s="13"/>
      <c r="G68" s="8"/>
      <c r="H68" s="8"/>
      <c r="I68" s="8"/>
      <c r="J68" s="8"/>
      <c r="K68" s="152"/>
      <c r="L68" s="152"/>
      <c r="M68" s="72">
        <f>(TabA1[[#This Row],[förderfähiger 
Betrag nach Prüfung ÖIF (€)]]-TabA1[[#This Row],[eingereichter
Betrag (€)]])*IF(TabA1[[#This Row],[Stich-
probe]]&gt;0,1,0)</f>
        <v>0</v>
      </c>
      <c r="N68" s="8"/>
      <c r="O68" s="8"/>
      <c r="P68" s="8"/>
      <c r="Q68" s="537"/>
      <c r="R68" s="8"/>
      <c r="S68" s="538" t="str">
        <f>IF(ISERROR(VLOOKUP(TabA1[[#This Row],[Grund für Differenz]],Datenquelle!$I$3:$J$20,2,FALSE)),"",VLOOKUP(TabA1[[#This Row],[Grund für Differenz]],Datenquelle!$I$3:$J$20,2,FALSE))</f>
        <v/>
      </c>
      <c r="T68" s="539"/>
      <c r="U68" s="540"/>
      <c r="V68" s="540"/>
      <c r="W68" s="541"/>
      <c r="X68" s="541"/>
      <c r="Y68" s="541"/>
      <c r="Z68" s="541"/>
      <c r="AA68" s="541"/>
      <c r="AB68" s="541"/>
      <c r="AC68" s="537"/>
      <c r="AD68" s="548"/>
      <c r="AE68" s="548"/>
      <c r="AF68" s="548"/>
      <c r="AG68" s="548"/>
      <c r="AH68" s="548"/>
      <c r="AI68" s="548"/>
      <c r="AJ68" s="548"/>
      <c r="AK68" s="548"/>
      <c r="AL68" s="548"/>
      <c r="AM68" s="548"/>
      <c r="AN68" s="543"/>
      <c r="AO68" s="548" t="s">
        <v>317</v>
      </c>
      <c r="AP68" s="548" t="s">
        <v>317</v>
      </c>
      <c r="AQ68" s="548" t="s">
        <v>317</v>
      </c>
      <c r="AR68" s="543"/>
      <c r="AS68" s="548"/>
      <c r="AT68" s="537"/>
      <c r="AU68" s="536" t="str">
        <f>IF(OR(TabA1[[#This Row],[eingereichter
Betrag (€)]]=0,TabA1[[#This Row],[eingereichter
Betrag (€)]]=""),"",COUNTA($K$6:$K68)-COUNTIF(($K$6:$K68),0))</f>
        <v/>
      </c>
      <c r="AV68" s="544">
        <f t="shared" ca="1" si="1"/>
        <v>0.54871251738230364</v>
      </c>
      <c r="AW68" s="545">
        <f>IF(TabA1[[#This Row],[Lfd.
Nr. f.
Stich-
probe]]&lt;&gt;"",TabA1[[#This Row],[Zufalls-
zahl]],0)</f>
        <v>0</v>
      </c>
      <c r="AX68" s="546">
        <f>IF(TabA1[[#This Row],[Stich-
probe]]&gt;0,IF(TabA1[[#This Row],[Differenz
förderfähig/
eingereicht nach Prüfung ÖIF (€)]]&lt;&gt;0,1,0),0)</f>
        <v>0</v>
      </c>
      <c r="AY68" s="547">
        <f>IF(TabA1[[#This Row],[Stich-
probe]]=0,0,TabA1[[#This Row],[Stich-
probe]]*TabA1[[#This Row],[Differenz
förderfähig/
eingereicht nach Prüfung ÖIF (€)]]/TabA1[[#This Row],[eingereichter
Betrag (€)]]*-1)</f>
        <v>0</v>
      </c>
      <c r="AZ68" s="61"/>
    </row>
    <row r="69" spans="1:73" s="60" customFormat="1">
      <c r="B69" s="61"/>
      <c r="C69" s="536">
        <f>IF(TabA1[[#This Row],[Zufalls-
zahl wenn
lfd. Nr.]]=0,0,IF(RANK(TabA1[[#This Row],[Zufalls-
zahl wenn
lfd. Nr.]],TabA1[Zufalls-
zahl wenn
lfd. Nr.])&lt;=TabA1[[#Totals],[Zufalls-
zahl]],1,0))</f>
        <v>0</v>
      </c>
      <c r="D69" s="531" t="s">
        <v>12</v>
      </c>
      <c r="E69" s="532">
        <v>63</v>
      </c>
      <c r="F69" s="13"/>
      <c r="G69" s="8"/>
      <c r="H69" s="8"/>
      <c r="I69" s="8"/>
      <c r="J69" s="8"/>
      <c r="K69" s="152"/>
      <c r="L69" s="152"/>
      <c r="M69" s="72">
        <f>(TabA1[[#This Row],[förderfähiger 
Betrag nach Prüfung ÖIF (€)]]-TabA1[[#This Row],[eingereichter
Betrag (€)]])*IF(TabA1[[#This Row],[Stich-
probe]]&gt;0,1,0)</f>
        <v>0</v>
      </c>
      <c r="N69" s="8"/>
      <c r="O69" s="8"/>
      <c r="P69" s="8"/>
      <c r="Q69" s="537"/>
      <c r="R69" s="8"/>
      <c r="S69" s="538" t="str">
        <f>IF(ISERROR(VLOOKUP(TabA1[[#This Row],[Grund für Differenz]],Datenquelle!$I$3:$J$20,2,FALSE)),"",VLOOKUP(TabA1[[#This Row],[Grund für Differenz]],Datenquelle!$I$3:$J$20,2,FALSE))</f>
        <v/>
      </c>
      <c r="T69" s="539"/>
      <c r="U69" s="540"/>
      <c r="V69" s="540"/>
      <c r="W69" s="541"/>
      <c r="X69" s="541"/>
      <c r="Y69" s="541"/>
      <c r="Z69" s="541"/>
      <c r="AA69" s="541"/>
      <c r="AB69" s="541"/>
      <c r="AC69" s="537"/>
      <c r="AD69" s="548"/>
      <c r="AE69" s="548"/>
      <c r="AF69" s="548"/>
      <c r="AG69" s="548"/>
      <c r="AH69" s="548"/>
      <c r="AI69" s="548"/>
      <c r="AJ69" s="548"/>
      <c r="AK69" s="548"/>
      <c r="AL69" s="548"/>
      <c r="AM69" s="548"/>
      <c r="AN69" s="543"/>
      <c r="AO69" s="548" t="s">
        <v>317</v>
      </c>
      <c r="AP69" s="548" t="s">
        <v>317</v>
      </c>
      <c r="AQ69" s="548" t="s">
        <v>317</v>
      </c>
      <c r="AR69" s="543"/>
      <c r="AS69" s="548"/>
      <c r="AT69" s="537"/>
      <c r="AU69" s="536" t="str">
        <f>IF(OR(TabA1[[#This Row],[eingereichter
Betrag (€)]]=0,TabA1[[#This Row],[eingereichter
Betrag (€)]]=""),"",COUNTA($K$6:$K69)-COUNTIF(($K$6:$K69),0))</f>
        <v/>
      </c>
      <c r="AV69" s="544">
        <f t="shared" ca="1" si="1"/>
        <v>0.48995710192195463</v>
      </c>
      <c r="AW69" s="545">
        <f>IF(TabA1[[#This Row],[Lfd.
Nr. f.
Stich-
probe]]&lt;&gt;"",TabA1[[#This Row],[Zufalls-
zahl]],0)</f>
        <v>0</v>
      </c>
      <c r="AX69" s="546">
        <f>IF(TabA1[[#This Row],[Stich-
probe]]&gt;0,IF(TabA1[[#This Row],[Differenz
förderfähig/
eingereicht nach Prüfung ÖIF (€)]]&lt;&gt;0,1,0),0)</f>
        <v>0</v>
      </c>
      <c r="AY69" s="547">
        <f>IF(TabA1[[#This Row],[Stich-
probe]]=0,0,TabA1[[#This Row],[Stich-
probe]]*TabA1[[#This Row],[Differenz
förderfähig/
eingereicht nach Prüfung ÖIF (€)]]/TabA1[[#This Row],[eingereichter
Betrag (€)]]*-1)</f>
        <v>0</v>
      </c>
      <c r="AZ69" s="61"/>
    </row>
    <row r="70" spans="1:73" s="60" customFormat="1">
      <c r="B70" s="61"/>
      <c r="C70" s="536">
        <f>IF(TabA1[[#This Row],[Zufalls-
zahl wenn
lfd. Nr.]]=0,0,IF(RANK(TabA1[[#This Row],[Zufalls-
zahl wenn
lfd. Nr.]],TabA1[Zufalls-
zahl wenn
lfd. Nr.])&lt;=TabA1[[#Totals],[Zufalls-
zahl]],1,0))</f>
        <v>0</v>
      </c>
      <c r="D70" s="531" t="s">
        <v>12</v>
      </c>
      <c r="E70" s="532">
        <v>64</v>
      </c>
      <c r="F70" s="13"/>
      <c r="G70" s="8"/>
      <c r="H70" s="8"/>
      <c r="I70" s="8"/>
      <c r="J70" s="8"/>
      <c r="K70" s="152"/>
      <c r="L70" s="152"/>
      <c r="M70" s="72">
        <f>(TabA1[[#This Row],[förderfähiger 
Betrag nach Prüfung ÖIF (€)]]-TabA1[[#This Row],[eingereichter
Betrag (€)]])*IF(TabA1[[#This Row],[Stich-
probe]]&gt;0,1,0)</f>
        <v>0</v>
      </c>
      <c r="N70" s="8"/>
      <c r="O70" s="8"/>
      <c r="P70" s="8"/>
      <c r="Q70" s="537"/>
      <c r="R70" s="8"/>
      <c r="S70" s="538" t="str">
        <f>IF(ISERROR(VLOOKUP(TabA1[[#This Row],[Grund für Differenz]],Datenquelle!$I$3:$J$20,2,FALSE)),"",VLOOKUP(TabA1[[#This Row],[Grund für Differenz]],Datenquelle!$I$3:$J$20,2,FALSE))</f>
        <v/>
      </c>
      <c r="T70" s="539"/>
      <c r="U70" s="540"/>
      <c r="V70" s="540"/>
      <c r="W70" s="541"/>
      <c r="X70" s="541"/>
      <c r="Y70" s="541"/>
      <c r="Z70" s="541"/>
      <c r="AA70" s="541"/>
      <c r="AB70" s="541"/>
      <c r="AC70" s="537"/>
      <c r="AD70" s="548"/>
      <c r="AE70" s="548"/>
      <c r="AF70" s="548"/>
      <c r="AG70" s="548"/>
      <c r="AH70" s="548"/>
      <c r="AI70" s="548"/>
      <c r="AJ70" s="548"/>
      <c r="AK70" s="548"/>
      <c r="AL70" s="548"/>
      <c r="AM70" s="548"/>
      <c r="AN70" s="543"/>
      <c r="AO70" s="548" t="s">
        <v>317</v>
      </c>
      <c r="AP70" s="548" t="s">
        <v>317</v>
      </c>
      <c r="AQ70" s="548" t="s">
        <v>317</v>
      </c>
      <c r="AR70" s="543"/>
      <c r="AS70" s="548"/>
      <c r="AT70" s="537"/>
      <c r="AU70" s="536" t="str">
        <f>IF(OR(TabA1[[#This Row],[eingereichter
Betrag (€)]]=0,TabA1[[#This Row],[eingereichter
Betrag (€)]]=""),"",COUNTA($K$6:$K70)-COUNTIF(($K$6:$K70),0))</f>
        <v/>
      </c>
      <c r="AV70" s="544">
        <f t="shared" ref="AV70:AV101" ca="1" si="2">RAND()</f>
        <v>6.1075693939733999E-2</v>
      </c>
      <c r="AW70" s="545">
        <f>IF(TabA1[[#This Row],[Lfd.
Nr. f.
Stich-
probe]]&lt;&gt;"",TabA1[[#This Row],[Zufalls-
zahl]],0)</f>
        <v>0</v>
      </c>
      <c r="AX70" s="546">
        <f>IF(TabA1[[#This Row],[Stich-
probe]]&gt;0,IF(TabA1[[#This Row],[Differenz
förderfähig/
eingereicht nach Prüfung ÖIF (€)]]&lt;&gt;0,1,0),0)</f>
        <v>0</v>
      </c>
      <c r="AY70" s="547">
        <f>IF(TabA1[[#This Row],[Stich-
probe]]=0,0,TabA1[[#This Row],[Stich-
probe]]*TabA1[[#This Row],[Differenz
förderfähig/
eingereicht nach Prüfung ÖIF (€)]]/TabA1[[#This Row],[eingereichter
Betrag (€)]]*-1)</f>
        <v>0</v>
      </c>
      <c r="AZ70" s="61"/>
    </row>
    <row r="71" spans="1:73" s="60" customFormat="1">
      <c r="B71" s="61"/>
      <c r="C71" s="536">
        <f>IF(TabA1[[#This Row],[Zufalls-
zahl wenn
lfd. Nr.]]=0,0,IF(RANK(TabA1[[#This Row],[Zufalls-
zahl wenn
lfd. Nr.]],TabA1[Zufalls-
zahl wenn
lfd. Nr.])&lt;=TabA1[[#Totals],[Zufalls-
zahl]],1,0))</f>
        <v>0</v>
      </c>
      <c r="D71" s="531" t="s">
        <v>12</v>
      </c>
      <c r="E71" s="532">
        <v>65</v>
      </c>
      <c r="F71" s="13"/>
      <c r="G71" s="8"/>
      <c r="H71" s="8"/>
      <c r="I71" s="8"/>
      <c r="J71" s="8"/>
      <c r="K71" s="152"/>
      <c r="L71" s="152"/>
      <c r="M71" s="72">
        <f>(TabA1[[#This Row],[förderfähiger 
Betrag nach Prüfung ÖIF (€)]]-TabA1[[#This Row],[eingereichter
Betrag (€)]])*IF(TabA1[[#This Row],[Stich-
probe]]&gt;0,1,0)</f>
        <v>0</v>
      </c>
      <c r="N71" s="8"/>
      <c r="O71" s="8"/>
      <c r="P71" s="8"/>
      <c r="Q71" s="537"/>
      <c r="R71" s="8"/>
      <c r="S71" s="538" t="str">
        <f>IF(ISERROR(VLOOKUP(TabA1[[#This Row],[Grund für Differenz]],Datenquelle!$I$3:$J$20,2,FALSE)),"",VLOOKUP(TabA1[[#This Row],[Grund für Differenz]],Datenquelle!$I$3:$J$20,2,FALSE))</f>
        <v/>
      </c>
      <c r="T71" s="539"/>
      <c r="U71" s="540"/>
      <c r="V71" s="540"/>
      <c r="W71" s="541"/>
      <c r="X71" s="541"/>
      <c r="Y71" s="541"/>
      <c r="Z71" s="541"/>
      <c r="AA71" s="541"/>
      <c r="AB71" s="541"/>
      <c r="AC71" s="537"/>
      <c r="AD71" s="548"/>
      <c r="AE71" s="548"/>
      <c r="AF71" s="548"/>
      <c r="AG71" s="548"/>
      <c r="AH71" s="548"/>
      <c r="AI71" s="548"/>
      <c r="AJ71" s="548"/>
      <c r="AK71" s="548"/>
      <c r="AL71" s="548"/>
      <c r="AM71" s="548"/>
      <c r="AN71" s="543"/>
      <c r="AO71" s="548" t="s">
        <v>317</v>
      </c>
      <c r="AP71" s="548" t="s">
        <v>317</v>
      </c>
      <c r="AQ71" s="548" t="s">
        <v>317</v>
      </c>
      <c r="AR71" s="543"/>
      <c r="AS71" s="548"/>
      <c r="AT71" s="537"/>
      <c r="AU71" s="536" t="str">
        <f>IF(OR(TabA1[[#This Row],[eingereichter
Betrag (€)]]=0,TabA1[[#This Row],[eingereichter
Betrag (€)]]=""),"",COUNTA($K$6:$K71)-COUNTIF(($K$6:$K71),0))</f>
        <v/>
      </c>
      <c r="AV71" s="544">
        <f t="shared" ca="1" si="2"/>
        <v>0.91655985195281542</v>
      </c>
      <c r="AW71" s="545">
        <f>IF(TabA1[[#This Row],[Lfd.
Nr. f.
Stich-
probe]]&lt;&gt;"",TabA1[[#This Row],[Zufalls-
zahl]],0)</f>
        <v>0</v>
      </c>
      <c r="AX71" s="546">
        <f>IF(TabA1[[#This Row],[Stich-
probe]]&gt;0,IF(TabA1[[#This Row],[Differenz
förderfähig/
eingereicht nach Prüfung ÖIF (€)]]&lt;&gt;0,1,0),0)</f>
        <v>0</v>
      </c>
      <c r="AY71" s="547">
        <f>IF(TabA1[[#This Row],[Stich-
probe]]=0,0,TabA1[[#This Row],[Stich-
probe]]*TabA1[[#This Row],[Differenz
förderfähig/
eingereicht nach Prüfung ÖIF (€)]]/TabA1[[#This Row],[eingereichter
Betrag (€)]]*-1)</f>
        <v>0</v>
      </c>
      <c r="AZ71" s="61"/>
    </row>
    <row r="72" spans="1:73" s="535" customFormat="1">
      <c r="A72" s="60"/>
      <c r="B72" s="60"/>
      <c r="C72" s="549">
        <f>IF(TabA1[[#This Row],[Zufalls-
zahl wenn
lfd. Nr.]]=0,0,IF(RANK(TabA1[[#This Row],[Zufalls-
zahl wenn
lfd. Nr.]],TabA1[Zufalls-
zahl wenn
lfd. Nr.])&lt;=TabA1[[#Totals],[Zufalls-
zahl]],1,0))</f>
        <v>0</v>
      </c>
      <c r="D72" s="531" t="s">
        <v>12</v>
      </c>
      <c r="E72" s="532">
        <v>66</v>
      </c>
      <c r="F72" s="16"/>
      <c r="G72" s="60"/>
      <c r="H72" s="60"/>
      <c r="I72" s="60"/>
      <c r="J72" s="60"/>
      <c r="K72" s="153"/>
      <c r="L72" s="153"/>
      <c r="M72" s="74">
        <f>(TabA1[[#This Row],[förderfähiger 
Betrag nach Prüfung ÖIF (€)]]-TabA1[[#This Row],[eingereichter
Betrag (€)]])*IF(TabA1[[#This Row],[Stich-
probe]]&gt;0,1,0)</f>
        <v>0</v>
      </c>
      <c r="N72" s="60"/>
      <c r="O72" s="60"/>
      <c r="P72" s="60"/>
      <c r="Q72" s="537"/>
      <c r="R72" s="8"/>
      <c r="S72" s="538" t="str">
        <f>IF(ISERROR(VLOOKUP(TabA1[[#This Row],[Grund für Differenz]],Datenquelle!$I$3:$J$20,2,FALSE)),"",VLOOKUP(TabA1[[#This Row],[Grund für Differenz]],Datenquelle!$I$3:$J$20,2,FALSE))</f>
        <v/>
      </c>
      <c r="T72" s="539"/>
      <c r="U72" s="540"/>
      <c r="V72" s="540"/>
      <c r="W72" s="541"/>
      <c r="X72" s="541"/>
      <c r="Y72" s="541"/>
      <c r="Z72" s="541"/>
      <c r="AA72" s="541"/>
      <c r="AB72" s="541"/>
      <c r="AC72" s="537"/>
      <c r="AD72" s="550"/>
      <c r="AE72" s="550"/>
      <c r="AF72" s="550"/>
      <c r="AG72" s="550"/>
      <c r="AH72" s="550"/>
      <c r="AI72" s="550"/>
      <c r="AJ72" s="550"/>
      <c r="AK72" s="550"/>
      <c r="AL72" s="550"/>
      <c r="AM72" s="550"/>
      <c r="AN72" s="551"/>
      <c r="AO72" s="550" t="s">
        <v>317</v>
      </c>
      <c r="AP72" s="550" t="s">
        <v>317</v>
      </c>
      <c r="AQ72" s="550" t="s">
        <v>317</v>
      </c>
      <c r="AR72" s="551"/>
      <c r="AS72" s="550"/>
      <c r="AT72" s="537"/>
      <c r="AU72" s="549" t="str">
        <f>IF(OR(TabA1[[#This Row],[eingereichter
Betrag (€)]]=0,TabA1[[#This Row],[eingereichter
Betrag (€)]]=""),"",COUNTA($K$6:$K72)-COUNTIF(($K$6:$K72),0))</f>
        <v/>
      </c>
      <c r="AV72" s="552">
        <f t="shared" ca="1" si="2"/>
        <v>0.84658209281200758</v>
      </c>
      <c r="AW72" s="552">
        <f>IF(TabA1[[#This Row],[Lfd.
Nr. f.
Stich-
probe]]&lt;&gt;"",TabA1[[#This Row],[Zufalls-
zahl]],0)</f>
        <v>0</v>
      </c>
      <c r="AX72" s="553">
        <f>IF(TabA1[[#This Row],[Stich-
probe]]&gt;0,IF(TabA1[[#This Row],[Differenz
förderfähig/
eingereicht nach Prüfung ÖIF (€)]]&lt;&gt;0,1,0),0)</f>
        <v>0</v>
      </c>
      <c r="AY72" s="554">
        <f>IF(TabA1[[#This Row],[Stich-
probe]]=0,0,TabA1[[#This Row],[Stich-
probe]]*TabA1[[#This Row],[Differenz
förderfähig/
eingereicht nach Prüfung ÖIF (€)]]/TabA1[[#This Row],[eingereichter
Betrag (€)]]*-1)</f>
        <v>0</v>
      </c>
      <c r="AZ72" s="534"/>
      <c r="BA72" s="534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</row>
    <row r="73" spans="1:73" s="535" customFormat="1">
      <c r="A73" s="60"/>
      <c r="B73" s="60"/>
      <c r="C73" s="549">
        <f>IF(TabA1[[#This Row],[Zufalls-
zahl wenn
lfd. Nr.]]=0,0,IF(RANK(TabA1[[#This Row],[Zufalls-
zahl wenn
lfd. Nr.]],TabA1[Zufalls-
zahl wenn
lfd. Nr.])&lt;=TabA1[[#Totals],[Zufalls-
zahl]],1,0))</f>
        <v>0</v>
      </c>
      <c r="D73" s="531" t="s">
        <v>12</v>
      </c>
      <c r="E73" s="532">
        <v>67</v>
      </c>
      <c r="F73" s="16"/>
      <c r="G73" s="60"/>
      <c r="H73" s="60"/>
      <c r="I73" s="60"/>
      <c r="J73" s="60"/>
      <c r="K73" s="153"/>
      <c r="L73" s="153"/>
      <c r="M73" s="74">
        <f>(TabA1[[#This Row],[förderfähiger 
Betrag nach Prüfung ÖIF (€)]]-TabA1[[#This Row],[eingereichter
Betrag (€)]])*IF(TabA1[[#This Row],[Stich-
probe]]&gt;0,1,0)</f>
        <v>0</v>
      </c>
      <c r="N73" s="60"/>
      <c r="O73" s="60"/>
      <c r="P73" s="60"/>
      <c r="Q73" s="537"/>
      <c r="R73" s="8"/>
      <c r="S73" s="538" t="str">
        <f>IF(ISERROR(VLOOKUP(TabA1[[#This Row],[Grund für Differenz]],Datenquelle!$I$3:$J$20,2,FALSE)),"",VLOOKUP(TabA1[[#This Row],[Grund für Differenz]],Datenquelle!$I$3:$J$20,2,FALSE))</f>
        <v/>
      </c>
      <c r="T73" s="539"/>
      <c r="U73" s="540"/>
      <c r="V73" s="540"/>
      <c r="W73" s="541"/>
      <c r="X73" s="541"/>
      <c r="Y73" s="541"/>
      <c r="Z73" s="541"/>
      <c r="AA73" s="541"/>
      <c r="AB73" s="541"/>
      <c r="AC73" s="537"/>
      <c r="AD73" s="550"/>
      <c r="AE73" s="550"/>
      <c r="AF73" s="550"/>
      <c r="AG73" s="550"/>
      <c r="AH73" s="550"/>
      <c r="AI73" s="550"/>
      <c r="AJ73" s="550"/>
      <c r="AK73" s="550"/>
      <c r="AL73" s="550"/>
      <c r="AM73" s="550"/>
      <c r="AN73" s="551"/>
      <c r="AO73" s="550" t="s">
        <v>317</v>
      </c>
      <c r="AP73" s="550" t="s">
        <v>317</v>
      </c>
      <c r="AQ73" s="550" t="s">
        <v>317</v>
      </c>
      <c r="AR73" s="551"/>
      <c r="AS73" s="550"/>
      <c r="AT73" s="537"/>
      <c r="AU73" s="549" t="str">
        <f>IF(OR(TabA1[[#This Row],[eingereichter
Betrag (€)]]=0,TabA1[[#This Row],[eingereichter
Betrag (€)]]=""),"",COUNTA($K$6:$K73)-COUNTIF(($K$6:$K73),0))</f>
        <v/>
      </c>
      <c r="AV73" s="552">
        <f t="shared" ca="1" si="2"/>
        <v>0.73148727101452182</v>
      </c>
      <c r="AW73" s="552">
        <f>IF(TabA1[[#This Row],[Lfd.
Nr. f.
Stich-
probe]]&lt;&gt;"",TabA1[[#This Row],[Zufalls-
zahl]],0)</f>
        <v>0</v>
      </c>
      <c r="AX73" s="553">
        <f>IF(TabA1[[#This Row],[Stich-
probe]]&gt;0,IF(TabA1[[#This Row],[Differenz
förderfähig/
eingereicht nach Prüfung ÖIF (€)]]&lt;&gt;0,1,0),0)</f>
        <v>0</v>
      </c>
      <c r="AY73" s="554">
        <f>IF(TabA1[[#This Row],[Stich-
probe]]=0,0,TabA1[[#This Row],[Stich-
probe]]*TabA1[[#This Row],[Differenz
förderfähig/
eingereicht nach Prüfung ÖIF (€)]]/TabA1[[#This Row],[eingereichter
Betrag (€)]]*-1)</f>
        <v>0</v>
      </c>
      <c r="AZ73" s="534"/>
      <c r="BA73" s="534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</row>
    <row r="74" spans="1:73" s="535" customFormat="1">
      <c r="A74" s="60"/>
      <c r="B74" s="60"/>
      <c r="C74" s="549">
        <f>IF(TabA1[[#This Row],[Zufalls-
zahl wenn
lfd. Nr.]]=0,0,IF(RANK(TabA1[[#This Row],[Zufalls-
zahl wenn
lfd. Nr.]],TabA1[Zufalls-
zahl wenn
lfd. Nr.])&lt;=TabA1[[#Totals],[Zufalls-
zahl]],1,0))</f>
        <v>0</v>
      </c>
      <c r="D74" s="531" t="s">
        <v>12</v>
      </c>
      <c r="E74" s="532">
        <v>68</v>
      </c>
      <c r="F74" s="16"/>
      <c r="G74" s="60"/>
      <c r="H74" s="60"/>
      <c r="I74" s="60"/>
      <c r="J74" s="60"/>
      <c r="K74" s="153"/>
      <c r="L74" s="153"/>
      <c r="M74" s="74">
        <f>(TabA1[[#This Row],[förderfähiger 
Betrag nach Prüfung ÖIF (€)]]-TabA1[[#This Row],[eingereichter
Betrag (€)]])*IF(TabA1[[#This Row],[Stich-
probe]]&gt;0,1,0)</f>
        <v>0</v>
      </c>
      <c r="N74" s="60"/>
      <c r="O74" s="60"/>
      <c r="P74" s="60"/>
      <c r="Q74" s="537"/>
      <c r="R74" s="8"/>
      <c r="S74" s="538" t="str">
        <f>IF(ISERROR(VLOOKUP(TabA1[[#This Row],[Grund für Differenz]],Datenquelle!$I$3:$J$20,2,FALSE)),"",VLOOKUP(TabA1[[#This Row],[Grund für Differenz]],Datenquelle!$I$3:$J$20,2,FALSE))</f>
        <v/>
      </c>
      <c r="T74" s="539"/>
      <c r="U74" s="540"/>
      <c r="V74" s="540"/>
      <c r="W74" s="541"/>
      <c r="X74" s="541"/>
      <c r="Y74" s="541"/>
      <c r="Z74" s="541"/>
      <c r="AA74" s="541"/>
      <c r="AB74" s="541"/>
      <c r="AC74" s="537"/>
      <c r="AD74" s="550"/>
      <c r="AE74" s="550"/>
      <c r="AF74" s="550"/>
      <c r="AG74" s="550"/>
      <c r="AH74" s="550"/>
      <c r="AI74" s="550"/>
      <c r="AJ74" s="550"/>
      <c r="AK74" s="550"/>
      <c r="AL74" s="550"/>
      <c r="AM74" s="550"/>
      <c r="AN74" s="551"/>
      <c r="AO74" s="550" t="s">
        <v>317</v>
      </c>
      <c r="AP74" s="550" t="s">
        <v>317</v>
      </c>
      <c r="AQ74" s="550" t="s">
        <v>317</v>
      </c>
      <c r="AR74" s="551"/>
      <c r="AS74" s="550"/>
      <c r="AT74" s="537"/>
      <c r="AU74" s="549" t="str">
        <f>IF(OR(TabA1[[#This Row],[eingereichter
Betrag (€)]]=0,TabA1[[#This Row],[eingereichter
Betrag (€)]]=""),"",COUNTA($K$6:$K74)-COUNTIF(($K$6:$K74),0))</f>
        <v/>
      </c>
      <c r="AV74" s="552">
        <f t="shared" ca="1" si="2"/>
        <v>0.15815863414605036</v>
      </c>
      <c r="AW74" s="552">
        <f>IF(TabA1[[#This Row],[Lfd.
Nr. f.
Stich-
probe]]&lt;&gt;"",TabA1[[#This Row],[Zufalls-
zahl]],0)</f>
        <v>0</v>
      </c>
      <c r="AX74" s="553">
        <f>IF(TabA1[[#This Row],[Stich-
probe]]&gt;0,IF(TabA1[[#This Row],[Differenz
förderfähig/
eingereicht nach Prüfung ÖIF (€)]]&lt;&gt;0,1,0),0)</f>
        <v>0</v>
      </c>
      <c r="AY74" s="554">
        <f>IF(TabA1[[#This Row],[Stich-
probe]]=0,0,TabA1[[#This Row],[Stich-
probe]]*TabA1[[#This Row],[Differenz
förderfähig/
eingereicht nach Prüfung ÖIF (€)]]/TabA1[[#This Row],[eingereichter
Betrag (€)]]*-1)</f>
        <v>0</v>
      </c>
      <c r="AZ74" s="534"/>
      <c r="BA74" s="534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</row>
    <row r="75" spans="1:73" s="535" customFormat="1">
      <c r="A75" s="60"/>
      <c r="B75" s="60"/>
      <c r="C75" s="549">
        <f>IF(TabA1[[#This Row],[Zufalls-
zahl wenn
lfd. Nr.]]=0,0,IF(RANK(TabA1[[#This Row],[Zufalls-
zahl wenn
lfd. Nr.]],TabA1[Zufalls-
zahl wenn
lfd. Nr.])&lt;=TabA1[[#Totals],[Zufalls-
zahl]],1,0))</f>
        <v>0</v>
      </c>
      <c r="D75" s="531" t="s">
        <v>12</v>
      </c>
      <c r="E75" s="532">
        <v>69</v>
      </c>
      <c r="F75" s="16"/>
      <c r="G75" s="60"/>
      <c r="H75" s="60"/>
      <c r="I75" s="60"/>
      <c r="J75" s="60"/>
      <c r="K75" s="153"/>
      <c r="L75" s="153"/>
      <c r="M75" s="74">
        <f>(TabA1[[#This Row],[förderfähiger 
Betrag nach Prüfung ÖIF (€)]]-TabA1[[#This Row],[eingereichter
Betrag (€)]])*IF(TabA1[[#This Row],[Stich-
probe]]&gt;0,1,0)</f>
        <v>0</v>
      </c>
      <c r="N75" s="60"/>
      <c r="O75" s="60"/>
      <c r="P75" s="60"/>
      <c r="Q75" s="537"/>
      <c r="R75" s="8"/>
      <c r="S75" s="538" t="str">
        <f>IF(ISERROR(VLOOKUP(TabA1[[#This Row],[Grund für Differenz]],Datenquelle!$I$3:$J$20,2,FALSE)),"",VLOOKUP(TabA1[[#This Row],[Grund für Differenz]],Datenquelle!$I$3:$J$20,2,FALSE))</f>
        <v/>
      </c>
      <c r="T75" s="539"/>
      <c r="U75" s="540"/>
      <c r="V75" s="540"/>
      <c r="W75" s="541"/>
      <c r="X75" s="541"/>
      <c r="Y75" s="541"/>
      <c r="Z75" s="541"/>
      <c r="AA75" s="541"/>
      <c r="AB75" s="541"/>
      <c r="AC75" s="537"/>
      <c r="AD75" s="550"/>
      <c r="AE75" s="550"/>
      <c r="AF75" s="550"/>
      <c r="AG75" s="550"/>
      <c r="AH75" s="550"/>
      <c r="AI75" s="550"/>
      <c r="AJ75" s="550"/>
      <c r="AK75" s="550"/>
      <c r="AL75" s="550"/>
      <c r="AM75" s="550"/>
      <c r="AN75" s="551"/>
      <c r="AO75" s="550" t="s">
        <v>317</v>
      </c>
      <c r="AP75" s="550" t="s">
        <v>317</v>
      </c>
      <c r="AQ75" s="550" t="s">
        <v>317</v>
      </c>
      <c r="AR75" s="551"/>
      <c r="AS75" s="550"/>
      <c r="AT75" s="537"/>
      <c r="AU75" s="549" t="str">
        <f>IF(OR(TabA1[[#This Row],[eingereichter
Betrag (€)]]=0,TabA1[[#This Row],[eingereichter
Betrag (€)]]=""),"",COUNTA($K$6:$K75)-COUNTIF(($K$6:$K75),0))</f>
        <v/>
      </c>
      <c r="AV75" s="552">
        <f t="shared" ca="1" si="2"/>
        <v>0.37975871550569695</v>
      </c>
      <c r="AW75" s="552">
        <f>IF(TabA1[[#This Row],[Lfd.
Nr. f.
Stich-
probe]]&lt;&gt;"",TabA1[[#This Row],[Zufalls-
zahl]],0)</f>
        <v>0</v>
      </c>
      <c r="AX75" s="553">
        <f>IF(TabA1[[#This Row],[Stich-
probe]]&gt;0,IF(TabA1[[#This Row],[Differenz
förderfähig/
eingereicht nach Prüfung ÖIF (€)]]&lt;&gt;0,1,0),0)</f>
        <v>0</v>
      </c>
      <c r="AY75" s="554">
        <f>IF(TabA1[[#This Row],[Stich-
probe]]=0,0,TabA1[[#This Row],[Stich-
probe]]*TabA1[[#This Row],[Differenz
förderfähig/
eingereicht nach Prüfung ÖIF (€)]]/TabA1[[#This Row],[eingereichter
Betrag (€)]]*-1)</f>
        <v>0</v>
      </c>
      <c r="AZ75" s="534"/>
      <c r="BA75" s="534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</row>
    <row r="76" spans="1:73" s="535" customFormat="1">
      <c r="A76" s="60"/>
      <c r="B76" s="60"/>
      <c r="C76" s="549">
        <f>IF(TabA1[[#This Row],[Zufalls-
zahl wenn
lfd. Nr.]]=0,0,IF(RANK(TabA1[[#This Row],[Zufalls-
zahl wenn
lfd. Nr.]],TabA1[Zufalls-
zahl wenn
lfd. Nr.])&lt;=TabA1[[#Totals],[Zufalls-
zahl]],1,0))</f>
        <v>0</v>
      </c>
      <c r="D76" s="531" t="s">
        <v>12</v>
      </c>
      <c r="E76" s="532">
        <v>70</v>
      </c>
      <c r="F76" s="16"/>
      <c r="G76" s="60"/>
      <c r="H76" s="60"/>
      <c r="I76" s="60"/>
      <c r="J76" s="60"/>
      <c r="K76" s="153"/>
      <c r="L76" s="153"/>
      <c r="M76" s="74">
        <f>(TabA1[[#This Row],[förderfähiger 
Betrag nach Prüfung ÖIF (€)]]-TabA1[[#This Row],[eingereichter
Betrag (€)]])*IF(TabA1[[#This Row],[Stich-
probe]]&gt;0,1,0)</f>
        <v>0</v>
      </c>
      <c r="N76" s="60"/>
      <c r="O76" s="60"/>
      <c r="P76" s="60"/>
      <c r="Q76" s="537"/>
      <c r="R76" s="8"/>
      <c r="S76" s="538" t="str">
        <f>IF(ISERROR(VLOOKUP(TabA1[[#This Row],[Grund für Differenz]],Datenquelle!$I$3:$J$20,2,FALSE)),"",VLOOKUP(TabA1[[#This Row],[Grund für Differenz]],Datenquelle!$I$3:$J$20,2,FALSE))</f>
        <v/>
      </c>
      <c r="T76" s="539"/>
      <c r="U76" s="540"/>
      <c r="V76" s="540"/>
      <c r="W76" s="541"/>
      <c r="X76" s="541"/>
      <c r="Y76" s="541"/>
      <c r="Z76" s="541"/>
      <c r="AA76" s="541"/>
      <c r="AB76" s="541"/>
      <c r="AC76" s="537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1"/>
      <c r="AO76" s="550" t="s">
        <v>317</v>
      </c>
      <c r="AP76" s="550" t="s">
        <v>317</v>
      </c>
      <c r="AQ76" s="550" t="s">
        <v>317</v>
      </c>
      <c r="AR76" s="551"/>
      <c r="AS76" s="550"/>
      <c r="AT76" s="537"/>
      <c r="AU76" s="549" t="str">
        <f>IF(OR(TabA1[[#This Row],[eingereichter
Betrag (€)]]=0,TabA1[[#This Row],[eingereichter
Betrag (€)]]=""),"",COUNTA($K$6:$K76)-COUNTIF(($K$6:$K76),0))</f>
        <v/>
      </c>
      <c r="AV76" s="552">
        <f t="shared" ca="1" si="2"/>
        <v>0.76876618427883348</v>
      </c>
      <c r="AW76" s="552">
        <f>IF(TabA1[[#This Row],[Lfd.
Nr. f.
Stich-
probe]]&lt;&gt;"",TabA1[[#This Row],[Zufalls-
zahl]],0)</f>
        <v>0</v>
      </c>
      <c r="AX76" s="553">
        <f>IF(TabA1[[#This Row],[Stich-
probe]]&gt;0,IF(TabA1[[#This Row],[Differenz
förderfähig/
eingereicht nach Prüfung ÖIF (€)]]&lt;&gt;0,1,0),0)</f>
        <v>0</v>
      </c>
      <c r="AY76" s="554">
        <f>IF(TabA1[[#This Row],[Stich-
probe]]=0,0,TabA1[[#This Row],[Stich-
probe]]*TabA1[[#This Row],[Differenz
förderfähig/
eingereicht nach Prüfung ÖIF (€)]]/TabA1[[#This Row],[eingereichter
Betrag (€)]]*-1)</f>
        <v>0</v>
      </c>
      <c r="AZ76" s="534"/>
      <c r="BA76" s="534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</row>
    <row r="77" spans="1:73" s="535" customFormat="1">
      <c r="A77" s="60"/>
      <c r="B77" s="60"/>
      <c r="C77" s="555">
        <f>IF(TabA1[[#This Row],[Zufalls-
zahl wenn
lfd. Nr.]]=0,0,IF(RANK(TabA1[[#This Row],[Zufalls-
zahl wenn
lfd. Nr.]],TabA1[Zufalls-
zahl wenn
lfd. Nr.])&lt;=TabA1[[#Totals],[Zufalls-
zahl]],1,0))</f>
        <v>0</v>
      </c>
      <c r="D77" s="531" t="s">
        <v>12</v>
      </c>
      <c r="E77" s="532">
        <v>71</v>
      </c>
      <c r="F77" s="17"/>
      <c r="G77" s="61"/>
      <c r="H77" s="61"/>
      <c r="I77" s="61"/>
      <c r="J77" s="61"/>
      <c r="K77" s="152"/>
      <c r="L77" s="152"/>
      <c r="M77" s="72">
        <f>(TabA1[[#This Row],[förderfähiger 
Betrag nach Prüfung ÖIF (€)]]-TabA1[[#This Row],[eingereichter
Betrag (€)]])*IF(TabA1[[#This Row],[Stich-
probe]]&gt;0,1,0)</f>
        <v>0</v>
      </c>
      <c r="N77" s="61"/>
      <c r="O77" s="61"/>
      <c r="P77" s="61"/>
      <c r="Q77" s="556"/>
      <c r="R77" s="8"/>
      <c r="S77" s="538" t="str">
        <f>IF(ISERROR(VLOOKUP(TabA1[[#This Row],[Grund für Differenz]],Datenquelle!$I$3:$J$20,2,FALSE)),"",VLOOKUP(TabA1[[#This Row],[Grund für Differenz]],Datenquelle!$I$3:$J$20,2,FALSE))</f>
        <v/>
      </c>
      <c r="T77" s="539"/>
      <c r="U77" s="540"/>
      <c r="V77" s="540"/>
      <c r="W77" s="541"/>
      <c r="X77" s="541"/>
      <c r="Y77" s="541"/>
      <c r="Z77" s="541"/>
      <c r="AA77" s="541"/>
      <c r="AB77" s="541"/>
      <c r="AC77" s="556"/>
      <c r="AD77" s="532"/>
      <c r="AE77" s="532"/>
      <c r="AF77" s="532"/>
      <c r="AG77" s="532"/>
      <c r="AH77" s="532"/>
      <c r="AI77" s="532"/>
      <c r="AJ77" s="532"/>
      <c r="AK77" s="532"/>
      <c r="AL77" s="532"/>
      <c r="AM77" s="532"/>
      <c r="AN77" s="557"/>
      <c r="AO77" s="532" t="s">
        <v>317</v>
      </c>
      <c r="AP77" s="532" t="s">
        <v>317</v>
      </c>
      <c r="AQ77" s="532" t="s">
        <v>317</v>
      </c>
      <c r="AR77" s="557"/>
      <c r="AS77" s="532"/>
      <c r="AT77" s="556"/>
      <c r="AU77" s="558" t="str">
        <f>IF(OR(TabA1[[#This Row],[eingereichter
Betrag (€)]]=0,TabA1[[#This Row],[eingereichter
Betrag (€)]]=""),"",COUNTA($K$6:$K106)-COUNTIF(($K$6:$K106),0))</f>
        <v/>
      </c>
      <c r="AV77" s="544">
        <f t="shared" ca="1" si="2"/>
        <v>0.94437615325706437</v>
      </c>
      <c r="AW77" s="544">
        <f>IF(TabA1[[#This Row],[Lfd.
Nr. f.
Stich-
probe]]&lt;&gt;"",TabA1[[#This Row],[Zufalls-
zahl]],0)</f>
        <v>0</v>
      </c>
      <c r="AX77" s="559">
        <f>IF(TabA1[[#This Row],[Stich-
probe]]&gt;0,IF(TabA1[[#This Row],[Differenz
förderfähig/
eingereicht nach Prüfung ÖIF (€)]]&lt;&gt;0,1,0),0)</f>
        <v>0</v>
      </c>
      <c r="AY77" s="560">
        <f>IF(TabA1[[#This Row],[Stich-
probe]]=0,0,TabA1[[#This Row],[Stich-
probe]]*TabA1[[#This Row],[Differenz
förderfähig/
eingereicht nach Prüfung ÖIF (€)]]/TabA1[[#This Row],[eingereichter
Betrag (€)]]*-1)</f>
        <v>0</v>
      </c>
      <c r="AZ77" s="534"/>
      <c r="BA77" s="534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</row>
    <row r="78" spans="1:73" s="535" customFormat="1">
      <c r="A78" s="60"/>
      <c r="B78" s="60"/>
      <c r="C78" s="549">
        <f>IF(TabA1[[#This Row],[Zufalls-
zahl wenn
lfd. Nr.]]=0,0,IF(RANK(TabA1[[#This Row],[Zufalls-
zahl wenn
lfd. Nr.]],TabA1[Zufalls-
zahl wenn
lfd. Nr.])&lt;=TabA1[[#Totals],[Zufalls-
zahl]],1,0))</f>
        <v>0</v>
      </c>
      <c r="D78" s="531" t="s">
        <v>12</v>
      </c>
      <c r="E78" s="532">
        <v>72</v>
      </c>
      <c r="F78" s="16"/>
      <c r="G78" s="60"/>
      <c r="H78" s="60"/>
      <c r="I78" s="60"/>
      <c r="J78" s="60"/>
      <c r="K78" s="153"/>
      <c r="L78" s="153"/>
      <c r="M78" s="74">
        <f>(TabA1[[#This Row],[förderfähiger 
Betrag nach Prüfung ÖIF (€)]]-TabA1[[#This Row],[eingereichter
Betrag (€)]])*IF(TabA1[[#This Row],[Stich-
probe]]&gt;0,1,0)</f>
        <v>0</v>
      </c>
      <c r="N78" s="60"/>
      <c r="O78" s="60"/>
      <c r="P78" s="60"/>
      <c r="Q78" s="60"/>
      <c r="R78" s="8"/>
      <c r="S78" s="538" t="str">
        <f>IF(ISERROR(VLOOKUP(TabA1[[#This Row],[Grund für Differenz]],Datenquelle!$I$3:$J$20,2,FALSE)),"",VLOOKUP(TabA1[[#This Row],[Grund für Differenz]],Datenquelle!$I$3:$J$20,2,FALSE))</f>
        <v/>
      </c>
      <c r="T78" s="539"/>
      <c r="U78" s="540"/>
      <c r="V78" s="540"/>
      <c r="W78" s="541"/>
      <c r="X78" s="541"/>
      <c r="Y78" s="541"/>
      <c r="Z78" s="541"/>
      <c r="AA78" s="541"/>
      <c r="AB78" s="541"/>
      <c r="AC78" s="6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1"/>
      <c r="AO78" s="550" t="s">
        <v>317</v>
      </c>
      <c r="AP78" s="550" t="s">
        <v>317</v>
      </c>
      <c r="AQ78" s="550" t="s">
        <v>317</v>
      </c>
      <c r="AR78" s="551"/>
      <c r="AS78" s="550"/>
      <c r="AT78" s="537"/>
      <c r="AU78" s="549" t="str">
        <f>IF(OR(TabA1[[#This Row],[eingereichter
Betrag (€)]]=0,TabA1[[#This Row],[eingereichter
Betrag (€)]]=""),"",COUNTA($K$6:$K78)-COUNTIF(($K$6:$K78),0))</f>
        <v/>
      </c>
      <c r="AV78" s="552">
        <f t="shared" ca="1" si="2"/>
        <v>0.56975931621531029</v>
      </c>
      <c r="AW78" s="552">
        <f>IF(TabA1[[#This Row],[Lfd.
Nr. f.
Stich-
probe]]&lt;&gt;"",TabA1[[#This Row],[Zufalls-
zahl]],0)</f>
        <v>0</v>
      </c>
      <c r="AX78" s="553">
        <f>IF(TabA1[[#This Row],[Stich-
probe]]&gt;0,IF(TabA1[[#This Row],[Differenz
förderfähig/
eingereicht nach Prüfung ÖIF (€)]]&lt;&gt;0,1,0),0)</f>
        <v>0</v>
      </c>
      <c r="AY78" s="554">
        <f>IF(TabA1[[#This Row],[Stich-
probe]]=0,0,TabA1[[#This Row],[Stich-
probe]]*TabA1[[#This Row],[Differenz
förderfähig/
eingereicht nach Prüfung ÖIF (€)]]/TabA1[[#This Row],[eingereichter
Betrag (€)]]*-1)</f>
        <v>0</v>
      </c>
      <c r="AZ78" s="534"/>
      <c r="BA78" s="534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</row>
    <row r="79" spans="1:73" s="535" customFormat="1">
      <c r="A79" s="60"/>
      <c r="B79" s="60"/>
      <c r="C79" s="549">
        <f>IF(TabA1[[#This Row],[Zufalls-
zahl wenn
lfd. Nr.]]=0,0,IF(RANK(TabA1[[#This Row],[Zufalls-
zahl wenn
lfd. Nr.]],TabA1[Zufalls-
zahl wenn
lfd. Nr.])&lt;=TabA1[[#Totals],[Zufalls-
zahl]],1,0))</f>
        <v>0</v>
      </c>
      <c r="D79" s="531" t="s">
        <v>12</v>
      </c>
      <c r="E79" s="532">
        <v>73</v>
      </c>
      <c r="F79" s="16"/>
      <c r="G79" s="60"/>
      <c r="H79" s="60"/>
      <c r="I79" s="60"/>
      <c r="J79" s="60"/>
      <c r="K79" s="153"/>
      <c r="L79" s="153"/>
      <c r="M79" s="74">
        <f>(TabA1[[#This Row],[förderfähiger 
Betrag nach Prüfung ÖIF (€)]]-TabA1[[#This Row],[eingereichter
Betrag (€)]])*IF(TabA1[[#This Row],[Stich-
probe]]&gt;0,1,0)</f>
        <v>0</v>
      </c>
      <c r="N79" s="60"/>
      <c r="O79" s="60"/>
      <c r="P79" s="60"/>
      <c r="Q79" s="60"/>
      <c r="R79" s="8"/>
      <c r="S79" s="538" t="str">
        <f>IF(ISERROR(VLOOKUP(TabA1[[#This Row],[Grund für Differenz]],Datenquelle!$I$3:$J$20,2,FALSE)),"",VLOOKUP(TabA1[[#This Row],[Grund für Differenz]],Datenquelle!$I$3:$J$20,2,FALSE))</f>
        <v/>
      </c>
      <c r="T79" s="539"/>
      <c r="U79" s="540"/>
      <c r="V79" s="540"/>
      <c r="W79" s="541"/>
      <c r="X79" s="541"/>
      <c r="Y79" s="541"/>
      <c r="Z79" s="541"/>
      <c r="AA79" s="541"/>
      <c r="AB79" s="541"/>
      <c r="AC79" s="60"/>
      <c r="AD79" s="550"/>
      <c r="AE79" s="550"/>
      <c r="AF79" s="550"/>
      <c r="AG79" s="550"/>
      <c r="AH79" s="550"/>
      <c r="AI79" s="550"/>
      <c r="AJ79" s="550"/>
      <c r="AK79" s="550"/>
      <c r="AL79" s="550"/>
      <c r="AM79" s="550"/>
      <c r="AN79" s="551"/>
      <c r="AO79" s="550" t="s">
        <v>317</v>
      </c>
      <c r="AP79" s="550" t="s">
        <v>317</v>
      </c>
      <c r="AQ79" s="550" t="s">
        <v>317</v>
      </c>
      <c r="AR79" s="551"/>
      <c r="AS79" s="550"/>
      <c r="AT79" s="537"/>
      <c r="AU79" s="549" t="str">
        <f>IF(OR(TabA1[[#This Row],[eingereichter
Betrag (€)]]=0,TabA1[[#This Row],[eingereichter
Betrag (€)]]=""),"",COUNTA($K$6:$K79)-COUNTIF(($K$6:$K79),0))</f>
        <v/>
      </c>
      <c r="AV79" s="552">
        <f t="shared" ca="1" si="2"/>
        <v>0.45123570746240638</v>
      </c>
      <c r="AW79" s="552">
        <f>IF(TabA1[[#This Row],[Lfd.
Nr. f.
Stich-
probe]]&lt;&gt;"",TabA1[[#This Row],[Zufalls-
zahl]],0)</f>
        <v>0</v>
      </c>
      <c r="AX79" s="553">
        <f>IF(TabA1[[#This Row],[Stich-
probe]]&gt;0,IF(TabA1[[#This Row],[Differenz
förderfähig/
eingereicht nach Prüfung ÖIF (€)]]&lt;&gt;0,1,0),0)</f>
        <v>0</v>
      </c>
      <c r="AY79" s="554">
        <f>IF(TabA1[[#This Row],[Stich-
probe]]=0,0,TabA1[[#This Row],[Stich-
probe]]*TabA1[[#This Row],[Differenz
förderfähig/
eingereicht nach Prüfung ÖIF (€)]]/TabA1[[#This Row],[eingereichter
Betrag (€)]]*-1)</f>
        <v>0</v>
      </c>
      <c r="AZ79" s="534"/>
      <c r="BA79" s="534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</row>
    <row r="80" spans="1:73" s="535" customFormat="1">
      <c r="A80" s="60"/>
      <c r="B80" s="60"/>
      <c r="C80" s="549">
        <f>IF(TabA1[[#This Row],[Zufalls-
zahl wenn
lfd. Nr.]]=0,0,IF(RANK(TabA1[[#This Row],[Zufalls-
zahl wenn
lfd. Nr.]],TabA1[Zufalls-
zahl wenn
lfd. Nr.])&lt;=TabA1[[#Totals],[Zufalls-
zahl]],1,0))</f>
        <v>0</v>
      </c>
      <c r="D80" s="531" t="s">
        <v>12</v>
      </c>
      <c r="E80" s="532">
        <v>74</v>
      </c>
      <c r="F80" s="16"/>
      <c r="G80" s="60"/>
      <c r="H80" s="60"/>
      <c r="I80" s="60"/>
      <c r="J80" s="60"/>
      <c r="K80" s="153"/>
      <c r="L80" s="153"/>
      <c r="M80" s="74">
        <f>(TabA1[[#This Row],[förderfähiger 
Betrag nach Prüfung ÖIF (€)]]-TabA1[[#This Row],[eingereichter
Betrag (€)]])*IF(TabA1[[#This Row],[Stich-
probe]]&gt;0,1,0)</f>
        <v>0</v>
      </c>
      <c r="N80" s="60"/>
      <c r="O80" s="60"/>
      <c r="P80" s="60"/>
      <c r="Q80" s="60"/>
      <c r="R80" s="8"/>
      <c r="S80" s="538" t="str">
        <f>IF(ISERROR(VLOOKUP(TabA1[[#This Row],[Grund für Differenz]],Datenquelle!$I$3:$J$20,2,FALSE)),"",VLOOKUP(TabA1[[#This Row],[Grund für Differenz]],Datenquelle!$I$3:$J$20,2,FALSE))</f>
        <v/>
      </c>
      <c r="T80" s="539"/>
      <c r="U80" s="540"/>
      <c r="V80" s="540"/>
      <c r="W80" s="541"/>
      <c r="X80" s="541"/>
      <c r="Y80" s="541"/>
      <c r="Z80" s="541"/>
      <c r="AA80" s="541"/>
      <c r="AB80" s="541"/>
      <c r="AC80" s="60"/>
      <c r="AD80" s="550"/>
      <c r="AE80" s="550"/>
      <c r="AF80" s="550"/>
      <c r="AG80" s="550"/>
      <c r="AH80" s="550"/>
      <c r="AI80" s="550"/>
      <c r="AJ80" s="550"/>
      <c r="AK80" s="550"/>
      <c r="AL80" s="550"/>
      <c r="AM80" s="550"/>
      <c r="AN80" s="551"/>
      <c r="AO80" s="550" t="s">
        <v>317</v>
      </c>
      <c r="AP80" s="550" t="s">
        <v>317</v>
      </c>
      <c r="AQ80" s="550" t="s">
        <v>317</v>
      </c>
      <c r="AR80" s="551"/>
      <c r="AS80" s="550"/>
      <c r="AT80" s="537"/>
      <c r="AU80" s="549" t="str">
        <f>IF(OR(TabA1[[#This Row],[eingereichter
Betrag (€)]]=0,TabA1[[#This Row],[eingereichter
Betrag (€)]]=""),"",COUNTA($K$6:$K80)-COUNTIF(($K$6:$K80),0))</f>
        <v/>
      </c>
      <c r="AV80" s="552">
        <f t="shared" ca="1" si="2"/>
        <v>0.69894603975382941</v>
      </c>
      <c r="AW80" s="552">
        <f>IF(TabA1[[#This Row],[Lfd.
Nr. f.
Stich-
probe]]&lt;&gt;"",TabA1[[#This Row],[Zufalls-
zahl]],0)</f>
        <v>0</v>
      </c>
      <c r="AX80" s="553">
        <f>IF(TabA1[[#This Row],[Stich-
probe]]&gt;0,IF(TabA1[[#This Row],[Differenz
förderfähig/
eingereicht nach Prüfung ÖIF (€)]]&lt;&gt;0,1,0),0)</f>
        <v>0</v>
      </c>
      <c r="AY80" s="554">
        <f>IF(TabA1[[#This Row],[Stich-
probe]]=0,0,TabA1[[#This Row],[Stich-
probe]]*TabA1[[#This Row],[Differenz
förderfähig/
eingereicht nach Prüfung ÖIF (€)]]/TabA1[[#This Row],[eingereichter
Betrag (€)]]*-1)</f>
        <v>0</v>
      </c>
      <c r="AZ80" s="534"/>
      <c r="BA80" s="534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</row>
    <row r="81" spans="1:73" s="73" customFormat="1">
      <c r="A81" s="60"/>
      <c r="B81" s="60"/>
      <c r="C81" s="549">
        <f>IF(TabA1[[#This Row],[Zufalls-
zahl wenn
lfd. Nr.]]=0,0,IF(RANK(TabA1[[#This Row],[Zufalls-
zahl wenn
lfd. Nr.]],TabA1[Zufalls-
zahl wenn
lfd. Nr.])&lt;=TabA1[[#Totals],[Zufalls-
zahl]],1,0))</f>
        <v>0</v>
      </c>
      <c r="D81" s="531" t="s">
        <v>12</v>
      </c>
      <c r="E81" s="532">
        <v>75</v>
      </c>
      <c r="F81" s="16"/>
      <c r="G81" s="60"/>
      <c r="H81" s="60"/>
      <c r="I81" s="60"/>
      <c r="J81" s="60"/>
      <c r="K81" s="153"/>
      <c r="L81" s="153"/>
      <c r="M81" s="74">
        <f>(TabA1[[#This Row],[förderfähiger 
Betrag nach Prüfung ÖIF (€)]]-TabA1[[#This Row],[eingereichter
Betrag (€)]])*IF(TabA1[[#This Row],[Stich-
probe]]&gt;0,1,0)</f>
        <v>0</v>
      </c>
      <c r="N81" s="60"/>
      <c r="O81" s="60"/>
      <c r="P81" s="60"/>
      <c r="Q81" s="60"/>
      <c r="R81" s="8"/>
      <c r="S81" s="538" t="str">
        <f>IF(ISERROR(VLOOKUP(TabA1[[#This Row],[Grund für Differenz]],Datenquelle!$I$3:$J$20,2,FALSE)),"",VLOOKUP(TabA1[[#This Row],[Grund für Differenz]],Datenquelle!$I$3:$J$20,2,FALSE))</f>
        <v/>
      </c>
      <c r="T81" s="539"/>
      <c r="U81" s="540"/>
      <c r="V81" s="540"/>
      <c r="W81" s="541"/>
      <c r="X81" s="541"/>
      <c r="Y81" s="541"/>
      <c r="Z81" s="541"/>
      <c r="AA81" s="541"/>
      <c r="AB81" s="541"/>
      <c r="AC81" s="6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1"/>
      <c r="AO81" s="550" t="s">
        <v>317</v>
      </c>
      <c r="AP81" s="550" t="s">
        <v>317</v>
      </c>
      <c r="AQ81" s="550" t="s">
        <v>317</v>
      </c>
      <c r="AR81" s="551"/>
      <c r="AS81" s="550"/>
      <c r="AT81" s="537"/>
      <c r="AU81" s="549" t="str">
        <f>IF(OR(TabA1[[#This Row],[eingereichter
Betrag (€)]]=0,TabA1[[#This Row],[eingereichter
Betrag (€)]]=""),"",COUNTA($K$6:$K81)-COUNTIF(($K$6:$K81),0))</f>
        <v/>
      </c>
      <c r="AV81" s="552">
        <f t="shared" ca="1" si="2"/>
        <v>0.6678991705355487</v>
      </c>
      <c r="AW81" s="552">
        <f>IF(TabA1[[#This Row],[Lfd.
Nr. f.
Stich-
probe]]&lt;&gt;"",TabA1[[#This Row],[Zufalls-
zahl]],0)</f>
        <v>0</v>
      </c>
      <c r="AX81" s="553">
        <f>IF(TabA1[[#This Row],[Stich-
probe]]&gt;0,IF(TabA1[[#This Row],[Differenz
förderfähig/
eingereicht nach Prüfung ÖIF (€)]]&lt;&gt;0,1,0),0)</f>
        <v>0</v>
      </c>
      <c r="AY81" s="554">
        <f>IF(TabA1[[#This Row],[Stich-
probe]]=0,0,TabA1[[#This Row],[Stich-
probe]]*TabA1[[#This Row],[Differenz
förderfähig/
eingereicht nach Prüfung ÖIF (€)]]/TabA1[[#This Row],[eingereichter
Betrag (€)]]*-1)</f>
        <v>0</v>
      </c>
      <c r="AZ81" s="534"/>
      <c r="BA81" s="534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</row>
    <row r="82" spans="1:73" s="73" customFormat="1">
      <c r="A82" s="60"/>
      <c r="B82" s="60"/>
      <c r="C82" s="549">
        <f>IF(TabA1[[#This Row],[Zufalls-
zahl wenn
lfd. Nr.]]=0,0,IF(RANK(TabA1[[#This Row],[Zufalls-
zahl wenn
lfd. Nr.]],TabA1[Zufalls-
zahl wenn
lfd. Nr.])&lt;=TabA1[[#Totals],[Zufalls-
zahl]],1,0))</f>
        <v>0</v>
      </c>
      <c r="D82" s="531" t="s">
        <v>12</v>
      </c>
      <c r="E82" s="532">
        <v>76</v>
      </c>
      <c r="F82" s="16"/>
      <c r="G82" s="60"/>
      <c r="H82" s="60"/>
      <c r="I82" s="60"/>
      <c r="J82" s="60"/>
      <c r="K82" s="153"/>
      <c r="L82" s="153"/>
      <c r="M82" s="74">
        <f>(TabA1[[#This Row],[förderfähiger 
Betrag nach Prüfung ÖIF (€)]]-TabA1[[#This Row],[eingereichter
Betrag (€)]])*IF(TabA1[[#This Row],[Stich-
probe]]&gt;0,1,0)</f>
        <v>0</v>
      </c>
      <c r="N82" s="60"/>
      <c r="O82" s="60"/>
      <c r="P82" s="60"/>
      <c r="Q82" s="60"/>
      <c r="R82" s="8"/>
      <c r="S82" s="538" t="str">
        <f>IF(ISERROR(VLOOKUP(TabA1[[#This Row],[Grund für Differenz]],Datenquelle!$I$3:$J$20,2,FALSE)),"",VLOOKUP(TabA1[[#This Row],[Grund für Differenz]],Datenquelle!$I$3:$J$20,2,FALSE))</f>
        <v/>
      </c>
      <c r="T82" s="539"/>
      <c r="U82" s="540"/>
      <c r="V82" s="540"/>
      <c r="W82" s="541"/>
      <c r="X82" s="541"/>
      <c r="Y82" s="541"/>
      <c r="Z82" s="541"/>
      <c r="AA82" s="541"/>
      <c r="AB82" s="541"/>
      <c r="AC82" s="60"/>
      <c r="AD82" s="550"/>
      <c r="AE82" s="550"/>
      <c r="AF82" s="550"/>
      <c r="AG82" s="550"/>
      <c r="AH82" s="550"/>
      <c r="AI82" s="550"/>
      <c r="AJ82" s="550"/>
      <c r="AK82" s="550"/>
      <c r="AL82" s="550"/>
      <c r="AM82" s="550"/>
      <c r="AN82" s="551"/>
      <c r="AO82" s="550" t="s">
        <v>317</v>
      </c>
      <c r="AP82" s="550" t="s">
        <v>317</v>
      </c>
      <c r="AQ82" s="550" t="s">
        <v>317</v>
      </c>
      <c r="AR82" s="551"/>
      <c r="AS82" s="550"/>
      <c r="AT82" s="537"/>
      <c r="AU82" s="549" t="str">
        <f>IF(OR(TabA1[[#This Row],[eingereichter
Betrag (€)]]=0,TabA1[[#This Row],[eingereichter
Betrag (€)]]=""),"",COUNTA($K$6:$K82)-COUNTIF(($K$6:$K82),0))</f>
        <v/>
      </c>
      <c r="AV82" s="552">
        <f t="shared" ca="1" si="2"/>
        <v>0.68004938520432234</v>
      </c>
      <c r="AW82" s="552">
        <f>IF(TabA1[[#This Row],[Lfd.
Nr. f.
Stich-
probe]]&lt;&gt;"",TabA1[[#This Row],[Zufalls-
zahl]],0)</f>
        <v>0</v>
      </c>
      <c r="AX82" s="553">
        <f>IF(TabA1[[#This Row],[Stich-
probe]]&gt;0,IF(TabA1[[#This Row],[Differenz
förderfähig/
eingereicht nach Prüfung ÖIF (€)]]&lt;&gt;0,1,0),0)</f>
        <v>0</v>
      </c>
      <c r="AY82" s="554">
        <f>IF(TabA1[[#This Row],[Stich-
probe]]=0,0,TabA1[[#This Row],[Stich-
probe]]*TabA1[[#This Row],[Differenz
förderfähig/
eingereicht nach Prüfung ÖIF (€)]]/TabA1[[#This Row],[eingereichter
Betrag (€)]]*-1)</f>
        <v>0</v>
      </c>
      <c r="AZ82" s="534"/>
      <c r="BA82" s="534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</row>
    <row r="83" spans="1:73" s="73" customFormat="1">
      <c r="A83" s="60"/>
      <c r="B83" s="60"/>
      <c r="C83" s="549">
        <f>IF(TabA1[[#This Row],[Zufalls-
zahl wenn
lfd. Nr.]]=0,0,IF(RANK(TabA1[[#This Row],[Zufalls-
zahl wenn
lfd. Nr.]],TabA1[Zufalls-
zahl wenn
lfd. Nr.])&lt;=TabA1[[#Totals],[Zufalls-
zahl]],1,0))</f>
        <v>0</v>
      </c>
      <c r="D83" s="531" t="s">
        <v>12</v>
      </c>
      <c r="E83" s="532">
        <v>77</v>
      </c>
      <c r="F83" s="16"/>
      <c r="G83" s="60"/>
      <c r="H83" s="60"/>
      <c r="I83" s="60"/>
      <c r="J83" s="60"/>
      <c r="K83" s="153"/>
      <c r="L83" s="153"/>
      <c r="M83" s="74">
        <f>(TabA1[[#This Row],[förderfähiger 
Betrag nach Prüfung ÖIF (€)]]-TabA1[[#This Row],[eingereichter
Betrag (€)]])*IF(TabA1[[#This Row],[Stich-
probe]]&gt;0,1,0)</f>
        <v>0</v>
      </c>
      <c r="N83" s="60"/>
      <c r="O83" s="60"/>
      <c r="P83" s="60"/>
      <c r="Q83" s="60"/>
      <c r="R83" s="8"/>
      <c r="S83" s="538" t="str">
        <f>IF(ISERROR(VLOOKUP(TabA1[[#This Row],[Grund für Differenz]],Datenquelle!$I$3:$J$20,2,FALSE)),"",VLOOKUP(TabA1[[#This Row],[Grund für Differenz]],Datenquelle!$I$3:$J$20,2,FALSE))</f>
        <v/>
      </c>
      <c r="T83" s="539"/>
      <c r="U83" s="540"/>
      <c r="V83" s="540"/>
      <c r="W83" s="541"/>
      <c r="X83" s="541"/>
      <c r="Y83" s="541"/>
      <c r="Z83" s="541"/>
      <c r="AA83" s="541"/>
      <c r="AB83" s="541"/>
      <c r="AC83" s="60"/>
      <c r="AD83" s="550"/>
      <c r="AE83" s="550"/>
      <c r="AF83" s="550"/>
      <c r="AG83" s="550"/>
      <c r="AH83" s="550"/>
      <c r="AI83" s="550"/>
      <c r="AJ83" s="550"/>
      <c r="AK83" s="550"/>
      <c r="AL83" s="550"/>
      <c r="AM83" s="550"/>
      <c r="AN83" s="551"/>
      <c r="AO83" s="550" t="s">
        <v>317</v>
      </c>
      <c r="AP83" s="550" t="s">
        <v>317</v>
      </c>
      <c r="AQ83" s="550" t="s">
        <v>317</v>
      </c>
      <c r="AR83" s="551"/>
      <c r="AS83" s="550"/>
      <c r="AT83" s="537"/>
      <c r="AU83" s="549" t="str">
        <f>IF(OR(TabA1[[#This Row],[eingereichter
Betrag (€)]]=0,TabA1[[#This Row],[eingereichter
Betrag (€)]]=""),"",COUNTA($K$6:$K83)-COUNTIF(($K$6:$K83),0))</f>
        <v/>
      </c>
      <c r="AV83" s="552">
        <f t="shared" ca="1" si="2"/>
        <v>0.9633572260566019</v>
      </c>
      <c r="AW83" s="552">
        <f>IF(TabA1[[#This Row],[Lfd.
Nr. f.
Stich-
probe]]&lt;&gt;"",TabA1[[#This Row],[Zufalls-
zahl]],0)</f>
        <v>0</v>
      </c>
      <c r="AX83" s="553">
        <f>IF(TabA1[[#This Row],[Stich-
probe]]&gt;0,IF(TabA1[[#This Row],[Differenz
förderfähig/
eingereicht nach Prüfung ÖIF (€)]]&lt;&gt;0,1,0),0)</f>
        <v>0</v>
      </c>
      <c r="AY83" s="554">
        <f>IF(TabA1[[#This Row],[Stich-
probe]]=0,0,TabA1[[#This Row],[Stich-
probe]]*TabA1[[#This Row],[Differenz
förderfähig/
eingereicht nach Prüfung ÖIF (€)]]/TabA1[[#This Row],[eingereichter
Betrag (€)]]*-1)</f>
        <v>0</v>
      </c>
      <c r="AZ83" s="534"/>
      <c r="BA83" s="534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</row>
    <row r="84" spans="1:73" s="60" customFormat="1">
      <c r="C84" s="549">
        <f>IF(TabA1[[#This Row],[Zufalls-
zahl wenn
lfd. Nr.]]=0,0,IF(RANK(TabA1[[#This Row],[Zufalls-
zahl wenn
lfd. Nr.]],TabA1[Zufalls-
zahl wenn
lfd. Nr.])&lt;=TabA1[[#Totals],[Zufalls-
zahl]],1,0))</f>
        <v>0</v>
      </c>
      <c r="D84" s="531" t="s">
        <v>12</v>
      </c>
      <c r="E84" s="532">
        <v>78</v>
      </c>
      <c r="F84" s="16"/>
      <c r="K84" s="153"/>
      <c r="L84" s="153"/>
      <c r="M84" s="74">
        <f>(TabA1[[#This Row],[förderfähiger 
Betrag nach Prüfung ÖIF (€)]]-TabA1[[#This Row],[eingereichter
Betrag (€)]])*IF(TabA1[[#This Row],[Stich-
probe]]&gt;0,1,0)</f>
        <v>0</v>
      </c>
      <c r="R84" s="8"/>
      <c r="S84" s="538" t="str">
        <f>IF(ISERROR(VLOOKUP(TabA1[[#This Row],[Grund für Differenz]],Datenquelle!$I$3:$J$20,2,FALSE)),"",VLOOKUP(TabA1[[#This Row],[Grund für Differenz]],Datenquelle!$I$3:$J$20,2,FALSE))</f>
        <v/>
      </c>
      <c r="T84" s="539"/>
      <c r="U84" s="540"/>
      <c r="V84" s="540"/>
      <c r="W84" s="541"/>
      <c r="X84" s="541"/>
      <c r="Y84" s="541"/>
      <c r="Z84" s="541"/>
      <c r="AA84" s="541"/>
      <c r="AB84" s="541"/>
      <c r="AD84" s="550"/>
      <c r="AE84" s="550"/>
      <c r="AF84" s="550"/>
      <c r="AG84" s="550"/>
      <c r="AH84" s="550"/>
      <c r="AI84" s="550"/>
      <c r="AJ84" s="550"/>
      <c r="AK84" s="550"/>
      <c r="AL84" s="550"/>
      <c r="AM84" s="550"/>
      <c r="AN84" s="551"/>
      <c r="AO84" s="550" t="s">
        <v>317</v>
      </c>
      <c r="AP84" s="550" t="s">
        <v>317</v>
      </c>
      <c r="AQ84" s="550" t="s">
        <v>317</v>
      </c>
      <c r="AR84" s="551"/>
      <c r="AS84" s="550"/>
      <c r="AT84" s="537"/>
      <c r="AU84" s="549" t="str">
        <f>IF(OR(TabA1[[#This Row],[eingereichter
Betrag (€)]]=0,TabA1[[#This Row],[eingereichter
Betrag (€)]]=""),"",COUNTA($K$6:$K84)-COUNTIF(($K$6:$K84),0))</f>
        <v/>
      </c>
      <c r="AV84" s="552">
        <f t="shared" ca="1" si="2"/>
        <v>0.40406861381421944</v>
      </c>
      <c r="AW84" s="552">
        <f>IF(TabA1[[#This Row],[Lfd.
Nr. f.
Stich-
probe]]&lt;&gt;"",TabA1[[#This Row],[Zufalls-
zahl]],0)</f>
        <v>0</v>
      </c>
      <c r="AX84" s="553">
        <f>IF(TabA1[[#This Row],[Stich-
probe]]&gt;0,IF(TabA1[[#This Row],[Differenz
förderfähig/
eingereicht nach Prüfung ÖIF (€)]]&lt;&gt;0,1,0),0)</f>
        <v>0</v>
      </c>
      <c r="AY84" s="554">
        <f>IF(TabA1[[#This Row],[Stich-
probe]]=0,0,TabA1[[#This Row],[Stich-
probe]]*TabA1[[#This Row],[Differenz
förderfähig/
eingereicht nach Prüfung ÖIF (€)]]/TabA1[[#This Row],[eingereichter
Betrag (€)]]*-1)</f>
        <v>0</v>
      </c>
      <c r="AZ84" s="534"/>
      <c r="BA84" s="534"/>
    </row>
    <row r="85" spans="1:73" s="60" customFormat="1">
      <c r="C85" s="549">
        <f>IF(TabA1[[#This Row],[Zufalls-
zahl wenn
lfd. Nr.]]=0,0,IF(RANK(TabA1[[#This Row],[Zufalls-
zahl wenn
lfd. Nr.]],TabA1[Zufalls-
zahl wenn
lfd. Nr.])&lt;=TabA1[[#Totals],[Zufalls-
zahl]],1,0))</f>
        <v>0</v>
      </c>
      <c r="D85" s="531" t="s">
        <v>12</v>
      </c>
      <c r="E85" s="532">
        <v>79</v>
      </c>
      <c r="F85" s="16"/>
      <c r="K85" s="153"/>
      <c r="L85" s="153"/>
      <c r="M85" s="74">
        <f>(TabA1[[#This Row],[förderfähiger 
Betrag nach Prüfung ÖIF (€)]]-TabA1[[#This Row],[eingereichter
Betrag (€)]])*IF(TabA1[[#This Row],[Stich-
probe]]&gt;0,1,0)</f>
        <v>0</v>
      </c>
      <c r="R85" s="8"/>
      <c r="S85" s="538" t="str">
        <f>IF(ISERROR(VLOOKUP(TabA1[[#This Row],[Grund für Differenz]],Datenquelle!$I$3:$J$20,2,FALSE)),"",VLOOKUP(TabA1[[#This Row],[Grund für Differenz]],Datenquelle!$I$3:$J$20,2,FALSE))</f>
        <v/>
      </c>
      <c r="T85" s="539"/>
      <c r="U85" s="540"/>
      <c r="V85" s="540"/>
      <c r="W85" s="541"/>
      <c r="X85" s="541"/>
      <c r="Y85" s="541"/>
      <c r="Z85" s="541"/>
      <c r="AA85" s="541"/>
      <c r="AB85" s="541"/>
      <c r="AD85" s="550"/>
      <c r="AE85" s="550"/>
      <c r="AF85" s="550"/>
      <c r="AG85" s="550"/>
      <c r="AH85" s="550"/>
      <c r="AI85" s="550"/>
      <c r="AJ85" s="550"/>
      <c r="AK85" s="550"/>
      <c r="AL85" s="550"/>
      <c r="AM85" s="550"/>
      <c r="AN85" s="551"/>
      <c r="AO85" s="550" t="s">
        <v>317</v>
      </c>
      <c r="AP85" s="550" t="s">
        <v>317</v>
      </c>
      <c r="AQ85" s="550" t="s">
        <v>317</v>
      </c>
      <c r="AR85" s="551"/>
      <c r="AS85" s="550"/>
      <c r="AT85" s="537"/>
      <c r="AU85" s="549" t="str">
        <f>IF(OR(TabA1[[#This Row],[eingereichter
Betrag (€)]]=0,TabA1[[#This Row],[eingereichter
Betrag (€)]]=""),"",COUNTA($K$6:$K85)-COUNTIF(($K$6:$K85),0))</f>
        <v/>
      </c>
      <c r="AV85" s="552">
        <f t="shared" ca="1" si="2"/>
        <v>0.20110217450536738</v>
      </c>
      <c r="AW85" s="552">
        <f>IF(TabA1[[#This Row],[Lfd.
Nr. f.
Stich-
probe]]&lt;&gt;"",TabA1[[#This Row],[Zufalls-
zahl]],0)</f>
        <v>0</v>
      </c>
      <c r="AX85" s="553">
        <f>IF(TabA1[[#This Row],[Stich-
probe]]&gt;0,IF(TabA1[[#This Row],[Differenz
förderfähig/
eingereicht nach Prüfung ÖIF (€)]]&lt;&gt;0,1,0),0)</f>
        <v>0</v>
      </c>
      <c r="AY85" s="554">
        <f>IF(TabA1[[#This Row],[Stich-
probe]]=0,0,TabA1[[#This Row],[Stich-
probe]]*TabA1[[#This Row],[Differenz
förderfähig/
eingereicht nach Prüfung ÖIF (€)]]/TabA1[[#This Row],[eingereichter
Betrag (€)]]*-1)</f>
        <v>0</v>
      </c>
      <c r="AZ85" s="534"/>
      <c r="BA85" s="534"/>
    </row>
    <row r="86" spans="1:73" s="60" customFormat="1">
      <c r="C86" s="549">
        <f>IF(TabA1[[#This Row],[Zufalls-
zahl wenn
lfd. Nr.]]=0,0,IF(RANK(TabA1[[#This Row],[Zufalls-
zahl wenn
lfd. Nr.]],TabA1[Zufalls-
zahl wenn
lfd. Nr.])&lt;=TabA1[[#Totals],[Zufalls-
zahl]],1,0))</f>
        <v>0</v>
      </c>
      <c r="D86" s="531" t="s">
        <v>12</v>
      </c>
      <c r="E86" s="532">
        <v>80</v>
      </c>
      <c r="F86" s="16"/>
      <c r="K86" s="153"/>
      <c r="L86" s="153"/>
      <c r="M86" s="74">
        <f>(TabA1[[#This Row],[förderfähiger 
Betrag nach Prüfung ÖIF (€)]]-TabA1[[#This Row],[eingereichter
Betrag (€)]])*IF(TabA1[[#This Row],[Stich-
probe]]&gt;0,1,0)</f>
        <v>0</v>
      </c>
      <c r="R86" s="8"/>
      <c r="S86" s="538" t="str">
        <f>IF(ISERROR(VLOOKUP(TabA1[[#This Row],[Grund für Differenz]],Datenquelle!$I$3:$J$20,2,FALSE)),"",VLOOKUP(TabA1[[#This Row],[Grund für Differenz]],Datenquelle!$I$3:$J$20,2,FALSE))</f>
        <v/>
      </c>
      <c r="T86" s="539"/>
      <c r="U86" s="540"/>
      <c r="V86" s="540"/>
      <c r="W86" s="541"/>
      <c r="X86" s="541"/>
      <c r="Y86" s="541"/>
      <c r="Z86" s="541"/>
      <c r="AA86" s="541"/>
      <c r="AB86" s="541"/>
      <c r="AD86" s="550"/>
      <c r="AE86" s="550"/>
      <c r="AF86" s="550"/>
      <c r="AG86" s="550"/>
      <c r="AH86" s="550"/>
      <c r="AI86" s="550"/>
      <c r="AJ86" s="550"/>
      <c r="AK86" s="550"/>
      <c r="AL86" s="550"/>
      <c r="AM86" s="550"/>
      <c r="AN86" s="551"/>
      <c r="AO86" s="550" t="s">
        <v>317</v>
      </c>
      <c r="AP86" s="550" t="s">
        <v>317</v>
      </c>
      <c r="AQ86" s="550" t="s">
        <v>317</v>
      </c>
      <c r="AR86" s="551"/>
      <c r="AS86" s="550"/>
      <c r="AT86" s="537"/>
      <c r="AU86" s="549" t="str">
        <f>IF(OR(TabA1[[#This Row],[eingereichter
Betrag (€)]]=0,TabA1[[#This Row],[eingereichter
Betrag (€)]]=""),"",COUNTA($K$6:$K86)-COUNTIF(($K$6:$K86),0))</f>
        <v/>
      </c>
      <c r="AV86" s="552">
        <f t="shared" ca="1" si="2"/>
        <v>0.30824074532229906</v>
      </c>
      <c r="AW86" s="552">
        <f>IF(TabA1[[#This Row],[Lfd.
Nr. f.
Stich-
probe]]&lt;&gt;"",TabA1[[#This Row],[Zufalls-
zahl]],0)</f>
        <v>0</v>
      </c>
      <c r="AX86" s="553">
        <f>IF(TabA1[[#This Row],[Stich-
probe]]&gt;0,IF(TabA1[[#This Row],[Differenz
förderfähig/
eingereicht nach Prüfung ÖIF (€)]]&lt;&gt;0,1,0),0)</f>
        <v>0</v>
      </c>
      <c r="AY86" s="554">
        <f>IF(TabA1[[#This Row],[Stich-
probe]]=0,0,TabA1[[#This Row],[Stich-
probe]]*TabA1[[#This Row],[Differenz
förderfähig/
eingereicht nach Prüfung ÖIF (€)]]/TabA1[[#This Row],[eingereichter
Betrag (€)]]*-1)</f>
        <v>0</v>
      </c>
      <c r="AZ86" s="534"/>
      <c r="BA86" s="534"/>
    </row>
    <row r="87" spans="1:73" s="60" customFormat="1">
      <c r="C87" s="549">
        <f>IF(TabA1[[#This Row],[Zufalls-
zahl wenn
lfd. Nr.]]=0,0,IF(RANK(TabA1[[#This Row],[Zufalls-
zahl wenn
lfd. Nr.]],TabA1[Zufalls-
zahl wenn
lfd. Nr.])&lt;=TabA1[[#Totals],[Zufalls-
zahl]],1,0))</f>
        <v>0</v>
      </c>
      <c r="D87" s="531" t="s">
        <v>12</v>
      </c>
      <c r="E87" s="532">
        <v>81</v>
      </c>
      <c r="F87" s="16"/>
      <c r="K87" s="153"/>
      <c r="L87" s="153"/>
      <c r="M87" s="74">
        <f>(TabA1[[#This Row],[förderfähiger 
Betrag nach Prüfung ÖIF (€)]]-TabA1[[#This Row],[eingereichter
Betrag (€)]])*IF(TabA1[[#This Row],[Stich-
probe]]&gt;0,1,0)</f>
        <v>0</v>
      </c>
      <c r="R87" s="8"/>
      <c r="S87" s="538" t="str">
        <f>IF(ISERROR(VLOOKUP(TabA1[[#This Row],[Grund für Differenz]],Datenquelle!$I$3:$J$20,2,FALSE)),"",VLOOKUP(TabA1[[#This Row],[Grund für Differenz]],Datenquelle!$I$3:$J$20,2,FALSE))</f>
        <v/>
      </c>
      <c r="T87" s="539"/>
      <c r="U87" s="540"/>
      <c r="V87" s="540"/>
      <c r="W87" s="541"/>
      <c r="X87" s="541"/>
      <c r="Y87" s="541"/>
      <c r="Z87" s="541"/>
      <c r="AA87" s="541"/>
      <c r="AB87" s="541"/>
      <c r="AD87" s="550"/>
      <c r="AE87" s="550"/>
      <c r="AF87" s="550"/>
      <c r="AG87" s="550"/>
      <c r="AH87" s="550"/>
      <c r="AI87" s="550"/>
      <c r="AJ87" s="550"/>
      <c r="AK87" s="550"/>
      <c r="AL87" s="550"/>
      <c r="AM87" s="550"/>
      <c r="AN87" s="551"/>
      <c r="AO87" s="550" t="s">
        <v>317</v>
      </c>
      <c r="AP87" s="550" t="s">
        <v>317</v>
      </c>
      <c r="AQ87" s="550" t="s">
        <v>317</v>
      </c>
      <c r="AR87" s="551"/>
      <c r="AS87" s="550"/>
      <c r="AT87" s="537"/>
      <c r="AU87" s="549" t="str">
        <f>IF(OR(TabA1[[#This Row],[eingereichter
Betrag (€)]]=0,TabA1[[#This Row],[eingereichter
Betrag (€)]]=""),"",COUNTA($K$6:$K87)-COUNTIF(($K$6:$K87),0))</f>
        <v/>
      </c>
      <c r="AV87" s="552">
        <f t="shared" ca="1" si="2"/>
        <v>0.99406044931609416</v>
      </c>
      <c r="AW87" s="552">
        <f>IF(TabA1[[#This Row],[Lfd.
Nr. f.
Stich-
probe]]&lt;&gt;"",TabA1[[#This Row],[Zufalls-
zahl]],0)</f>
        <v>0</v>
      </c>
      <c r="AX87" s="553">
        <f>IF(TabA1[[#This Row],[Stich-
probe]]&gt;0,IF(TabA1[[#This Row],[Differenz
förderfähig/
eingereicht nach Prüfung ÖIF (€)]]&lt;&gt;0,1,0),0)</f>
        <v>0</v>
      </c>
      <c r="AY87" s="554">
        <f>IF(TabA1[[#This Row],[Stich-
probe]]=0,0,TabA1[[#This Row],[Stich-
probe]]*TabA1[[#This Row],[Differenz
förderfähig/
eingereicht nach Prüfung ÖIF (€)]]/TabA1[[#This Row],[eingereichter
Betrag (€)]]*-1)</f>
        <v>0</v>
      </c>
      <c r="AZ87" s="534"/>
      <c r="BA87" s="534"/>
    </row>
    <row r="88" spans="1:73" s="60" customFormat="1">
      <c r="C88" s="549">
        <f>IF(TabA1[[#This Row],[Zufalls-
zahl wenn
lfd. Nr.]]=0,0,IF(RANK(TabA1[[#This Row],[Zufalls-
zahl wenn
lfd. Nr.]],TabA1[Zufalls-
zahl wenn
lfd. Nr.])&lt;=TabA1[[#Totals],[Zufalls-
zahl]],1,0))</f>
        <v>0</v>
      </c>
      <c r="D88" s="531" t="s">
        <v>12</v>
      </c>
      <c r="E88" s="532">
        <v>82</v>
      </c>
      <c r="F88" s="16"/>
      <c r="K88" s="153"/>
      <c r="L88" s="153"/>
      <c r="M88" s="74">
        <f>(TabA1[[#This Row],[förderfähiger 
Betrag nach Prüfung ÖIF (€)]]-TabA1[[#This Row],[eingereichter
Betrag (€)]])*IF(TabA1[[#This Row],[Stich-
probe]]&gt;0,1,0)</f>
        <v>0</v>
      </c>
      <c r="R88" s="8"/>
      <c r="S88" s="538" t="str">
        <f>IF(ISERROR(VLOOKUP(TabA1[[#This Row],[Grund für Differenz]],Datenquelle!$I$3:$J$20,2,FALSE)),"",VLOOKUP(TabA1[[#This Row],[Grund für Differenz]],Datenquelle!$I$3:$J$20,2,FALSE))</f>
        <v/>
      </c>
      <c r="T88" s="539"/>
      <c r="U88" s="540"/>
      <c r="V88" s="540"/>
      <c r="W88" s="541"/>
      <c r="X88" s="541"/>
      <c r="Y88" s="541"/>
      <c r="Z88" s="541"/>
      <c r="AA88" s="541"/>
      <c r="AB88" s="541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1"/>
      <c r="AO88" s="550" t="s">
        <v>317</v>
      </c>
      <c r="AP88" s="550" t="s">
        <v>317</v>
      </c>
      <c r="AQ88" s="550" t="s">
        <v>317</v>
      </c>
      <c r="AR88" s="551"/>
      <c r="AS88" s="550"/>
      <c r="AT88" s="537"/>
      <c r="AU88" s="549" t="str">
        <f>IF(OR(TabA1[[#This Row],[eingereichter
Betrag (€)]]=0,TabA1[[#This Row],[eingereichter
Betrag (€)]]=""),"",COUNTA($K$6:$K88)-COUNTIF(($K$6:$K88),0))</f>
        <v/>
      </c>
      <c r="AV88" s="552">
        <f t="shared" ca="1" si="2"/>
        <v>0.16637097020140845</v>
      </c>
      <c r="AW88" s="552">
        <f>IF(TabA1[[#This Row],[Lfd.
Nr. f.
Stich-
probe]]&lt;&gt;"",TabA1[[#This Row],[Zufalls-
zahl]],0)</f>
        <v>0</v>
      </c>
      <c r="AX88" s="553">
        <f>IF(TabA1[[#This Row],[Stich-
probe]]&gt;0,IF(TabA1[[#This Row],[Differenz
förderfähig/
eingereicht nach Prüfung ÖIF (€)]]&lt;&gt;0,1,0),0)</f>
        <v>0</v>
      </c>
      <c r="AY88" s="554">
        <f>IF(TabA1[[#This Row],[Stich-
probe]]=0,0,TabA1[[#This Row],[Stich-
probe]]*TabA1[[#This Row],[Differenz
förderfähig/
eingereicht nach Prüfung ÖIF (€)]]/TabA1[[#This Row],[eingereichter
Betrag (€)]]*-1)</f>
        <v>0</v>
      </c>
      <c r="AZ88" s="534"/>
      <c r="BA88" s="534"/>
    </row>
    <row r="89" spans="1:73" s="60" customFormat="1">
      <c r="C89" s="549">
        <f>IF(TabA1[[#This Row],[Zufalls-
zahl wenn
lfd. Nr.]]=0,0,IF(RANK(TabA1[[#This Row],[Zufalls-
zahl wenn
lfd. Nr.]],TabA1[Zufalls-
zahl wenn
lfd. Nr.])&lt;=TabA1[[#Totals],[Zufalls-
zahl]],1,0))</f>
        <v>0</v>
      </c>
      <c r="D89" s="531" t="s">
        <v>12</v>
      </c>
      <c r="E89" s="532">
        <v>83</v>
      </c>
      <c r="F89" s="16"/>
      <c r="K89" s="153"/>
      <c r="L89" s="153"/>
      <c r="M89" s="74">
        <f>(TabA1[[#This Row],[förderfähiger 
Betrag nach Prüfung ÖIF (€)]]-TabA1[[#This Row],[eingereichter
Betrag (€)]])*IF(TabA1[[#This Row],[Stich-
probe]]&gt;0,1,0)</f>
        <v>0</v>
      </c>
      <c r="R89" s="8"/>
      <c r="S89" s="538" t="str">
        <f>IF(ISERROR(VLOOKUP(TabA1[[#This Row],[Grund für Differenz]],Datenquelle!$I$3:$J$20,2,FALSE)),"",VLOOKUP(TabA1[[#This Row],[Grund für Differenz]],Datenquelle!$I$3:$J$20,2,FALSE))</f>
        <v/>
      </c>
      <c r="T89" s="539"/>
      <c r="U89" s="540"/>
      <c r="V89" s="540"/>
      <c r="W89" s="541"/>
      <c r="X89" s="541"/>
      <c r="Y89" s="541"/>
      <c r="Z89" s="541"/>
      <c r="AA89" s="541"/>
      <c r="AB89" s="541"/>
      <c r="AD89" s="550"/>
      <c r="AE89" s="550"/>
      <c r="AF89" s="550"/>
      <c r="AG89" s="550"/>
      <c r="AH89" s="550"/>
      <c r="AI89" s="550"/>
      <c r="AJ89" s="550"/>
      <c r="AK89" s="550"/>
      <c r="AL89" s="550"/>
      <c r="AM89" s="550"/>
      <c r="AN89" s="551"/>
      <c r="AO89" s="550" t="s">
        <v>317</v>
      </c>
      <c r="AP89" s="550" t="s">
        <v>317</v>
      </c>
      <c r="AQ89" s="550" t="s">
        <v>317</v>
      </c>
      <c r="AR89" s="551"/>
      <c r="AS89" s="550"/>
      <c r="AT89" s="537"/>
      <c r="AU89" s="549" t="str">
        <f>IF(OR(TabA1[[#This Row],[eingereichter
Betrag (€)]]=0,TabA1[[#This Row],[eingereichter
Betrag (€)]]=""),"",COUNTA($K$6:$K89)-COUNTIF(($K$6:$K89),0))</f>
        <v/>
      </c>
      <c r="AV89" s="552">
        <f t="shared" ca="1" si="2"/>
        <v>0.56207455139492002</v>
      </c>
      <c r="AW89" s="552">
        <f>IF(TabA1[[#This Row],[Lfd.
Nr. f.
Stich-
probe]]&lt;&gt;"",TabA1[[#This Row],[Zufalls-
zahl]],0)</f>
        <v>0</v>
      </c>
      <c r="AX89" s="553">
        <f>IF(TabA1[[#This Row],[Stich-
probe]]&gt;0,IF(TabA1[[#This Row],[Differenz
förderfähig/
eingereicht nach Prüfung ÖIF (€)]]&lt;&gt;0,1,0),0)</f>
        <v>0</v>
      </c>
      <c r="AY89" s="554">
        <f>IF(TabA1[[#This Row],[Stich-
probe]]=0,0,TabA1[[#This Row],[Stich-
probe]]*TabA1[[#This Row],[Differenz
förderfähig/
eingereicht nach Prüfung ÖIF (€)]]/TabA1[[#This Row],[eingereichter
Betrag (€)]]*-1)</f>
        <v>0</v>
      </c>
      <c r="AZ89" s="534"/>
      <c r="BA89" s="534"/>
    </row>
    <row r="90" spans="1:73" s="60" customFormat="1">
      <c r="C90" s="549">
        <f>IF(TabA1[[#This Row],[Zufalls-
zahl wenn
lfd. Nr.]]=0,0,IF(RANK(TabA1[[#This Row],[Zufalls-
zahl wenn
lfd. Nr.]],TabA1[Zufalls-
zahl wenn
lfd. Nr.])&lt;=TabA1[[#Totals],[Zufalls-
zahl]],1,0))</f>
        <v>0</v>
      </c>
      <c r="D90" s="531" t="s">
        <v>12</v>
      </c>
      <c r="E90" s="532">
        <v>84</v>
      </c>
      <c r="F90" s="16"/>
      <c r="K90" s="153"/>
      <c r="L90" s="153"/>
      <c r="M90" s="74">
        <f>(TabA1[[#This Row],[förderfähiger 
Betrag nach Prüfung ÖIF (€)]]-TabA1[[#This Row],[eingereichter
Betrag (€)]])*IF(TabA1[[#This Row],[Stich-
probe]]&gt;0,1,0)</f>
        <v>0</v>
      </c>
      <c r="R90" s="8"/>
      <c r="S90" s="538" t="str">
        <f>IF(ISERROR(VLOOKUP(TabA1[[#This Row],[Grund für Differenz]],Datenquelle!$I$3:$J$20,2,FALSE)),"",VLOOKUP(TabA1[[#This Row],[Grund für Differenz]],Datenquelle!$I$3:$J$20,2,FALSE))</f>
        <v/>
      </c>
      <c r="T90" s="539"/>
      <c r="U90" s="540"/>
      <c r="V90" s="540"/>
      <c r="W90" s="541"/>
      <c r="X90" s="541"/>
      <c r="Y90" s="541"/>
      <c r="Z90" s="541"/>
      <c r="AA90" s="541"/>
      <c r="AB90" s="541"/>
      <c r="AD90" s="550"/>
      <c r="AE90" s="550"/>
      <c r="AF90" s="550"/>
      <c r="AG90" s="550"/>
      <c r="AH90" s="550"/>
      <c r="AI90" s="550"/>
      <c r="AJ90" s="550"/>
      <c r="AK90" s="550"/>
      <c r="AL90" s="550"/>
      <c r="AM90" s="550"/>
      <c r="AN90" s="551"/>
      <c r="AO90" s="550" t="s">
        <v>317</v>
      </c>
      <c r="AP90" s="550" t="s">
        <v>317</v>
      </c>
      <c r="AQ90" s="550" t="s">
        <v>317</v>
      </c>
      <c r="AR90" s="551"/>
      <c r="AS90" s="550"/>
      <c r="AT90" s="537"/>
      <c r="AU90" s="549" t="str">
        <f>IF(OR(TabA1[[#This Row],[eingereichter
Betrag (€)]]=0,TabA1[[#This Row],[eingereichter
Betrag (€)]]=""),"",COUNTA($K$6:$K90)-COUNTIF(($K$6:$K90),0))</f>
        <v/>
      </c>
      <c r="AV90" s="552">
        <f t="shared" ca="1" si="2"/>
        <v>7.1849995971968172E-2</v>
      </c>
      <c r="AW90" s="552">
        <f>IF(TabA1[[#This Row],[Lfd.
Nr. f.
Stich-
probe]]&lt;&gt;"",TabA1[[#This Row],[Zufalls-
zahl]],0)</f>
        <v>0</v>
      </c>
      <c r="AX90" s="553">
        <f>IF(TabA1[[#This Row],[Stich-
probe]]&gt;0,IF(TabA1[[#This Row],[Differenz
förderfähig/
eingereicht nach Prüfung ÖIF (€)]]&lt;&gt;0,1,0),0)</f>
        <v>0</v>
      </c>
      <c r="AY90" s="554">
        <f>IF(TabA1[[#This Row],[Stich-
probe]]=0,0,TabA1[[#This Row],[Stich-
probe]]*TabA1[[#This Row],[Differenz
förderfähig/
eingereicht nach Prüfung ÖIF (€)]]/TabA1[[#This Row],[eingereichter
Betrag (€)]]*-1)</f>
        <v>0</v>
      </c>
      <c r="AZ90" s="534"/>
      <c r="BA90" s="534"/>
    </row>
    <row r="91" spans="1:73" s="60" customFormat="1">
      <c r="C91" s="549">
        <f>IF(TabA1[[#This Row],[Zufalls-
zahl wenn
lfd. Nr.]]=0,0,IF(RANK(TabA1[[#This Row],[Zufalls-
zahl wenn
lfd. Nr.]],TabA1[Zufalls-
zahl wenn
lfd. Nr.])&lt;=TabA1[[#Totals],[Zufalls-
zahl]],1,0))</f>
        <v>0</v>
      </c>
      <c r="D91" s="531" t="s">
        <v>12</v>
      </c>
      <c r="E91" s="532">
        <v>85</v>
      </c>
      <c r="F91" s="16"/>
      <c r="K91" s="153"/>
      <c r="L91" s="153"/>
      <c r="M91" s="74">
        <f>(TabA1[[#This Row],[förderfähiger 
Betrag nach Prüfung ÖIF (€)]]-TabA1[[#This Row],[eingereichter
Betrag (€)]])*IF(TabA1[[#This Row],[Stich-
probe]]&gt;0,1,0)</f>
        <v>0</v>
      </c>
      <c r="R91" s="8"/>
      <c r="S91" s="538" t="str">
        <f>IF(ISERROR(VLOOKUP(TabA1[[#This Row],[Grund für Differenz]],Datenquelle!$I$3:$J$20,2,FALSE)),"",VLOOKUP(TabA1[[#This Row],[Grund für Differenz]],Datenquelle!$I$3:$J$20,2,FALSE))</f>
        <v/>
      </c>
      <c r="T91" s="539"/>
      <c r="U91" s="540"/>
      <c r="V91" s="540"/>
      <c r="W91" s="541"/>
      <c r="X91" s="541"/>
      <c r="Y91" s="541"/>
      <c r="Z91" s="541"/>
      <c r="AA91" s="541"/>
      <c r="AB91" s="541"/>
      <c r="AD91" s="550"/>
      <c r="AE91" s="550"/>
      <c r="AF91" s="550"/>
      <c r="AG91" s="550"/>
      <c r="AH91" s="550"/>
      <c r="AI91" s="550"/>
      <c r="AJ91" s="550"/>
      <c r="AK91" s="550"/>
      <c r="AL91" s="550"/>
      <c r="AM91" s="550"/>
      <c r="AN91" s="551"/>
      <c r="AO91" s="550" t="s">
        <v>317</v>
      </c>
      <c r="AP91" s="550" t="s">
        <v>317</v>
      </c>
      <c r="AQ91" s="550" t="s">
        <v>317</v>
      </c>
      <c r="AR91" s="551"/>
      <c r="AS91" s="550"/>
      <c r="AT91" s="537"/>
      <c r="AU91" s="549" t="str">
        <f>IF(OR(TabA1[[#This Row],[eingereichter
Betrag (€)]]=0,TabA1[[#This Row],[eingereichter
Betrag (€)]]=""),"",COUNTA($K$6:$K91)-COUNTIF(($K$6:$K91),0))</f>
        <v/>
      </c>
      <c r="AV91" s="552">
        <f t="shared" ca="1" si="2"/>
        <v>1.4927812805230922E-2</v>
      </c>
      <c r="AW91" s="552">
        <f>IF(TabA1[[#This Row],[Lfd.
Nr. f.
Stich-
probe]]&lt;&gt;"",TabA1[[#This Row],[Zufalls-
zahl]],0)</f>
        <v>0</v>
      </c>
      <c r="AX91" s="553">
        <f>IF(TabA1[[#This Row],[Stich-
probe]]&gt;0,IF(TabA1[[#This Row],[Differenz
förderfähig/
eingereicht nach Prüfung ÖIF (€)]]&lt;&gt;0,1,0),0)</f>
        <v>0</v>
      </c>
      <c r="AY91" s="554">
        <f>IF(TabA1[[#This Row],[Stich-
probe]]=0,0,TabA1[[#This Row],[Stich-
probe]]*TabA1[[#This Row],[Differenz
förderfähig/
eingereicht nach Prüfung ÖIF (€)]]/TabA1[[#This Row],[eingereichter
Betrag (€)]]*-1)</f>
        <v>0</v>
      </c>
      <c r="AZ91" s="534"/>
      <c r="BA91" s="534"/>
    </row>
    <row r="92" spans="1:73" s="60" customFormat="1">
      <c r="C92" s="549">
        <f>IF(TabA1[[#This Row],[Zufalls-
zahl wenn
lfd. Nr.]]=0,0,IF(RANK(TabA1[[#This Row],[Zufalls-
zahl wenn
lfd. Nr.]],TabA1[Zufalls-
zahl wenn
lfd. Nr.])&lt;=TabA1[[#Totals],[Zufalls-
zahl]],1,0))</f>
        <v>0</v>
      </c>
      <c r="D92" s="531" t="s">
        <v>12</v>
      </c>
      <c r="E92" s="532">
        <v>86</v>
      </c>
      <c r="F92" s="16"/>
      <c r="K92" s="153"/>
      <c r="L92" s="153"/>
      <c r="M92" s="74">
        <f>(TabA1[[#This Row],[förderfähiger 
Betrag nach Prüfung ÖIF (€)]]-TabA1[[#This Row],[eingereichter
Betrag (€)]])*IF(TabA1[[#This Row],[Stich-
probe]]&gt;0,1,0)</f>
        <v>0</v>
      </c>
      <c r="R92" s="8"/>
      <c r="S92" s="538" t="str">
        <f>IF(ISERROR(VLOOKUP(TabA1[[#This Row],[Grund für Differenz]],Datenquelle!$I$3:$J$20,2,FALSE)),"",VLOOKUP(TabA1[[#This Row],[Grund für Differenz]],Datenquelle!$I$3:$J$20,2,FALSE))</f>
        <v/>
      </c>
      <c r="T92" s="539"/>
      <c r="U92" s="540"/>
      <c r="V92" s="540"/>
      <c r="W92" s="541"/>
      <c r="X92" s="541"/>
      <c r="Y92" s="541"/>
      <c r="Z92" s="541"/>
      <c r="AA92" s="541"/>
      <c r="AB92" s="541"/>
      <c r="AD92" s="550"/>
      <c r="AE92" s="550"/>
      <c r="AF92" s="550"/>
      <c r="AG92" s="550"/>
      <c r="AH92" s="550"/>
      <c r="AI92" s="550"/>
      <c r="AJ92" s="550"/>
      <c r="AK92" s="550"/>
      <c r="AL92" s="550"/>
      <c r="AM92" s="550"/>
      <c r="AN92" s="551"/>
      <c r="AO92" s="550" t="s">
        <v>317</v>
      </c>
      <c r="AP92" s="550" t="s">
        <v>317</v>
      </c>
      <c r="AQ92" s="550" t="s">
        <v>317</v>
      </c>
      <c r="AR92" s="551"/>
      <c r="AS92" s="550"/>
      <c r="AT92" s="537"/>
      <c r="AU92" s="549" t="str">
        <f>IF(OR(TabA1[[#This Row],[eingereichter
Betrag (€)]]=0,TabA1[[#This Row],[eingereichter
Betrag (€)]]=""),"",COUNTA($K$6:$K92)-COUNTIF(($K$6:$K92),0))</f>
        <v/>
      </c>
      <c r="AV92" s="552">
        <f t="shared" ca="1" si="2"/>
        <v>0.42146283981803556</v>
      </c>
      <c r="AW92" s="552">
        <f>IF(TabA1[[#This Row],[Lfd.
Nr. f.
Stich-
probe]]&lt;&gt;"",TabA1[[#This Row],[Zufalls-
zahl]],0)</f>
        <v>0</v>
      </c>
      <c r="AX92" s="553">
        <f>IF(TabA1[[#This Row],[Stich-
probe]]&gt;0,IF(TabA1[[#This Row],[Differenz
förderfähig/
eingereicht nach Prüfung ÖIF (€)]]&lt;&gt;0,1,0),0)</f>
        <v>0</v>
      </c>
      <c r="AY92" s="554">
        <f>IF(TabA1[[#This Row],[Stich-
probe]]=0,0,TabA1[[#This Row],[Stich-
probe]]*TabA1[[#This Row],[Differenz
förderfähig/
eingereicht nach Prüfung ÖIF (€)]]/TabA1[[#This Row],[eingereichter
Betrag (€)]]*-1)</f>
        <v>0</v>
      </c>
      <c r="AZ92" s="534"/>
      <c r="BA92" s="534"/>
    </row>
    <row r="93" spans="1:73" s="60" customFormat="1">
      <c r="C93" s="549">
        <f>IF(TabA1[[#This Row],[Zufalls-
zahl wenn
lfd. Nr.]]=0,0,IF(RANK(TabA1[[#This Row],[Zufalls-
zahl wenn
lfd. Nr.]],TabA1[Zufalls-
zahl wenn
lfd. Nr.])&lt;=TabA1[[#Totals],[Zufalls-
zahl]],1,0))</f>
        <v>0</v>
      </c>
      <c r="D93" s="531" t="s">
        <v>12</v>
      </c>
      <c r="E93" s="532">
        <v>87</v>
      </c>
      <c r="F93" s="16"/>
      <c r="K93" s="153"/>
      <c r="L93" s="153"/>
      <c r="M93" s="74">
        <f>(TabA1[[#This Row],[förderfähiger 
Betrag nach Prüfung ÖIF (€)]]-TabA1[[#This Row],[eingereichter
Betrag (€)]])*IF(TabA1[[#This Row],[Stich-
probe]]&gt;0,1,0)</f>
        <v>0</v>
      </c>
      <c r="R93" s="8"/>
      <c r="S93" s="538" t="str">
        <f>IF(ISERROR(VLOOKUP(TabA1[[#This Row],[Grund für Differenz]],Datenquelle!$I$3:$J$20,2,FALSE)),"",VLOOKUP(TabA1[[#This Row],[Grund für Differenz]],Datenquelle!$I$3:$J$20,2,FALSE))</f>
        <v/>
      </c>
      <c r="T93" s="539"/>
      <c r="U93" s="540"/>
      <c r="V93" s="540"/>
      <c r="W93" s="541"/>
      <c r="X93" s="541"/>
      <c r="Y93" s="541"/>
      <c r="Z93" s="541"/>
      <c r="AA93" s="541"/>
      <c r="AB93" s="541"/>
      <c r="AD93" s="550"/>
      <c r="AE93" s="550"/>
      <c r="AF93" s="550"/>
      <c r="AG93" s="550"/>
      <c r="AH93" s="550"/>
      <c r="AI93" s="550"/>
      <c r="AJ93" s="550"/>
      <c r="AK93" s="550"/>
      <c r="AL93" s="550"/>
      <c r="AM93" s="550"/>
      <c r="AN93" s="551"/>
      <c r="AO93" s="550" t="s">
        <v>317</v>
      </c>
      <c r="AP93" s="550" t="s">
        <v>317</v>
      </c>
      <c r="AQ93" s="550" t="s">
        <v>317</v>
      </c>
      <c r="AR93" s="551"/>
      <c r="AS93" s="550"/>
      <c r="AT93" s="537"/>
      <c r="AU93" s="549" t="str">
        <f>IF(OR(TabA1[[#This Row],[eingereichter
Betrag (€)]]=0,TabA1[[#This Row],[eingereichter
Betrag (€)]]=""),"",COUNTA($K$6:$K93)-COUNTIF(($K$6:$K93),0))</f>
        <v/>
      </c>
      <c r="AV93" s="552">
        <f t="shared" ca="1" si="2"/>
        <v>0.83618258478273777</v>
      </c>
      <c r="AW93" s="552">
        <f>IF(TabA1[[#This Row],[Lfd.
Nr. f.
Stich-
probe]]&lt;&gt;"",TabA1[[#This Row],[Zufalls-
zahl]],0)</f>
        <v>0</v>
      </c>
      <c r="AX93" s="553">
        <f>IF(TabA1[[#This Row],[Stich-
probe]]&gt;0,IF(TabA1[[#This Row],[Differenz
förderfähig/
eingereicht nach Prüfung ÖIF (€)]]&lt;&gt;0,1,0),0)</f>
        <v>0</v>
      </c>
      <c r="AY93" s="554">
        <f>IF(TabA1[[#This Row],[Stich-
probe]]=0,0,TabA1[[#This Row],[Stich-
probe]]*TabA1[[#This Row],[Differenz
förderfähig/
eingereicht nach Prüfung ÖIF (€)]]/TabA1[[#This Row],[eingereichter
Betrag (€)]]*-1)</f>
        <v>0</v>
      </c>
      <c r="AZ93" s="534"/>
      <c r="BA93" s="534"/>
    </row>
    <row r="94" spans="1:73" s="60" customFormat="1">
      <c r="C94" s="555">
        <f>IF(TabA1[[#This Row],[Zufalls-
zahl wenn
lfd. Nr.]]=0,0,IF(RANK(TabA1[[#This Row],[Zufalls-
zahl wenn
lfd. Nr.]],TabA1[Zufalls-
zahl wenn
lfd. Nr.])&lt;=TabA1[[#Totals],[Zufalls-
zahl]],1,0))</f>
        <v>0</v>
      </c>
      <c r="D94" s="531" t="s">
        <v>12</v>
      </c>
      <c r="E94" s="532">
        <v>88</v>
      </c>
      <c r="F94" s="17"/>
      <c r="G94" s="61"/>
      <c r="H94" s="61"/>
      <c r="I94" s="61"/>
      <c r="J94" s="61"/>
      <c r="K94" s="152"/>
      <c r="L94" s="152"/>
      <c r="M94" s="72">
        <f>(TabA1[[#This Row],[förderfähiger 
Betrag nach Prüfung ÖIF (€)]]-TabA1[[#This Row],[eingereichter
Betrag (€)]])*IF(TabA1[[#This Row],[Stich-
probe]]&gt;0,1,0)</f>
        <v>0</v>
      </c>
      <c r="N94" s="61"/>
      <c r="O94" s="61"/>
      <c r="P94" s="61"/>
      <c r="Q94" s="61"/>
      <c r="R94" s="8"/>
      <c r="S94" s="538" t="str">
        <f>IF(ISERROR(VLOOKUP(TabA1[[#This Row],[Grund für Differenz]],Datenquelle!$I$3:$J$20,2,FALSE)),"",VLOOKUP(TabA1[[#This Row],[Grund für Differenz]],Datenquelle!$I$3:$J$20,2,FALSE))</f>
        <v/>
      </c>
      <c r="T94" s="539"/>
      <c r="U94" s="540"/>
      <c r="V94" s="540"/>
      <c r="W94" s="541"/>
      <c r="X94" s="541"/>
      <c r="Y94" s="541"/>
      <c r="Z94" s="541"/>
      <c r="AA94" s="541"/>
      <c r="AB94" s="541"/>
      <c r="AC94" s="61"/>
      <c r="AD94" s="532"/>
      <c r="AE94" s="532"/>
      <c r="AF94" s="532"/>
      <c r="AG94" s="532"/>
      <c r="AH94" s="532"/>
      <c r="AI94" s="532"/>
      <c r="AJ94" s="532"/>
      <c r="AK94" s="532"/>
      <c r="AL94" s="532"/>
      <c r="AM94" s="532"/>
      <c r="AN94" s="557"/>
      <c r="AO94" s="532" t="s">
        <v>317</v>
      </c>
      <c r="AP94" s="532" t="s">
        <v>317</v>
      </c>
      <c r="AQ94" s="532" t="s">
        <v>317</v>
      </c>
      <c r="AR94" s="557"/>
      <c r="AS94" s="532"/>
      <c r="AT94" s="556"/>
      <c r="AU94" s="558" t="str">
        <f>IF(OR(TabA1[[#This Row],[eingereichter
Betrag (€)]]=0,TabA1[[#This Row],[eingereichter
Betrag (€)]]=""),"",COUNTA($K$6:$K106)-COUNTIF(($K$6:$K106),0))</f>
        <v/>
      </c>
      <c r="AV94" s="544">
        <f t="shared" ca="1" si="2"/>
        <v>0.87057903356187794</v>
      </c>
      <c r="AW94" s="544">
        <f>IF(TabA1[[#This Row],[Lfd.
Nr. f.
Stich-
probe]]&lt;&gt;"",TabA1[[#This Row],[Zufalls-
zahl]],0)</f>
        <v>0</v>
      </c>
      <c r="AX94" s="559">
        <f>IF(TabA1[[#This Row],[Stich-
probe]]&gt;0,IF(TabA1[[#This Row],[Differenz
förderfähig/
eingereicht nach Prüfung ÖIF (€)]]&lt;&gt;0,1,0),0)</f>
        <v>0</v>
      </c>
      <c r="AY94" s="560">
        <f>IF(TabA1[[#This Row],[Stich-
probe]]=0,0,TabA1[[#This Row],[Stich-
probe]]*TabA1[[#This Row],[Differenz
förderfähig/
eingereicht nach Prüfung ÖIF (€)]]/TabA1[[#This Row],[eingereichter
Betrag (€)]]*-1)</f>
        <v>0</v>
      </c>
      <c r="AZ94" s="534"/>
      <c r="BA94" s="534"/>
    </row>
    <row r="95" spans="1:73" s="60" customFormat="1">
      <c r="C95" s="549">
        <f>IF(TabA1[[#This Row],[Zufalls-
zahl wenn
lfd. Nr.]]=0,0,IF(RANK(TabA1[[#This Row],[Zufalls-
zahl wenn
lfd. Nr.]],TabA1[Zufalls-
zahl wenn
lfd. Nr.])&lt;=TabA1[[#Totals],[Zufalls-
zahl]],1,0))</f>
        <v>0</v>
      </c>
      <c r="D95" s="531" t="s">
        <v>12</v>
      </c>
      <c r="E95" s="532">
        <v>89</v>
      </c>
      <c r="F95" s="16"/>
      <c r="K95" s="153"/>
      <c r="L95" s="153"/>
      <c r="M95" s="561">
        <f>(TabA1[[#This Row],[förderfähiger 
Betrag nach Prüfung ÖIF (€)]]-TabA1[[#This Row],[eingereichter
Betrag (€)]])*IF(TabA1[[#This Row],[Stich-
probe]]&gt;0,1,0)</f>
        <v>0</v>
      </c>
      <c r="R95" s="8"/>
      <c r="S95" s="538" t="str">
        <f>IF(ISERROR(VLOOKUP(TabA1[[#This Row],[Grund für Differenz]],Datenquelle!$I$3:$J$20,2,FALSE)),"",VLOOKUP(TabA1[[#This Row],[Grund für Differenz]],Datenquelle!$I$3:$J$20,2,FALSE))</f>
        <v/>
      </c>
      <c r="T95" s="539"/>
      <c r="U95" s="540"/>
      <c r="V95" s="540"/>
      <c r="W95" s="541"/>
      <c r="X95" s="541"/>
      <c r="Y95" s="541"/>
      <c r="Z95" s="541"/>
      <c r="AA95" s="541"/>
      <c r="AB95" s="541"/>
      <c r="AD95" s="550"/>
      <c r="AE95" s="550"/>
      <c r="AF95" s="550"/>
      <c r="AG95" s="550"/>
      <c r="AH95" s="550"/>
      <c r="AI95" s="550"/>
      <c r="AJ95" s="550"/>
      <c r="AK95" s="550"/>
      <c r="AL95" s="550"/>
      <c r="AM95" s="550"/>
      <c r="AN95" s="551"/>
      <c r="AO95" s="550" t="s">
        <v>317</v>
      </c>
      <c r="AP95" s="550" t="s">
        <v>317</v>
      </c>
      <c r="AQ95" s="550" t="s">
        <v>317</v>
      </c>
      <c r="AR95" s="551"/>
      <c r="AS95" s="550"/>
      <c r="AT95" s="562"/>
      <c r="AU95" s="549" t="str">
        <f>IF(OR(TabA1[[#This Row],[eingereichter
Betrag (€)]]=0,TabA1[[#This Row],[eingereichter
Betrag (€)]]=""),"",COUNTA($K$6:$K95)-COUNTIF(($K$6:$K95),0))</f>
        <v/>
      </c>
      <c r="AV95" s="552">
        <f t="shared" ca="1" si="2"/>
        <v>0.41109353139003413</v>
      </c>
      <c r="AW95" s="552">
        <f>IF(TabA1[[#This Row],[Lfd.
Nr. f.
Stich-
probe]]&lt;&gt;"",TabA1[[#This Row],[Zufalls-
zahl]],0)</f>
        <v>0</v>
      </c>
      <c r="AX95" s="563">
        <f>IF(TabA1[[#This Row],[Stich-
probe]]&gt;0,IF(TabA1[[#This Row],[Differenz
förderfähig/
eingereicht nach Prüfung ÖIF (€)]]&lt;&gt;0,1,0),0)</f>
        <v>0</v>
      </c>
      <c r="AY95" s="564">
        <f>IF(TabA1[[#This Row],[Stich-
probe]]=0,0,TabA1[[#This Row],[Stich-
probe]]*TabA1[[#This Row],[Differenz
förderfähig/
eingereicht nach Prüfung ÖIF (€)]]/TabA1[[#This Row],[eingereichter
Betrag (€)]]*-1)</f>
        <v>0</v>
      </c>
      <c r="AZ95" s="534"/>
      <c r="BA95" s="534"/>
    </row>
    <row r="96" spans="1:73" s="60" customFormat="1">
      <c r="C96" s="549">
        <f>IF(TabA1[[#This Row],[Zufalls-
zahl wenn
lfd. Nr.]]=0,0,IF(RANK(TabA1[[#This Row],[Zufalls-
zahl wenn
lfd. Nr.]],TabA1[Zufalls-
zahl wenn
lfd. Nr.])&lt;=TabA1[[#Totals],[Zufalls-
zahl]],1,0))</f>
        <v>0</v>
      </c>
      <c r="D96" s="531" t="s">
        <v>12</v>
      </c>
      <c r="E96" s="532">
        <v>90</v>
      </c>
      <c r="F96" s="16"/>
      <c r="K96" s="153"/>
      <c r="L96" s="153"/>
      <c r="M96" s="561">
        <f>(TabA1[[#This Row],[förderfähiger 
Betrag nach Prüfung ÖIF (€)]]-TabA1[[#This Row],[eingereichter
Betrag (€)]])*IF(TabA1[[#This Row],[Stich-
probe]]&gt;0,1,0)</f>
        <v>0</v>
      </c>
      <c r="R96" s="8"/>
      <c r="S96" s="538" t="str">
        <f>IF(ISERROR(VLOOKUP(TabA1[[#This Row],[Grund für Differenz]],Datenquelle!$I$3:$J$20,2,FALSE)),"",VLOOKUP(TabA1[[#This Row],[Grund für Differenz]],Datenquelle!$I$3:$J$20,2,FALSE))</f>
        <v/>
      </c>
      <c r="T96" s="539"/>
      <c r="U96" s="540"/>
      <c r="V96" s="540"/>
      <c r="W96" s="541"/>
      <c r="X96" s="541"/>
      <c r="Y96" s="541"/>
      <c r="Z96" s="541"/>
      <c r="AA96" s="541"/>
      <c r="AB96" s="541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1"/>
      <c r="AO96" s="550" t="s">
        <v>317</v>
      </c>
      <c r="AP96" s="550" t="s">
        <v>317</v>
      </c>
      <c r="AQ96" s="550" t="s">
        <v>317</v>
      </c>
      <c r="AR96" s="551"/>
      <c r="AS96" s="550"/>
      <c r="AT96" s="562"/>
      <c r="AU96" s="549" t="str">
        <f>IF(OR(TabA1[[#This Row],[eingereichter
Betrag (€)]]=0,TabA1[[#This Row],[eingereichter
Betrag (€)]]=""),"",COUNTA($K$6:$K96)-COUNTIF(($K$6:$K96),0))</f>
        <v/>
      </c>
      <c r="AV96" s="552">
        <f t="shared" ca="1" si="2"/>
        <v>0.22984411812809324</v>
      </c>
      <c r="AW96" s="552">
        <f>IF(TabA1[[#This Row],[Lfd.
Nr. f.
Stich-
probe]]&lt;&gt;"",TabA1[[#This Row],[Zufalls-
zahl]],0)</f>
        <v>0</v>
      </c>
      <c r="AX96" s="563">
        <f>IF(TabA1[[#This Row],[Stich-
probe]]&gt;0,IF(TabA1[[#This Row],[Differenz
förderfähig/
eingereicht nach Prüfung ÖIF (€)]]&lt;&gt;0,1,0),0)</f>
        <v>0</v>
      </c>
      <c r="AY96" s="5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7" spans="3:51" s="60" customFormat="1">
      <c r="C97" s="549">
        <f>IF(TabA1[[#This Row],[Zufalls-
zahl wenn
lfd. Nr.]]=0,0,IF(RANK(TabA1[[#This Row],[Zufalls-
zahl wenn
lfd. Nr.]],TabA1[Zufalls-
zahl wenn
lfd. Nr.])&lt;=TabA1[[#Totals],[Zufalls-
zahl]],1,0))</f>
        <v>0</v>
      </c>
      <c r="D97" s="531" t="s">
        <v>12</v>
      </c>
      <c r="E97" s="532">
        <v>91</v>
      </c>
      <c r="F97" s="16"/>
      <c r="K97" s="153"/>
      <c r="L97" s="153"/>
      <c r="M97" s="561">
        <f>(TabA1[[#This Row],[förderfähiger 
Betrag nach Prüfung ÖIF (€)]]-TabA1[[#This Row],[eingereichter
Betrag (€)]])*IF(TabA1[[#This Row],[Stich-
probe]]&gt;0,1,0)</f>
        <v>0</v>
      </c>
      <c r="R97" s="8"/>
      <c r="S97" s="538" t="str">
        <f>IF(ISERROR(VLOOKUP(TabA1[[#This Row],[Grund für Differenz]],Datenquelle!$I$3:$J$20,2,FALSE)),"",VLOOKUP(TabA1[[#This Row],[Grund für Differenz]],Datenquelle!$I$3:$J$20,2,FALSE))</f>
        <v/>
      </c>
      <c r="T97" s="539"/>
      <c r="U97" s="540"/>
      <c r="V97" s="540"/>
      <c r="W97" s="541"/>
      <c r="X97" s="541"/>
      <c r="Y97" s="541"/>
      <c r="Z97" s="541"/>
      <c r="AA97" s="541"/>
      <c r="AB97" s="541"/>
      <c r="AD97" s="550"/>
      <c r="AE97" s="550"/>
      <c r="AF97" s="550"/>
      <c r="AG97" s="550"/>
      <c r="AH97" s="550"/>
      <c r="AI97" s="550"/>
      <c r="AJ97" s="550"/>
      <c r="AK97" s="550"/>
      <c r="AL97" s="550"/>
      <c r="AM97" s="550"/>
      <c r="AN97" s="551"/>
      <c r="AO97" s="550" t="s">
        <v>317</v>
      </c>
      <c r="AP97" s="550" t="s">
        <v>317</v>
      </c>
      <c r="AQ97" s="550" t="s">
        <v>317</v>
      </c>
      <c r="AR97" s="551"/>
      <c r="AS97" s="550"/>
      <c r="AT97" s="562"/>
      <c r="AU97" s="549" t="str">
        <f>IF(OR(TabA1[[#This Row],[eingereichter
Betrag (€)]]=0,TabA1[[#This Row],[eingereichter
Betrag (€)]]=""),"",COUNTA($K$6:$K97)-COUNTIF(($K$6:$K97),0))</f>
        <v/>
      </c>
      <c r="AV97" s="552">
        <f t="shared" ca="1" si="2"/>
        <v>0.40152918745860289</v>
      </c>
      <c r="AW97" s="552">
        <f>IF(TabA1[[#This Row],[Lfd.
Nr. f.
Stich-
probe]]&lt;&gt;"",TabA1[[#This Row],[Zufalls-
zahl]],0)</f>
        <v>0</v>
      </c>
      <c r="AX97" s="563">
        <f>IF(TabA1[[#This Row],[Stich-
probe]]&gt;0,IF(TabA1[[#This Row],[Differenz
förderfähig/
eingereicht nach Prüfung ÖIF (€)]]&lt;&gt;0,1,0),0)</f>
        <v>0</v>
      </c>
      <c r="AY97" s="5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8" spans="3:51" s="60" customFormat="1">
      <c r="C98" s="549">
        <f>IF(TabA1[[#This Row],[Zufalls-
zahl wenn
lfd. Nr.]]=0,0,IF(RANK(TabA1[[#This Row],[Zufalls-
zahl wenn
lfd. Nr.]],TabA1[Zufalls-
zahl wenn
lfd. Nr.])&lt;=TabA1[[#Totals],[Zufalls-
zahl]],1,0))</f>
        <v>0</v>
      </c>
      <c r="D98" s="531" t="s">
        <v>12</v>
      </c>
      <c r="E98" s="532">
        <v>92</v>
      </c>
      <c r="F98" s="16"/>
      <c r="K98" s="153"/>
      <c r="L98" s="153"/>
      <c r="M98" s="561">
        <f>(TabA1[[#This Row],[förderfähiger 
Betrag nach Prüfung ÖIF (€)]]-TabA1[[#This Row],[eingereichter
Betrag (€)]])*IF(TabA1[[#This Row],[Stich-
probe]]&gt;0,1,0)</f>
        <v>0</v>
      </c>
      <c r="R98" s="8"/>
      <c r="S98" s="538" t="str">
        <f>IF(ISERROR(VLOOKUP(TabA1[[#This Row],[Grund für Differenz]],Datenquelle!$I$3:$J$20,2,FALSE)),"",VLOOKUP(TabA1[[#This Row],[Grund für Differenz]],Datenquelle!$I$3:$J$20,2,FALSE))</f>
        <v/>
      </c>
      <c r="T98" s="539"/>
      <c r="U98" s="540"/>
      <c r="V98" s="540"/>
      <c r="W98" s="541"/>
      <c r="X98" s="541"/>
      <c r="Y98" s="541"/>
      <c r="Z98" s="541"/>
      <c r="AA98" s="541"/>
      <c r="AB98" s="541"/>
      <c r="AD98" s="550"/>
      <c r="AE98" s="550"/>
      <c r="AF98" s="550"/>
      <c r="AG98" s="550"/>
      <c r="AH98" s="550"/>
      <c r="AI98" s="550"/>
      <c r="AJ98" s="550"/>
      <c r="AK98" s="550"/>
      <c r="AL98" s="550"/>
      <c r="AM98" s="550"/>
      <c r="AN98" s="551"/>
      <c r="AO98" s="550" t="s">
        <v>317</v>
      </c>
      <c r="AP98" s="550" t="s">
        <v>317</v>
      </c>
      <c r="AQ98" s="550" t="s">
        <v>317</v>
      </c>
      <c r="AR98" s="551"/>
      <c r="AS98" s="550"/>
      <c r="AT98" s="562"/>
      <c r="AU98" s="549" t="str">
        <f>IF(OR(TabA1[[#This Row],[eingereichter
Betrag (€)]]=0,TabA1[[#This Row],[eingereichter
Betrag (€)]]=""),"",COUNTA($K$6:$K98)-COUNTIF(($K$6:$K98),0))</f>
        <v/>
      </c>
      <c r="AV98" s="552">
        <f t="shared" ca="1" si="2"/>
        <v>0.40214107070671801</v>
      </c>
      <c r="AW98" s="552">
        <f>IF(TabA1[[#This Row],[Lfd.
Nr. f.
Stich-
probe]]&lt;&gt;"",TabA1[[#This Row],[Zufalls-
zahl]],0)</f>
        <v>0</v>
      </c>
      <c r="AX98" s="563">
        <f>IF(TabA1[[#This Row],[Stich-
probe]]&gt;0,IF(TabA1[[#This Row],[Differenz
förderfähig/
eingereicht nach Prüfung ÖIF (€)]]&lt;&gt;0,1,0),0)</f>
        <v>0</v>
      </c>
      <c r="AY98" s="5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9" spans="3:51" s="60" customFormat="1">
      <c r="C99" s="549">
        <f>IF(TabA1[[#This Row],[Zufalls-
zahl wenn
lfd. Nr.]]=0,0,IF(RANK(TabA1[[#This Row],[Zufalls-
zahl wenn
lfd. Nr.]],TabA1[Zufalls-
zahl wenn
lfd. Nr.])&lt;=TabA1[[#Totals],[Zufalls-
zahl]],1,0))</f>
        <v>0</v>
      </c>
      <c r="D99" s="531" t="s">
        <v>12</v>
      </c>
      <c r="E99" s="532">
        <v>93</v>
      </c>
      <c r="F99" s="16"/>
      <c r="K99" s="153"/>
      <c r="L99" s="153"/>
      <c r="M99" s="561">
        <f>(TabA1[[#This Row],[förderfähiger 
Betrag nach Prüfung ÖIF (€)]]-TabA1[[#This Row],[eingereichter
Betrag (€)]])*IF(TabA1[[#This Row],[Stich-
probe]]&gt;0,1,0)</f>
        <v>0</v>
      </c>
      <c r="R99" s="8"/>
      <c r="S99" s="538" t="str">
        <f>IF(ISERROR(VLOOKUP(TabA1[[#This Row],[Grund für Differenz]],Datenquelle!$I$3:$J$20,2,FALSE)),"",VLOOKUP(TabA1[[#This Row],[Grund für Differenz]],Datenquelle!$I$3:$J$20,2,FALSE))</f>
        <v/>
      </c>
      <c r="T99" s="539"/>
      <c r="U99" s="540"/>
      <c r="V99" s="540"/>
      <c r="W99" s="541"/>
      <c r="X99" s="541"/>
      <c r="Y99" s="541"/>
      <c r="Z99" s="541"/>
      <c r="AA99" s="541"/>
      <c r="AB99" s="541"/>
      <c r="AD99" s="550"/>
      <c r="AE99" s="550"/>
      <c r="AF99" s="550"/>
      <c r="AG99" s="550"/>
      <c r="AH99" s="550"/>
      <c r="AI99" s="550"/>
      <c r="AJ99" s="550"/>
      <c r="AK99" s="550"/>
      <c r="AL99" s="550"/>
      <c r="AM99" s="550"/>
      <c r="AN99" s="551"/>
      <c r="AO99" s="550" t="s">
        <v>317</v>
      </c>
      <c r="AP99" s="550" t="s">
        <v>317</v>
      </c>
      <c r="AQ99" s="550" t="s">
        <v>317</v>
      </c>
      <c r="AR99" s="551"/>
      <c r="AS99" s="550"/>
      <c r="AT99" s="562"/>
      <c r="AU99" s="549" t="str">
        <f>IF(OR(TabA1[[#This Row],[eingereichter
Betrag (€)]]=0,TabA1[[#This Row],[eingereichter
Betrag (€)]]=""),"",COUNTA($K$6:$K99)-COUNTIF(($K$6:$K99),0))</f>
        <v/>
      </c>
      <c r="AV99" s="552">
        <f t="shared" ca="1" si="2"/>
        <v>0.61818393005180017</v>
      </c>
      <c r="AW99" s="552">
        <f>IF(TabA1[[#This Row],[Lfd.
Nr. f.
Stich-
probe]]&lt;&gt;"",TabA1[[#This Row],[Zufalls-
zahl]],0)</f>
        <v>0</v>
      </c>
      <c r="AX99" s="563">
        <f>IF(TabA1[[#This Row],[Stich-
probe]]&gt;0,IF(TabA1[[#This Row],[Differenz
förderfähig/
eingereicht nach Prüfung ÖIF (€)]]&lt;&gt;0,1,0),0)</f>
        <v>0</v>
      </c>
      <c r="AY99" s="5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0" spans="3:51" s="60" customFormat="1">
      <c r="C100" s="549">
        <f>IF(TabA1[[#This Row],[Zufalls-
zahl wenn
lfd. Nr.]]=0,0,IF(RANK(TabA1[[#This Row],[Zufalls-
zahl wenn
lfd. Nr.]],TabA1[Zufalls-
zahl wenn
lfd. Nr.])&lt;=TabA1[[#Totals],[Zufalls-
zahl]],1,0))</f>
        <v>0</v>
      </c>
      <c r="D100" s="531" t="s">
        <v>12</v>
      </c>
      <c r="E100" s="532">
        <v>94</v>
      </c>
      <c r="F100" s="16"/>
      <c r="K100" s="153"/>
      <c r="L100" s="153"/>
      <c r="M100" s="561">
        <f>(TabA1[[#This Row],[förderfähiger 
Betrag nach Prüfung ÖIF (€)]]-TabA1[[#This Row],[eingereichter
Betrag (€)]])*IF(TabA1[[#This Row],[Stich-
probe]]&gt;0,1,0)</f>
        <v>0</v>
      </c>
      <c r="R100" s="8"/>
      <c r="S100" s="538" t="str">
        <f>IF(ISERROR(VLOOKUP(TabA1[[#This Row],[Grund für Differenz]],Datenquelle!$I$3:$J$20,2,FALSE)),"",VLOOKUP(TabA1[[#This Row],[Grund für Differenz]],Datenquelle!$I$3:$J$20,2,FALSE))</f>
        <v/>
      </c>
      <c r="T100" s="539"/>
      <c r="U100" s="540"/>
      <c r="V100" s="540"/>
      <c r="W100" s="541"/>
      <c r="X100" s="541"/>
      <c r="Y100" s="541"/>
      <c r="Z100" s="541"/>
      <c r="AA100" s="541"/>
      <c r="AB100" s="541"/>
      <c r="AD100" s="550"/>
      <c r="AE100" s="550"/>
      <c r="AF100" s="550"/>
      <c r="AG100" s="550"/>
      <c r="AH100" s="550"/>
      <c r="AI100" s="550"/>
      <c r="AJ100" s="550"/>
      <c r="AK100" s="550"/>
      <c r="AL100" s="550"/>
      <c r="AM100" s="550"/>
      <c r="AN100" s="551"/>
      <c r="AO100" s="550" t="s">
        <v>317</v>
      </c>
      <c r="AP100" s="550" t="s">
        <v>317</v>
      </c>
      <c r="AQ100" s="550" t="s">
        <v>317</v>
      </c>
      <c r="AR100" s="551"/>
      <c r="AS100" s="550"/>
      <c r="AT100" s="562"/>
      <c r="AU100" s="549" t="str">
        <f>IF(OR(TabA1[[#This Row],[eingereichter
Betrag (€)]]=0,TabA1[[#This Row],[eingereichter
Betrag (€)]]=""),"",COUNTA($K$6:$K100)-COUNTIF(($K$6:$K100),0))</f>
        <v/>
      </c>
      <c r="AV100" s="552">
        <f t="shared" ca="1" si="2"/>
        <v>0.66689074891490696</v>
      </c>
      <c r="AW100" s="552">
        <f>IF(TabA1[[#This Row],[Lfd.
Nr. f.
Stich-
probe]]&lt;&gt;"",TabA1[[#This Row],[Zufalls-
zahl]],0)</f>
        <v>0</v>
      </c>
      <c r="AX100" s="563">
        <f>IF(TabA1[[#This Row],[Stich-
probe]]&gt;0,IF(TabA1[[#This Row],[Differenz
förderfähig/
eingereicht nach Prüfung ÖIF (€)]]&lt;&gt;0,1,0),0)</f>
        <v>0</v>
      </c>
      <c r="AY100" s="5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1" spans="3:51" s="60" customFormat="1">
      <c r="C101" s="549">
        <f>IF(TabA1[[#This Row],[Zufalls-
zahl wenn
lfd. Nr.]]=0,0,IF(RANK(TabA1[[#This Row],[Zufalls-
zahl wenn
lfd. Nr.]],TabA1[Zufalls-
zahl wenn
lfd. Nr.])&lt;=TabA1[[#Totals],[Zufalls-
zahl]],1,0))</f>
        <v>0</v>
      </c>
      <c r="D101" s="531" t="s">
        <v>12</v>
      </c>
      <c r="E101" s="532">
        <v>95</v>
      </c>
      <c r="F101" s="16"/>
      <c r="K101" s="153"/>
      <c r="L101" s="153"/>
      <c r="M101" s="561">
        <f>(TabA1[[#This Row],[förderfähiger 
Betrag nach Prüfung ÖIF (€)]]-TabA1[[#This Row],[eingereichter
Betrag (€)]])*IF(TabA1[[#This Row],[Stich-
probe]]&gt;0,1,0)</f>
        <v>0</v>
      </c>
      <c r="R101" s="8"/>
      <c r="S101" s="538" t="str">
        <f>IF(ISERROR(VLOOKUP(TabA1[[#This Row],[Grund für Differenz]],Datenquelle!$I$3:$J$20,2,FALSE)),"",VLOOKUP(TabA1[[#This Row],[Grund für Differenz]],Datenquelle!$I$3:$J$20,2,FALSE))</f>
        <v/>
      </c>
      <c r="T101" s="539"/>
      <c r="U101" s="540"/>
      <c r="V101" s="540"/>
      <c r="W101" s="541"/>
      <c r="X101" s="541"/>
      <c r="Y101" s="541"/>
      <c r="Z101" s="541"/>
      <c r="AA101" s="541"/>
      <c r="AB101" s="541"/>
      <c r="AD101" s="550"/>
      <c r="AE101" s="550"/>
      <c r="AF101" s="550"/>
      <c r="AG101" s="550"/>
      <c r="AH101" s="550"/>
      <c r="AI101" s="550"/>
      <c r="AJ101" s="550"/>
      <c r="AK101" s="550"/>
      <c r="AL101" s="550"/>
      <c r="AM101" s="550"/>
      <c r="AN101" s="551"/>
      <c r="AO101" s="550" t="s">
        <v>317</v>
      </c>
      <c r="AP101" s="550" t="s">
        <v>317</v>
      </c>
      <c r="AQ101" s="550" t="s">
        <v>317</v>
      </c>
      <c r="AR101" s="551"/>
      <c r="AS101" s="550"/>
      <c r="AT101" s="562"/>
      <c r="AU101" s="549" t="str">
        <f>IF(OR(TabA1[[#This Row],[eingereichter
Betrag (€)]]=0,TabA1[[#This Row],[eingereichter
Betrag (€)]]=""),"",COUNTA($K$6:$K101)-COUNTIF(($K$6:$K101),0))</f>
        <v/>
      </c>
      <c r="AV101" s="552">
        <f t="shared" ca="1" si="2"/>
        <v>0.93008261178621998</v>
      </c>
      <c r="AW101" s="552">
        <f>IF(TabA1[[#This Row],[Lfd.
Nr. f.
Stich-
probe]]&lt;&gt;"",TabA1[[#This Row],[Zufalls-
zahl]],0)</f>
        <v>0</v>
      </c>
      <c r="AX101" s="563">
        <f>IF(TabA1[[#This Row],[Stich-
probe]]&gt;0,IF(TabA1[[#This Row],[Differenz
förderfähig/
eingereicht nach Prüfung ÖIF (€)]]&lt;&gt;0,1,0),0)</f>
        <v>0</v>
      </c>
      <c r="AY101" s="5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2" spans="3:51" s="60" customFormat="1">
      <c r="C102" s="549">
        <f>IF(TabA1[[#This Row],[Zufalls-
zahl wenn
lfd. Nr.]]=0,0,IF(RANK(TabA1[[#This Row],[Zufalls-
zahl wenn
lfd. Nr.]],TabA1[Zufalls-
zahl wenn
lfd. Nr.])&lt;=TabA1[[#Totals],[Zufalls-
zahl]],1,0))</f>
        <v>0</v>
      </c>
      <c r="D102" s="531" t="s">
        <v>12</v>
      </c>
      <c r="E102" s="532">
        <v>96</v>
      </c>
      <c r="F102" s="16"/>
      <c r="K102" s="153"/>
      <c r="L102" s="153"/>
      <c r="M102" s="561">
        <f>(TabA1[[#This Row],[förderfähiger 
Betrag nach Prüfung ÖIF (€)]]-TabA1[[#This Row],[eingereichter
Betrag (€)]])*IF(TabA1[[#This Row],[Stich-
probe]]&gt;0,1,0)</f>
        <v>0</v>
      </c>
      <c r="R102" s="8"/>
      <c r="S102" s="538" t="str">
        <f>IF(ISERROR(VLOOKUP(TabA1[[#This Row],[Grund für Differenz]],Datenquelle!$I$3:$J$20,2,FALSE)),"",VLOOKUP(TabA1[[#This Row],[Grund für Differenz]],Datenquelle!$I$3:$J$20,2,FALSE))</f>
        <v/>
      </c>
      <c r="T102" s="539"/>
      <c r="U102" s="540"/>
      <c r="V102" s="540"/>
      <c r="W102" s="541"/>
      <c r="X102" s="541"/>
      <c r="Y102" s="541"/>
      <c r="Z102" s="541"/>
      <c r="AA102" s="541"/>
      <c r="AB102" s="541"/>
      <c r="AD102" s="550"/>
      <c r="AE102" s="550"/>
      <c r="AF102" s="550"/>
      <c r="AG102" s="550"/>
      <c r="AH102" s="550"/>
      <c r="AI102" s="550"/>
      <c r="AJ102" s="550"/>
      <c r="AK102" s="550"/>
      <c r="AL102" s="550"/>
      <c r="AM102" s="550"/>
      <c r="AN102" s="551"/>
      <c r="AO102" s="550" t="s">
        <v>317</v>
      </c>
      <c r="AP102" s="550" t="s">
        <v>317</v>
      </c>
      <c r="AQ102" s="550" t="s">
        <v>317</v>
      </c>
      <c r="AR102" s="551"/>
      <c r="AS102" s="550"/>
      <c r="AT102" s="562"/>
      <c r="AU102" s="549" t="str">
        <f>IF(OR(TabA1[[#This Row],[eingereichter
Betrag (€)]]=0,TabA1[[#This Row],[eingereichter
Betrag (€)]]=""),"",COUNTA($K$6:$K102)-COUNTIF(($K$6:$K102),0))</f>
        <v/>
      </c>
      <c r="AV102" s="552">
        <f t="shared" ref="AV102:AV106" ca="1" si="3">RAND()</f>
        <v>0.39628523346744238</v>
      </c>
      <c r="AW102" s="552">
        <f>IF(TabA1[[#This Row],[Lfd.
Nr. f.
Stich-
probe]]&lt;&gt;"",TabA1[[#This Row],[Zufalls-
zahl]],0)</f>
        <v>0</v>
      </c>
      <c r="AX102" s="563">
        <f>IF(TabA1[[#This Row],[Stich-
probe]]&gt;0,IF(TabA1[[#This Row],[Differenz
förderfähig/
eingereicht nach Prüfung ÖIF (€)]]&lt;&gt;0,1,0),0)</f>
        <v>0</v>
      </c>
      <c r="AY102" s="5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3" spans="3:51" s="60" customFormat="1">
      <c r="C103" s="549">
        <f>IF(TabA1[[#This Row],[Zufalls-
zahl wenn
lfd. Nr.]]=0,0,IF(RANK(TabA1[[#This Row],[Zufalls-
zahl wenn
lfd. Nr.]],TabA1[Zufalls-
zahl wenn
lfd. Nr.])&lt;=TabA1[[#Totals],[Zufalls-
zahl]],1,0))</f>
        <v>0</v>
      </c>
      <c r="D103" s="531" t="s">
        <v>12</v>
      </c>
      <c r="E103" s="532">
        <v>97</v>
      </c>
      <c r="F103" s="16"/>
      <c r="K103" s="153"/>
      <c r="L103" s="153"/>
      <c r="M103" s="561">
        <f>(TabA1[[#This Row],[förderfähiger 
Betrag nach Prüfung ÖIF (€)]]-TabA1[[#This Row],[eingereichter
Betrag (€)]])*IF(TabA1[[#This Row],[Stich-
probe]]&gt;0,1,0)</f>
        <v>0</v>
      </c>
      <c r="R103" s="8"/>
      <c r="S103" s="538" t="str">
        <f>IF(ISERROR(VLOOKUP(TabA1[[#This Row],[Grund für Differenz]],Datenquelle!$I$3:$J$20,2,FALSE)),"",VLOOKUP(TabA1[[#This Row],[Grund für Differenz]],Datenquelle!$I$3:$J$20,2,FALSE))</f>
        <v/>
      </c>
      <c r="T103" s="539"/>
      <c r="U103" s="540"/>
      <c r="V103" s="540"/>
      <c r="W103" s="541"/>
      <c r="X103" s="541"/>
      <c r="Y103" s="541"/>
      <c r="Z103" s="541"/>
      <c r="AA103" s="541"/>
      <c r="AB103" s="541"/>
      <c r="AD103" s="550"/>
      <c r="AE103" s="550"/>
      <c r="AF103" s="550"/>
      <c r="AG103" s="550"/>
      <c r="AH103" s="550"/>
      <c r="AI103" s="550"/>
      <c r="AJ103" s="550"/>
      <c r="AK103" s="550"/>
      <c r="AL103" s="550"/>
      <c r="AM103" s="550"/>
      <c r="AN103" s="551"/>
      <c r="AO103" s="550" t="s">
        <v>317</v>
      </c>
      <c r="AP103" s="550" t="s">
        <v>317</v>
      </c>
      <c r="AQ103" s="550" t="s">
        <v>317</v>
      </c>
      <c r="AR103" s="551"/>
      <c r="AS103" s="550"/>
      <c r="AT103" s="562"/>
      <c r="AU103" s="549" t="str">
        <f>IF(OR(TabA1[[#This Row],[eingereichter
Betrag (€)]]=0,TabA1[[#This Row],[eingereichter
Betrag (€)]]=""),"",COUNTA($K$6:$K103)-COUNTIF(($K$6:$K103),0))</f>
        <v/>
      </c>
      <c r="AV103" s="552">
        <f t="shared" ca="1" si="3"/>
        <v>0.37352992334671509</v>
      </c>
      <c r="AW103" s="552">
        <f>IF(TabA1[[#This Row],[Lfd.
Nr. f.
Stich-
probe]]&lt;&gt;"",TabA1[[#This Row],[Zufalls-
zahl]],0)</f>
        <v>0</v>
      </c>
      <c r="AX103" s="563">
        <f>IF(TabA1[[#This Row],[Stich-
probe]]&gt;0,IF(TabA1[[#This Row],[Differenz
förderfähig/
eingereicht nach Prüfung ÖIF (€)]]&lt;&gt;0,1,0),0)</f>
        <v>0</v>
      </c>
      <c r="AY103" s="5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4" spans="3:51" s="60" customFormat="1">
      <c r="C104" s="549">
        <f>IF(TabA1[[#This Row],[Zufalls-
zahl wenn
lfd. Nr.]]=0,0,IF(RANK(TabA1[[#This Row],[Zufalls-
zahl wenn
lfd. Nr.]],TabA1[Zufalls-
zahl wenn
lfd. Nr.])&lt;=TabA1[[#Totals],[Zufalls-
zahl]],1,0))</f>
        <v>0</v>
      </c>
      <c r="D104" s="531" t="s">
        <v>12</v>
      </c>
      <c r="E104" s="532">
        <v>98</v>
      </c>
      <c r="F104" s="16"/>
      <c r="K104" s="153"/>
      <c r="L104" s="153"/>
      <c r="M104" s="561">
        <f>(TabA1[[#This Row],[förderfähiger 
Betrag nach Prüfung ÖIF (€)]]-TabA1[[#This Row],[eingereichter
Betrag (€)]])*IF(TabA1[[#This Row],[Stich-
probe]]&gt;0,1,0)</f>
        <v>0</v>
      </c>
      <c r="R104" s="8"/>
      <c r="S104" s="538" t="str">
        <f>IF(ISERROR(VLOOKUP(TabA1[[#This Row],[Grund für Differenz]],Datenquelle!$I$3:$J$20,2,FALSE)),"",VLOOKUP(TabA1[[#This Row],[Grund für Differenz]],Datenquelle!$I$3:$J$20,2,FALSE))</f>
        <v/>
      </c>
      <c r="T104" s="539"/>
      <c r="U104" s="540"/>
      <c r="V104" s="540"/>
      <c r="W104" s="541"/>
      <c r="X104" s="541"/>
      <c r="Y104" s="541"/>
      <c r="Z104" s="541"/>
      <c r="AA104" s="541"/>
      <c r="AB104" s="541"/>
      <c r="AD104" s="550"/>
      <c r="AE104" s="550"/>
      <c r="AF104" s="550"/>
      <c r="AG104" s="550"/>
      <c r="AH104" s="550"/>
      <c r="AI104" s="550"/>
      <c r="AJ104" s="550"/>
      <c r="AK104" s="550"/>
      <c r="AL104" s="550"/>
      <c r="AM104" s="550"/>
      <c r="AN104" s="551"/>
      <c r="AO104" s="550" t="s">
        <v>317</v>
      </c>
      <c r="AP104" s="550" t="s">
        <v>317</v>
      </c>
      <c r="AQ104" s="550" t="s">
        <v>317</v>
      </c>
      <c r="AR104" s="551"/>
      <c r="AS104" s="550"/>
      <c r="AT104" s="562"/>
      <c r="AU104" s="549" t="str">
        <f>IF(OR(TabA1[[#This Row],[eingereichter
Betrag (€)]]=0,TabA1[[#This Row],[eingereichter
Betrag (€)]]=""),"",COUNTA($K$6:$K104)-COUNTIF(($K$6:$K104),0))</f>
        <v/>
      </c>
      <c r="AV104" s="552">
        <f t="shared" ca="1" si="3"/>
        <v>0.19548616508658556</v>
      </c>
      <c r="AW104" s="552">
        <f>IF(TabA1[[#This Row],[Lfd.
Nr. f.
Stich-
probe]]&lt;&gt;"",TabA1[[#This Row],[Zufalls-
zahl]],0)</f>
        <v>0</v>
      </c>
      <c r="AX104" s="563">
        <f>IF(TabA1[[#This Row],[Stich-
probe]]&gt;0,IF(TabA1[[#This Row],[Differenz
förderfähig/
eingereicht nach Prüfung ÖIF (€)]]&lt;&gt;0,1,0),0)</f>
        <v>0</v>
      </c>
      <c r="AY104" s="5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5" spans="3:51" s="60" customFormat="1">
      <c r="C105" s="549">
        <f>IF(TabA1[[#This Row],[Zufalls-
zahl wenn
lfd. Nr.]]=0,0,IF(RANK(TabA1[[#This Row],[Zufalls-
zahl wenn
lfd. Nr.]],TabA1[Zufalls-
zahl wenn
lfd. Nr.])&lt;=TabA1[[#Totals],[Zufalls-
zahl]],1,0))</f>
        <v>0</v>
      </c>
      <c r="D105" s="531" t="s">
        <v>12</v>
      </c>
      <c r="E105" s="532">
        <v>99</v>
      </c>
      <c r="F105" s="16"/>
      <c r="K105" s="153"/>
      <c r="L105" s="153"/>
      <c r="M105" s="561">
        <f>(TabA1[[#This Row],[förderfähiger 
Betrag nach Prüfung ÖIF (€)]]-TabA1[[#This Row],[eingereichter
Betrag (€)]])*IF(TabA1[[#This Row],[Stich-
probe]]&gt;0,1,0)</f>
        <v>0</v>
      </c>
      <c r="R105" s="8"/>
      <c r="S105" s="538" t="str">
        <f>IF(ISERROR(VLOOKUP(TabA1[[#This Row],[Grund für Differenz]],Datenquelle!$I$3:$J$20,2,FALSE)),"",VLOOKUP(TabA1[[#This Row],[Grund für Differenz]],Datenquelle!$I$3:$J$20,2,FALSE))</f>
        <v/>
      </c>
      <c r="T105" s="539"/>
      <c r="U105" s="540"/>
      <c r="V105" s="540"/>
      <c r="W105" s="541"/>
      <c r="X105" s="541"/>
      <c r="Y105" s="541"/>
      <c r="Z105" s="541"/>
      <c r="AA105" s="541"/>
      <c r="AB105" s="541"/>
      <c r="AD105" s="550"/>
      <c r="AE105" s="550"/>
      <c r="AF105" s="550"/>
      <c r="AG105" s="550"/>
      <c r="AH105" s="550"/>
      <c r="AI105" s="550"/>
      <c r="AJ105" s="550"/>
      <c r="AK105" s="550"/>
      <c r="AL105" s="550"/>
      <c r="AM105" s="550"/>
      <c r="AN105" s="551"/>
      <c r="AO105" s="550" t="s">
        <v>317</v>
      </c>
      <c r="AP105" s="550" t="s">
        <v>317</v>
      </c>
      <c r="AQ105" s="550" t="s">
        <v>317</v>
      </c>
      <c r="AR105" s="551"/>
      <c r="AS105" s="550"/>
      <c r="AT105" s="562"/>
      <c r="AU105" s="549" t="str">
        <f>IF(OR(TabA1[[#This Row],[eingereichter
Betrag (€)]]=0,TabA1[[#This Row],[eingereichter
Betrag (€)]]=""),"",COUNTA($K$6:$K105)-COUNTIF(($K$6:$K105),0))</f>
        <v/>
      </c>
      <c r="AV105" s="552">
        <f t="shared" ca="1" si="3"/>
        <v>0.21283767507820472</v>
      </c>
      <c r="AW105" s="552">
        <f>IF(TabA1[[#This Row],[Lfd.
Nr. f.
Stich-
probe]]&lt;&gt;"",TabA1[[#This Row],[Zufalls-
zahl]],0)</f>
        <v>0</v>
      </c>
      <c r="AX105" s="563">
        <f>IF(TabA1[[#This Row],[Stich-
probe]]&gt;0,IF(TabA1[[#This Row],[Differenz
förderfähig/
eingereicht nach Prüfung ÖIF (€)]]&lt;&gt;0,1,0),0)</f>
        <v>0</v>
      </c>
      <c r="AY105" s="5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6" spans="3:51" s="60" customFormat="1">
      <c r="C106" s="549">
        <f>IF(TabA1[[#This Row],[Zufalls-
zahl wenn
lfd. Nr.]]=0,0,IF(RANK(TabA1[[#This Row],[Zufalls-
zahl wenn
lfd. Nr.]],TabA1[Zufalls-
zahl wenn
lfd. Nr.])&lt;=TabA1[[#Totals],[Zufalls-
zahl]],1,0))</f>
        <v>0</v>
      </c>
      <c r="D106" s="531" t="s">
        <v>12</v>
      </c>
      <c r="E106" s="532">
        <v>100</v>
      </c>
      <c r="F106" s="16"/>
      <c r="K106" s="153"/>
      <c r="L106" s="153"/>
      <c r="M106" s="561">
        <f>(TabA1[[#This Row],[förderfähiger 
Betrag nach Prüfung ÖIF (€)]]-TabA1[[#This Row],[eingereichter
Betrag (€)]])*IF(TabA1[[#This Row],[Stich-
probe]]&gt;0,1,0)</f>
        <v>0</v>
      </c>
      <c r="R106" s="8"/>
      <c r="S106" s="538" t="str">
        <f>IF(ISERROR(VLOOKUP(TabA1[[#This Row],[Grund für Differenz]],Datenquelle!$I$3:$J$20,2,FALSE)),"",VLOOKUP(TabA1[[#This Row],[Grund für Differenz]],Datenquelle!$I$3:$J$20,2,FALSE))</f>
        <v/>
      </c>
      <c r="T106" s="539"/>
      <c r="U106" s="540"/>
      <c r="V106" s="540"/>
      <c r="W106" s="541"/>
      <c r="X106" s="541"/>
      <c r="Y106" s="541"/>
      <c r="Z106" s="541"/>
      <c r="AA106" s="541"/>
      <c r="AB106" s="541"/>
      <c r="AD106" s="550"/>
      <c r="AE106" s="550"/>
      <c r="AF106" s="550"/>
      <c r="AG106" s="550"/>
      <c r="AH106" s="550"/>
      <c r="AI106" s="550"/>
      <c r="AJ106" s="550"/>
      <c r="AK106" s="550"/>
      <c r="AL106" s="550"/>
      <c r="AM106" s="550"/>
      <c r="AN106" s="551"/>
      <c r="AO106" s="550" t="s">
        <v>317</v>
      </c>
      <c r="AP106" s="550" t="s">
        <v>317</v>
      </c>
      <c r="AQ106" s="550" t="s">
        <v>317</v>
      </c>
      <c r="AR106" s="551"/>
      <c r="AS106" s="550"/>
      <c r="AT106" s="562"/>
      <c r="AU106" s="549" t="str">
        <f>IF(OR(TabA1[[#This Row],[eingereichter
Betrag (€)]]=0,TabA1[[#This Row],[eingereichter
Betrag (€)]]=""),"",COUNTA($K$6:$K106)-COUNTIF(($K$6:$K106),0))</f>
        <v/>
      </c>
      <c r="AV106" s="552">
        <f t="shared" ca="1" si="3"/>
        <v>0.26258727853828434</v>
      </c>
      <c r="AW106" s="552">
        <f>IF(TabA1[[#This Row],[Lfd.
Nr. f.
Stich-
probe]]&lt;&gt;"",TabA1[[#This Row],[Zufalls-
zahl]],0)</f>
        <v>0</v>
      </c>
      <c r="AX106" s="563">
        <f>IF(TabA1[[#This Row],[Stich-
probe]]&gt;0,IF(TabA1[[#This Row],[Differenz
förderfähig/
eingereicht nach Prüfung ÖIF (€)]]&lt;&gt;0,1,0),0)</f>
        <v>0</v>
      </c>
      <c r="AY106" s="5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7" spans="3:51">
      <c r="C107" s="355">
        <f>COUNTIF(TabA1[Stich-
probe],"&gt;0")</f>
        <v>0</v>
      </c>
      <c r="D107" s="361"/>
      <c r="E107" s="361"/>
      <c r="F107" s="362"/>
      <c r="G107" s="363"/>
      <c r="H107" s="363"/>
      <c r="I107" s="363"/>
      <c r="J107" s="363"/>
      <c r="K107" s="364">
        <f>ROUND(SUM(TabA1[eingereichter
Betrag (€)]),2)</f>
        <v>0</v>
      </c>
      <c r="L107" s="365">
        <f>ROUND(SUM(TabA1[förderfähiger 
Betrag nach Prüfung ÖIF (€)]),2)</f>
        <v>0</v>
      </c>
      <c r="M107" s="365">
        <f>ROUND(SUM(TabA1[Differenz
förderfähig/
eingereicht nach Prüfung ÖIF (€)]),2)</f>
        <v>0</v>
      </c>
      <c r="N107" s="366"/>
      <c r="O107" s="366"/>
      <c r="P107" s="366"/>
      <c r="Q107" s="138"/>
      <c r="R107" s="355"/>
      <c r="S107" s="366"/>
      <c r="T107" s="203"/>
      <c r="U107" s="207">
        <f>ROUND(SUM(TabA1[Im Rahmen der Second-Level Kontrolle aberkannter Betrag durch PB]),2)</f>
        <v>0</v>
      </c>
      <c r="V107" s="207">
        <f>ROUND(SUM(TabA1[Förderfähige Kosten nach Second-Level Kontrolle durch PB anerkannt]),2)</f>
        <v>0</v>
      </c>
      <c r="W107" s="207">
        <f>ROUND(SUM(TabA1[Im Rahmen der First-Level Kontrolle aberkannter Betrag]),2)</f>
        <v>0</v>
      </c>
      <c r="X107" s="207">
        <f>ROUND(SUM(TabA1[Differenz der nicht förderfähigen Kosten zwischen First und Second-Level Kontrolle]),2)</f>
        <v>0</v>
      </c>
      <c r="Y107" s="207">
        <f>SUBTOTAL(109,TabA1[Feststellung Prüfbehörde im Rahmen der Second-Level-Kontrolle])</f>
        <v>0</v>
      </c>
      <c r="Z107" s="388">
        <f>SUBTOTAL(109,TabA1[Nach Second-Level-Kontrolle von ZB aberkannt])</f>
        <v>0</v>
      </c>
      <c r="AA107" s="388">
        <f>SUBTOTAL(109,TabA1[Förderfähige Kosten von ZB nach Second-Level-Kontrolle anerkannt])</f>
        <v>0</v>
      </c>
      <c r="AB107" s="388">
        <f>SUBTOTAL(109,TabA1[Feststellung ZB nach Second-Level-Kontrolle])</f>
        <v>0</v>
      </c>
      <c r="AC107" s="138"/>
      <c r="AD107" s="360"/>
      <c r="AE107" s="360"/>
      <c r="AF107" s="360"/>
      <c r="AG107" s="360"/>
      <c r="AH107" s="360"/>
      <c r="AI107" s="360"/>
      <c r="AJ107" s="360"/>
      <c r="AK107" s="360"/>
      <c r="AL107" s="360"/>
      <c r="AM107" s="360"/>
      <c r="AN107" s="139"/>
      <c r="AO107" s="360"/>
      <c r="AP107" s="360"/>
      <c r="AQ107" s="360"/>
      <c r="AR107" s="139"/>
      <c r="AS107" s="360"/>
      <c r="AT107" s="138"/>
      <c r="AU107" s="355">
        <f>COUNTIF(TabA1[Lfd.
Nr. f.
Stich-
probe],"&gt;0")</f>
        <v>0</v>
      </c>
      <c r="AV107" s="356">
        <f>Stichprobe!E12</f>
        <v>0</v>
      </c>
      <c r="AW107" s="357">
        <f>COUNTIF(TabA1[Zufalls-
zahl wenn
lfd. Nr.],"&gt;0")</f>
        <v>0</v>
      </c>
      <c r="AX107" s="358">
        <f>SUM(TabA1[Fehler
(wenn
geprüft)])</f>
        <v>0</v>
      </c>
      <c r="AY107" s="359">
        <f>IF(TabA1[[#Totals],[Fehler
(wenn
geprüft)]]=0,0,SUM(TabA1[Fehler-
quote (wenn geprüft)])/TabA1[[#Totals],[Fehler
(wenn
geprüft)]])</f>
        <v>0</v>
      </c>
    </row>
  </sheetData>
  <sheetProtection algorithmName="SHA-512" hashValue="Cg+Z7Zthl8BhKeoEBcMHwVfSVXvt8/d5jLxywlezQes0wFQaZMz2UHbNIzZNEzX7jTUrzHxUlqqZ7p8WossRfg==" saltValue="r8+WwjzZS51MHX0NkOm1Qw==" spinCount="100000" sheet="1" formatRows="0" insertRows="0" deleteRows="0" selectLockedCells="1" autoFilter="0"/>
  <conditionalFormatting sqref="C7:C10000">
    <cfRule type="expression" dxfId="60" priority="5">
      <formula>$C7=0</formula>
    </cfRule>
  </conditionalFormatting>
  <conditionalFormatting sqref="AD6:AQ10000">
    <cfRule type="cellIs" dxfId="59" priority="2" operator="equal">
      <formula>"nein"</formula>
    </cfRule>
  </conditionalFormatting>
  <conditionalFormatting sqref="S1:AB4 S5 U5:AB5 S12:AB1048576 S11:X11 Z11:AB11 S6:AB10">
    <cfRule type="cellIs" dxfId="58" priority="1" operator="equal">
      <formula>0</formula>
    </cfRule>
  </conditionalFormatting>
  <pageMargins left="0.7" right="0.7" top="0.45833333333333331" bottom="0.57499999999999996" header="1.6666666666666666E-2" footer="0.3"/>
  <pageSetup paperSize="9" scale="54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Datenquelle!$I$3:$I$20</xm:f>
          </x14:formula1>
          <xm:sqref>R6:R106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9ECFF"/>
    <pageSetUpPr fitToPage="1"/>
  </sheetPr>
  <dimension ref="B2:X3706"/>
  <sheetViews>
    <sheetView showGridLines="0" topLeftCell="D1" zoomScale="90" zoomScaleNormal="90" workbookViewId="0">
      <selection activeCell="I35" sqref="I35"/>
    </sheetView>
  </sheetViews>
  <sheetFormatPr baseColWidth="10" defaultColWidth="11.42578125" defaultRowHeight="12.75"/>
  <cols>
    <col min="1" max="2" width="2.7109375" style="288" customWidth="1"/>
    <col min="3" max="3" width="44.5703125" style="288" customWidth="1"/>
    <col min="4" max="15" width="13.28515625" style="288" customWidth="1"/>
    <col min="16" max="16" width="14.42578125" style="288" bestFit="1" customWidth="1"/>
    <col min="17" max="17" width="3.7109375" style="288" customWidth="1"/>
    <col min="18" max="18" width="42.7109375" style="288" customWidth="1"/>
    <col min="19" max="19" width="3.85546875" style="288" customWidth="1"/>
    <col min="20" max="20" width="3.7109375" style="288" customWidth="1"/>
    <col min="21" max="24" width="11.42578125" style="288" customWidth="1"/>
    <col min="25" max="16384" width="11.42578125" style="288"/>
  </cols>
  <sheetData>
    <row r="2" spans="2:24" ht="18.75" customHeight="1"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</row>
    <row r="3" spans="2:24" ht="18.75" customHeight="1">
      <c r="B3" s="289"/>
      <c r="C3" s="290" t="s">
        <v>182</v>
      </c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89"/>
    </row>
    <row r="4" spans="2:24" ht="18.75" customHeight="1">
      <c r="B4" s="289"/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89"/>
    </row>
    <row r="5" spans="2:24" ht="30" customHeight="1">
      <c r="B5" s="289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89"/>
    </row>
    <row r="6" spans="2:24" ht="18.75" customHeight="1">
      <c r="B6" s="292">
        <f t="shared" ref="B6" si="0">D6</f>
        <v>0</v>
      </c>
      <c r="C6" s="337" t="s">
        <v>183</v>
      </c>
      <c r="D6" s="479"/>
      <c r="E6" s="480"/>
      <c r="F6" s="480"/>
      <c r="G6" s="480"/>
      <c r="H6" s="480"/>
      <c r="I6" s="481"/>
      <c r="J6" s="294"/>
      <c r="K6" s="294"/>
      <c r="L6" s="295"/>
      <c r="M6" s="294"/>
      <c r="N6" s="294"/>
      <c r="O6" s="294"/>
      <c r="P6" s="296"/>
      <c r="Q6" s="294"/>
      <c r="R6" s="296"/>
      <c r="S6" s="296"/>
      <c r="T6" s="289"/>
    </row>
    <row r="7" spans="2:24" ht="18.75" customHeight="1">
      <c r="B7" s="292"/>
      <c r="C7" s="338" t="s">
        <v>184</v>
      </c>
      <c r="D7" s="479"/>
      <c r="E7" s="480"/>
      <c r="F7" s="480"/>
      <c r="G7" s="480"/>
      <c r="H7" s="480"/>
      <c r="I7" s="481"/>
      <c r="J7" s="294"/>
      <c r="K7" s="295"/>
      <c r="L7" s="294"/>
      <c r="M7" s="294"/>
      <c r="N7" s="294"/>
      <c r="O7" s="294"/>
      <c r="P7" s="296"/>
      <c r="Q7" s="294"/>
      <c r="R7" s="296"/>
      <c r="S7" s="296"/>
      <c r="T7" s="289"/>
    </row>
    <row r="8" spans="2:24" ht="18.75" customHeight="1">
      <c r="B8" s="292">
        <f t="shared" ref="B8:B10" si="1">D8</f>
        <v>0</v>
      </c>
      <c r="C8" s="338" t="s">
        <v>8</v>
      </c>
      <c r="D8" s="479"/>
      <c r="E8" s="480"/>
      <c r="F8" s="480"/>
      <c r="G8" s="480"/>
      <c r="H8" s="480"/>
      <c r="I8" s="481"/>
      <c r="J8" s="294"/>
      <c r="K8" s="294"/>
      <c r="L8" s="295"/>
      <c r="M8" s="294"/>
      <c r="N8" s="294"/>
      <c r="O8" s="294"/>
      <c r="P8" s="296"/>
      <c r="Q8" s="294"/>
      <c r="R8" s="339" t="s">
        <v>185</v>
      </c>
      <c r="S8" s="340"/>
      <c r="T8" s="289"/>
    </row>
    <row r="9" spans="2:24" ht="18.75" customHeight="1">
      <c r="B9" s="292">
        <f t="shared" si="1"/>
        <v>0</v>
      </c>
      <c r="C9" s="338" t="s">
        <v>186</v>
      </c>
      <c r="D9" s="479"/>
      <c r="E9" s="480"/>
      <c r="F9" s="480"/>
      <c r="G9" s="480"/>
      <c r="H9" s="480"/>
      <c r="I9" s="481"/>
      <c r="J9" s="294"/>
      <c r="K9" s="294"/>
      <c r="L9" s="295"/>
      <c r="M9" s="294"/>
      <c r="N9" s="294"/>
      <c r="O9" s="294"/>
      <c r="P9" s="296"/>
      <c r="Q9" s="294"/>
      <c r="R9" s="298" t="s">
        <v>189</v>
      </c>
      <c r="S9" s="299"/>
      <c r="T9" s="289"/>
    </row>
    <row r="10" spans="2:24" ht="18.75" customHeight="1">
      <c r="B10" s="292">
        <f t="shared" si="1"/>
        <v>0</v>
      </c>
      <c r="C10" s="338" t="s">
        <v>190</v>
      </c>
      <c r="D10" s="479"/>
      <c r="E10" s="480"/>
      <c r="F10" s="480"/>
      <c r="G10" s="480"/>
      <c r="H10" s="480"/>
      <c r="I10" s="481"/>
      <c r="J10" s="294"/>
      <c r="K10" s="294"/>
      <c r="L10" s="295"/>
      <c r="M10" s="294"/>
      <c r="N10" s="294"/>
      <c r="O10" s="294"/>
      <c r="P10" s="296"/>
      <c r="Q10" s="294"/>
      <c r="R10" s="298" t="s">
        <v>191</v>
      </c>
      <c r="S10" s="299"/>
      <c r="T10" s="289"/>
    </row>
    <row r="11" spans="2:24" ht="18.75" customHeight="1">
      <c r="B11" s="292"/>
      <c r="C11" s="338" t="s">
        <v>172</v>
      </c>
      <c r="D11" s="471"/>
      <c r="E11" s="482"/>
      <c r="F11" s="482"/>
      <c r="G11" s="482"/>
      <c r="H11" s="482"/>
      <c r="I11" s="472"/>
      <c r="J11" s="294"/>
      <c r="K11" s="295"/>
      <c r="L11" s="294"/>
      <c r="M11" s="294"/>
      <c r="N11" s="294"/>
      <c r="O11" s="294"/>
      <c r="P11" s="296"/>
      <c r="Q11" s="294"/>
      <c r="R11" s="298" t="s">
        <v>192</v>
      </c>
      <c r="S11" s="299"/>
      <c r="T11" s="289"/>
    </row>
    <row r="12" spans="2:24" ht="18.75" customHeight="1">
      <c r="B12" s="341">
        <f t="shared" ref="B12" si="2">D12</f>
        <v>0</v>
      </c>
      <c r="C12" s="338" t="s">
        <v>193</v>
      </c>
      <c r="D12" s="483"/>
      <c r="E12" s="484"/>
      <c r="F12" s="484"/>
      <c r="G12" s="484"/>
      <c r="H12" s="484"/>
      <c r="I12" s="485"/>
      <c r="J12" s="294"/>
      <c r="K12" s="295"/>
      <c r="L12" s="294"/>
      <c r="M12" s="294"/>
      <c r="N12" s="294"/>
      <c r="O12" s="294"/>
      <c r="P12" s="296"/>
      <c r="Q12" s="294"/>
      <c r="R12" s="296"/>
      <c r="S12" s="296"/>
      <c r="T12" s="289"/>
    </row>
    <row r="13" spans="2:24" ht="12" customHeight="1">
      <c r="B13" s="292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89"/>
    </row>
    <row r="14" spans="2:24" s="308" customFormat="1" ht="18.75" customHeight="1">
      <c r="B14" s="301"/>
      <c r="C14" s="338" t="s">
        <v>187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4"/>
      <c r="P14" s="305" t="s">
        <v>188</v>
      </c>
      <c r="Q14" s="306"/>
      <c r="R14" s="486" t="s">
        <v>194</v>
      </c>
      <c r="S14" s="487"/>
      <c r="T14" s="307"/>
      <c r="V14" s="288"/>
      <c r="W14" s="288"/>
      <c r="X14" s="288"/>
    </row>
    <row r="15" spans="2:24" ht="6" customHeight="1">
      <c r="B15" s="292"/>
      <c r="C15" s="294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89"/>
    </row>
    <row r="16" spans="2:24" ht="18.75" customHeight="1">
      <c r="B16" s="292"/>
      <c r="C16" s="342" t="s">
        <v>195</v>
      </c>
      <c r="D16" s="310"/>
      <c r="E16" s="310"/>
      <c r="F16" s="310"/>
      <c r="G16" s="310"/>
      <c r="H16" s="310"/>
      <c r="I16" s="310"/>
      <c r="J16" s="310"/>
      <c r="K16" s="310"/>
      <c r="L16" s="310"/>
      <c r="M16" s="310"/>
      <c r="N16" s="310"/>
      <c r="O16" s="310"/>
      <c r="P16" s="312">
        <f t="shared" ref="P16:P26" si="3">SUM(D16:O16)</f>
        <v>0</v>
      </c>
      <c r="Q16" s="294"/>
      <c r="R16" s="471"/>
      <c r="S16" s="472"/>
      <c r="T16" s="289"/>
    </row>
    <row r="17" spans="2:20" ht="18.75" customHeight="1">
      <c r="B17" s="292"/>
      <c r="C17" s="342" t="s">
        <v>196</v>
      </c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6"/>
      <c r="P17" s="312">
        <f t="shared" si="3"/>
        <v>0</v>
      </c>
      <c r="Q17" s="294"/>
      <c r="R17" s="471"/>
      <c r="S17" s="472"/>
      <c r="T17" s="289"/>
    </row>
    <row r="18" spans="2:20" ht="18.75" customHeight="1">
      <c r="B18" s="292"/>
      <c r="C18" s="343" t="s">
        <v>197</v>
      </c>
      <c r="D18" s="310"/>
      <c r="E18" s="310"/>
      <c r="F18" s="310"/>
      <c r="G18" s="310"/>
      <c r="H18" s="310"/>
      <c r="I18" s="310"/>
      <c r="J18" s="310"/>
      <c r="K18" s="310"/>
      <c r="L18" s="310"/>
      <c r="M18" s="310"/>
      <c r="N18" s="310"/>
      <c r="O18" s="311"/>
      <c r="P18" s="312">
        <f t="shared" si="3"/>
        <v>0</v>
      </c>
      <c r="Q18" s="294"/>
      <c r="R18" s="471"/>
      <c r="S18" s="472"/>
      <c r="T18" s="289"/>
    </row>
    <row r="19" spans="2:20" ht="18.75" customHeight="1">
      <c r="B19" s="292"/>
      <c r="C19" s="343" t="s">
        <v>198</v>
      </c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  <c r="O19" s="311"/>
      <c r="P19" s="312">
        <f t="shared" si="3"/>
        <v>0</v>
      </c>
      <c r="Q19" s="294"/>
      <c r="R19" s="471"/>
      <c r="S19" s="472"/>
      <c r="T19" s="289"/>
    </row>
    <row r="20" spans="2:20" ht="18.75" customHeight="1">
      <c r="B20" s="292"/>
      <c r="C20" s="343" t="s">
        <v>199</v>
      </c>
      <c r="D20" s="310"/>
      <c r="E20" s="310"/>
      <c r="F20" s="310"/>
      <c r="G20" s="310"/>
      <c r="H20" s="310"/>
      <c r="I20" s="310"/>
      <c r="J20" s="310"/>
      <c r="K20" s="310"/>
      <c r="L20" s="310"/>
      <c r="M20" s="310"/>
      <c r="N20" s="310"/>
      <c r="O20" s="311"/>
      <c r="P20" s="312">
        <f t="shared" si="3"/>
        <v>0</v>
      </c>
      <c r="Q20" s="294"/>
      <c r="R20" s="471"/>
      <c r="S20" s="472"/>
      <c r="T20" s="289"/>
    </row>
    <row r="21" spans="2:20" ht="18.75" customHeight="1">
      <c r="B21" s="292"/>
      <c r="C21" s="343" t="s">
        <v>200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1"/>
      <c r="P21" s="312">
        <f t="shared" si="3"/>
        <v>0</v>
      </c>
      <c r="Q21" s="294"/>
      <c r="R21" s="471"/>
      <c r="S21" s="472"/>
      <c r="T21" s="289"/>
    </row>
    <row r="22" spans="2:20" ht="18.75" customHeight="1">
      <c r="B22" s="292"/>
      <c r="C22" s="343" t="s">
        <v>201</v>
      </c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  <c r="O22" s="311"/>
      <c r="P22" s="312">
        <f t="shared" si="3"/>
        <v>0</v>
      </c>
      <c r="Q22" s="294"/>
      <c r="R22" s="471"/>
      <c r="S22" s="472"/>
      <c r="T22" s="289"/>
    </row>
    <row r="23" spans="2:20" ht="18.75" customHeight="1">
      <c r="B23" s="292"/>
      <c r="C23" s="343" t="s">
        <v>202</v>
      </c>
      <c r="D23" s="310"/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1"/>
      <c r="P23" s="312">
        <f t="shared" si="3"/>
        <v>0</v>
      </c>
      <c r="Q23" s="294"/>
      <c r="R23" s="471"/>
      <c r="S23" s="472"/>
      <c r="T23" s="289"/>
    </row>
    <row r="24" spans="2:20" ht="18.75" customHeight="1">
      <c r="B24" s="292"/>
      <c r="C24" s="343" t="s">
        <v>203</v>
      </c>
      <c r="D24" s="310"/>
      <c r="E24" s="310"/>
      <c r="F24" s="310"/>
      <c r="G24" s="310"/>
      <c r="H24" s="310"/>
      <c r="I24" s="310"/>
      <c r="J24" s="310"/>
      <c r="K24" s="310"/>
      <c r="L24" s="310"/>
      <c r="M24" s="310"/>
      <c r="N24" s="310"/>
      <c r="O24" s="311"/>
      <c r="P24" s="312">
        <f t="shared" si="3"/>
        <v>0</v>
      </c>
      <c r="Q24" s="294"/>
      <c r="R24" s="471"/>
      <c r="S24" s="472"/>
      <c r="T24" s="289"/>
    </row>
    <row r="25" spans="2:20" ht="18.75" customHeight="1">
      <c r="B25" s="292"/>
      <c r="C25" s="343" t="s">
        <v>204</v>
      </c>
      <c r="D25" s="310"/>
      <c r="E25" s="310"/>
      <c r="F25" s="310"/>
      <c r="G25" s="310"/>
      <c r="H25" s="310"/>
      <c r="I25" s="310"/>
      <c r="J25" s="310"/>
      <c r="K25" s="310"/>
      <c r="L25" s="310"/>
      <c r="M25" s="310"/>
      <c r="N25" s="310"/>
      <c r="O25" s="311"/>
      <c r="P25" s="312">
        <f t="shared" si="3"/>
        <v>0</v>
      </c>
      <c r="Q25" s="294"/>
      <c r="R25" s="471"/>
      <c r="S25" s="472"/>
      <c r="T25" s="289"/>
    </row>
    <row r="26" spans="2:20" ht="18.75" customHeight="1">
      <c r="B26" s="292"/>
      <c r="C26" s="338" t="s">
        <v>205</v>
      </c>
      <c r="D26" s="344">
        <f t="shared" ref="D26:O26" si="4">SUBTOTAL(9,D16:D25)</f>
        <v>0</v>
      </c>
      <c r="E26" s="344">
        <f t="shared" si="4"/>
        <v>0</v>
      </c>
      <c r="F26" s="344">
        <f t="shared" si="4"/>
        <v>0</v>
      </c>
      <c r="G26" s="344">
        <f t="shared" si="4"/>
        <v>0</v>
      </c>
      <c r="H26" s="344">
        <f t="shared" si="4"/>
        <v>0</v>
      </c>
      <c r="I26" s="344">
        <f t="shared" si="4"/>
        <v>0</v>
      </c>
      <c r="J26" s="344">
        <f t="shared" si="4"/>
        <v>0</v>
      </c>
      <c r="K26" s="344">
        <f t="shared" si="4"/>
        <v>0</v>
      </c>
      <c r="L26" s="344">
        <f t="shared" si="4"/>
        <v>0</v>
      </c>
      <c r="M26" s="344">
        <f t="shared" si="4"/>
        <v>0</v>
      </c>
      <c r="N26" s="344">
        <f t="shared" si="4"/>
        <v>0</v>
      </c>
      <c r="O26" s="345">
        <f t="shared" si="4"/>
        <v>0</v>
      </c>
      <c r="P26" s="312">
        <f t="shared" si="3"/>
        <v>0</v>
      </c>
      <c r="Q26" s="294"/>
      <c r="R26" s="471"/>
      <c r="S26" s="472"/>
      <c r="T26" s="289"/>
    </row>
    <row r="27" spans="2:20" ht="18.75" customHeight="1">
      <c r="B27" s="292"/>
      <c r="C27" s="313" t="s">
        <v>206</v>
      </c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6"/>
      <c r="P27" s="312">
        <f t="shared" ref="P27:P37" si="5">SUM(D27:O27)</f>
        <v>0</v>
      </c>
      <c r="Q27" s="294"/>
      <c r="R27" s="471"/>
      <c r="S27" s="472"/>
      <c r="T27" s="289"/>
    </row>
    <row r="28" spans="2:20" ht="18.75" customHeight="1">
      <c r="B28" s="292"/>
      <c r="C28" s="313" t="s">
        <v>207</v>
      </c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6"/>
      <c r="P28" s="312">
        <f t="shared" si="5"/>
        <v>0</v>
      </c>
      <c r="Q28" s="294"/>
      <c r="R28" s="471"/>
      <c r="S28" s="472"/>
      <c r="T28" s="289"/>
    </row>
    <row r="29" spans="2:20" ht="18.75" customHeight="1">
      <c r="B29" s="292"/>
      <c r="C29" s="338" t="s">
        <v>208</v>
      </c>
      <c r="D29" s="344">
        <f t="shared" ref="D29:O29" si="6">SUBTOTAL(9,D27:D28)</f>
        <v>0</v>
      </c>
      <c r="E29" s="344">
        <f t="shared" si="6"/>
        <v>0</v>
      </c>
      <c r="F29" s="344">
        <f t="shared" si="6"/>
        <v>0</v>
      </c>
      <c r="G29" s="344">
        <f t="shared" si="6"/>
        <v>0</v>
      </c>
      <c r="H29" s="344">
        <f t="shared" si="6"/>
        <v>0</v>
      </c>
      <c r="I29" s="344">
        <f t="shared" si="6"/>
        <v>0</v>
      </c>
      <c r="J29" s="344">
        <f t="shared" si="6"/>
        <v>0</v>
      </c>
      <c r="K29" s="344">
        <f t="shared" si="6"/>
        <v>0</v>
      </c>
      <c r="L29" s="344">
        <f t="shared" si="6"/>
        <v>0</v>
      </c>
      <c r="M29" s="344">
        <f t="shared" si="6"/>
        <v>0</v>
      </c>
      <c r="N29" s="344">
        <f t="shared" si="6"/>
        <v>0</v>
      </c>
      <c r="O29" s="345">
        <f t="shared" si="6"/>
        <v>0</v>
      </c>
      <c r="P29" s="312">
        <f t="shared" si="5"/>
        <v>0</v>
      </c>
      <c r="Q29" s="294"/>
      <c r="R29" s="471"/>
      <c r="S29" s="472"/>
      <c r="T29" s="289"/>
    </row>
    <row r="30" spans="2:20" ht="18.75" customHeight="1">
      <c r="B30" s="292"/>
      <c r="C30" s="313" t="s">
        <v>209</v>
      </c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6"/>
      <c r="P30" s="312">
        <f t="shared" si="5"/>
        <v>0</v>
      </c>
      <c r="Q30" s="294"/>
      <c r="R30" s="471"/>
      <c r="S30" s="472"/>
      <c r="T30" s="289"/>
    </row>
    <row r="31" spans="2:20" ht="18.75" customHeight="1">
      <c r="B31" s="292"/>
      <c r="C31" s="313" t="s">
        <v>210</v>
      </c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6"/>
      <c r="P31" s="312">
        <f t="shared" si="5"/>
        <v>0</v>
      </c>
      <c r="Q31" s="294"/>
      <c r="R31" s="471"/>
      <c r="S31" s="472"/>
      <c r="T31" s="289"/>
    </row>
    <row r="32" spans="2:20" ht="18.75" customHeight="1">
      <c r="B32" s="292"/>
      <c r="C32" s="313" t="s">
        <v>211</v>
      </c>
      <c r="D32" s="315"/>
      <c r="E32" s="315"/>
      <c r="F32" s="315"/>
      <c r="G32" s="315"/>
      <c r="H32" s="315"/>
      <c r="I32" s="315"/>
      <c r="J32" s="315"/>
      <c r="K32" s="315"/>
      <c r="L32" s="315"/>
      <c r="M32" s="315"/>
      <c r="N32" s="315"/>
      <c r="O32" s="316"/>
      <c r="P32" s="312">
        <f t="shared" si="5"/>
        <v>0</v>
      </c>
      <c r="Q32" s="294"/>
      <c r="R32" s="471"/>
      <c r="S32" s="472"/>
      <c r="T32" s="289"/>
    </row>
    <row r="33" spans="2:20" ht="18.75" customHeight="1">
      <c r="B33" s="292"/>
      <c r="C33" s="313" t="s">
        <v>212</v>
      </c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6"/>
      <c r="P33" s="312">
        <f t="shared" si="5"/>
        <v>0</v>
      </c>
      <c r="Q33" s="294"/>
      <c r="R33" s="471"/>
      <c r="S33" s="472"/>
      <c r="T33" s="289"/>
    </row>
    <row r="34" spans="2:20" ht="18.75" customHeight="1">
      <c r="B34" s="292"/>
      <c r="C34" s="342" t="s">
        <v>213</v>
      </c>
      <c r="D34" s="31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1"/>
      <c r="P34" s="312">
        <f t="shared" si="5"/>
        <v>0</v>
      </c>
      <c r="Q34" s="294"/>
      <c r="R34" s="471"/>
      <c r="S34" s="472"/>
      <c r="T34" s="289"/>
    </row>
    <row r="35" spans="2:20" ht="18.75" customHeight="1">
      <c r="B35" s="292"/>
      <c r="C35" s="346" t="s">
        <v>214</v>
      </c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1"/>
      <c r="P35" s="312">
        <f t="shared" si="5"/>
        <v>0</v>
      </c>
      <c r="Q35" s="294"/>
      <c r="R35" s="471"/>
      <c r="S35" s="472"/>
      <c r="T35" s="289"/>
    </row>
    <row r="36" spans="2:20" ht="18.75" customHeight="1">
      <c r="B36" s="292"/>
      <c r="C36" s="347" t="s">
        <v>215</v>
      </c>
      <c r="D36" s="318"/>
      <c r="E36" s="318"/>
      <c r="F36" s="318"/>
      <c r="G36" s="318"/>
      <c r="H36" s="318"/>
      <c r="I36" s="318"/>
      <c r="J36" s="318"/>
      <c r="K36" s="318"/>
      <c r="L36" s="318"/>
      <c r="M36" s="318"/>
      <c r="N36" s="318"/>
      <c r="O36" s="319"/>
      <c r="P36" s="320">
        <f t="shared" si="5"/>
        <v>0</v>
      </c>
      <c r="Q36" s="294"/>
      <c r="R36" s="473"/>
      <c r="S36" s="474"/>
      <c r="T36" s="289"/>
    </row>
    <row r="37" spans="2:20" ht="18.75" customHeight="1">
      <c r="B37" s="292"/>
      <c r="C37" s="348" t="s">
        <v>216</v>
      </c>
      <c r="D37" s="322">
        <f t="shared" ref="D37:O37" si="7">SUBTOTAL(9,D16:D36)</f>
        <v>0</v>
      </c>
      <c r="E37" s="322">
        <f t="shared" si="7"/>
        <v>0</v>
      </c>
      <c r="F37" s="322">
        <f t="shared" si="7"/>
        <v>0</v>
      </c>
      <c r="G37" s="322">
        <f t="shared" si="7"/>
        <v>0</v>
      </c>
      <c r="H37" s="322">
        <f t="shared" si="7"/>
        <v>0</v>
      </c>
      <c r="I37" s="322">
        <f t="shared" si="7"/>
        <v>0</v>
      </c>
      <c r="J37" s="322">
        <f t="shared" si="7"/>
        <v>0</v>
      </c>
      <c r="K37" s="322">
        <f t="shared" si="7"/>
        <v>0</v>
      </c>
      <c r="L37" s="322">
        <f t="shared" si="7"/>
        <v>0</v>
      </c>
      <c r="M37" s="322">
        <f t="shared" si="7"/>
        <v>0</v>
      </c>
      <c r="N37" s="322">
        <f t="shared" si="7"/>
        <v>0</v>
      </c>
      <c r="O37" s="323">
        <f t="shared" si="7"/>
        <v>0</v>
      </c>
      <c r="P37" s="324">
        <f t="shared" si="5"/>
        <v>0</v>
      </c>
      <c r="Q37" s="294"/>
      <c r="R37" s="475"/>
      <c r="S37" s="476"/>
      <c r="T37" s="289"/>
    </row>
    <row r="38" spans="2:20" ht="6" customHeight="1">
      <c r="B38" s="292"/>
      <c r="C38" s="294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4"/>
      <c r="Q38" s="294"/>
      <c r="R38" s="325"/>
      <c r="S38" s="325"/>
      <c r="T38" s="289"/>
    </row>
    <row r="39" spans="2:20" ht="18.75" customHeight="1">
      <c r="B39" s="326"/>
      <c r="C39" s="342" t="s">
        <v>217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8"/>
      <c r="P39" s="329">
        <f>SUM(D39:O39)</f>
        <v>0</v>
      </c>
      <c r="Q39" s="294"/>
      <c r="R39" s="471"/>
      <c r="S39" s="472"/>
      <c r="T39" s="289"/>
    </row>
    <row r="40" spans="2:20" ht="18.75" customHeight="1">
      <c r="B40" s="326"/>
      <c r="C40" s="342" t="s">
        <v>218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30"/>
      <c r="O40" s="331"/>
      <c r="P40" s="332">
        <f>SUM(D40:O40)</f>
        <v>0</v>
      </c>
      <c r="Q40" s="294"/>
      <c r="R40" s="473"/>
      <c r="S40" s="474"/>
      <c r="T40" s="289"/>
    </row>
    <row r="41" spans="2:20" s="308" customFormat="1" ht="18.75" customHeight="1">
      <c r="B41" s="301"/>
      <c r="C41" s="294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349" t="s">
        <v>219</v>
      </c>
      <c r="O41" s="349"/>
      <c r="P41" s="335">
        <f t="shared" ref="P41" si="8">ROUND(IF(P39*P40=0,0,P37/P39*P40),2)</f>
        <v>0</v>
      </c>
      <c r="Q41" s="306"/>
      <c r="R41" s="477"/>
      <c r="S41" s="478"/>
      <c r="T41" s="307"/>
    </row>
    <row r="42" spans="2:20" ht="30" customHeight="1">
      <c r="B42" s="289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89"/>
    </row>
    <row r="43" spans="2:20" ht="18.75" customHeight="1">
      <c r="B43" s="292">
        <f t="shared" ref="B43" si="9">D43</f>
        <v>0</v>
      </c>
      <c r="C43" s="337" t="s">
        <v>183</v>
      </c>
      <c r="D43" s="479"/>
      <c r="E43" s="480"/>
      <c r="F43" s="480"/>
      <c r="G43" s="480"/>
      <c r="H43" s="480"/>
      <c r="I43" s="481"/>
      <c r="J43" s="294"/>
      <c r="K43" s="294"/>
      <c r="L43" s="295"/>
      <c r="M43" s="294"/>
      <c r="N43" s="294"/>
      <c r="O43" s="294"/>
      <c r="P43" s="296"/>
      <c r="Q43" s="294"/>
      <c r="R43" s="296"/>
      <c r="S43" s="296"/>
      <c r="T43" s="289"/>
    </row>
    <row r="44" spans="2:20" ht="18.75" customHeight="1">
      <c r="B44" s="292"/>
      <c r="C44" s="338" t="s">
        <v>184</v>
      </c>
      <c r="D44" s="479"/>
      <c r="E44" s="480"/>
      <c r="F44" s="480"/>
      <c r="G44" s="480"/>
      <c r="H44" s="480"/>
      <c r="I44" s="481"/>
      <c r="J44" s="294"/>
      <c r="K44" s="295"/>
      <c r="L44" s="294"/>
      <c r="M44" s="294"/>
      <c r="N44" s="294"/>
      <c r="O44" s="294"/>
      <c r="P44" s="296"/>
      <c r="Q44" s="294"/>
      <c r="R44" s="296"/>
      <c r="S44" s="296"/>
      <c r="T44" s="289"/>
    </row>
    <row r="45" spans="2:20" ht="18.75" customHeight="1">
      <c r="B45" s="292">
        <f t="shared" ref="B45:B47" si="10">D45</f>
        <v>0</v>
      </c>
      <c r="C45" s="338" t="s">
        <v>8</v>
      </c>
      <c r="D45" s="479"/>
      <c r="E45" s="480"/>
      <c r="F45" s="480"/>
      <c r="G45" s="480"/>
      <c r="H45" s="480"/>
      <c r="I45" s="481"/>
      <c r="J45" s="294"/>
      <c r="K45" s="294"/>
      <c r="L45" s="295"/>
      <c r="M45" s="294"/>
      <c r="N45" s="294"/>
      <c r="O45" s="294"/>
      <c r="P45" s="296"/>
      <c r="Q45" s="294"/>
      <c r="R45" s="339" t="s">
        <v>185</v>
      </c>
      <c r="S45" s="340"/>
      <c r="T45" s="289"/>
    </row>
    <row r="46" spans="2:20" ht="18.75" customHeight="1">
      <c r="B46" s="292">
        <f t="shared" si="10"/>
        <v>0</v>
      </c>
      <c r="C46" s="338" t="s">
        <v>186</v>
      </c>
      <c r="D46" s="479"/>
      <c r="E46" s="480"/>
      <c r="F46" s="480"/>
      <c r="G46" s="480"/>
      <c r="H46" s="480"/>
      <c r="I46" s="481"/>
      <c r="J46" s="294"/>
      <c r="K46" s="294"/>
      <c r="L46" s="295"/>
      <c r="M46" s="294"/>
      <c r="N46" s="294"/>
      <c r="O46" s="294"/>
      <c r="P46" s="296"/>
      <c r="Q46" s="294"/>
      <c r="R46" s="298" t="s">
        <v>189</v>
      </c>
      <c r="S46" s="299"/>
      <c r="T46" s="289"/>
    </row>
    <row r="47" spans="2:20" ht="18.75" customHeight="1">
      <c r="B47" s="292">
        <f t="shared" si="10"/>
        <v>0</v>
      </c>
      <c r="C47" s="338" t="s">
        <v>190</v>
      </c>
      <c r="D47" s="479"/>
      <c r="E47" s="480"/>
      <c r="F47" s="480"/>
      <c r="G47" s="480"/>
      <c r="H47" s="480"/>
      <c r="I47" s="481"/>
      <c r="J47" s="294"/>
      <c r="K47" s="294"/>
      <c r="L47" s="295"/>
      <c r="M47" s="294"/>
      <c r="N47" s="294"/>
      <c r="O47" s="294"/>
      <c r="P47" s="296"/>
      <c r="Q47" s="294"/>
      <c r="R47" s="298" t="s">
        <v>191</v>
      </c>
      <c r="S47" s="299"/>
      <c r="T47" s="289"/>
    </row>
    <row r="48" spans="2:20" ht="18.75" customHeight="1">
      <c r="B48" s="292"/>
      <c r="C48" s="338" t="s">
        <v>172</v>
      </c>
      <c r="D48" s="471"/>
      <c r="E48" s="482"/>
      <c r="F48" s="482"/>
      <c r="G48" s="482"/>
      <c r="H48" s="482"/>
      <c r="I48" s="472"/>
      <c r="J48" s="294"/>
      <c r="K48" s="295"/>
      <c r="L48" s="294"/>
      <c r="M48" s="294"/>
      <c r="N48" s="294"/>
      <c r="O48" s="294"/>
      <c r="P48" s="296"/>
      <c r="Q48" s="294"/>
      <c r="R48" s="298" t="s">
        <v>192</v>
      </c>
      <c r="S48" s="299"/>
      <c r="T48" s="289"/>
    </row>
    <row r="49" spans="2:24" ht="18.75" customHeight="1">
      <c r="B49" s="341">
        <f t="shared" ref="B49" si="11">D49</f>
        <v>0</v>
      </c>
      <c r="C49" s="338" t="s">
        <v>193</v>
      </c>
      <c r="D49" s="483"/>
      <c r="E49" s="484"/>
      <c r="F49" s="484"/>
      <c r="G49" s="484"/>
      <c r="H49" s="484"/>
      <c r="I49" s="485"/>
      <c r="J49" s="294"/>
      <c r="K49" s="295"/>
      <c r="L49" s="294"/>
      <c r="M49" s="294"/>
      <c r="N49" s="294"/>
      <c r="O49" s="294"/>
      <c r="P49" s="296"/>
      <c r="Q49" s="294"/>
      <c r="R49" s="296"/>
      <c r="S49" s="296"/>
      <c r="T49" s="289"/>
    </row>
    <row r="50" spans="2:24" ht="12" customHeight="1">
      <c r="B50" s="292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89"/>
    </row>
    <row r="51" spans="2:24" s="308" customFormat="1" ht="18.75" customHeight="1">
      <c r="B51" s="301"/>
      <c r="C51" s="338" t="s">
        <v>187</v>
      </c>
      <c r="D51" s="303"/>
      <c r="E51" s="303"/>
      <c r="F51" s="303"/>
      <c r="G51" s="303"/>
      <c r="H51" s="303"/>
      <c r="I51" s="303"/>
      <c r="J51" s="303"/>
      <c r="K51" s="303"/>
      <c r="L51" s="303"/>
      <c r="M51" s="303"/>
      <c r="N51" s="303"/>
      <c r="O51" s="304"/>
      <c r="P51" s="305" t="s">
        <v>188</v>
      </c>
      <c r="Q51" s="306"/>
      <c r="R51" s="486" t="s">
        <v>194</v>
      </c>
      <c r="S51" s="487"/>
      <c r="T51" s="307"/>
      <c r="V51" s="288"/>
      <c r="W51" s="288"/>
      <c r="X51" s="288"/>
    </row>
    <row r="52" spans="2:24" ht="6" customHeight="1">
      <c r="B52" s="292"/>
      <c r="C52" s="294"/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89"/>
    </row>
    <row r="53" spans="2:24" ht="18.75" customHeight="1">
      <c r="B53" s="292"/>
      <c r="C53" s="342" t="s">
        <v>195</v>
      </c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1"/>
      <c r="P53" s="312">
        <f t="shared" ref="P53:P63" si="12">SUM(D53:O53)</f>
        <v>0</v>
      </c>
      <c r="Q53" s="294"/>
      <c r="R53" s="471"/>
      <c r="S53" s="472"/>
      <c r="T53" s="289"/>
    </row>
    <row r="54" spans="2:24" ht="18.75" customHeight="1">
      <c r="B54" s="292"/>
      <c r="C54" s="342" t="s">
        <v>196</v>
      </c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6"/>
      <c r="P54" s="312">
        <f t="shared" si="12"/>
        <v>0</v>
      </c>
      <c r="Q54" s="294"/>
      <c r="R54" s="471"/>
      <c r="S54" s="472"/>
      <c r="T54" s="289"/>
    </row>
    <row r="55" spans="2:24" ht="18.75" customHeight="1">
      <c r="B55" s="292"/>
      <c r="C55" s="343" t="s">
        <v>197</v>
      </c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1"/>
      <c r="P55" s="312">
        <f t="shared" si="12"/>
        <v>0</v>
      </c>
      <c r="Q55" s="294"/>
      <c r="R55" s="471"/>
      <c r="S55" s="472"/>
      <c r="T55" s="289"/>
    </row>
    <row r="56" spans="2:24" ht="18.75" customHeight="1">
      <c r="B56" s="292"/>
      <c r="C56" s="343" t="s">
        <v>198</v>
      </c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1"/>
      <c r="P56" s="312">
        <f t="shared" si="12"/>
        <v>0</v>
      </c>
      <c r="Q56" s="294"/>
      <c r="R56" s="471"/>
      <c r="S56" s="472"/>
      <c r="T56" s="289"/>
    </row>
    <row r="57" spans="2:24" ht="18.75" customHeight="1">
      <c r="B57" s="292"/>
      <c r="C57" s="343" t="s">
        <v>199</v>
      </c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1"/>
      <c r="P57" s="312">
        <f t="shared" si="12"/>
        <v>0</v>
      </c>
      <c r="Q57" s="294"/>
      <c r="R57" s="471"/>
      <c r="S57" s="472"/>
      <c r="T57" s="289"/>
    </row>
    <row r="58" spans="2:24" ht="18.75" customHeight="1">
      <c r="B58" s="292"/>
      <c r="C58" s="343" t="s">
        <v>200</v>
      </c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1"/>
      <c r="P58" s="312">
        <f t="shared" si="12"/>
        <v>0</v>
      </c>
      <c r="Q58" s="294"/>
      <c r="R58" s="471"/>
      <c r="S58" s="472"/>
      <c r="T58" s="289"/>
    </row>
    <row r="59" spans="2:24" ht="18.75" customHeight="1">
      <c r="B59" s="292"/>
      <c r="C59" s="343" t="s">
        <v>201</v>
      </c>
      <c r="D59" s="31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11"/>
      <c r="P59" s="312">
        <f t="shared" si="12"/>
        <v>0</v>
      </c>
      <c r="Q59" s="294"/>
      <c r="R59" s="471"/>
      <c r="S59" s="472"/>
      <c r="T59" s="289"/>
    </row>
    <row r="60" spans="2:24" ht="18.75" customHeight="1">
      <c r="B60" s="292"/>
      <c r="C60" s="343" t="s">
        <v>202</v>
      </c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1"/>
      <c r="P60" s="312">
        <f t="shared" si="12"/>
        <v>0</v>
      </c>
      <c r="Q60" s="294"/>
      <c r="R60" s="471"/>
      <c r="S60" s="472"/>
      <c r="T60" s="289"/>
    </row>
    <row r="61" spans="2:24" ht="18.75" customHeight="1">
      <c r="B61" s="292"/>
      <c r="C61" s="343" t="s">
        <v>203</v>
      </c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1"/>
      <c r="P61" s="312">
        <f t="shared" si="12"/>
        <v>0</v>
      </c>
      <c r="Q61" s="294"/>
      <c r="R61" s="471"/>
      <c r="S61" s="472"/>
      <c r="T61" s="289"/>
    </row>
    <row r="62" spans="2:24" ht="18.75" customHeight="1">
      <c r="B62" s="292"/>
      <c r="C62" s="343" t="s">
        <v>204</v>
      </c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1"/>
      <c r="P62" s="312">
        <f t="shared" si="12"/>
        <v>0</v>
      </c>
      <c r="Q62" s="294"/>
      <c r="R62" s="471"/>
      <c r="S62" s="472"/>
      <c r="T62" s="289"/>
    </row>
    <row r="63" spans="2:24" ht="18.75" customHeight="1">
      <c r="B63" s="292"/>
      <c r="C63" s="338" t="s">
        <v>205</v>
      </c>
      <c r="D63" s="344">
        <f t="shared" ref="D63:O63" si="13">SUBTOTAL(9,D53:D62)</f>
        <v>0</v>
      </c>
      <c r="E63" s="344">
        <f t="shared" si="13"/>
        <v>0</v>
      </c>
      <c r="F63" s="344">
        <f t="shared" si="13"/>
        <v>0</v>
      </c>
      <c r="G63" s="344">
        <f t="shared" si="13"/>
        <v>0</v>
      </c>
      <c r="H63" s="344">
        <f t="shared" si="13"/>
        <v>0</v>
      </c>
      <c r="I63" s="344">
        <f t="shared" si="13"/>
        <v>0</v>
      </c>
      <c r="J63" s="344">
        <f t="shared" si="13"/>
        <v>0</v>
      </c>
      <c r="K63" s="344">
        <f t="shared" si="13"/>
        <v>0</v>
      </c>
      <c r="L63" s="344">
        <f t="shared" si="13"/>
        <v>0</v>
      </c>
      <c r="M63" s="344">
        <f t="shared" si="13"/>
        <v>0</v>
      </c>
      <c r="N63" s="344">
        <f t="shared" si="13"/>
        <v>0</v>
      </c>
      <c r="O63" s="345">
        <f t="shared" si="13"/>
        <v>0</v>
      </c>
      <c r="P63" s="312">
        <f t="shared" si="12"/>
        <v>0</v>
      </c>
      <c r="Q63" s="294"/>
      <c r="R63" s="471"/>
      <c r="S63" s="472"/>
      <c r="T63" s="289"/>
    </row>
    <row r="64" spans="2:24" ht="18.75" customHeight="1">
      <c r="B64" s="292"/>
      <c r="C64" s="313" t="s">
        <v>206</v>
      </c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6"/>
      <c r="P64" s="312">
        <f t="shared" ref="P64:P74" si="14">SUM(D64:O64)</f>
        <v>0</v>
      </c>
      <c r="Q64" s="294"/>
      <c r="R64" s="471"/>
      <c r="S64" s="472"/>
      <c r="T64" s="289"/>
    </row>
    <row r="65" spans="2:20" ht="18.75" customHeight="1">
      <c r="B65" s="292"/>
      <c r="C65" s="313" t="s">
        <v>207</v>
      </c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6"/>
      <c r="P65" s="312">
        <f t="shared" si="14"/>
        <v>0</v>
      </c>
      <c r="Q65" s="294"/>
      <c r="R65" s="471"/>
      <c r="S65" s="472"/>
      <c r="T65" s="289"/>
    </row>
    <row r="66" spans="2:20" ht="18.75" customHeight="1">
      <c r="B66" s="292"/>
      <c r="C66" s="338" t="s">
        <v>208</v>
      </c>
      <c r="D66" s="344">
        <f t="shared" ref="D66:O66" si="15">SUBTOTAL(9,D64:D65)</f>
        <v>0</v>
      </c>
      <c r="E66" s="344">
        <f t="shared" si="15"/>
        <v>0</v>
      </c>
      <c r="F66" s="344">
        <f t="shared" si="15"/>
        <v>0</v>
      </c>
      <c r="G66" s="344">
        <f t="shared" si="15"/>
        <v>0</v>
      </c>
      <c r="H66" s="344">
        <f t="shared" si="15"/>
        <v>0</v>
      </c>
      <c r="I66" s="344">
        <f t="shared" si="15"/>
        <v>0</v>
      </c>
      <c r="J66" s="344">
        <f t="shared" si="15"/>
        <v>0</v>
      </c>
      <c r="K66" s="344">
        <f t="shared" si="15"/>
        <v>0</v>
      </c>
      <c r="L66" s="344">
        <f t="shared" si="15"/>
        <v>0</v>
      </c>
      <c r="M66" s="344">
        <f t="shared" si="15"/>
        <v>0</v>
      </c>
      <c r="N66" s="344">
        <f t="shared" si="15"/>
        <v>0</v>
      </c>
      <c r="O66" s="345">
        <f t="shared" si="15"/>
        <v>0</v>
      </c>
      <c r="P66" s="312">
        <f t="shared" si="14"/>
        <v>0</v>
      </c>
      <c r="Q66" s="294"/>
      <c r="R66" s="471"/>
      <c r="S66" s="472"/>
      <c r="T66" s="289"/>
    </row>
    <row r="67" spans="2:20" ht="18.75" customHeight="1">
      <c r="B67" s="292"/>
      <c r="C67" s="313" t="s">
        <v>209</v>
      </c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6"/>
      <c r="P67" s="312">
        <f t="shared" si="14"/>
        <v>0</v>
      </c>
      <c r="Q67" s="294"/>
      <c r="R67" s="471"/>
      <c r="S67" s="472"/>
      <c r="T67" s="289"/>
    </row>
    <row r="68" spans="2:20" ht="18.75" customHeight="1">
      <c r="B68" s="292"/>
      <c r="C68" s="313" t="s">
        <v>210</v>
      </c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6"/>
      <c r="P68" s="312">
        <f t="shared" si="14"/>
        <v>0</v>
      </c>
      <c r="Q68" s="294"/>
      <c r="R68" s="471"/>
      <c r="S68" s="472"/>
      <c r="T68" s="289"/>
    </row>
    <row r="69" spans="2:20" ht="18.75" customHeight="1">
      <c r="B69" s="292"/>
      <c r="C69" s="313" t="s">
        <v>211</v>
      </c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6"/>
      <c r="P69" s="312">
        <f t="shared" si="14"/>
        <v>0</v>
      </c>
      <c r="Q69" s="294"/>
      <c r="R69" s="471"/>
      <c r="S69" s="472"/>
      <c r="T69" s="289"/>
    </row>
    <row r="70" spans="2:20" ht="18.75" customHeight="1">
      <c r="B70" s="292"/>
      <c r="C70" s="313" t="s">
        <v>212</v>
      </c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6"/>
      <c r="P70" s="312">
        <f t="shared" si="14"/>
        <v>0</v>
      </c>
      <c r="Q70" s="294"/>
      <c r="R70" s="471"/>
      <c r="S70" s="472"/>
      <c r="T70" s="289"/>
    </row>
    <row r="71" spans="2:20" ht="18.75" customHeight="1">
      <c r="B71" s="292"/>
      <c r="C71" s="342" t="s">
        <v>213</v>
      </c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1"/>
      <c r="P71" s="312">
        <f t="shared" si="14"/>
        <v>0</v>
      </c>
      <c r="Q71" s="294"/>
      <c r="R71" s="471"/>
      <c r="S71" s="472"/>
      <c r="T71" s="289"/>
    </row>
    <row r="72" spans="2:20" ht="18.75" customHeight="1">
      <c r="B72" s="292"/>
      <c r="C72" s="346" t="s">
        <v>214</v>
      </c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11"/>
      <c r="P72" s="312">
        <f t="shared" si="14"/>
        <v>0</v>
      </c>
      <c r="Q72" s="294"/>
      <c r="R72" s="471"/>
      <c r="S72" s="472"/>
      <c r="T72" s="289"/>
    </row>
    <row r="73" spans="2:20" ht="18.75" customHeight="1">
      <c r="B73" s="292"/>
      <c r="C73" s="347" t="s">
        <v>215</v>
      </c>
      <c r="D73" s="318"/>
      <c r="E73" s="318"/>
      <c r="F73" s="318"/>
      <c r="G73" s="318"/>
      <c r="H73" s="318"/>
      <c r="I73" s="318"/>
      <c r="J73" s="318"/>
      <c r="K73" s="318"/>
      <c r="L73" s="318"/>
      <c r="M73" s="318"/>
      <c r="N73" s="318"/>
      <c r="O73" s="319"/>
      <c r="P73" s="320">
        <f t="shared" si="14"/>
        <v>0</v>
      </c>
      <c r="Q73" s="294"/>
      <c r="R73" s="473"/>
      <c r="S73" s="474"/>
      <c r="T73" s="289"/>
    </row>
    <row r="74" spans="2:20" ht="18.75" customHeight="1">
      <c r="B74" s="292"/>
      <c r="C74" s="348" t="s">
        <v>216</v>
      </c>
      <c r="D74" s="322">
        <f t="shared" ref="D74:O74" si="16">SUBTOTAL(9,D53:D73)</f>
        <v>0</v>
      </c>
      <c r="E74" s="322">
        <f t="shared" si="16"/>
        <v>0</v>
      </c>
      <c r="F74" s="322">
        <f t="shared" si="16"/>
        <v>0</v>
      </c>
      <c r="G74" s="322">
        <f t="shared" si="16"/>
        <v>0</v>
      </c>
      <c r="H74" s="322">
        <f t="shared" si="16"/>
        <v>0</v>
      </c>
      <c r="I74" s="322">
        <f t="shared" si="16"/>
        <v>0</v>
      </c>
      <c r="J74" s="322">
        <f t="shared" si="16"/>
        <v>0</v>
      </c>
      <c r="K74" s="322">
        <f t="shared" si="16"/>
        <v>0</v>
      </c>
      <c r="L74" s="322">
        <f t="shared" si="16"/>
        <v>0</v>
      </c>
      <c r="M74" s="322">
        <f t="shared" si="16"/>
        <v>0</v>
      </c>
      <c r="N74" s="322">
        <f t="shared" si="16"/>
        <v>0</v>
      </c>
      <c r="O74" s="323">
        <f t="shared" si="16"/>
        <v>0</v>
      </c>
      <c r="P74" s="324">
        <f t="shared" si="14"/>
        <v>0</v>
      </c>
      <c r="Q74" s="294"/>
      <c r="R74" s="475"/>
      <c r="S74" s="476"/>
      <c r="T74" s="289"/>
    </row>
    <row r="75" spans="2:20" ht="6" customHeight="1">
      <c r="B75" s="292"/>
      <c r="C75" s="294"/>
      <c r="D75" s="294"/>
      <c r="E75" s="294"/>
      <c r="F75" s="294"/>
      <c r="G75" s="294"/>
      <c r="H75" s="294"/>
      <c r="I75" s="294"/>
      <c r="J75" s="294"/>
      <c r="K75" s="294"/>
      <c r="L75" s="294"/>
      <c r="M75" s="294"/>
      <c r="N75" s="294"/>
      <c r="O75" s="294"/>
      <c r="P75" s="294"/>
      <c r="Q75" s="294"/>
      <c r="R75" s="325"/>
      <c r="S75" s="325"/>
      <c r="T75" s="289"/>
    </row>
    <row r="76" spans="2:20" ht="18.75" customHeight="1">
      <c r="B76" s="326"/>
      <c r="C76" s="342" t="s">
        <v>217</v>
      </c>
      <c r="D76" s="327"/>
      <c r="E76" s="327"/>
      <c r="F76" s="327"/>
      <c r="G76" s="327"/>
      <c r="H76" s="327"/>
      <c r="I76" s="327"/>
      <c r="J76" s="327"/>
      <c r="K76" s="327"/>
      <c r="L76" s="327"/>
      <c r="M76" s="327"/>
      <c r="N76" s="327"/>
      <c r="O76" s="328"/>
      <c r="P76" s="329">
        <f t="shared" ref="P76:P77" si="17">SUM(D76:O76)</f>
        <v>0</v>
      </c>
      <c r="Q76" s="294"/>
      <c r="R76" s="471"/>
      <c r="S76" s="472"/>
      <c r="T76" s="289"/>
    </row>
    <row r="77" spans="2:20" ht="18.75" customHeight="1">
      <c r="B77" s="326"/>
      <c r="C77" s="342" t="s">
        <v>218</v>
      </c>
      <c r="D77" s="327"/>
      <c r="E77" s="327"/>
      <c r="F77" s="327"/>
      <c r="G77" s="327"/>
      <c r="H77" s="327"/>
      <c r="I77" s="327"/>
      <c r="J77" s="327"/>
      <c r="K77" s="327"/>
      <c r="L77" s="327"/>
      <c r="M77" s="327"/>
      <c r="N77" s="330"/>
      <c r="O77" s="331"/>
      <c r="P77" s="332">
        <f t="shared" si="17"/>
        <v>0</v>
      </c>
      <c r="Q77" s="294"/>
      <c r="R77" s="473"/>
      <c r="S77" s="474"/>
      <c r="T77" s="289"/>
    </row>
    <row r="78" spans="2:20" s="308" customFormat="1" ht="18.75" customHeight="1">
      <c r="B78" s="301"/>
      <c r="C78" s="294"/>
      <c r="D78" s="294"/>
      <c r="E78" s="294"/>
      <c r="F78" s="294"/>
      <c r="G78" s="294"/>
      <c r="H78" s="294"/>
      <c r="I78" s="294"/>
      <c r="J78" s="294"/>
      <c r="K78" s="294"/>
      <c r="L78" s="294"/>
      <c r="M78" s="294"/>
      <c r="N78" s="349" t="s">
        <v>219</v>
      </c>
      <c r="O78" s="349"/>
      <c r="P78" s="335">
        <f t="shared" ref="P78:P115" si="18">ROUND(IF(P76*P77=0,0,P74/P76*P77),2)</f>
        <v>0</v>
      </c>
      <c r="Q78" s="306"/>
      <c r="R78" s="477"/>
      <c r="S78" s="478"/>
      <c r="T78" s="307"/>
    </row>
    <row r="79" spans="2:20" ht="30" customHeight="1">
      <c r="B79" s="289"/>
      <c r="C79" s="294"/>
      <c r="D79" s="294"/>
      <c r="E79" s="294"/>
      <c r="F79" s="294"/>
      <c r="G79" s="294"/>
      <c r="H79" s="294"/>
      <c r="I79" s="294"/>
      <c r="J79" s="294"/>
      <c r="K79" s="294"/>
      <c r="L79" s="294"/>
      <c r="M79" s="294"/>
      <c r="N79" s="294"/>
      <c r="O79" s="294"/>
      <c r="P79" s="294"/>
      <c r="Q79" s="294"/>
      <c r="R79" s="294"/>
      <c r="S79" s="294"/>
      <c r="T79" s="289"/>
    </row>
    <row r="80" spans="2:20" ht="18.75" customHeight="1">
      <c r="B80" s="292">
        <f t="shared" ref="B80" si="19">D80</f>
        <v>0</v>
      </c>
      <c r="C80" s="337" t="s">
        <v>183</v>
      </c>
      <c r="D80" s="479"/>
      <c r="E80" s="480"/>
      <c r="F80" s="480"/>
      <c r="G80" s="480"/>
      <c r="H80" s="480"/>
      <c r="I80" s="481"/>
      <c r="J80" s="294"/>
      <c r="K80" s="294"/>
      <c r="L80" s="295"/>
      <c r="M80" s="294"/>
      <c r="N80" s="294"/>
      <c r="O80" s="294"/>
      <c r="P80" s="296"/>
      <c r="Q80" s="294"/>
      <c r="R80" s="296"/>
      <c r="S80" s="296"/>
      <c r="T80" s="289"/>
    </row>
    <row r="81" spans="2:24" ht="18.75" customHeight="1">
      <c r="B81" s="292"/>
      <c r="C81" s="338" t="s">
        <v>184</v>
      </c>
      <c r="D81" s="479"/>
      <c r="E81" s="480"/>
      <c r="F81" s="480"/>
      <c r="G81" s="480"/>
      <c r="H81" s="480"/>
      <c r="I81" s="481"/>
      <c r="J81" s="294"/>
      <c r="K81" s="295"/>
      <c r="L81" s="294"/>
      <c r="M81" s="294"/>
      <c r="N81" s="294"/>
      <c r="O81" s="294"/>
      <c r="P81" s="296"/>
      <c r="Q81" s="294"/>
      <c r="R81" s="296"/>
      <c r="S81" s="296"/>
      <c r="T81" s="289"/>
    </row>
    <row r="82" spans="2:24" ht="18.75" customHeight="1">
      <c r="B82" s="292">
        <f t="shared" ref="B82:B84" si="20">D82</f>
        <v>0</v>
      </c>
      <c r="C82" s="338" t="s">
        <v>8</v>
      </c>
      <c r="D82" s="479"/>
      <c r="E82" s="480"/>
      <c r="F82" s="480"/>
      <c r="G82" s="480"/>
      <c r="H82" s="480"/>
      <c r="I82" s="481"/>
      <c r="J82" s="294"/>
      <c r="K82" s="294"/>
      <c r="L82" s="295"/>
      <c r="M82" s="294"/>
      <c r="N82" s="294"/>
      <c r="O82" s="294"/>
      <c r="P82" s="296"/>
      <c r="Q82" s="294"/>
      <c r="R82" s="339" t="s">
        <v>185</v>
      </c>
      <c r="S82" s="340"/>
      <c r="T82" s="289"/>
    </row>
    <row r="83" spans="2:24" ht="18.75" customHeight="1">
      <c r="B83" s="292">
        <f t="shared" si="20"/>
        <v>0</v>
      </c>
      <c r="C83" s="338" t="s">
        <v>186</v>
      </c>
      <c r="D83" s="479"/>
      <c r="E83" s="480"/>
      <c r="F83" s="480"/>
      <c r="G83" s="480"/>
      <c r="H83" s="480"/>
      <c r="I83" s="481"/>
      <c r="J83" s="294"/>
      <c r="K83" s="294"/>
      <c r="L83" s="295"/>
      <c r="M83" s="294"/>
      <c r="N83" s="294"/>
      <c r="O83" s="294"/>
      <c r="P83" s="296"/>
      <c r="Q83" s="294"/>
      <c r="R83" s="298" t="s">
        <v>189</v>
      </c>
      <c r="S83" s="299"/>
      <c r="T83" s="289"/>
    </row>
    <row r="84" spans="2:24" ht="18.75" customHeight="1">
      <c r="B84" s="292">
        <f t="shared" si="20"/>
        <v>0</v>
      </c>
      <c r="C84" s="338" t="s">
        <v>190</v>
      </c>
      <c r="D84" s="479"/>
      <c r="E84" s="480"/>
      <c r="F84" s="480"/>
      <c r="G84" s="480"/>
      <c r="H84" s="480"/>
      <c r="I84" s="481"/>
      <c r="J84" s="294"/>
      <c r="K84" s="294"/>
      <c r="L84" s="295"/>
      <c r="M84" s="294"/>
      <c r="N84" s="294"/>
      <c r="O84" s="294"/>
      <c r="P84" s="296"/>
      <c r="Q84" s="294"/>
      <c r="R84" s="298" t="s">
        <v>191</v>
      </c>
      <c r="S84" s="299"/>
      <c r="T84" s="289"/>
    </row>
    <row r="85" spans="2:24" ht="18.75" customHeight="1">
      <c r="B85" s="292"/>
      <c r="C85" s="338" t="s">
        <v>172</v>
      </c>
      <c r="D85" s="471"/>
      <c r="E85" s="482"/>
      <c r="F85" s="482"/>
      <c r="G85" s="482"/>
      <c r="H85" s="482"/>
      <c r="I85" s="472"/>
      <c r="J85" s="294"/>
      <c r="K85" s="295"/>
      <c r="L85" s="294"/>
      <c r="M85" s="294"/>
      <c r="N85" s="294"/>
      <c r="O85" s="294"/>
      <c r="P85" s="296"/>
      <c r="Q85" s="294"/>
      <c r="R85" s="298" t="s">
        <v>192</v>
      </c>
      <c r="S85" s="299"/>
      <c r="T85" s="289"/>
    </row>
    <row r="86" spans="2:24" ht="18.75" customHeight="1">
      <c r="B86" s="341">
        <f t="shared" ref="B86" si="21">D86</f>
        <v>0</v>
      </c>
      <c r="C86" s="338" t="s">
        <v>193</v>
      </c>
      <c r="D86" s="483"/>
      <c r="E86" s="484"/>
      <c r="F86" s="484"/>
      <c r="G86" s="484"/>
      <c r="H86" s="484"/>
      <c r="I86" s="485"/>
      <c r="J86" s="294"/>
      <c r="K86" s="295"/>
      <c r="L86" s="294"/>
      <c r="M86" s="294"/>
      <c r="N86" s="294"/>
      <c r="O86" s="294"/>
      <c r="P86" s="296"/>
      <c r="Q86" s="294"/>
      <c r="R86" s="296"/>
      <c r="S86" s="296"/>
      <c r="T86" s="289"/>
    </row>
    <row r="87" spans="2:24" ht="12" customHeight="1">
      <c r="B87" s="292"/>
      <c r="C87" s="294"/>
      <c r="D87" s="294"/>
      <c r="E87" s="294"/>
      <c r="F87" s="294"/>
      <c r="G87" s="294"/>
      <c r="H87" s="294"/>
      <c r="I87" s="294"/>
      <c r="J87" s="294"/>
      <c r="K87" s="294"/>
      <c r="L87" s="294"/>
      <c r="M87" s="294"/>
      <c r="N87" s="294"/>
      <c r="O87" s="294"/>
      <c r="P87" s="294"/>
      <c r="Q87" s="294"/>
      <c r="R87" s="294"/>
      <c r="S87" s="294"/>
      <c r="T87" s="289"/>
    </row>
    <row r="88" spans="2:24" s="308" customFormat="1" ht="18.75" customHeight="1">
      <c r="B88" s="301"/>
      <c r="C88" s="338" t="s">
        <v>187</v>
      </c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4"/>
      <c r="P88" s="305" t="s">
        <v>188</v>
      </c>
      <c r="Q88" s="306"/>
      <c r="R88" s="486" t="s">
        <v>194</v>
      </c>
      <c r="S88" s="487"/>
      <c r="T88" s="307"/>
      <c r="V88" s="288"/>
      <c r="W88" s="288"/>
      <c r="X88" s="288"/>
    </row>
    <row r="89" spans="2:24" ht="6" customHeight="1">
      <c r="B89" s="292"/>
      <c r="C89" s="294"/>
      <c r="D89" s="294"/>
      <c r="E89" s="294"/>
      <c r="F89" s="294"/>
      <c r="G89" s="294"/>
      <c r="H89" s="294"/>
      <c r="I89" s="294"/>
      <c r="J89" s="294"/>
      <c r="K89" s="294"/>
      <c r="L89" s="294"/>
      <c r="M89" s="294"/>
      <c r="N89" s="294"/>
      <c r="O89" s="294"/>
      <c r="P89" s="294"/>
      <c r="Q89" s="294"/>
      <c r="R89" s="294"/>
      <c r="S89" s="294"/>
      <c r="T89" s="289"/>
    </row>
    <row r="90" spans="2:24" ht="18.75" customHeight="1">
      <c r="B90" s="292"/>
      <c r="C90" s="342" t="s">
        <v>195</v>
      </c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1"/>
      <c r="P90" s="312">
        <f t="shared" ref="P90:P100" si="22">SUM(D90:O90)</f>
        <v>0</v>
      </c>
      <c r="Q90" s="294"/>
      <c r="R90" s="471"/>
      <c r="S90" s="472"/>
      <c r="T90" s="289"/>
    </row>
    <row r="91" spans="2:24" ht="18.75" customHeight="1">
      <c r="B91" s="292"/>
      <c r="C91" s="342" t="s">
        <v>196</v>
      </c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6"/>
      <c r="P91" s="312">
        <f t="shared" si="22"/>
        <v>0</v>
      </c>
      <c r="Q91" s="294"/>
      <c r="R91" s="471"/>
      <c r="S91" s="472"/>
      <c r="T91" s="289"/>
    </row>
    <row r="92" spans="2:24" ht="18.75" customHeight="1">
      <c r="B92" s="292"/>
      <c r="C92" s="343" t="s">
        <v>197</v>
      </c>
      <c r="D92" s="310"/>
      <c r="E92" s="310"/>
      <c r="F92" s="310"/>
      <c r="G92" s="310"/>
      <c r="H92" s="310"/>
      <c r="I92" s="310"/>
      <c r="J92" s="310"/>
      <c r="K92" s="310"/>
      <c r="L92" s="310"/>
      <c r="M92" s="310"/>
      <c r="N92" s="310"/>
      <c r="O92" s="311"/>
      <c r="P92" s="312">
        <f t="shared" si="22"/>
        <v>0</v>
      </c>
      <c r="Q92" s="294"/>
      <c r="R92" s="471"/>
      <c r="S92" s="472"/>
      <c r="T92" s="289"/>
    </row>
    <row r="93" spans="2:24" ht="18.75" customHeight="1">
      <c r="B93" s="292"/>
      <c r="C93" s="343" t="s">
        <v>198</v>
      </c>
      <c r="D93" s="310"/>
      <c r="E93" s="310"/>
      <c r="F93" s="310"/>
      <c r="G93" s="310"/>
      <c r="H93" s="310"/>
      <c r="I93" s="310"/>
      <c r="J93" s="310"/>
      <c r="K93" s="310"/>
      <c r="L93" s="310"/>
      <c r="M93" s="310"/>
      <c r="N93" s="310"/>
      <c r="O93" s="311"/>
      <c r="P93" s="312">
        <f t="shared" si="22"/>
        <v>0</v>
      </c>
      <c r="Q93" s="294"/>
      <c r="R93" s="471"/>
      <c r="S93" s="472"/>
      <c r="T93" s="289"/>
    </row>
    <row r="94" spans="2:24" ht="18.75" customHeight="1">
      <c r="B94" s="292"/>
      <c r="C94" s="343" t="s">
        <v>199</v>
      </c>
      <c r="D94" s="310"/>
      <c r="E94" s="310"/>
      <c r="F94" s="310"/>
      <c r="G94" s="310"/>
      <c r="H94" s="310"/>
      <c r="I94" s="310"/>
      <c r="J94" s="310"/>
      <c r="K94" s="310"/>
      <c r="L94" s="310"/>
      <c r="M94" s="310"/>
      <c r="N94" s="310"/>
      <c r="O94" s="311"/>
      <c r="P94" s="312">
        <f t="shared" si="22"/>
        <v>0</v>
      </c>
      <c r="Q94" s="294"/>
      <c r="R94" s="471"/>
      <c r="S94" s="472"/>
      <c r="T94" s="289"/>
    </row>
    <row r="95" spans="2:24" ht="18.75" customHeight="1">
      <c r="B95" s="292"/>
      <c r="C95" s="343" t="s">
        <v>200</v>
      </c>
      <c r="D95" s="310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11"/>
      <c r="P95" s="312">
        <f t="shared" si="22"/>
        <v>0</v>
      </c>
      <c r="Q95" s="294"/>
      <c r="R95" s="471"/>
      <c r="S95" s="472"/>
      <c r="T95" s="289"/>
    </row>
    <row r="96" spans="2:24" ht="18.75" customHeight="1">
      <c r="B96" s="292"/>
      <c r="C96" s="343" t="s">
        <v>201</v>
      </c>
      <c r="D96" s="310"/>
      <c r="E96" s="310"/>
      <c r="F96" s="310"/>
      <c r="G96" s="310"/>
      <c r="H96" s="310"/>
      <c r="I96" s="310"/>
      <c r="J96" s="310"/>
      <c r="K96" s="310"/>
      <c r="L96" s="310"/>
      <c r="M96" s="310"/>
      <c r="N96" s="310"/>
      <c r="O96" s="311"/>
      <c r="P96" s="312">
        <f t="shared" si="22"/>
        <v>0</v>
      </c>
      <c r="Q96" s="294"/>
      <c r="R96" s="471"/>
      <c r="S96" s="472"/>
      <c r="T96" s="289"/>
    </row>
    <row r="97" spans="2:20" ht="18.75" customHeight="1">
      <c r="B97" s="292"/>
      <c r="C97" s="343" t="s">
        <v>202</v>
      </c>
      <c r="D97" s="310"/>
      <c r="E97" s="310"/>
      <c r="F97" s="310"/>
      <c r="G97" s="310"/>
      <c r="H97" s="310"/>
      <c r="I97" s="310"/>
      <c r="J97" s="310"/>
      <c r="K97" s="310"/>
      <c r="L97" s="310"/>
      <c r="M97" s="310"/>
      <c r="N97" s="310"/>
      <c r="O97" s="311"/>
      <c r="P97" s="312">
        <f t="shared" si="22"/>
        <v>0</v>
      </c>
      <c r="Q97" s="294"/>
      <c r="R97" s="471"/>
      <c r="S97" s="472"/>
      <c r="T97" s="289"/>
    </row>
    <row r="98" spans="2:20" ht="18.75" customHeight="1">
      <c r="B98" s="292"/>
      <c r="C98" s="343" t="s">
        <v>203</v>
      </c>
      <c r="D98" s="310"/>
      <c r="E98" s="310"/>
      <c r="F98" s="310"/>
      <c r="G98" s="310"/>
      <c r="H98" s="310"/>
      <c r="I98" s="310"/>
      <c r="J98" s="310"/>
      <c r="K98" s="310"/>
      <c r="L98" s="310"/>
      <c r="M98" s="310"/>
      <c r="N98" s="310"/>
      <c r="O98" s="311"/>
      <c r="P98" s="312">
        <f t="shared" si="22"/>
        <v>0</v>
      </c>
      <c r="Q98" s="294"/>
      <c r="R98" s="471"/>
      <c r="S98" s="472"/>
      <c r="T98" s="289"/>
    </row>
    <row r="99" spans="2:20" ht="18.75" customHeight="1">
      <c r="B99" s="292"/>
      <c r="C99" s="343" t="s">
        <v>204</v>
      </c>
      <c r="D99" s="310"/>
      <c r="E99" s="310"/>
      <c r="F99" s="310"/>
      <c r="G99" s="310"/>
      <c r="H99" s="310"/>
      <c r="I99" s="310"/>
      <c r="J99" s="310"/>
      <c r="K99" s="310"/>
      <c r="L99" s="310"/>
      <c r="M99" s="310"/>
      <c r="N99" s="310"/>
      <c r="O99" s="311"/>
      <c r="P99" s="312">
        <f t="shared" si="22"/>
        <v>0</v>
      </c>
      <c r="Q99" s="294"/>
      <c r="R99" s="471"/>
      <c r="S99" s="472"/>
      <c r="T99" s="289"/>
    </row>
    <row r="100" spans="2:20" ht="18.75" customHeight="1">
      <c r="B100" s="292"/>
      <c r="C100" s="338" t="s">
        <v>205</v>
      </c>
      <c r="D100" s="344">
        <f t="shared" ref="D100:O100" si="23">SUBTOTAL(9,D90:D99)</f>
        <v>0</v>
      </c>
      <c r="E100" s="344">
        <f t="shared" si="23"/>
        <v>0</v>
      </c>
      <c r="F100" s="344">
        <f t="shared" si="23"/>
        <v>0</v>
      </c>
      <c r="G100" s="344">
        <f t="shared" si="23"/>
        <v>0</v>
      </c>
      <c r="H100" s="344">
        <f t="shared" si="23"/>
        <v>0</v>
      </c>
      <c r="I100" s="344">
        <f t="shared" si="23"/>
        <v>0</v>
      </c>
      <c r="J100" s="344">
        <f t="shared" si="23"/>
        <v>0</v>
      </c>
      <c r="K100" s="344">
        <f t="shared" si="23"/>
        <v>0</v>
      </c>
      <c r="L100" s="344">
        <f t="shared" si="23"/>
        <v>0</v>
      </c>
      <c r="M100" s="344">
        <f t="shared" si="23"/>
        <v>0</v>
      </c>
      <c r="N100" s="344">
        <f t="shared" si="23"/>
        <v>0</v>
      </c>
      <c r="O100" s="345">
        <f t="shared" si="23"/>
        <v>0</v>
      </c>
      <c r="P100" s="312">
        <f t="shared" si="22"/>
        <v>0</v>
      </c>
      <c r="Q100" s="294"/>
      <c r="R100" s="471"/>
      <c r="S100" s="472"/>
      <c r="T100" s="289"/>
    </row>
    <row r="101" spans="2:20" ht="18.75" customHeight="1">
      <c r="B101" s="292"/>
      <c r="C101" s="313" t="s">
        <v>206</v>
      </c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6"/>
      <c r="P101" s="312">
        <f t="shared" ref="P101:P111" si="24">SUM(D101:O101)</f>
        <v>0</v>
      </c>
      <c r="Q101" s="294"/>
      <c r="R101" s="471"/>
      <c r="S101" s="472"/>
      <c r="T101" s="289"/>
    </row>
    <row r="102" spans="2:20" ht="18.75" customHeight="1">
      <c r="B102" s="292"/>
      <c r="C102" s="313" t="s">
        <v>207</v>
      </c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6"/>
      <c r="P102" s="312">
        <f t="shared" si="24"/>
        <v>0</v>
      </c>
      <c r="Q102" s="294"/>
      <c r="R102" s="471"/>
      <c r="S102" s="472"/>
      <c r="T102" s="289"/>
    </row>
    <row r="103" spans="2:20" ht="18.75" customHeight="1">
      <c r="B103" s="292"/>
      <c r="C103" s="338" t="s">
        <v>208</v>
      </c>
      <c r="D103" s="344">
        <f t="shared" ref="D103:O103" si="25">SUBTOTAL(9,D101:D102)</f>
        <v>0</v>
      </c>
      <c r="E103" s="344">
        <f t="shared" si="25"/>
        <v>0</v>
      </c>
      <c r="F103" s="344">
        <f t="shared" si="25"/>
        <v>0</v>
      </c>
      <c r="G103" s="344">
        <f t="shared" si="25"/>
        <v>0</v>
      </c>
      <c r="H103" s="344">
        <f t="shared" si="25"/>
        <v>0</v>
      </c>
      <c r="I103" s="344">
        <f t="shared" si="25"/>
        <v>0</v>
      </c>
      <c r="J103" s="344">
        <f t="shared" si="25"/>
        <v>0</v>
      </c>
      <c r="K103" s="344">
        <f t="shared" si="25"/>
        <v>0</v>
      </c>
      <c r="L103" s="344">
        <f t="shared" si="25"/>
        <v>0</v>
      </c>
      <c r="M103" s="344">
        <f t="shared" si="25"/>
        <v>0</v>
      </c>
      <c r="N103" s="344">
        <f t="shared" si="25"/>
        <v>0</v>
      </c>
      <c r="O103" s="345">
        <f t="shared" si="25"/>
        <v>0</v>
      </c>
      <c r="P103" s="312">
        <f t="shared" si="24"/>
        <v>0</v>
      </c>
      <c r="Q103" s="294"/>
      <c r="R103" s="471"/>
      <c r="S103" s="472"/>
      <c r="T103" s="289"/>
    </row>
    <row r="104" spans="2:20" ht="18.75" customHeight="1">
      <c r="B104" s="292"/>
      <c r="C104" s="313" t="s">
        <v>209</v>
      </c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6"/>
      <c r="P104" s="312">
        <f t="shared" si="24"/>
        <v>0</v>
      </c>
      <c r="Q104" s="294"/>
      <c r="R104" s="471"/>
      <c r="S104" s="472"/>
      <c r="T104" s="289"/>
    </row>
    <row r="105" spans="2:20" ht="18.75" customHeight="1">
      <c r="B105" s="292"/>
      <c r="C105" s="313" t="s">
        <v>210</v>
      </c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6"/>
      <c r="P105" s="312">
        <f t="shared" si="24"/>
        <v>0</v>
      </c>
      <c r="Q105" s="294"/>
      <c r="R105" s="471"/>
      <c r="S105" s="472"/>
      <c r="T105" s="289"/>
    </row>
    <row r="106" spans="2:20" ht="18.75" customHeight="1">
      <c r="B106" s="292"/>
      <c r="C106" s="313" t="s">
        <v>211</v>
      </c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6"/>
      <c r="P106" s="312">
        <f t="shared" si="24"/>
        <v>0</v>
      </c>
      <c r="Q106" s="294"/>
      <c r="R106" s="471"/>
      <c r="S106" s="472"/>
      <c r="T106" s="289"/>
    </row>
    <row r="107" spans="2:20" ht="18.75" customHeight="1">
      <c r="B107" s="292"/>
      <c r="C107" s="313" t="s">
        <v>212</v>
      </c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6"/>
      <c r="P107" s="312">
        <f t="shared" si="24"/>
        <v>0</v>
      </c>
      <c r="Q107" s="294"/>
      <c r="R107" s="471"/>
      <c r="S107" s="472"/>
      <c r="T107" s="289"/>
    </row>
    <row r="108" spans="2:20" ht="18.75" customHeight="1">
      <c r="B108" s="292"/>
      <c r="C108" s="342" t="s">
        <v>213</v>
      </c>
      <c r="D108" s="310"/>
      <c r="E108" s="310"/>
      <c r="F108" s="310"/>
      <c r="G108" s="310"/>
      <c r="H108" s="310"/>
      <c r="I108" s="310"/>
      <c r="J108" s="310"/>
      <c r="K108" s="310"/>
      <c r="L108" s="310"/>
      <c r="M108" s="310"/>
      <c r="N108" s="310"/>
      <c r="O108" s="311"/>
      <c r="P108" s="312">
        <f t="shared" si="24"/>
        <v>0</v>
      </c>
      <c r="Q108" s="294"/>
      <c r="R108" s="471"/>
      <c r="S108" s="472"/>
      <c r="T108" s="289"/>
    </row>
    <row r="109" spans="2:20" ht="18.75" customHeight="1">
      <c r="B109" s="292"/>
      <c r="C109" s="346" t="s">
        <v>214</v>
      </c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1"/>
      <c r="P109" s="312">
        <f t="shared" si="24"/>
        <v>0</v>
      </c>
      <c r="Q109" s="294"/>
      <c r="R109" s="471"/>
      <c r="S109" s="472"/>
      <c r="T109" s="289"/>
    </row>
    <row r="110" spans="2:20" ht="18.75" customHeight="1">
      <c r="B110" s="292"/>
      <c r="C110" s="347" t="s">
        <v>215</v>
      </c>
      <c r="D110" s="318"/>
      <c r="E110" s="318"/>
      <c r="F110" s="318"/>
      <c r="G110" s="318"/>
      <c r="H110" s="318"/>
      <c r="I110" s="318"/>
      <c r="J110" s="318"/>
      <c r="K110" s="318"/>
      <c r="L110" s="318"/>
      <c r="M110" s="318"/>
      <c r="N110" s="318"/>
      <c r="O110" s="319"/>
      <c r="P110" s="320">
        <f t="shared" si="24"/>
        <v>0</v>
      </c>
      <c r="Q110" s="294"/>
      <c r="R110" s="473"/>
      <c r="S110" s="474"/>
      <c r="T110" s="289"/>
    </row>
    <row r="111" spans="2:20" ht="18.75" customHeight="1">
      <c r="B111" s="292"/>
      <c r="C111" s="348" t="s">
        <v>216</v>
      </c>
      <c r="D111" s="322">
        <f t="shared" ref="D111:O111" si="26">SUBTOTAL(9,D90:D110)</f>
        <v>0</v>
      </c>
      <c r="E111" s="322">
        <f t="shared" si="26"/>
        <v>0</v>
      </c>
      <c r="F111" s="322">
        <f t="shared" si="26"/>
        <v>0</v>
      </c>
      <c r="G111" s="322">
        <f t="shared" si="26"/>
        <v>0</v>
      </c>
      <c r="H111" s="322">
        <f t="shared" si="26"/>
        <v>0</v>
      </c>
      <c r="I111" s="322">
        <f t="shared" si="26"/>
        <v>0</v>
      </c>
      <c r="J111" s="322">
        <f t="shared" si="26"/>
        <v>0</v>
      </c>
      <c r="K111" s="322">
        <f t="shared" si="26"/>
        <v>0</v>
      </c>
      <c r="L111" s="322">
        <f t="shared" si="26"/>
        <v>0</v>
      </c>
      <c r="M111" s="322">
        <f t="shared" si="26"/>
        <v>0</v>
      </c>
      <c r="N111" s="322">
        <f t="shared" si="26"/>
        <v>0</v>
      </c>
      <c r="O111" s="323">
        <f t="shared" si="26"/>
        <v>0</v>
      </c>
      <c r="P111" s="324">
        <f t="shared" si="24"/>
        <v>0</v>
      </c>
      <c r="Q111" s="294"/>
      <c r="R111" s="475"/>
      <c r="S111" s="476"/>
      <c r="T111" s="289"/>
    </row>
    <row r="112" spans="2:20" ht="6" customHeight="1">
      <c r="B112" s="292"/>
      <c r="C112" s="294"/>
      <c r="D112" s="294"/>
      <c r="E112" s="294"/>
      <c r="F112" s="294"/>
      <c r="G112" s="294"/>
      <c r="H112" s="294"/>
      <c r="I112" s="294"/>
      <c r="J112" s="294"/>
      <c r="K112" s="294"/>
      <c r="L112" s="294"/>
      <c r="M112" s="294"/>
      <c r="N112" s="294"/>
      <c r="O112" s="294"/>
      <c r="P112" s="294"/>
      <c r="Q112" s="294"/>
      <c r="R112" s="325"/>
      <c r="S112" s="325"/>
      <c r="T112" s="289"/>
    </row>
    <row r="113" spans="2:24" ht="18.75" customHeight="1">
      <c r="B113" s="326"/>
      <c r="C113" s="342" t="s">
        <v>217</v>
      </c>
      <c r="D113" s="327"/>
      <c r="E113" s="327"/>
      <c r="F113" s="327"/>
      <c r="G113" s="327"/>
      <c r="H113" s="327"/>
      <c r="I113" s="327"/>
      <c r="J113" s="327"/>
      <c r="K113" s="327"/>
      <c r="L113" s="327"/>
      <c r="M113" s="327"/>
      <c r="N113" s="327"/>
      <c r="O113" s="328"/>
      <c r="P113" s="329">
        <f t="shared" ref="P113:P114" si="27">SUM(D113:O113)</f>
        <v>0</v>
      </c>
      <c r="Q113" s="294"/>
      <c r="R113" s="471"/>
      <c r="S113" s="472"/>
      <c r="T113" s="289"/>
    </row>
    <row r="114" spans="2:24" ht="18.75" customHeight="1">
      <c r="B114" s="326"/>
      <c r="C114" s="342" t="s">
        <v>218</v>
      </c>
      <c r="D114" s="327"/>
      <c r="E114" s="327"/>
      <c r="F114" s="327"/>
      <c r="G114" s="327"/>
      <c r="H114" s="327"/>
      <c r="I114" s="327"/>
      <c r="J114" s="327"/>
      <c r="K114" s="327"/>
      <c r="L114" s="327"/>
      <c r="M114" s="327"/>
      <c r="N114" s="330"/>
      <c r="O114" s="331"/>
      <c r="P114" s="332">
        <f t="shared" si="27"/>
        <v>0</v>
      </c>
      <c r="Q114" s="294"/>
      <c r="R114" s="473"/>
      <c r="S114" s="474"/>
      <c r="T114" s="289"/>
    </row>
    <row r="115" spans="2:24" s="308" customFormat="1" ht="18.75" customHeight="1">
      <c r="B115" s="301"/>
      <c r="C115" s="294"/>
      <c r="D115" s="294"/>
      <c r="E115" s="294"/>
      <c r="F115" s="294"/>
      <c r="G115" s="294"/>
      <c r="H115" s="294"/>
      <c r="I115" s="294"/>
      <c r="J115" s="294"/>
      <c r="K115" s="294"/>
      <c r="L115" s="294"/>
      <c r="M115" s="294"/>
      <c r="N115" s="349" t="s">
        <v>219</v>
      </c>
      <c r="O115" s="349"/>
      <c r="P115" s="335">
        <f t="shared" si="18"/>
        <v>0</v>
      </c>
      <c r="Q115" s="306"/>
      <c r="R115" s="477"/>
      <c r="S115" s="478"/>
      <c r="T115" s="307"/>
    </row>
    <row r="116" spans="2:24" ht="30" customHeight="1">
      <c r="B116" s="289"/>
      <c r="C116" s="294"/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  <c r="O116" s="294"/>
      <c r="P116" s="294"/>
      <c r="Q116" s="294"/>
      <c r="R116" s="294"/>
      <c r="S116" s="294"/>
      <c r="T116" s="289"/>
    </row>
    <row r="117" spans="2:24" ht="18.75" customHeight="1">
      <c r="B117" s="292">
        <f t="shared" ref="B117" si="28">D117</f>
        <v>0</v>
      </c>
      <c r="C117" s="337" t="s">
        <v>183</v>
      </c>
      <c r="D117" s="479"/>
      <c r="E117" s="480"/>
      <c r="F117" s="480"/>
      <c r="G117" s="480"/>
      <c r="H117" s="480"/>
      <c r="I117" s="481"/>
      <c r="J117" s="294"/>
      <c r="K117" s="294"/>
      <c r="L117" s="295"/>
      <c r="M117" s="294"/>
      <c r="N117" s="294"/>
      <c r="O117" s="294"/>
      <c r="P117" s="296"/>
      <c r="Q117" s="294"/>
      <c r="R117" s="296"/>
      <c r="S117" s="296"/>
      <c r="T117" s="289"/>
    </row>
    <row r="118" spans="2:24" ht="18.75" customHeight="1">
      <c r="B118" s="292"/>
      <c r="C118" s="338" t="s">
        <v>184</v>
      </c>
      <c r="D118" s="479"/>
      <c r="E118" s="480"/>
      <c r="F118" s="480"/>
      <c r="G118" s="480"/>
      <c r="H118" s="480"/>
      <c r="I118" s="481"/>
      <c r="J118" s="294"/>
      <c r="K118" s="295"/>
      <c r="L118" s="294"/>
      <c r="M118" s="294"/>
      <c r="N118" s="294"/>
      <c r="O118" s="294"/>
      <c r="P118" s="296"/>
      <c r="Q118" s="294"/>
      <c r="R118" s="296"/>
      <c r="S118" s="296"/>
      <c r="T118" s="289"/>
    </row>
    <row r="119" spans="2:24" ht="18.75" customHeight="1">
      <c r="B119" s="292">
        <f t="shared" ref="B119:B121" si="29">D119</f>
        <v>0</v>
      </c>
      <c r="C119" s="338" t="s">
        <v>8</v>
      </c>
      <c r="D119" s="479"/>
      <c r="E119" s="480"/>
      <c r="F119" s="480"/>
      <c r="G119" s="480"/>
      <c r="H119" s="480"/>
      <c r="I119" s="481"/>
      <c r="J119" s="294"/>
      <c r="K119" s="294"/>
      <c r="L119" s="295"/>
      <c r="M119" s="294"/>
      <c r="N119" s="294"/>
      <c r="O119" s="294"/>
      <c r="P119" s="296"/>
      <c r="Q119" s="294"/>
      <c r="R119" s="339" t="s">
        <v>185</v>
      </c>
      <c r="S119" s="340"/>
      <c r="T119" s="289"/>
    </row>
    <row r="120" spans="2:24" ht="18.75" customHeight="1">
      <c r="B120" s="292">
        <f t="shared" si="29"/>
        <v>0</v>
      </c>
      <c r="C120" s="338" t="s">
        <v>186</v>
      </c>
      <c r="D120" s="479"/>
      <c r="E120" s="480"/>
      <c r="F120" s="480"/>
      <c r="G120" s="480"/>
      <c r="H120" s="480"/>
      <c r="I120" s="481"/>
      <c r="J120" s="294"/>
      <c r="K120" s="294"/>
      <c r="L120" s="295"/>
      <c r="M120" s="294"/>
      <c r="N120" s="294"/>
      <c r="O120" s="294"/>
      <c r="P120" s="296"/>
      <c r="Q120" s="294"/>
      <c r="R120" s="298" t="s">
        <v>189</v>
      </c>
      <c r="S120" s="299"/>
      <c r="T120" s="289"/>
    </row>
    <row r="121" spans="2:24" ht="18.75" customHeight="1">
      <c r="B121" s="292">
        <f t="shared" si="29"/>
        <v>0</v>
      </c>
      <c r="C121" s="338" t="s">
        <v>190</v>
      </c>
      <c r="D121" s="479"/>
      <c r="E121" s="480"/>
      <c r="F121" s="480"/>
      <c r="G121" s="480"/>
      <c r="H121" s="480"/>
      <c r="I121" s="481"/>
      <c r="J121" s="294"/>
      <c r="K121" s="294"/>
      <c r="L121" s="295"/>
      <c r="M121" s="294"/>
      <c r="N121" s="294"/>
      <c r="O121" s="294"/>
      <c r="P121" s="296"/>
      <c r="Q121" s="294"/>
      <c r="R121" s="298" t="s">
        <v>191</v>
      </c>
      <c r="S121" s="299"/>
      <c r="T121" s="289"/>
    </row>
    <row r="122" spans="2:24" ht="18.75" customHeight="1">
      <c r="B122" s="292"/>
      <c r="C122" s="338" t="s">
        <v>172</v>
      </c>
      <c r="D122" s="471"/>
      <c r="E122" s="482"/>
      <c r="F122" s="482"/>
      <c r="G122" s="482"/>
      <c r="H122" s="482"/>
      <c r="I122" s="472"/>
      <c r="J122" s="294"/>
      <c r="K122" s="295"/>
      <c r="L122" s="294"/>
      <c r="M122" s="294"/>
      <c r="N122" s="294"/>
      <c r="O122" s="294"/>
      <c r="P122" s="296"/>
      <c r="Q122" s="294"/>
      <c r="R122" s="298" t="s">
        <v>192</v>
      </c>
      <c r="S122" s="299"/>
      <c r="T122" s="289"/>
    </row>
    <row r="123" spans="2:24" ht="18.75" customHeight="1">
      <c r="B123" s="341">
        <f t="shared" ref="B123" si="30">D123</f>
        <v>0</v>
      </c>
      <c r="C123" s="338" t="s">
        <v>193</v>
      </c>
      <c r="D123" s="483"/>
      <c r="E123" s="484"/>
      <c r="F123" s="484"/>
      <c r="G123" s="484"/>
      <c r="H123" s="484"/>
      <c r="I123" s="485"/>
      <c r="J123" s="294"/>
      <c r="K123" s="295"/>
      <c r="L123" s="294"/>
      <c r="M123" s="294"/>
      <c r="N123" s="294"/>
      <c r="O123" s="294"/>
      <c r="P123" s="296"/>
      <c r="Q123" s="294"/>
      <c r="R123" s="296"/>
      <c r="S123" s="296"/>
      <c r="T123" s="289"/>
    </row>
    <row r="124" spans="2:24" ht="12" customHeight="1">
      <c r="B124" s="292"/>
      <c r="C124" s="294"/>
      <c r="D124" s="294"/>
      <c r="E124" s="294"/>
      <c r="F124" s="294"/>
      <c r="G124" s="294"/>
      <c r="H124" s="294"/>
      <c r="I124" s="294"/>
      <c r="J124" s="294"/>
      <c r="K124" s="294"/>
      <c r="L124" s="294"/>
      <c r="M124" s="294"/>
      <c r="N124" s="294"/>
      <c r="O124" s="294"/>
      <c r="P124" s="294"/>
      <c r="Q124" s="294"/>
      <c r="R124" s="294"/>
      <c r="S124" s="294"/>
      <c r="T124" s="289"/>
    </row>
    <row r="125" spans="2:24" s="308" customFormat="1" ht="18.75" customHeight="1">
      <c r="B125" s="301"/>
      <c r="C125" s="338" t="s">
        <v>187</v>
      </c>
      <c r="D125" s="303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4"/>
      <c r="P125" s="305" t="s">
        <v>188</v>
      </c>
      <c r="Q125" s="306"/>
      <c r="R125" s="486" t="s">
        <v>194</v>
      </c>
      <c r="S125" s="487"/>
      <c r="T125" s="307"/>
      <c r="V125" s="288"/>
      <c r="W125" s="288"/>
      <c r="X125" s="288"/>
    </row>
    <row r="126" spans="2:24" ht="6" customHeight="1">
      <c r="B126" s="292"/>
      <c r="C126" s="294"/>
      <c r="D126" s="294"/>
      <c r="E126" s="294"/>
      <c r="F126" s="294"/>
      <c r="G126" s="294"/>
      <c r="H126" s="294"/>
      <c r="I126" s="294"/>
      <c r="J126" s="294"/>
      <c r="K126" s="294"/>
      <c r="L126" s="294"/>
      <c r="M126" s="294"/>
      <c r="N126" s="294"/>
      <c r="O126" s="294"/>
      <c r="P126" s="294"/>
      <c r="Q126" s="294"/>
      <c r="R126" s="294"/>
      <c r="S126" s="294"/>
      <c r="T126" s="289"/>
    </row>
    <row r="127" spans="2:24" ht="18.75" customHeight="1">
      <c r="B127" s="292"/>
      <c r="C127" s="342" t="s">
        <v>195</v>
      </c>
      <c r="D127" s="310"/>
      <c r="E127" s="310"/>
      <c r="F127" s="310"/>
      <c r="G127" s="310"/>
      <c r="H127" s="310"/>
      <c r="I127" s="310"/>
      <c r="J127" s="310"/>
      <c r="K127" s="310"/>
      <c r="L127" s="310"/>
      <c r="M127" s="310"/>
      <c r="N127" s="310"/>
      <c r="O127" s="311"/>
      <c r="P127" s="312">
        <f t="shared" ref="P127:P137" si="31">SUM(D127:O127)</f>
        <v>0</v>
      </c>
      <c r="Q127" s="294"/>
      <c r="R127" s="471"/>
      <c r="S127" s="472"/>
      <c r="T127" s="289"/>
    </row>
    <row r="128" spans="2:24" ht="18.75" customHeight="1">
      <c r="B128" s="292"/>
      <c r="C128" s="342" t="s">
        <v>196</v>
      </c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6"/>
      <c r="P128" s="312">
        <f t="shared" si="31"/>
        <v>0</v>
      </c>
      <c r="Q128" s="294"/>
      <c r="R128" s="471"/>
      <c r="S128" s="472"/>
      <c r="T128" s="289"/>
    </row>
    <row r="129" spans="2:20" ht="18.75" customHeight="1">
      <c r="B129" s="292"/>
      <c r="C129" s="343" t="s">
        <v>197</v>
      </c>
      <c r="D129" s="310"/>
      <c r="E129" s="310"/>
      <c r="F129" s="310"/>
      <c r="G129" s="310"/>
      <c r="H129" s="310"/>
      <c r="I129" s="310"/>
      <c r="J129" s="310"/>
      <c r="K129" s="310"/>
      <c r="L129" s="310"/>
      <c r="M129" s="310"/>
      <c r="N129" s="310"/>
      <c r="O129" s="311"/>
      <c r="P129" s="312">
        <f t="shared" si="31"/>
        <v>0</v>
      </c>
      <c r="Q129" s="294"/>
      <c r="R129" s="471"/>
      <c r="S129" s="472"/>
      <c r="T129" s="289"/>
    </row>
    <row r="130" spans="2:20" ht="18.75" customHeight="1">
      <c r="B130" s="292"/>
      <c r="C130" s="343" t="s">
        <v>198</v>
      </c>
      <c r="D130" s="310"/>
      <c r="E130" s="310"/>
      <c r="F130" s="310"/>
      <c r="G130" s="310"/>
      <c r="H130" s="310"/>
      <c r="I130" s="310"/>
      <c r="J130" s="310"/>
      <c r="K130" s="310"/>
      <c r="L130" s="310"/>
      <c r="M130" s="310"/>
      <c r="N130" s="310"/>
      <c r="O130" s="311"/>
      <c r="P130" s="312">
        <f t="shared" si="31"/>
        <v>0</v>
      </c>
      <c r="Q130" s="294"/>
      <c r="R130" s="471"/>
      <c r="S130" s="472"/>
      <c r="T130" s="289"/>
    </row>
    <row r="131" spans="2:20" ht="18.75" customHeight="1">
      <c r="B131" s="292"/>
      <c r="C131" s="343" t="s">
        <v>199</v>
      </c>
      <c r="D131" s="310"/>
      <c r="E131" s="310"/>
      <c r="F131" s="310"/>
      <c r="G131" s="310"/>
      <c r="H131" s="310"/>
      <c r="I131" s="310"/>
      <c r="J131" s="310"/>
      <c r="K131" s="310"/>
      <c r="L131" s="310"/>
      <c r="M131" s="310"/>
      <c r="N131" s="310"/>
      <c r="O131" s="311"/>
      <c r="P131" s="312">
        <f t="shared" si="31"/>
        <v>0</v>
      </c>
      <c r="Q131" s="294"/>
      <c r="R131" s="471"/>
      <c r="S131" s="472"/>
      <c r="T131" s="289"/>
    </row>
    <row r="132" spans="2:20" ht="18.75" customHeight="1">
      <c r="B132" s="292"/>
      <c r="C132" s="343" t="s">
        <v>200</v>
      </c>
      <c r="D132" s="310"/>
      <c r="E132" s="310"/>
      <c r="F132" s="310"/>
      <c r="G132" s="310"/>
      <c r="H132" s="310"/>
      <c r="I132" s="310"/>
      <c r="J132" s="310"/>
      <c r="K132" s="310"/>
      <c r="L132" s="310"/>
      <c r="M132" s="310"/>
      <c r="N132" s="310"/>
      <c r="O132" s="311"/>
      <c r="P132" s="312">
        <f t="shared" si="31"/>
        <v>0</v>
      </c>
      <c r="Q132" s="294"/>
      <c r="R132" s="471"/>
      <c r="S132" s="472"/>
      <c r="T132" s="289"/>
    </row>
    <row r="133" spans="2:20" ht="18.75" customHeight="1">
      <c r="B133" s="292"/>
      <c r="C133" s="343" t="s">
        <v>201</v>
      </c>
      <c r="D133" s="310"/>
      <c r="E133" s="310"/>
      <c r="F133" s="310"/>
      <c r="G133" s="310"/>
      <c r="H133" s="310"/>
      <c r="I133" s="310"/>
      <c r="J133" s="310"/>
      <c r="K133" s="310"/>
      <c r="L133" s="310"/>
      <c r="M133" s="310"/>
      <c r="N133" s="310"/>
      <c r="O133" s="311"/>
      <c r="P133" s="312">
        <f t="shared" si="31"/>
        <v>0</v>
      </c>
      <c r="Q133" s="294"/>
      <c r="R133" s="471"/>
      <c r="S133" s="472"/>
      <c r="T133" s="289"/>
    </row>
    <row r="134" spans="2:20" ht="18.75" customHeight="1">
      <c r="B134" s="292"/>
      <c r="C134" s="343" t="s">
        <v>202</v>
      </c>
      <c r="D134" s="310"/>
      <c r="E134" s="310"/>
      <c r="F134" s="310"/>
      <c r="G134" s="310"/>
      <c r="H134" s="310"/>
      <c r="I134" s="310"/>
      <c r="J134" s="310"/>
      <c r="K134" s="310"/>
      <c r="L134" s="310"/>
      <c r="M134" s="310"/>
      <c r="N134" s="310"/>
      <c r="O134" s="311"/>
      <c r="P134" s="312">
        <f t="shared" si="31"/>
        <v>0</v>
      </c>
      <c r="Q134" s="294"/>
      <c r="R134" s="471"/>
      <c r="S134" s="472"/>
      <c r="T134" s="289"/>
    </row>
    <row r="135" spans="2:20" ht="18.75" customHeight="1">
      <c r="B135" s="292"/>
      <c r="C135" s="343" t="s">
        <v>203</v>
      </c>
      <c r="D135" s="310"/>
      <c r="E135" s="310"/>
      <c r="F135" s="310"/>
      <c r="G135" s="310"/>
      <c r="H135" s="310"/>
      <c r="I135" s="310"/>
      <c r="J135" s="310"/>
      <c r="K135" s="310"/>
      <c r="L135" s="310"/>
      <c r="M135" s="310"/>
      <c r="N135" s="310"/>
      <c r="O135" s="311"/>
      <c r="P135" s="312">
        <f t="shared" si="31"/>
        <v>0</v>
      </c>
      <c r="Q135" s="294"/>
      <c r="R135" s="471"/>
      <c r="S135" s="472"/>
      <c r="T135" s="289"/>
    </row>
    <row r="136" spans="2:20" ht="18.75" customHeight="1">
      <c r="B136" s="292"/>
      <c r="C136" s="343" t="s">
        <v>204</v>
      </c>
      <c r="D136" s="310"/>
      <c r="E136" s="310"/>
      <c r="F136" s="310"/>
      <c r="G136" s="310"/>
      <c r="H136" s="310"/>
      <c r="I136" s="310"/>
      <c r="J136" s="310"/>
      <c r="K136" s="310"/>
      <c r="L136" s="310"/>
      <c r="M136" s="310"/>
      <c r="N136" s="310"/>
      <c r="O136" s="311"/>
      <c r="P136" s="312">
        <f t="shared" si="31"/>
        <v>0</v>
      </c>
      <c r="Q136" s="294"/>
      <c r="R136" s="471"/>
      <c r="S136" s="472"/>
      <c r="T136" s="289"/>
    </row>
    <row r="137" spans="2:20" ht="18.75" customHeight="1">
      <c r="B137" s="292"/>
      <c r="C137" s="338" t="s">
        <v>205</v>
      </c>
      <c r="D137" s="344">
        <f t="shared" ref="D137:O137" si="32">SUBTOTAL(9,D127:D136)</f>
        <v>0</v>
      </c>
      <c r="E137" s="344">
        <f t="shared" si="32"/>
        <v>0</v>
      </c>
      <c r="F137" s="344">
        <f t="shared" si="32"/>
        <v>0</v>
      </c>
      <c r="G137" s="344">
        <f t="shared" si="32"/>
        <v>0</v>
      </c>
      <c r="H137" s="344">
        <f t="shared" si="32"/>
        <v>0</v>
      </c>
      <c r="I137" s="344">
        <f t="shared" si="32"/>
        <v>0</v>
      </c>
      <c r="J137" s="344">
        <f t="shared" si="32"/>
        <v>0</v>
      </c>
      <c r="K137" s="344">
        <f t="shared" si="32"/>
        <v>0</v>
      </c>
      <c r="L137" s="344">
        <f t="shared" si="32"/>
        <v>0</v>
      </c>
      <c r="M137" s="344">
        <f t="shared" si="32"/>
        <v>0</v>
      </c>
      <c r="N137" s="344">
        <f t="shared" si="32"/>
        <v>0</v>
      </c>
      <c r="O137" s="345">
        <f t="shared" si="32"/>
        <v>0</v>
      </c>
      <c r="P137" s="312">
        <f t="shared" si="31"/>
        <v>0</v>
      </c>
      <c r="Q137" s="294"/>
      <c r="R137" s="471"/>
      <c r="S137" s="472"/>
      <c r="T137" s="289"/>
    </row>
    <row r="138" spans="2:20" ht="18.75" customHeight="1">
      <c r="B138" s="292"/>
      <c r="C138" s="313" t="s">
        <v>206</v>
      </c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6"/>
      <c r="P138" s="312">
        <f t="shared" ref="P138:P148" si="33">SUM(D138:O138)</f>
        <v>0</v>
      </c>
      <c r="Q138" s="294"/>
      <c r="R138" s="471"/>
      <c r="S138" s="472"/>
      <c r="T138" s="289"/>
    </row>
    <row r="139" spans="2:20" ht="18.75" customHeight="1">
      <c r="B139" s="292"/>
      <c r="C139" s="313" t="s">
        <v>207</v>
      </c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6"/>
      <c r="P139" s="312">
        <f t="shared" si="33"/>
        <v>0</v>
      </c>
      <c r="Q139" s="294"/>
      <c r="R139" s="471"/>
      <c r="S139" s="472"/>
      <c r="T139" s="289"/>
    </row>
    <row r="140" spans="2:20" ht="18.75" customHeight="1">
      <c r="B140" s="292"/>
      <c r="C140" s="338" t="s">
        <v>208</v>
      </c>
      <c r="D140" s="344">
        <f t="shared" ref="D140:O140" si="34">SUBTOTAL(9,D138:D139)</f>
        <v>0</v>
      </c>
      <c r="E140" s="344">
        <f t="shared" si="34"/>
        <v>0</v>
      </c>
      <c r="F140" s="344">
        <f t="shared" si="34"/>
        <v>0</v>
      </c>
      <c r="G140" s="344">
        <f t="shared" si="34"/>
        <v>0</v>
      </c>
      <c r="H140" s="344">
        <f t="shared" si="34"/>
        <v>0</v>
      </c>
      <c r="I140" s="344">
        <f t="shared" si="34"/>
        <v>0</v>
      </c>
      <c r="J140" s="344">
        <f t="shared" si="34"/>
        <v>0</v>
      </c>
      <c r="K140" s="344">
        <f t="shared" si="34"/>
        <v>0</v>
      </c>
      <c r="L140" s="344">
        <f t="shared" si="34"/>
        <v>0</v>
      </c>
      <c r="M140" s="344">
        <f t="shared" si="34"/>
        <v>0</v>
      </c>
      <c r="N140" s="344">
        <f t="shared" si="34"/>
        <v>0</v>
      </c>
      <c r="O140" s="345">
        <f t="shared" si="34"/>
        <v>0</v>
      </c>
      <c r="P140" s="312">
        <f t="shared" si="33"/>
        <v>0</v>
      </c>
      <c r="Q140" s="294"/>
      <c r="R140" s="471"/>
      <c r="S140" s="472"/>
      <c r="T140" s="289"/>
    </row>
    <row r="141" spans="2:20" ht="18.75" customHeight="1">
      <c r="B141" s="292"/>
      <c r="C141" s="313" t="s">
        <v>209</v>
      </c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6"/>
      <c r="P141" s="312">
        <f t="shared" si="33"/>
        <v>0</v>
      </c>
      <c r="Q141" s="294"/>
      <c r="R141" s="471"/>
      <c r="S141" s="472"/>
      <c r="T141" s="289"/>
    </row>
    <row r="142" spans="2:20" ht="18.75" customHeight="1">
      <c r="B142" s="292"/>
      <c r="C142" s="313" t="s">
        <v>210</v>
      </c>
      <c r="D142" s="315"/>
      <c r="E142" s="315"/>
      <c r="F142" s="315"/>
      <c r="G142" s="315"/>
      <c r="H142" s="315"/>
      <c r="I142" s="315"/>
      <c r="J142" s="315"/>
      <c r="K142" s="315"/>
      <c r="L142" s="315"/>
      <c r="M142" s="315"/>
      <c r="N142" s="315"/>
      <c r="O142" s="316"/>
      <c r="P142" s="312">
        <f t="shared" si="33"/>
        <v>0</v>
      </c>
      <c r="Q142" s="294"/>
      <c r="R142" s="471"/>
      <c r="S142" s="472"/>
      <c r="T142" s="289"/>
    </row>
    <row r="143" spans="2:20" ht="18.75" customHeight="1">
      <c r="B143" s="292"/>
      <c r="C143" s="313" t="s">
        <v>211</v>
      </c>
      <c r="D143" s="315"/>
      <c r="E143" s="315"/>
      <c r="F143" s="315"/>
      <c r="G143" s="315"/>
      <c r="H143" s="315"/>
      <c r="I143" s="315"/>
      <c r="J143" s="315"/>
      <c r="K143" s="315"/>
      <c r="L143" s="315"/>
      <c r="M143" s="315"/>
      <c r="N143" s="315"/>
      <c r="O143" s="316"/>
      <c r="P143" s="312">
        <f t="shared" si="33"/>
        <v>0</v>
      </c>
      <c r="Q143" s="294"/>
      <c r="R143" s="471"/>
      <c r="S143" s="472"/>
      <c r="T143" s="289"/>
    </row>
    <row r="144" spans="2:20" ht="18.75" customHeight="1">
      <c r="B144" s="292"/>
      <c r="C144" s="313" t="s">
        <v>212</v>
      </c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6"/>
      <c r="P144" s="312">
        <f t="shared" si="33"/>
        <v>0</v>
      </c>
      <c r="Q144" s="294"/>
      <c r="R144" s="471"/>
      <c r="S144" s="472"/>
      <c r="T144" s="289"/>
    </row>
    <row r="145" spans="2:20" ht="18.75" customHeight="1">
      <c r="B145" s="292"/>
      <c r="C145" s="342" t="s">
        <v>213</v>
      </c>
      <c r="D145" s="310"/>
      <c r="E145" s="310"/>
      <c r="F145" s="310"/>
      <c r="G145" s="310"/>
      <c r="H145" s="310"/>
      <c r="I145" s="310"/>
      <c r="J145" s="310"/>
      <c r="K145" s="310"/>
      <c r="L145" s="310"/>
      <c r="M145" s="310"/>
      <c r="N145" s="310"/>
      <c r="O145" s="311"/>
      <c r="P145" s="312">
        <f t="shared" si="33"/>
        <v>0</v>
      </c>
      <c r="Q145" s="294"/>
      <c r="R145" s="471"/>
      <c r="S145" s="472"/>
      <c r="T145" s="289"/>
    </row>
    <row r="146" spans="2:20" ht="18.75" customHeight="1">
      <c r="B146" s="292"/>
      <c r="C146" s="346" t="s">
        <v>214</v>
      </c>
      <c r="D146" s="310"/>
      <c r="E146" s="310"/>
      <c r="F146" s="310"/>
      <c r="G146" s="310"/>
      <c r="H146" s="310"/>
      <c r="I146" s="310"/>
      <c r="J146" s="310"/>
      <c r="K146" s="310"/>
      <c r="L146" s="310"/>
      <c r="M146" s="310"/>
      <c r="N146" s="310"/>
      <c r="O146" s="311"/>
      <c r="P146" s="312">
        <f t="shared" si="33"/>
        <v>0</v>
      </c>
      <c r="Q146" s="294"/>
      <c r="R146" s="471"/>
      <c r="S146" s="472"/>
      <c r="T146" s="289"/>
    </row>
    <row r="147" spans="2:20" ht="18.75" customHeight="1">
      <c r="B147" s="292"/>
      <c r="C147" s="347" t="s">
        <v>215</v>
      </c>
      <c r="D147" s="318"/>
      <c r="E147" s="318"/>
      <c r="F147" s="318"/>
      <c r="G147" s="318"/>
      <c r="H147" s="318"/>
      <c r="I147" s="318"/>
      <c r="J147" s="318"/>
      <c r="K147" s="318"/>
      <c r="L147" s="318"/>
      <c r="M147" s="318"/>
      <c r="N147" s="318"/>
      <c r="O147" s="319"/>
      <c r="P147" s="320">
        <f t="shared" si="33"/>
        <v>0</v>
      </c>
      <c r="Q147" s="294"/>
      <c r="R147" s="473"/>
      <c r="S147" s="474"/>
      <c r="T147" s="289"/>
    </row>
    <row r="148" spans="2:20" ht="18.75" customHeight="1">
      <c r="B148" s="292"/>
      <c r="C148" s="348" t="s">
        <v>216</v>
      </c>
      <c r="D148" s="322">
        <f t="shared" ref="D148:O148" si="35">SUBTOTAL(9,D127:D147)</f>
        <v>0</v>
      </c>
      <c r="E148" s="322">
        <f t="shared" si="35"/>
        <v>0</v>
      </c>
      <c r="F148" s="322">
        <f t="shared" si="35"/>
        <v>0</v>
      </c>
      <c r="G148" s="322">
        <f t="shared" si="35"/>
        <v>0</v>
      </c>
      <c r="H148" s="322">
        <f t="shared" si="35"/>
        <v>0</v>
      </c>
      <c r="I148" s="322">
        <f t="shared" si="35"/>
        <v>0</v>
      </c>
      <c r="J148" s="322">
        <f t="shared" si="35"/>
        <v>0</v>
      </c>
      <c r="K148" s="322">
        <f t="shared" si="35"/>
        <v>0</v>
      </c>
      <c r="L148" s="322">
        <f t="shared" si="35"/>
        <v>0</v>
      </c>
      <c r="M148" s="322">
        <f t="shared" si="35"/>
        <v>0</v>
      </c>
      <c r="N148" s="322">
        <f t="shared" si="35"/>
        <v>0</v>
      </c>
      <c r="O148" s="323">
        <f t="shared" si="35"/>
        <v>0</v>
      </c>
      <c r="P148" s="324">
        <f t="shared" si="33"/>
        <v>0</v>
      </c>
      <c r="Q148" s="294"/>
      <c r="R148" s="475"/>
      <c r="S148" s="476"/>
      <c r="T148" s="289"/>
    </row>
    <row r="149" spans="2:20" ht="6" customHeight="1">
      <c r="B149" s="292"/>
      <c r="C149" s="294"/>
      <c r="D149" s="294"/>
      <c r="E149" s="294"/>
      <c r="F149" s="294"/>
      <c r="G149" s="294"/>
      <c r="H149" s="294"/>
      <c r="I149" s="294"/>
      <c r="J149" s="294"/>
      <c r="K149" s="294"/>
      <c r="L149" s="294"/>
      <c r="M149" s="294"/>
      <c r="N149" s="294"/>
      <c r="O149" s="294"/>
      <c r="P149" s="294"/>
      <c r="Q149" s="294"/>
      <c r="R149" s="325"/>
      <c r="S149" s="325"/>
      <c r="T149" s="289"/>
    </row>
    <row r="150" spans="2:20" ht="18.75" customHeight="1">
      <c r="B150" s="326"/>
      <c r="C150" s="342" t="s">
        <v>217</v>
      </c>
      <c r="D150" s="327"/>
      <c r="E150" s="327"/>
      <c r="F150" s="327"/>
      <c r="G150" s="327"/>
      <c r="H150" s="327"/>
      <c r="I150" s="327"/>
      <c r="J150" s="327"/>
      <c r="K150" s="327"/>
      <c r="L150" s="327"/>
      <c r="M150" s="327"/>
      <c r="N150" s="327"/>
      <c r="O150" s="328"/>
      <c r="P150" s="329">
        <f t="shared" ref="P150:P151" si="36">SUM(D150:O150)</f>
        <v>0</v>
      </c>
      <c r="Q150" s="294"/>
      <c r="R150" s="471"/>
      <c r="S150" s="472"/>
      <c r="T150" s="289"/>
    </row>
    <row r="151" spans="2:20" ht="18.75" customHeight="1">
      <c r="B151" s="326"/>
      <c r="C151" s="342" t="s">
        <v>218</v>
      </c>
      <c r="D151" s="327"/>
      <c r="E151" s="327"/>
      <c r="F151" s="327"/>
      <c r="G151" s="327"/>
      <c r="H151" s="327"/>
      <c r="I151" s="327"/>
      <c r="J151" s="327"/>
      <c r="K151" s="327"/>
      <c r="L151" s="327"/>
      <c r="M151" s="327"/>
      <c r="N151" s="330"/>
      <c r="O151" s="331"/>
      <c r="P151" s="332">
        <f t="shared" si="36"/>
        <v>0</v>
      </c>
      <c r="Q151" s="294"/>
      <c r="R151" s="473"/>
      <c r="S151" s="474"/>
      <c r="T151" s="289"/>
    </row>
    <row r="152" spans="2:20" s="308" customFormat="1" ht="18.75" customHeight="1">
      <c r="B152" s="301"/>
      <c r="C152" s="294"/>
      <c r="D152" s="294"/>
      <c r="E152" s="294"/>
      <c r="F152" s="294"/>
      <c r="G152" s="294"/>
      <c r="H152" s="294"/>
      <c r="I152" s="294"/>
      <c r="J152" s="294"/>
      <c r="K152" s="294"/>
      <c r="L152" s="294"/>
      <c r="M152" s="294"/>
      <c r="N152" s="349" t="s">
        <v>219</v>
      </c>
      <c r="O152" s="349"/>
      <c r="P152" s="335">
        <f t="shared" ref="P152:P189" si="37">ROUND(IF(P150*P151=0,0,P148/P150*P151),2)</f>
        <v>0</v>
      </c>
      <c r="Q152" s="306"/>
      <c r="R152" s="477"/>
      <c r="S152" s="478"/>
      <c r="T152" s="307"/>
    </row>
    <row r="153" spans="2:20" ht="30" customHeight="1">
      <c r="B153" s="289"/>
      <c r="C153" s="294"/>
      <c r="D153" s="294"/>
      <c r="E153" s="294"/>
      <c r="F153" s="294"/>
      <c r="G153" s="294"/>
      <c r="H153" s="294"/>
      <c r="I153" s="294"/>
      <c r="J153" s="294"/>
      <c r="K153" s="294"/>
      <c r="L153" s="294"/>
      <c r="M153" s="294"/>
      <c r="N153" s="294"/>
      <c r="O153" s="294"/>
      <c r="P153" s="294"/>
      <c r="Q153" s="294"/>
      <c r="R153" s="294"/>
      <c r="S153" s="294"/>
      <c r="T153" s="289"/>
    </row>
    <row r="154" spans="2:20" ht="18.75" customHeight="1">
      <c r="B154" s="292">
        <f t="shared" ref="B154" si="38">D154</f>
        <v>0</v>
      </c>
      <c r="C154" s="337" t="s">
        <v>183</v>
      </c>
      <c r="D154" s="479"/>
      <c r="E154" s="480"/>
      <c r="F154" s="480"/>
      <c r="G154" s="480"/>
      <c r="H154" s="480"/>
      <c r="I154" s="481"/>
      <c r="J154" s="294"/>
      <c r="K154" s="294"/>
      <c r="L154" s="295"/>
      <c r="M154" s="294"/>
      <c r="N154" s="294"/>
      <c r="O154" s="294"/>
      <c r="P154" s="296"/>
      <c r="Q154" s="294"/>
      <c r="R154" s="296"/>
      <c r="S154" s="296"/>
      <c r="T154" s="289"/>
    </row>
    <row r="155" spans="2:20" ht="18.75" customHeight="1">
      <c r="B155" s="292"/>
      <c r="C155" s="338" t="s">
        <v>184</v>
      </c>
      <c r="D155" s="479"/>
      <c r="E155" s="480"/>
      <c r="F155" s="480"/>
      <c r="G155" s="480"/>
      <c r="H155" s="480"/>
      <c r="I155" s="481"/>
      <c r="J155" s="294"/>
      <c r="K155" s="295"/>
      <c r="L155" s="294"/>
      <c r="M155" s="294"/>
      <c r="N155" s="294"/>
      <c r="O155" s="294"/>
      <c r="P155" s="296"/>
      <c r="Q155" s="294"/>
      <c r="R155" s="296"/>
      <c r="S155" s="296"/>
      <c r="T155" s="289"/>
    </row>
    <row r="156" spans="2:20" ht="18.75" customHeight="1">
      <c r="B156" s="292">
        <f t="shared" ref="B156:B158" si="39">D156</f>
        <v>0</v>
      </c>
      <c r="C156" s="338" t="s">
        <v>8</v>
      </c>
      <c r="D156" s="479"/>
      <c r="E156" s="480"/>
      <c r="F156" s="480"/>
      <c r="G156" s="480"/>
      <c r="H156" s="480"/>
      <c r="I156" s="481"/>
      <c r="J156" s="294"/>
      <c r="K156" s="294"/>
      <c r="L156" s="295"/>
      <c r="M156" s="294"/>
      <c r="N156" s="294"/>
      <c r="O156" s="294"/>
      <c r="P156" s="296"/>
      <c r="Q156" s="294"/>
      <c r="R156" s="339" t="s">
        <v>185</v>
      </c>
      <c r="S156" s="340"/>
      <c r="T156" s="289"/>
    </row>
    <row r="157" spans="2:20" ht="18.75" customHeight="1">
      <c r="B157" s="292">
        <f t="shared" si="39"/>
        <v>0</v>
      </c>
      <c r="C157" s="338" t="s">
        <v>186</v>
      </c>
      <c r="D157" s="479"/>
      <c r="E157" s="480"/>
      <c r="F157" s="480"/>
      <c r="G157" s="480"/>
      <c r="H157" s="480"/>
      <c r="I157" s="481"/>
      <c r="J157" s="294"/>
      <c r="K157" s="294"/>
      <c r="L157" s="295"/>
      <c r="M157" s="294"/>
      <c r="N157" s="294"/>
      <c r="O157" s="294"/>
      <c r="P157" s="296"/>
      <c r="Q157" s="294"/>
      <c r="R157" s="298" t="s">
        <v>189</v>
      </c>
      <c r="S157" s="299"/>
      <c r="T157" s="289"/>
    </row>
    <row r="158" spans="2:20" ht="18.75" customHeight="1">
      <c r="B158" s="292">
        <f t="shared" si="39"/>
        <v>0</v>
      </c>
      <c r="C158" s="338" t="s">
        <v>190</v>
      </c>
      <c r="D158" s="479"/>
      <c r="E158" s="480"/>
      <c r="F158" s="480"/>
      <c r="G158" s="480"/>
      <c r="H158" s="480"/>
      <c r="I158" s="481"/>
      <c r="J158" s="294"/>
      <c r="K158" s="294"/>
      <c r="L158" s="295"/>
      <c r="M158" s="294"/>
      <c r="N158" s="294"/>
      <c r="O158" s="294"/>
      <c r="P158" s="296"/>
      <c r="Q158" s="294"/>
      <c r="R158" s="298" t="s">
        <v>191</v>
      </c>
      <c r="S158" s="299"/>
      <c r="T158" s="289"/>
    </row>
    <row r="159" spans="2:20" ht="18.75" customHeight="1">
      <c r="B159" s="292"/>
      <c r="C159" s="338" t="s">
        <v>172</v>
      </c>
      <c r="D159" s="471"/>
      <c r="E159" s="482"/>
      <c r="F159" s="482"/>
      <c r="G159" s="482"/>
      <c r="H159" s="482"/>
      <c r="I159" s="472"/>
      <c r="J159" s="294"/>
      <c r="K159" s="295"/>
      <c r="L159" s="294"/>
      <c r="M159" s="294"/>
      <c r="N159" s="294"/>
      <c r="O159" s="294"/>
      <c r="P159" s="296"/>
      <c r="Q159" s="294"/>
      <c r="R159" s="298" t="s">
        <v>192</v>
      </c>
      <c r="S159" s="299"/>
      <c r="T159" s="289"/>
    </row>
    <row r="160" spans="2:20" ht="18.75" customHeight="1">
      <c r="B160" s="341">
        <f t="shared" ref="B160" si="40">D160</f>
        <v>0</v>
      </c>
      <c r="C160" s="338" t="s">
        <v>193</v>
      </c>
      <c r="D160" s="483"/>
      <c r="E160" s="484"/>
      <c r="F160" s="484"/>
      <c r="G160" s="484"/>
      <c r="H160" s="484"/>
      <c r="I160" s="485"/>
      <c r="J160" s="294"/>
      <c r="K160" s="295"/>
      <c r="L160" s="294"/>
      <c r="M160" s="294"/>
      <c r="N160" s="294"/>
      <c r="O160" s="294"/>
      <c r="P160" s="296"/>
      <c r="Q160" s="294"/>
      <c r="R160" s="296"/>
      <c r="S160" s="296"/>
      <c r="T160" s="289"/>
    </row>
    <row r="161" spans="2:24" ht="12" customHeight="1">
      <c r="B161" s="292"/>
      <c r="C161" s="294"/>
      <c r="D161" s="294"/>
      <c r="E161" s="294"/>
      <c r="F161" s="294"/>
      <c r="G161" s="294"/>
      <c r="H161" s="294"/>
      <c r="I161" s="294"/>
      <c r="J161" s="294"/>
      <c r="K161" s="294"/>
      <c r="L161" s="294"/>
      <c r="M161" s="294"/>
      <c r="N161" s="294"/>
      <c r="O161" s="294"/>
      <c r="P161" s="294"/>
      <c r="Q161" s="294"/>
      <c r="R161" s="294"/>
      <c r="S161" s="294"/>
      <c r="T161" s="289"/>
    </row>
    <row r="162" spans="2:24" s="308" customFormat="1" ht="18.75" customHeight="1">
      <c r="B162" s="301"/>
      <c r="C162" s="338" t="s">
        <v>187</v>
      </c>
      <c r="D162" s="303"/>
      <c r="E162" s="303"/>
      <c r="F162" s="303"/>
      <c r="G162" s="303"/>
      <c r="H162" s="303"/>
      <c r="I162" s="303"/>
      <c r="J162" s="303"/>
      <c r="K162" s="303"/>
      <c r="L162" s="303"/>
      <c r="M162" s="303"/>
      <c r="N162" s="303"/>
      <c r="O162" s="304"/>
      <c r="P162" s="305" t="s">
        <v>188</v>
      </c>
      <c r="Q162" s="306"/>
      <c r="R162" s="486" t="s">
        <v>194</v>
      </c>
      <c r="S162" s="487"/>
      <c r="T162" s="307"/>
      <c r="V162" s="288"/>
      <c r="W162" s="288"/>
      <c r="X162" s="288"/>
    </row>
    <row r="163" spans="2:24" ht="6" customHeight="1">
      <c r="B163" s="292"/>
      <c r="C163" s="294"/>
      <c r="D163" s="294"/>
      <c r="E163" s="294"/>
      <c r="F163" s="294"/>
      <c r="G163" s="294"/>
      <c r="H163" s="294"/>
      <c r="I163" s="294"/>
      <c r="J163" s="294"/>
      <c r="K163" s="294"/>
      <c r="L163" s="294"/>
      <c r="M163" s="294"/>
      <c r="N163" s="294"/>
      <c r="O163" s="294"/>
      <c r="P163" s="294"/>
      <c r="Q163" s="294"/>
      <c r="R163" s="294"/>
      <c r="S163" s="294"/>
      <c r="T163" s="289"/>
    </row>
    <row r="164" spans="2:24" ht="18.75" customHeight="1">
      <c r="B164" s="292"/>
      <c r="C164" s="342" t="s">
        <v>195</v>
      </c>
      <c r="D164" s="310"/>
      <c r="E164" s="310"/>
      <c r="F164" s="310"/>
      <c r="G164" s="310"/>
      <c r="H164" s="310"/>
      <c r="I164" s="310"/>
      <c r="J164" s="310"/>
      <c r="K164" s="310"/>
      <c r="L164" s="310"/>
      <c r="M164" s="310"/>
      <c r="N164" s="310"/>
      <c r="O164" s="311"/>
      <c r="P164" s="312">
        <f t="shared" ref="P164:P174" si="41">SUM(D164:O164)</f>
        <v>0</v>
      </c>
      <c r="Q164" s="294"/>
      <c r="R164" s="471"/>
      <c r="S164" s="472"/>
      <c r="T164" s="289"/>
    </row>
    <row r="165" spans="2:24" ht="18.75" customHeight="1">
      <c r="B165" s="292"/>
      <c r="C165" s="342" t="s">
        <v>196</v>
      </c>
      <c r="D165" s="155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56"/>
      <c r="P165" s="312">
        <f t="shared" si="41"/>
        <v>0</v>
      </c>
      <c r="Q165" s="294"/>
      <c r="R165" s="471"/>
      <c r="S165" s="472"/>
      <c r="T165" s="289"/>
    </row>
    <row r="166" spans="2:24" ht="18.75" customHeight="1">
      <c r="B166" s="292"/>
      <c r="C166" s="343" t="s">
        <v>197</v>
      </c>
      <c r="D166" s="310"/>
      <c r="E166" s="310"/>
      <c r="F166" s="310"/>
      <c r="G166" s="310"/>
      <c r="H166" s="310"/>
      <c r="I166" s="310"/>
      <c r="J166" s="310"/>
      <c r="K166" s="310"/>
      <c r="L166" s="310"/>
      <c r="M166" s="310"/>
      <c r="N166" s="310"/>
      <c r="O166" s="311"/>
      <c r="P166" s="312">
        <f t="shared" si="41"/>
        <v>0</v>
      </c>
      <c r="Q166" s="294"/>
      <c r="R166" s="471"/>
      <c r="S166" s="472"/>
      <c r="T166" s="289"/>
    </row>
    <row r="167" spans="2:24" ht="18.75" customHeight="1">
      <c r="B167" s="292"/>
      <c r="C167" s="343" t="s">
        <v>198</v>
      </c>
      <c r="D167" s="310"/>
      <c r="E167" s="310"/>
      <c r="F167" s="310"/>
      <c r="G167" s="310"/>
      <c r="H167" s="310"/>
      <c r="I167" s="310"/>
      <c r="J167" s="310"/>
      <c r="K167" s="310"/>
      <c r="L167" s="310"/>
      <c r="M167" s="310"/>
      <c r="N167" s="310"/>
      <c r="O167" s="311"/>
      <c r="P167" s="312">
        <f t="shared" si="41"/>
        <v>0</v>
      </c>
      <c r="Q167" s="294"/>
      <c r="R167" s="471"/>
      <c r="S167" s="472"/>
      <c r="T167" s="289"/>
    </row>
    <row r="168" spans="2:24" ht="18.75" customHeight="1">
      <c r="B168" s="292"/>
      <c r="C168" s="343" t="s">
        <v>199</v>
      </c>
      <c r="D168" s="310"/>
      <c r="E168" s="310"/>
      <c r="F168" s="310"/>
      <c r="G168" s="310"/>
      <c r="H168" s="310"/>
      <c r="I168" s="310"/>
      <c r="J168" s="310"/>
      <c r="K168" s="310"/>
      <c r="L168" s="310"/>
      <c r="M168" s="310"/>
      <c r="N168" s="310"/>
      <c r="O168" s="311"/>
      <c r="P168" s="312">
        <f t="shared" si="41"/>
        <v>0</v>
      </c>
      <c r="Q168" s="294"/>
      <c r="R168" s="471"/>
      <c r="S168" s="472"/>
      <c r="T168" s="289"/>
    </row>
    <row r="169" spans="2:24" ht="18.75" customHeight="1">
      <c r="B169" s="292"/>
      <c r="C169" s="343" t="s">
        <v>200</v>
      </c>
      <c r="D169" s="310"/>
      <c r="E169" s="310"/>
      <c r="F169" s="310"/>
      <c r="G169" s="310"/>
      <c r="H169" s="310"/>
      <c r="I169" s="310"/>
      <c r="J169" s="310"/>
      <c r="K169" s="310"/>
      <c r="L169" s="310"/>
      <c r="M169" s="310"/>
      <c r="N169" s="310"/>
      <c r="O169" s="311"/>
      <c r="P169" s="312">
        <f t="shared" si="41"/>
        <v>0</v>
      </c>
      <c r="Q169" s="294"/>
      <c r="R169" s="471"/>
      <c r="S169" s="472"/>
      <c r="T169" s="289"/>
    </row>
    <row r="170" spans="2:24" ht="18.75" customHeight="1">
      <c r="B170" s="292"/>
      <c r="C170" s="343" t="s">
        <v>201</v>
      </c>
      <c r="D170" s="310"/>
      <c r="E170" s="310"/>
      <c r="F170" s="310"/>
      <c r="G170" s="310"/>
      <c r="H170" s="310"/>
      <c r="I170" s="310"/>
      <c r="J170" s="310"/>
      <c r="K170" s="310"/>
      <c r="L170" s="310"/>
      <c r="M170" s="310"/>
      <c r="N170" s="310"/>
      <c r="O170" s="311"/>
      <c r="P170" s="312">
        <f t="shared" si="41"/>
        <v>0</v>
      </c>
      <c r="Q170" s="294"/>
      <c r="R170" s="471"/>
      <c r="S170" s="472"/>
      <c r="T170" s="289"/>
    </row>
    <row r="171" spans="2:24" ht="18.75" customHeight="1">
      <c r="B171" s="292"/>
      <c r="C171" s="343" t="s">
        <v>202</v>
      </c>
      <c r="D171" s="310"/>
      <c r="E171" s="310"/>
      <c r="F171" s="310"/>
      <c r="G171" s="310"/>
      <c r="H171" s="310"/>
      <c r="I171" s="310"/>
      <c r="J171" s="310"/>
      <c r="K171" s="310"/>
      <c r="L171" s="310"/>
      <c r="M171" s="310"/>
      <c r="N171" s="310"/>
      <c r="O171" s="311"/>
      <c r="P171" s="312">
        <f t="shared" si="41"/>
        <v>0</v>
      </c>
      <c r="Q171" s="294"/>
      <c r="R171" s="471"/>
      <c r="S171" s="472"/>
      <c r="T171" s="289"/>
    </row>
    <row r="172" spans="2:24" ht="18.75" customHeight="1">
      <c r="B172" s="292"/>
      <c r="C172" s="343" t="s">
        <v>203</v>
      </c>
      <c r="D172" s="310"/>
      <c r="E172" s="310"/>
      <c r="F172" s="310"/>
      <c r="G172" s="310"/>
      <c r="H172" s="310"/>
      <c r="I172" s="310"/>
      <c r="J172" s="310"/>
      <c r="K172" s="310"/>
      <c r="L172" s="310"/>
      <c r="M172" s="310"/>
      <c r="N172" s="310"/>
      <c r="O172" s="311"/>
      <c r="P172" s="312">
        <f t="shared" si="41"/>
        <v>0</v>
      </c>
      <c r="Q172" s="294"/>
      <c r="R172" s="471"/>
      <c r="S172" s="472"/>
      <c r="T172" s="289"/>
    </row>
    <row r="173" spans="2:24" ht="18.75" customHeight="1">
      <c r="B173" s="292"/>
      <c r="C173" s="343" t="s">
        <v>204</v>
      </c>
      <c r="D173" s="310"/>
      <c r="E173" s="310"/>
      <c r="F173" s="310"/>
      <c r="G173" s="310"/>
      <c r="H173" s="310"/>
      <c r="I173" s="310"/>
      <c r="J173" s="310"/>
      <c r="K173" s="310"/>
      <c r="L173" s="310"/>
      <c r="M173" s="310"/>
      <c r="N173" s="310"/>
      <c r="O173" s="311"/>
      <c r="P173" s="312">
        <f t="shared" si="41"/>
        <v>0</v>
      </c>
      <c r="Q173" s="294"/>
      <c r="R173" s="471"/>
      <c r="S173" s="472"/>
      <c r="T173" s="289"/>
    </row>
    <row r="174" spans="2:24" ht="18.75" customHeight="1">
      <c r="B174" s="292"/>
      <c r="C174" s="338" t="s">
        <v>205</v>
      </c>
      <c r="D174" s="344">
        <f t="shared" ref="D174:O174" si="42">SUBTOTAL(9,D164:D173)</f>
        <v>0</v>
      </c>
      <c r="E174" s="344">
        <f t="shared" si="42"/>
        <v>0</v>
      </c>
      <c r="F174" s="344">
        <f t="shared" si="42"/>
        <v>0</v>
      </c>
      <c r="G174" s="344">
        <f t="shared" si="42"/>
        <v>0</v>
      </c>
      <c r="H174" s="344">
        <f t="shared" si="42"/>
        <v>0</v>
      </c>
      <c r="I174" s="344">
        <f t="shared" si="42"/>
        <v>0</v>
      </c>
      <c r="J174" s="344">
        <f t="shared" si="42"/>
        <v>0</v>
      </c>
      <c r="K174" s="344">
        <f t="shared" si="42"/>
        <v>0</v>
      </c>
      <c r="L174" s="344">
        <f t="shared" si="42"/>
        <v>0</v>
      </c>
      <c r="M174" s="344">
        <f t="shared" si="42"/>
        <v>0</v>
      </c>
      <c r="N174" s="344">
        <f t="shared" si="42"/>
        <v>0</v>
      </c>
      <c r="O174" s="345">
        <f t="shared" si="42"/>
        <v>0</v>
      </c>
      <c r="P174" s="312">
        <f t="shared" si="41"/>
        <v>0</v>
      </c>
      <c r="Q174" s="294"/>
      <c r="R174" s="471"/>
      <c r="S174" s="472"/>
      <c r="T174" s="289"/>
    </row>
    <row r="175" spans="2:24" ht="18.75" customHeight="1">
      <c r="B175" s="292"/>
      <c r="C175" s="313" t="s">
        <v>206</v>
      </c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6"/>
      <c r="P175" s="312">
        <f t="shared" ref="P175:P185" si="43">SUM(D175:O175)</f>
        <v>0</v>
      </c>
      <c r="Q175" s="294"/>
      <c r="R175" s="471"/>
      <c r="S175" s="472"/>
      <c r="T175" s="289"/>
    </row>
    <row r="176" spans="2:24" ht="18.75" customHeight="1">
      <c r="B176" s="292"/>
      <c r="C176" s="313" t="s">
        <v>207</v>
      </c>
      <c r="D176" s="315"/>
      <c r="E176" s="315"/>
      <c r="F176" s="315"/>
      <c r="G176" s="315"/>
      <c r="H176" s="315"/>
      <c r="I176" s="315"/>
      <c r="J176" s="315"/>
      <c r="K176" s="315"/>
      <c r="L176" s="315"/>
      <c r="M176" s="315"/>
      <c r="N176" s="315"/>
      <c r="O176" s="316"/>
      <c r="P176" s="312">
        <f t="shared" si="43"/>
        <v>0</v>
      </c>
      <c r="Q176" s="294"/>
      <c r="R176" s="471"/>
      <c r="S176" s="472"/>
      <c r="T176" s="289"/>
    </row>
    <row r="177" spans="2:20" ht="18.75" customHeight="1">
      <c r="B177" s="292"/>
      <c r="C177" s="338" t="s">
        <v>208</v>
      </c>
      <c r="D177" s="344">
        <f t="shared" ref="D177:O177" si="44">SUBTOTAL(9,D175:D176)</f>
        <v>0</v>
      </c>
      <c r="E177" s="344">
        <f t="shared" si="44"/>
        <v>0</v>
      </c>
      <c r="F177" s="344">
        <f t="shared" si="44"/>
        <v>0</v>
      </c>
      <c r="G177" s="344">
        <f t="shared" si="44"/>
        <v>0</v>
      </c>
      <c r="H177" s="344">
        <f t="shared" si="44"/>
        <v>0</v>
      </c>
      <c r="I177" s="344">
        <f t="shared" si="44"/>
        <v>0</v>
      </c>
      <c r="J177" s="344">
        <f t="shared" si="44"/>
        <v>0</v>
      </c>
      <c r="K177" s="344">
        <f t="shared" si="44"/>
        <v>0</v>
      </c>
      <c r="L177" s="344">
        <f t="shared" si="44"/>
        <v>0</v>
      </c>
      <c r="M177" s="344">
        <f t="shared" si="44"/>
        <v>0</v>
      </c>
      <c r="N177" s="344">
        <f t="shared" si="44"/>
        <v>0</v>
      </c>
      <c r="O177" s="345">
        <f t="shared" si="44"/>
        <v>0</v>
      </c>
      <c r="P177" s="312">
        <f t="shared" si="43"/>
        <v>0</v>
      </c>
      <c r="Q177" s="294"/>
      <c r="R177" s="471"/>
      <c r="S177" s="472"/>
      <c r="T177" s="289"/>
    </row>
    <row r="178" spans="2:20" ht="18.75" customHeight="1">
      <c r="B178" s="292"/>
      <c r="C178" s="313" t="s">
        <v>209</v>
      </c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6"/>
      <c r="P178" s="312">
        <f t="shared" si="43"/>
        <v>0</v>
      </c>
      <c r="Q178" s="294"/>
      <c r="R178" s="471"/>
      <c r="S178" s="472"/>
      <c r="T178" s="289"/>
    </row>
    <row r="179" spans="2:20" ht="18.75" customHeight="1">
      <c r="B179" s="292"/>
      <c r="C179" s="313" t="s">
        <v>210</v>
      </c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6"/>
      <c r="P179" s="312">
        <f t="shared" si="43"/>
        <v>0</v>
      </c>
      <c r="Q179" s="294"/>
      <c r="R179" s="471"/>
      <c r="S179" s="472"/>
      <c r="T179" s="289"/>
    </row>
    <row r="180" spans="2:20" ht="18.75" customHeight="1">
      <c r="B180" s="292"/>
      <c r="C180" s="313" t="s">
        <v>211</v>
      </c>
      <c r="D180" s="315"/>
      <c r="E180" s="315"/>
      <c r="F180" s="315"/>
      <c r="G180" s="315"/>
      <c r="H180" s="315"/>
      <c r="I180" s="315"/>
      <c r="J180" s="315"/>
      <c r="K180" s="315"/>
      <c r="L180" s="315"/>
      <c r="M180" s="315"/>
      <c r="N180" s="315"/>
      <c r="O180" s="316"/>
      <c r="P180" s="312">
        <f t="shared" si="43"/>
        <v>0</v>
      </c>
      <c r="Q180" s="294"/>
      <c r="R180" s="471"/>
      <c r="S180" s="472"/>
      <c r="T180" s="289"/>
    </row>
    <row r="181" spans="2:20" ht="18.75" customHeight="1">
      <c r="B181" s="292"/>
      <c r="C181" s="313" t="s">
        <v>212</v>
      </c>
      <c r="D181" s="315"/>
      <c r="E181" s="315"/>
      <c r="F181" s="315"/>
      <c r="G181" s="315"/>
      <c r="H181" s="315"/>
      <c r="I181" s="315"/>
      <c r="J181" s="315"/>
      <c r="K181" s="315"/>
      <c r="L181" s="315"/>
      <c r="M181" s="315"/>
      <c r="N181" s="315"/>
      <c r="O181" s="316"/>
      <c r="P181" s="312">
        <f t="shared" si="43"/>
        <v>0</v>
      </c>
      <c r="Q181" s="294"/>
      <c r="R181" s="471"/>
      <c r="S181" s="472"/>
      <c r="T181" s="289"/>
    </row>
    <row r="182" spans="2:20" ht="18.75" customHeight="1">
      <c r="B182" s="292"/>
      <c r="C182" s="342" t="s">
        <v>213</v>
      </c>
      <c r="D182" s="310"/>
      <c r="E182" s="310"/>
      <c r="F182" s="310"/>
      <c r="G182" s="310"/>
      <c r="H182" s="310"/>
      <c r="I182" s="310"/>
      <c r="J182" s="310"/>
      <c r="K182" s="310"/>
      <c r="L182" s="310"/>
      <c r="M182" s="310"/>
      <c r="N182" s="310"/>
      <c r="O182" s="311"/>
      <c r="P182" s="312">
        <f t="shared" si="43"/>
        <v>0</v>
      </c>
      <c r="Q182" s="294"/>
      <c r="R182" s="471"/>
      <c r="S182" s="472"/>
      <c r="T182" s="289"/>
    </row>
    <row r="183" spans="2:20" ht="18.75" customHeight="1">
      <c r="B183" s="292"/>
      <c r="C183" s="346" t="s">
        <v>214</v>
      </c>
      <c r="D183" s="310"/>
      <c r="E183" s="310"/>
      <c r="F183" s="310"/>
      <c r="G183" s="310"/>
      <c r="H183" s="310"/>
      <c r="I183" s="310"/>
      <c r="J183" s="310"/>
      <c r="K183" s="310"/>
      <c r="L183" s="310"/>
      <c r="M183" s="310"/>
      <c r="N183" s="310"/>
      <c r="O183" s="311"/>
      <c r="P183" s="312">
        <f t="shared" si="43"/>
        <v>0</v>
      </c>
      <c r="Q183" s="294"/>
      <c r="R183" s="471"/>
      <c r="S183" s="472"/>
      <c r="T183" s="289"/>
    </row>
    <row r="184" spans="2:20" ht="18.75" customHeight="1">
      <c r="B184" s="292"/>
      <c r="C184" s="347" t="s">
        <v>215</v>
      </c>
      <c r="D184" s="318"/>
      <c r="E184" s="318"/>
      <c r="F184" s="318"/>
      <c r="G184" s="318"/>
      <c r="H184" s="318"/>
      <c r="I184" s="318"/>
      <c r="J184" s="318"/>
      <c r="K184" s="318"/>
      <c r="L184" s="318"/>
      <c r="M184" s="318"/>
      <c r="N184" s="318"/>
      <c r="O184" s="319"/>
      <c r="P184" s="320">
        <f t="shared" si="43"/>
        <v>0</v>
      </c>
      <c r="Q184" s="294"/>
      <c r="R184" s="473"/>
      <c r="S184" s="474"/>
      <c r="T184" s="289"/>
    </row>
    <row r="185" spans="2:20" ht="18.75" customHeight="1">
      <c r="B185" s="292"/>
      <c r="C185" s="348" t="s">
        <v>216</v>
      </c>
      <c r="D185" s="322">
        <f t="shared" ref="D185:O185" si="45">SUBTOTAL(9,D164:D184)</f>
        <v>0</v>
      </c>
      <c r="E185" s="322">
        <f t="shared" si="45"/>
        <v>0</v>
      </c>
      <c r="F185" s="322">
        <f t="shared" si="45"/>
        <v>0</v>
      </c>
      <c r="G185" s="322">
        <f t="shared" si="45"/>
        <v>0</v>
      </c>
      <c r="H185" s="322">
        <f t="shared" si="45"/>
        <v>0</v>
      </c>
      <c r="I185" s="322">
        <f t="shared" si="45"/>
        <v>0</v>
      </c>
      <c r="J185" s="322">
        <f t="shared" si="45"/>
        <v>0</v>
      </c>
      <c r="K185" s="322">
        <f t="shared" si="45"/>
        <v>0</v>
      </c>
      <c r="L185" s="322">
        <f t="shared" si="45"/>
        <v>0</v>
      </c>
      <c r="M185" s="322">
        <f t="shared" si="45"/>
        <v>0</v>
      </c>
      <c r="N185" s="322">
        <f t="shared" si="45"/>
        <v>0</v>
      </c>
      <c r="O185" s="323">
        <f t="shared" si="45"/>
        <v>0</v>
      </c>
      <c r="P185" s="324">
        <f t="shared" si="43"/>
        <v>0</v>
      </c>
      <c r="Q185" s="294"/>
      <c r="R185" s="475"/>
      <c r="S185" s="476"/>
      <c r="T185" s="289"/>
    </row>
    <row r="186" spans="2:20" ht="6" customHeight="1">
      <c r="B186" s="292"/>
      <c r="C186" s="294"/>
      <c r="D186" s="294"/>
      <c r="E186" s="294"/>
      <c r="F186" s="294"/>
      <c r="G186" s="294"/>
      <c r="H186" s="294"/>
      <c r="I186" s="294"/>
      <c r="J186" s="294"/>
      <c r="K186" s="294"/>
      <c r="L186" s="294"/>
      <c r="M186" s="294"/>
      <c r="N186" s="294"/>
      <c r="O186" s="294"/>
      <c r="P186" s="294"/>
      <c r="Q186" s="294"/>
      <c r="R186" s="325"/>
      <c r="S186" s="325"/>
      <c r="T186" s="289"/>
    </row>
    <row r="187" spans="2:20" ht="18.75" customHeight="1">
      <c r="B187" s="326"/>
      <c r="C187" s="342" t="s">
        <v>217</v>
      </c>
      <c r="D187" s="327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8"/>
      <c r="P187" s="329">
        <f t="shared" ref="P187:P188" si="46">SUM(D187:O187)</f>
        <v>0</v>
      </c>
      <c r="Q187" s="294"/>
      <c r="R187" s="471"/>
      <c r="S187" s="472"/>
      <c r="T187" s="289"/>
    </row>
    <row r="188" spans="2:20" ht="18.75" customHeight="1">
      <c r="B188" s="326"/>
      <c r="C188" s="342" t="s">
        <v>218</v>
      </c>
      <c r="D188" s="327"/>
      <c r="E188" s="327"/>
      <c r="F188" s="327"/>
      <c r="G188" s="327"/>
      <c r="H188" s="327"/>
      <c r="I188" s="327"/>
      <c r="J188" s="327"/>
      <c r="K188" s="327"/>
      <c r="L188" s="327"/>
      <c r="M188" s="327"/>
      <c r="N188" s="330"/>
      <c r="O188" s="331"/>
      <c r="P188" s="332">
        <f t="shared" si="46"/>
        <v>0</v>
      </c>
      <c r="Q188" s="294"/>
      <c r="R188" s="473"/>
      <c r="S188" s="474"/>
      <c r="T188" s="289"/>
    </row>
    <row r="189" spans="2:20" s="308" customFormat="1" ht="18.75" customHeight="1">
      <c r="B189" s="301"/>
      <c r="C189" s="294"/>
      <c r="D189" s="294"/>
      <c r="E189" s="294"/>
      <c r="F189" s="294"/>
      <c r="G189" s="294"/>
      <c r="H189" s="294"/>
      <c r="I189" s="294"/>
      <c r="J189" s="294"/>
      <c r="K189" s="294"/>
      <c r="L189" s="294"/>
      <c r="M189" s="294"/>
      <c r="N189" s="349" t="s">
        <v>219</v>
      </c>
      <c r="O189" s="349"/>
      <c r="P189" s="335">
        <f t="shared" si="37"/>
        <v>0</v>
      </c>
      <c r="Q189" s="306"/>
      <c r="R189" s="477"/>
      <c r="S189" s="478"/>
      <c r="T189" s="307"/>
    </row>
    <row r="190" spans="2:20" ht="30" customHeight="1">
      <c r="B190" s="289"/>
      <c r="C190" s="294"/>
      <c r="D190" s="294"/>
      <c r="E190" s="294"/>
      <c r="F190" s="294"/>
      <c r="G190" s="294"/>
      <c r="H190" s="294"/>
      <c r="I190" s="294"/>
      <c r="J190" s="294"/>
      <c r="K190" s="294"/>
      <c r="L190" s="294"/>
      <c r="M190" s="294"/>
      <c r="N190" s="294"/>
      <c r="O190" s="294"/>
      <c r="P190" s="294"/>
      <c r="Q190" s="294"/>
      <c r="R190" s="294"/>
      <c r="S190" s="294"/>
      <c r="T190" s="289"/>
    </row>
    <row r="191" spans="2:20" ht="18.75" customHeight="1">
      <c r="B191" s="292">
        <f t="shared" ref="B191" si="47">D191</f>
        <v>0</v>
      </c>
      <c r="C191" s="337" t="s">
        <v>183</v>
      </c>
      <c r="D191" s="479"/>
      <c r="E191" s="480"/>
      <c r="F191" s="480"/>
      <c r="G191" s="480"/>
      <c r="H191" s="480"/>
      <c r="I191" s="481"/>
      <c r="J191" s="294"/>
      <c r="K191" s="294"/>
      <c r="L191" s="295"/>
      <c r="M191" s="294"/>
      <c r="N191" s="294"/>
      <c r="O191" s="294"/>
      <c r="P191" s="296"/>
      <c r="Q191" s="294"/>
      <c r="R191" s="296"/>
      <c r="S191" s="296"/>
      <c r="T191" s="289"/>
    </row>
    <row r="192" spans="2:20" ht="18.75" customHeight="1">
      <c r="B192" s="292"/>
      <c r="C192" s="338" t="s">
        <v>184</v>
      </c>
      <c r="D192" s="479"/>
      <c r="E192" s="480"/>
      <c r="F192" s="480"/>
      <c r="G192" s="480"/>
      <c r="H192" s="480"/>
      <c r="I192" s="481"/>
      <c r="J192" s="294"/>
      <c r="K192" s="295"/>
      <c r="L192" s="294"/>
      <c r="M192" s="294"/>
      <c r="N192" s="294"/>
      <c r="O192" s="294"/>
      <c r="P192" s="296"/>
      <c r="Q192" s="294"/>
      <c r="R192" s="296"/>
      <c r="S192" s="296"/>
      <c r="T192" s="289"/>
    </row>
    <row r="193" spans="2:24" ht="18.75" customHeight="1">
      <c r="B193" s="292">
        <f t="shared" ref="B193:B195" si="48">D193</f>
        <v>0</v>
      </c>
      <c r="C193" s="338" t="s">
        <v>8</v>
      </c>
      <c r="D193" s="479"/>
      <c r="E193" s="480"/>
      <c r="F193" s="480"/>
      <c r="G193" s="480"/>
      <c r="H193" s="480"/>
      <c r="I193" s="481"/>
      <c r="J193" s="294"/>
      <c r="K193" s="294"/>
      <c r="L193" s="295"/>
      <c r="M193" s="294"/>
      <c r="N193" s="294"/>
      <c r="O193" s="294"/>
      <c r="P193" s="296"/>
      <c r="Q193" s="294"/>
      <c r="R193" s="339" t="s">
        <v>185</v>
      </c>
      <c r="S193" s="340"/>
      <c r="T193" s="289"/>
    </row>
    <row r="194" spans="2:24" ht="18.75" customHeight="1">
      <c r="B194" s="292">
        <f t="shared" si="48"/>
        <v>0</v>
      </c>
      <c r="C194" s="338" t="s">
        <v>186</v>
      </c>
      <c r="D194" s="479"/>
      <c r="E194" s="480"/>
      <c r="F194" s="480"/>
      <c r="G194" s="480"/>
      <c r="H194" s="480"/>
      <c r="I194" s="481"/>
      <c r="J194" s="294"/>
      <c r="K194" s="294"/>
      <c r="L194" s="295"/>
      <c r="M194" s="294"/>
      <c r="N194" s="294"/>
      <c r="O194" s="294"/>
      <c r="P194" s="296"/>
      <c r="Q194" s="294"/>
      <c r="R194" s="298" t="s">
        <v>189</v>
      </c>
      <c r="S194" s="299"/>
      <c r="T194" s="289"/>
    </row>
    <row r="195" spans="2:24" ht="18.75" customHeight="1">
      <c r="B195" s="292">
        <f t="shared" si="48"/>
        <v>0</v>
      </c>
      <c r="C195" s="338" t="s">
        <v>190</v>
      </c>
      <c r="D195" s="479"/>
      <c r="E195" s="480"/>
      <c r="F195" s="480"/>
      <c r="G195" s="480"/>
      <c r="H195" s="480"/>
      <c r="I195" s="481"/>
      <c r="J195" s="294"/>
      <c r="K195" s="294"/>
      <c r="L195" s="295"/>
      <c r="M195" s="294"/>
      <c r="N195" s="294"/>
      <c r="O195" s="294"/>
      <c r="P195" s="296"/>
      <c r="Q195" s="294"/>
      <c r="R195" s="298" t="s">
        <v>191</v>
      </c>
      <c r="S195" s="299"/>
      <c r="T195" s="289"/>
    </row>
    <row r="196" spans="2:24" ht="18.75" customHeight="1">
      <c r="B196" s="292"/>
      <c r="C196" s="338" t="s">
        <v>172</v>
      </c>
      <c r="D196" s="471"/>
      <c r="E196" s="482"/>
      <c r="F196" s="482"/>
      <c r="G196" s="482"/>
      <c r="H196" s="482"/>
      <c r="I196" s="472"/>
      <c r="J196" s="294"/>
      <c r="K196" s="295"/>
      <c r="L196" s="294"/>
      <c r="M196" s="294"/>
      <c r="N196" s="294"/>
      <c r="O196" s="294"/>
      <c r="P196" s="296"/>
      <c r="Q196" s="294"/>
      <c r="R196" s="298" t="s">
        <v>192</v>
      </c>
      <c r="S196" s="299"/>
      <c r="T196" s="289"/>
    </row>
    <row r="197" spans="2:24" ht="18.75" customHeight="1">
      <c r="B197" s="341">
        <f t="shared" ref="B197" si="49">D197</f>
        <v>0</v>
      </c>
      <c r="C197" s="338" t="s">
        <v>193</v>
      </c>
      <c r="D197" s="483"/>
      <c r="E197" s="484"/>
      <c r="F197" s="484"/>
      <c r="G197" s="484"/>
      <c r="H197" s="484"/>
      <c r="I197" s="485"/>
      <c r="J197" s="294"/>
      <c r="K197" s="295"/>
      <c r="L197" s="294"/>
      <c r="M197" s="294"/>
      <c r="N197" s="294"/>
      <c r="O197" s="294"/>
      <c r="P197" s="296"/>
      <c r="Q197" s="294"/>
      <c r="R197" s="296"/>
      <c r="S197" s="296"/>
      <c r="T197" s="289"/>
    </row>
    <row r="198" spans="2:24" ht="12" customHeight="1">
      <c r="B198" s="292"/>
      <c r="C198" s="294"/>
      <c r="D198" s="294"/>
      <c r="E198" s="294"/>
      <c r="F198" s="294"/>
      <c r="G198" s="294"/>
      <c r="H198" s="294"/>
      <c r="I198" s="294"/>
      <c r="J198" s="294"/>
      <c r="K198" s="294"/>
      <c r="L198" s="294"/>
      <c r="M198" s="294"/>
      <c r="N198" s="294"/>
      <c r="O198" s="294"/>
      <c r="P198" s="294"/>
      <c r="Q198" s="294"/>
      <c r="R198" s="294"/>
      <c r="S198" s="294"/>
      <c r="T198" s="289"/>
    </row>
    <row r="199" spans="2:24" s="308" customFormat="1" ht="18.75" customHeight="1">
      <c r="B199" s="301"/>
      <c r="C199" s="338" t="s">
        <v>187</v>
      </c>
      <c r="D199" s="303"/>
      <c r="E199" s="303"/>
      <c r="F199" s="303"/>
      <c r="G199" s="303"/>
      <c r="H199" s="303"/>
      <c r="I199" s="303"/>
      <c r="J199" s="303"/>
      <c r="K199" s="303"/>
      <c r="L199" s="303"/>
      <c r="M199" s="303"/>
      <c r="N199" s="303"/>
      <c r="O199" s="304"/>
      <c r="P199" s="305" t="s">
        <v>188</v>
      </c>
      <c r="Q199" s="306"/>
      <c r="R199" s="486" t="s">
        <v>194</v>
      </c>
      <c r="S199" s="487"/>
      <c r="T199" s="307"/>
      <c r="V199" s="288"/>
      <c r="W199" s="288"/>
      <c r="X199" s="288"/>
    </row>
    <row r="200" spans="2:24" ht="6" customHeight="1">
      <c r="B200" s="292"/>
      <c r="C200" s="294"/>
      <c r="D200" s="294"/>
      <c r="E200" s="294"/>
      <c r="F200" s="294"/>
      <c r="G200" s="294"/>
      <c r="H200" s="294"/>
      <c r="I200" s="294"/>
      <c r="J200" s="294"/>
      <c r="K200" s="294"/>
      <c r="L200" s="294"/>
      <c r="M200" s="294"/>
      <c r="N200" s="294"/>
      <c r="O200" s="294"/>
      <c r="P200" s="294"/>
      <c r="Q200" s="294"/>
      <c r="R200" s="294"/>
      <c r="S200" s="294"/>
      <c r="T200" s="289"/>
    </row>
    <row r="201" spans="2:24" ht="18.75" customHeight="1">
      <c r="B201" s="292"/>
      <c r="C201" s="342" t="s">
        <v>195</v>
      </c>
      <c r="D201" s="310"/>
      <c r="E201" s="310"/>
      <c r="F201" s="310"/>
      <c r="G201" s="310"/>
      <c r="H201" s="310"/>
      <c r="I201" s="310"/>
      <c r="J201" s="310"/>
      <c r="K201" s="310"/>
      <c r="L201" s="310"/>
      <c r="M201" s="310"/>
      <c r="N201" s="310"/>
      <c r="O201" s="311"/>
      <c r="P201" s="312">
        <f t="shared" ref="P201:P211" si="50">SUM(D201:O201)</f>
        <v>0</v>
      </c>
      <c r="Q201" s="294"/>
      <c r="R201" s="471"/>
      <c r="S201" s="472"/>
      <c r="T201" s="289"/>
    </row>
    <row r="202" spans="2:24" ht="18.75" customHeight="1">
      <c r="B202" s="292"/>
      <c r="C202" s="342" t="s">
        <v>196</v>
      </c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6"/>
      <c r="P202" s="312">
        <f t="shared" si="50"/>
        <v>0</v>
      </c>
      <c r="Q202" s="294"/>
      <c r="R202" s="471"/>
      <c r="S202" s="472"/>
      <c r="T202" s="289"/>
    </row>
    <row r="203" spans="2:24" ht="18.75" customHeight="1">
      <c r="B203" s="292"/>
      <c r="C203" s="343" t="s">
        <v>197</v>
      </c>
      <c r="D203" s="310"/>
      <c r="E203" s="310"/>
      <c r="F203" s="310"/>
      <c r="G203" s="310"/>
      <c r="H203" s="310"/>
      <c r="I203" s="310"/>
      <c r="J203" s="310"/>
      <c r="K203" s="310"/>
      <c r="L203" s="310"/>
      <c r="M203" s="310"/>
      <c r="N203" s="310"/>
      <c r="O203" s="311"/>
      <c r="P203" s="312">
        <f t="shared" si="50"/>
        <v>0</v>
      </c>
      <c r="Q203" s="294"/>
      <c r="R203" s="471"/>
      <c r="S203" s="472"/>
      <c r="T203" s="289"/>
    </row>
    <row r="204" spans="2:24" ht="18.75" customHeight="1">
      <c r="B204" s="292"/>
      <c r="C204" s="343" t="s">
        <v>198</v>
      </c>
      <c r="D204" s="310"/>
      <c r="E204" s="310"/>
      <c r="F204" s="310"/>
      <c r="G204" s="310"/>
      <c r="H204" s="310"/>
      <c r="I204" s="310"/>
      <c r="J204" s="310"/>
      <c r="K204" s="310"/>
      <c r="L204" s="310"/>
      <c r="M204" s="310"/>
      <c r="N204" s="310"/>
      <c r="O204" s="311"/>
      <c r="P204" s="312">
        <f t="shared" si="50"/>
        <v>0</v>
      </c>
      <c r="Q204" s="294"/>
      <c r="R204" s="471"/>
      <c r="S204" s="472"/>
      <c r="T204" s="289"/>
    </row>
    <row r="205" spans="2:24" ht="18.75" customHeight="1">
      <c r="B205" s="292"/>
      <c r="C205" s="343" t="s">
        <v>199</v>
      </c>
      <c r="D205" s="310"/>
      <c r="E205" s="310"/>
      <c r="F205" s="310"/>
      <c r="G205" s="310"/>
      <c r="H205" s="310"/>
      <c r="I205" s="310"/>
      <c r="J205" s="310"/>
      <c r="K205" s="310"/>
      <c r="L205" s="310"/>
      <c r="M205" s="310"/>
      <c r="N205" s="310"/>
      <c r="O205" s="311"/>
      <c r="P205" s="312">
        <f t="shared" si="50"/>
        <v>0</v>
      </c>
      <c r="Q205" s="294"/>
      <c r="R205" s="471"/>
      <c r="S205" s="472"/>
      <c r="T205" s="289"/>
    </row>
    <row r="206" spans="2:24" ht="18.75" customHeight="1">
      <c r="B206" s="292"/>
      <c r="C206" s="343" t="s">
        <v>200</v>
      </c>
      <c r="D206" s="310"/>
      <c r="E206" s="310"/>
      <c r="F206" s="310"/>
      <c r="G206" s="310"/>
      <c r="H206" s="310"/>
      <c r="I206" s="310"/>
      <c r="J206" s="310"/>
      <c r="K206" s="310"/>
      <c r="L206" s="310"/>
      <c r="M206" s="310"/>
      <c r="N206" s="310"/>
      <c r="O206" s="311"/>
      <c r="P206" s="312">
        <f t="shared" si="50"/>
        <v>0</v>
      </c>
      <c r="Q206" s="294"/>
      <c r="R206" s="471"/>
      <c r="S206" s="472"/>
      <c r="T206" s="289"/>
    </row>
    <row r="207" spans="2:24" ht="18.75" customHeight="1">
      <c r="B207" s="292"/>
      <c r="C207" s="343" t="s">
        <v>201</v>
      </c>
      <c r="D207" s="310"/>
      <c r="E207" s="310"/>
      <c r="F207" s="310"/>
      <c r="G207" s="310"/>
      <c r="H207" s="310"/>
      <c r="I207" s="310"/>
      <c r="J207" s="310"/>
      <c r="K207" s="310"/>
      <c r="L207" s="310"/>
      <c r="M207" s="310"/>
      <c r="N207" s="310"/>
      <c r="O207" s="311"/>
      <c r="P207" s="312">
        <f t="shared" si="50"/>
        <v>0</v>
      </c>
      <c r="Q207" s="294"/>
      <c r="R207" s="471"/>
      <c r="S207" s="472"/>
      <c r="T207" s="289"/>
    </row>
    <row r="208" spans="2:24" ht="18.75" customHeight="1">
      <c r="B208" s="292"/>
      <c r="C208" s="343" t="s">
        <v>202</v>
      </c>
      <c r="D208" s="310"/>
      <c r="E208" s="310"/>
      <c r="F208" s="310"/>
      <c r="G208" s="310"/>
      <c r="H208" s="310"/>
      <c r="I208" s="310"/>
      <c r="J208" s="310"/>
      <c r="K208" s="310"/>
      <c r="L208" s="310"/>
      <c r="M208" s="310"/>
      <c r="N208" s="310"/>
      <c r="O208" s="311"/>
      <c r="P208" s="312">
        <f t="shared" si="50"/>
        <v>0</v>
      </c>
      <c r="Q208" s="294"/>
      <c r="R208" s="471"/>
      <c r="S208" s="472"/>
      <c r="T208" s="289"/>
    </row>
    <row r="209" spans="2:20" ht="18.75" customHeight="1">
      <c r="B209" s="292"/>
      <c r="C209" s="343" t="s">
        <v>203</v>
      </c>
      <c r="D209" s="310"/>
      <c r="E209" s="310"/>
      <c r="F209" s="310"/>
      <c r="G209" s="310"/>
      <c r="H209" s="310"/>
      <c r="I209" s="310"/>
      <c r="J209" s="310"/>
      <c r="K209" s="310"/>
      <c r="L209" s="310"/>
      <c r="M209" s="310"/>
      <c r="N209" s="310"/>
      <c r="O209" s="311"/>
      <c r="P209" s="312">
        <f t="shared" si="50"/>
        <v>0</v>
      </c>
      <c r="Q209" s="294"/>
      <c r="R209" s="471"/>
      <c r="S209" s="472"/>
      <c r="T209" s="289"/>
    </row>
    <row r="210" spans="2:20" ht="18.75" customHeight="1">
      <c r="B210" s="292"/>
      <c r="C210" s="343" t="s">
        <v>204</v>
      </c>
      <c r="D210" s="310"/>
      <c r="E210" s="310"/>
      <c r="F210" s="310"/>
      <c r="G210" s="310"/>
      <c r="H210" s="310"/>
      <c r="I210" s="310"/>
      <c r="J210" s="310"/>
      <c r="K210" s="310"/>
      <c r="L210" s="310"/>
      <c r="M210" s="310"/>
      <c r="N210" s="310"/>
      <c r="O210" s="311"/>
      <c r="P210" s="312">
        <f t="shared" si="50"/>
        <v>0</v>
      </c>
      <c r="Q210" s="294"/>
      <c r="R210" s="471"/>
      <c r="S210" s="472"/>
      <c r="T210" s="289"/>
    </row>
    <row r="211" spans="2:20" ht="18.75" customHeight="1">
      <c r="B211" s="292"/>
      <c r="C211" s="338" t="s">
        <v>205</v>
      </c>
      <c r="D211" s="344">
        <f t="shared" ref="D211:O211" si="51">SUBTOTAL(9,D201:D210)</f>
        <v>0</v>
      </c>
      <c r="E211" s="344">
        <f t="shared" si="51"/>
        <v>0</v>
      </c>
      <c r="F211" s="344">
        <f t="shared" si="51"/>
        <v>0</v>
      </c>
      <c r="G211" s="344">
        <f t="shared" si="51"/>
        <v>0</v>
      </c>
      <c r="H211" s="344">
        <f t="shared" si="51"/>
        <v>0</v>
      </c>
      <c r="I211" s="344">
        <f t="shared" si="51"/>
        <v>0</v>
      </c>
      <c r="J211" s="344">
        <f t="shared" si="51"/>
        <v>0</v>
      </c>
      <c r="K211" s="344">
        <f t="shared" si="51"/>
        <v>0</v>
      </c>
      <c r="L211" s="344">
        <f t="shared" si="51"/>
        <v>0</v>
      </c>
      <c r="M211" s="344">
        <f t="shared" si="51"/>
        <v>0</v>
      </c>
      <c r="N211" s="344">
        <f t="shared" si="51"/>
        <v>0</v>
      </c>
      <c r="O211" s="345">
        <f t="shared" si="51"/>
        <v>0</v>
      </c>
      <c r="P211" s="312">
        <f t="shared" si="50"/>
        <v>0</v>
      </c>
      <c r="Q211" s="294"/>
      <c r="R211" s="471"/>
      <c r="S211" s="472"/>
      <c r="T211" s="289"/>
    </row>
    <row r="212" spans="2:20" ht="18.75" customHeight="1">
      <c r="B212" s="292"/>
      <c r="C212" s="313" t="s">
        <v>206</v>
      </c>
      <c r="D212" s="315"/>
      <c r="E212" s="315"/>
      <c r="F212" s="315"/>
      <c r="G212" s="315"/>
      <c r="H212" s="315"/>
      <c r="I212" s="315"/>
      <c r="J212" s="315"/>
      <c r="K212" s="315"/>
      <c r="L212" s="315"/>
      <c r="M212" s="315"/>
      <c r="N212" s="315"/>
      <c r="O212" s="316"/>
      <c r="P212" s="312">
        <f t="shared" ref="P212:P222" si="52">SUM(D212:O212)</f>
        <v>0</v>
      </c>
      <c r="Q212" s="294"/>
      <c r="R212" s="471"/>
      <c r="S212" s="472"/>
      <c r="T212" s="289"/>
    </row>
    <row r="213" spans="2:20" ht="18.75" customHeight="1">
      <c r="B213" s="292"/>
      <c r="C213" s="313" t="s">
        <v>207</v>
      </c>
      <c r="D213" s="315"/>
      <c r="E213" s="315"/>
      <c r="F213" s="315"/>
      <c r="G213" s="315"/>
      <c r="H213" s="315"/>
      <c r="I213" s="315"/>
      <c r="J213" s="315"/>
      <c r="K213" s="315"/>
      <c r="L213" s="315"/>
      <c r="M213" s="315"/>
      <c r="N213" s="315"/>
      <c r="O213" s="316"/>
      <c r="P213" s="312">
        <f t="shared" si="52"/>
        <v>0</v>
      </c>
      <c r="Q213" s="294"/>
      <c r="R213" s="471"/>
      <c r="S213" s="472"/>
      <c r="T213" s="289"/>
    </row>
    <row r="214" spans="2:20" ht="18.75" customHeight="1">
      <c r="B214" s="292"/>
      <c r="C214" s="338" t="s">
        <v>208</v>
      </c>
      <c r="D214" s="344">
        <f t="shared" ref="D214:O214" si="53">SUBTOTAL(9,D212:D213)</f>
        <v>0</v>
      </c>
      <c r="E214" s="344">
        <f t="shared" si="53"/>
        <v>0</v>
      </c>
      <c r="F214" s="344">
        <f t="shared" si="53"/>
        <v>0</v>
      </c>
      <c r="G214" s="344">
        <f t="shared" si="53"/>
        <v>0</v>
      </c>
      <c r="H214" s="344">
        <f t="shared" si="53"/>
        <v>0</v>
      </c>
      <c r="I214" s="344">
        <f t="shared" si="53"/>
        <v>0</v>
      </c>
      <c r="J214" s="344">
        <f t="shared" si="53"/>
        <v>0</v>
      </c>
      <c r="K214" s="344">
        <f t="shared" si="53"/>
        <v>0</v>
      </c>
      <c r="L214" s="344">
        <f t="shared" si="53"/>
        <v>0</v>
      </c>
      <c r="M214" s="344">
        <f t="shared" si="53"/>
        <v>0</v>
      </c>
      <c r="N214" s="344">
        <f t="shared" si="53"/>
        <v>0</v>
      </c>
      <c r="O214" s="345">
        <f t="shared" si="53"/>
        <v>0</v>
      </c>
      <c r="P214" s="312">
        <f t="shared" si="52"/>
        <v>0</v>
      </c>
      <c r="Q214" s="294"/>
      <c r="R214" s="471"/>
      <c r="S214" s="472"/>
      <c r="T214" s="289"/>
    </row>
    <row r="215" spans="2:20" ht="18.75" customHeight="1">
      <c r="B215" s="292"/>
      <c r="C215" s="313" t="s">
        <v>209</v>
      </c>
      <c r="D215" s="315"/>
      <c r="E215" s="315"/>
      <c r="F215" s="315"/>
      <c r="G215" s="315"/>
      <c r="H215" s="315"/>
      <c r="I215" s="315"/>
      <c r="J215" s="315"/>
      <c r="K215" s="315"/>
      <c r="L215" s="315"/>
      <c r="M215" s="315"/>
      <c r="N215" s="315"/>
      <c r="O215" s="316"/>
      <c r="P215" s="312">
        <f t="shared" si="52"/>
        <v>0</v>
      </c>
      <c r="Q215" s="294"/>
      <c r="R215" s="471"/>
      <c r="S215" s="472"/>
      <c r="T215" s="289"/>
    </row>
    <row r="216" spans="2:20" ht="18.75" customHeight="1">
      <c r="B216" s="292"/>
      <c r="C216" s="313" t="s">
        <v>210</v>
      </c>
      <c r="D216" s="315"/>
      <c r="E216" s="315"/>
      <c r="F216" s="315"/>
      <c r="G216" s="315"/>
      <c r="H216" s="315"/>
      <c r="I216" s="315"/>
      <c r="J216" s="315"/>
      <c r="K216" s="315"/>
      <c r="L216" s="315"/>
      <c r="M216" s="315"/>
      <c r="N216" s="315"/>
      <c r="O216" s="316"/>
      <c r="P216" s="312">
        <f t="shared" si="52"/>
        <v>0</v>
      </c>
      <c r="Q216" s="294"/>
      <c r="R216" s="471"/>
      <c r="S216" s="472"/>
      <c r="T216" s="289"/>
    </row>
    <row r="217" spans="2:20" ht="18.75" customHeight="1">
      <c r="B217" s="292"/>
      <c r="C217" s="313" t="s">
        <v>211</v>
      </c>
      <c r="D217" s="315"/>
      <c r="E217" s="315"/>
      <c r="F217" s="315"/>
      <c r="G217" s="315"/>
      <c r="H217" s="315"/>
      <c r="I217" s="315"/>
      <c r="J217" s="315"/>
      <c r="K217" s="315"/>
      <c r="L217" s="315"/>
      <c r="M217" s="315"/>
      <c r="N217" s="315"/>
      <c r="O217" s="316"/>
      <c r="P217" s="312">
        <f t="shared" si="52"/>
        <v>0</v>
      </c>
      <c r="Q217" s="294"/>
      <c r="R217" s="471"/>
      <c r="S217" s="472"/>
      <c r="T217" s="289"/>
    </row>
    <row r="218" spans="2:20" ht="18.75" customHeight="1">
      <c r="B218" s="292"/>
      <c r="C218" s="313" t="s">
        <v>212</v>
      </c>
      <c r="D218" s="315"/>
      <c r="E218" s="315"/>
      <c r="F218" s="315"/>
      <c r="G218" s="315"/>
      <c r="H218" s="315"/>
      <c r="I218" s="315"/>
      <c r="J218" s="315"/>
      <c r="K218" s="315"/>
      <c r="L218" s="315"/>
      <c r="M218" s="315"/>
      <c r="N218" s="315"/>
      <c r="O218" s="316"/>
      <c r="P218" s="312">
        <f t="shared" si="52"/>
        <v>0</v>
      </c>
      <c r="Q218" s="294"/>
      <c r="R218" s="471"/>
      <c r="S218" s="472"/>
      <c r="T218" s="289"/>
    </row>
    <row r="219" spans="2:20" ht="18.75" customHeight="1">
      <c r="B219" s="292"/>
      <c r="C219" s="342" t="s">
        <v>213</v>
      </c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1"/>
      <c r="P219" s="312">
        <f t="shared" si="52"/>
        <v>0</v>
      </c>
      <c r="Q219" s="294"/>
      <c r="R219" s="471"/>
      <c r="S219" s="472"/>
      <c r="T219" s="289"/>
    </row>
    <row r="220" spans="2:20" ht="18.75" customHeight="1">
      <c r="B220" s="292"/>
      <c r="C220" s="346" t="s">
        <v>214</v>
      </c>
      <c r="D220" s="310"/>
      <c r="E220" s="310"/>
      <c r="F220" s="310"/>
      <c r="G220" s="310"/>
      <c r="H220" s="310"/>
      <c r="I220" s="310"/>
      <c r="J220" s="310"/>
      <c r="K220" s="310"/>
      <c r="L220" s="310"/>
      <c r="M220" s="310"/>
      <c r="N220" s="310"/>
      <c r="O220" s="311"/>
      <c r="P220" s="312">
        <f t="shared" si="52"/>
        <v>0</v>
      </c>
      <c r="Q220" s="294"/>
      <c r="R220" s="471"/>
      <c r="S220" s="472"/>
      <c r="T220" s="289"/>
    </row>
    <row r="221" spans="2:20" ht="18.75" customHeight="1">
      <c r="B221" s="292"/>
      <c r="C221" s="347" t="s">
        <v>215</v>
      </c>
      <c r="D221" s="318"/>
      <c r="E221" s="318"/>
      <c r="F221" s="318"/>
      <c r="G221" s="318"/>
      <c r="H221" s="318"/>
      <c r="I221" s="318"/>
      <c r="J221" s="318"/>
      <c r="K221" s="318"/>
      <c r="L221" s="318"/>
      <c r="M221" s="318"/>
      <c r="N221" s="318"/>
      <c r="O221" s="319"/>
      <c r="P221" s="320">
        <f t="shared" si="52"/>
        <v>0</v>
      </c>
      <c r="Q221" s="294"/>
      <c r="R221" s="473"/>
      <c r="S221" s="474"/>
      <c r="T221" s="289"/>
    </row>
    <row r="222" spans="2:20" ht="18.75" customHeight="1">
      <c r="B222" s="292"/>
      <c r="C222" s="348" t="s">
        <v>216</v>
      </c>
      <c r="D222" s="322">
        <f t="shared" ref="D222:O222" si="54">SUBTOTAL(9,D201:D221)</f>
        <v>0</v>
      </c>
      <c r="E222" s="322">
        <f t="shared" si="54"/>
        <v>0</v>
      </c>
      <c r="F222" s="322">
        <f t="shared" si="54"/>
        <v>0</v>
      </c>
      <c r="G222" s="322">
        <f t="shared" si="54"/>
        <v>0</v>
      </c>
      <c r="H222" s="322">
        <f t="shared" si="54"/>
        <v>0</v>
      </c>
      <c r="I222" s="322">
        <f t="shared" si="54"/>
        <v>0</v>
      </c>
      <c r="J222" s="322">
        <f t="shared" si="54"/>
        <v>0</v>
      </c>
      <c r="K222" s="322">
        <f t="shared" si="54"/>
        <v>0</v>
      </c>
      <c r="L222" s="322">
        <f t="shared" si="54"/>
        <v>0</v>
      </c>
      <c r="M222" s="322">
        <f t="shared" si="54"/>
        <v>0</v>
      </c>
      <c r="N222" s="322">
        <f t="shared" si="54"/>
        <v>0</v>
      </c>
      <c r="O222" s="323">
        <f t="shared" si="54"/>
        <v>0</v>
      </c>
      <c r="P222" s="324">
        <f t="shared" si="52"/>
        <v>0</v>
      </c>
      <c r="Q222" s="294"/>
      <c r="R222" s="475"/>
      <c r="S222" s="476"/>
      <c r="T222" s="289"/>
    </row>
    <row r="223" spans="2:20" ht="6" customHeight="1">
      <c r="B223" s="292"/>
      <c r="C223" s="294"/>
      <c r="D223" s="294"/>
      <c r="E223" s="294"/>
      <c r="F223" s="294"/>
      <c r="G223" s="294"/>
      <c r="H223" s="294"/>
      <c r="I223" s="294"/>
      <c r="J223" s="294"/>
      <c r="K223" s="294"/>
      <c r="L223" s="294"/>
      <c r="M223" s="294"/>
      <c r="N223" s="294"/>
      <c r="O223" s="294"/>
      <c r="P223" s="294"/>
      <c r="Q223" s="294"/>
      <c r="R223" s="325"/>
      <c r="S223" s="325"/>
      <c r="T223" s="289"/>
    </row>
    <row r="224" spans="2:20" ht="18.75" customHeight="1">
      <c r="B224" s="326"/>
      <c r="C224" s="342" t="s">
        <v>217</v>
      </c>
      <c r="D224" s="327"/>
      <c r="E224" s="327"/>
      <c r="F224" s="327"/>
      <c r="G224" s="327"/>
      <c r="H224" s="327"/>
      <c r="I224" s="327"/>
      <c r="J224" s="327"/>
      <c r="K224" s="327"/>
      <c r="L224" s="327"/>
      <c r="M224" s="327"/>
      <c r="N224" s="327"/>
      <c r="O224" s="328"/>
      <c r="P224" s="329">
        <f t="shared" ref="P224:P225" si="55">SUM(D224:O224)</f>
        <v>0</v>
      </c>
      <c r="Q224" s="294"/>
      <c r="R224" s="471"/>
      <c r="S224" s="472"/>
      <c r="T224" s="289"/>
    </row>
    <row r="225" spans="2:24" ht="18.75" customHeight="1">
      <c r="B225" s="326"/>
      <c r="C225" s="342" t="s">
        <v>218</v>
      </c>
      <c r="D225" s="327"/>
      <c r="E225" s="327"/>
      <c r="F225" s="327"/>
      <c r="G225" s="327"/>
      <c r="H225" s="327"/>
      <c r="I225" s="327"/>
      <c r="J225" s="327"/>
      <c r="K225" s="327"/>
      <c r="L225" s="327"/>
      <c r="M225" s="327"/>
      <c r="N225" s="330"/>
      <c r="O225" s="331"/>
      <c r="P225" s="332">
        <f t="shared" si="55"/>
        <v>0</v>
      </c>
      <c r="Q225" s="294"/>
      <c r="R225" s="473"/>
      <c r="S225" s="474"/>
      <c r="T225" s="289"/>
    </row>
    <row r="226" spans="2:24" s="308" customFormat="1" ht="18.75" customHeight="1">
      <c r="B226" s="301"/>
      <c r="C226" s="294"/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349" t="s">
        <v>219</v>
      </c>
      <c r="O226" s="349"/>
      <c r="P226" s="335">
        <f t="shared" ref="P226:P263" si="56">ROUND(IF(P224*P225=0,0,P222/P224*P225),2)</f>
        <v>0</v>
      </c>
      <c r="Q226" s="306"/>
      <c r="R226" s="477"/>
      <c r="S226" s="478"/>
      <c r="T226" s="307"/>
    </row>
    <row r="227" spans="2:24" ht="30" customHeight="1">
      <c r="B227" s="289"/>
      <c r="C227" s="294"/>
      <c r="D227" s="294"/>
      <c r="E227" s="294"/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89"/>
    </row>
    <row r="228" spans="2:24" ht="18.75" customHeight="1">
      <c r="B228" s="292">
        <f t="shared" ref="B228" si="57">D228</f>
        <v>0</v>
      </c>
      <c r="C228" s="337" t="s">
        <v>183</v>
      </c>
      <c r="D228" s="479"/>
      <c r="E228" s="480"/>
      <c r="F228" s="480"/>
      <c r="G228" s="480"/>
      <c r="H228" s="480"/>
      <c r="I228" s="481"/>
      <c r="J228" s="294"/>
      <c r="K228" s="294"/>
      <c r="L228" s="295"/>
      <c r="M228" s="294"/>
      <c r="N228" s="294"/>
      <c r="O228" s="294"/>
      <c r="P228" s="296"/>
      <c r="Q228" s="294"/>
      <c r="R228" s="296"/>
      <c r="S228" s="296"/>
      <c r="T228" s="289"/>
    </row>
    <row r="229" spans="2:24" ht="18.75" customHeight="1">
      <c r="B229" s="292"/>
      <c r="C229" s="338" t="s">
        <v>184</v>
      </c>
      <c r="D229" s="479"/>
      <c r="E229" s="480"/>
      <c r="F229" s="480"/>
      <c r="G229" s="480"/>
      <c r="H229" s="480"/>
      <c r="I229" s="481"/>
      <c r="J229" s="294"/>
      <c r="K229" s="295"/>
      <c r="L229" s="294"/>
      <c r="M229" s="294"/>
      <c r="N229" s="294"/>
      <c r="O229" s="294"/>
      <c r="P229" s="296"/>
      <c r="Q229" s="294"/>
      <c r="R229" s="296"/>
      <c r="S229" s="296"/>
      <c r="T229" s="289"/>
    </row>
    <row r="230" spans="2:24" ht="18.75" customHeight="1">
      <c r="B230" s="292">
        <f t="shared" ref="B230:B232" si="58">D230</f>
        <v>0</v>
      </c>
      <c r="C230" s="338" t="s">
        <v>8</v>
      </c>
      <c r="D230" s="479"/>
      <c r="E230" s="480"/>
      <c r="F230" s="480"/>
      <c r="G230" s="480"/>
      <c r="H230" s="480"/>
      <c r="I230" s="481"/>
      <c r="J230" s="294"/>
      <c r="K230" s="294"/>
      <c r="L230" s="295"/>
      <c r="M230" s="294"/>
      <c r="N230" s="294"/>
      <c r="O230" s="294"/>
      <c r="P230" s="296"/>
      <c r="Q230" s="294"/>
      <c r="R230" s="339" t="s">
        <v>185</v>
      </c>
      <c r="S230" s="340"/>
      <c r="T230" s="289"/>
    </row>
    <row r="231" spans="2:24" ht="18.75" customHeight="1">
      <c r="B231" s="292">
        <f t="shared" si="58"/>
        <v>0</v>
      </c>
      <c r="C231" s="338" t="s">
        <v>186</v>
      </c>
      <c r="D231" s="479"/>
      <c r="E231" s="480"/>
      <c r="F231" s="480"/>
      <c r="G231" s="480"/>
      <c r="H231" s="480"/>
      <c r="I231" s="481"/>
      <c r="J231" s="294"/>
      <c r="K231" s="294"/>
      <c r="L231" s="295"/>
      <c r="M231" s="294"/>
      <c r="N231" s="294"/>
      <c r="O231" s="294"/>
      <c r="P231" s="296"/>
      <c r="Q231" s="294"/>
      <c r="R231" s="298" t="s">
        <v>189</v>
      </c>
      <c r="S231" s="299"/>
      <c r="T231" s="289"/>
    </row>
    <row r="232" spans="2:24" ht="18.75" customHeight="1">
      <c r="B232" s="292">
        <f t="shared" si="58"/>
        <v>0</v>
      </c>
      <c r="C232" s="338" t="s">
        <v>190</v>
      </c>
      <c r="D232" s="479"/>
      <c r="E232" s="480"/>
      <c r="F232" s="480"/>
      <c r="G232" s="480"/>
      <c r="H232" s="480"/>
      <c r="I232" s="481"/>
      <c r="J232" s="294"/>
      <c r="K232" s="294"/>
      <c r="L232" s="295"/>
      <c r="M232" s="294"/>
      <c r="N232" s="294"/>
      <c r="O232" s="294"/>
      <c r="P232" s="296"/>
      <c r="Q232" s="294"/>
      <c r="R232" s="298" t="s">
        <v>191</v>
      </c>
      <c r="S232" s="299"/>
      <c r="T232" s="289"/>
    </row>
    <row r="233" spans="2:24" ht="18.75" customHeight="1">
      <c r="B233" s="292"/>
      <c r="C233" s="338" t="s">
        <v>172</v>
      </c>
      <c r="D233" s="471"/>
      <c r="E233" s="482"/>
      <c r="F233" s="482"/>
      <c r="G233" s="482"/>
      <c r="H233" s="482"/>
      <c r="I233" s="472"/>
      <c r="J233" s="294"/>
      <c r="K233" s="295"/>
      <c r="L233" s="294"/>
      <c r="M233" s="294"/>
      <c r="N233" s="294"/>
      <c r="O233" s="294"/>
      <c r="P233" s="296"/>
      <c r="Q233" s="294"/>
      <c r="R233" s="298" t="s">
        <v>192</v>
      </c>
      <c r="S233" s="299"/>
      <c r="T233" s="289"/>
    </row>
    <row r="234" spans="2:24" ht="18.75" customHeight="1">
      <c r="B234" s="341">
        <f t="shared" ref="B234" si="59">D234</f>
        <v>0</v>
      </c>
      <c r="C234" s="338" t="s">
        <v>193</v>
      </c>
      <c r="D234" s="483"/>
      <c r="E234" s="484"/>
      <c r="F234" s="484"/>
      <c r="G234" s="484"/>
      <c r="H234" s="484"/>
      <c r="I234" s="485"/>
      <c r="J234" s="294"/>
      <c r="K234" s="295"/>
      <c r="L234" s="294"/>
      <c r="M234" s="294"/>
      <c r="N234" s="294"/>
      <c r="O234" s="294"/>
      <c r="P234" s="296"/>
      <c r="Q234" s="294"/>
      <c r="R234" s="296"/>
      <c r="S234" s="296"/>
      <c r="T234" s="289"/>
    </row>
    <row r="235" spans="2:24" ht="12" customHeight="1">
      <c r="B235" s="292"/>
      <c r="C235" s="294"/>
      <c r="D235" s="294"/>
      <c r="E235" s="294"/>
      <c r="F235" s="294"/>
      <c r="G235" s="294"/>
      <c r="H235" s="294"/>
      <c r="I235" s="294"/>
      <c r="J235" s="294"/>
      <c r="K235" s="294"/>
      <c r="L235" s="294"/>
      <c r="M235" s="294"/>
      <c r="N235" s="294"/>
      <c r="O235" s="294"/>
      <c r="P235" s="294"/>
      <c r="Q235" s="294"/>
      <c r="R235" s="294"/>
      <c r="S235" s="294"/>
      <c r="T235" s="289"/>
    </row>
    <row r="236" spans="2:24" s="308" customFormat="1" ht="18.75" customHeight="1">
      <c r="B236" s="301"/>
      <c r="C236" s="338" t="s">
        <v>187</v>
      </c>
      <c r="D236" s="303"/>
      <c r="E236" s="303"/>
      <c r="F236" s="303"/>
      <c r="G236" s="303"/>
      <c r="H236" s="303"/>
      <c r="I236" s="303"/>
      <c r="J236" s="303"/>
      <c r="K236" s="303"/>
      <c r="L236" s="303"/>
      <c r="M236" s="303"/>
      <c r="N236" s="303"/>
      <c r="O236" s="304"/>
      <c r="P236" s="305" t="s">
        <v>188</v>
      </c>
      <c r="Q236" s="306"/>
      <c r="R236" s="486" t="s">
        <v>194</v>
      </c>
      <c r="S236" s="487"/>
      <c r="T236" s="307"/>
      <c r="V236" s="288"/>
      <c r="W236" s="288"/>
      <c r="X236" s="288"/>
    </row>
    <row r="237" spans="2:24" ht="6" customHeight="1">
      <c r="B237" s="292"/>
      <c r="C237" s="294"/>
      <c r="D237" s="294"/>
      <c r="E237" s="294"/>
      <c r="F237" s="294"/>
      <c r="G237" s="294"/>
      <c r="H237" s="294"/>
      <c r="I237" s="294"/>
      <c r="J237" s="294"/>
      <c r="K237" s="294"/>
      <c r="L237" s="294"/>
      <c r="M237" s="294"/>
      <c r="N237" s="294"/>
      <c r="O237" s="294"/>
      <c r="P237" s="294"/>
      <c r="Q237" s="294"/>
      <c r="R237" s="294"/>
      <c r="S237" s="294"/>
      <c r="T237" s="289"/>
    </row>
    <row r="238" spans="2:24" ht="18.75" customHeight="1">
      <c r="B238" s="292"/>
      <c r="C238" s="342" t="s">
        <v>195</v>
      </c>
      <c r="D238" s="310"/>
      <c r="E238" s="310"/>
      <c r="F238" s="310"/>
      <c r="G238" s="310"/>
      <c r="H238" s="310"/>
      <c r="I238" s="310"/>
      <c r="J238" s="310"/>
      <c r="K238" s="310"/>
      <c r="L238" s="310"/>
      <c r="M238" s="310"/>
      <c r="N238" s="310"/>
      <c r="O238" s="311"/>
      <c r="P238" s="312">
        <f t="shared" ref="P238:P248" si="60">SUM(D238:O238)</f>
        <v>0</v>
      </c>
      <c r="Q238" s="294"/>
      <c r="R238" s="471"/>
      <c r="S238" s="472"/>
      <c r="T238" s="289"/>
    </row>
    <row r="239" spans="2:24" ht="18.75" customHeight="1">
      <c r="B239" s="292"/>
      <c r="C239" s="342" t="s">
        <v>196</v>
      </c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6"/>
      <c r="P239" s="312">
        <f t="shared" si="60"/>
        <v>0</v>
      </c>
      <c r="Q239" s="294"/>
      <c r="R239" s="471"/>
      <c r="S239" s="472"/>
      <c r="T239" s="289"/>
    </row>
    <row r="240" spans="2:24" ht="18.75" customHeight="1">
      <c r="B240" s="292"/>
      <c r="C240" s="343" t="s">
        <v>197</v>
      </c>
      <c r="D240" s="310"/>
      <c r="E240" s="310"/>
      <c r="F240" s="310"/>
      <c r="G240" s="310"/>
      <c r="H240" s="310"/>
      <c r="I240" s="310"/>
      <c r="J240" s="310"/>
      <c r="K240" s="310"/>
      <c r="L240" s="310"/>
      <c r="M240" s="310"/>
      <c r="N240" s="310"/>
      <c r="O240" s="311"/>
      <c r="P240" s="312">
        <f t="shared" si="60"/>
        <v>0</v>
      </c>
      <c r="Q240" s="294"/>
      <c r="R240" s="471"/>
      <c r="S240" s="472"/>
      <c r="T240" s="289"/>
    </row>
    <row r="241" spans="2:20" ht="18.75" customHeight="1">
      <c r="B241" s="292"/>
      <c r="C241" s="343" t="s">
        <v>198</v>
      </c>
      <c r="D241" s="310"/>
      <c r="E241" s="310"/>
      <c r="F241" s="310"/>
      <c r="G241" s="310"/>
      <c r="H241" s="310"/>
      <c r="I241" s="310"/>
      <c r="J241" s="310"/>
      <c r="K241" s="310"/>
      <c r="L241" s="310"/>
      <c r="M241" s="310"/>
      <c r="N241" s="310"/>
      <c r="O241" s="311"/>
      <c r="P241" s="312">
        <f t="shared" si="60"/>
        <v>0</v>
      </c>
      <c r="Q241" s="294"/>
      <c r="R241" s="471"/>
      <c r="S241" s="472"/>
      <c r="T241" s="289"/>
    </row>
    <row r="242" spans="2:20" ht="18.75" customHeight="1">
      <c r="B242" s="292"/>
      <c r="C242" s="343" t="s">
        <v>199</v>
      </c>
      <c r="D242" s="310"/>
      <c r="E242" s="310"/>
      <c r="F242" s="310"/>
      <c r="G242" s="310"/>
      <c r="H242" s="310"/>
      <c r="I242" s="310"/>
      <c r="J242" s="310"/>
      <c r="K242" s="310"/>
      <c r="L242" s="310"/>
      <c r="M242" s="310"/>
      <c r="N242" s="310"/>
      <c r="O242" s="311"/>
      <c r="P242" s="312">
        <f t="shared" si="60"/>
        <v>0</v>
      </c>
      <c r="Q242" s="294"/>
      <c r="R242" s="471"/>
      <c r="S242" s="472"/>
      <c r="T242" s="289"/>
    </row>
    <row r="243" spans="2:20" ht="18.75" customHeight="1">
      <c r="B243" s="292"/>
      <c r="C243" s="343" t="s">
        <v>200</v>
      </c>
      <c r="D243" s="310"/>
      <c r="E243" s="310"/>
      <c r="F243" s="310"/>
      <c r="G243" s="310"/>
      <c r="H243" s="310"/>
      <c r="I243" s="310"/>
      <c r="J243" s="310"/>
      <c r="K243" s="310"/>
      <c r="L243" s="310"/>
      <c r="M243" s="310"/>
      <c r="N243" s="310"/>
      <c r="O243" s="311"/>
      <c r="P243" s="312">
        <f t="shared" si="60"/>
        <v>0</v>
      </c>
      <c r="Q243" s="294"/>
      <c r="R243" s="471"/>
      <c r="S243" s="472"/>
      <c r="T243" s="289"/>
    </row>
    <row r="244" spans="2:20" ht="18.75" customHeight="1">
      <c r="B244" s="292"/>
      <c r="C244" s="343" t="s">
        <v>201</v>
      </c>
      <c r="D244" s="310"/>
      <c r="E244" s="310"/>
      <c r="F244" s="310"/>
      <c r="G244" s="310"/>
      <c r="H244" s="310"/>
      <c r="I244" s="310"/>
      <c r="J244" s="310"/>
      <c r="K244" s="310"/>
      <c r="L244" s="310"/>
      <c r="M244" s="310"/>
      <c r="N244" s="310"/>
      <c r="O244" s="311"/>
      <c r="P244" s="312">
        <f t="shared" si="60"/>
        <v>0</v>
      </c>
      <c r="Q244" s="294"/>
      <c r="R244" s="471"/>
      <c r="S244" s="472"/>
      <c r="T244" s="289"/>
    </row>
    <row r="245" spans="2:20" ht="18.75" customHeight="1">
      <c r="B245" s="292"/>
      <c r="C245" s="343" t="s">
        <v>202</v>
      </c>
      <c r="D245" s="310"/>
      <c r="E245" s="310"/>
      <c r="F245" s="310"/>
      <c r="G245" s="310"/>
      <c r="H245" s="310"/>
      <c r="I245" s="310"/>
      <c r="J245" s="310"/>
      <c r="K245" s="310"/>
      <c r="L245" s="310"/>
      <c r="M245" s="310"/>
      <c r="N245" s="310"/>
      <c r="O245" s="311"/>
      <c r="P245" s="312">
        <f t="shared" si="60"/>
        <v>0</v>
      </c>
      <c r="Q245" s="294"/>
      <c r="R245" s="471"/>
      <c r="S245" s="472"/>
      <c r="T245" s="289"/>
    </row>
    <row r="246" spans="2:20" ht="18.75" customHeight="1">
      <c r="B246" s="292"/>
      <c r="C246" s="343" t="s">
        <v>203</v>
      </c>
      <c r="D246" s="310"/>
      <c r="E246" s="310"/>
      <c r="F246" s="310"/>
      <c r="G246" s="310"/>
      <c r="H246" s="310"/>
      <c r="I246" s="310"/>
      <c r="J246" s="310"/>
      <c r="K246" s="310"/>
      <c r="L246" s="310"/>
      <c r="M246" s="310"/>
      <c r="N246" s="310"/>
      <c r="O246" s="311"/>
      <c r="P246" s="312">
        <f t="shared" si="60"/>
        <v>0</v>
      </c>
      <c r="Q246" s="294"/>
      <c r="R246" s="471"/>
      <c r="S246" s="472"/>
      <c r="T246" s="289"/>
    </row>
    <row r="247" spans="2:20" ht="18.75" customHeight="1">
      <c r="B247" s="292"/>
      <c r="C247" s="343" t="s">
        <v>204</v>
      </c>
      <c r="D247" s="310"/>
      <c r="E247" s="310"/>
      <c r="F247" s="310"/>
      <c r="G247" s="310"/>
      <c r="H247" s="310"/>
      <c r="I247" s="310"/>
      <c r="J247" s="310"/>
      <c r="K247" s="310"/>
      <c r="L247" s="310"/>
      <c r="M247" s="310"/>
      <c r="N247" s="310"/>
      <c r="O247" s="311"/>
      <c r="P247" s="312">
        <f t="shared" si="60"/>
        <v>0</v>
      </c>
      <c r="Q247" s="294"/>
      <c r="R247" s="471"/>
      <c r="S247" s="472"/>
      <c r="T247" s="289"/>
    </row>
    <row r="248" spans="2:20" ht="18.75" customHeight="1">
      <c r="B248" s="292"/>
      <c r="C248" s="338" t="s">
        <v>205</v>
      </c>
      <c r="D248" s="344">
        <f t="shared" ref="D248:O248" si="61">SUBTOTAL(9,D238:D247)</f>
        <v>0</v>
      </c>
      <c r="E248" s="344">
        <f t="shared" si="61"/>
        <v>0</v>
      </c>
      <c r="F248" s="344">
        <f t="shared" si="61"/>
        <v>0</v>
      </c>
      <c r="G248" s="344">
        <f t="shared" si="61"/>
        <v>0</v>
      </c>
      <c r="H248" s="344">
        <f t="shared" si="61"/>
        <v>0</v>
      </c>
      <c r="I248" s="344">
        <f t="shared" si="61"/>
        <v>0</v>
      </c>
      <c r="J248" s="344">
        <f t="shared" si="61"/>
        <v>0</v>
      </c>
      <c r="K248" s="344">
        <f t="shared" si="61"/>
        <v>0</v>
      </c>
      <c r="L248" s="344">
        <f t="shared" si="61"/>
        <v>0</v>
      </c>
      <c r="M248" s="344">
        <f t="shared" si="61"/>
        <v>0</v>
      </c>
      <c r="N248" s="344">
        <f t="shared" si="61"/>
        <v>0</v>
      </c>
      <c r="O248" s="345">
        <f t="shared" si="61"/>
        <v>0</v>
      </c>
      <c r="P248" s="312">
        <f t="shared" si="60"/>
        <v>0</v>
      </c>
      <c r="Q248" s="294"/>
      <c r="R248" s="471"/>
      <c r="S248" s="472"/>
      <c r="T248" s="289"/>
    </row>
    <row r="249" spans="2:20" ht="18.75" customHeight="1">
      <c r="B249" s="292"/>
      <c r="C249" s="313" t="s">
        <v>206</v>
      </c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6"/>
      <c r="P249" s="312">
        <f t="shared" ref="P249:P259" si="62">SUM(D249:O249)</f>
        <v>0</v>
      </c>
      <c r="Q249" s="294"/>
      <c r="R249" s="471"/>
      <c r="S249" s="472"/>
      <c r="T249" s="289"/>
    </row>
    <row r="250" spans="2:20" ht="18.75" customHeight="1">
      <c r="B250" s="292"/>
      <c r="C250" s="313" t="s">
        <v>207</v>
      </c>
      <c r="D250" s="315"/>
      <c r="E250" s="315"/>
      <c r="F250" s="315"/>
      <c r="G250" s="315"/>
      <c r="H250" s="315"/>
      <c r="I250" s="315"/>
      <c r="J250" s="315"/>
      <c r="K250" s="315"/>
      <c r="L250" s="315"/>
      <c r="M250" s="315"/>
      <c r="N250" s="315"/>
      <c r="O250" s="316"/>
      <c r="P250" s="312">
        <f t="shared" si="62"/>
        <v>0</v>
      </c>
      <c r="Q250" s="294"/>
      <c r="R250" s="471"/>
      <c r="S250" s="472"/>
      <c r="T250" s="289"/>
    </row>
    <row r="251" spans="2:20" ht="18.75" customHeight="1">
      <c r="B251" s="292"/>
      <c r="C251" s="338" t="s">
        <v>208</v>
      </c>
      <c r="D251" s="344">
        <f t="shared" ref="D251:O251" si="63">SUBTOTAL(9,D249:D250)</f>
        <v>0</v>
      </c>
      <c r="E251" s="344">
        <f t="shared" si="63"/>
        <v>0</v>
      </c>
      <c r="F251" s="344">
        <f t="shared" si="63"/>
        <v>0</v>
      </c>
      <c r="G251" s="344">
        <f t="shared" si="63"/>
        <v>0</v>
      </c>
      <c r="H251" s="344">
        <f t="shared" si="63"/>
        <v>0</v>
      </c>
      <c r="I251" s="344">
        <f t="shared" si="63"/>
        <v>0</v>
      </c>
      <c r="J251" s="344">
        <f t="shared" si="63"/>
        <v>0</v>
      </c>
      <c r="K251" s="344">
        <f t="shared" si="63"/>
        <v>0</v>
      </c>
      <c r="L251" s="344">
        <f t="shared" si="63"/>
        <v>0</v>
      </c>
      <c r="M251" s="344">
        <f t="shared" si="63"/>
        <v>0</v>
      </c>
      <c r="N251" s="344">
        <f t="shared" si="63"/>
        <v>0</v>
      </c>
      <c r="O251" s="345">
        <f t="shared" si="63"/>
        <v>0</v>
      </c>
      <c r="P251" s="312">
        <f t="shared" si="62"/>
        <v>0</v>
      </c>
      <c r="Q251" s="294"/>
      <c r="R251" s="471"/>
      <c r="S251" s="472"/>
      <c r="T251" s="289"/>
    </row>
    <row r="252" spans="2:20" ht="18.75" customHeight="1">
      <c r="B252" s="292"/>
      <c r="C252" s="313" t="s">
        <v>209</v>
      </c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6"/>
      <c r="P252" s="312">
        <f t="shared" si="62"/>
        <v>0</v>
      </c>
      <c r="Q252" s="294"/>
      <c r="R252" s="471"/>
      <c r="S252" s="472"/>
      <c r="T252" s="289"/>
    </row>
    <row r="253" spans="2:20" ht="18.75" customHeight="1">
      <c r="B253" s="292"/>
      <c r="C253" s="313" t="s">
        <v>210</v>
      </c>
      <c r="D253" s="315"/>
      <c r="E253" s="315"/>
      <c r="F253" s="315"/>
      <c r="G253" s="315"/>
      <c r="H253" s="315"/>
      <c r="I253" s="315"/>
      <c r="J253" s="315"/>
      <c r="K253" s="315"/>
      <c r="L253" s="315"/>
      <c r="M253" s="315"/>
      <c r="N253" s="315"/>
      <c r="O253" s="316"/>
      <c r="P253" s="312">
        <f t="shared" si="62"/>
        <v>0</v>
      </c>
      <c r="Q253" s="294"/>
      <c r="R253" s="471"/>
      <c r="S253" s="472"/>
      <c r="T253" s="289"/>
    </row>
    <row r="254" spans="2:20" ht="18.75" customHeight="1">
      <c r="B254" s="292"/>
      <c r="C254" s="313" t="s">
        <v>211</v>
      </c>
      <c r="D254" s="315"/>
      <c r="E254" s="315"/>
      <c r="F254" s="315"/>
      <c r="G254" s="315"/>
      <c r="H254" s="315"/>
      <c r="I254" s="315"/>
      <c r="J254" s="315"/>
      <c r="K254" s="315"/>
      <c r="L254" s="315"/>
      <c r="M254" s="315"/>
      <c r="N254" s="315"/>
      <c r="O254" s="316"/>
      <c r="P254" s="312">
        <f t="shared" si="62"/>
        <v>0</v>
      </c>
      <c r="Q254" s="294"/>
      <c r="R254" s="471"/>
      <c r="S254" s="472"/>
      <c r="T254" s="289"/>
    </row>
    <row r="255" spans="2:20" ht="18.75" customHeight="1">
      <c r="B255" s="292"/>
      <c r="C255" s="313" t="s">
        <v>212</v>
      </c>
      <c r="D255" s="315"/>
      <c r="E255" s="315"/>
      <c r="F255" s="315"/>
      <c r="G255" s="315"/>
      <c r="H255" s="315"/>
      <c r="I255" s="315"/>
      <c r="J255" s="315"/>
      <c r="K255" s="315"/>
      <c r="L255" s="315"/>
      <c r="M255" s="315"/>
      <c r="N255" s="315"/>
      <c r="O255" s="316"/>
      <c r="P255" s="312">
        <f t="shared" si="62"/>
        <v>0</v>
      </c>
      <c r="Q255" s="294"/>
      <c r="R255" s="471"/>
      <c r="S255" s="472"/>
      <c r="T255" s="289"/>
    </row>
    <row r="256" spans="2:20" ht="18.75" customHeight="1">
      <c r="B256" s="292"/>
      <c r="C256" s="342" t="s">
        <v>213</v>
      </c>
      <c r="D256" s="310"/>
      <c r="E256" s="310"/>
      <c r="F256" s="310"/>
      <c r="G256" s="310"/>
      <c r="H256" s="310"/>
      <c r="I256" s="310"/>
      <c r="J256" s="310"/>
      <c r="K256" s="310"/>
      <c r="L256" s="310"/>
      <c r="M256" s="310"/>
      <c r="N256" s="310"/>
      <c r="O256" s="311"/>
      <c r="P256" s="312">
        <f t="shared" si="62"/>
        <v>0</v>
      </c>
      <c r="Q256" s="294"/>
      <c r="R256" s="471"/>
      <c r="S256" s="472"/>
      <c r="T256" s="289"/>
    </row>
    <row r="257" spans="2:20" ht="18.75" customHeight="1">
      <c r="B257" s="292"/>
      <c r="C257" s="346" t="s">
        <v>214</v>
      </c>
      <c r="D257" s="310"/>
      <c r="E257" s="310"/>
      <c r="F257" s="310"/>
      <c r="G257" s="310"/>
      <c r="H257" s="310"/>
      <c r="I257" s="310"/>
      <c r="J257" s="310"/>
      <c r="K257" s="310"/>
      <c r="L257" s="310"/>
      <c r="M257" s="310"/>
      <c r="N257" s="310"/>
      <c r="O257" s="311"/>
      <c r="P257" s="312">
        <f t="shared" si="62"/>
        <v>0</v>
      </c>
      <c r="Q257" s="294"/>
      <c r="R257" s="471"/>
      <c r="S257" s="472"/>
      <c r="T257" s="289"/>
    </row>
    <row r="258" spans="2:20" ht="18.75" customHeight="1">
      <c r="B258" s="292"/>
      <c r="C258" s="347" t="s">
        <v>215</v>
      </c>
      <c r="D258" s="318"/>
      <c r="E258" s="318"/>
      <c r="F258" s="318"/>
      <c r="G258" s="318"/>
      <c r="H258" s="318"/>
      <c r="I258" s="318"/>
      <c r="J258" s="318"/>
      <c r="K258" s="318"/>
      <c r="L258" s="318"/>
      <c r="M258" s="318"/>
      <c r="N258" s="318"/>
      <c r="O258" s="319"/>
      <c r="P258" s="320">
        <f t="shared" si="62"/>
        <v>0</v>
      </c>
      <c r="Q258" s="294"/>
      <c r="R258" s="473"/>
      <c r="S258" s="474"/>
      <c r="T258" s="289"/>
    </row>
    <row r="259" spans="2:20" ht="18.75" customHeight="1">
      <c r="B259" s="292"/>
      <c r="C259" s="348" t="s">
        <v>216</v>
      </c>
      <c r="D259" s="322">
        <f t="shared" ref="D259:O259" si="64">SUBTOTAL(9,D238:D258)</f>
        <v>0</v>
      </c>
      <c r="E259" s="322">
        <f t="shared" si="64"/>
        <v>0</v>
      </c>
      <c r="F259" s="322">
        <f t="shared" si="64"/>
        <v>0</v>
      </c>
      <c r="G259" s="322">
        <f t="shared" si="64"/>
        <v>0</v>
      </c>
      <c r="H259" s="322">
        <f t="shared" si="64"/>
        <v>0</v>
      </c>
      <c r="I259" s="322">
        <f t="shared" si="64"/>
        <v>0</v>
      </c>
      <c r="J259" s="322">
        <f t="shared" si="64"/>
        <v>0</v>
      </c>
      <c r="K259" s="322">
        <f t="shared" si="64"/>
        <v>0</v>
      </c>
      <c r="L259" s="322">
        <f t="shared" si="64"/>
        <v>0</v>
      </c>
      <c r="M259" s="322">
        <f t="shared" si="64"/>
        <v>0</v>
      </c>
      <c r="N259" s="322">
        <f t="shared" si="64"/>
        <v>0</v>
      </c>
      <c r="O259" s="323">
        <f t="shared" si="64"/>
        <v>0</v>
      </c>
      <c r="P259" s="324">
        <f t="shared" si="62"/>
        <v>0</v>
      </c>
      <c r="Q259" s="294"/>
      <c r="R259" s="475"/>
      <c r="S259" s="476"/>
      <c r="T259" s="289"/>
    </row>
    <row r="260" spans="2:20" ht="6" customHeight="1">
      <c r="B260" s="292"/>
      <c r="C260" s="294"/>
      <c r="D260" s="294"/>
      <c r="E260" s="294"/>
      <c r="F260" s="294"/>
      <c r="G260" s="294"/>
      <c r="H260" s="294"/>
      <c r="I260" s="294"/>
      <c r="J260" s="294"/>
      <c r="K260" s="294"/>
      <c r="L260" s="294"/>
      <c r="M260" s="294"/>
      <c r="N260" s="294"/>
      <c r="O260" s="294"/>
      <c r="P260" s="294"/>
      <c r="Q260" s="294"/>
      <c r="R260" s="325"/>
      <c r="S260" s="325"/>
      <c r="T260" s="289"/>
    </row>
    <row r="261" spans="2:20" ht="18.75" customHeight="1">
      <c r="B261" s="326"/>
      <c r="C261" s="342" t="s">
        <v>217</v>
      </c>
      <c r="D261" s="327"/>
      <c r="E261" s="327"/>
      <c r="F261" s="327"/>
      <c r="G261" s="327"/>
      <c r="H261" s="327"/>
      <c r="I261" s="327"/>
      <c r="J261" s="327"/>
      <c r="K261" s="327"/>
      <c r="L261" s="327"/>
      <c r="M261" s="327"/>
      <c r="N261" s="327"/>
      <c r="O261" s="328"/>
      <c r="P261" s="329">
        <f t="shared" ref="P261:P262" si="65">SUM(D261:O261)</f>
        <v>0</v>
      </c>
      <c r="Q261" s="294"/>
      <c r="R261" s="471"/>
      <c r="S261" s="472"/>
      <c r="T261" s="289"/>
    </row>
    <row r="262" spans="2:20" ht="18.75" customHeight="1">
      <c r="B262" s="326"/>
      <c r="C262" s="342" t="s">
        <v>218</v>
      </c>
      <c r="D262" s="327"/>
      <c r="E262" s="327"/>
      <c r="F262" s="327"/>
      <c r="G262" s="327"/>
      <c r="H262" s="327"/>
      <c r="I262" s="327"/>
      <c r="J262" s="327"/>
      <c r="K262" s="327"/>
      <c r="L262" s="327"/>
      <c r="M262" s="327"/>
      <c r="N262" s="330"/>
      <c r="O262" s="331"/>
      <c r="P262" s="332">
        <f t="shared" si="65"/>
        <v>0</v>
      </c>
      <c r="Q262" s="294"/>
      <c r="R262" s="473"/>
      <c r="S262" s="474"/>
      <c r="T262" s="289"/>
    </row>
    <row r="263" spans="2:20" s="308" customFormat="1" ht="18.75" customHeight="1">
      <c r="B263" s="301"/>
      <c r="C263" s="294"/>
      <c r="D263" s="294"/>
      <c r="E263" s="294"/>
      <c r="F263" s="294"/>
      <c r="G263" s="294"/>
      <c r="H263" s="294"/>
      <c r="I263" s="294"/>
      <c r="J263" s="294"/>
      <c r="K263" s="294"/>
      <c r="L263" s="294"/>
      <c r="M263" s="294"/>
      <c r="N263" s="349" t="s">
        <v>219</v>
      </c>
      <c r="O263" s="349"/>
      <c r="P263" s="335">
        <f t="shared" si="56"/>
        <v>0</v>
      </c>
      <c r="Q263" s="306"/>
      <c r="R263" s="477"/>
      <c r="S263" s="478"/>
      <c r="T263" s="307"/>
    </row>
    <row r="264" spans="2:20" ht="30" customHeight="1">
      <c r="B264" s="289"/>
      <c r="C264" s="294"/>
      <c r="D264" s="294"/>
      <c r="E264" s="294"/>
      <c r="F264" s="294"/>
      <c r="G264" s="294"/>
      <c r="H264" s="294"/>
      <c r="I264" s="294"/>
      <c r="J264" s="294"/>
      <c r="K264" s="294"/>
      <c r="L264" s="294"/>
      <c r="M264" s="294"/>
      <c r="N264" s="294"/>
      <c r="O264" s="294"/>
      <c r="P264" s="294"/>
      <c r="Q264" s="294"/>
      <c r="R264" s="294"/>
      <c r="S264" s="294"/>
      <c r="T264" s="289"/>
    </row>
    <row r="265" spans="2:20" ht="18.75" customHeight="1">
      <c r="B265" s="292">
        <f t="shared" ref="B265" si="66">D265</f>
        <v>0</v>
      </c>
      <c r="C265" s="337" t="s">
        <v>183</v>
      </c>
      <c r="D265" s="479"/>
      <c r="E265" s="480"/>
      <c r="F265" s="480"/>
      <c r="G265" s="480"/>
      <c r="H265" s="480"/>
      <c r="I265" s="481"/>
      <c r="J265" s="294"/>
      <c r="K265" s="294"/>
      <c r="L265" s="295"/>
      <c r="M265" s="294"/>
      <c r="N265" s="294"/>
      <c r="O265" s="294"/>
      <c r="P265" s="296"/>
      <c r="Q265" s="294"/>
      <c r="R265" s="296"/>
      <c r="S265" s="296"/>
      <c r="T265" s="289"/>
    </row>
    <row r="266" spans="2:20" ht="18.75" customHeight="1">
      <c r="B266" s="292"/>
      <c r="C266" s="338" t="s">
        <v>184</v>
      </c>
      <c r="D266" s="479"/>
      <c r="E266" s="480"/>
      <c r="F266" s="480"/>
      <c r="G266" s="480"/>
      <c r="H266" s="480"/>
      <c r="I266" s="481"/>
      <c r="J266" s="294"/>
      <c r="K266" s="295"/>
      <c r="L266" s="294"/>
      <c r="M266" s="294"/>
      <c r="N266" s="294"/>
      <c r="O266" s="294"/>
      <c r="P266" s="296"/>
      <c r="Q266" s="294"/>
      <c r="R266" s="296"/>
      <c r="S266" s="296"/>
      <c r="T266" s="289"/>
    </row>
    <row r="267" spans="2:20" ht="18.75" customHeight="1">
      <c r="B267" s="292">
        <f t="shared" ref="B267:B269" si="67">D267</f>
        <v>0</v>
      </c>
      <c r="C267" s="338" t="s">
        <v>8</v>
      </c>
      <c r="D267" s="479"/>
      <c r="E267" s="480"/>
      <c r="F267" s="480"/>
      <c r="G267" s="480"/>
      <c r="H267" s="480"/>
      <c r="I267" s="481"/>
      <c r="J267" s="294"/>
      <c r="K267" s="294"/>
      <c r="L267" s="295"/>
      <c r="M267" s="294"/>
      <c r="N267" s="294"/>
      <c r="O267" s="294"/>
      <c r="P267" s="296"/>
      <c r="Q267" s="294"/>
      <c r="R267" s="339" t="s">
        <v>185</v>
      </c>
      <c r="S267" s="340"/>
      <c r="T267" s="289"/>
    </row>
    <row r="268" spans="2:20" ht="18.75" customHeight="1">
      <c r="B268" s="292">
        <f t="shared" si="67"/>
        <v>0</v>
      </c>
      <c r="C268" s="338" t="s">
        <v>186</v>
      </c>
      <c r="D268" s="479"/>
      <c r="E268" s="480"/>
      <c r="F268" s="480"/>
      <c r="G268" s="480"/>
      <c r="H268" s="480"/>
      <c r="I268" s="481"/>
      <c r="J268" s="294"/>
      <c r="K268" s="294"/>
      <c r="L268" s="295"/>
      <c r="M268" s="294"/>
      <c r="N268" s="294"/>
      <c r="O268" s="294"/>
      <c r="P268" s="296"/>
      <c r="Q268" s="294"/>
      <c r="R268" s="298" t="s">
        <v>189</v>
      </c>
      <c r="S268" s="299"/>
      <c r="T268" s="289"/>
    </row>
    <row r="269" spans="2:20" ht="18.75" customHeight="1">
      <c r="B269" s="292">
        <f t="shared" si="67"/>
        <v>0</v>
      </c>
      <c r="C269" s="338" t="s">
        <v>190</v>
      </c>
      <c r="D269" s="479"/>
      <c r="E269" s="480"/>
      <c r="F269" s="480"/>
      <c r="G269" s="480"/>
      <c r="H269" s="480"/>
      <c r="I269" s="481"/>
      <c r="J269" s="294"/>
      <c r="K269" s="294"/>
      <c r="L269" s="295"/>
      <c r="M269" s="294"/>
      <c r="N269" s="294"/>
      <c r="O269" s="294"/>
      <c r="P269" s="296"/>
      <c r="Q269" s="294"/>
      <c r="R269" s="298" t="s">
        <v>191</v>
      </c>
      <c r="S269" s="299"/>
      <c r="T269" s="289"/>
    </row>
    <row r="270" spans="2:20" ht="18.75" customHeight="1">
      <c r="B270" s="292"/>
      <c r="C270" s="338" t="s">
        <v>172</v>
      </c>
      <c r="D270" s="471"/>
      <c r="E270" s="482"/>
      <c r="F270" s="482"/>
      <c r="G270" s="482"/>
      <c r="H270" s="482"/>
      <c r="I270" s="472"/>
      <c r="J270" s="294"/>
      <c r="K270" s="295"/>
      <c r="L270" s="294"/>
      <c r="M270" s="294"/>
      <c r="N270" s="294"/>
      <c r="O270" s="294"/>
      <c r="P270" s="296"/>
      <c r="Q270" s="294"/>
      <c r="R270" s="298" t="s">
        <v>192</v>
      </c>
      <c r="S270" s="299"/>
      <c r="T270" s="289"/>
    </row>
    <row r="271" spans="2:20" ht="18.75" customHeight="1">
      <c r="B271" s="341">
        <f t="shared" ref="B271" si="68">D271</f>
        <v>0</v>
      </c>
      <c r="C271" s="338" t="s">
        <v>193</v>
      </c>
      <c r="D271" s="483"/>
      <c r="E271" s="484"/>
      <c r="F271" s="484"/>
      <c r="G271" s="484"/>
      <c r="H271" s="484"/>
      <c r="I271" s="485"/>
      <c r="J271" s="294"/>
      <c r="K271" s="295"/>
      <c r="L271" s="294"/>
      <c r="M271" s="294"/>
      <c r="N271" s="294"/>
      <c r="O271" s="294"/>
      <c r="P271" s="296"/>
      <c r="Q271" s="294"/>
      <c r="R271" s="296"/>
      <c r="S271" s="296"/>
      <c r="T271" s="289"/>
    </row>
    <row r="272" spans="2:20" ht="12" customHeight="1">
      <c r="B272" s="292"/>
      <c r="C272" s="294"/>
      <c r="D272" s="294"/>
      <c r="E272" s="294"/>
      <c r="F272" s="294"/>
      <c r="G272" s="294"/>
      <c r="H272" s="294"/>
      <c r="I272" s="294"/>
      <c r="J272" s="294"/>
      <c r="K272" s="294"/>
      <c r="L272" s="294"/>
      <c r="M272" s="294"/>
      <c r="N272" s="294"/>
      <c r="O272" s="294"/>
      <c r="P272" s="294"/>
      <c r="Q272" s="294"/>
      <c r="R272" s="294"/>
      <c r="S272" s="294"/>
      <c r="T272" s="289"/>
    </row>
    <row r="273" spans="2:24" s="308" customFormat="1" ht="18.75" customHeight="1">
      <c r="B273" s="301"/>
      <c r="C273" s="338" t="s">
        <v>187</v>
      </c>
      <c r="D273" s="303"/>
      <c r="E273" s="303"/>
      <c r="F273" s="303"/>
      <c r="G273" s="303"/>
      <c r="H273" s="303"/>
      <c r="I273" s="303"/>
      <c r="J273" s="303"/>
      <c r="K273" s="303"/>
      <c r="L273" s="303"/>
      <c r="M273" s="303"/>
      <c r="N273" s="303"/>
      <c r="O273" s="304"/>
      <c r="P273" s="305" t="s">
        <v>188</v>
      </c>
      <c r="Q273" s="306"/>
      <c r="R273" s="486" t="s">
        <v>194</v>
      </c>
      <c r="S273" s="487"/>
      <c r="T273" s="307"/>
      <c r="V273" s="288"/>
      <c r="W273" s="288"/>
      <c r="X273" s="288"/>
    </row>
    <row r="274" spans="2:24" ht="6" customHeight="1">
      <c r="B274" s="292"/>
      <c r="C274" s="294"/>
      <c r="D274" s="294"/>
      <c r="E274" s="294"/>
      <c r="F274" s="294"/>
      <c r="G274" s="294"/>
      <c r="H274" s="294"/>
      <c r="I274" s="294"/>
      <c r="J274" s="294"/>
      <c r="K274" s="294"/>
      <c r="L274" s="294"/>
      <c r="M274" s="294"/>
      <c r="N274" s="294"/>
      <c r="O274" s="294"/>
      <c r="P274" s="294"/>
      <c r="Q274" s="294"/>
      <c r="R274" s="294"/>
      <c r="S274" s="294"/>
      <c r="T274" s="289"/>
    </row>
    <row r="275" spans="2:24" ht="18.75" customHeight="1">
      <c r="B275" s="292"/>
      <c r="C275" s="342" t="s">
        <v>195</v>
      </c>
      <c r="D275" s="310"/>
      <c r="E275" s="310"/>
      <c r="F275" s="310"/>
      <c r="G275" s="310"/>
      <c r="H275" s="310"/>
      <c r="I275" s="310"/>
      <c r="J275" s="310"/>
      <c r="K275" s="310"/>
      <c r="L275" s="310"/>
      <c r="M275" s="310"/>
      <c r="N275" s="310"/>
      <c r="O275" s="311"/>
      <c r="P275" s="312">
        <f t="shared" ref="P275:P285" si="69">SUM(D275:O275)</f>
        <v>0</v>
      </c>
      <c r="Q275" s="294"/>
      <c r="R275" s="471"/>
      <c r="S275" s="472"/>
      <c r="T275" s="289"/>
    </row>
    <row r="276" spans="2:24" ht="18.75" customHeight="1">
      <c r="B276" s="292"/>
      <c r="C276" s="342" t="s">
        <v>196</v>
      </c>
      <c r="D276" s="155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56"/>
      <c r="P276" s="312">
        <f t="shared" si="69"/>
        <v>0</v>
      </c>
      <c r="Q276" s="294"/>
      <c r="R276" s="471"/>
      <c r="S276" s="472"/>
      <c r="T276" s="289"/>
    </row>
    <row r="277" spans="2:24" ht="18.75" customHeight="1">
      <c r="B277" s="292"/>
      <c r="C277" s="343" t="s">
        <v>197</v>
      </c>
      <c r="D277" s="310"/>
      <c r="E277" s="310"/>
      <c r="F277" s="310"/>
      <c r="G277" s="310"/>
      <c r="H277" s="310"/>
      <c r="I277" s="310"/>
      <c r="J277" s="310"/>
      <c r="K277" s="310"/>
      <c r="L277" s="310"/>
      <c r="M277" s="310"/>
      <c r="N277" s="310"/>
      <c r="O277" s="311"/>
      <c r="P277" s="312">
        <f t="shared" si="69"/>
        <v>0</v>
      </c>
      <c r="Q277" s="294"/>
      <c r="R277" s="471"/>
      <c r="S277" s="472"/>
      <c r="T277" s="289"/>
    </row>
    <row r="278" spans="2:24" ht="18.75" customHeight="1">
      <c r="B278" s="292"/>
      <c r="C278" s="343" t="s">
        <v>198</v>
      </c>
      <c r="D278" s="310"/>
      <c r="E278" s="310"/>
      <c r="F278" s="310"/>
      <c r="G278" s="310"/>
      <c r="H278" s="310"/>
      <c r="I278" s="310"/>
      <c r="J278" s="310"/>
      <c r="K278" s="310"/>
      <c r="L278" s="310"/>
      <c r="M278" s="310"/>
      <c r="N278" s="310"/>
      <c r="O278" s="311"/>
      <c r="P278" s="312">
        <f t="shared" si="69"/>
        <v>0</v>
      </c>
      <c r="Q278" s="294"/>
      <c r="R278" s="471"/>
      <c r="S278" s="472"/>
      <c r="T278" s="289"/>
    </row>
    <row r="279" spans="2:24" ht="18.75" customHeight="1">
      <c r="B279" s="292"/>
      <c r="C279" s="343" t="s">
        <v>199</v>
      </c>
      <c r="D279" s="310"/>
      <c r="E279" s="310"/>
      <c r="F279" s="310"/>
      <c r="G279" s="310"/>
      <c r="H279" s="310"/>
      <c r="I279" s="310"/>
      <c r="J279" s="310"/>
      <c r="K279" s="310"/>
      <c r="L279" s="310"/>
      <c r="M279" s="310"/>
      <c r="N279" s="310"/>
      <c r="O279" s="311"/>
      <c r="P279" s="312">
        <f t="shared" si="69"/>
        <v>0</v>
      </c>
      <c r="Q279" s="294"/>
      <c r="R279" s="471"/>
      <c r="S279" s="472"/>
      <c r="T279" s="289"/>
    </row>
    <row r="280" spans="2:24" ht="18.75" customHeight="1">
      <c r="B280" s="292"/>
      <c r="C280" s="343" t="s">
        <v>200</v>
      </c>
      <c r="D280" s="310"/>
      <c r="E280" s="310"/>
      <c r="F280" s="310"/>
      <c r="G280" s="310"/>
      <c r="H280" s="310"/>
      <c r="I280" s="310"/>
      <c r="J280" s="310"/>
      <c r="K280" s="310"/>
      <c r="L280" s="310"/>
      <c r="M280" s="310"/>
      <c r="N280" s="310"/>
      <c r="O280" s="311"/>
      <c r="P280" s="312">
        <f t="shared" si="69"/>
        <v>0</v>
      </c>
      <c r="Q280" s="294"/>
      <c r="R280" s="471"/>
      <c r="S280" s="472"/>
      <c r="T280" s="289"/>
    </row>
    <row r="281" spans="2:24" ht="18.75" customHeight="1">
      <c r="B281" s="292"/>
      <c r="C281" s="343" t="s">
        <v>201</v>
      </c>
      <c r="D281" s="310"/>
      <c r="E281" s="310"/>
      <c r="F281" s="310"/>
      <c r="G281" s="310"/>
      <c r="H281" s="310"/>
      <c r="I281" s="310"/>
      <c r="J281" s="310"/>
      <c r="K281" s="310"/>
      <c r="L281" s="310"/>
      <c r="M281" s="310"/>
      <c r="N281" s="310"/>
      <c r="O281" s="311"/>
      <c r="P281" s="312">
        <f t="shared" si="69"/>
        <v>0</v>
      </c>
      <c r="Q281" s="294"/>
      <c r="R281" s="471"/>
      <c r="S281" s="472"/>
      <c r="T281" s="289"/>
    </row>
    <row r="282" spans="2:24" ht="18.75" customHeight="1">
      <c r="B282" s="292"/>
      <c r="C282" s="343" t="s">
        <v>202</v>
      </c>
      <c r="D282" s="310"/>
      <c r="E282" s="310"/>
      <c r="F282" s="310"/>
      <c r="G282" s="310"/>
      <c r="H282" s="310"/>
      <c r="I282" s="310"/>
      <c r="J282" s="310"/>
      <c r="K282" s="310"/>
      <c r="L282" s="310"/>
      <c r="M282" s="310"/>
      <c r="N282" s="310"/>
      <c r="O282" s="311"/>
      <c r="P282" s="312">
        <f t="shared" si="69"/>
        <v>0</v>
      </c>
      <c r="Q282" s="294"/>
      <c r="R282" s="471"/>
      <c r="S282" s="472"/>
      <c r="T282" s="289"/>
    </row>
    <row r="283" spans="2:24" ht="18.75" customHeight="1">
      <c r="B283" s="292"/>
      <c r="C283" s="343" t="s">
        <v>203</v>
      </c>
      <c r="D283" s="310"/>
      <c r="E283" s="310"/>
      <c r="F283" s="310"/>
      <c r="G283" s="310"/>
      <c r="H283" s="310"/>
      <c r="I283" s="310"/>
      <c r="J283" s="310"/>
      <c r="K283" s="310"/>
      <c r="L283" s="310"/>
      <c r="M283" s="310"/>
      <c r="N283" s="310"/>
      <c r="O283" s="311"/>
      <c r="P283" s="312">
        <f t="shared" si="69"/>
        <v>0</v>
      </c>
      <c r="Q283" s="294"/>
      <c r="R283" s="471"/>
      <c r="S283" s="472"/>
      <c r="T283" s="289"/>
    </row>
    <row r="284" spans="2:24" ht="18.75" customHeight="1">
      <c r="B284" s="292"/>
      <c r="C284" s="343" t="s">
        <v>204</v>
      </c>
      <c r="D284" s="310"/>
      <c r="E284" s="310"/>
      <c r="F284" s="310"/>
      <c r="G284" s="310"/>
      <c r="H284" s="310"/>
      <c r="I284" s="310"/>
      <c r="J284" s="310"/>
      <c r="K284" s="310"/>
      <c r="L284" s="310"/>
      <c r="M284" s="310"/>
      <c r="N284" s="310"/>
      <c r="O284" s="311"/>
      <c r="P284" s="312">
        <f t="shared" si="69"/>
        <v>0</v>
      </c>
      <c r="Q284" s="294"/>
      <c r="R284" s="471"/>
      <c r="S284" s="472"/>
      <c r="T284" s="289"/>
    </row>
    <row r="285" spans="2:24" ht="18.75" customHeight="1">
      <c r="B285" s="292"/>
      <c r="C285" s="338" t="s">
        <v>205</v>
      </c>
      <c r="D285" s="344">
        <f t="shared" ref="D285:O285" si="70">SUBTOTAL(9,D275:D284)</f>
        <v>0</v>
      </c>
      <c r="E285" s="344">
        <f t="shared" si="70"/>
        <v>0</v>
      </c>
      <c r="F285" s="344">
        <f t="shared" si="70"/>
        <v>0</v>
      </c>
      <c r="G285" s="344">
        <f t="shared" si="70"/>
        <v>0</v>
      </c>
      <c r="H285" s="344">
        <f t="shared" si="70"/>
        <v>0</v>
      </c>
      <c r="I285" s="344">
        <f t="shared" si="70"/>
        <v>0</v>
      </c>
      <c r="J285" s="344">
        <f t="shared" si="70"/>
        <v>0</v>
      </c>
      <c r="K285" s="344">
        <f t="shared" si="70"/>
        <v>0</v>
      </c>
      <c r="L285" s="344">
        <f t="shared" si="70"/>
        <v>0</v>
      </c>
      <c r="M285" s="344">
        <f t="shared" si="70"/>
        <v>0</v>
      </c>
      <c r="N285" s="344">
        <f t="shared" si="70"/>
        <v>0</v>
      </c>
      <c r="O285" s="345">
        <f t="shared" si="70"/>
        <v>0</v>
      </c>
      <c r="P285" s="312">
        <f t="shared" si="69"/>
        <v>0</v>
      </c>
      <c r="Q285" s="294"/>
      <c r="R285" s="471"/>
      <c r="S285" s="472"/>
      <c r="T285" s="289"/>
    </row>
    <row r="286" spans="2:24" ht="18.75" customHeight="1">
      <c r="B286" s="292"/>
      <c r="C286" s="313" t="s">
        <v>206</v>
      </c>
      <c r="D286" s="315"/>
      <c r="E286" s="315"/>
      <c r="F286" s="315"/>
      <c r="G286" s="315"/>
      <c r="H286" s="315"/>
      <c r="I286" s="315"/>
      <c r="J286" s="315"/>
      <c r="K286" s="315"/>
      <c r="L286" s="315"/>
      <c r="M286" s="315"/>
      <c r="N286" s="315"/>
      <c r="O286" s="316"/>
      <c r="P286" s="312">
        <f t="shared" ref="P286:P296" si="71">SUM(D286:O286)</f>
        <v>0</v>
      </c>
      <c r="Q286" s="294"/>
      <c r="R286" s="471"/>
      <c r="S286" s="472"/>
      <c r="T286" s="289"/>
    </row>
    <row r="287" spans="2:24" ht="18.75" customHeight="1">
      <c r="B287" s="292"/>
      <c r="C287" s="313" t="s">
        <v>207</v>
      </c>
      <c r="D287" s="315"/>
      <c r="E287" s="315"/>
      <c r="F287" s="315"/>
      <c r="G287" s="315"/>
      <c r="H287" s="315"/>
      <c r="I287" s="315"/>
      <c r="J287" s="315"/>
      <c r="K287" s="315"/>
      <c r="L287" s="315"/>
      <c r="M287" s="315"/>
      <c r="N287" s="315"/>
      <c r="O287" s="316"/>
      <c r="P287" s="312">
        <f t="shared" si="71"/>
        <v>0</v>
      </c>
      <c r="Q287" s="294"/>
      <c r="R287" s="471"/>
      <c r="S287" s="472"/>
      <c r="T287" s="289"/>
    </row>
    <row r="288" spans="2:24" ht="18.75" customHeight="1">
      <c r="B288" s="292"/>
      <c r="C288" s="338" t="s">
        <v>208</v>
      </c>
      <c r="D288" s="344">
        <f t="shared" ref="D288:O288" si="72">SUBTOTAL(9,D286:D287)</f>
        <v>0</v>
      </c>
      <c r="E288" s="344">
        <f t="shared" si="72"/>
        <v>0</v>
      </c>
      <c r="F288" s="344">
        <f t="shared" si="72"/>
        <v>0</v>
      </c>
      <c r="G288" s="344">
        <f t="shared" si="72"/>
        <v>0</v>
      </c>
      <c r="H288" s="344">
        <f t="shared" si="72"/>
        <v>0</v>
      </c>
      <c r="I288" s="344">
        <f t="shared" si="72"/>
        <v>0</v>
      </c>
      <c r="J288" s="344">
        <f t="shared" si="72"/>
        <v>0</v>
      </c>
      <c r="K288" s="344">
        <f t="shared" si="72"/>
        <v>0</v>
      </c>
      <c r="L288" s="344">
        <f t="shared" si="72"/>
        <v>0</v>
      </c>
      <c r="M288" s="344">
        <f t="shared" si="72"/>
        <v>0</v>
      </c>
      <c r="N288" s="344">
        <f t="shared" si="72"/>
        <v>0</v>
      </c>
      <c r="O288" s="345">
        <f t="shared" si="72"/>
        <v>0</v>
      </c>
      <c r="P288" s="312">
        <f t="shared" si="71"/>
        <v>0</v>
      </c>
      <c r="Q288" s="294"/>
      <c r="R288" s="471"/>
      <c r="S288" s="472"/>
      <c r="T288" s="289"/>
    </row>
    <row r="289" spans="2:20" ht="18.75" customHeight="1">
      <c r="B289" s="292"/>
      <c r="C289" s="313" t="s">
        <v>209</v>
      </c>
      <c r="D289" s="315"/>
      <c r="E289" s="315"/>
      <c r="F289" s="315"/>
      <c r="G289" s="315"/>
      <c r="H289" s="315"/>
      <c r="I289" s="315"/>
      <c r="J289" s="315"/>
      <c r="K289" s="315"/>
      <c r="L289" s="315"/>
      <c r="M289" s="315"/>
      <c r="N289" s="315"/>
      <c r="O289" s="316"/>
      <c r="P289" s="312">
        <f t="shared" si="71"/>
        <v>0</v>
      </c>
      <c r="Q289" s="294"/>
      <c r="R289" s="471"/>
      <c r="S289" s="472"/>
      <c r="T289" s="289"/>
    </row>
    <row r="290" spans="2:20" ht="18.75" customHeight="1">
      <c r="B290" s="292"/>
      <c r="C290" s="313" t="s">
        <v>210</v>
      </c>
      <c r="D290" s="315"/>
      <c r="E290" s="315"/>
      <c r="F290" s="315"/>
      <c r="G290" s="315"/>
      <c r="H290" s="315"/>
      <c r="I290" s="315"/>
      <c r="J290" s="315"/>
      <c r="K290" s="315"/>
      <c r="L290" s="315"/>
      <c r="M290" s="315"/>
      <c r="N290" s="315"/>
      <c r="O290" s="316"/>
      <c r="P290" s="312">
        <f t="shared" si="71"/>
        <v>0</v>
      </c>
      <c r="Q290" s="294"/>
      <c r="R290" s="471"/>
      <c r="S290" s="472"/>
      <c r="T290" s="289"/>
    </row>
    <row r="291" spans="2:20" ht="18.75" customHeight="1">
      <c r="B291" s="292"/>
      <c r="C291" s="313" t="s">
        <v>211</v>
      </c>
      <c r="D291" s="315"/>
      <c r="E291" s="315"/>
      <c r="F291" s="315"/>
      <c r="G291" s="315"/>
      <c r="H291" s="315"/>
      <c r="I291" s="315"/>
      <c r="J291" s="315"/>
      <c r="K291" s="315"/>
      <c r="L291" s="315"/>
      <c r="M291" s="315"/>
      <c r="N291" s="315"/>
      <c r="O291" s="316"/>
      <c r="P291" s="312">
        <f t="shared" si="71"/>
        <v>0</v>
      </c>
      <c r="Q291" s="294"/>
      <c r="R291" s="471"/>
      <c r="S291" s="472"/>
      <c r="T291" s="289"/>
    </row>
    <row r="292" spans="2:20" ht="18.75" customHeight="1">
      <c r="B292" s="292"/>
      <c r="C292" s="313" t="s">
        <v>212</v>
      </c>
      <c r="D292" s="315"/>
      <c r="E292" s="315"/>
      <c r="F292" s="315"/>
      <c r="G292" s="315"/>
      <c r="H292" s="315"/>
      <c r="I292" s="315"/>
      <c r="J292" s="315"/>
      <c r="K292" s="315"/>
      <c r="L292" s="315"/>
      <c r="M292" s="315"/>
      <c r="N292" s="315"/>
      <c r="O292" s="316"/>
      <c r="P292" s="312">
        <f t="shared" si="71"/>
        <v>0</v>
      </c>
      <c r="Q292" s="294"/>
      <c r="R292" s="471"/>
      <c r="S292" s="472"/>
      <c r="T292" s="289"/>
    </row>
    <row r="293" spans="2:20" ht="18.75" customHeight="1">
      <c r="B293" s="292"/>
      <c r="C293" s="342" t="s">
        <v>213</v>
      </c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1"/>
      <c r="P293" s="312">
        <f t="shared" si="71"/>
        <v>0</v>
      </c>
      <c r="Q293" s="294"/>
      <c r="R293" s="471"/>
      <c r="S293" s="472"/>
      <c r="T293" s="289"/>
    </row>
    <row r="294" spans="2:20" ht="18.75" customHeight="1">
      <c r="B294" s="292"/>
      <c r="C294" s="346" t="s">
        <v>214</v>
      </c>
      <c r="D294" s="310"/>
      <c r="E294" s="310"/>
      <c r="F294" s="310"/>
      <c r="G294" s="310"/>
      <c r="H294" s="310"/>
      <c r="I294" s="310"/>
      <c r="J294" s="310"/>
      <c r="K294" s="310"/>
      <c r="L294" s="310"/>
      <c r="M294" s="310"/>
      <c r="N294" s="310"/>
      <c r="O294" s="311"/>
      <c r="P294" s="312">
        <f t="shared" si="71"/>
        <v>0</v>
      </c>
      <c r="Q294" s="294"/>
      <c r="R294" s="471"/>
      <c r="S294" s="472"/>
      <c r="T294" s="289"/>
    </row>
    <row r="295" spans="2:20" ht="18.75" customHeight="1">
      <c r="B295" s="292"/>
      <c r="C295" s="347" t="s">
        <v>215</v>
      </c>
      <c r="D295" s="318"/>
      <c r="E295" s="318"/>
      <c r="F295" s="318"/>
      <c r="G295" s="318"/>
      <c r="H295" s="318"/>
      <c r="I295" s="318"/>
      <c r="J295" s="318"/>
      <c r="K295" s="318"/>
      <c r="L295" s="318"/>
      <c r="M295" s="318"/>
      <c r="N295" s="318"/>
      <c r="O295" s="319"/>
      <c r="P295" s="320">
        <f t="shared" si="71"/>
        <v>0</v>
      </c>
      <c r="Q295" s="294"/>
      <c r="R295" s="473"/>
      <c r="S295" s="474"/>
      <c r="T295" s="289"/>
    </row>
    <row r="296" spans="2:20" ht="18.75" customHeight="1">
      <c r="B296" s="292"/>
      <c r="C296" s="348" t="s">
        <v>216</v>
      </c>
      <c r="D296" s="322">
        <f t="shared" ref="D296:O296" si="73">SUBTOTAL(9,D275:D295)</f>
        <v>0</v>
      </c>
      <c r="E296" s="322">
        <f t="shared" si="73"/>
        <v>0</v>
      </c>
      <c r="F296" s="322">
        <f t="shared" si="73"/>
        <v>0</v>
      </c>
      <c r="G296" s="322">
        <f t="shared" si="73"/>
        <v>0</v>
      </c>
      <c r="H296" s="322">
        <f t="shared" si="73"/>
        <v>0</v>
      </c>
      <c r="I296" s="322">
        <f t="shared" si="73"/>
        <v>0</v>
      </c>
      <c r="J296" s="322">
        <f t="shared" si="73"/>
        <v>0</v>
      </c>
      <c r="K296" s="322">
        <f t="shared" si="73"/>
        <v>0</v>
      </c>
      <c r="L296" s="322">
        <f t="shared" si="73"/>
        <v>0</v>
      </c>
      <c r="M296" s="322">
        <f t="shared" si="73"/>
        <v>0</v>
      </c>
      <c r="N296" s="322">
        <f t="shared" si="73"/>
        <v>0</v>
      </c>
      <c r="O296" s="323">
        <f t="shared" si="73"/>
        <v>0</v>
      </c>
      <c r="P296" s="324">
        <f t="shared" si="71"/>
        <v>0</v>
      </c>
      <c r="Q296" s="294"/>
      <c r="R296" s="475"/>
      <c r="S296" s="476"/>
      <c r="T296" s="289"/>
    </row>
    <row r="297" spans="2:20" ht="6" customHeight="1">
      <c r="B297" s="292"/>
      <c r="C297" s="294"/>
      <c r="D297" s="294"/>
      <c r="E297" s="294"/>
      <c r="F297" s="294"/>
      <c r="G297" s="294"/>
      <c r="H297" s="294"/>
      <c r="I297" s="294"/>
      <c r="J297" s="294"/>
      <c r="K297" s="294"/>
      <c r="L297" s="294"/>
      <c r="M297" s="294"/>
      <c r="N297" s="294"/>
      <c r="O297" s="294"/>
      <c r="P297" s="294"/>
      <c r="Q297" s="294"/>
      <c r="R297" s="325"/>
      <c r="S297" s="325"/>
      <c r="T297" s="289"/>
    </row>
    <row r="298" spans="2:20" ht="18.75" customHeight="1">
      <c r="B298" s="326"/>
      <c r="C298" s="342" t="s">
        <v>217</v>
      </c>
      <c r="D298" s="327"/>
      <c r="E298" s="327"/>
      <c r="F298" s="327"/>
      <c r="G298" s="327"/>
      <c r="H298" s="327"/>
      <c r="I298" s="327"/>
      <c r="J298" s="327"/>
      <c r="K298" s="327"/>
      <c r="L298" s="327"/>
      <c r="M298" s="327"/>
      <c r="N298" s="327"/>
      <c r="O298" s="328"/>
      <c r="P298" s="329">
        <f t="shared" ref="P298:P299" si="74">SUM(D298:O298)</f>
        <v>0</v>
      </c>
      <c r="Q298" s="294"/>
      <c r="R298" s="471"/>
      <c r="S298" s="472"/>
      <c r="T298" s="289"/>
    </row>
    <row r="299" spans="2:20" ht="18.75" customHeight="1">
      <c r="B299" s="326"/>
      <c r="C299" s="342" t="s">
        <v>218</v>
      </c>
      <c r="D299" s="327"/>
      <c r="E299" s="327"/>
      <c r="F299" s="327"/>
      <c r="G299" s="327"/>
      <c r="H299" s="327"/>
      <c r="I299" s="327"/>
      <c r="J299" s="327"/>
      <c r="K299" s="327"/>
      <c r="L299" s="327"/>
      <c r="M299" s="327"/>
      <c r="N299" s="330"/>
      <c r="O299" s="331"/>
      <c r="P299" s="332">
        <f t="shared" si="74"/>
        <v>0</v>
      </c>
      <c r="Q299" s="294"/>
      <c r="R299" s="473"/>
      <c r="S299" s="474"/>
      <c r="T299" s="289"/>
    </row>
    <row r="300" spans="2:20" s="308" customFormat="1" ht="18.75" customHeight="1">
      <c r="B300" s="301"/>
      <c r="C300" s="294"/>
      <c r="D300" s="294"/>
      <c r="E300" s="294"/>
      <c r="F300" s="294"/>
      <c r="G300" s="294"/>
      <c r="H300" s="294"/>
      <c r="I300" s="294"/>
      <c r="J300" s="294"/>
      <c r="K300" s="294"/>
      <c r="L300" s="294"/>
      <c r="M300" s="294"/>
      <c r="N300" s="349" t="s">
        <v>219</v>
      </c>
      <c r="O300" s="349"/>
      <c r="P300" s="335">
        <f t="shared" ref="P300:P337" si="75">ROUND(IF(P298*P299=0,0,P296/P298*P299),2)</f>
        <v>0</v>
      </c>
      <c r="Q300" s="306"/>
      <c r="R300" s="477"/>
      <c r="S300" s="478"/>
      <c r="T300" s="307"/>
    </row>
    <row r="301" spans="2:20" ht="30" customHeight="1">
      <c r="B301" s="289"/>
      <c r="C301" s="294"/>
      <c r="D301" s="294"/>
      <c r="E301" s="294"/>
      <c r="F301" s="294"/>
      <c r="G301" s="294"/>
      <c r="H301" s="294"/>
      <c r="I301" s="294"/>
      <c r="J301" s="294"/>
      <c r="K301" s="294"/>
      <c r="L301" s="294"/>
      <c r="M301" s="294"/>
      <c r="N301" s="294"/>
      <c r="O301" s="294"/>
      <c r="P301" s="294"/>
      <c r="Q301" s="294"/>
      <c r="R301" s="294"/>
      <c r="S301" s="294"/>
      <c r="T301" s="289"/>
    </row>
    <row r="302" spans="2:20" ht="18.75" customHeight="1">
      <c r="B302" s="292">
        <f t="shared" ref="B302" si="76">D302</f>
        <v>0</v>
      </c>
      <c r="C302" s="337" t="s">
        <v>183</v>
      </c>
      <c r="D302" s="479"/>
      <c r="E302" s="480"/>
      <c r="F302" s="480"/>
      <c r="G302" s="480"/>
      <c r="H302" s="480"/>
      <c r="I302" s="481"/>
      <c r="J302" s="294"/>
      <c r="K302" s="294"/>
      <c r="L302" s="295"/>
      <c r="M302" s="294"/>
      <c r="N302" s="294"/>
      <c r="O302" s="294"/>
      <c r="P302" s="296"/>
      <c r="Q302" s="294"/>
      <c r="R302" s="296"/>
      <c r="S302" s="296"/>
      <c r="T302" s="289"/>
    </row>
    <row r="303" spans="2:20" ht="18.75" customHeight="1">
      <c r="B303" s="292"/>
      <c r="C303" s="338" t="s">
        <v>184</v>
      </c>
      <c r="D303" s="479"/>
      <c r="E303" s="480"/>
      <c r="F303" s="480"/>
      <c r="G303" s="480"/>
      <c r="H303" s="480"/>
      <c r="I303" s="481"/>
      <c r="J303" s="294"/>
      <c r="K303" s="295"/>
      <c r="L303" s="294"/>
      <c r="M303" s="294"/>
      <c r="N303" s="294"/>
      <c r="O303" s="294"/>
      <c r="P303" s="296"/>
      <c r="Q303" s="294"/>
      <c r="R303" s="296"/>
      <c r="S303" s="296"/>
      <c r="T303" s="289"/>
    </row>
    <row r="304" spans="2:20" ht="18.75" customHeight="1">
      <c r="B304" s="292">
        <f t="shared" ref="B304:B306" si="77">D304</f>
        <v>0</v>
      </c>
      <c r="C304" s="338" t="s">
        <v>8</v>
      </c>
      <c r="D304" s="479"/>
      <c r="E304" s="480"/>
      <c r="F304" s="480"/>
      <c r="G304" s="480"/>
      <c r="H304" s="480"/>
      <c r="I304" s="481"/>
      <c r="J304" s="294"/>
      <c r="K304" s="294"/>
      <c r="L304" s="295"/>
      <c r="M304" s="294"/>
      <c r="N304" s="294"/>
      <c r="O304" s="294"/>
      <c r="P304" s="296"/>
      <c r="Q304" s="294"/>
      <c r="R304" s="339" t="s">
        <v>185</v>
      </c>
      <c r="S304" s="340"/>
      <c r="T304" s="289"/>
    </row>
    <row r="305" spans="2:24" ht="18.75" customHeight="1">
      <c r="B305" s="292">
        <f t="shared" si="77"/>
        <v>0</v>
      </c>
      <c r="C305" s="338" t="s">
        <v>186</v>
      </c>
      <c r="D305" s="479"/>
      <c r="E305" s="480"/>
      <c r="F305" s="480"/>
      <c r="G305" s="480"/>
      <c r="H305" s="480"/>
      <c r="I305" s="481"/>
      <c r="J305" s="294"/>
      <c r="K305" s="294"/>
      <c r="L305" s="295"/>
      <c r="M305" s="294"/>
      <c r="N305" s="294"/>
      <c r="O305" s="294"/>
      <c r="P305" s="296"/>
      <c r="Q305" s="294"/>
      <c r="R305" s="298" t="s">
        <v>189</v>
      </c>
      <c r="S305" s="299"/>
      <c r="T305" s="289"/>
    </row>
    <row r="306" spans="2:24" ht="18.75" customHeight="1">
      <c r="B306" s="292">
        <f t="shared" si="77"/>
        <v>0</v>
      </c>
      <c r="C306" s="338" t="s">
        <v>190</v>
      </c>
      <c r="D306" s="479"/>
      <c r="E306" s="480"/>
      <c r="F306" s="480"/>
      <c r="G306" s="480"/>
      <c r="H306" s="480"/>
      <c r="I306" s="481"/>
      <c r="J306" s="294"/>
      <c r="K306" s="294"/>
      <c r="L306" s="295"/>
      <c r="M306" s="294"/>
      <c r="N306" s="294"/>
      <c r="O306" s="294"/>
      <c r="P306" s="296"/>
      <c r="Q306" s="294"/>
      <c r="R306" s="298" t="s">
        <v>191</v>
      </c>
      <c r="S306" s="299"/>
      <c r="T306" s="289"/>
    </row>
    <row r="307" spans="2:24" ht="18.75" customHeight="1">
      <c r="B307" s="292"/>
      <c r="C307" s="338" t="s">
        <v>172</v>
      </c>
      <c r="D307" s="471"/>
      <c r="E307" s="482"/>
      <c r="F307" s="482"/>
      <c r="G307" s="482"/>
      <c r="H307" s="482"/>
      <c r="I307" s="472"/>
      <c r="J307" s="294"/>
      <c r="K307" s="295"/>
      <c r="L307" s="294"/>
      <c r="M307" s="294"/>
      <c r="N307" s="294"/>
      <c r="O307" s="294"/>
      <c r="P307" s="296"/>
      <c r="Q307" s="294"/>
      <c r="R307" s="298" t="s">
        <v>192</v>
      </c>
      <c r="S307" s="299"/>
      <c r="T307" s="289"/>
    </row>
    <row r="308" spans="2:24" ht="18.75" customHeight="1">
      <c r="B308" s="341">
        <f t="shared" ref="B308" si="78">D308</f>
        <v>0</v>
      </c>
      <c r="C308" s="338" t="s">
        <v>193</v>
      </c>
      <c r="D308" s="483"/>
      <c r="E308" s="484"/>
      <c r="F308" s="484"/>
      <c r="G308" s="484"/>
      <c r="H308" s="484"/>
      <c r="I308" s="485"/>
      <c r="J308" s="294"/>
      <c r="K308" s="295"/>
      <c r="L308" s="294"/>
      <c r="M308" s="294"/>
      <c r="N308" s="294"/>
      <c r="O308" s="294"/>
      <c r="P308" s="296"/>
      <c r="Q308" s="294"/>
      <c r="R308" s="296"/>
      <c r="S308" s="296"/>
      <c r="T308" s="289"/>
    </row>
    <row r="309" spans="2:24" ht="12" customHeight="1">
      <c r="B309" s="292"/>
      <c r="C309" s="294"/>
      <c r="D309" s="294"/>
      <c r="E309" s="294"/>
      <c r="F309" s="294"/>
      <c r="G309" s="294"/>
      <c r="H309" s="294"/>
      <c r="I309" s="294"/>
      <c r="J309" s="294"/>
      <c r="K309" s="294"/>
      <c r="L309" s="294"/>
      <c r="M309" s="294"/>
      <c r="N309" s="294"/>
      <c r="O309" s="294"/>
      <c r="P309" s="294"/>
      <c r="Q309" s="294"/>
      <c r="R309" s="294"/>
      <c r="S309" s="294"/>
      <c r="T309" s="289"/>
    </row>
    <row r="310" spans="2:24" s="308" customFormat="1" ht="18.75" customHeight="1">
      <c r="B310" s="301"/>
      <c r="C310" s="338" t="s">
        <v>187</v>
      </c>
      <c r="D310" s="303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4"/>
      <c r="P310" s="305" t="s">
        <v>188</v>
      </c>
      <c r="Q310" s="306"/>
      <c r="R310" s="486" t="s">
        <v>194</v>
      </c>
      <c r="S310" s="487"/>
      <c r="T310" s="307"/>
      <c r="V310" s="288"/>
      <c r="W310" s="288"/>
      <c r="X310" s="288"/>
    </row>
    <row r="311" spans="2:24" ht="6" customHeight="1">
      <c r="B311" s="292"/>
      <c r="C311" s="294"/>
      <c r="D311" s="294"/>
      <c r="E311" s="294"/>
      <c r="F311" s="294"/>
      <c r="G311" s="294"/>
      <c r="H311" s="294"/>
      <c r="I311" s="294"/>
      <c r="J311" s="294"/>
      <c r="K311" s="294"/>
      <c r="L311" s="294"/>
      <c r="M311" s="294"/>
      <c r="N311" s="294"/>
      <c r="O311" s="294"/>
      <c r="P311" s="294"/>
      <c r="Q311" s="294"/>
      <c r="R311" s="294"/>
      <c r="S311" s="294"/>
      <c r="T311" s="289"/>
    </row>
    <row r="312" spans="2:24" ht="18.75" customHeight="1">
      <c r="B312" s="292"/>
      <c r="C312" s="342" t="s">
        <v>195</v>
      </c>
      <c r="D312" s="310"/>
      <c r="E312" s="310"/>
      <c r="F312" s="310"/>
      <c r="G312" s="310"/>
      <c r="H312" s="310"/>
      <c r="I312" s="310"/>
      <c r="J312" s="310"/>
      <c r="K312" s="310"/>
      <c r="L312" s="310"/>
      <c r="M312" s="310"/>
      <c r="N312" s="310"/>
      <c r="O312" s="311"/>
      <c r="P312" s="312">
        <f t="shared" ref="P312:P322" si="79">SUM(D312:O312)</f>
        <v>0</v>
      </c>
      <c r="Q312" s="294"/>
      <c r="R312" s="471"/>
      <c r="S312" s="472"/>
      <c r="T312" s="289"/>
    </row>
    <row r="313" spans="2:24" ht="18.75" customHeight="1">
      <c r="B313" s="292"/>
      <c r="C313" s="342" t="s">
        <v>196</v>
      </c>
      <c r="D313" s="155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56"/>
      <c r="P313" s="312">
        <f t="shared" si="79"/>
        <v>0</v>
      </c>
      <c r="Q313" s="294"/>
      <c r="R313" s="471"/>
      <c r="S313" s="472"/>
      <c r="T313" s="289"/>
    </row>
    <row r="314" spans="2:24" ht="18.75" customHeight="1">
      <c r="B314" s="292"/>
      <c r="C314" s="343" t="s">
        <v>197</v>
      </c>
      <c r="D314" s="310"/>
      <c r="E314" s="310"/>
      <c r="F314" s="310"/>
      <c r="G314" s="310"/>
      <c r="H314" s="310"/>
      <c r="I314" s="310"/>
      <c r="J314" s="310"/>
      <c r="K314" s="310"/>
      <c r="L314" s="310"/>
      <c r="M314" s="310"/>
      <c r="N314" s="310"/>
      <c r="O314" s="311"/>
      <c r="P314" s="312">
        <f t="shared" si="79"/>
        <v>0</v>
      </c>
      <c r="Q314" s="294"/>
      <c r="R314" s="471"/>
      <c r="S314" s="472"/>
      <c r="T314" s="289"/>
    </row>
    <row r="315" spans="2:24" ht="18.75" customHeight="1">
      <c r="B315" s="292"/>
      <c r="C315" s="343" t="s">
        <v>198</v>
      </c>
      <c r="D315" s="310"/>
      <c r="E315" s="310"/>
      <c r="F315" s="310"/>
      <c r="G315" s="310"/>
      <c r="H315" s="310"/>
      <c r="I315" s="310"/>
      <c r="J315" s="310"/>
      <c r="K315" s="310"/>
      <c r="L315" s="310"/>
      <c r="M315" s="310"/>
      <c r="N315" s="310"/>
      <c r="O315" s="311"/>
      <c r="P315" s="312">
        <f t="shared" si="79"/>
        <v>0</v>
      </c>
      <c r="Q315" s="294"/>
      <c r="R315" s="471"/>
      <c r="S315" s="472"/>
      <c r="T315" s="289"/>
    </row>
    <row r="316" spans="2:24" ht="18.75" customHeight="1">
      <c r="B316" s="292"/>
      <c r="C316" s="343" t="s">
        <v>199</v>
      </c>
      <c r="D316" s="310"/>
      <c r="E316" s="310"/>
      <c r="F316" s="310"/>
      <c r="G316" s="310"/>
      <c r="H316" s="310"/>
      <c r="I316" s="310"/>
      <c r="J316" s="310"/>
      <c r="K316" s="310"/>
      <c r="L316" s="310"/>
      <c r="M316" s="310"/>
      <c r="N316" s="310"/>
      <c r="O316" s="311"/>
      <c r="P316" s="312">
        <f t="shared" si="79"/>
        <v>0</v>
      </c>
      <c r="Q316" s="294"/>
      <c r="R316" s="471"/>
      <c r="S316" s="472"/>
      <c r="T316" s="289"/>
    </row>
    <row r="317" spans="2:24" ht="18.75" customHeight="1">
      <c r="B317" s="292"/>
      <c r="C317" s="343" t="s">
        <v>200</v>
      </c>
      <c r="D317" s="310"/>
      <c r="E317" s="310"/>
      <c r="F317" s="310"/>
      <c r="G317" s="310"/>
      <c r="H317" s="310"/>
      <c r="I317" s="310"/>
      <c r="J317" s="310"/>
      <c r="K317" s="310"/>
      <c r="L317" s="310"/>
      <c r="M317" s="310"/>
      <c r="N317" s="310"/>
      <c r="O317" s="311"/>
      <c r="P317" s="312">
        <f t="shared" si="79"/>
        <v>0</v>
      </c>
      <c r="Q317" s="294"/>
      <c r="R317" s="471"/>
      <c r="S317" s="472"/>
      <c r="T317" s="289"/>
    </row>
    <row r="318" spans="2:24" ht="18.75" customHeight="1">
      <c r="B318" s="292"/>
      <c r="C318" s="343" t="s">
        <v>201</v>
      </c>
      <c r="D318" s="310"/>
      <c r="E318" s="310"/>
      <c r="F318" s="310"/>
      <c r="G318" s="310"/>
      <c r="H318" s="310"/>
      <c r="I318" s="310"/>
      <c r="J318" s="310"/>
      <c r="K318" s="310"/>
      <c r="L318" s="310"/>
      <c r="M318" s="310"/>
      <c r="N318" s="310"/>
      <c r="O318" s="311"/>
      <c r="P318" s="312">
        <f t="shared" si="79"/>
        <v>0</v>
      </c>
      <c r="Q318" s="294"/>
      <c r="R318" s="471"/>
      <c r="S318" s="472"/>
      <c r="T318" s="289"/>
    </row>
    <row r="319" spans="2:24" ht="18.75" customHeight="1">
      <c r="B319" s="292"/>
      <c r="C319" s="343" t="s">
        <v>202</v>
      </c>
      <c r="D319" s="310"/>
      <c r="E319" s="310"/>
      <c r="F319" s="310"/>
      <c r="G319" s="310"/>
      <c r="H319" s="310"/>
      <c r="I319" s="310"/>
      <c r="J319" s="310"/>
      <c r="K319" s="310"/>
      <c r="L319" s="310"/>
      <c r="M319" s="310"/>
      <c r="N319" s="310"/>
      <c r="O319" s="311"/>
      <c r="P319" s="312">
        <f t="shared" si="79"/>
        <v>0</v>
      </c>
      <c r="Q319" s="294"/>
      <c r="R319" s="471"/>
      <c r="S319" s="472"/>
      <c r="T319" s="289"/>
    </row>
    <row r="320" spans="2:24" ht="18.75" customHeight="1">
      <c r="B320" s="292"/>
      <c r="C320" s="343" t="s">
        <v>203</v>
      </c>
      <c r="D320" s="310"/>
      <c r="E320" s="310"/>
      <c r="F320" s="310"/>
      <c r="G320" s="310"/>
      <c r="H320" s="310"/>
      <c r="I320" s="310"/>
      <c r="J320" s="310"/>
      <c r="K320" s="310"/>
      <c r="L320" s="310"/>
      <c r="M320" s="310"/>
      <c r="N320" s="310"/>
      <c r="O320" s="311"/>
      <c r="P320" s="312">
        <f t="shared" si="79"/>
        <v>0</v>
      </c>
      <c r="Q320" s="294"/>
      <c r="R320" s="471"/>
      <c r="S320" s="472"/>
      <c r="T320" s="289"/>
    </row>
    <row r="321" spans="2:20" ht="18.75" customHeight="1">
      <c r="B321" s="292"/>
      <c r="C321" s="343" t="s">
        <v>204</v>
      </c>
      <c r="D321" s="310"/>
      <c r="E321" s="310"/>
      <c r="F321" s="310"/>
      <c r="G321" s="310"/>
      <c r="H321" s="310"/>
      <c r="I321" s="310"/>
      <c r="J321" s="310"/>
      <c r="K321" s="310"/>
      <c r="L321" s="310"/>
      <c r="M321" s="310"/>
      <c r="N321" s="310"/>
      <c r="O321" s="311"/>
      <c r="P321" s="312">
        <f t="shared" si="79"/>
        <v>0</v>
      </c>
      <c r="Q321" s="294"/>
      <c r="R321" s="471"/>
      <c r="S321" s="472"/>
      <c r="T321" s="289"/>
    </row>
    <row r="322" spans="2:20" ht="18.75" customHeight="1">
      <c r="B322" s="292"/>
      <c r="C322" s="338" t="s">
        <v>205</v>
      </c>
      <c r="D322" s="344">
        <f t="shared" ref="D322:O322" si="80">SUBTOTAL(9,D312:D321)</f>
        <v>0</v>
      </c>
      <c r="E322" s="344">
        <f t="shared" si="80"/>
        <v>0</v>
      </c>
      <c r="F322" s="344">
        <f t="shared" si="80"/>
        <v>0</v>
      </c>
      <c r="G322" s="344">
        <f t="shared" si="80"/>
        <v>0</v>
      </c>
      <c r="H322" s="344">
        <f t="shared" si="80"/>
        <v>0</v>
      </c>
      <c r="I322" s="344">
        <f t="shared" si="80"/>
        <v>0</v>
      </c>
      <c r="J322" s="344">
        <f t="shared" si="80"/>
        <v>0</v>
      </c>
      <c r="K322" s="344">
        <f t="shared" si="80"/>
        <v>0</v>
      </c>
      <c r="L322" s="344">
        <f t="shared" si="80"/>
        <v>0</v>
      </c>
      <c r="M322" s="344">
        <f t="shared" si="80"/>
        <v>0</v>
      </c>
      <c r="N322" s="344">
        <f t="shared" si="80"/>
        <v>0</v>
      </c>
      <c r="O322" s="345">
        <f t="shared" si="80"/>
        <v>0</v>
      </c>
      <c r="P322" s="312">
        <f t="shared" si="79"/>
        <v>0</v>
      </c>
      <c r="Q322" s="294"/>
      <c r="R322" s="471"/>
      <c r="S322" s="472"/>
      <c r="T322" s="289"/>
    </row>
    <row r="323" spans="2:20" ht="18.75" customHeight="1">
      <c r="B323" s="292"/>
      <c r="C323" s="313" t="s">
        <v>206</v>
      </c>
      <c r="D323" s="315"/>
      <c r="E323" s="315"/>
      <c r="F323" s="315"/>
      <c r="G323" s="315"/>
      <c r="H323" s="315"/>
      <c r="I323" s="315"/>
      <c r="J323" s="315"/>
      <c r="K323" s="315"/>
      <c r="L323" s="315"/>
      <c r="M323" s="315"/>
      <c r="N323" s="315"/>
      <c r="O323" s="316"/>
      <c r="P323" s="312">
        <f t="shared" ref="P323:P333" si="81">SUM(D323:O323)</f>
        <v>0</v>
      </c>
      <c r="Q323" s="294"/>
      <c r="R323" s="471"/>
      <c r="S323" s="472"/>
      <c r="T323" s="289"/>
    </row>
    <row r="324" spans="2:20" ht="18.75" customHeight="1">
      <c r="B324" s="292"/>
      <c r="C324" s="313" t="s">
        <v>207</v>
      </c>
      <c r="D324" s="315"/>
      <c r="E324" s="315"/>
      <c r="F324" s="315"/>
      <c r="G324" s="315"/>
      <c r="H324" s="315"/>
      <c r="I324" s="315"/>
      <c r="J324" s="315"/>
      <c r="K324" s="315"/>
      <c r="L324" s="315"/>
      <c r="M324" s="315"/>
      <c r="N324" s="315"/>
      <c r="O324" s="316"/>
      <c r="P324" s="312">
        <f t="shared" si="81"/>
        <v>0</v>
      </c>
      <c r="Q324" s="294"/>
      <c r="R324" s="471"/>
      <c r="S324" s="472"/>
      <c r="T324" s="289"/>
    </row>
    <row r="325" spans="2:20" ht="18.75" customHeight="1">
      <c r="B325" s="292"/>
      <c r="C325" s="338" t="s">
        <v>208</v>
      </c>
      <c r="D325" s="344">
        <f t="shared" ref="D325:O325" si="82">SUBTOTAL(9,D323:D324)</f>
        <v>0</v>
      </c>
      <c r="E325" s="344">
        <f t="shared" si="82"/>
        <v>0</v>
      </c>
      <c r="F325" s="344">
        <f t="shared" si="82"/>
        <v>0</v>
      </c>
      <c r="G325" s="344">
        <f t="shared" si="82"/>
        <v>0</v>
      </c>
      <c r="H325" s="344">
        <f t="shared" si="82"/>
        <v>0</v>
      </c>
      <c r="I325" s="344">
        <f t="shared" si="82"/>
        <v>0</v>
      </c>
      <c r="J325" s="344">
        <f t="shared" si="82"/>
        <v>0</v>
      </c>
      <c r="K325" s="344">
        <f t="shared" si="82"/>
        <v>0</v>
      </c>
      <c r="L325" s="344">
        <f t="shared" si="82"/>
        <v>0</v>
      </c>
      <c r="M325" s="344">
        <f t="shared" si="82"/>
        <v>0</v>
      </c>
      <c r="N325" s="344">
        <f t="shared" si="82"/>
        <v>0</v>
      </c>
      <c r="O325" s="345">
        <f t="shared" si="82"/>
        <v>0</v>
      </c>
      <c r="P325" s="312">
        <f t="shared" si="81"/>
        <v>0</v>
      </c>
      <c r="Q325" s="294"/>
      <c r="R325" s="471"/>
      <c r="S325" s="472"/>
      <c r="T325" s="289"/>
    </row>
    <row r="326" spans="2:20" ht="18.75" customHeight="1">
      <c r="B326" s="292"/>
      <c r="C326" s="313" t="s">
        <v>209</v>
      </c>
      <c r="D326" s="315"/>
      <c r="E326" s="315"/>
      <c r="F326" s="315"/>
      <c r="G326" s="315"/>
      <c r="H326" s="315"/>
      <c r="I326" s="315"/>
      <c r="J326" s="315"/>
      <c r="K326" s="315"/>
      <c r="L326" s="315"/>
      <c r="M326" s="315"/>
      <c r="N326" s="315"/>
      <c r="O326" s="316"/>
      <c r="P326" s="312">
        <f t="shared" si="81"/>
        <v>0</v>
      </c>
      <c r="Q326" s="294"/>
      <c r="R326" s="471"/>
      <c r="S326" s="472"/>
      <c r="T326" s="289"/>
    </row>
    <row r="327" spans="2:20" ht="18.75" customHeight="1">
      <c r="B327" s="292"/>
      <c r="C327" s="313" t="s">
        <v>210</v>
      </c>
      <c r="D327" s="315"/>
      <c r="E327" s="315"/>
      <c r="F327" s="315"/>
      <c r="G327" s="315"/>
      <c r="H327" s="315"/>
      <c r="I327" s="315"/>
      <c r="J327" s="315"/>
      <c r="K327" s="315"/>
      <c r="L327" s="315"/>
      <c r="M327" s="315"/>
      <c r="N327" s="315"/>
      <c r="O327" s="316"/>
      <c r="P327" s="312">
        <f t="shared" si="81"/>
        <v>0</v>
      </c>
      <c r="Q327" s="294"/>
      <c r="R327" s="471"/>
      <c r="S327" s="472"/>
      <c r="T327" s="289"/>
    </row>
    <row r="328" spans="2:20" ht="18.75" customHeight="1">
      <c r="B328" s="292"/>
      <c r="C328" s="313" t="s">
        <v>211</v>
      </c>
      <c r="D328" s="315"/>
      <c r="E328" s="315"/>
      <c r="F328" s="315"/>
      <c r="G328" s="315"/>
      <c r="H328" s="315"/>
      <c r="I328" s="315"/>
      <c r="J328" s="315"/>
      <c r="K328" s="315"/>
      <c r="L328" s="315"/>
      <c r="M328" s="315"/>
      <c r="N328" s="315"/>
      <c r="O328" s="316"/>
      <c r="P328" s="312">
        <f t="shared" si="81"/>
        <v>0</v>
      </c>
      <c r="Q328" s="294"/>
      <c r="R328" s="471"/>
      <c r="S328" s="472"/>
      <c r="T328" s="289"/>
    </row>
    <row r="329" spans="2:20" ht="18.75" customHeight="1">
      <c r="B329" s="292"/>
      <c r="C329" s="313" t="s">
        <v>212</v>
      </c>
      <c r="D329" s="315"/>
      <c r="E329" s="315"/>
      <c r="F329" s="315"/>
      <c r="G329" s="315"/>
      <c r="H329" s="315"/>
      <c r="I329" s="315"/>
      <c r="J329" s="315"/>
      <c r="K329" s="315"/>
      <c r="L329" s="315"/>
      <c r="M329" s="315"/>
      <c r="N329" s="315"/>
      <c r="O329" s="316"/>
      <c r="P329" s="312">
        <f t="shared" si="81"/>
        <v>0</v>
      </c>
      <c r="Q329" s="294"/>
      <c r="R329" s="471"/>
      <c r="S329" s="472"/>
      <c r="T329" s="289"/>
    </row>
    <row r="330" spans="2:20" ht="18.75" customHeight="1">
      <c r="B330" s="292"/>
      <c r="C330" s="342" t="s">
        <v>213</v>
      </c>
      <c r="D330" s="310"/>
      <c r="E330" s="310"/>
      <c r="F330" s="310"/>
      <c r="G330" s="310"/>
      <c r="H330" s="310"/>
      <c r="I330" s="310"/>
      <c r="J330" s="310"/>
      <c r="K330" s="310"/>
      <c r="L330" s="310"/>
      <c r="M330" s="310"/>
      <c r="N330" s="310"/>
      <c r="O330" s="311"/>
      <c r="P330" s="312">
        <f t="shared" si="81"/>
        <v>0</v>
      </c>
      <c r="Q330" s="294"/>
      <c r="R330" s="471"/>
      <c r="S330" s="472"/>
      <c r="T330" s="289"/>
    </row>
    <row r="331" spans="2:20" ht="18.75" customHeight="1">
      <c r="B331" s="292"/>
      <c r="C331" s="346" t="s">
        <v>214</v>
      </c>
      <c r="D331" s="310"/>
      <c r="E331" s="310"/>
      <c r="F331" s="310"/>
      <c r="G331" s="310"/>
      <c r="H331" s="310"/>
      <c r="I331" s="310"/>
      <c r="J331" s="310"/>
      <c r="K331" s="310"/>
      <c r="L331" s="310"/>
      <c r="M331" s="310"/>
      <c r="N331" s="310"/>
      <c r="O331" s="311"/>
      <c r="P331" s="312">
        <f t="shared" si="81"/>
        <v>0</v>
      </c>
      <c r="Q331" s="294"/>
      <c r="R331" s="471"/>
      <c r="S331" s="472"/>
      <c r="T331" s="289"/>
    </row>
    <row r="332" spans="2:20" ht="18.75" customHeight="1">
      <c r="B332" s="292"/>
      <c r="C332" s="347" t="s">
        <v>215</v>
      </c>
      <c r="D332" s="318"/>
      <c r="E332" s="318"/>
      <c r="F332" s="318"/>
      <c r="G332" s="318"/>
      <c r="H332" s="318"/>
      <c r="I332" s="318"/>
      <c r="J332" s="318"/>
      <c r="K332" s="318"/>
      <c r="L332" s="318"/>
      <c r="M332" s="318"/>
      <c r="N332" s="318"/>
      <c r="O332" s="319"/>
      <c r="P332" s="320">
        <f t="shared" si="81"/>
        <v>0</v>
      </c>
      <c r="Q332" s="294"/>
      <c r="R332" s="473"/>
      <c r="S332" s="474"/>
      <c r="T332" s="289"/>
    </row>
    <row r="333" spans="2:20" ht="18.75" customHeight="1">
      <c r="B333" s="292"/>
      <c r="C333" s="348" t="s">
        <v>216</v>
      </c>
      <c r="D333" s="322">
        <f t="shared" ref="D333:O333" si="83">SUBTOTAL(9,D312:D332)</f>
        <v>0</v>
      </c>
      <c r="E333" s="322">
        <f t="shared" si="83"/>
        <v>0</v>
      </c>
      <c r="F333" s="322">
        <f t="shared" si="83"/>
        <v>0</v>
      </c>
      <c r="G333" s="322">
        <f t="shared" si="83"/>
        <v>0</v>
      </c>
      <c r="H333" s="322">
        <f t="shared" si="83"/>
        <v>0</v>
      </c>
      <c r="I333" s="322">
        <f t="shared" si="83"/>
        <v>0</v>
      </c>
      <c r="J333" s="322">
        <f t="shared" si="83"/>
        <v>0</v>
      </c>
      <c r="K333" s="322">
        <f t="shared" si="83"/>
        <v>0</v>
      </c>
      <c r="L333" s="322">
        <f t="shared" si="83"/>
        <v>0</v>
      </c>
      <c r="M333" s="322">
        <f t="shared" si="83"/>
        <v>0</v>
      </c>
      <c r="N333" s="322">
        <f t="shared" si="83"/>
        <v>0</v>
      </c>
      <c r="O333" s="323">
        <f t="shared" si="83"/>
        <v>0</v>
      </c>
      <c r="P333" s="324">
        <f t="shared" si="81"/>
        <v>0</v>
      </c>
      <c r="Q333" s="294"/>
      <c r="R333" s="475"/>
      <c r="S333" s="476"/>
      <c r="T333" s="289"/>
    </row>
    <row r="334" spans="2:20" ht="6" customHeight="1">
      <c r="B334" s="292"/>
      <c r="C334" s="294"/>
      <c r="D334" s="294"/>
      <c r="E334" s="294"/>
      <c r="F334" s="294"/>
      <c r="G334" s="294"/>
      <c r="H334" s="294"/>
      <c r="I334" s="294"/>
      <c r="J334" s="294"/>
      <c r="K334" s="294"/>
      <c r="L334" s="294"/>
      <c r="M334" s="294"/>
      <c r="N334" s="294"/>
      <c r="O334" s="294"/>
      <c r="P334" s="294"/>
      <c r="Q334" s="294"/>
      <c r="R334" s="325"/>
      <c r="S334" s="325"/>
      <c r="T334" s="289"/>
    </row>
    <row r="335" spans="2:20" ht="18.75" customHeight="1">
      <c r="B335" s="326"/>
      <c r="C335" s="342" t="s">
        <v>217</v>
      </c>
      <c r="D335" s="327"/>
      <c r="E335" s="327"/>
      <c r="F335" s="327"/>
      <c r="G335" s="327"/>
      <c r="H335" s="327"/>
      <c r="I335" s="327"/>
      <c r="J335" s="327"/>
      <c r="K335" s="327"/>
      <c r="L335" s="327"/>
      <c r="M335" s="327"/>
      <c r="N335" s="327"/>
      <c r="O335" s="328"/>
      <c r="P335" s="329">
        <f t="shared" ref="P335:P336" si="84">SUM(D335:O335)</f>
        <v>0</v>
      </c>
      <c r="Q335" s="294"/>
      <c r="R335" s="471"/>
      <c r="S335" s="472"/>
      <c r="T335" s="289"/>
    </row>
    <row r="336" spans="2:20" ht="18.75" customHeight="1">
      <c r="B336" s="326"/>
      <c r="C336" s="342" t="s">
        <v>218</v>
      </c>
      <c r="D336" s="327"/>
      <c r="E336" s="327"/>
      <c r="F336" s="327"/>
      <c r="G336" s="327"/>
      <c r="H336" s="327"/>
      <c r="I336" s="327"/>
      <c r="J336" s="327"/>
      <c r="K336" s="327"/>
      <c r="L336" s="327"/>
      <c r="M336" s="327"/>
      <c r="N336" s="330"/>
      <c r="O336" s="331"/>
      <c r="P336" s="332">
        <f t="shared" si="84"/>
        <v>0</v>
      </c>
      <c r="Q336" s="294"/>
      <c r="R336" s="473"/>
      <c r="S336" s="474"/>
      <c r="T336" s="289"/>
    </row>
    <row r="337" spans="2:24" s="308" customFormat="1" ht="18.75" customHeight="1">
      <c r="B337" s="301"/>
      <c r="C337" s="294"/>
      <c r="D337" s="294"/>
      <c r="E337" s="294"/>
      <c r="F337" s="294"/>
      <c r="G337" s="294"/>
      <c r="H337" s="294"/>
      <c r="I337" s="294"/>
      <c r="J337" s="294"/>
      <c r="K337" s="294"/>
      <c r="L337" s="294"/>
      <c r="M337" s="294"/>
      <c r="N337" s="349" t="s">
        <v>219</v>
      </c>
      <c r="O337" s="349"/>
      <c r="P337" s="335">
        <f t="shared" si="75"/>
        <v>0</v>
      </c>
      <c r="Q337" s="306"/>
      <c r="R337" s="477"/>
      <c r="S337" s="478"/>
      <c r="T337" s="307"/>
    </row>
    <row r="338" spans="2:24" ht="30" customHeight="1">
      <c r="B338" s="289"/>
      <c r="C338" s="294"/>
      <c r="D338" s="294"/>
      <c r="E338" s="294"/>
      <c r="F338" s="294"/>
      <c r="G338" s="294"/>
      <c r="H338" s="294"/>
      <c r="I338" s="294"/>
      <c r="J338" s="294"/>
      <c r="K338" s="294"/>
      <c r="L338" s="294"/>
      <c r="M338" s="294"/>
      <c r="N338" s="294"/>
      <c r="O338" s="294"/>
      <c r="P338" s="294"/>
      <c r="Q338" s="294"/>
      <c r="R338" s="294"/>
      <c r="S338" s="294"/>
      <c r="T338" s="289"/>
    </row>
    <row r="339" spans="2:24" ht="18.75" customHeight="1">
      <c r="B339" s="292">
        <f t="shared" ref="B339" si="85">D339</f>
        <v>0</v>
      </c>
      <c r="C339" s="337" t="s">
        <v>183</v>
      </c>
      <c r="D339" s="479"/>
      <c r="E339" s="480"/>
      <c r="F339" s="480"/>
      <c r="G339" s="480"/>
      <c r="H339" s="480"/>
      <c r="I339" s="481"/>
      <c r="J339" s="294"/>
      <c r="K339" s="294"/>
      <c r="L339" s="295"/>
      <c r="M339" s="294"/>
      <c r="N339" s="294"/>
      <c r="O339" s="294"/>
      <c r="P339" s="296"/>
      <c r="Q339" s="294"/>
      <c r="R339" s="296"/>
      <c r="S339" s="296"/>
      <c r="T339" s="289"/>
    </row>
    <row r="340" spans="2:24" ht="18.75" customHeight="1">
      <c r="B340" s="292"/>
      <c r="C340" s="338" t="s">
        <v>184</v>
      </c>
      <c r="D340" s="479"/>
      <c r="E340" s="480"/>
      <c r="F340" s="480"/>
      <c r="G340" s="480"/>
      <c r="H340" s="480"/>
      <c r="I340" s="481"/>
      <c r="J340" s="294"/>
      <c r="K340" s="295"/>
      <c r="L340" s="294"/>
      <c r="M340" s="294"/>
      <c r="N340" s="294"/>
      <c r="O340" s="294"/>
      <c r="P340" s="296"/>
      <c r="Q340" s="294"/>
      <c r="R340" s="296"/>
      <c r="S340" s="296"/>
      <c r="T340" s="289"/>
    </row>
    <row r="341" spans="2:24" ht="18.75" customHeight="1">
      <c r="B341" s="292">
        <f t="shared" ref="B341:B343" si="86">D341</f>
        <v>0</v>
      </c>
      <c r="C341" s="338" t="s">
        <v>8</v>
      </c>
      <c r="D341" s="479"/>
      <c r="E341" s="480"/>
      <c r="F341" s="480"/>
      <c r="G341" s="480"/>
      <c r="H341" s="480"/>
      <c r="I341" s="481"/>
      <c r="J341" s="294"/>
      <c r="K341" s="294"/>
      <c r="L341" s="295"/>
      <c r="M341" s="294"/>
      <c r="N341" s="294"/>
      <c r="O341" s="294"/>
      <c r="P341" s="296"/>
      <c r="Q341" s="294"/>
      <c r="R341" s="339" t="s">
        <v>185</v>
      </c>
      <c r="S341" s="340"/>
      <c r="T341" s="289"/>
    </row>
    <row r="342" spans="2:24" ht="18.75" customHeight="1">
      <c r="B342" s="292">
        <f t="shared" si="86"/>
        <v>0</v>
      </c>
      <c r="C342" s="338" t="s">
        <v>186</v>
      </c>
      <c r="D342" s="479"/>
      <c r="E342" s="480"/>
      <c r="F342" s="480"/>
      <c r="G342" s="480"/>
      <c r="H342" s="480"/>
      <c r="I342" s="481"/>
      <c r="J342" s="294"/>
      <c r="K342" s="294"/>
      <c r="L342" s="295"/>
      <c r="M342" s="294"/>
      <c r="N342" s="294"/>
      <c r="O342" s="294"/>
      <c r="P342" s="296"/>
      <c r="Q342" s="294"/>
      <c r="R342" s="298" t="s">
        <v>189</v>
      </c>
      <c r="S342" s="299"/>
      <c r="T342" s="289"/>
    </row>
    <row r="343" spans="2:24" ht="18.75" customHeight="1">
      <c r="B343" s="292">
        <f t="shared" si="86"/>
        <v>0</v>
      </c>
      <c r="C343" s="338" t="s">
        <v>190</v>
      </c>
      <c r="D343" s="479"/>
      <c r="E343" s="480"/>
      <c r="F343" s="480"/>
      <c r="G343" s="480"/>
      <c r="H343" s="480"/>
      <c r="I343" s="481"/>
      <c r="J343" s="294"/>
      <c r="K343" s="294"/>
      <c r="L343" s="295"/>
      <c r="M343" s="294"/>
      <c r="N343" s="294"/>
      <c r="O343" s="294"/>
      <c r="P343" s="296"/>
      <c r="Q343" s="294"/>
      <c r="R343" s="298" t="s">
        <v>191</v>
      </c>
      <c r="S343" s="299"/>
      <c r="T343" s="289"/>
    </row>
    <row r="344" spans="2:24" ht="18.75" customHeight="1">
      <c r="B344" s="292"/>
      <c r="C344" s="338" t="s">
        <v>172</v>
      </c>
      <c r="D344" s="471"/>
      <c r="E344" s="482"/>
      <c r="F344" s="482"/>
      <c r="G344" s="482"/>
      <c r="H344" s="482"/>
      <c r="I344" s="472"/>
      <c r="J344" s="294"/>
      <c r="K344" s="295"/>
      <c r="L344" s="294"/>
      <c r="M344" s="294"/>
      <c r="N344" s="294"/>
      <c r="O344" s="294"/>
      <c r="P344" s="296"/>
      <c r="Q344" s="294"/>
      <c r="R344" s="298" t="s">
        <v>192</v>
      </c>
      <c r="S344" s="299"/>
      <c r="T344" s="289"/>
    </row>
    <row r="345" spans="2:24" ht="18.75" customHeight="1">
      <c r="B345" s="341">
        <f t="shared" ref="B345" si="87">D345</f>
        <v>0</v>
      </c>
      <c r="C345" s="338" t="s">
        <v>193</v>
      </c>
      <c r="D345" s="483"/>
      <c r="E345" s="484"/>
      <c r="F345" s="484"/>
      <c r="G345" s="484"/>
      <c r="H345" s="484"/>
      <c r="I345" s="485"/>
      <c r="J345" s="294"/>
      <c r="K345" s="295"/>
      <c r="L345" s="294"/>
      <c r="M345" s="294"/>
      <c r="N345" s="294"/>
      <c r="O345" s="294"/>
      <c r="P345" s="296"/>
      <c r="Q345" s="294"/>
      <c r="R345" s="296"/>
      <c r="S345" s="296"/>
      <c r="T345" s="289"/>
    </row>
    <row r="346" spans="2:24" ht="12" customHeight="1">
      <c r="B346" s="292"/>
      <c r="C346" s="294"/>
      <c r="D346" s="294"/>
      <c r="E346" s="294"/>
      <c r="F346" s="294"/>
      <c r="G346" s="294"/>
      <c r="H346" s="294"/>
      <c r="I346" s="294"/>
      <c r="J346" s="294"/>
      <c r="K346" s="294"/>
      <c r="L346" s="294"/>
      <c r="M346" s="294"/>
      <c r="N346" s="294"/>
      <c r="O346" s="294"/>
      <c r="P346" s="294"/>
      <c r="Q346" s="294"/>
      <c r="R346" s="294"/>
      <c r="S346" s="294"/>
      <c r="T346" s="289"/>
    </row>
    <row r="347" spans="2:24" s="308" customFormat="1" ht="18.75" customHeight="1">
      <c r="B347" s="301"/>
      <c r="C347" s="338" t="s">
        <v>187</v>
      </c>
      <c r="D347" s="303"/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4"/>
      <c r="P347" s="305" t="s">
        <v>188</v>
      </c>
      <c r="Q347" s="306"/>
      <c r="R347" s="486" t="s">
        <v>194</v>
      </c>
      <c r="S347" s="487"/>
      <c r="T347" s="307"/>
      <c r="V347" s="288"/>
      <c r="W347" s="288"/>
      <c r="X347" s="288"/>
    </row>
    <row r="348" spans="2:24" ht="6" customHeight="1">
      <c r="B348" s="292"/>
      <c r="C348" s="294"/>
      <c r="D348" s="294"/>
      <c r="E348" s="294"/>
      <c r="F348" s="294"/>
      <c r="G348" s="294"/>
      <c r="H348" s="294"/>
      <c r="I348" s="294"/>
      <c r="J348" s="294"/>
      <c r="K348" s="294"/>
      <c r="L348" s="294"/>
      <c r="M348" s="294"/>
      <c r="N348" s="294"/>
      <c r="O348" s="294"/>
      <c r="P348" s="294"/>
      <c r="Q348" s="294"/>
      <c r="R348" s="294"/>
      <c r="S348" s="294"/>
      <c r="T348" s="289"/>
    </row>
    <row r="349" spans="2:24" ht="18.75" customHeight="1">
      <c r="B349" s="292"/>
      <c r="C349" s="342" t="s">
        <v>195</v>
      </c>
      <c r="D349" s="310"/>
      <c r="E349" s="310"/>
      <c r="F349" s="310"/>
      <c r="G349" s="310"/>
      <c r="H349" s="310"/>
      <c r="I349" s="310"/>
      <c r="J349" s="310"/>
      <c r="K349" s="310"/>
      <c r="L349" s="310"/>
      <c r="M349" s="310"/>
      <c r="N349" s="310"/>
      <c r="O349" s="311"/>
      <c r="P349" s="312">
        <f t="shared" ref="P349:P359" si="88">SUM(D349:O349)</f>
        <v>0</v>
      </c>
      <c r="Q349" s="294"/>
      <c r="R349" s="471"/>
      <c r="S349" s="472"/>
      <c r="T349" s="289"/>
    </row>
    <row r="350" spans="2:24" ht="18.75" customHeight="1">
      <c r="B350" s="292"/>
      <c r="C350" s="342" t="s">
        <v>196</v>
      </c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6"/>
      <c r="P350" s="312">
        <f t="shared" si="88"/>
        <v>0</v>
      </c>
      <c r="Q350" s="294"/>
      <c r="R350" s="471"/>
      <c r="S350" s="472"/>
      <c r="T350" s="289"/>
    </row>
    <row r="351" spans="2:24" ht="18.75" customHeight="1">
      <c r="B351" s="292"/>
      <c r="C351" s="343" t="s">
        <v>197</v>
      </c>
      <c r="D351" s="310"/>
      <c r="E351" s="310"/>
      <c r="F351" s="310"/>
      <c r="G351" s="310"/>
      <c r="H351" s="310"/>
      <c r="I351" s="310"/>
      <c r="J351" s="310"/>
      <c r="K351" s="310"/>
      <c r="L351" s="310"/>
      <c r="M351" s="310"/>
      <c r="N351" s="310"/>
      <c r="O351" s="311"/>
      <c r="P351" s="312">
        <f t="shared" si="88"/>
        <v>0</v>
      </c>
      <c r="Q351" s="294"/>
      <c r="R351" s="471"/>
      <c r="S351" s="472"/>
      <c r="T351" s="289"/>
    </row>
    <row r="352" spans="2:24" ht="18.75" customHeight="1">
      <c r="B352" s="292"/>
      <c r="C352" s="343" t="s">
        <v>198</v>
      </c>
      <c r="D352" s="310"/>
      <c r="E352" s="310"/>
      <c r="F352" s="310"/>
      <c r="G352" s="310"/>
      <c r="H352" s="310"/>
      <c r="I352" s="310"/>
      <c r="J352" s="310"/>
      <c r="K352" s="310"/>
      <c r="L352" s="310"/>
      <c r="M352" s="310"/>
      <c r="N352" s="310"/>
      <c r="O352" s="311"/>
      <c r="P352" s="312">
        <f t="shared" si="88"/>
        <v>0</v>
      </c>
      <c r="Q352" s="294"/>
      <c r="R352" s="471"/>
      <c r="S352" s="472"/>
      <c r="T352" s="289"/>
    </row>
    <row r="353" spans="2:20" ht="18.75" customHeight="1">
      <c r="B353" s="292"/>
      <c r="C353" s="343" t="s">
        <v>199</v>
      </c>
      <c r="D353" s="310"/>
      <c r="E353" s="310"/>
      <c r="F353" s="310"/>
      <c r="G353" s="310"/>
      <c r="H353" s="310"/>
      <c r="I353" s="310"/>
      <c r="J353" s="310"/>
      <c r="K353" s="310"/>
      <c r="L353" s="310"/>
      <c r="M353" s="310"/>
      <c r="N353" s="310"/>
      <c r="O353" s="311"/>
      <c r="P353" s="312">
        <f t="shared" si="88"/>
        <v>0</v>
      </c>
      <c r="Q353" s="294"/>
      <c r="R353" s="471"/>
      <c r="S353" s="472"/>
      <c r="T353" s="289"/>
    </row>
    <row r="354" spans="2:20" ht="18.75" customHeight="1">
      <c r="B354" s="292"/>
      <c r="C354" s="343" t="s">
        <v>200</v>
      </c>
      <c r="D354" s="310"/>
      <c r="E354" s="310"/>
      <c r="F354" s="310"/>
      <c r="G354" s="310"/>
      <c r="H354" s="310"/>
      <c r="I354" s="310"/>
      <c r="J354" s="310"/>
      <c r="K354" s="310"/>
      <c r="L354" s="310"/>
      <c r="M354" s="310"/>
      <c r="N354" s="310"/>
      <c r="O354" s="311"/>
      <c r="P354" s="312">
        <f t="shared" si="88"/>
        <v>0</v>
      </c>
      <c r="Q354" s="294"/>
      <c r="R354" s="471"/>
      <c r="S354" s="472"/>
      <c r="T354" s="289"/>
    </row>
    <row r="355" spans="2:20" ht="18.75" customHeight="1">
      <c r="B355" s="292"/>
      <c r="C355" s="343" t="s">
        <v>201</v>
      </c>
      <c r="D355" s="310"/>
      <c r="E355" s="310"/>
      <c r="F355" s="310"/>
      <c r="G355" s="310"/>
      <c r="H355" s="310"/>
      <c r="I355" s="310"/>
      <c r="J355" s="310"/>
      <c r="K355" s="310"/>
      <c r="L355" s="310"/>
      <c r="M355" s="310"/>
      <c r="N355" s="310"/>
      <c r="O355" s="311"/>
      <c r="P355" s="312">
        <f t="shared" si="88"/>
        <v>0</v>
      </c>
      <c r="Q355" s="294"/>
      <c r="R355" s="471"/>
      <c r="S355" s="472"/>
      <c r="T355" s="289"/>
    </row>
    <row r="356" spans="2:20" ht="18.75" customHeight="1">
      <c r="B356" s="292"/>
      <c r="C356" s="343" t="s">
        <v>202</v>
      </c>
      <c r="D356" s="310"/>
      <c r="E356" s="310"/>
      <c r="F356" s="310"/>
      <c r="G356" s="310"/>
      <c r="H356" s="310"/>
      <c r="I356" s="310"/>
      <c r="J356" s="310"/>
      <c r="K356" s="310"/>
      <c r="L356" s="310"/>
      <c r="M356" s="310"/>
      <c r="N356" s="310"/>
      <c r="O356" s="311"/>
      <c r="P356" s="312">
        <f t="shared" si="88"/>
        <v>0</v>
      </c>
      <c r="Q356" s="294"/>
      <c r="R356" s="471"/>
      <c r="S356" s="472"/>
      <c r="T356" s="289"/>
    </row>
    <row r="357" spans="2:20" ht="18.75" customHeight="1">
      <c r="B357" s="292"/>
      <c r="C357" s="343" t="s">
        <v>203</v>
      </c>
      <c r="D357" s="310"/>
      <c r="E357" s="310"/>
      <c r="F357" s="310"/>
      <c r="G357" s="310"/>
      <c r="H357" s="310"/>
      <c r="I357" s="310"/>
      <c r="J357" s="310"/>
      <c r="K357" s="310"/>
      <c r="L357" s="310"/>
      <c r="M357" s="310"/>
      <c r="N357" s="310"/>
      <c r="O357" s="311"/>
      <c r="P357" s="312">
        <f t="shared" si="88"/>
        <v>0</v>
      </c>
      <c r="Q357" s="294"/>
      <c r="R357" s="471"/>
      <c r="S357" s="472"/>
      <c r="T357" s="289"/>
    </row>
    <row r="358" spans="2:20" ht="18.75" customHeight="1">
      <c r="B358" s="292"/>
      <c r="C358" s="343" t="s">
        <v>204</v>
      </c>
      <c r="D358" s="310"/>
      <c r="E358" s="310"/>
      <c r="F358" s="310"/>
      <c r="G358" s="310"/>
      <c r="H358" s="310"/>
      <c r="I358" s="310"/>
      <c r="J358" s="310"/>
      <c r="K358" s="310"/>
      <c r="L358" s="310"/>
      <c r="M358" s="310"/>
      <c r="N358" s="310"/>
      <c r="O358" s="311"/>
      <c r="P358" s="312">
        <f t="shared" si="88"/>
        <v>0</v>
      </c>
      <c r="Q358" s="294"/>
      <c r="R358" s="471"/>
      <c r="S358" s="472"/>
      <c r="T358" s="289"/>
    </row>
    <row r="359" spans="2:20" ht="18.75" customHeight="1">
      <c r="B359" s="292"/>
      <c r="C359" s="338" t="s">
        <v>205</v>
      </c>
      <c r="D359" s="344">
        <f t="shared" ref="D359:O359" si="89">SUBTOTAL(9,D349:D358)</f>
        <v>0</v>
      </c>
      <c r="E359" s="344">
        <f t="shared" si="89"/>
        <v>0</v>
      </c>
      <c r="F359" s="344">
        <f t="shared" si="89"/>
        <v>0</v>
      </c>
      <c r="G359" s="344">
        <f t="shared" si="89"/>
        <v>0</v>
      </c>
      <c r="H359" s="344">
        <f t="shared" si="89"/>
        <v>0</v>
      </c>
      <c r="I359" s="344">
        <f t="shared" si="89"/>
        <v>0</v>
      </c>
      <c r="J359" s="344">
        <f t="shared" si="89"/>
        <v>0</v>
      </c>
      <c r="K359" s="344">
        <f t="shared" si="89"/>
        <v>0</v>
      </c>
      <c r="L359" s="344">
        <f t="shared" si="89"/>
        <v>0</v>
      </c>
      <c r="M359" s="344">
        <f t="shared" si="89"/>
        <v>0</v>
      </c>
      <c r="N359" s="344">
        <f t="shared" si="89"/>
        <v>0</v>
      </c>
      <c r="O359" s="345">
        <f t="shared" si="89"/>
        <v>0</v>
      </c>
      <c r="P359" s="312">
        <f t="shared" si="88"/>
        <v>0</v>
      </c>
      <c r="Q359" s="294"/>
      <c r="R359" s="471"/>
      <c r="S359" s="472"/>
      <c r="T359" s="289"/>
    </row>
    <row r="360" spans="2:20" ht="18.75" customHeight="1">
      <c r="B360" s="292"/>
      <c r="C360" s="313" t="s">
        <v>206</v>
      </c>
      <c r="D360" s="315"/>
      <c r="E360" s="315"/>
      <c r="F360" s="315"/>
      <c r="G360" s="315"/>
      <c r="H360" s="315"/>
      <c r="I360" s="315"/>
      <c r="J360" s="315"/>
      <c r="K360" s="315"/>
      <c r="L360" s="315"/>
      <c r="M360" s="315"/>
      <c r="N360" s="315"/>
      <c r="O360" s="316"/>
      <c r="P360" s="312">
        <f t="shared" ref="P360:P370" si="90">SUM(D360:O360)</f>
        <v>0</v>
      </c>
      <c r="Q360" s="294"/>
      <c r="R360" s="471"/>
      <c r="S360" s="472"/>
      <c r="T360" s="289"/>
    </row>
    <row r="361" spans="2:20" ht="18.75" customHeight="1">
      <c r="B361" s="292"/>
      <c r="C361" s="313" t="s">
        <v>207</v>
      </c>
      <c r="D361" s="315"/>
      <c r="E361" s="315"/>
      <c r="F361" s="315"/>
      <c r="G361" s="315"/>
      <c r="H361" s="315"/>
      <c r="I361" s="315"/>
      <c r="J361" s="315"/>
      <c r="K361" s="315"/>
      <c r="L361" s="315"/>
      <c r="M361" s="315"/>
      <c r="N361" s="315"/>
      <c r="O361" s="316"/>
      <c r="P361" s="312">
        <f t="shared" si="90"/>
        <v>0</v>
      </c>
      <c r="Q361" s="294"/>
      <c r="R361" s="471"/>
      <c r="S361" s="472"/>
      <c r="T361" s="289"/>
    </row>
    <row r="362" spans="2:20" ht="18.75" customHeight="1">
      <c r="B362" s="292"/>
      <c r="C362" s="338" t="s">
        <v>208</v>
      </c>
      <c r="D362" s="344">
        <f t="shared" ref="D362:O362" si="91">SUBTOTAL(9,D360:D361)</f>
        <v>0</v>
      </c>
      <c r="E362" s="344">
        <f t="shared" si="91"/>
        <v>0</v>
      </c>
      <c r="F362" s="344">
        <f t="shared" si="91"/>
        <v>0</v>
      </c>
      <c r="G362" s="344">
        <f t="shared" si="91"/>
        <v>0</v>
      </c>
      <c r="H362" s="344">
        <f t="shared" si="91"/>
        <v>0</v>
      </c>
      <c r="I362" s="344">
        <f t="shared" si="91"/>
        <v>0</v>
      </c>
      <c r="J362" s="344">
        <f t="shared" si="91"/>
        <v>0</v>
      </c>
      <c r="K362" s="344">
        <f t="shared" si="91"/>
        <v>0</v>
      </c>
      <c r="L362" s="344">
        <f t="shared" si="91"/>
        <v>0</v>
      </c>
      <c r="M362" s="344">
        <f t="shared" si="91"/>
        <v>0</v>
      </c>
      <c r="N362" s="344">
        <f t="shared" si="91"/>
        <v>0</v>
      </c>
      <c r="O362" s="345">
        <f t="shared" si="91"/>
        <v>0</v>
      </c>
      <c r="P362" s="312">
        <f t="shared" si="90"/>
        <v>0</v>
      </c>
      <c r="Q362" s="294"/>
      <c r="R362" s="471"/>
      <c r="S362" s="472"/>
      <c r="T362" s="289"/>
    </row>
    <row r="363" spans="2:20" ht="18.75" customHeight="1">
      <c r="B363" s="292"/>
      <c r="C363" s="313" t="s">
        <v>209</v>
      </c>
      <c r="D363" s="315"/>
      <c r="E363" s="315"/>
      <c r="F363" s="315"/>
      <c r="G363" s="315"/>
      <c r="H363" s="315"/>
      <c r="I363" s="315"/>
      <c r="J363" s="315"/>
      <c r="K363" s="315"/>
      <c r="L363" s="315"/>
      <c r="M363" s="315"/>
      <c r="N363" s="315"/>
      <c r="O363" s="316"/>
      <c r="P363" s="312">
        <f t="shared" si="90"/>
        <v>0</v>
      </c>
      <c r="Q363" s="294"/>
      <c r="R363" s="471"/>
      <c r="S363" s="472"/>
      <c r="T363" s="289"/>
    </row>
    <row r="364" spans="2:20" ht="18.75" customHeight="1">
      <c r="B364" s="292"/>
      <c r="C364" s="313" t="s">
        <v>210</v>
      </c>
      <c r="D364" s="315"/>
      <c r="E364" s="315"/>
      <c r="F364" s="315"/>
      <c r="G364" s="315"/>
      <c r="H364" s="315"/>
      <c r="I364" s="315"/>
      <c r="J364" s="315"/>
      <c r="K364" s="315"/>
      <c r="L364" s="315"/>
      <c r="M364" s="315"/>
      <c r="N364" s="315"/>
      <c r="O364" s="316"/>
      <c r="P364" s="312">
        <f t="shared" si="90"/>
        <v>0</v>
      </c>
      <c r="Q364" s="294"/>
      <c r="R364" s="471"/>
      <c r="S364" s="472"/>
      <c r="T364" s="289"/>
    </row>
    <row r="365" spans="2:20" ht="18.75" customHeight="1">
      <c r="B365" s="292"/>
      <c r="C365" s="313" t="s">
        <v>211</v>
      </c>
      <c r="D365" s="315"/>
      <c r="E365" s="315"/>
      <c r="F365" s="315"/>
      <c r="G365" s="315"/>
      <c r="H365" s="315"/>
      <c r="I365" s="315"/>
      <c r="J365" s="315"/>
      <c r="K365" s="315"/>
      <c r="L365" s="315"/>
      <c r="M365" s="315"/>
      <c r="N365" s="315"/>
      <c r="O365" s="316"/>
      <c r="P365" s="312">
        <f t="shared" si="90"/>
        <v>0</v>
      </c>
      <c r="Q365" s="294"/>
      <c r="R365" s="471"/>
      <c r="S365" s="472"/>
      <c r="T365" s="289"/>
    </row>
    <row r="366" spans="2:20" ht="18.75" customHeight="1">
      <c r="B366" s="292"/>
      <c r="C366" s="313" t="s">
        <v>212</v>
      </c>
      <c r="D366" s="315"/>
      <c r="E366" s="315"/>
      <c r="F366" s="315"/>
      <c r="G366" s="315"/>
      <c r="H366" s="315"/>
      <c r="I366" s="315"/>
      <c r="J366" s="315"/>
      <c r="K366" s="315"/>
      <c r="L366" s="315"/>
      <c r="M366" s="315"/>
      <c r="N366" s="315"/>
      <c r="O366" s="316"/>
      <c r="P366" s="312">
        <f t="shared" si="90"/>
        <v>0</v>
      </c>
      <c r="Q366" s="294"/>
      <c r="R366" s="471"/>
      <c r="S366" s="472"/>
      <c r="T366" s="289"/>
    </row>
    <row r="367" spans="2:20" ht="18.75" customHeight="1">
      <c r="B367" s="292"/>
      <c r="C367" s="342" t="s">
        <v>213</v>
      </c>
      <c r="D367" s="310"/>
      <c r="E367" s="310"/>
      <c r="F367" s="310"/>
      <c r="G367" s="310"/>
      <c r="H367" s="310"/>
      <c r="I367" s="310"/>
      <c r="J367" s="310"/>
      <c r="K367" s="310"/>
      <c r="L367" s="310"/>
      <c r="M367" s="310"/>
      <c r="N367" s="310"/>
      <c r="O367" s="311"/>
      <c r="P367" s="312">
        <f t="shared" si="90"/>
        <v>0</v>
      </c>
      <c r="Q367" s="294"/>
      <c r="R367" s="471"/>
      <c r="S367" s="472"/>
      <c r="T367" s="289"/>
    </row>
    <row r="368" spans="2:20" ht="18.75" customHeight="1">
      <c r="B368" s="292"/>
      <c r="C368" s="346" t="s">
        <v>214</v>
      </c>
      <c r="D368" s="310"/>
      <c r="E368" s="310"/>
      <c r="F368" s="310"/>
      <c r="G368" s="310"/>
      <c r="H368" s="310"/>
      <c r="I368" s="310"/>
      <c r="J368" s="310"/>
      <c r="K368" s="310"/>
      <c r="L368" s="310"/>
      <c r="M368" s="310"/>
      <c r="N368" s="310"/>
      <c r="O368" s="311"/>
      <c r="P368" s="312">
        <f t="shared" si="90"/>
        <v>0</v>
      </c>
      <c r="Q368" s="294"/>
      <c r="R368" s="471"/>
      <c r="S368" s="472"/>
      <c r="T368" s="289"/>
    </row>
    <row r="369" spans="2:24" ht="18.75" customHeight="1">
      <c r="B369" s="292"/>
      <c r="C369" s="347" t="s">
        <v>215</v>
      </c>
      <c r="D369" s="318"/>
      <c r="E369" s="318"/>
      <c r="F369" s="318"/>
      <c r="G369" s="318"/>
      <c r="H369" s="318"/>
      <c r="I369" s="318"/>
      <c r="J369" s="318"/>
      <c r="K369" s="318"/>
      <c r="L369" s="318"/>
      <c r="M369" s="318"/>
      <c r="N369" s="318"/>
      <c r="O369" s="319"/>
      <c r="P369" s="320">
        <f t="shared" si="90"/>
        <v>0</v>
      </c>
      <c r="Q369" s="294"/>
      <c r="R369" s="473"/>
      <c r="S369" s="474"/>
      <c r="T369" s="289"/>
    </row>
    <row r="370" spans="2:24" ht="18.75" customHeight="1">
      <c r="B370" s="292"/>
      <c r="C370" s="348" t="s">
        <v>216</v>
      </c>
      <c r="D370" s="322">
        <f t="shared" ref="D370:O370" si="92">SUBTOTAL(9,D349:D369)</f>
        <v>0</v>
      </c>
      <c r="E370" s="322">
        <f t="shared" si="92"/>
        <v>0</v>
      </c>
      <c r="F370" s="322">
        <f t="shared" si="92"/>
        <v>0</v>
      </c>
      <c r="G370" s="322">
        <f t="shared" si="92"/>
        <v>0</v>
      </c>
      <c r="H370" s="322">
        <f t="shared" si="92"/>
        <v>0</v>
      </c>
      <c r="I370" s="322">
        <f t="shared" si="92"/>
        <v>0</v>
      </c>
      <c r="J370" s="322">
        <f t="shared" si="92"/>
        <v>0</v>
      </c>
      <c r="K370" s="322">
        <f t="shared" si="92"/>
        <v>0</v>
      </c>
      <c r="L370" s="322">
        <f t="shared" si="92"/>
        <v>0</v>
      </c>
      <c r="M370" s="322">
        <f t="shared" si="92"/>
        <v>0</v>
      </c>
      <c r="N370" s="322">
        <f t="shared" si="92"/>
        <v>0</v>
      </c>
      <c r="O370" s="323">
        <f t="shared" si="92"/>
        <v>0</v>
      </c>
      <c r="P370" s="324">
        <f t="shared" si="90"/>
        <v>0</v>
      </c>
      <c r="Q370" s="294"/>
      <c r="R370" s="475"/>
      <c r="S370" s="476"/>
      <c r="T370" s="289"/>
    </row>
    <row r="371" spans="2:24" ht="6" customHeight="1">
      <c r="B371" s="292"/>
      <c r="C371" s="294"/>
      <c r="D371" s="294"/>
      <c r="E371" s="294"/>
      <c r="F371" s="294"/>
      <c r="G371" s="294"/>
      <c r="H371" s="294"/>
      <c r="I371" s="294"/>
      <c r="J371" s="294"/>
      <c r="K371" s="294"/>
      <c r="L371" s="294"/>
      <c r="M371" s="294"/>
      <c r="N371" s="294"/>
      <c r="O371" s="294"/>
      <c r="P371" s="294"/>
      <c r="Q371" s="294"/>
      <c r="R371" s="325"/>
      <c r="S371" s="325"/>
      <c r="T371" s="289"/>
    </row>
    <row r="372" spans="2:24" ht="18.75" customHeight="1">
      <c r="B372" s="326"/>
      <c r="C372" s="342" t="s">
        <v>217</v>
      </c>
      <c r="D372" s="327"/>
      <c r="E372" s="327"/>
      <c r="F372" s="327"/>
      <c r="G372" s="327"/>
      <c r="H372" s="327"/>
      <c r="I372" s="327"/>
      <c r="J372" s="327"/>
      <c r="K372" s="327"/>
      <c r="L372" s="327"/>
      <c r="M372" s="327"/>
      <c r="N372" s="327"/>
      <c r="O372" s="328"/>
      <c r="P372" s="329">
        <f t="shared" ref="P372:P373" si="93">SUM(D372:O372)</f>
        <v>0</v>
      </c>
      <c r="Q372" s="294"/>
      <c r="R372" s="471"/>
      <c r="S372" s="472"/>
      <c r="T372" s="289"/>
    </row>
    <row r="373" spans="2:24" ht="18.75" customHeight="1">
      <c r="B373" s="326"/>
      <c r="C373" s="342" t="s">
        <v>218</v>
      </c>
      <c r="D373" s="327"/>
      <c r="E373" s="327"/>
      <c r="F373" s="327"/>
      <c r="G373" s="327"/>
      <c r="H373" s="327"/>
      <c r="I373" s="327"/>
      <c r="J373" s="327"/>
      <c r="K373" s="327"/>
      <c r="L373" s="327"/>
      <c r="M373" s="327"/>
      <c r="N373" s="330"/>
      <c r="O373" s="331"/>
      <c r="P373" s="332">
        <f t="shared" si="93"/>
        <v>0</v>
      </c>
      <c r="Q373" s="294"/>
      <c r="R373" s="473"/>
      <c r="S373" s="474"/>
      <c r="T373" s="289"/>
    </row>
    <row r="374" spans="2:24" s="308" customFormat="1" ht="18.75" customHeight="1">
      <c r="B374" s="301"/>
      <c r="C374" s="294"/>
      <c r="D374" s="294"/>
      <c r="E374" s="294"/>
      <c r="F374" s="294"/>
      <c r="G374" s="294"/>
      <c r="H374" s="294"/>
      <c r="I374" s="294"/>
      <c r="J374" s="294"/>
      <c r="K374" s="294"/>
      <c r="L374" s="294"/>
      <c r="M374" s="294"/>
      <c r="N374" s="349" t="s">
        <v>219</v>
      </c>
      <c r="O374" s="349"/>
      <c r="P374" s="335">
        <f t="shared" ref="P374:P411" si="94">ROUND(IF(P372*P373=0,0,P370/P372*P373),2)</f>
        <v>0</v>
      </c>
      <c r="Q374" s="306"/>
      <c r="R374" s="477"/>
      <c r="S374" s="478"/>
      <c r="T374" s="307"/>
    </row>
    <row r="375" spans="2:24" ht="30" customHeight="1">
      <c r="B375" s="289"/>
      <c r="C375" s="294"/>
      <c r="D375" s="294"/>
      <c r="E375" s="294"/>
      <c r="F375" s="294"/>
      <c r="G375" s="294"/>
      <c r="H375" s="294"/>
      <c r="I375" s="294"/>
      <c r="J375" s="294"/>
      <c r="K375" s="294"/>
      <c r="L375" s="294"/>
      <c r="M375" s="294"/>
      <c r="N375" s="294"/>
      <c r="O375" s="294"/>
      <c r="P375" s="294"/>
      <c r="Q375" s="294"/>
      <c r="R375" s="294"/>
      <c r="S375" s="294"/>
      <c r="T375" s="289"/>
    </row>
    <row r="376" spans="2:24" ht="18.75" customHeight="1">
      <c r="B376" s="292">
        <f t="shared" ref="B376" si="95">D376</f>
        <v>0</v>
      </c>
      <c r="C376" s="337" t="s">
        <v>183</v>
      </c>
      <c r="D376" s="479"/>
      <c r="E376" s="480"/>
      <c r="F376" s="480"/>
      <c r="G376" s="480"/>
      <c r="H376" s="480"/>
      <c r="I376" s="481"/>
      <c r="J376" s="294"/>
      <c r="K376" s="294"/>
      <c r="L376" s="295"/>
      <c r="M376" s="294"/>
      <c r="N376" s="294"/>
      <c r="O376" s="294"/>
      <c r="P376" s="296"/>
      <c r="Q376" s="294"/>
      <c r="R376" s="296"/>
      <c r="S376" s="296"/>
      <c r="T376" s="289"/>
    </row>
    <row r="377" spans="2:24" ht="18.75" customHeight="1">
      <c r="B377" s="292"/>
      <c r="C377" s="338" t="s">
        <v>184</v>
      </c>
      <c r="D377" s="479"/>
      <c r="E377" s="480"/>
      <c r="F377" s="480"/>
      <c r="G377" s="480"/>
      <c r="H377" s="480"/>
      <c r="I377" s="481"/>
      <c r="J377" s="294"/>
      <c r="K377" s="295"/>
      <c r="L377" s="294"/>
      <c r="M377" s="294"/>
      <c r="N377" s="294"/>
      <c r="O377" s="294"/>
      <c r="P377" s="296"/>
      <c r="Q377" s="294"/>
      <c r="R377" s="296"/>
      <c r="S377" s="296"/>
      <c r="T377" s="289"/>
    </row>
    <row r="378" spans="2:24" ht="18.75" customHeight="1">
      <c r="B378" s="292">
        <f t="shared" ref="B378:B380" si="96">D378</f>
        <v>0</v>
      </c>
      <c r="C378" s="338" t="s">
        <v>8</v>
      </c>
      <c r="D378" s="479"/>
      <c r="E378" s="480"/>
      <c r="F378" s="480"/>
      <c r="G378" s="480"/>
      <c r="H378" s="480"/>
      <c r="I378" s="481"/>
      <c r="J378" s="294"/>
      <c r="K378" s="294"/>
      <c r="L378" s="295"/>
      <c r="M378" s="294"/>
      <c r="N378" s="294"/>
      <c r="O378" s="294"/>
      <c r="P378" s="296"/>
      <c r="Q378" s="294"/>
      <c r="R378" s="339" t="s">
        <v>185</v>
      </c>
      <c r="S378" s="340"/>
      <c r="T378" s="289"/>
    </row>
    <row r="379" spans="2:24" ht="18.75" customHeight="1">
      <c r="B379" s="292">
        <f t="shared" si="96"/>
        <v>0</v>
      </c>
      <c r="C379" s="338" t="s">
        <v>186</v>
      </c>
      <c r="D379" s="479"/>
      <c r="E379" s="480"/>
      <c r="F379" s="480"/>
      <c r="G379" s="480"/>
      <c r="H379" s="480"/>
      <c r="I379" s="481"/>
      <c r="J379" s="294"/>
      <c r="K379" s="294"/>
      <c r="L379" s="295"/>
      <c r="M379" s="294"/>
      <c r="N379" s="294"/>
      <c r="O379" s="294"/>
      <c r="P379" s="296"/>
      <c r="Q379" s="294"/>
      <c r="R379" s="298" t="s">
        <v>189</v>
      </c>
      <c r="S379" s="299"/>
      <c r="T379" s="289"/>
    </row>
    <row r="380" spans="2:24" ht="18.75" customHeight="1">
      <c r="B380" s="292">
        <f t="shared" si="96"/>
        <v>0</v>
      </c>
      <c r="C380" s="338" t="s">
        <v>190</v>
      </c>
      <c r="D380" s="479"/>
      <c r="E380" s="480"/>
      <c r="F380" s="480"/>
      <c r="G380" s="480"/>
      <c r="H380" s="480"/>
      <c r="I380" s="481"/>
      <c r="J380" s="294"/>
      <c r="K380" s="294"/>
      <c r="L380" s="295"/>
      <c r="M380" s="294"/>
      <c r="N380" s="294"/>
      <c r="O380" s="294"/>
      <c r="P380" s="296"/>
      <c r="Q380" s="294"/>
      <c r="R380" s="298" t="s">
        <v>191</v>
      </c>
      <c r="S380" s="299"/>
      <c r="T380" s="289"/>
    </row>
    <row r="381" spans="2:24" ht="18.75" customHeight="1">
      <c r="B381" s="292"/>
      <c r="C381" s="338" t="s">
        <v>172</v>
      </c>
      <c r="D381" s="471"/>
      <c r="E381" s="482"/>
      <c r="F381" s="482"/>
      <c r="G381" s="482"/>
      <c r="H381" s="482"/>
      <c r="I381" s="472"/>
      <c r="J381" s="294"/>
      <c r="K381" s="295"/>
      <c r="L381" s="294"/>
      <c r="M381" s="294"/>
      <c r="N381" s="294"/>
      <c r="O381" s="294"/>
      <c r="P381" s="296"/>
      <c r="Q381" s="294"/>
      <c r="R381" s="298" t="s">
        <v>192</v>
      </c>
      <c r="S381" s="299"/>
      <c r="T381" s="289"/>
    </row>
    <row r="382" spans="2:24" ht="18.75" customHeight="1">
      <c r="B382" s="341">
        <f t="shared" ref="B382" si="97">D382</f>
        <v>0</v>
      </c>
      <c r="C382" s="338" t="s">
        <v>193</v>
      </c>
      <c r="D382" s="483"/>
      <c r="E382" s="484"/>
      <c r="F382" s="484"/>
      <c r="G382" s="484"/>
      <c r="H382" s="484"/>
      <c r="I382" s="485"/>
      <c r="J382" s="294"/>
      <c r="K382" s="295"/>
      <c r="L382" s="294"/>
      <c r="M382" s="294"/>
      <c r="N382" s="294"/>
      <c r="O382" s="294"/>
      <c r="P382" s="296"/>
      <c r="Q382" s="294"/>
      <c r="R382" s="296"/>
      <c r="S382" s="296"/>
      <c r="T382" s="289"/>
    </row>
    <row r="383" spans="2:24" ht="12" customHeight="1">
      <c r="B383" s="292"/>
      <c r="C383" s="294"/>
      <c r="D383" s="294"/>
      <c r="E383" s="294"/>
      <c r="F383" s="294"/>
      <c r="G383" s="294"/>
      <c r="H383" s="294"/>
      <c r="I383" s="294"/>
      <c r="J383" s="294"/>
      <c r="K383" s="294"/>
      <c r="L383" s="294"/>
      <c r="M383" s="294"/>
      <c r="N383" s="294"/>
      <c r="O383" s="294"/>
      <c r="P383" s="294"/>
      <c r="Q383" s="294"/>
      <c r="R383" s="294"/>
      <c r="S383" s="294"/>
      <c r="T383" s="289"/>
    </row>
    <row r="384" spans="2:24" s="308" customFormat="1" ht="18.75" customHeight="1">
      <c r="B384" s="301"/>
      <c r="C384" s="338" t="s">
        <v>187</v>
      </c>
      <c r="D384" s="303"/>
      <c r="E384" s="303"/>
      <c r="F384" s="303"/>
      <c r="G384" s="303"/>
      <c r="H384" s="303"/>
      <c r="I384" s="303"/>
      <c r="J384" s="303"/>
      <c r="K384" s="303"/>
      <c r="L384" s="303"/>
      <c r="M384" s="303"/>
      <c r="N384" s="303"/>
      <c r="O384" s="304"/>
      <c r="P384" s="305" t="s">
        <v>188</v>
      </c>
      <c r="Q384" s="306"/>
      <c r="R384" s="486" t="s">
        <v>194</v>
      </c>
      <c r="S384" s="487"/>
      <c r="T384" s="307"/>
      <c r="V384" s="288"/>
      <c r="W384" s="288"/>
      <c r="X384" s="288"/>
    </row>
    <row r="385" spans="2:20" ht="6" customHeight="1">
      <c r="B385" s="292"/>
      <c r="C385" s="294"/>
      <c r="D385" s="294"/>
      <c r="E385" s="294"/>
      <c r="F385" s="294"/>
      <c r="G385" s="294"/>
      <c r="H385" s="294"/>
      <c r="I385" s="294"/>
      <c r="J385" s="294"/>
      <c r="K385" s="294"/>
      <c r="L385" s="294"/>
      <c r="M385" s="294"/>
      <c r="N385" s="294"/>
      <c r="O385" s="294"/>
      <c r="P385" s="294"/>
      <c r="Q385" s="294"/>
      <c r="R385" s="294"/>
      <c r="S385" s="294"/>
      <c r="T385" s="289"/>
    </row>
    <row r="386" spans="2:20" ht="18.75" customHeight="1">
      <c r="B386" s="292"/>
      <c r="C386" s="342" t="s">
        <v>195</v>
      </c>
      <c r="D386" s="310"/>
      <c r="E386" s="310"/>
      <c r="F386" s="310"/>
      <c r="G386" s="310"/>
      <c r="H386" s="310"/>
      <c r="I386" s="310"/>
      <c r="J386" s="310"/>
      <c r="K386" s="310"/>
      <c r="L386" s="310"/>
      <c r="M386" s="310"/>
      <c r="N386" s="310"/>
      <c r="O386" s="311"/>
      <c r="P386" s="312">
        <f t="shared" ref="P386:P396" si="98">SUM(D386:O386)</f>
        <v>0</v>
      </c>
      <c r="Q386" s="294"/>
      <c r="R386" s="471"/>
      <c r="S386" s="472"/>
      <c r="T386" s="289"/>
    </row>
    <row r="387" spans="2:20" ht="18.75" customHeight="1">
      <c r="B387" s="292"/>
      <c r="C387" s="342" t="s">
        <v>196</v>
      </c>
      <c r="D387" s="155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56"/>
      <c r="P387" s="312">
        <f t="shared" si="98"/>
        <v>0</v>
      </c>
      <c r="Q387" s="294"/>
      <c r="R387" s="471"/>
      <c r="S387" s="472"/>
      <c r="T387" s="289"/>
    </row>
    <row r="388" spans="2:20" ht="18.75" customHeight="1">
      <c r="B388" s="292"/>
      <c r="C388" s="343" t="s">
        <v>197</v>
      </c>
      <c r="D388" s="310"/>
      <c r="E388" s="310"/>
      <c r="F388" s="310"/>
      <c r="G388" s="310"/>
      <c r="H388" s="310"/>
      <c r="I388" s="310"/>
      <c r="J388" s="310"/>
      <c r="K388" s="310"/>
      <c r="L388" s="310"/>
      <c r="M388" s="310"/>
      <c r="N388" s="310"/>
      <c r="O388" s="311"/>
      <c r="P388" s="312">
        <f t="shared" si="98"/>
        <v>0</v>
      </c>
      <c r="Q388" s="294"/>
      <c r="R388" s="471"/>
      <c r="S388" s="472"/>
      <c r="T388" s="289"/>
    </row>
    <row r="389" spans="2:20" ht="18.75" customHeight="1">
      <c r="B389" s="292"/>
      <c r="C389" s="343" t="s">
        <v>198</v>
      </c>
      <c r="D389" s="310"/>
      <c r="E389" s="310"/>
      <c r="F389" s="310"/>
      <c r="G389" s="310"/>
      <c r="H389" s="310"/>
      <c r="I389" s="310"/>
      <c r="J389" s="310"/>
      <c r="K389" s="310"/>
      <c r="L389" s="310"/>
      <c r="M389" s="310"/>
      <c r="N389" s="310"/>
      <c r="O389" s="311"/>
      <c r="P389" s="312">
        <f t="shared" si="98"/>
        <v>0</v>
      </c>
      <c r="Q389" s="294"/>
      <c r="R389" s="471"/>
      <c r="S389" s="472"/>
      <c r="T389" s="289"/>
    </row>
    <row r="390" spans="2:20" ht="18.75" customHeight="1">
      <c r="B390" s="292"/>
      <c r="C390" s="343" t="s">
        <v>199</v>
      </c>
      <c r="D390" s="310"/>
      <c r="E390" s="310"/>
      <c r="F390" s="310"/>
      <c r="G390" s="310"/>
      <c r="H390" s="310"/>
      <c r="I390" s="310"/>
      <c r="J390" s="310"/>
      <c r="K390" s="310"/>
      <c r="L390" s="310"/>
      <c r="M390" s="310"/>
      <c r="N390" s="310"/>
      <c r="O390" s="311"/>
      <c r="P390" s="312">
        <f t="shared" si="98"/>
        <v>0</v>
      </c>
      <c r="Q390" s="294"/>
      <c r="R390" s="471"/>
      <c r="S390" s="472"/>
      <c r="T390" s="289"/>
    </row>
    <row r="391" spans="2:20" ht="18.75" customHeight="1">
      <c r="B391" s="292"/>
      <c r="C391" s="343" t="s">
        <v>200</v>
      </c>
      <c r="D391" s="310"/>
      <c r="E391" s="310"/>
      <c r="F391" s="310"/>
      <c r="G391" s="310"/>
      <c r="H391" s="310"/>
      <c r="I391" s="310"/>
      <c r="J391" s="310"/>
      <c r="K391" s="310"/>
      <c r="L391" s="310"/>
      <c r="M391" s="310"/>
      <c r="N391" s="310"/>
      <c r="O391" s="311"/>
      <c r="P391" s="312">
        <f t="shared" si="98"/>
        <v>0</v>
      </c>
      <c r="Q391" s="294"/>
      <c r="R391" s="471"/>
      <c r="S391" s="472"/>
      <c r="T391" s="289"/>
    </row>
    <row r="392" spans="2:20" ht="18.75" customHeight="1">
      <c r="B392" s="292"/>
      <c r="C392" s="343" t="s">
        <v>201</v>
      </c>
      <c r="D392" s="310"/>
      <c r="E392" s="310"/>
      <c r="F392" s="310"/>
      <c r="G392" s="310"/>
      <c r="H392" s="310"/>
      <c r="I392" s="310"/>
      <c r="J392" s="310"/>
      <c r="K392" s="310"/>
      <c r="L392" s="310"/>
      <c r="M392" s="310"/>
      <c r="N392" s="310"/>
      <c r="O392" s="311"/>
      <c r="P392" s="312">
        <f t="shared" si="98"/>
        <v>0</v>
      </c>
      <c r="Q392" s="294"/>
      <c r="R392" s="471"/>
      <c r="S392" s="472"/>
      <c r="T392" s="289"/>
    </row>
    <row r="393" spans="2:20" ht="18.75" customHeight="1">
      <c r="B393" s="292"/>
      <c r="C393" s="343" t="s">
        <v>202</v>
      </c>
      <c r="D393" s="310"/>
      <c r="E393" s="310"/>
      <c r="F393" s="310"/>
      <c r="G393" s="310"/>
      <c r="H393" s="310"/>
      <c r="I393" s="310"/>
      <c r="J393" s="310"/>
      <c r="K393" s="310"/>
      <c r="L393" s="310"/>
      <c r="M393" s="310"/>
      <c r="N393" s="310"/>
      <c r="O393" s="311"/>
      <c r="P393" s="312">
        <f t="shared" si="98"/>
        <v>0</v>
      </c>
      <c r="Q393" s="294"/>
      <c r="R393" s="471"/>
      <c r="S393" s="472"/>
      <c r="T393" s="289"/>
    </row>
    <row r="394" spans="2:20" ht="18.75" customHeight="1">
      <c r="B394" s="292"/>
      <c r="C394" s="343" t="s">
        <v>203</v>
      </c>
      <c r="D394" s="310"/>
      <c r="E394" s="310"/>
      <c r="F394" s="310"/>
      <c r="G394" s="310"/>
      <c r="H394" s="310"/>
      <c r="I394" s="310"/>
      <c r="J394" s="310"/>
      <c r="K394" s="310"/>
      <c r="L394" s="310"/>
      <c r="M394" s="310"/>
      <c r="N394" s="310"/>
      <c r="O394" s="311"/>
      <c r="P394" s="312">
        <f t="shared" si="98"/>
        <v>0</v>
      </c>
      <c r="Q394" s="294"/>
      <c r="R394" s="471"/>
      <c r="S394" s="472"/>
      <c r="T394" s="289"/>
    </row>
    <row r="395" spans="2:20" ht="18.75" customHeight="1">
      <c r="B395" s="292"/>
      <c r="C395" s="343" t="s">
        <v>204</v>
      </c>
      <c r="D395" s="310"/>
      <c r="E395" s="310"/>
      <c r="F395" s="310"/>
      <c r="G395" s="310"/>
      <c r="H395" s="310"/>
      <c r="I395" s="310"/>
      <c r="J395" s="310"/>
      <c r="K395" s="310"/>
      <c r="L395" s="310"/>
      <c r="M395" s="310"/>
      <c r="N395" s="310"/>
      <c r="O395" s="311"/>
      <c r="P395" s="312">
        <f t="shared" si="98"/>
        <v>0</v>
      </c>
      <c r="Q395" s="294"/>
      <c r="R395" s="471"/>
      <c r="S395" s="472"/>
      <c r="T395" s="289"/>
    </row>
    <row r="396" spans="2:20" ht="18.75" customHeight="1">
      <c r="B396" s="292"/>
      <c r="C396" s="338" t="s">
        <v>205</v>
      </c>
      <c r="D396" s="344">
        <f t="shared" ref="D396:O396" si="99">SUBTOTAL(9,D386:D395)</f>
        <v>0</v>
      </c>
      <c r="E396" s="344">
        <f t="shared" si="99"/>
        <v>0</v>
      </c>
      <c r="F396" s="344">
        <f t="shared" si="99"/>
        <v>0</v>
      </c>
      <c r="G396" s="344">
        <f t="shared" si="99"/>
        <v>0</v>
      </c>
      <c r="H396" s="344">
        <f t="shared" si="99"/>
        <v>0</v>
      </c>
      <c r="I396" s="344">
        <f t="shared" si="99"/>
        <v>0</v>
      </c>
      <c r="J396" s="344">
        <f t="shared" si="99"/>
        <v>0</v>
      </c>
      <c r="K396" s="344">
        <f t="shared" si="99"/>
        <v>0</v>
      </c>
      <c r="L396" s="344">
        <f t="shared" si="99"/>
        <v>0</v>
      </c>
      <c r="M396" s="344">
        <f t="shared" si="99"/>
        <v>0</v>
      </c>
      <c r="N396" s="344">
        <f t="shared" si="99"/>
        <v>0</v>
      </c>
      <c r="O396" s="345">
        <f t="shared" si="99"/>
        <v>0</v>
      </c>
      <c r="P396" s="312">
        <f t="shared" si="98"/>
        <v>0</v>
      </c>
      <c r="Q396" s="294"/>
      <c r="R396" s="471"/>
      <c r="S396" s="472"/>
      <c r="T396" s="289"/>
    </row>
    <row r="397" spans="2:20" ht="18.75" customHeight="1">
      <c r="B397" s="292"/>
      <c r="C397" s="313" t="s">
        <v>206</v>
      </c>
      <c r="D397" s="315"/>
      <c r="E397" s="315"/>
      <c r="F397" s="315"/>
      <c r="G397" s="315"/>
      <c r="H397" s="315"/>
      <c r="I397" s="315"/>
      <c r="J397" s="315"/>
      <c r="K397" s="315"/>
      <c r="L397" s="315"/>
      <c r="M397" s="315"/>
      <c r="N397" s="315"/>
      <c r="O397" s="316"/>
      <c r="P397" s="312">
        <f t="shared" ref="P397:P407" si="100">SUM(D397:O397)</f>
        <v>0</v>
      </c>
      <c r="Q397" s="294"/>
      <c r="R397" s="471"/>
      <c r="S397" s="472"/>
      <c r="T397" s="289"/>
    </row>
    <row r="398" spans="2:20" ht="18.75" customHeight="1">
      <c r="B398" s="292"/>
      <c r="C398" s="313" t="s">
        <v>207</v>
      </c>
      <c r="D398" s="315"/>
      <c r="E398" s="315"/>
      <c r="F398" s="315"/>
      <c r="G398" s="315"/>
      <c r="H398" s="315"/>
      <c r="I398" s="315"/>
      <c r="J398" s="315"/>
      <c r="K398" s="315"/>
      <c r="L398" s="315"/>
      <c r="M398" s="315"/>
      <c r="N398" s="315"/>
      <c r="O398" s="316"/>
      <c r="P398" s="312">
        <f t="shared" si="100"/>
        <v>0</v>
      </c>
      <c r="Q398" s="294"/>
      <c r="R398" s="471"/>
      <c r="S398" s="472"/>
      <c r="T398" s="289"/>
    </row>
    <row r="399" spans="2:20" ht="18.75" customHeight="1">
      <c r="B399" s="292"/>
      <c r="C399" s="338" t="s">
        <v>208</v>
      </c>
      <c r="D399" s="344">
        <f t="shared" ref="D399:O399" si="101">SUBTOTAL(9,D397:D398)</f>
        <v>0</v>
      </c>
      <c r="E399" s="344">
        <f t="shared" si="101"/>
        <v>0</v>
      </c>
      <c r="F399" s="344">
        <f t="shared" si="101"/>
        <v>0</v>
      </c>
      <c r="G399" s="344">
        <f t="shared" si="101"/>
        <v>0</v>
      </c>
      <c r="H399" s="344">
        <f t="shared" si="101"/>
        <v>0</v>
      </c>
      <c r="I399" s="344">
        <f t="shared" si="101"/>
        <v>0</v>
      </c>
      <c r="J399" s="344">
        <f t="shared" si="101"/>
        <v>0</v>
      </c>
      <c r="K399" s="344">
        <f t="shared" si="101"/>
        <v>0</v>
      </c>
      <c r="L399" s="344">
        <f t="shared" si="101"/>
        <v>0</v>
      </c>
      <c r="M399" s="344">
        <f t="shared" si="101"/>
        <v>0</v>
      </c>
      <c r="N399" s="344">
        <f t="shared" si="101"/>
        <v>0</v>
      </c>
      <c r="O399" s="345">
        <f t="shared" si="101"/>
        <v>0</v>
      </c>
      <c r="P399" s="312">
        <f t="shared" si="100"/>
        <v>0</v>
      </c>
      <c r="Q399" s="294"/>
      <c r="R399" s="471"/>
      <c r="S399" s="472"/>
      <c r="T399" s="289"/>
    </row>
    <row r="400" spans="2:20" ht="18.75" customHeight="1">
      <c r="B400" s="292"/>
      <c r="C400" s="313" t="s">
        <v>209</v>
      </c>
      <c r="D400" s="315"/>
      <c r="E400" s="315"/>
      <c r="F400" s="315"/>
      <c r="G400" s="315"/>
      <c r="H400" s="315"/>
      <c r="I400" s="315"/>
      <c r="J400" s="315"/>
      <c r="K400" s="315"/>
      <c r="L400" s="315"/>
      <c r="M400" s="315"/>
      <c r="N400" s="315"/>
      <c r="O400" s="316"/>
      <c r="P400" s="312">
        <f t="shared" si="100"/>
        <v>0</v>
      </c>
      <c r="Q400" s="294"/>
      <c r="R400" s="471"/>
      <c r="S400" s="472"/>
      <c r="T400" s="289"/>
    </row>
    <row r="401" spans="2:20" ht="18.75" customHeight="1">
      <c r="B401" s="292"/>
      <c r="C401" s="313" t="s">
        <v>210</v>
      </c>
      <c r="D401" s="315"/>
      <c r="E401" s="315"/>
      <c r="F401" s="315"/>
      <c r="G401" s="315"/>
      <c r="H401" s="315"/>
      <c r="I401" s="315"/>
      <c r="J401" s="315"/>
      <c r="K401" s="315"/>
      <c r="L401" s="315"/>
      <c r="M401" s="315"/>
      <c r="N401" s="315"/>
      <c r="O401" s="316"/>
      <c r="P401" s="312">
        <f t="shared" si="100"/>
        <v>0</v>
      </c>
      <c r="Q401" s="294"/>
      <c r="R401" s="471"/>
      <c r="S401" s="472"/>
      <c r="T401" s="289"/>
    </row>
    <row r="402" spans="2:20" ht="18.75" customHeight="1">
      <c r="B402" s="292"/>
      <c r="C402" s="313" t="s">
        <v>211</v>
      </c>
      <c r="D402" s="315"/>
      <c r="E402" s="315"/>
      <c r="F402" s="315"/>
      <c r="G402" s="315"/>
      <c r="H402" s="315"/>
      <c r="I402" s="315"/>
      <c r="J402" s="315"/>
      <c r="K402" s="315"/>
      <c r="L402" s="315"/>
      <c r="M402" s="315"/>
      <c r="N402" s="315"/>
      <c r="O402" s="316"/>
      <c r="P402" s="312">
        <f t="shared" si="100"/>
        <v>0</v>
      </c>
      <c r="Q402" s="294"/>
      <c r="R402" s="471"/>
      <c r="S402" s="472"/>
      <c r="T402" s="289"/>
    </row>
    <row r="403" spans="2:20" ht="18.75" customHeight="1">
      <c r="B403" s="292"/>
      <c r="C403" s="313" t="s">
        <v>212</v>
      </c>
      <c r="D403" s="315"/>
      <c r="E403" s="315"/>
      <c r="F403" s="315"/>
      <c r="G403" s="315"/>
      <c r="H403" s="315"/>
      <c r="I403" s="315"/>
      <c r="J403" s="315"/>
      <c r="K403" s="315"/>
      <c r="L403" s="315"/>
      <c r="M403" s="315"/>
      <c r="N403" s="315"/>
      <c r="O403" s="316"/>
      <c r="P403" s="312">
        <f t="shared" si="100"/>
        <v>0</v>
      </c>
      <c r="Q403" s="294"/>
      <c r="R403" s="471"/>
      <c r="S403" s="472"/>
      <c r="T403" s="289"/>
    </row>
    <row r="404" spans="2:20" ht="18.75" customHeight="1">
      <c r="B404" s="292"/>
      <c r="C404" s="342" t="s">
        <v>213</v>
      </c>
      <c r="D404" s="310"/>
      <c r="E404" s="310"/>
      <c r="F404" s="310"/>
      <c r="G404" s="310"/>
      <c r="H404" s="310"/>
      <c r="I404" s="310"/>
      <c r="J404" s="310"/>
      <c r="K404" s="310"/>
      <c r="L404" s="310"/>
      <c r="M404" s="310"/>
      <c r="N404" s="310"/>
      <c r="O404" s="311"/>
      <c r="P404" s="312">
        <f t="shared" si="100"/>
        <v>0</v>
      </c>
      <c r="Q404" s="294"/>
      <c r="R404" s="471"/>
      <c r="S404" s="472"/>
      <c r="T404" s="289"/>
    </row>
    <row r="405" spans="2:20" ht="18.75" customHeight="1">
      <c r="B405" s="292"/>
      <c r="C405" s="346" t="s">
        <v>214</v>
      </c>
      <c r="D405" s="310"/>
      <c r="E405" s="310"/>
      <c r="F405" s="310"/>
      <c r="G405" s="310"/>
      <c r="H405" s="310"/>
      <c r="I405" s="310"/>
      <c r="J405" s="310"/>
      <c r="K405" s="310"/>
      <c r="L405" s="310"/>
      <c r="M405" s="310"/>
      <c r="N405" s="310"/>
      <c r="O405" s="311"/>
      <c r="P405" s="312">
        <f t="shared" si="100"/>
        <v>0</v>
      </c>
      <c r="Q405" s="294"/>
      <c r="R405" s="471"/>
      <c r="S405" s="472"/>
      <c r="T405" s="289"/>
    </row>
    <row r="406" spans="2:20" ht="18.75" customHeight="1">
      <c r="B406" s="292"/>
      <c r="C406" s="347" t="s">
        <v>215</v>
      </c>
      <c r="D406" s="318"/>
      <c r="E406" s="318"/>
      <c r="F406" s="318"/>
      <c r="G406" s="318"/>
      <c r="H406" s="318"/>
      <c r="I406" s="318"/>
      <c r="J406" s="318"/>
      <c r="K406" s="318"/>
      <c r="L406" s="318"/>
      <c r="M406" s="318"/>
      <c r="N406" s="318"/>
      <c r="O406" s="319"/>
      <c r="P406" s="320">
        <f t="shared" si="100"/>
        <v>0</v>
      </c>
      <c r="Q406" s="294"/>
      <c r="R406" s="473"/>
      <c r="S406" s="474"/>
      <c r="T406" s="289"/>
    </row>
    <row r="407" spans="2:20" ht="18.75" customHeight="1">
      <c r="B407" s="292"/>
      <c r="C407" s="348" t="s">
        <v>216</v>
      </c>
      <c r="D407" s="322">
        <f t="shared" ref="D407:O407" si="102">SUBTOTAL(9,D386:D406)</f>
        <v>0</v>
      </c>
      <c r="E407" s="322">
        <f t="shared" si="102"/>
        <v>0</v>
      </c>
      <c r="F407" s="322">
        <f t="shared" si="102"/>
        <v>0</v>
      </c>
      <c r="G407" s="322">
        <f t="shared" si="102"/>
        <v>0</v>
      </c>
      <c r="H407" s="322">
        <f t="shared" si="102"/>
        <v>0</v>
      </c>
      <c r="I407" s="322">
        <f t="shared" si="102"/>
        <v>0</v>
      </c>
      <c r="J407" s="322">
        <f t="shared" si="102"/>
        <v>0</v>
      </c>
      <c r="K407" s="322">
        <f t="shared" si="102"/>
        <v>0</v>
      </c>
      <c r="L407" s="322">
        <f t="shared" si="102"/>
        <v>0</v>
      </c>
      <c r="M407" s="322">
        <f t="shared" si="102"/>
        <v>0</v>
      </c>
      <c r="N407" s="322">
        <f t="shared" si="102"/>
        <v>0</v>
      </c>
      <c r="O407" s="323">
        <f t="shared" si="102"/>
        <v>0</v>
      </c>
      <c r="P407" s="324">
        <f t="shared" si="100"/>
        <v>0</v>
      </c>
      <c r="Q407" s="294"/>
      <c r="R407" s="475"/>
      <c r="S407" s="476"/>
      <c r="T407" s="289"/>
    </row>
    <row r="408" spans="2:20" ht="6" customHeight="1">
      <c r="B408" s="292"/>
      <c r="C408" s="294"/>
      <c r="D408" s="294"/>
      <c r="E408" s="294"/>
      <c r="F408" s="294"/>
      <c r="G408" s="294"/>
      <c r="H408" s="294"/>
      <c r="I408" s="294"/>
      <c r="J408" s="294"/>
      <c r="K408" s="294"/>
      <c r="L408" s="294"/>
      <c r="M408" s="294"/>
      <c r="N408" s="294"/>
      <c r="O408" s="294"/>
      <c r="P408" s="294"/>
      <c r="Q408" s="294"/>
      <c r="R408" s="325"/>
      <c r="S408" s="325"/>
      <c r="T408" s="289"/>
    </row>
    <row r="409" spans="2:20" ht="18.75" customHeight="1">
      <c r="B409" s="326"/>
      <c r="C409" s="342" t="s">
        <v>217</v>
      </c>
      <c r="D409" s="327"/>
      <c r="E409" s="327"/>
      <c r="F409" s="327"/>
      <c r="G409" s="327"/>
      <c r="H409" s="327"/>
      <c r="I409" s="327"/>
      <c r="J409" s="327"/>
      <c r="K409" s="327"/>
      <c r="L409" s="327"/>
      <c r="M409" s="327"/>
      <c r="N409" s="327"/>
      <c r="O409" s="328"/>
      <c r="P409" s="329">
        <f t="shared" ref="P409:P410" si="103">SUM(D409:O409)</f>
        <v>0</v>
      </c>
      <c r="Q409" s="294"/>
      <c r="R409" s="471"/>
      <c r="S409" s="472"/>
      <c r="T409" s="289"/>
    </row>
    <row r="410" spans="2:20" ht="18.75" customHeight="1">
      <c r="B410" s="326"/>
      <c r="C410" s="342" t="s">
        <v>218</v>
      </c>
      <c r="D410" s="327"/>
      <c r="E410" s="327"/>
      <c r="F410" s="327"/>
      <c r="G410" s="327"/>
      <c r="H410" s="327"/>
      <c r="I410" s="327"/>
      <c r="J410" s="327"/>
      <c r="K410" s="327"/>
      <c r="L410" s="327"/>
      <c r="M410" s="327"/>
      <c r="N410" s="330"/>
      <c r="O410" s="331"/>
      <c r="P410" s="332">
        <f t="shared" si="103"/>
        <v>0</v>
      </c>
      <c r="Q410" s="294"/>
      <c r="R410" s="473"/>
      <c r="S410" s="474"/>
      <c r="T410" s="289"/>
    </row>
    <row r="411" spans="2:20" s="308" customFormat="1" ht="18.75" customHeight="1">
      <c r="B411" s="301"/>
      <c r="C411" s="294"/>
      <c r="D411" s="294"/>
      <c r="E411" s="294"/>
      <c r="F411" s="294"/>
      <c r="G411" s="294"/>
      <c r="H411" s="294"/>
      <c r="I411" s="294"/>
      <c r="J411" s="294"/>
      <c r="K411" s="294"/>
      <c r="L411" s="294"/>
      <c r="M411" s="294"/>
      <c r="N411" s="349" t="s">
        <v>219</v>
      </c>
      <c r="O411" s="349"/>
      <c r="P411" s="335">
        <f t="shared" si="94"/>
        <v>0</v>
      </c>
      <c r="Q411" s="306"/>
      <c r="R411" s="477"/>
      <c r="S411" s="478"/>
      <c r="T411" s="307"/>
    </row>
    <row r="412" spans="2:20" ht="30" customHeight="1">
      <c r="B412" s="289"/>
      <c r="C412" s="294"/>
      <c r="D412" s="294"/>
      <c r="E412" s="294"/>
      <c r="F412" s="294"/>
      <c r="G412" s="294"/>
      <c r="H412" s="294"/>
      <c r="I412" s="294"/>
      <c r="J412" s="294"/>
      <c r="K412" s="294"/>
      <c r="L412" s="294"/>
      <c r="M412" s="294"/>
      <c r="N412" s="294"/>
      <c r="O412" s="294"/>
      <c r="P412" s="294"/>
      <c r="Q412" s="294"/>
      <c r="R412" s="294"/>
      <c r="S412" s="294"/>
      <c r="T412" s="289"/>
    </row>
    <row r="413" spans="2:20" ht="18.75" customHeight="1">
      <c r="B413" s="292">
        <f t="shared" ref="B413" si="104">D413</f>
        <v>0</v>
      </c>
      <c r="C413" s="337" t="s">
        <v>183</v>
      </c>
      <c r="D413" s="479"/>
      <c r="E413" s="480"/>
      <c r="F413" s="480"/>
      <c r="G413" s="480"/>
      <c r="H413" s="480"/>
      <c r="I413" s="481"/>
      <c r="J413" s="294"/>
      <c r="K413" s="294"/>
      <c r="L413" s="295"/>
      <c r="M413" s="294"/>
      <c r="N413" s="294"/>
      <c r="O413" s="294"/>
      <c r="P413" s="296"/>
      <c r="Q413" s="294"/>
      <c r="R413" s="296"/>
      <c r="S413" s="296"/>
      <c r="T413" s="289"/>
    </row>
    <row r="414" spans="2:20" ht="18.75" customHeight="1">
      <c r="B414" s="292"/>
      <c r="C414" s="338" t="s">
        <v>184</v>
      </c>
      <c r="D414" s="479"/>
      <c r="E414" s="480"/>
      <c r="F414" s="480"/>
      <c r="G414" s="480"/>
      <c r="H414" s="480"/>
      <c r="I414" s="481"/>
      <c r="J414" s="294"/>
      <c r="K414" s="295"/>
      <c r="L414" s="294"/>
      <c r="M414" s="294"/>
      <c r="N414" s="294"/>
      <c r="O414" s="294"/>
      <c r="P414" s="296"/>
      <c r="Q414" s="294"/>
      <c r="R414" s="296"/>
      <c r="S414" s="296"/>
      <c r="T414" s="289"/>
    </row>
    <row r="415" spans="2:20" ht="18.75" customHeight="1">
      <c r="B415" s="292">
        <f t="shared" ref="B415:B417" si="105">D415</f>
        <v>0</v>
      </c>
      <c r="C415" s="338" t="s">
        <v>8</v>
      </c>
      <c r="D415" s="479"/>
      <c r="E415" s="480"/>
      <c r="F415" s="480"/>
      <c r="G415" s="480"/>
      <c r="H415" s="480"/>
      <c r="I415" s="481"/>
      <c r="J415" s="294"/>
      <c r="K415" s="294"/>
      <c r="L415" s="295"/>
      <c r="M415" s="294"/>
      <c r="N415" s="294"/>
      <c r="O415" s="294"/>
      <c r="P415" s="296"/>
      <c r="Q415" s="294"/>
      <c r="R415" s="339" t="s">
        <v>185</v>
      </c>
      <c r="S415" s="340"/>
      <c r="T415" s="289"/>
    </row>
    <row r="416" spans="2:20" ht="18.75" customHeight="1">
      <c r="B416" s="292">
        <f t="shared" si="105"/>
        <v>0</v>
      </c>
      <c r="C416" s="338" t="s">
        <v>186</v>
      </c>
      <c r="D416" s="479"/>
      <c r="E416" s="480"/>
      <c r="F416" s="480"/>
      <c r="G416" s="480"/>
      <c r="H416" s="480"/>
      <c r="I416" s="481"/>
      <c r="J416" s="294"/>
      <c r="K416" s="294"/>
      <c r="L416" s="295"/>
      <c r="M416" s="294"/>
      <c r="N416" s="294"/>
      <c r="O416" s="294"/>
      <c r="P416" s="296"/>
      <c r="Q416" s="294"/>
      <c r="R416" s="298" t="s">
        <v>189</v>
      </c>
      <c r="S416" s="299"/>
      <c r="T416" s="289"/>
    </row>
    <row r="417" spans="2:24" ht="18.75" customHeight="1">
      <c r="B417" s="292">
        <f t="shared" si="105"/>
        <v>0</v>
      </c>
      <c r="C417" s="338" t="s">
        <v>190</v>
      </c>
      <c r="D417" s="479"/>
      <c r="E417" s="480"/>
      <c r="F417" s="480"/>
      <c r="G417" s="480"/>
      <c r="H417" s="480"/>
      <c r="I417" s="481"/>
      <c r="J417" s="294"/>
      <c r="K417" s="294"/>
      <c r="L417" s="295"/>
      <c r="M417" s="294"/>
      <c r="N417" s="294"/>
      <c r="O417" s="294"/>
      <c r="P417" s="296"/>
      <c r="Q417" s="294"/>
      <c r="R417" s="298" t="s">
        <v>191</v>
      </c>
      <c r="S417" s="299"/>
      <c r="T417" s="289"/>
    </row>
    <row r="418" spans="2:24" ht="18.75" customHeight="1">
      <c r="B418" s="292"/>
      <c r="C418" s="338" t="s">
        <v>172</v>
      </c>
      <c r="D418" s="471"/>
      <c r="E418" s="482"/>
      <c r="F418" s="482"/>
      <c r="G418" s="482"/>
      <c r="H418" s="482"/>
      <c r="I418" s="472"/>
      <c r="J418" s="294"/>
      <c r="K418" s="295"/>
      <c r="L418" s="294"/>
      <c r="M418" s="294"/>
      <c r="N418" s="294"/>
      <c r="O418" s="294"/>
      <c r="P418" s="296"/>
      <c r="Q418" s="294"/>
      <c r="R418" s="298" t="s">
        <v>192</v>
      </c>
      <c r="S418" s="299"/>
      <c r="T418" s="289"/>
    </row>
    <row r="419" spans="2:24" ht="18.75" customHeight="1">
      <c r="B419" s="341">
        <f t="shared" ref="B419" si="106">D419</f>
        <v>0</v>
      </c>
      <c r="C419" s="338" t="s">
        <v>193</v>
      </c>
      <c r="D419" s="483"/>
      <c r="E419" s="484"/>
      <c r="F419" s="484"/>
      <c r="G419" s="484"/>
      <c r="H419" s="484"/>
      <c r="I419" s="485"/>
      <c r="J419" s="294"/>
      <c r="K419" s="295"/>
      <c r="L419" s="294"/>
      <c r="M419" s="294"/>
      <c r="N419" s="294"/>
      <c r="O419" s="294"/>
      <c r="P419" s="296"/>
      <c r="Q419" s="294"/>
      <c r="R419" s="296"/>
      <c r="S419" s="296"/>
      <c r="T419" s="289"/>
    </row>
    <row r="420" spans="2:24" ht="12" customHeight="1">
      <c r="B420" s="292"/>
      <c r="C420" s="294"/>
      <c r="D420" s="294"/>
      <c r="E420" s="294"/>
      <c r="F420" s="294"/>
      <c r="G420" s="294"/>
      <c r="H420" s="294"/>
      <c r="I420" s="294"/>
      <c r="J420" s="294"/>
      <c r="K420" s="294"/>
      <c r="L420" s="294"/>
      <c r="M420" s="294"/>
      <c r="N420" s="294"/>
      <c r="O420" s="294"/>
      <c r="P420" s="294"/>
      <c r="Q420" s="294"/>
      <c r="R420" s="294"/>
      <c r="S420" s="294"/>
      <c r="T420" s="289"/>
    </row>
    <row r="421" spans="2:24" s="308" customFormat="1" ht="18.75" customHeight="1">
      <c r="B421" s="301"/>
      <c r="C421" s="338" t="s">
        <v>187</v>
      </c>
      <c r="D421" s="303"/>
      <c r="E421" s="303"/>
      <c r="F421" s="303"/>
      <c r="G421" s="303"/>
      <c r="H421" s="303"/>
      <c r="I421" s="303"/>
      <c r="J421" s="303"/>
      <c r="K421" s="303"/>
      <c r="L421" s="303"/>
      <c r="M421" s="303"/>
      <c r="N421" s="303"/>
      <c r="O421" s="304"/>
      <c r="P421" s="305" t="s">
        <v>188</v>
      </c>
      <c r="Q421" s="306"/>
      <c r="R421" s="486" t="s">
        <v>194</v>
      </c>
      <c r="S421" s="487"/>
      <c r="T421" s="307"/>
      <c r="V421" s="288"/>
      <c r="W421" s="288"/>
      <c r="X421" s="288"/>
    </row>
    <row r="422" spans="2:24" ht="6" customHeight="1">
      <c r="B422" s="292"/>
      <c r="C422" s="294"/>
      <c r="D422" s="294"/>
      <c r="E422" s="294"/>
      <c r="F422" s="294"/>
      <c r="G422" s="294"/>
      <c r="H422" s="294"/>
      <c r="I422" s="294"/>
      <c r="J422" s="294"/>
      <c r="K422" s="294"/>
      <c r="L422" s="294"/>
      <c r="M422" s="294"/>
      <c r="N422" s="294"/>
      <c r="O422" s="294"/>
      <c r="P422" s="294"/>
      <c r="Q422" s="294"/>
      <c r="R422" s="294"/>
      <c r="S422" s="294"/>
      <c r="T422" s="289"/>
    </row>
    <row r="423" spans="2:24" ht="18.75" customHeight="1">
      <c r="B423" s="292"/>
      <c r="C423" s="342" t="s">
        <v>195</v>
      </c>
      <c r="D423" s="310"/>
      <c r="E423" s="310"/>
      <c r="F423" s="310"/>
      <c r="G423" s="310"/>
      <c r="H423" s="310"/>
      <c r="I423" s="310"/>
      <c r="J423" s="310"/>
      <c r="K423" s="310"/>
      <c r="L423" s="310"/>
      <c r="M423" s="310"/>
      <c r="N423" s="310"/>
      <c r="O423" s="311"/>
      <c r="P423" s="312">
        <f t="shared" ref="P423:P433" si="107">SUM(D423:O423)</f>
        <v>0</v>
      </c>
      <c r="Q423" s="294"/>
      <c r="R423" s="471"/>
      <c r="S423" s="472"/>
      <c r="T423" s="289"/>
    </row>
    <row r="424" spans="2:24" ht="18.75" customHeight="1">
      <c r="B424" s="292"/>
      <c r="C424" s="342" t="s">
        <v>196</v>
      </c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6"/>
      <c r="P424" s="312">
        <f t="shared" si="107"/>
        <v>0</v>
      </c>
      <c r="Q424" s="294"/>
      <c r="R424" s="471"/>
      <c r="S424" s="472"/>
      <c r="T424" s="289"/>
    </row>
    <row r="425" spans="2:24" ht="18.75" customHeight="1">
      <c r="B425" s="292"/>
      <c r="C425" s="343" t="s">
        <v>197</v>
      </c>
      <c r="D425" s="310"/>
      <c r="E425" s="310"/>
      <c r="F425" s="310"/>
      <c r="G425" s="310"/>
      <c r="H425" s="310"/>
      <c r="I425" s="310"/>
      <c r="J425" s="310"/>
      <c r="K425" s="310"/>
      <c r="L425" s="310"/>
      <c r="M425" s="310"/>
      <c r="N425" s="310"/>
      <c r="O425" s="311"/>
      <c r="P425" s="312">
        <f t="shared" si="107"/>
        <v>0</v>
      </c>
      <c r="Q425" s="294"/>
      <c r="R425" s="471"/>
      <c r="S425" s="472"/>
      <c r="T425" s="289"/>
    </row>
    <row r="426" spans="2:24" ht="18.75" customHeight="1">
      <c r="B426" s="292"/>
      <c r="C426" s="343" t="s">
        <v>198</v>
      </c>
      <c r="D426" s="310"/>
      <c r="E426" s="310"/>
      <c r="F426" s="310"/>
      <c r="G426" s="310"/>
      <c r="H426" s="310"/>
      <c r="I426" s="310"/>
      <c r="J426" s="310"/>
      <c r="K426" s="310"/>
      <c r="L426" s="310"/>
      <c r="M426" s="310"/>
      <c r="N426" s="310"/>
      <c r="O426" s="311"/>
      <c r="P426" s="312">
        <f t="shared" si="107"/>
        <v>0</v>
      </c>
      <c r="Q426" s="294"/>
      <c r="R426" s="471"/>
      <c r="S426" s="472"/>
      <c r="T426" s="289"/>
    </row>
    <row r="427" spans="2:24" ht="18.75" customHeight="1">
      <c r="B427" s="292"/>
      <c r="C427" s="343" t="s">
        <v>199</v>
      </c>
      <c r="D427" s="310"/>
      <c r="E427" s="310"/>
      <c r="F427" s="310"/>
      <c r="G427" s="310"/>
      <c r="H427" s="310"/>
      <c r="I427" s="310"/>
      <c r="J427" s="310"/>
      <c r="K427" s="310"/>
      <c r="L427" s="310"/>
      <c r="M427" s="310"/>
      <c r="N427" s="310"/>
      <c r="O427" s="311"/>
      <c r="P427" s="312">
        <f t="shared" si="107"/>
        <v>0</v>
      </c>
      <c r="Q427" s="294"/>
      <c r="R427" s="471"/>
      <c r="S427" s="472"/>
      <c r="T427" s="289"/>
    </row>
    <row r="428" spans="2:24" ht="18.75" customHeight="1">
      <c r="B428" s="292"/>
      <c r="C428" s="343" t="s">
        <v>200</v>
      </c>
      <c r="D428" s="310"/>
      <c r="E428" s="310"/>
      <c r="F428" s="310"/>
      <c r="G428" s="310"/>
      <c r="H428" s="310"/>
      <c r="I428" s="310"/>
      <c r="J428" s="310"/>
      <c r="K428" s="310"/>
      <c r="L428" s="310"/>
      <c r="M428" s="310"/>
      <c r="N428" s="310"/>
      <c r="O428" s="311"/>
      <c r="P428" s="312">
        <f t="shared" si="107"/>
        <v>0</v>
      </c>
      <c r="Q428" s="294"/>
      <c r="R428" s="471"/>
      <c r="S428" s="472"/>
      <c r="T428" s="289"/>
    </row>
    <row r="429" spans="2:24" ht="18.75" customHeight="1">
      <c r="B429" s="292"/>
      <c r="C429" s="343" t="s">
        <v>201</v>
      </c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1"/>
      <c r="P429" s="312">
        <f t="shared" si="107"/>
        <v>0</v>
      </c>
      <c r="Q429" s="294"/>
      <c r="R429" s="471"/>
      <c r="S429" s="472"/>
      <c r="T429" s="289"/>
    </row>
    <row r="430" spans="2:24" ht="18.75" customHeight="1">
      <c r="B430" s="292"/>
      <c r="C430" s="343" t="s">
        <v>202</v>
      </c>
      <c r="D430" s="310"/>
      <c r="E430" s="310"/>
      <c r="F430" s="310"/>
      <c r="G430" s="310"/>
      <c r="H430" s="310"/>
      <c r="I430" s="310"/>
      <c r="J430" s="310"/>
      <c r="K430" s="310"/>
      <c r="L430" s="310"/>
      <c r="M430" s="310"/>
      <c r="N430" s="310"/>
      <c r="O430" s="311"/>
      <c r="P430" s="312">
        <f t="shared" si="107"/>
        <v>0</v>
      </c>
      <c r="Q430" s="294"/>
      <c r="R430" s="471"/>
      <c r="S430" s="472"/>
      <c r="T430" s="289"/>
    </row>
    <row r="431" spans="2:24" ht="18.75" customHeight="1">
      <c r="B431" s="292"/>
      <c r="C431" s="343" t="s">
        <v>203</v>
      </c>
      <c r="D431" s="310"/>
      <c r="E431" s="310"/>
      <c r="F431" s="310"/>
      <c r="G431" s="310"/>
      <c r="H431" s="310"/>
      <c r="I431" s="310"/>
      <c r="J431" s="310"/>
      <c r="K431" s="310"/>
      <c r="L431" s="310"/>
      <c r="M431" s="310"/>
      <c r="N431" s="310"/>
      <c r="O431" s="311"/>
      <c r="P431" s="312">
        <f t="shared" si="107"/>
        <v>0</v>
      </c>
      <c r="Q431" s="294"/>
      <c r="R431" s="471"/>
      <c r="S431" s="472"/>
      <c r="T431" s="289"/>
    </row>
    <row r="432" spans="2:24" ht="18.75" customHeight="1">
      <c r="B432" s="292"/>
      <c r="C432" s="343" t="s">
        <v>204</v>
      </c>
      <c r="D432" s="310"/>
      <c r="E432" s="310"/>
      <c r="F432" s="310"/>
      <c r="G432" s="310"/>
      <c r="H432" s="310"/>
      <c r="I432" s="310"/>
      <c r="J432" s="310"/>
      <c r="K432" s="310"/>
      <c r="L432" s="310"/>
      <c r="M432" s="310"/>
      <c r="N432" s="310"/>
      <c r="O432" s="311"/>
      <c r="P432" s="312">
        <f t="shared" si="107"/>
        <v>0</v>
      </c>
      <c r="Q432" s="294"/>
      <c r="R432" s="471"/>
      <c r="S432" s="472"/>
      <c r="T432" s="289"/>
    </row>
    <row r="433" spans="2:20" ht="18.75" customHeight="1">
      <c r="B433" s="292"/>
      <c r="C433" s="338" t="s">
        <v>205</v>
      </c>
      <c r="D433" s="344">
        <f t="shared" ref="D433:O433" si="108">SUBTOTAL(9,D423:D432)</f>
        <v>0</v>
      </c>
      <c r="E433" s="344">
        <f t="shared" si="108"/>
        <v>0</v>
      </c>
      <c r="F433" s="344">
        <f t="shared" si="108"/>
        <v>0</v>
      </c>
      <c r="G433" s="344">
        <f t="shared" si="108"/>
        <v>0</v>
      </c>
      <c r="H433" s="344">
        <f t="shared" si="108"/>
        <v>0</v>
      </c>
      <c r="I433" s="344">
        <f t="shared" si="108"/>
        <v>0</v>
      </c>
      <c r="J433" s="344">
        <f t="shared" si="108"/>
        <v>0</v>
      </c>
      <c r="K433" s="344">
        <f t="shared" si="108"/>
        <v>0</v>
      </c>
      <c r="L433" s="344">
        <f t="shared" si="108"/>
        <v>0</v>
      </c>
      <c r="M433" s="344">
        <f t="shared" si="108"/>
        <v>0</v>
      </c>
      <c r="N433" s="344">
        <f t="shared" si="108"/>
        <v>0</v>
      </c>
      <c r="O433" s="345">
        <f t="shared" si="108"/>
        <v>0</v>
      </c>
      <c r="P433" s="312">
        <f t="shared" si="107"/>
        <v>0</v>
      </c>
      <c r="Q433" s="294"/>
      <c r="R433" s="471"/>
      <c r="S433" s="472"/>
      <c r="T433" s="289"/>
    </row>
    <row r="434" spans="2:20" ht="18.75" customHeight="1">
      <c r="B434" s="292"/>
      <c r="C434" s="313" t="s">
        <v>206</v>
      </c>
      <c r="D434" s="315"/>
      <c r="E434" s="315"/>
      <c r="F434" s="315"/>
      <c r="G434" s="315"/>
      <c r="H434" s="315"/>
      <c r="I434" s="315"/>
      <c r="J434" s="315"/>
      <c r="K434" s="315"/>
      <c r="L434" s="315"/>
      <c r="M434" s="315"/>
      <c r="N434" s="315"/>
      <c r="O434" s="316"/>
      <c r="P434" s="312">
        <f t="shared" ref="P434:P444" si="109">SUM(D434:O434)</f>
        <v>0</v>
      </c>
      <c r="Q434" s="294"/>
      <c r="R434" s="471"/>
      <c r="S434" s="472"/>
      <c r="T434" s="289"/>
    </row>
    <row r="435" spans="2:20" ht="18.75" customHeight="1">
      <c r="B435" s="292"/>
      <c r="C435" s="313" t="s">
        <v>207</v>
      </c>
      <c r="D435" s="315"/>
      <c r="E435" s="315"/>
      <c r="F435" s="315"/>
      <c r="G435" s="315"/>
      <c r="H435" s="315"/>
      <c r="I435" s="315"/>
      <c r="J435" s="315"/>
      <c r="K435" s="315"/>
      <c r="L435" s="315"/>
      <c r="M435" s="315"/>
      <c r="N435" s="315"/>
      <c r="O435" s="316"/>
      <c r="P435" s="312">
        <f t="shared" si="109"/>
        <v>0</v>
      </c>
      <c r="Q435" s="294"/>
      <c r="R435" s="471"/>
      <c r="S435" s="472"/>
      <c r="T435" s="289"/>
    </row>
    <row r="436" spans="2:20" ht="18.75" customHeight="1">
      <c r="B436" s="292"/>
      <c r="C436" s="338" t="s">
        <v>208</v>
      </c>
      <c r="D436" s="344">
        <f t="shared" ref="D436:O436" si="110">SUBTOTAL(9,D434:D435)</f>
        <v>0</v>
      </c>
      <c r="E436" s="344">
        <f t="shared" si="110"/>
        <v>0</v>
      </c>
      <c r="F436" s="344">
        <f t="shared" si="110"/>
        <v>0</v>
      </c>
      <c r="G436" s="344">
        <f t="shared" si="110"/>
        <v>0</v>
      </c>
      <c r="H436" s="344">
        <f t="shared" si="110"/>
        <v>0</v>
      </c>
      <c r="I436" s="344">
        <f t="shared" si="110"/>
        <v>0</v>
      </c>
      <c r="J436" s="344">
        <f t="shared" si="110"/>
        <v>0</v>
      </c>
      <c r="K436" s="344">
        <f t="shared" si="110"/>
        <v>0</v>
      </c>
      <c r="L436" s="344">
        <f t="shared" si="110"/>
        <v>0</v>
      </c>
      <c r="M436" s="344">
        <f t="shared" si="110"/>
        <v>0</v>
      </c>
      <c r="N436" s="344">
        <f t="shared" si="110"/>
        <v>0</v>
      </c>
      <c r="O436" s="345">
        <f t="shared" si="110"/>
        <v>0</v>
      </c>
      <c r="P436" s="312">
        <f t="shared" si="109"/>
        <v>0</v>
      </c>
      <c r="Q436" s="294"/>
      <c r="R436" s="471"/>
      <c r="S436" s="472"/>
      <c r="T436" s="289"/>
    </row>
    <row r="437" spans="2:20" ht="18.75" customHeight="1">
      <c r="B437" s="292"/>
      <c r="C437" s="313" t="s">
        <v>209</v>
      </c>
      <c r="D437" s="315"/>
      <c r="E437" s="315"/>
      <c r="F437" s="315"/>
      <c r="G437" s="315"/>
      <c r="H437" s="315"/>
      <c r="I437" s="315"/>
      <c r="J437" s="315"/>
      <c r="K437" s="315"/>
      <c r="L437" s="315"/>
      <c r="M437" s="315"/>
      <c r="N437" s="315"/>
      <c r="O437" s="316"/>
      <c r="P437" s="312">
        <f t="shared" si="109"/>
        <v>0</v>
      </c>
      <c r="Q437" s="294"/>
      <c r="R437" s="471"/>
      <c r="S437" s="472"/>
      <c r="T437" s="289"/>
    </row>
    <row r="438" spans="2:20" ht="18.75" customHeight="1">
      <c r="B438" s="292"/>
      <c r="C438" s="313" t="s">
        <v>210</v>
      </c>
      <c r="D438" s="315"/>
      <c r="E438" s="315"/>
      <c r="F438" s="315"/>
      <c r="G438" s="315"/>
      <c r="H438" s="315"/>
      <c r="I438" s="315"/>
      <c r="J438" s="315"/>
      <c r="K438" s="315"/>
      <c r="L438" s="315"/>
      <c r="M438" s="315"/>
      <c r="N438" s="315"/>
      <c r="O438" s="316"/>
      <c r="P438" s="312">
        <f t="shared" si="109"/>
        <v>0</v>
      </c>
      <c r="Q438" s="294"/>
      <c r="R438" s="471"/>
      <c r="S438" s="472"/>
      <c r="T438" s="289"/>
    </row>
    <row r="439" spans="2:20" ht="18.75" customHeight="1">
      <c r="B439" s="292"/>
      <c r="C439" s="313" t="s">
        <v>211</v>
      </c>
      <c r="D439" s="315"/>
      <c r="E439" s="315"/>
      <c r="F439" s="315"/>
      <c r="G439" s="315"/>
      <c r="H439" s="315"/>
      <c r="I439" s="315"/>
      <c r="J439" s="315"/>
      <c r="K439" s="315"/>
      <c r="L439" s="315"/>
      <c r="M439" s="315"/>
      <c r="N439" s="315"/>
      <c r="O439" s="316"/>
      <c r="P439" s="312">
        <f t="shared" si="109"/>
        <v>0</v>
      </c>
      <c r="Q439" s="294"/>
      <c r="R439" s="471"/>
      <c r="S439" s="472"/>
      <c r="T439" s="289"/>
    </row>
    <row r="440" spans="2:20" ht="18.75" customHeight="1">
      <c r="B440" s="292"/>
      <c r="C440" s="313" t="s">
        <v>212</v>
      </c>
      <c r="D440" s="315"/>
      <c r="E440" s="315"/>
      <c r="F440" s="315"/>
      <c r="G440" s="315"/>
      <c r="H440" s="315"/>
      <c r="I440" s="315"/>
      <c r="J440" s="315"/>
      <c r="K440" s="315"/>
      <c r="L440" s="315"/>
      <c r="M440" s="315"/>
      <c r="N440" s="315"/>
      <c r="O440" s="316"/>
      <c r="P440" s="312">
        <f t="shared" si="109"/>
        <v>0</v>
      </c>
      <c r="Q440" s="294"/>
      <c r="R440" s="471"/>
      <c r="S440" s="472"/>
      <c r="T440" s="289"/>
    </row>
    <row r="441" spans="2:20" ht="18.75" customHeight="1">
      <c r="B441" s="292"/>
      <c r="C441" s="342" t="s">
        <v>213</v>
      </c>
      <c r="D441" s="310"/>
      <c r="E441" s="310"/>
      <c r="F441" s="310"/>
      <c r="G441" s="310"/>
      <c r="H441" s="310"/>
      <c r="I441" s="310"/>
      <c r="J441" s="310"/>
      <c r="K441" s="310"/>
      <c r="L441" s="310"/>
      <c r="M441" s="310"/>
      <c r="N441" s="310"/>
      <c r="O441" s="311"/>
      <c r="P441" s="312">
        <f t="shared" si="109"/>
        <v>0</v>
      </c>
      <c r="Q441" s="294"/>
      <c r="R441" s="471"/>
      <c r="S441" s="472"/>
      <c r="T441" s="289"/>
    </row>
    <row r="442" spans="2:20" ht="18.75" customHeight="1">
      <c r="B442" s="292"/>
      <c r="C442" s="346" t="s">
        <v>214</v>
      </c>
      <c r="D442" s="310"/>
      <c r="E442" s="310"/>
      <c r="F442" s="310"/>
      <c r="G442" s="310"/>
      <c r="H442" s="310"/>
      <c r="I442" s="310"/>
      <c r="J442" s="310"/>
      <c r="K442" s="310"/>
      <c r="L442" s="310"/>
      <c r="M442" s="310"/>
      <c r="N442" s="310"/>
      <c r="O442" s="311"/>
      <c r="P442" s="312">
        <f t="shared" si="109"/>
        <v>0</v>
      </c>
      <c r="Q442" s="294"/>
      <c r="R442" s="471"/>
      <c r="S442" s="472"/>
      <c r="T442" s="289"/>
    </row>
    <row r="443" spans="2:20" ht="18.75" customHeight="1">
      <c r="B443" s="292"/>
      <c r="C443" s="347" t="s">
        <v>215</v>
      </c>
      <c r="D443" s="318"/>
      <c r="E443" s="318"/>
      <c r="F443" s="318"/>
      <c r="G443" s="318"/>
      <c r="H443" s="318"/>
      <c r="I443" s="318"/>
      <c r="J443" s="318"/>
      <c r="K443" s="318"/>
      <c r="L443" s="318"/>
      <c r="M443" s="318"/>
      <c r="N443" s="318"/>
      <c r="O443" s="319"/>
      <c r="P443" s="320">
        <f t="shared" si="109"/>
        <v>0</v>
      </c>
      <c r="Q443" s="294"/>
      <c r="R443" s="473"/>
      <c r="S443" s="474"/>
      <c r="T443" s="289"/>
    </row>
    <row r="444" spans="2:20" ht="18.75" customHeight="1">
      <c r="B444" s="292"/>
      <c r="C444" s="348" t="s">
        <v>216</v>
      </c>
      <c r="D444" s="322">
        <f t="shared" ref="D444:O444" si="111">SUBTOTAL(9,D423:D443)</f>
        <v>0</v>
      </c>
      <c r="E444" s="322">
        <f t="shared" si="111"/>
        <v>0</v>
      </c>
      <c r="F444" s="322">
        <f t="shared" si="111"/>
        <v>0</v>
      </c>
      <c r="G444" s="322">
        <f t="shared" si="111"/>
        <v>0</v>
      </c>
      <c r="H444" s="322">
        <f t="shared" si="111"/>
        <v>0</v>
      </c>
      <c r="I444" s="322">
        <f t="shared" si="111"/>
        <v>0</v>
      </c>
      <c r="J444" s="322">
        <f t="shared" si="111"/>
        <v>0</v>
      </c>
      <c r="K444" s="322">
        <f t="shared" si="111"/>
        <v>0</v>
      </c>
      <c r="L444" s="322">
        <f t="shared" si="111"/>
        <v>0</v>
      </c>
      <c r="M444" s="322">
        <f t="shared" si="111"/>
        <v>0</v>
      </c>
      <c r="N444" s="322">
        <f t="shared" si="111"/>
        <v>0</v>
      </c>
      <c r="O444" s="323">
        <f t="shared" si="111"/>
        <v>0</v>
      </c>
      <c r="P444" s="324">
        <f t="shared" si="109"/>
        <v>0</v>
      </c>
      <c r="Q444" s="294"/>
      <c r="R444" s="475"/>
      <c r="S444" s="476"/>
      <c r="T444" s="289"/>
    </row>
    <row r="445" spans="2:20" ht="6" customHeight="1">
      <c r="B445" s="292"/>
      <c r="C445" s="294"/>
      <c r="D445" s="294"/>
      <c r="E445" s="294"/>
      <c r="F445" s="294"/>
      <c r="G445" s="294"/>
      <c r="H445" s="294"/>
      <c r="I445" s="294"/>
      <c r="J445" s="294"/>
      <c r="K445" s="294"/>
      <c r="L445" s="294"/>
      <c r="M445" s="294"/>
      <c r="N445" s="294"/>
      <c r="O445" s="294"/>
      <c r="P445" s="294"/>
      <c r="Q445" s="294"/>
      <c r="R445" s="325"/>
      <c r="S445" s="325"/>
      <c r="T445" s="289"/>
    </row>
    <row r="446" spans="2:20" ht="18.75" customHeight="1">
      <c r="B446" s="326"/>
      <c r="C446" s="342" t="s">
        <v>217</v>
      </c>
      <c r="D446" s="327"/>
      <c r="E446" s="327"/>
      <c r="F446" s="327"/>
      <c r="G446" s="327"/>
      <c r="H446" s="327"/>
      <c r="I446" s="327"/>
      <c r="J446" s="327"/>
      <c r="K446" s="327"/>
      <c r="L446" s="327"/>
      <c r="M446" s="327"/>
      <c r="N446" s="327"/>
      <c r="O446" s="328"/>
      <c r="P446" s="329">
        <f t="shared" ref="P446:P447" si="112">SUM(D446:O446)</f>
        <v>0</v>
      </c>
      <c r="Q446" s="294"/>
      <c r="R446" s="471"/>
      <c r="S446" s="472"/>
      <c r="T446" s="289"/>
    </row>
    <row r="447" spans="2:20" ht="18.75" customHeight="1">
      <c r="B447" s="326"/>
      <c r="C447" s="342" t="s">
        <v>218</v>
      </c>
      <c r="D447" s="327"/>
      <c r="E447" s="327"/>
      <c r="F447" s="327"/>
      <c r="G447" s="327"/>
      <c r="H447" s="327"/>
      <c r="I447" s="327"/>
      <c r="J447" s="327"/>
      <c r="K447" s="327"/>
      <c r="L447" s="327"/>
      <c r="M447" s="327"/>
      <c r="N447" s="330"/>
      <c r="O447" s="331"/>
      <c r="P447" s="332">
        <f t="shared" si="112"/>
        <v>0</v>
      </c>
      <c r="Q447" s="294"/>
      <c r="R447" s="473"/>
      <c r="S447" s="474"/>
      <c r="T447" s="289"/>
    </row>
    <row r="448" spans="2:20" s="308" customFormat="1" ht="18.75" customHeight="1">
      <c r="B448" s="301"/>
      <c r="C448" s="294"/>
      <c r="D448" s="294"/>
      <c r="E448" s="294"/>
      <c r="F448" s="294"/>
      <c r="G448" s="294"/>
      <c r="H448" s="294"/>
      <c r="I448" s="294"/>
      <c r="J448" s="294"/>
      <c r="K448" s="294"/>
      <c r="L448" s="294"/>
      <c r="M448" s="294"/>
      <c r="N448" s="349" t="s">
        <v>219</v>
      </c>
      <c r="O448" s="349"/>
      <c r="P448" s="335">
        <f t="shared" ref="P448:P485" si="113">ROUND(IF(P446*P447=0,0,P444/P446*P447),2)</f>
        <v>0</v>
      </c>
      <c r="Q448" s="306"/>
      <c r="R448" s="477"/>
      <c r="S448" s="478"/>
      <c r="T448" s="307"/>
    </row>
    <row r="449" spans="2:24" ht="30" customHeight="1">
      <c r="B449" s="289"/>
      <c r="C449" s="294"/>
      <c r="D449" s="294"/>
      <c r="E449" s="294"/>
      <c r="F449" s="294"/>
      <c r="G449" s="294"/>
      <c r="H449" s="294"/>
      <c r="I449" s="294"/>
      <c r="J449" s="294"/>
      <c r="K449" s="294"/>
      <c r="L449" s="294"/>
      <c r="M449" s="294"/>
      <c r="N449" s="294"/>
      <c r="O449" s="294"/>
      <c r="P449" s="294"/>
      <c r="Q449" s="294"/>
      <c r="R449" s="294"/>
      <c r="S449" s="294"/>
      <c r="T449" s="289"/>
    </row>
    <row r="450" spans="2:24" ht="18.75" customHeight="1">
      <c r="B450" s="292">
        <f t="shared" ref="B450" si="114">D450</f>
        <v>0</v>
      </c>
      <c r="C450" s="337" t="s">
        <v>183</v>
      </c>
      <c r="D450" s="479"/>
      <c r="E450" s="480"/>
      <c r="F450" s="480"/>
      <c r="G450" s="480"/>
      <c r="H450" s="480"/>
      <c r="I450" s="481"/>
      <c r="J450" s="294"/>
      <c r="K450" s="294"/>
      <c r="L450" s="295"/>
      <c r="M450" s="294"/>
      <c r="N450" s="294"/>
      <c r="O450" s="294"/>
      <c r="P450" s="296"/>
      <c r="Q450" s="294"/>
      <c r="R450" s="296"/>
      <c r="S450" s="296"/>
      <c r="T450" s="289"/>
    </row>
    <row r="451" spans="2:24" ht="18.75" customHeight="1">
      <c r="B451" s="292"/>
      <c r="C451" s="338" t="s">
        <v>184</v>
      </c>
      <c r="D451" s="479"/>
      <c r="E451" s="480"/>
      <c r="F451" s="480"/>
      <c r="G451" s="480"/>
      <c r="H451" s="480"/>
      <c r="I451" s="481"/>
      <c r="J451" s="294"/>
      <c r="K451" s="295"/>
      <c r="L451" s="294"/>
      <c r="M451" s="294"/>
      <c r="N451" s="294"/>
      <c r="O451" s="294"/>
      <c r="P451" s="296"/>
      <c r="Q451" s="294"/>
      <c r="R451" s="296"/>
      <c r="S451" s="296"/>
      <c r="T451" s="289"/>
    </row>
    <row r="452" spans="2:24" ht="18.75" customHeight="1">
      <c r="B452" s="292">
        <f t="shared" ref="B452:B454" si="115">D452</f>
        <v>0</v>
      </c>
      <c r="C452" s="338" t="s">
        <v>8</v>
      </c>
      <c r="D452" s="479"/>
      <c r="E452" s="480"/>
      <c r="F452" s="480"/>
      <c r="G452" s="480"/>
      <c r="H452" s="480"/>
      <c r="I452" s="481"/>
      <c r="J452" s="294"/>
      <c r="K452" s="294"/>
      <c r="L452" s="295"/>
      <c r="M452" s="294"/>
      <c r="N452" s="294"/>
      <c r="O452" s="294"/>
      <c r="P452" s="296"/>
      <c r="Q452" s="294"/>
      <c r="R452" s="339" t="s">
        <v>185</v>
      </c>
      <c r="S452" s="340"/>
      <c r="T452" s="289"/>
    </row>
    <row r="453" spans="2:24" ht="18.75" customHeight="1">
      <c r="B453" s="292">
        <f t="shared" si="115"/>
        <v>0</v>
      </c>
      <c r="C453" s="338" t="s">
        <v>186</v>
      </c>
      <c r="D453" s="479"/>
      <c r="E453" s="480"/>
      <c r="F453" s="480"/>
      <c r="G453" s="480"/>
      <c r="H453" s="480"/>
      <c r="I453" s="481"/>
      <c r="J453" s="294"/>
      <c r="K453" s="294"/>
      <c r="L453" s="295"/>
      <c r="M453" s="294"/>
      <c r="N453" s="294"/>
      <c r="O453" s="294"/>
      <c r="P453" s="296"/>
      <c r="Q453" s="294"/>
      <c r="R453" s="298" t="s">
        <v>189</v>
      </c>
      <c r="S453" s="299"/>
      <c r="T453" s="289"/>
    </row>
    <row r="454" spans="2:24" ht="18.75" customHeight="1">
      <c r="B454" s="292">
        <f t="shared" si="115"/>
        <v>0</v>
      </c>
      <c r="C454" s="338" t="s">
        <v>190</v>
      </c>
      <c r="D454" s="479"/>
      <c r="E454" s="480"/>
      <c r="F454" s="480"/>
      <c r="G454" s="480"/>
      <c r="H454" s="480"/>
      <c r="I454" s="481"/>
      <c r="J454" s="294"/>
      <c r="K454" s="294"/>
      <c r="L454" s="295"/>
      <c r="M454" s="294"/>
      <c r="N454" s="294"/>
      <c r="O454" s="294"/>
      <c r="P454" s="296"/>
      <c r="Q454" s="294"/>
      <c r="R454" s="298" t="s">
        <v>191</v>
      </c>
      <c r="S454" s="299"/>
      <c r="T454" s="289"/>
    </row>
    <row r="455" spans="2:24" ht="18.75" customHeight="1">
      <c r="B455" s="292"/>
      <c r="C455" s="338" t="s">
        <v>172</v>
      </c>
      <c r="D455" s="471"/>
      <c r="E455" s="482"/>
      <c r="F455" s="482"/>
      <c r="G455" s="482"/>
      <c r="H455" s="482"/>
      <c r="I455" s="472"/>
      <c r="J455" s="294"/>
      <c r="K455" s="295"/>
      <c r="L455" s="294"/>
      <c r="M455" s="294"/>
      <c r="N455" s="294"/>
      <c r="O455" s="294"/>
      <c r="P455" s="296"/>
      <c r="Q455" s="294"/>
      <c r="R455" s="298" t="s">
        <v>192</v>
      </c>
      <c r="S455" s="299"/>
      <c r="T455" s="289"/>
    </row>
    <row r="456" spans="2:24" ht="18.75" customHeight="1">
      <c r="B456" s="341">
        <f t="shared" ref="B456" si="116">D456</f>
        <v>0</v>
      </c>
      <c r="C456" s="338" t="s">
        <v>193</v>
      </c>
      <c r="D456" s="483"/>
      <c r="E456" s="484"/>
      <c r="F456" s="484"/>
      <c r="G456" s="484"/>
      <c r="H456" s="484"/>
      <c r="I456" s="485"/>
      <c r="J456" s="294"/>
      <c r="K456" s="295"/>
      <c r="L456" s="294"/>
      <c r="M456" s="294"/>
      <c r="N456" s="294"/>
      <c r="O456" s="294"/>
      <c r="P456" s="296"/>
      <c r="Q456" s="294"/>
      <c r="R456" s="296"/>
      <c r="S456" s="296"/>
      <c r="T456" s="289"/>
    </row>
    <row r="457" spans="2:24" ht="12" customHeight="1">
      <c r="B457" s="292"/>
      <c r="C457" s="294"/>
      <c r="D457" s="294"/>
      <c r="E457" s="294"/>
      <c r="F457" s="294"/>
      <c r="G457" s="294"/>
      <c r="H457" s="294"/>
      <c r="I457" s="294"/>
      <c r="J457" s="294"/>
      <c r="K457" s="294"/>
      <c r="L457" s="294"/>
      <c r="M457" s="294"/>
      <c r="N457" s="294"/>
      <c r="O457" s="294"/>
      <c r="P457" s="294"/>
      <c r="Q457" s="294"/>
      <c r="R457" s="294"/>
      <c r="S457" s="294"/>
      <c r="T457" s="289"/>
    </row>
    <row r="458" spans="2:24" s="308" customFormat="1" ht="18.75" customHeight="1">
      <c r="B458" s="301"/>
      <c r="C458" s="338" t="s">
        <v>187</v>
      </c>
      <c r="D458" s="303"/>
      <c r="E458" s="303"/>
      <c r="F458" s="303"/>
      <c r="G458" s="303"/>
      <c r="H458" s="303"/>
      <c r="I458" s="303"/>
      <c r="J458" s="303"/>
      <c r="K458" s="303"/>
      <c r="L458" s="303"/>
      <c r="M458" s="303"/>
      <c r="N458" s="303"/>
      <c r="O458" s="304"/>
      <c r="P458" s="305" t="s">
        <v>188</v>
      </c>
      <c r="Q458" s="306"/>
      <c r="R458" s="486" t="s">
        <v>194</v>
      </c>
      <c r="S458" s="487"/>
      <c r="T458" s="307"/>
      <c r="V458" s="288"/>
      <c r="W458" s="288"/>
      <c r="X458" s="288"/>
    </row>
    <row r="459" spans="2:24" ht="6" customHeight="1">
      <c r="B459" s="292"/>
      <c r="C459" s="294"/>
      <c r="D459" s="294"/>
      <c r="E459" s="294"/>
      <c r="F459" s="294"/>
      <c r="G459" s="294"/>
      <c r="H459" s="294"/>
      <c r="I459" s="294"/>
      <c r="J459" s="294"/>
      <c r="K459" s="294"/>
      <c r="L459" s="294"/>
      <c r="M459" s="294"/>
      <c r="N459" s="294"/>
      <c r="O459" s="294"/>
      <c r="P459" s="294"/>
      <c r="Q459" s="294"/>
      <c r="R459" s="294"/>
      <c r="S459" s="294"/>
      <c r="T459" s="289"/>
    </row>
    <row r="460" spans="2:24" ht="18.75" customHeight="1">
      <c r="B460" s="292"/>
      <c r="C460" s="342" t="s">
        <v>195</v>
      </c>
      <c r="D460" s="310"/>
      <c r="E460" s="310"/>
      <c r="F460" s="310"/>
      <c r="G460" s="310"/>
      <c r="H460" s="310"/>
      <c r="I460" s="310"/>
      <c r="J460" s="310"/>
      <c r="K460" s="310"/>
      <c r="L460" s="310"/>
      <c r="M460" s="310"/>
      <c r="N460" s="310"/>
      <c r="O460" s="311"/>
      <c r="P460" s="312">
        <f t="shared" ref="P460:P470" si="117">SUM(D460:O460)</f>
        <v>0</v>
      </c>
      <c r="Q460" s="294"/>
      <c r="R460" s="471"/>
      <c r="S460" s="472"/>
      <c r="T460" s="289"/>
    </row>
    <row r="461" spans="2:24" ht="18.75" customHeight="1">
      <c r="B461" s="292"/>
      <c r="C461" s="342" t="s">
        <v>196</v>
      </c>
      <c r="D461" s="155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56"/>
      <c r="P461" s="312">
        <f t="shared" si="117"/>
        <v>0</v>
      </c>
      <c r="Q461" s="294"/>
      <c r="R461" s="471"/>
      <c r="S461" s="472"/>
      <c r="T461" s="289"/>
    </row>
    <row r="462" spans="2:24" ht="18.75" customHeight="1">
      <c r="B462" s="292"/>
      <c r="C462" s="343" t="s">
        <v>197</v>
      </c>
      <c r="D462" s="310"/>
      <c r="E462" s="310"/>
      <c r="F462" s="310"/>
      <c r="G462" s="310"/>
      <c r="H462" s="310"/>
      <c r="I462" s="310"/>
      <c r="J462" s="310"/>
      <c r="K462" s="310"/>
      <c r="L462" s="310"/>
      <c r="M462" s="310"/>
      <c r="N462" s="310"/>
      <c r="O462" s="311"/>
      <c r="P462" s="312">
        <f t="shared" si="117"/>
        <v>0</v>
      </c>
      <c r="Q462" s="294"/>
      <c r="R462" s="471"/>
      <c r="S462" s="472"/>
      <c r="T462" s="289"/>
    </row>
    <row r="463" spans="2:24" ht="18.75" customHeight="1">
      <c r="B463" s="292"/>
      <c r="C463" s="343" t="s">
        <v>198</v>
      </c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1"/>
      <c r="P463" s="312">
        <f t="shared" si="117"/>
        <v>0</v>
      </c>
      <c r="Q463" s="294"/>
      <c r="R463" s="471"/>
      <c r="S463" s="472"/>
      <c r="T463" s="289"/>
    </row>
    <row r="464" spans="2:24" ht="18.75" customHeight="1">
      <c r="B464" s="292"/>
      <c r="C464" s="343" t="s">
        <v>199</v>
      </c>
      <c r="D464" s="310"/>
      <c r="E464" s="310"/>
      <c r="F464" s="310"/>
      <c r="G464" s="310"/>
      <c r="H464" s="310"/>
      <c r="I464" s="310"/>
      <c r="J464" s="310"/>
      <c r="K464" s="310"/>
      <c r="L464" s="310"/>
      <c r="M464" s="310"/>
      <c r="N464" s="310"/>
      <c r="O464" s="311"/>
      <c r="P464" s="312">
        <f t="shared" si="117"/>
        <v>0</v>
      </c>
      <c r="Q464" s="294"/>
      <c r="R464" s="471"/>
      <c r="S464" s="472"/>
      <c r="T464" s="289"/>
    </row>
    <row r="465" spans="2:20" ht="18.75" customHeight="1">
      <c r="B465" s="292"/>
      <c r="C465" s="343" t="s">
        <v>200</v>
      </c>
      <c r="D465" s="310"/>
      <c r="E465" s="310"/>
      <c r="F465" s="310"/>
      <c r="G465" s="310"/>
      <c r="H465" s="310"/>
      <c r="I465" s="310"/>
      <c r="J465" s="310"/>
      <c r="K465" s="310"/>
      <c r="L465" s="310"/>
      <c r="M465" s="310"/>
      <c r="N465" s="310"/>
      <c r="O465" s="311"/>
      <c r="P465" s="312">
        <f t="shared" si="117"/>
        <v>0</v>
      </c>
      <c r="Q465" s="294"/>
      <c r="R465" s="471"/>
      <c r="S465" s="472"/>
      <c r="T465" s="289"/>
    </row>
    <row r="466" spans="2:20" ht="18.75" customHeight="1">
      <c r="B466" s="292"/>
      <c r="C466" s="343" t="s">
        <v>201</v>
      </c>
      <c r="D466" s="310"/>
      <c r="E466" s="310"/>
      <c r="F466" s="310"/>
      <c r="G466" s="310"/>
      <c r="H466" s="310"/>
      <c r="I466" s="310"/>
      <c r="J466" s="310"/>
      <c r="K466" s="310"/>
      <c r="L466" s="310"/>
      <c r="M466" s="310"/>
      <c r="N466" s="310"/>
      <c r="O466" s="311"/>
      <c r="P466" s="312">
        <f t="shared" si="117"/>
        <v>0</v>
      </c>
      <c r="Q466" s="294"/>
      <c r="R466" s="471"/>
      <c r="S466" s="472"/>
      <c r="T466" s="289"/>
    </row>
    <row r="467" spans="2:20" ht="18.75" customHeight="1">
      <c r="B467" s="292"/>
      <c r="C467" s="343" t="s">
        <v>202</v>
      </c>
      <c r="D467" s="310"/>
      <c r="E467" s="310"/>
      <c r="F467" s="310"/>
      <c r="G467" s="310"/>
      <c r="H467" s="310"/>
      <c r="I467" s="310"/>
      <c r="J467" s="310"/>
      <c r="K467" s="310"/>
      <c r="L467" s="310"/>
      <c r="M467" s="310"/>
      <c r="N467" s="310"/>
      <c r="O467" s="311"/>
      <c r="P467" s="312">
        <f t="shared" si="117"/>
        <v>0</v>
      </c>
      <c r="Q467" s="294"/>
      <c r="R467" s="471"/>
      <c r="S467" s="472"/>
      <c r="T467" s="289"/>
    </row>
    <row r="468" spans="2:20" ht="18.75" customHeight="1">
      <c r="B468" s="292"/>
      <c r="C468" s="343" t="s">
        <v>203</v>
      </c>
      <c r="D468" s="310"/>
      <c r="E468" s="310"/>
      <c r="F468" s="310"/>
      <c r="G468" s="310"/>
      <c r="H468" s="310"/>
      <c r="I468" s="310"/>
      <c r="J468" s="310"/>
      <c r="K468" s="310"/>
      <c r="L468" s="310"/>
      <c r="M468" s="310"/>
      <c r="N468" s="310"/>
      <c r="O468" s="311"/>
      <c r="P468" s="312">
        <f t="shared" si="117"/>
        <v>0</v>
      </c>
      <c r="Q468" s="294"/>
      <c r="R468" s="471"/>
      <c r="S468" s="472"/>
      <c r="T468" s="289"/>
    </row>
    <row r="469" spans="2:20" ht="18.75" customHeight="1">
      <c r="B469" s="292"/>
      <c r="C469" s="343" t="s">
        <v>204</v>
      </c>
      <c r="D469" s="310"/>
      <c r="E469" s="310"/>
      <c r="F469" s="310"/>
      <c r="G469" s="310"/>
      <c r="H469" s="310"/>
      <c r="I469" s="310"/>
      <c r="J469" s="310"/>
      <c r="K469" s="310"/>
      <c r="L469" s="310"/>
      <c r="M469" s="310"/>
      <c r="N469" s="310"/>
      <c r="O469" s="311"/>
      <c r="P469" s="312">
        <f t="shared" si="117"/>
        <v>0</v>
      </c>
      <c r="Q469" s="294"/>
      <c r="R469" s="471"/>
      <c r="S469" s="472"/>
      <c r="T469" s="289"/>
    </row>
    <row r="470" spans="2:20" ht="18.75" customHeight="1">
      <c r="B470" s="292"/>
      <c r="C470" s="338" t="s">
        <v>205</v>
      </c>
      <c r="D470" s="344">
        <f t="shared" ref="D470:O470" si="118">SUBTOTAL(9,D460:D469)</f>
        <v>0</v>
      </c>
      <c r="E470" s="344">
        <f t="shared" si="118"/>
        <v>0</v>
      </c>
      <c r="F470" s="344">
        <f t="shared" si="118"/>
        <v>0</v>
      </c>
      <c r="G470" s="344">
        <f t="shared" si="118"/>
        <v>0</v>
      </c>
      <c r="H470" s="344">
        <f t="shared" si="118"/>
        <v>0</v>
      </c>
      <c r="I470" s="344">
        <f t="shared" si="118"/>
        <v>0</v>
      </c>
      <c r="J470" s="344">
        <f t="shared" si="118"/>
        <v>0</v>
      </c>
      <c r="K470" s="344">
        <f t="shared" si="118"/>
        <v>0</v>
      </c>
      <c r="L470" s="344">
        <f t="shared" si="118"/>
        <v>0</v>
      </c>
      <c r="M470" s="344">
        <f t="shared" si="118"/>
        <v>0</v>
      </c>
      <c r="N470" s="344">
        <f t="shared" si="118"/>
        <v>0</v>
      </c>
      <c r="O470" s="345">
        <f t="shared" si="118"/>
        <v>0</v>
      </c>
      <c r="P470" s="312">
        <f t="shared" si="117"/>
        <v>0</v>
      </c>
      <c r="Q470" s="294"/>
      <c r="R470" s="471"/>
      <c r="S470" s="472"/>
      <c r="T470" s="289"/>
    </row>
    <row r="471" spans="2:20" ht="18.75" customHeight="1">
      <c r="B471" s="292"/>
      <c r="C471" s="313" t="s">
        <v>206</v>
      </c>
      <c r="D471" s="315"/>
      <c r="E471" s="315"/>
      <c r="F471" s="315"/>
      <c r="G471" s="315"/>
      <c r="H471" s="315"/>
      <c r="I471" s="315"/>
      <c r="J471" s="315"/>
      <c r="K471" s="315"/>
      <c r="L471" s="315"/>
      <c r="M471" s="315"/>
      <c r="N471" s="315"/>
      <c r="O471" s="316"/>
      <c r="P471" s="312">
        <f t="shared" ref="P471:P481" si="119">SUM(D471:O471)</f>
        <v>0</v>
      </c>
      <c r="Q471" s="294"/>
      <c r="R471" s="471"/>
      <c r="S471" s="472"/>
      <c r="T471" s="289"/>
    </row>
    <row r="472" spans="2:20" ht="18.75" customHeight="1">
      <c r="B472" s="292"/>
      <c r="C472" s="313" t="s">
        <v>207</v>
      </c>
      <c r="D472" s="315"/>
      <c r="E472" s="315"/>
      <c r="F472" s="315"/>
      <c r="G472" s="315"/>
      <c r="H472" s="315"/>
      <c r="I472" s="315"/>
      <c r="J472" s="315"/>
      <c r="K472" s="315"/>
      <c r="L472" s="315"/>
      <c r="M472" s="315"/>
      <c r="N472" s="315"/>
      <c r="O472" s="316"/>
      <c r="P472" s="312">
        <f t="shared" si="119"/>
        <v>0</v>
      </c>
      <c r="Q472" s="294"/>
      <c r="R472" s="471"/>
      <c r="S472" s="472"/>
      <c r="T472" s="289"/>
    </row>
    <row r="473" spans="2:20" ht="18.75" customHeight="1">
      <c r="B473" s="292"/>
      <c r="C473" s="338" t="s">
        <v>208</v>
      </c>
      <c r="D473" s="344">
        <f t="shared" ref="D473:O473" si="120">SUBTOTAL(9,D471:D472)</f>
        <v>0</v>
      </c>
      <c r="E473" s="344">
        <f t="shared" si="120"/>
        <v>0</v>
      </c>
      <c r="F473" s="344">
        <f t="shared" si="120"/>
        <v>0</v>
      </c>
      <c r="G473" s="344">
        <f t="shared" si="120"/>
        <v>0</v>
      </c>
      <c r="H473" s="344">
        <f t="shared" si="120"/>
        <v>0</v>
      </c>
      <c r="I473" s="344">
        <f t="shared" si="120"/>
        <v>0</v>
      </c>
      <c r="J473" s="344">
        <f t="shared" si="120"/>
        <v>0</v>
      </c>
      <c r="K473" s="344">
        <f t="shared" si="120"/>
        <v>0</v>
      </c>
      <c r="L473" s="344">
        <f t="shared" si="120"/>
        <v>0</v>
      </c>
      <c r="M473" s="344">
        <f t="shared" si="120"/>
        <v>0</v>
      </c>
      <c r="N473" s="344">
        <f t="shared" si="120"/>
        <v>0</v>
      </c>
      <c r="O473" s="345">
        <f t="shared" si="120"/>
        <v>0</v>
      </c>
      <c r="P473" s="312">
        <f t="shared" si="119"/>
        <v>0</v>
      </c>
      <c r="Q473" s="294"/>
      <c r="R473" s="471"/>
      <c r="S473" s="472"/>
      <c r="T473" s="289"/>
    </row>
    <row r="474" spans="2:20" ht="18.75" customHeight="1">
      <c r="B474" s="292"/>
      <c r="C474" s="313" t="s">
        <v>209</v>
      </c>
      <c r="D474" s="315"/>
      <c r="E474" s="315"/>
      <c r="F474" s="315"/>
      <c r="G474" s="315"/>
      <c r="H474" s="315"/>
      <c r="I474" s="315"/>
      <c r="J474" s="315"/>
      <c r="K474" s="315"/>
      <c r="L474" s="315"/>
      <c r="M474" s="315"/>
      <c r="N474" s="315"/>
      <c r="O474" s="316"/>
      <c r="P474" s="312">
        <f t="shared" si="119"/>
        <v>0</v>
      </c>
      <c r="Q474" s="294"/>
      <c r="R474" s="471"/>
      <c r="S474" s="472"/>
      <c r="T474" s="289"/>
    </row>
    <row r="475" spans="2:20" ht="18.75" customHeight="1">
      <c r="B475" s="292"/>
      <c r="C475" s="313" t="s">
        <v>210</v>
      </c>
      <c r="D475" s="315"/>
      <c r="E475" s="315"/>
      <c r="F475" s="315"/>
      <c r="G475" s="315"/>
      <c r="H475" s="315"/>
      <c r="I475" s="315"/>
      <c r="J475" s="315"/>
      <c r="K475" s="315"/>
      <c r="L475" s="315"/>
      <c r="M475" s="315"/>
      <c r="N475" s="315"/>
      <c r="O475" s="316"/>
      <c r="P475" s="312">
        <f t="shared" si="119"/>
        <v>0</v>
      </c>
      <c r="Q475" s="294"/>
      <c r="R475" s="471"/>
      <c r="S475" s="472"/>
      <c r="T475" s="289"/>
    </row>
    <row r="476" spans="2:20" ht="18.75" customHeight="1">
      <c r="B476" s="292"/>
      <c r="C476" s="313" t="s">
        <v>211</v>
      </c>
      <c r="D476" s="315"/>
      <c r="E476" s="315"/>
      <c r="F476" s="315"/>
      <c r="G476" s="315"/>
      <c r="H476" s="315"/>
      <c r="I476" s="315"/>
      <c r="J476" s="315"/>
      <c r="K476" s="315"/>
      <c r="L476" s="315"/>
      <c r="M476" s="315"/>
      <c r="N476" s="315"/>
      <c r="O476" s="316"/>
      <c r="P476" s="312">
        <f t="shared" si="119"/>
        <v>0</v>
      </c>
      <c r="Q476" s="294"/>
      <c r="R476" s="471"/>
      <c r="S476" s="472"/>
      <c r="T476" s="289"/>
    </row>
    <row r="477" spans="2:20" ht="18.75" customHeight="1">
      <c r="B477" s="292"/>
      <c r="C477" s="313" t="s">
        <v>212</v>
      </c>
      <c r="D477" s="315"/>
      <c r="E477" s="315"/>
      <c r="F477" s="315"/>
      <c r="G477" s="315"/>
      <c r="H477" s="315"/>
      <c r="I477" s="315"/>
      <c r="J477" s="315"/>
      <c r="K477" s="315"/>
      <c r="L477" s="315"/>
      <c r="M477" s="315"/>
      <c r="N477" s="315"/>
      <c r="O477" s="316"/>
      <c r="P477" s="312">
        <f t="shared" si="119"/>
        <v>0</v>
      </c>
      <c r="Q477" s="294"/>
      <c r="R477" s="471"/>
      <c r="S477" s="472"/>
      <c r="T477" s="289"/>
    </row>
    <row r="478" spans="2:20" ht="18.75" customHeight="1">
      <c r="B478" s="292"/>
      <c r="C478" s="342" t="s">
        <v>213</v>
      </c>
      <c r="D478" s="310"/>
      <c r="E478" s="310"/>
      <c r="F478" s="310"/>
      <c r="G478" s="310"/>
      <c r="H478" s="310"/>
      <c r="I478" s="310"/>
      <c r="J478" s="310"/>
      <c r="K478" s="310"/>
      <c r="L478" s="310"/>
      <c r="M478" s="310"/>
      <c r="N478" s="310"/>
      <c r="O478" s="311"/>
      <c r="P478" s="312">
        <f t="shared" si="119"/>
        <v>0</v>
      </c>
      <c r="Q478" s="294"/>
      <c r="R478" s="471"/>
      <c r="S478" s="472"/>
      <c r="T478" s="289"/>
    </row>
    <row r="479" spans="2:20" ht="18.75" customHeight="1">
      <c r="B479" s="292"/>
      <c r="C479" s="346" t="s">
        <v>214</v>
      </c>
      <c r="D479" s="310"/>
      <c r="E479" s="310"/>
      <c r="F479" s="310"/>
      <c r="G479" s="310"/>
      <c r="H479" s="310"/>
      <c r="I479" s="310"/>
      <c r="J479" s="310"/>
      <c r="K479" s="310"/>
      <c r="L479" s="310"/>
      <c r="M479" s="310"/>
      <c r="N479" s="310"/>
      <c r="O479" s="311"/>
      <c r="P479" s="312">
        <f t="shared" si="119"/>
        <v>0</v>
      </c>
      <c r="Q479" s="294"/>
      <c r="R479" s="471"/>
      <c r="S479" s="472"/>
      <c r="T479" s="289"/>
    </row>
    <row r="480" spans="2:20" ht="18.75" customHeight="1">
      <c r="B480" s="292"/>
      <c r="C480" s="347" t="s">
        <v>215</v>
      </c>
      <c r="D480" s="318"/>
      <c r="E480" s="318"/>
      <c r="F480" s="318"/>
      <c r="G480" s="318"/>
      <c r="H480" s="318"/>
      <c r="I480" s="318"/>
      <c r="J480" s="318"/>
      <c r="K480" s="318"/>
      <c r="L480" s="318"/>
      <c r="M480" s="318"/>
      <c r="N480" s="318"/>
      <c r="O480" s="319"/>
      <c r="P480" s="320">
        <f t="shared" si="119"/>
        <v>0</v>
      </c>
      <c r="Q480" s="294"/>
      <c r="R480" s="473"/>
      <c r="S480" s="474"/>
      <c r="T480" s="289"/>
    </row>
    <row r="481" spans="2:24" ht="18.75" customHeight="1">
      <c r="B481" s="292"/>
      <c r="C481" s="348" t="s">
        <v>216</v>
      </c>
      <c r="D481" s="322">
        <f t="shared" ref="D481:O481" si="121">SUBTOTAL(9,D460:D480)</f>
        <v>0</v>
      </c>
      <c r="E481" s="322">
        <f t="shared" si="121"/>
        <v>0</v>
      </c>
      <c r="F481" s="322">
        <f t="shared" si="121"/>
        <v>0</v>
      </c>
      <c r="G481" s="322">
        <f t="shared" si="121"/>
        <v>0</v>
      </c>
      <c r="H481" s="322">
        <f t="shared" si="121"/>
        <v>0</v>
      </c>
      <c r="I481" s="322">
        <f t="shared" si="121"/>
        <v>0</v>
      </c>
      <c r="J481" s="322">
        <f t="shared" si="121"/>
        <v>0</v>
      </c>
      <c r="K481" s="322">
        <f t="shared" si="121"/>
        <v>0</v>
      </c>
      <c r="L481" s="322">
        <f t="shared" si="121"/>
        <v>0</v>
      </c>
      <c r="M481" s="322">
        <f t="shared" si="121"/>
        <v>0</v>
      </c>
      <c r="N481" s="322">
        <f t="shared" si="121"/>
        <v>0</v>
      </c>
      <c r="O481" s="323">
        <f t="shared" si="121"/>
        <v>0</v>
      </c>
      <c r="P481" s="324">
        <f t="shared" si="119"/>
        <v>0</v>
      </c>
      <c r="Q481" s="294"/>
      <c r="R481" s="475"/>
      <c r="S481" s="476"/>
      <c r="T481" s="289"/>
    </row>
    <row r="482" spans="2:24" ht="6" customHeight="1">
      <c r="B482" s="292"/>
      <c r="C482" s="294"/>
      <c r="D482" s="294"/>
      <c r="E482" s="294"/>
      <c r="F482" s="294"/>
      <c r="G482" s="294"/>
      <c r="H482" s="294"/>
      <c r="I482" s="294"/>
      <c r="J482" s="294"/>
      <c r="K482" s="294"/>
      <c r="L482" s="294"/>
      <c r="M482" s="294"/>
      <c r="N482" s="294"/>
      <c r="O482" s="294"/>
      <c r="P482" s="294"/>
      <c r="Q482" s="294"/>
      <c r="R482" s="325"/>
      <c r="S482" s="325"/>
      <c r="T482" s="289"/>
    </row>
    <row r="483" spans="2:24" ht="18.75" customHeight="1">
      <c r="B483" s="326"/>
      <c r="C483" s="342" t="s">
        <v>217</v>
      </c>
      <c r="D483" s="327"/>
      <c r="E483" s="327"/>
      <c r="F483" s="327"/>
      <c r="G483" s="327"/>
      <c r="H483" s="327"/>
      <c r="I483" s="327"/>
      <c r="J483" s="327"/>
      <c r="K483" s="327"/>
      <c r="L483" s="327"/>
      <c r="M483" s="327"/>
      <c r="N483" s="327"/>
      <c r="O483" s="328"/>
      <c r="P483" s="329">
        <f t="shared" ref="P483:P484" si="122">SUM(D483:O483)</f>
        <v>0</v>
      </c>
      <c r="Q483" s="294"/>
      <c r="R483" s="471"/>
      <c r="S483" s="472"/>
      <c r="T483" s="289"/>
    </row>
    <row r="484" spans="2:24" ht="18.75" customHeight="1">
      <c r="B484" s="326"/>
      <c r="C484" s="342" t="s">
        <v>218</v>
      </c>
      <c r="D484" s="327"/>
      <c r="E484" s="327"/>
      <c r="F484" s="327"/>
      <c r="G484" s="327"/>
      <c r="H484" s="327"/>
      <c r="I484" s="327"/>
      <c r="J484" s="327"/>
      <c r="K484" s="327"/>
      <c r="L484" s="327"/>
      <c r="M484" s="327"/>
      <c r="N484" s="330"/>
      <c r="O484" s="331"/>
      <c r="P484" s="332">
        <f t="shared" si="122"/>
        <v>0</v>
      </c>
      <c r="Q484" s="294"/>
      <c r="R484" s="473"/>
      <c r="S484" s="474"/>
      <c r="T484" s="289"/>
    </row>
    <row r="485" spans="2:24" s="308" customFormat="1" ht="18.75" customHeight="1">
      <c r="B485" s="301"/>
      <c r="C485" s="294"/>
      <c r="D485" s="294"/>
      <c r="E485" s="294"/>
      <c r="F485" s="294"/>
      <c r="G485" s="294"/>
      <c r="H485" s="294"/>
      <c r="I485" s="294"/>
      <c r="J485" s="294"/>
      <c r="K485" s="294"/>
      <c r="L485" s="294"/>
      <c r="M485" s="294"/>
      <c r="N485" s="349" t="s">
        <v>219</v>
      </c>
      <c r="O485" s="349"/>
      <c r="P485" s="335">
        <f t="shared" si="113"/>
        <v>0</v>
      </c>
      <c r="Q485" s="306"/>
      <c r="R485" s="477"/>
      <c r="S485" s="478"/>
      <c r="T485" s="307"/>
    </row>
    <row r="486" spans="2:24" ht="30" customHeight="1">
      <c r="B486" s="289"/>
      <c r="C486" s="294"/>
      <c r="D486" s="294"/>
      <c r="E486" s="294"/>
      <c r="F486" s="294"/>
      <c r="G486" s="294"/>
      <c r="H486" s="294"/>
      <c r="I486" s="294"/>
      <c r="J486" s="294"/>
      <c r="K486" s="294"/>
      <c r="L486" s="294"/>
      <c r="M486" s="294"/>
      <c r="N486" s="294"/>
      <c r="O486" s="294"/>
      <c r="P486" s="294"/>
      <c r="Q486" s="294"/>
      <c r="R486" s="294"/>
      <c r="S486" s="294"/>
      <c r="T486" s="289"/>
    </row>
    <row r="487" spans="2:24" ht="18.75" customHeight="1">
      <c r="B487" s="292">
        <f t="shared" ref="B487" si="123">D487</f>
        <v>0</v>
      </c>
      <c r="C487" s="337" t="s">
        <v>183</v>
      </c>
      <c r="D487" s="479"/>
      <c r="E487" s="480"/>
      <c r="F487" s="480"/>
      <c r="G487" s="480"/>
      <c r="H487" s="480"/>
      <c r="I487" s="481"/>
      <c r="J487" s="294"/>
      <c r="K487" s="294"/>
      <c r="L487" s="295"/>
      <c r="M487" s="294"/>
      <c r="N487" s="294"/>
      <c r="O487" s="294"/>
      <c r="P487" s="296"/>
      <c r="Q487" s="294"/>
      <c r="R487" s="296"/>
      <c r="S487" s="296"/>
      <c r="T487" s="289"/>
    </row>
    <row r="488" spans="2:24" ht="18.75" customHeight="1">
      <c r="B488" s="292"/>
      <c r="C488" s="338" t="s">
        <v>184</v>
      </c>
      <c r="D488" s="479"/>
      <c r="E488" s="480"/>
      <c r="F488" s="480"/>
      <c r="G488" s="480"/>
      <c r="H488" s="480"/>
      <c r="I488" s="481"/>
      <c r="J488" s="294"/>
      <c r="K488" s="295"/>
      <c r="L488" s="294"/>
      <c r="M488" s="294"/>
      <c r="N488" s="294"/>
      <c r="O488" s="294"/>
      <c r="P488" s="296"/>
      <c r="Q488" s="294"/>
      <c r="R488" s="296"/>
      <c r="S488" s="296"/>
      <c r="T488" s="289"/>
    </row>
    <row r="489" spans="2:24" ht="18.75" customHeight="1">
      <c r="B489" s="292">
        <f t="shared" ref="B489:B491" si="124">D489</f>
        <v>0</v>
      </c>
      <c r="C489" s="338" t="s">
        <v>8</v>
      </c>
      <c r="D489" s="479"/>
      <c r="E489" s="480"/>
      <c r="F489" s="480"/>
      <c r="G489" s="480"/>
      <c r="H489" s="480"/>
      <c r="I489" s="481"/>
      <c r="J489" s="294"/>
      <c r="K489" s="294"/>
      <c r="L489" s="295"/>
      <c r="M489" s="294"/>
      <c r="N489" s="294"/>
      <c r="O489" s="294"/>
      <c r="P489" s="296"/>
      <c r="Q489" s="294"/>
      <c r="R489" s="339" t="s">
        <v>185</v>
      </c>
      <c r="S489" s="340"/>
      <c r="T489" s="289"/>
    </row>
    <row r="490" spans="2:24" ht="18.75" customHeight="1">
      <c r="B490" s="292">
        <f t="shared" si="124"/>
        <v>0</v>
      </c>
      <c r="C490" s="338" t="s">
        <v>186</v>
      </c>
      <c r="D490" s="479"/>
      <c r="E490" s="480"/>
      <c r="F490" s="480"/>
      <c r="G490" s="480"/>
      <c r="H490" s="480"/>
      <c r="I490" s="481"/>
      <c r="J490" s="294"/>
      <c r="K490" s="294"/>
      <c r="L490" s="295"/>
      <c r="M490" s="294"/>
      <c r="N490" s="294"/>
      <c r="O490" s="294"/>
      <c r="P490" s="296"/>
      <c r="Q490" s="294"/>
      <c r="R490" s="298" t="s">
        <v>189</v>
      </c>
      <c r="S490" s="299"/>
      <c r="T490" s="289"/>
    </row>
    <row r="491" spans="2:24" ht="18.75" customHeight="1">
      <c r="B491" s="292">
        <f t="shared" si="124"/>
        <v>0</v>
      </c>
      <c r="C491" s="338" t="s">
        <v>190</v>
      </c>
      <c r="D491" s="479"/>
      <c r="E491" s="480"/>
      <c r="F491" s="480"/>
      <c r="G491" s="480"/>
      <c r="H491" s="480"/>
      <c r="I491" s="481"/>
      <c r="J491" s="294"/>
      <c r="K491" s="294"/>
      <c r="L491" s="295"/>
      <c r="M491" s="294"/>
      <c r="N491" s="294"/>
      <c r="O491" s="294"/>
      <c r="P491" s="296"/>
      <c r="Q491" s="294"/>
      <c r="R491" s="298" t="s">
        <v>191</v>
      </c>
      <c r="S491" s="299"/>
      <c r="T491" s="289"/>
    </row>
    <row r="492" spans="2:24" ht="18.75" customHeight="1">
      <c r="B492" s="292"/>
      <c r="C492" s="338" t="s">
        <v>172</v>
      </c>
      <c r="D492" s="471"/>
      <c r="E492" s="482"/>
      <c r="F492" s="482"/>
      <c r="G492" s="482"/>
      <c r="H492" s="482"/>
      <c r="I492" s="472"/>
      <c r="J492" s="294"/>
      <c r="K492" s="295"/>
      <c r="L492" s="294"/>
      <c r="M492" s="294"/>
      <c r="N492" s="294"/>
      <c r="O492" s="294"/>
      <c r="P492" s="296"/>
      <c r="Q492" s="294"/>
      <c r="R492" s="298" t="s">
        <v>192</v>
      </c>
      <c r="S492" s="299"/>
      <c r="T492" s="289"/>
    </row>
    <row r="493" spans="2:24" ht="18.75" customHeight="1">
      <c r="B493" s="341">
        <f t="shared" ref="B493" si="125">D493</f>
        <v>0</v>
      </c>
      <c r="C493" s="338" t="s">
        <v>193</v>
      </c>
      <c r="D493" s="483"/>
      <c r="E493" s="484"/>
      <c r="F493" s="484"/>
      <c r="G493" s="484"/>
      <c r="H493" s="484"/>
      <c r="I493" s="485"/>
      <c r="J493" s="294"/>
      <c r="K493" s="295"/>
      <c r="L493" s="294"/>
      <c r="M493" s="294"/>
      <c r="N493" s="294"/>
      <c r="O493" s="294"/>
      <c r="P493" s="296"/>
      <c r="Q493" s="294"/>
      <c r="R493" s="296"/>
      <c r="S493" s="296"/>
      <c r="T493" s="289"/>
    </row>
    <row r="494" spans="2:24" ht="12" customHeight="1">
      <c r="B494" s="292"/>
      <c r="C494" s="294"/>
      <c r="D494" s="294"/>
      <c r="E494" s="294"/>
      <c r="F494" s="294"/>
      <c r="G494" s="294"/>
      <c r="H494" s="294"/>
      <c r="I494" s="294"/>
      <c r="J494" s="294"/>
      <c r="K494" s="294"/>
      <c r="L494" s="294"/>
      <c r="M494" s="294"/>
      <c r="N494" s="294"/>
      <c r="O494" s="294"/>
      <c r="P494" s="294"/>
      <c r="Q494" s="294"/>
      <c r="R494" s="294"/>
      <c r="S494" s="294"/>
      <c r="T494" s="289"/>
    </row>
    <row r="495" spans="2:24" s="308" customFormat="1" ht="18.75" customHeight="1">
      <c r="B495" s="301"/>
      <c r="C495" s="338" t="s">
        <v>187</v>
      </c>
      <c r="D495" s="303"/>
      <c r="E495" s="303"/>
      <c r="F495" s="303"/>
      <c r="G495" s="303"/>
      <c r="H495" s="303"/>
      <c r="I495" s="303"/>
      <c r="J495" s="303"/>
      <c r="K495" s="303"/>
      <c r="L495" s="303"/>
      <c r="M495" s="303"/>
      <c r="N495" s="303"/>
      <c r="O495" s="304"/>
      <c r="P495" s="305" t="s">
        <v>188</v>
      </c>
      <c r="Q495" s="306"/>
      <c r="R495" s="486" t="s">
        <v>194</v>
      </c>
      <c r="S495" s="487"/>
      <c r="T495" s="307"/>
      <c r="V495" s="288"/>
      <c r="W495" s="288"/>
      <c r="X495" s="288"/>
    </row>
    <row r="496" spans="2:24" ht="6" customHeight="1">
      <c r="B496" s="292"/>
      <c r="C496" s="294"/>
      <c r="D496" s="294"/>
      <c r="E496" s="294"/>
      <c r="F496" s="294"/>
      <c r="G496" s="294"/>
      <c r="H496" s="294"/>
      <c r="I496" s="294"/>
      <c r="J496" s="294"/>
      <c r="K496" s="294"/>
      <c r="L496" s="294"/>
      <c r="M496" s="294"/>
      <c r="N496" s="294"/>
      <c r="O496" s="294"/>
      <c r="P496" s="294"/>
      <c r="Q496" s="294"/>
      <c r="R496" s="294"/>
      <c r="S496" s="294"/>
      <c r="T496" s="289"/>
    </row>
    <row r="497" spans="2:20" ht="18.75" customHeight="1">
      <c r="B497" s="292"/>
      <c r="C497" s="342" t="s">
        <v>195</v>
      </c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1"/>
      <c r="P497" s="312">
        <f t="shared" ref="P497:P507" si="126">SUM(D497:O497)</f>
        <v>0</v>
      </c>
      <c r="Q497" s="294"/>
      <c r="R497" s="471"/>
      <c r="S497" s="472"/>
      <c r="T497" s="289"/>
    </row>
    <row r="498" spans="2:20" ht="18.75" customHeight="1">
      <c r="B498" s="292"/>
      <c r="C498" s="342" t="s">
        <v>196</v>
      </c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6"/>
      <c r="P498" s="312">
        <f t="shared" si="126"/>
        <v>0</v>
      </c>
      <c r="Q498" s="294"/>
      <c r="R498" s="471"/>
      <c r="S498" s="472"/>
      <c r="T498" s="289"/>
    </row>
    <row r="499" spans="2:20" ht="18.75" customHeight="1">
      <c r="B499" s="292"/>
      <c r="C499" s="343" t="s">
        <v>197</v>
      </c>
      <c r="D499" s="310"/>
      <c r="E499" s="310"/>
      <c r="F499" s="310"/>
      <c r="G499" s="310"/>
      <c r="H499" s="310"/>
      <c r="I499" s="310"/>
      <c r="J499" s="310"/>
      <c r="K499" s="310"/>
      <c r="L499" s="310"/>
      <c r="M499" s="310"/>
      <c r="N499" s="310"/>
      <c r="O499" s="311"/>
      <c r="P499" s="312">
        <f t="shared" si="126"/>
        <v>0</v>
      </c>
      <c r="Q499" s="294"/>
      <c r="R499" s="471"/>
      <c r="S499" s="472"/>
      <c r="T499" s="289"/>
    </row>
    <row r="500" spans="2:20" ht="18.75" customHeight="1">
      <c r="B500" s="292"/>
      <c r="C500" s="343" t="s">
        <v>198</v>
      </c>
      <c r="D500" s="310"/>
      <c r="E500" s="310"/>
      <c r="F500" s="310"/>
      <c r="G500" s="310"/>
      <c r="H500" s="310"/>
      <c r="I500" s="310"/>
      <c r="J500" s="310"/>
      <c r="K500" s="310"/>
      <c r="L500" s="310"/>
      <c r="M500" s="310"/>
      <c r="N500" s="310"/>
      <c r="O500" s="311"/>
      <c r="P500" s="312">
        <f t="shared" si="126"/>
        <v>0</v>
      </c>
      <c r="Q500" s="294"/>
      <c r="R500" s="471"/>
      <c r="S500" s="472"/>
      <c r="T500" s="289"/>
    </row>
    <row r="501" spans="2:20" ht="18.75" customHeight="1">
      <c r="B501" s="292"/>
      <c r="C501" s="343" t="s">
        <v>199</v>
      </c>
      <c r="D501" s="310"/>
      <c r="E501" s="310"/>
      <c r="F501" s="310"/>
      <c r="G501" s="310"/>
      <c r="H501" s="310"/>
      <c r="I501" s="310"/>
      <c r="J501" s="310"/>
      <c r="K501" s="310"/>
      <c r="L501" s="310"/>
      <c r="M501" s="310"/>
      <c r="N501" s="310"/>
      <c r="O501" s="311"/>
      <c r="P501" s="312">
        <f t="shared" si="126"/>
        <v>0</v>
      </c>
      <c r="Q501" s="294"/>
      <c r="R501" s="471"/>
      <c r="S501" s="472"/>
      <c r="T501" s="289"/>
    </row>
    <row r="502" spans="2:20" ht="18.75" customHeight="1">
      <c r="B502" s="292"/>
      <c r="C502" s="343" t="s">
        <v>200</v>
      </c>
      <c r="D502" s="310"/>
      <c r="E502" s="310"/>
      <c r="F502" s="310"/>
      <c r="G502" s="310"/>
      <c r="H502" s="310"/>
      <c r="I502" s="310"/>
      <c r="J502" s="310"/>
      <c r="K502" s="310"/>
      <c r="L502" s="310"/>
      <c r="M502" s="310"/>
      <c r="N502" s="310"/>
      <c r="O502" s="311"/>
      <c r="P502" s="312">
        <f t="shared" si="126"/>
        <v>0</v>
      </c>
      <c r="Q502" s="294"/>
      <c r="R502" s="471"/>
      <c r="S502" s="472"/>
      <c r="T502" s="289"/>
    </row>
    <row r="503" spans="2:20" ht="18.75" customHeight="1">
      <c r="B503" s="292"/>
      <c r="C503" s="343" t="s">
        <v>201</v>
      </c>
      <c r="D503" s="310"/>
      <c r="E503" s="310"/>
      <c r="F503" s="310"/>
      <c r="G503" s="310"/>
      <c r="H503" s="310"/>
      <c r="I503" s="310"/>
      <c r="J503" s="310"/>
      <c r="K503" s="310"/>
      <c r="L503" s="310"/>
      <c r="M503" s="310"/>
      <c r="N503" s="310"/>
      <c r="O503" s="311"/>
      <c r="P503" s="312">
        <f t="shared" si="126"/>
        <v>0</v>
      </c>
      <c r="Q503" s="294"/>
      <c r="R503" s="471"/>
      <c r="S503" s="472"/>
      <c r="T503" s="289"/>
    </row>
    <row r="504" spans="2:20" ht="18.75" customHeight="1">
      <c r="B504" s="292"/>
      <c r="C504" s="343" t="s">
        <v>202</v>
      </c>
      <c r="D504" s="310"/>
      <c r="E504" s="310"/>
      <c r="F504" s="310"/>
      <c r="G504" s="310"/>
      <c r="H504" s="310"/>
      <c r="I504" s="310"/>
      <c r="J504" s="310"/>
      <c r="K504" s="310"/>
      <c r="L504" s="310"/>
      <c r="M504" s="310"/>
      <c r="N504" s="310"/>
      <c r="O504" s="311"/>
      <c r="P504" s="312">
        <f t="shared" si="126"/>
        <v>0</v>
      </c>
      <c r="Q504" s="294"/>
      <c r="R504" s="471"/>
      <c r="S504" s="472"/>
      <c r="T504" s="289"/>
    </row>
    <row r="505" spans="2:20" ht="18.75" customHeight="1">
      <c r="B505" s="292"/>
      <c r="C505" s="343" t="s">
        <v>203</v>
      </c>
      <c r="D505" s="310"/>
      <c r="E505" s="310"/>
      <c r="F505" s="310"/>
      <c r="G505" s="310"/>
      <c r="H505" s="310"/>
      <c r="I505" s="310"/>
      <c r="J505" s="310"/>
      <c r="K505" s="310"/>
      <c r="L505" s="310"/>
      <c r="M505" s="310"/>
      <c r="N505" s="310"/>
      <c r="O505" s="311"/>
      <c r="P505" s="312">
        <f t="shared" si="126"/>
        <v>0</v>
      </c>
      <c r="Q505" s="294"/>
      <c r="R505" s="471"/>
      <c r="S505" s="472"/>
      <c r="T505" s="289"/>
    </row>
    <row r="506" spans="2:20" ht="18.75" customHeight="1">
      <c r="B506" s="292"/>
      <c r="C506" s="343" t="s">
        <v>204</v>
      </c>
      <c r="D506" s="310"/>
      <c r="E506" s="310"/>
      <c r="F506" s="310"/>
      <c r="G506" s="310"/>
      <c r="H506" s="310"/>
      <c r="I506" s="310"/>
      <c r="J506" s="310"/>
      <c r="K506" s="310"/>
      <c r="L506" s="310"/>
      <c r="M506" s="310"/>
      <c r="N506" s="310"/>
      <c r="O506" s="311"/>
      <c r="P506" s="312">
        <f t="shared" si="126"/>
        <v>0</v>
      </c>
      <c r="Q506" s="294"/>
      <c r="R506" s="471"/>
      <c r="S506" s="472"/>
      <c r="T506" s="289"/>
    </row>
    <row r="507" spans="2:20" ht="18.75" customHeight="1">
      <c r="B507" s="292"/>
      <c r="C507" s="338" t="s">
        <v>205</v>
      </c>
      <c r="D507" s="344">
        <f t="shared" ref="D507:O507" si="127">SUBTOTAL(9,D497:D506)</f>
        <v>0</v>
      </c>
      <c r="E507" s="344">
        <f t="shared" si="127"/>
        <v>0</v>
      </c>
      <c r="F507" s="344">
        <f t="shared" si="127"/>
        <v>0</v>
      </c>
      <c r="G507" s="344">
        <f t="shared" si="127"/>
        <v>0</v>
      </c>
      <c r="H507" s="344">
        <f t="shared" si="127"/>
        <v>0</v>
      </c>
      <c r="I507" s="344">
        <f t="shared" si="127"/>
        <v>0</v>
      </c>
      <c r="J507" s="344">
        <f t="shared" si="127"/>
        <v>0</v>
      </c>
      <c r="K507" s="344">
        <f t="shared" si="127"/>
        <v>0</v>
      </c>
      <c r="L507" s="344">
        <f t="shared" si="127"/>
        <v>0</v>
      </c>
      <c r="M507" s="344">
        <f t="shared" si="127"/>
        <v>0</v>
      </c>
      <c r="N507" s="344">
        <f t="shared" si="127"/>
        <v>0</v>
      </c>
      <c r="O507" s="345">
        <f t="shared" si="127"/>
        <v>0</v>
      </c>
      <c r="P507" s="312">
        <f t="shared" si="126"/>
        <v>0</v>
      </c>
      <c r="Q507" s="294"/>
      <c r="R507" s="471"/>
      <c r="S507" s="472"/>
      <c r="T507" s="289"/>
    </row>
    <row r="508" spans="2:20" ht="18.75" customHeight="1">
      <c r="B508" s="292"/>
      <c r="C508" s="313" t="s">
        <v>206</v>
      </c>
      <c r="D508" s="315"/>
      <c r="E508" s="315"/>
      <c r="F508" s="315"/>
      <c r="G508" s="315"/>
      <c r="H508" s="315"/>
      <c r="I508" s="315"/>
      <c r="J508" s="315"/>
      <c r="K508" s="315"/>
      <c r="L508" s="315"/>
      <c r="M508" s="315"/>
      <c r="N508" s="315"/>
      <c r="O508" s="316"/>
      <c r="P508" s="312">
        <f t="shared" ref="P508:P518" si="128">SUM(D508:O508)</f>
        <v>0</v>
      </c>
      <c r="Q508" s="294"/>
      <c r="R508" s="471"/>
      <c r="S508" s="472"/>
      <c r="T508" s="289"/>
    </row>
    <row r="509" spans="2:20" ht="18.75" customHeight="1">
      <c r="B509" s="292"/>
      <c r="C509" s="313" t="s">
        <v>207</v>
      </c>
      <c r="D509" s="315"/>
      <c r="E509" s="315"/>
      <c r="F509" s="315"/>
      <c r="G509" s="315"/>
      <c r="H509" s="315"/>
      <c r="I509" s="315"/>
      <c r="J509" s="315"/>
      <c r="K509" s="315"/>
      <c r="L509" s="315"/>
      <c r="M509" s="315"/>
      <c r="N509" s="315"/>
      <c r="O509" s="316"/>
      <c r="P509" s="312">
        <f t="shared" si="128"/>
        <v>0</v>
      </c>
      <c r="Q509" s="294"/>
      <c r="R509" s="471"/>
      <c r="S509" s="472"/>
      <c r="T509" s="289"/>
    </row>
    <row r="510" spans="2:20" ht="18.75" customHeight="1">
      <c r="B510" s="292"/>
      <c r="C510" s="338" t="s">
        <v>208</v>
      </c>
      <c r="D510" s="344">
        <f t="shared" ref="D510:O510" si="129">SUBTOTAL(9,D508:D509)</f>
        <v>0</v>
      </c>
      <c r="E510" s="344">
        <f t="shared" si="129"/>
        <v>0</v>
      </c>
      <c r="F510" s="344">
        <f t="shared" si="129"/>
        <v>0</v>
      </c>
      <c r="G510" s="344">
        <f t="shared" si="129"/>
        <v>0</v>
      </c>
      <c r="H510" s="344">
        <f t="shared" si="129"/>
        <v>0</v>
      </c>
      <c r="I510" s="344">
        <f t="shared" si="129"/>
        <v>0</v>
      </c>
      <c r="J510" s="344">
        <f t="shared" si="129"/>
        <v>0</v>
      </c>
      <c r="K510" s="344">
        <f t="shared" si="129"/>
        <v>0</v>
      </c>
      <c r="L510" s="344">
        <f t="shared" si="129"/>
        <v>0</v>
      </c>
      <c r="M510" s="344">
        <f t="shared" si="129"/>
        <v>0</v>
      </c>
      <c r="N510" s="344">
        <f t="shared" si="129"/>
        <v>0</v>
      </c>
      <c r="O510" s="345">
        <f t="shared" si="129"/>
        <v>0</v>
      </c>
      <c r="P510" s="312">
        <f t="shared" si="128"/>
        <v>0</v>
      </c>
      <c r="Q510" s="294"/>
      <c r="R510" s="471"/>
      <c r="S510" s="472"/>
      <c r="T510" s="289"/>
    </row>
    <row r="511" spans="2:20" ht="18.75" customHeight="1">
      <c r="B511" s="292"/>
      <c r="C511" s="313" t="s">
        <v>209</v>
      </c>
      <c r="D511" s="315"/>
      <c r="E511" s="315"/>
      <c r="F511" s="315"/>
      <c r="G511" s="315"/>
      <c r="H511" s="315"/>
      <c r="I511" s="315"/>
      <c r="J511" s="315"/>
      <c r="K511" s="315"/>
      <c r="L511" s="315"/>
      <c r="M511" s="315"/>
      <c r="N511" s="315"/>
      <c r="O511" s="316"/>
      <c r="P511" s="312">
        <f t="shared" si="128"/>
        <v>0</v>
      </c>
      <c r="Q511" s="294"/>
      <c r="R511" s="471"/>
      <c r="S511" s="472"/>
      <c r="T511" s="289"/>
    </row>
    <row r="512" spans="2:20" ht="18.75" customHeight="1">
      <c r="B512" s="292"/>
      <c r="C512" s="313" t="s">
        <v>210</v>
      </c>
      <c r="D512" s="315"/>
      <c r="E512" s="315"/>
      <c r="F512" s="315"/>
      <c r="G512" s="315"/>
      <c r="H512" s="315"/>
      <c r="I512" s="315"/>
      <c r="J512" s="315"/>
      <c r="K512" s="315"/>
      <c r="L512" s="315"/>
      <c r="M512" s="315"/>
      <c r="N512" s="315"/>
      <c r="O512" s="316"/>
      <c r="P512" s="312">
        <f t="shared" si="128"/>
        <v>0</v>
      </c>
      <c r="Q512" s="294"/>
      <c r="R512" s="471"/>
      <c r="S512" s="472"/>
      <c r="T512" s="289"/>
    </row>
    <row r="513" spans="2:20" ht="18.75" customHeight="1">
      <c r="B513" s="292"/>
      <c r="C513" s="313" t="s">
        <v>211</v>
      </c>
      <c r="D513" s="315"/>
      <c r="E513" s="315"/>
      <c r="F513" s="315"/>
      <c r="G513" s="315"/>
      <c r="H513" s="315"/>
      <c r="I513" s="315"/>
      <c r="J513" s="315"/>
      <c r="K513" s="315"/>
      <c r="L513" s="315"/>
      <c r="M513" s="315"/>
      <c r="N513" s="315"/>
      <c r="O513" s="316"/>
      <c r="P513" s="312">
        <f t="shared" si="128"/>
        <v>0</v>
      </c>
      <c r="Q513" s="294"/>
      <c r="R513" s="471"/>
      <c r="S513" s="472"/>
      <c r="T513" s="289"/>
    </row>
    <row r="514" spans="2:20" ht="18.75" customHeight="1">
      <c r="B514" s="292"/>
      <c r="C514" s="313" t="s">
        <v>212</v>
      </c>
      <c r="D514" s="315"/>
      <c r="E514" s="315"/>
      <c r="F514" s="315"/>
      <c r="G514" s="315"/>
      <c r="H514" s="315"/>
      <c r="I514" s="315"/>
      <c r="J514" s="315"/>
      <c r="K514" s="315"/>
      <c r="L514" s="315"/>
      <c r="M514" s="315"/>
      <c r="N514" s="315"/>
      <c r="O514" s="316"/>
      <c r="P514" s="312">
        <f t="shared" si="128"/>
        <v>0</v>
      </c>
      <c r="Q514" s="294"/>
      <c r="R514" s="471"/>
      <c r="S514" s="472"/>
      <c r="T514" s="289"/>
    </row>
    <row r="515" spans="2:20" ht="18.75" customHeight="1">
      <c r="B515" s="292"/>
      <c r="C515" s="342" t="s">
        <v>213</v>
      </c>
      <c r="D515" s="310"/>
      <c r="E515" s="310"/>
      <c r="F515" s="310"/>
      <c r="G515" s="310"/>
      <c r="H515" s="310"/>
      <c r="I515" s="310"/>
      <c r="J515" s="310"/>
      <c r="K515" s="310"/>
      <c r="L515" s="310"/>
      <c r="M515" s="310"/>
      <c r="N515" s="310"/>
      <c r="O515" s="311"/>
      <c r="P515" s="312">
        <f t="shared" si="128"/>
        <v>0</v>
      </c>
      <c r="Q515" s="294"/>
      <c r="R515" s="471"/>
      <c r="S515" s="472"/>
      <c r="T515" s="289"/>
    </row>
    <row r="516" spans="2:20" ht="18.75" customHeight="1">
      <c r="B516" s="292"/>
      <c r="C516" s="346" t="s">
        <v>214</v>
      </c>
      <c r="D516" s="310"/>
      <c r="E516" s="310"/>
      <c r="F516" s="310"/>
      <c r="G516" s="310"/>
      <c r="H516" s="310"/>
      <c r="I516" s="310"/>
      <c r="J516" s="310"/>
      <c r="K516" s="310"/>
      <c r="L516" s="310"/>
      <c r="M516" s="310"/>
      <c r="N516" s="310"/>
      <c r="O516" s="311"/>
      <c r="P516" s="312">
        <f t="shared" si="128"/>
        <v>0</v>
      </c>
      <c r="Q516" s="294"/>
      <c r="R516" s="471"/>
      <c r="S516" s="472"/>
      <c r="T516" s="289"/>
    </row>
    <row r="517" spans="2:20" ht="18.75" customHeight="1">
      <c r="B517" s="292"/>
      <c r="C517" s="347" t="s">
        <v>215</v>
      </c>
      <c r="D517" s="318"/>
      <c r="E517" s="318"/>
      <c r="F517" s="318"/>
      <c r="G517" s="318"/>
      <c r="H517" s="318"/>
      <c r="I517" s="318"/>
      <c r="J517" s="318"/>
      <c r="K517" s="318"/>
      <c r="L517" s="318"/>
      <c r="M517" s="318"/>
      <c r="N517" s="318"/>
      <c r="O517" s="319"/>
      <c r="P517" s="320">
        <f t="shared" si="128"/>
        <v>0</v>
      </c>
      <c r="Q517" s="294"/>
      <c r="R517" s="473"/>
      <c r="S517" s="474"/>
      <c r="T517" s="289"/>
    </row>
    <row r="518" spans="2:20" ht="18.75" customHeight="1">
      <c r="B518" s="292"/>
      <c r="C518" s="348" t="s">
        <v>216</v>
      </c>
      <c r="D518" s="322">
        <f t="shared" ref="D518:O518" si="130">SUBTOTAL(9,D497:D517)</f>
        <v>0</v>
      </c>
      <c r="E518" s="322">
        <f t="shared" si="130"/>
        <v>0</v>
      </c>
      <c r="F518" s="322">
        <f t="shared" si="130"/>
        <v>0</v>
      </c>
      <c r="G518" s="322">
        <f t="shared" si="130"/>
        <v>0</v>
      </c>
      <c r="H518" s="322">
        <f t="shared" si="130"/>
        <v>0</v>
      </c>
      <c r="I518" s="322">
        <f t="shared" si="130"/>
        <v>0</v>
      </c>
      <c r="J518" s="322">
        <f t="shared" si="130"/>
        <v>0</v>
      </c>
      <c r="K518" s="322">
        <f t="shared" si="130"/>
        <v>0</v>
      </c>
      <c r="L518" s="322">
        <f t="shared" si="130"/>
        <v>0</v>
      </c>
      <c r="M518" s="322">
        <f t="shared" si="130"/>
        <v>0</v>
      </c>
      <c r="N518" s="322">
        <f t="shared" si="130"/>
        <v>0</v>
      </c>
      <c r="O518" s="323">
        <f t="shared" si="130"/>
        <v>0</v>
      </c>
      <c r="P518" s="324">
        <f t="shared" si="128"/>
        <v>0</v>
      </c>
      <c r="Q518" s="294"/>
      <c r="R518" s="475"/>
      <c r="S518" s="476"/>
      <c r="T518" s="289"/>
    </row>
    <row r="519" spans="2:20" ht="6" customHeight="1">
      <c r="B519" s="292"/>
      <c r="C519" s="294"/>
      <c r="D519" s="294"/>
      <c r="E519" s="294"/>
      <c r="F519" s="294"/>
      <c r="G519" s="294"/>
      <c r="H519" s="294"/>
      <c r="I519" s="294"/>
      <c r="J519" s="294"/>
      <c r="K519" s="294"/>
      <c r="L519" s="294"/>
      <c r="M519" s="294"/>
      <c r="N519" s="294"/>
      <c r="O519" s="294"/>
      <c r="P519" s="294"/>
      <c r="Q519" s="294"/>
      <c r="R519" s="325"/>
      <c r="S519" s="325"/>
      <c r="T519" s="289"/>
    </row>
    <row r="520" spans="2:20" ht="18.75" customHeight="1">
      <c r="B520" s="326"/>
      <c r="C520" s="342" t="s">
        <v>217</v>
      </c>
      <c r="D520" s="327"/>
      <c r="E520" s="327"/>
      <c r="F520" s="327"/>
      <c r="G520" s="327"/>
      <c r="H520" s="327"/>
      <c r="I520" s="327"/>
      <c r="J520" s="327"/>
      <c r="K520" s="327"/>
      <c r="L520" s="327"/>
      <c r="M520" s="327"/>
      <c r="N520" s="327"/>
      <c r="O520" s="328"/>
      <c r="P520" s="329">
        <f t="shared" ref="P520:P521" si="131">SUM(D520:O520)</f>
        <v>0</v>
      </c>
      <c r="Q520" s="294"/>
      <c r="R520" s="471"/>
      <c r="S520" s="472"/>
      <c r="T520" s="289"/>
    </row>
    <row r="521" spans="2:20" ht="18.75" customHeight="1">
      <c r="B521" s="326"/>
      <c r="C521" s="342" t="s">
        <v>218</v>
      </c>
      <c r="D521" s="327"/>
      <c r="E521" s="327"/>
      <c r="F521" s="327"/>
      <c r="G521" s="327"/>
      <c r="H521" s="327"/>
      <c r="I521" s="327"/>
      <c r="J521" s="327"/>
      <c r="K521" s="327"/>
      <c r="L521" s="327"/>
      <c r="M521" s="327"/>
      <c r="N521" s="330"/>
      <c r="O521" s="331"/>
      <c r="P521" s="332">
        <f t="shared" si="131"/>
        <v>0</v>
      </c>
      <c r="Q521" s="294"/>
      <c r="R521" s="473"/>
      <c r="S521" s="474"/>
      <c r="T521" s="289"/>
    </row>
    <row r="522" spans="2:20" s="308" customFormat="1" ht="18.75" customHeight="1">
      <c r="B522" s="301"/>
      <c r="C522" s="294"/>
      <c r="D522" s="294"/>
      <c r="E522" s="294"/>
      <c r="F522" s="294"/>
      <c r="G522" s="294"/>
      <c r="H522" s="294"/>
      <c r="I522" s="294"/>
      <c r="J522" s="294"/>
      <c r="K522" s="294"/>
      <c r="L522" s="294"/>
      <c r="M522" s="294"/>
      <c r="N522" s="349" t="s">
        <v>219</v>
      </c>
      <c r="O522" s="349"/>
      <c r="P522" s="335">
        <f t="shared" ref="P522:P559" si="132">ROUND(IF(P520*P521=0,0,P518/P520*P521),2)</f>
        <v>0</v>
      </c>
      <c r="Q522" s="306"/>
      <c r="R522" s="477"/>
      <c r="S522" s="478"/>
      <c r="T522" s="307"/>
    </row>
    <row r="523" spans="2:20" ht="30" customHeight="1">
      <c r="B523" s="289"/>
      <c r="C523" s="294"/>
      <c r="D523" s="294"/>
      <c r="E523" s="294"/>
      <c r="F523" s="294"/>
      <c r="G523" s="294"/>
      <c r="H523" s="294"/>
      <c r="I523" s="294"/>
      <c r="J523" s="294"/>
      <c r="K523" s="294"/>
      <c r="L523" s="294"/>
      <c r="M523" s="294"/>
      <c r="N523" s="294"/>
      <c r="O523" s="294"/>
      <c r="P523" s="294"/>
      <c r="Q523" s="294"/>
      <c r="R523" s="294"/>
      <c r="S523" s="294"/>
      <c r="T523" s="289"/>
    </row>
    <row r="524" spans="2:20" ht="18.75" customHeight="1">
      <c r="B524" s="292">
        <f t="shared" ref="B524" si="133">D524</f>
        <v>0</v>
      </c>
      <c r="C524" s="337" t="s">
        <v>183</v>
      </c>
      <c r="D524" s="479"/>
      <c r="E524" s="480"/>
      <c r="F524" s="480"/>
      <c r="G524" s="480"/>
      <c r="H524" s="480"/>
      <c r="I524" s="481"/>
      <c r="J524" s="294"/>
      <c r="K524" s="294"/>
      <c r="L524" s="295"/>
      <c r="M524" s="294"/>
      <c r="N524" s="294"/>
      <c r="O524" s="294"/>
      <c r="P524" s="296"/>
      <c r="Q524" s="294"/>
      <c r="R524" s="296"/>
      <c r="S524" s="296"/>
      <c r="T524" s="289"/>
    </row>
    <row r="525" spans="2:20" ht="18.75" customHeight="1">
      <c r="B525" s="292"/>
      <c r="C525" s="338" t="s">
        <v>184</v>
      </c>
      <c r="D525" s="479"/>
      <c r="E525" s="480"/>
      <c r="F525" s="480"/>
      <c r="G525" s="480"/>
      <c r="H525" s="480"/>
      <c r="I525" s="481"/>
      <c r="J525" s="294"/>
      <c r="K525" s="295"/>
      <c r="L525" s="294"/>
      <c r="M525" s="294"/>
      <c r="N525" s="294"/>
      <c r="O525" s="294"/>
      <c r="P525" s="296"/>
      <c r="Q525" s="294"/>
      <c r="R525" s="296"/>
      <c r="S525" s="296"/>
      <c r="T525" s="289"/>
    </row>
    <row r="526" spans="2:20" ht="18.75" customHeight="1">
      <c r="B526" s="292">
        <f t="shared" ref="B526:B528" si="134">D526</f>
        <v>0</v>
      </c>
      <c r="C526" s="338" t="s">
        <v>8</v>
      </c>
      <c r="D526" s="479"/>
      <c r="E526" s="480"/>
      <c r="F526" s="480"/>
      <c r="G526" s="480"/>
      <c r="H526" s="480"/>
      <c r="I526" s="481"/>
      <c r="J526" s="294"/>
      <c r="K526" s="294"/>
      <c r="L526" s="295"/>
      <c r="M526" s="294"/>
      <c r="N526" s="294"/>
      <c r="O526" s="294"/>
      <c r="P526" s="296"/>
      <c r="Q526" s="294"/>
      <c r="R526" s="339" t="s">
        <v>185</v>
      </c>
      <c r="S526" s="340"/>
      <c r="T526" s="289"/>
    </row>
    <row r="527" spans="2:20" ht="18.75" customHeight="1">
      <c r="B527" s="292">
        <f t="shared" si="134"/>
        <v>0</v>
      </c>
      <c r="C527" s="338" t="s">
        <v>186</v>
      </c>
      <c r="D527" s="479"/>
      <c r="E527" s="480"/>
      <c r="F527" s="480"/>
      <c r="G527" s="480"/>
      <c r="H527" s="480"/>
      <c r="I527" s="481"/>
      <c r="J527" s="294"/>
      <c r="K527" s="294"/>
      <c r="L527" s="295"/>
      <c r="M527" s="294"/>
      <c r="N527" s="294"/>
      <c r="O527" s="294"/>
      <c r="P527" s="296"/>
      <c r="Q527" s="294"/>
      <c r="R527" s="298" t="s">
        <v>189</v>
      </c>
      <c r="S527" s="299"/>
      <c r="T527" s="289"/>
    </row>
    <row r="528" spans="2:20" ht="18.75" customHeight="1">
      <c r="B528" s="292">
        <f t="shared" si="134"/>
        <v>0</v>
      </c>
      <c r="C528" s="338" t="s">
        <v>190</v>
      </c>
      <c r="D528" s="479"/>
      <c r="E528" s="480"/>
      <c r="F528" s="480"/>
      <c r="G528" s="480"/>
      <c r="H528" s="480"/>
      <c r="I528" s="481"/>
      <c r="J528" s="294"/>
      <c r="K528" s="294"/>
      <c r="L528" s="295"/>
      <c r="M528" s="294"/>
      <c r="N528" s="294"/>
      <c r="O528" s="294"/>
      <c r="P528" s="296"/>
      <c r="Q528" s="294"/>
      <c r="R528" s="298" t="s">
        <v>191</v>
      </c>
      <c r="S528" s="299"/>
      <c r="T528" s="289"/>
    </row>
    <row r="529" spans="2:24" ht="18.75" customHeight="1">
      <c r="B529" s="292"/>
      <c r="C529" s="338" t="s">
        <v>172</v>
      </c>
      <c r="D529" s="471"/>
      <c r="E529" s="482"/>
      <c r="F529" s="482"/>
      <c r="G529" s="482"/>
      <c r="H529" s="482"/>
      <c r="I529" s="472"/>
      <c r="J529" s="294"/>
      <c r="K529" s="295"/>
      <c r="L529" s="294"/>
      <c r="M529" s="294"/>
      <c r="N529" s="294"/>
      <c r="O529" s="294"/>
      <c r="P529" s="296"/>
      <c r="Q529" s="294"/>
      <c r="R529" s="298" t="s">
        <v>192</v>
      </c>
      <c r="S529" s="299"/>
      <c r="T529" s="289"/>
    </row>
    <row r="530" spans="2:24" ht="18.75" customHeight="1">
      <c r="B530" s="341">
        <f t="shared" ref="B530" si="135">D530</f>
        <v>0</v>
      </c>
      <c r="C530" s="338" t="s">
        <v>193</v>
      </c>
      <c r="D530" s="483"/>
      <c r="E530" s="484"/>
      <c r="F530" s="484"/>
      <c r="G530" s="484"/>
      <c r="H530" s="484"/>
      <c r="I530" s="485"/>
      <c r="J530" s="294"/>
      <c r="K530" s="295"/>
      <c r="L530" s="294"/>
      <c r="M530" s="294"/>
      <c r="N530" s="294"/>
      <c r="O530" s="294"/>
      <c r="P530" s="296"/>
      <c r="Q530" s="294"/>
      <c r="R530" s="296"/>
      <c r="S530" s="296"/>
      <c r="T530" s="289"/>
    </row>
    <row r="531" spans="2:24" ht="12" customHeight="1">
      <c r="B531" s="292"/>
      <c r="C531" s="294"/>
      <c r="D531" s="294"/>
      <c r="E531" s="294"/>
      <c r="F531" s="294"/>
      <c r="G531" s="294"/>
      <c r="H531" s="294"/>
      <c r="I531" s="294"/>
      <c r="J531" s="294"/>
      <c r="K531" s="294"/>
      <c r="L531" s="294"/>
      <c r="M531" s="294"/>
      <c r="N531" s="294"/>
      <c r="O531" s="294"/>
      <c r="P531" s="294"/>
      <c r="Q531" s="294"/>
      <c r="R531" s="294"/>
      <c r="S531" s="294"/>
      <c r="T531" s="289"/>
    </row>
    <row r="532" spans="2:24" s="308" customFormat="1" ht="18.75" customHeight="1">
      <c r="B532" s="301"/>
      <c r="C532" s="338" t="s">
        <v>187</v>
      </c>
      <c r="D532" s="303"/>
      <c r="E532" s="303"/>
      <c r="F532" s="303"/>
      <c r="G532" s="303"/>
      <c r="H532" s="303"/>
      <c r="I532" s="303"/>
      <c r="J532" s="303"/>
      <c r="K532" s="303"/>
      <c r="L532" s="303"/>
      <c r="M532" s="303"/>
      <c r="N532" s="303"/>
      <c r="O532" s="304"/>
      <c r="P532" s="305" t="s">
        <v>188</v>
      </c>
      <c r="Q532" s="306"/>
      <c r="R532" s="486" t="s">
        <v>194</v>
      </c>
      <c r="S532" s="487"/>
      <c r="T532" s="307"/>
      <c r="V532" s="288"/>
      <c r="W532" s="288"/>
      <c r="X532" s="288"/>
    </row>
    <row r="533" spans="2:24" ht="6" customHeight="1">
      <c r="B533" s="292"/>
      <c r="C533" s="294"/>
      <c r="D533" s="294"/>
      <c r="E533" s="294"/>
      <c r="F533" s="294"/>
      <c r="G533" s="294"/>
      <c r="H533" s="294"/>
      <c r="I533" s="294"/>
      <c r="J533" s="294"/>
      <c r="K533" s="294"/>
      <c r="L533" s="294"/>
      <c r="M533" s="294"/>
      <c r="N533" s="294"/>
      <c r="O533" s="294"/>
      <c r="P533" s="294"/>
      <c r="Q533" s="294"/>
      <c r="R533" s="294"/>
      <c r="S533" s="294"/>
      <c r="T533" s="289"/>
    </row>
    <row r="534" spans="2:24" ht="18.75" customHeight="1">
      <c r="B534" s="292"/>
      <c r="C534" s="342" t="s">
        <v>195</v>
      </c>
      <c r="D534" s="310"/>
      <c r="E534" s="310"/>
      <c r="F534" s="310"/>
      <c r="G534" s="310"/>
      <c r="H534" s="310"/>
      <c r="I534" s="310"/>
      <c r="J534" s="310"/>
      <c r="K534" s="310"/>
      <c r="L534" s="310"/>
      <c r="M534" s="310"/>
      <c r="N534" s="310"/>
      <c r="O534" s="311"/>
      <c r="P534" s="312">
        <f t="shared" ref="P534:P544" si="136">SUM(D534:O534)</f>
        <v>0</v>
      </c>
      <c r="Q534" s="294"/>
      <c r="R534" s="471"/>
      <c r="S534" s="472"/>
      <c r="T534" s="289"/>
    </row>
    <row r="535" spans="2:24" ht="18.75" customHeight="1">
      <c r="B535" s="292"/>
      <c r="C535" s="342" t="s">
        <v>196</v>
      </c>
      <c r="D535" s="155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56"/>
      <c r="P535" s="312">
        <f t="shared" si="136"/>
        <v>0</v>
      </c>
      <c r="Q535" s="294"/>
      <c r="R535" s="471"/>
      <c r="S535" s="472"/>
      <c r="T535" s="289"/>
    </row>
    <row r="536" spans="2:24" ht="18.75" customHeight="1">
      <c r="B536" s="292"/>
      <c r="C536" s="343" t="s">
        <v>197</v>
      </c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1"/>
      <c r="P536" s="312">
        <f t="shared" si="136"/>
        <v>0</v>
      </c>
      <c r="Q536" s="294"/>
      <c r="R536" s="471"/>
      <c r="S536" s="472"/>
      <c r="T536" s="289"/>
    </row>
    <row r="537" spans="2:24" ht="18.75" customHeight="1">
      <c r="B537" s="292"/>
      <c r="C537" s="343" t="s">
        <v>198</v>
      </c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1"/>
      <c r="P537" s="312">
        <f t="shared" si="136"/>
        <v>0</v>
      </c>
      <c r="Q537" s="294"/>
      <c r="R537" s="471"/>
      <c r="S537" s="472"/>
      <c r="T537" s="289"/>
    </row>
    <row r="538" spans="2:24" ht="18.75" customHeight="1">
      <c r="B538" s="292"/>
      <c r="C538" s="343" t="s">
        <v>199</v>
      </c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1"/>
      <c r="P538" s="312">
        <f t="shared" si="136"/>
        <v>0</v>
      </c>
      <c r="Q538" s="294"/>
      <c r="R538" s="471"/>
      <c r="S538" s="472"/>
      <c r="T538" s="289"/>
    </row>
    <row r="539" spans="2:24" ht="18.75" customHeight="1">
      <c r="B539" s="292"/>
      <c r="C539" s="343" t="s">
        <v>200</v>
      </c>
      <c r="D539" s="310"/>
      <c r="E539" s="310"/>
      <c r="F539" s="310"/>
      <c r="G539" s="310"/>
      <c r="H539" s="310"/>
      <c r="I539" s="310"/>
      <c r="J539" s="310"/>
      <c r="K539" s="310"/>
      <c r="L539" s="310"/>
      <c r="M539" s="310"/>
      <c r="N539" s="310"/>
      <c r="O539" s="311"/>
      <c r="P539" s="312">
        <f t="shared" si="136"/>
        <v>0</v>
      </c>
      <c r="Q539" s="294"/>
      <c r="R539" s="471"/>
      <c r="S539" s="472"/>
      <c r="T539" s="289"/>
    </row>
    <row r="540" spans="2:24" ht="18.75" customHeight="1">
      <c r="B540" s="292"/>
      <c r="C540" s="343" t="s">
        <v>201</v>
      </c>
      <c r="D540" s="310"/>
      <c r="E540" s="310"/>
      <c r="F540" s="310"/>
      <c r="G540" s="310"/>
      <c r="H540" s="310"/>
      <c r="I540" s="310"/>
      <c r="J540" s="310"/>
      <c r="K540" s="310"/>
      <c r="L540" s="310"/>
      <c r="M540" s="310"/>
      <c r="N540" s="310"/>
      <c r="O540" s="311"/>
      <c r="P540" s="312">
        <f t="shared" si="136"/>
        <v>0</v>
      </c>
      <c r="Q540" s="294"/>
      <c r="R540" s="471"/>
      <c r="S540" s="472"/>
      <c r="T540" s="289"/>
    </row>
    <row r="541" spans="2:24" ht="18.75" customHeight="1">
      <c r="B541" s="292"/>
      <c r="C541" s="343" t="s">
        <v>202</v>
      </c>
      <c r="D541" s="310"/>
      <c r="E541" s="310"/>
      <c r="F541" s="310"/>
      <c r="G541" s="310"/>
      <c r="H541" s="310"/>
      <c r="I541" s="310"/>
      <c r="J541" s="310"/>
      <c r="K541" s="310"/>
      <c r="L541" s="310"/>
      <c r="M541" s="310"/>
      <c r="N541" s="310"/>
      <c r="O541" s="311"/>
      <c r="P541" s="312">
        <f t="shared" si="136"/>
        <v>0</v>
      </c>
      <c r="Q541" s="294"/>
      <c r="R541" s="471"/>
      <c r="S541" s="472"/>
      <c r="T541" s="289"/>
    </row>
    <row r="542" spans="2:24" ht="18.75" customHeight="1">
      <c r="B542" s="292"/>
      <c r="C542" s="343" t="s">
        <v>203</v>
      </c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1"/>
      <c r="P542" s="312">
        <f t="shared" si="136"/>
        <v>0</v>
      </c>
      <c r="Q542" s="294"/>
      <c r="R542" s="471"/>
      <c r="S542" s="472"/>
      <c r="T542" s="289"/>
    </row>
    <row r="543" spans="2:24" ht="18.75" customHeight="1">
      <c r="B543" s="292"/>
      <c r="C543" s="343" t="s">
        <v>204</v>
      </c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1"/>
      <c r="P543" s="312">
        <f t="shared" si="136"/>
        <v>0</v>
      </c>
      <c r="Q543" s="294"/>
      <c r="R543" s="471"/>
      <c r="S543" s="472"/>
      <c r="T543" s="289"/>
    </row>
    <row r="544" spans="2:24" ht="18.75" customHeight="1">
      <c r="B544" s="292"/>
      <c r="C544" s="338" t="s">
        <v>205</v>
      </c>
      <c r="D544" s="344">
        <f t="shared" ref="D544:O544" si="137">SUBTOTAL(9,D534:D543)</f>
        <v>0</v>
      </c>
      <c r="E544" s="344">
        <f t="shared" si="137"/>
        <v>0</v>
      </c>
      <c r="F544" s="344">
        <f t="shared" si="137"/>
        <v>0</v>
      </c>
      <c r="G544" s="344">
        <f t="shared" si="137"/>
        <v>0</v>
      </c>
      <c r="H544" s="344">
        <f t="shared" si="137"/>
        <v>0</v>
      </c>
      <c r="I544" s="344">
        <f t="shared" si="137"/>
        <v>0</v>
      </c>
      <c r="J544" s="344">
        <f t="shared" si="137"/>
        <v>0</v>
      </c>
      <c r="K544" s="344">
        <f t="shared" si="137"/>
        <v>0</v>
      </c>
      <c r="L544" s="344">
        <f t="shared" si="137"/>
        <v>0</v>
      </c>
      <c r="M544" s="344">
        <f t="shared" si="137"/>
        <v>0</v>
      </c>
      <c r="N544" s="344">
        <f t="shared" si="137"/>
        <v>0</v>
      </c>
      <c r="O544" s="345">
        <f t="shared" si="137"/>
        <v>0</v>
      </c>
      <c r="P544" s="312">
        <f t="shared" si="136"/>
        <v>0</v>
      </c>
      <c r="Q544" s="294"/>
      <c r="R544" s="471"/>
      <c r="S544" s="472"/>
      <c r="T544" s="289"/>
    </row>
    <row r="545" spans="2:20" ht="18.75" customHeight="1">
      <c r="B545" s="292"/>
      <c r="C545" s="313" t="s">
        <v>206</v>
      </c>
      <c r="D545" s="315"/>
      <c r="E545" s="315"/>
      <c r="F545" s="315"/>
      <c r="G545" s="315"/>
      <c r="H545" s="315"/>
      <c r="I545" s="315"/>
      <c r="J545" s="315"/>
      <c r="K545" s="315"/>
      <c r="L545" s="315"/>
      <c r="M545" s="315"/>
      <c r="N545" s="315"/>
      <c r="O545" s="316"/>
      <c r="P545" s="312">
        <f t="shared" ref="P545:P555" si="138">SUM(D545:O545)</f>
        <v>0</v>
      </c>
      <c r="Q545" s="294"/>
      <c r="R545" s="471"/>
      <c r="S545" s="472"/>
      <c r="T545" s="289"/>
    </row>
    <row r="546" spans="2:20" ht="18.75" customHeight="1">
      <c r="B546" s="292"/>
      <c r="C546" s="313" t="s">
        <v>207</v>
      </c>
      <c r="D546" s="315"/>
      <c r="E546" s="315"/>
      <c r="F546" s="315"/>
      <c r="G546" s="315"/>
      <c r="H546" s="315"/>
      <c r="I546" s="315"/>
      <c r="J546" s="315"/>
      <c r="K546" s="315"/>
      <c r="L546" s="315"/>
      <c r="M546" s="315"/>
      <c r="N546" s="315"/>
      <c r="O546" s="316"/>
      <c r="P546" s="312">
        <f t="shared" si="138"/>
        <v>0</v>
      </c>
      <c r="Q546" s="294"/>
      <c r="R546" s="471"/>
      <c r="S546" s="472"/>
      <c r="T546" s="289"/>
    </row>
    <row r="547" spans="2:20" ht="18.75" customHeight="1">
      <c r="B547" s="292"/>
      <c r="C547" s="338" t="s">
        <v>208</v>
      </c>
      <c r="D547" s="344">
        <f t="shared" ref="D547:O547" si="139">SUBTOTAL(9,D545:D546)</f>
        <v>0</v>
      </c>
      <c r="E547" s="344">
        <f t="shared" si="139"/>
        <v>0</v>
      </c>
      <c r="F547" s="344">
        <f t="shared" si="139"/>
        <v>0</v>
      </c>
      <c r="G547" s="344">
        <f t="shared" si="139"/>
        <v>0</v>
      </c>
      <c r="H547" s="344">
        <f t="shared" si="139"/>
        <v>0</v>
      </c>
      <c r="I547" s="344">
        <f t="shared" si="139"/>
        <v>0</v>
      </c>
      <c r="J547" s="344">
        <f t="shared" si="139"/>
        <v>0</v>
      </c>
      <c r="K547" s="344">
        <f t="shared" si="139"/>
        <v>0</v>
      </c>
      <c r="L547" s="344">
        <f t="shared" si="139"/>
        <v>0</v>
      </c>
      <c r="M547" s="344">
        <f t="shared" si="139"/>
        <v>0</v>
      </c>
      <c r="N547" s="344">
        <f t="shared" si="139"/>
        <v>0</v>
      </c>
      <c r="O547" s="345">
        <f t="shared" si="139"/>
        <v>0</v>
      </c>
      <c r="P547" s="312">
        <f t="shared" si="138"/>
        <v>0</v>
      </c>
      <c r="Q547" s="294"/>
      <c r="R547" s="471"/>
      <c r="S547" s="472"/>
      <c r="T547" s="289"/>
    </row>
    <row r="548" spans="2:20" ht="18.75" customHeight="1">
      <c r="B548" s="292"/>
      <c r="C548" s="313" t="s">
        <v>209</v>
      </c>
      <c r="D548" s="315"/>
      <c r="E548" s="315"/>
      <c r="F548" s="315"/>
      <c r="G548" s="315"/>
      <c r="H548" s="315"/>
      <c r="I548" s="315"/>
      <c r="J548" s="315"/>
      <c r="K548" s="315"/>
      <c r="L548" s="315"/>
      <c r="M548" s="315"/>
      <c r="N548" s="315"/>
      <c r="O548" s="316"/>
      <c r="P548" s="312">
        <f t="shared" si="138"/>
        <v>0</v>
      </c>
      <c r="Q548" s="294"/>
      <c r="R548" s="471"/>
      <c r="S548" s="472"/>
      <c r="T548" s="289"/>
    </row>
    <row r="549" spans="2:20" ht="18.75" customHeight="1">
      <c r="B549" s="292"/>
      <c r="C549" s="313" t="s">
        <v>210</v>
      </c>
      <c r="D549" s="315"/>
      <c r="E549" s="315"/>
      <c r="F549" s="315"/>
      <c r="G549" s="315"/>
      <c r="H549" s="315"/>
      <c r="I549" s="315"/>
      <c r="J549" s="315"/>
      <c r="K549" s="315"/>
      <c r="L549" s="315"/>
      <c r="M549" s="315"/>
      <c r="N549" s="315"/>
      <c r="O549" s="316"/>
      <c r="P549" s="312">
        <f t="shared" si="138"/>
        <v>0</v>
      </c>
      <c r="Q549" s="294"/>
      <c r="R549" s="471"/>
      <c r="S549" s="472"/>
      <c r="T549" s="289"/>
    </row>
    <row r="550" spans="2:20" ht="18.75" customHeight="1">
      <c r="B550" s="292"/>
      <c r="C550" s="313" t="s">
        <v>211</v>
      </c>
      <c r="D550" s="315"/>
      <c r="E550" s="315"/>
      <c r="F550" s="315"/>
      <c r="G550" s="315"/>
      <c r="H550" s="315"/>
      <c r="I550" s="315"/>
      <c r="J550" s="315"/>
      <c r="K550" s="315"/>
      <c r="L550" s="315"/>
      <c r="M550" s="315"/>
      <c r="N550" s="315"/>
      <c r="O550" s="316"/>
      <c r="P550" s="312">
        <f t="shared" si="138"/>
        <v>0</v>
      </c>
      <c r="Q550" s="294"/>
      <c r="R550" s="471"/>
      <c r="S550" s="472"/>
      <c r="T550" s="289"/>
    </row>
    <row r="551" spans="2:20" ht="18.75" customHeight="1">
      <c r="B551" s="292"/>
      <c r="C551" s="313" t="s">
        <v>212</v>
      </c>
      <c r="D551" s="315"/>
      <c r="E551" s="315"/>
      <c r="F551" s="315"/>
      <c r="G551" s="315"/>
      <c r="H551" s="315"/>
      <c r="I551" s="315"/>
      <c r="J551" s="315"/>
      <c r="K551" s="315"/>
      <c r="L551" s="315"/>
      <c r="M551" s="315"/>
      <c r="N551" s="315"/>
      <c r="O551" s="316"/>
      <c r="P551" s="312">
        <f t="shared" si="138"/>
        <v>0</v>
      </c>
      <c r="Q551" s="294"/>
      <c r="R551" s="471"/>
      <c r="S551" s="472"/>
      <c r="T551" s="289"/>
    </row>
    <row r="552" spans="2:20" ht="18.75" customHeight="1">
      <c r="B552" s="292"/>
      <c r="C552" s="342" t="s">
        <v>213</v>
      </c>
      <c r="D552" s="310"/>
      <c r="E552" s="310"/>
      <c r="F552" s="310"/>
      <c r="G552" s="310"/>
      <c r="H552" s="310"/>
      <c r="I552" s="310"/>
      <c r="J552" s="310"/>
      <c r="K552" s="310"/>
      <c r="L552" s="310"/>
      <c r="M552" s="310"/>
      <c r="N552" s="310"/>
      <c r="O552" s="311"/>
      <c r="P552" s="312">
        <f t="shared" si="138"/>
        <v>0</v>
      </c>
      <c r="Q552" s="294"/>
      <c r="R552" s="471"/>
      <c r="S552" s="472"/>
      <c r="T552" s="289"/>
    </row>
    <row r="553" spans="2:20" ht="18.75" customHeight="1">
      <c r="B553" s="292"/>
      <c r="C553" s="346" t="s">
        <v>214</v>
      </c>
      <c r="D553" s="310"/>
      <c r="E553" s="310"/>
      <c r="F553" s="310"/>
      <c r="G553" s="310"/>
      <c r="H553" s="310"/>
      <c r="I553" s="310"/>
      <c r="J553" s="310"/>
      <c r="K553" s="310"/>
      <c r="L553" s="310"/>
      <c r="M553" s="310"/>
      <c r="N553" s="310"/>
      <c r="O553" s="311"/>
      <c r="P553" s="312">
        <f t="shared" si="138"/>
        <v>0</v>
      </c>
      <c r="Q553" s="294"/>
      <c r="R553" s="471"/>
      <c r="S553" s="472"/>
      <c r="T553" s="289"/>
    </row>
    <row r="554" spans="2:20" ht="18.75" customHeight="1">
      <c r="B554" s="292"/>
      <c r="C554" s="347" t="s">
        <v>215</v>
      </c>
      <c r="D554" s="318"/>
      <c r="E554" s="318"/>
      <c r="F554" s="318"/>
      <c r="G554" s="318"/>
      <c r="H554" s="318"/>
      <c r="I554" s="318"/>
      <c r="J554" s="318"/>
      <c r="K554" s="318"/>
      <c r="L554" s="318"/>
      <c r="M554" s="318"/>
      <c r="N554" s="318"/>
      <c r="O554" s="319"/>
      <c r="P554" s="320">
        <f t="shared" si="138"/>
        <v>0</v>
      </c>
      <c r="Q554" s="294"/>
      <c r="R554" s="473"/>
      <c r="S554" s="474"/>
      <c r="T554" s="289"/>
    </row>
    <row r="555" spans="2:20" ht="18.75" customHeight="1">
      <c r="B555" s="292"/>
      <c r="C555" s="348" t="s">
        <v>216</v>
      </c>
      <c r="D555" s="322">
        <f t="shared" ref="D555:O555" si="140">SUBTOTAL(9,D534:D554)</f>
        <v>0</v>
      </c>
      <c r="E555" s="322">
        <f t="shared" si="140"/>
        <v>0</v>
      </c>
      <c r="F555" s="322">
        <f t="shared" si="140"/>
        <v>0</v>
      </c>
      <c r="G555" s="322">
        <f t="shared" si="140"/>
        <v>0</v>
      </c>
      <c r="H555" s="322">
        <f t="shared" si="140"/>
        <v>0</v>
      </c>
      <c r="I555" s="322">
        <f t="shared" si="140"/>
        <v>0</v>
      </c>
      <c r="J555" s="322">
        <f t="shared" si="140"/>
        <v>0</v>
      </c>
      <c r="K555" s="322">
        <f t="shared" si="140"/>
        <v>0</v>
      </c>
      <c r="L555" s="322">
        <f t="shared" si="140"/>
        <v>0</v>
      </c>
      <c r="M555" s="322">
        <f t="shared" si="140"/>
        <v>0</v>
      </c>
      <c r="N555" s="322">
        <f t="shared" si="140"/>
        <v>0</v>
      </c>
      <c r="O555" s="323">
        <f t="shared" si="140"/>
        <v>0</v>
      </c>
      <c r="P555" s="324">
        <f t="shared" si="138"/>
        <v>0</v>
      </c>
      <c r="Q555" s="294"/>
      <c r="R555" s="475"/>
      <c r="S555" s="476"/>
      <c r="T555" s="289"/>
    </row>
    <row r="556" spans="2:20" ht="6" customHeight="1">
      <c r="B556" s="292"/>
      <c r="C556" s="294"/>
      <c r="D556" s="294"/>
      <c r="E556" s="294"/>
      <c r="F556" s="294"/>
      <c r="G556" s="294"/>
      <c r="H556" s="294"/>
      <c r="I556" s="294"/>
      <c r="J556" s="294"/>
      <c r="K556" s="294"/>
      <c r="L556" s="294"/>
      <c r="M556" s="294"/>
      <c r="N556" s="294"/>
      <c r="O556" s="294"/>
      <c r="P556" s="294"/>
      <c r="Q556" s="294"/>
      <c r="R556" s="325"/>
      <c r="S556" s="325"/>
      <c r="T556" s="289"/>
    </row>
    <row r="557" spans="2:20" ht="18.75" customHeight="1">
      <c r="B557" s="326"/>
      <c r="C557" s="342" t="s">
        <v>217</v>
      </c>
      <c r="D557" s="327"/>
      <c r="E557" s="327"/>
      <c r="F557" s="327"/>
      <c r="G557" s="327"/>
      <c r="H557" s="327"/>
      <c r="I557" s="327"/>
      <c r="J557" s="327"/>
      <c r="K557" s="327"/>
      <c r="L557" s="327"/>
      <c r="M557" s="327"/>
      <c r="N557" s="327"/>
      <c r="O557" s="328"/>
      <c r="P557" s="329">
        <f t="shared" ref="P557:P558" si="141">SUM(D557:O557)</f>
        <v>0</v>
      </c>
      <c r="Q557" s="294"/>
      <c r="R557" s="471"/>
      <c r="S557" s="472"/>
      <c r="T557" s="289"/>
    </row>
    <row r="558" spans="2:20" ht="18.75" customHeight="1">
      <c r="B558" s="326"/>
      <c r="C558" s="342" t="s">
        <v>218</v>
      </c>
      <c r="D558" s="327"/>
      <c r="E558" s="327"/>
      <c r="F558" s="327"/>
      <c r="G558" s="327"/>
      <c r="H558" s="327"/>
      <c r="I558" s="327"/>
      <c r="J558" s="327"/>
      <c r="K558" s="327"/>
      <c r="L558" s="327"/>
      <c r="M558" s="327"/>
      <c r="N558" s="330"/>
      <c r="O558" s="331"/>
      <c r="P558" s="332">
        <f t="shared" si="141"/>
        <v>0</v>
      </c>
      <c r="Q558" s="294"/>
      <c r="R558" s="473"/>
      <c r="S558" s="474"/>
      <c r="T558" s="289"/>
    </row>
    <row r="559" spans="2:20" s="308" customFormat="1" ht="18.75" customHeight="1">
      <c r="B559" s="301"/>
      <c r="C559" s="294"/>
      <c r="D559" s="294"/>
      <c r="E559" s="294"/>
      <c r="F559" s="294"/>
      <c r="G559" s="294"/>
      <c r="H559" s="294"/>
      <c r="I559" s="294"/>
      <c r="J559" s="294"/>
      <c r="K559" s="294"/>
      <c r="L559" s="294"/>
      <c r="M559" s="294"/>
      <c r="N559" s="349" t="s">
        <v>219</v>
      </c>
      <c r="O559" s="349"/>
      <c r="P559" s="335">
        <f t="shared" si="132"/>
        <v>0</v>
      </c>
      <c r="Q559" s="306"/>
      <c r="R559" s="477"/>
      <c r="S559" s="478"/>
      <c r="T559" s="307"/>
    </row>
    <row r="560" spans="2:20" ht="30" customHeight="1">
      <c r="B560" s="289"/>
      <c r="C560" s="294"/>
      <c r="D560" s="294"/>
      <c r="E560" s="294"/>
      <c r="F560" s="294"/>
      <c r="G560" s="294"/>
      <c r="H560" s="294"/>
      <c r="I560" s="294"/>
      <c r="J560" s="294"/>
      <c r="K560" s="294"/>
      <c r="L560" s="294"/>
      <c r="M560" s="294"/>
      <c r="N560" s="294"/>
      <c r="O560" s="294"/>
      <c r="P560" s="294"/>
      <c r="Q560" s="294"/>
      <c r="R560" s="294"/>
      <c r="S560" s="294"/>
      <c r="T560" s="289"/>
    </row>
    <row r="561" spans="2:24" ht="18.75" customHeight="1">
      <c r="B561" s="292">
        <f t="shared" ref="B561" si="142">D561</f>
        <v>0</v>
      </c>
      <c r="C561" s="337" t="s">
        <v>183</v>
      </c>
      <c r="D561" s="479"/>
      <c r="E561" s="480"/>
      <c r="F561" s="480"/>
      <c r="G561" s="480"/>
      <c r="H561" s="480"/>
      <c r="I561" s="481"/>
      <c r="J561" s="294"/>
      <c r="K561" s="294"/>
      <c r="L561" s="295"/>
      <c r="M561" s="294"/>
      <c r="N561" s="294"/>
      <c r="O561" s="294"/>
      <c r="P561" s="296"/>
      <c r="Q561" s="294"/>
      <c r="R561" s="296"/>
      <c r="S561" s="296"/>
      <c r="T561" s="289"/>
    </row>
    <row r="562" spans="2:24" ht="18.75" customHeight="1">
      <c r="B562" s="292"/>
      <c r="C562" s="338" t="s">
        <v>184</v>
      </c>
      <c r="D562" s="479"/>
      <c r="E562" s="480"/>
      <c r="F562" s="480"/>
      <c r="G562" s="480"/>
      <c r="H562" s="480"/>
      <c r="I562" s="481"/>
      <c r="J562" s="294"/>
      <c r="K562" s="295"/>
      <c r="L562" s="294"/>
      <c r="M562" s="294"/>
      <c r="N562" s="294"/>
      <c r="O562" s="294"/>
      <c r="P562" s="296"/>
      <c r="Q562" s="294"/>
      <c r="R562" s="296"/>
      <c r="S562" s="296"/>
      <c r="T562" s="289"/>
    </row>
    <row r="563" spans="2:24" ht="18.75" customHeight="1">
      <c r="B563" s="292">
        <f t="shared" ref="B563:B565" si="143">D563</f>
        <v>0</v>
      </c>
      <c r="C563" s="338" t="s">
        <v>8</v>
      </c>
      <c r="D563" s="479"/>
      <c r="E563" s="480"/>
      <c r="F563" s="480"/>
      <c r="G563" s="480"/>
      <c r="H563" s="480"/>
      <c r="I563" s="481"/>
      <c r="J563" s="294"/>
      <c r="K563" s="294"/>
      <c r="L563" s="295"/>
      <c r="M563" s="294"/>
      <c r="N563" s="294"/>
      <c r="O563" s="294"/>
      <c r="P563" s="296"/>
      <c r="Q563" s="294"/>
      <c r="R563" s="339" t="s">
        <v>185</v>
      </c>
      <c r="S563" s="340"/>
      <c r="T563" s="289"/>
    </row>
    <row r="564" spans="2:24" ht="18.75" customHeight="1">
      <c r="B564" s="292">
        <f t="shared" si="143"/>
        <v>0</v>
      </c>
      <c r="C564" s="338" t="s">
        <v>186</v>
      </c>
      <c r="D564" s="479"/>
      <c r="E564" s="480"/>
      <c r="F564" s="480"/>
      <c r="G564" s="480"/>
      <c r="H564" s="480"/>
      <c r="I564" s="481"/>
      <c r="J564" s="294"/>
      <c r="K564" s="294"/>
      <c r="L564" s="295"/>
      <c r="M564" s="294"/>
      <c r="N564" s="294"/>
      <c r="O564" s="294"/>
      <c r="P564" s="296"/>
      <c r="Q564" s="294"/>
      <c r="R564" s="298" t="s">
        <v>189</v>
      </c>
      <c r="S564" s="299"/>
      <c r="T564" s="289"/>
    </row>
    <row r="565" spans="2:24" ht="18.75" customHeight="1">
      <c r="B565" s="292">
        <f t="shared" si="143"/>
        <v>0</v>
      </c>
      <c r="C565" s="338" t="s">
        <v>190</v>
      </c>
      <c r="D565" s="479"/>
      <c r="E565" s="480"/>
      <c r="F565" s="480"/>
      <c r="G565" s="480"/>
      <c r="H565" s="480"/>
      <c r="I565" s="481"/>
      <c r="J565" s="294"/>
      <c r="K565" s="294"/>
      <c r="L565" s="295"/>
      <c r="M565" s="294"/>
      <c r="N565" s="294"/>
      <c r="O565" s="294"/>
      <c r="P565" s="296"/>
      <c r="Q565" s="294"/>
      <c r="R565" s="298" t="s">
        <v>191</v>
      </c>
      <c r="S565" s="299"/>
      <c r="T565" s="289"/>
    </row>
    <row r="566" spans="2:24" ht="18.75" customHeight="1">
      <c r="B566" s="292"/>
      <c r="C566" s="338" t="s">
        <v>172</v>
      </c>
      <c r="D566" s="471"/>
      <c r="E566" s="482"/>
      <c r="F566" s="482"/>
      <c r="G566" s="482"/>
      <c r="H566" s="482"/>
      <c r="I566" s="472"/>
      <c r="J566" s="294"/>
      <c r="K566" s="295"/>
      <c r="L566" s="294"/>
      <c r="M566" s="294"/>
      <c r="N566" s="294"/>
      <c r="O566" s="294"/>
      <c r="P566" s="296"/>
      <c r="Q566" s="294"/>
      <c r="R566" s="298" t="s">
        <v>192</v>
      </c>
      <c r="S566" s="299"/>
      <c r="T566" s="289"/>
    </row>
    <row r="567" spans="2:24" ht="18.75" customHeight="1">
      <c r="B567" s="341">
        <f t="shared" ref="B567" si="144">D567</f>
        <v>0</v>
      </c>
      <c r="C567" s="338" t="s">
        <v>193</v>
      </c>
      <c r="D567" s="483"/>
      <c r="E567" s="484"/>
      <c r="F567" s="484"/>
      <c r="G567" s="484"/>
      <c r="H567" s="484"/>
      <c r="I567" s="485"/>
      <c r="J567" s="294"/>
      <c r="K567" s="295"/>
      <c r="L567" s="294"/>
      <c r="M567" s="294"/>
      <c r="N567" s="294"/>
      <c r="O567" s="294"/>
      <c r="P567" s="296"/>
      <c r="Q567" s="294"/>
      <c r="R567" s="296"/>
      <c r="S567" s="296"/>
      <c r="T567" s="289"/>
    </row>
    <row r="568" spans="2:24" ht="12" customHeight="1">
      <c r="B568" s="292"/>
      <c r="C568" s="294"/>
      <c r="D568" s="294"/>
      <c r="E568" s="294"/>
      <c r="F568" s="294"/>
      <c r="G568" s="294"/>
      <c r="H568" s="294"/>
      <c r="I568" s="294"/>
      <c r="J568" s="294"/>
      <c r="K568" s="294"/>
      <c r="L568" s="294"/>
      <c r="M568" s="294"/>
      <c r="N568" s="294"/>
      <c r="O568" s="294"/>
      <c r="P568" s="294"/>
      <c r="Q568" s="294"/>
      <c r="R568" s="294"/>
      <c r="S568" s="294"/>
      <c r="T568" s="289"/>
    </row>
    <row r="569" spans="2:24" s="308" customFormat="1" ht="18.75" customHeight="1">
      <c r="B569" s="301"/>
      <c r="C569" s="338" t="s">
        <v>187</v>
      </c>
      <c r="D569" s="303"/>
      <c r="E569" s="303"/>
      <c r="F569" s="303"/>
      <c r="G569" s="303"/>
      <c r="H569" s="303"/>
      <c r="I569" s="303"/>
      <c r="J569" s="303"/>
      <c r="K569" s="303"/>
      <c r="L569" s="303"/>
      <c r="M569" s="303"/>
      <c r="N569" s="303"/>
      <c r="O569" s="304"/>
      <c r="P569" s="305" t="s">
        <v>188</v>
      </c>
      <c r="Q569" s="306"/>
      <c r="R569" s="486" t="s">
        <v>194</v>
      </c>
      <c r="S569" s="487"/>
      <c r="T569" s="307"/>
      <c r="V569" s="288"/>
      <c r="W569" s="288"/>
      <c r="X569" s="288"/>
    </row>
    <row r="570" spans="2:24" ht="6" customHeight="1">
      <c r="B570" s="292"/>
      <c r="C570" s="294"/>
      <c r="D570" s="294"/>
      <c r="E570" s="294"/>
      <c r="F570" s="294"/>
      <c r="G570" s="294"/>
      <c r="H570" s="294"/>
      <c r="I570" s="294"/>
      <c r="J570" s="294"/>
      <c r="K570" s="294"/>
      <c r="L570" s="294"/>
      <c r="M570" s="294"/>
      <c r="N570" s="294"/>
      <c r="O570" s="294"/>
      <c r="P570" s="294"/>
      <c r="Q570" s="294"/>
      <c r="R570" s="294"/>
      <c r="S570" s="294"/>
      <c r="T570" s="289"/>
    </row>
    <row r="571" spans="2:24" ht="18.75" customHeight="1">
      <c r="B571" s="292"/>
      <c r="C571" s="342" t="s">
        <v>195</v>
      </c>
      <c r="D571" s="310"/>
      <c r="E571" s="310"/>
      <c r="F571" s="310"/>
      <c r="G571" s="310"/>
      <c r="H571" s="310"/>
      <c r="I571" s="310"/>
      <c r="J571" s="310"/>
      <c r="K571" s="310"/>
      <c r="L571" s="310"/>
      <c r="M571" s="310"/>
      <c r="N571" s="310"/>
      <c r="O571" s="311"/>
      <c r="P571" s="312">
        <f t="shared" ref="P571:P581" si="145">SUM(D571:O571)</f>
        <v>0</v>
      </c>
      <c r="Q571" s="294"/>
      <c r="R571" s="471"/>
      <c r="S571" s="472"/>
      <c r="T571" s="289"/>
    </row>
    <row r="572" spans="2:24" ht="18.75" customHeight="1">
      <c r="B572" s="292"/>
      <c r="C572" s="342" t="s">
        <v>196</v>
      </c>
      <c r="D572" s="155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56"/>
      <c r="P572" s="312">
        <f t="shared" si="145"/>
        <v>0</v>
      </c>
      <c r="Q572" s="294"/>
      <c r="R572" s="471"/>
      <c r="S572" s="472"/>
      <c r="T572" s="289"/>
    </row>
    <row r="573" spans="2:24" ht="18.75" customHeight="1">
      <c r="B573" s="292"/>
      <c r="C573" s="343" t="s">
        <v>197</v>
      </c>
      <c r="D573" s="310"/>
      <c r="E573" s="310"/>
      <c r="F573" s="310"/>
      <c r="G573" s="310"/>
      <c r="H573" s="310"/>
      <c r="I573" s="310"/>
      <c r="J573" s="310"/>
      <c r="K573" s="310"/>
      <c r="L573" s="310"/>
      <c r="M573" s="310"/>
      <c r="N573" s="310"/>
      <c r="O573" s="311"/>
      <c r="P573" s="312">
        <f t="shared" si="145"/>
        <v>0</v>
      </c>
      <c r="Q573" s="294"/>
      <c r="R573" s="471"/>
      <c r="S573" s="472"/>
      <c r="T573" s="289"/>
    </row>
    <row r="574" spans="2:24" ht="18.75" customHeight="1">
      <c r="B574" s="292"/>
      <c r="C574" s="343" t="s">
        <v>198</v>
      </c>
      <c r="D574" s="310"/>
      <c r="E574" s="310"/>
      <c r="F574" s="310"/>
      <c r="G574" s="310"/>
      <c r="H574" s="310"/>
      <c r="I574" s="310"/>
      <c r="J574" s="310"/>
      <c r="K574" s="310"/>
      <c r="L574" s="310"/>
      <c r="M574" s="310"/>
      <c r="N574" s="310"/>
      <c r="O574" s="311"/>
      <c r="P574" s="312">
        <f t="shared" si="145"/>
        <v>0</v>
      </c>
      <c r="Q574" s="294"/>
      <c r="R574" s="471"/>
      <c r="S574" s="472"/>
      <c r="T574" s="289"/>
    </row>
    <row r="575" spans="2:24" ht="18.75" customHeight="1">
      <c r="B575" s="292"/>
      <c r="C575" s="343" t="s">
        <v>199</v>
      </c>
      <c r="D575" s="310"/>
      <c r="E575" s="310"/>
      <c r="F575" s="310"/>
      <c r="G575" s="310"/>
      <c r="H575" s="310"/>
      <c r="I575" s="310"/>
      <c r="J575" s="310"/>
      <c r="K575" s="310"/>
      <c r="L575" s="310"/>
      <c r="M575" s="310"/>
      <c r="N575" s="310"/>
      <c r="O575" s="311"/>
      <c r="P575" s="312">
        <f t="shared" si="145"/>
        <v>0</v>
      </c>
      <c r="Q575" s="294"/>
      <c r="R575" s="471"/>
      <c r="S575" s="472"/>
      <c r="T575" s="289"/>
    </row>
    <row r="576" spans="2:24" ht="18.75" customHeight="1">
      <c r="B576" s="292"/>
      <c r="C576" s="343" t="s">
        <v>200</v>
      </c>
      <c r="D576" s="310"/>
      <c r="E576" s="310"/>
      <c r="F576" s="310"/>
      <c r="G576" s="310"/>
      <c r="H576" s="310"/>
      <c r="I576" s="310"/>
      <c r="J576" s="310"/>
      <c r="K576" s="310"/>
      <c r="L576" s="310"/>
      <c r="M576" s="310"/>
      <c r="N576" s="310"/>
      <c r="O576" s="311"/>
      <c r="P576" s="312">
        <f t="shared" si="145"/>
        <v>0</v>
      </c>
      <c r="Q576" s="294"/>
      <c r="R576" s="471"/>
      <c r="S576" s="472"/>
      <c r="T576" s="289"/>
    </row>
    <row r="577" spans="2:20" ht="18.75" customHeight="1">
      <c r="B577" s="292"/>
      <c r="C577" s="343" t="s">
        <v>201</v>
      </c>
      <c r="D577" s="310"/>
      <c r="E577" s="310"/>
      <c r="F577" s="310"/>
      <c r="G577" s="310"/>
      <c r="H577" s="310"/>
      <c r="I577" s="310"/>
      <c r="J577" s="310"/>
      <c r="K577" s="310"/>
      <c r="L577" s="310"/>
      <c r="M577" s="310"/>
      <c r="N577" s="310"/>
      <c r="O577" s="311"/>
      <c r="P577" s="312">
        <f t="shared" si="145"/>
        <v>0</v>
      </c>
      <c r="Q577" s="294"/>
      <c r="R577" s="471"/>
      <c r="S577" s="472"/>
      <c r="T577" s="289"/>
    </row>
    <row r="578" spans="2:20" ht="18.75" customHeight="1">
      <c r="B578" s="292"/>
      <c r="C578" s="343" t="s">
        <v>202</v>
      </c>
      <c r="D578" s="310"/>
      <c r="E578" s="310"/>
      <c r="F578" s="310"/>
      <c r="G578" s="310"/>
      <c r="H578" s="310"/>
      <c r="I578" s="310"/>
      <c r="J578" s="310"/>
      <c r="K578" s="310"/>
      <c r="L578" s="310"/>
      <c r="M578" s="310"/>
      <c r="N578" s="310"/>
      <c r="O578" s="311"/>
      <c r="P578" s="312">
        <f t="shared" si="145"/>
        <v>0</v>
      </c>
      <c r="Q578" s="294"/>
      <c r="R578" s="471"/>
      <c r="S578" s="472"/>
      <c r="T578" s="289"/>
    </row>
    <row r="579" spans="2:20" ht="18.75" customHeight="1">
      <c r="B579" s="292"/>
      <c r="C579" s="343" t="s">
        <v>203</v>
      </c>
      <c r="D579" s="310"/>
      <c r="E579" s="310"/>
      <c r="F579" s="310"/>
      <c r="G579" s="310"/>
      <c r="H579" s="310"/>
      <c r="I579" s="310"/>
      <c r="J579" s="310"/>
      <c r="K579" s="310"/>
      <c r="L579" s="310"/>
      <c r="M579" s="310"/>
      <c r="N579" s="310"/>
      <c r="O579" s="311"/>
      <c r="P579" s="312">
        <f t="shared" si="145"/>
        <v>0</v>
      </c>
      <c r="Q579" s="294"/>
      <c r="R579" s="471"/>
      <c r="S579" s="472"/>
      <c r="T579" s="289"/>
    </row>
    <row r="580" spans="2:20" ht="18.75" customHeight="1">
      <c r="B580" s="292"/>
      <c r="C580" s="343" t="s">
        <v>204</v>
      </c>
      <c r="D580" s="310"/>
      <c r="E580" s="310"/>
      <c r="F580" s="310"/>
      <c r="G580" s="310"/>
      <c r="H580" s="310"/>
      <c r="I580" s="310"/>
      <c r="J580" s="310"/>
      <c r="K580" s="310"/>
      <c r="L580" s="310"/>
      <c r="M580" s="310"/>
      <c r="N580" s="310"/>
      <c r="O580" s="311"/>
      <c r="P580" s="312">
        <f t="shared" si="145"/>
        <v>0</v>
      </c>
      <c r="Q580" s="294"/>
      <c r="R580" s="471"/>
      <c r="S580" s="472"/>
      <c r="T580" s="289"/>
    </row>
    <row r="581" spans="2:20" ht="18.75" customHeight="1">
      <c r="B581" s="292"/>
      <c r="C581" s="338" t="s">
        <v>205</v>
      </c>
      <c r="D581" s="344">
        <f t="shared" ref="D581:O581" si="146">SUBTOTAL(9,D571:D580)</f>
        <v>0</v>
      </c>
      <c r="E581" s="344">
        <f t="shared" si="146"/>
        <v>0</v>
      </c>
      <c r="F581" s="344">
        <f t="shared" si="146"/>
        <v>0</v>
      </c>
      <c r="G581" s="344">
        <f t="shared" si="146"/>
        <v>0</v>
      </c>
      <c r="H581" s="344">
        <f t="shared" si="146"/>
        <v>0</v>
      </c>
      <c r="I581" s="344">
        <f t="shared" si="146"/>
        <v>0</v>
      </c>
      <c r="J581" s="344">
        <f t="shared" si="146"/>
        <v>0</v>
      </c>
      <c r="K581" s="344">
        <f t="shared" si="146"/>
        <v>0</v>
      </c>
      <c r="L581" s="344">
        <f t="shared" si="146"/>
        <v>0</v>
      </c>
      <c r="M581" s="344">
        <f t="shared" si="146"/>
        <v>0</v>
      </c>
      <c r="N581" s="344">
        <f t="shared" si="146"/>
        <v>0</v>
      </c>
      <c r="O581" s="345">
        <f t="shared" si="146"/>
        <v>0</v>
      </c>
      <c r="P581" s="312">
        <f t="shared" si="145"/>
        <v>0</v>
      </c>
      <c r="Q581" s="294"/>
      <c r="R581" s="471"/>
      <c r="S581" s="472"/>
      <c r="T581" s="289"/>
    </row>
    <row r="582" spans="2:20" ht="18.75" customHeight="1">
      <c r="B582" s="292"/>
      <c r="C582" s="313" t="s">
        <v>206</v>
      </c>
      <c r="D582" s="315"/>
      <c r="E582" s="315"/>
      <c r="F582" s="315"/>
      <c r="G582" s="315"/>
      <c r="H582" s="315"/>
      <c r="I582" s="315"/>
      <c r="J582" s="315"/>
      <c r="K582" s="315"/>
      <c r="L582" s="315"/>
      <c r="M582" s="315"/>
      <c r="N582" s="315"/>
      <c r="O582" s="316"/>
      <c r="P582" s="312">
        <f t="shared" ref="P582:P592" si="147">SUM(D582:O582)</f>
        <v>0</v>
      </c>
      <c r="Q582" s="294"/>
      <c r="R582" s="471"/>
      <c r="S582" s="472"/>
      <c r="T582" s="289"/>
    </row>
    <row r="583" spans="2:20" ht="18.75" customHeight="1">
      <c r="B583" s="292"/>
      <c r="C583" s="313" t="s">
        <v>207</v>
      </c>
      <c r="D583" s="315"/>
      <c r="E583" s="315"/>
      <c r="F583" s="315"/>
      <c r="G583" s="315"/>
      <c r="H583" s="315"/>
      <c r="I583" s="315"/>
      <c r="J583" s="315"/>
      <c r="K583" s="315"/>
      <c r="L583" s="315"/>
      <c r="M583" s="315"/>
      <c r="N583" s="315"/>
      <c r="O583" s="316"/>
      <c r="P583" s="312">
        <f t="shared" si="147"/>
        <v>0</v>
      </c>
      <c r="Q583" s="294"/>
      <c r="R583" s="471"/>
      <c r="S583" s="472"/>
      <c r="T583" s="289"/>
    </row>
    <row r="584" spans="2:20" ht="18.75" customHeight="1">
      <c r="B584" s="292"/>
      <c r="C584" s="338" t="s">
        <v>208</v>
      </c>
      <c r="D584" s="344">
        <f t="shared" ref="D584:O584" si="148">SUBTOTAL(9,D582:D583)</f>
        <v>0</v>
      </c>
      <c r="E584" s="344">
        <f t="shared" si="148"/>
        <v>0</v>
      </c>
      <c r="F584" s="344">
        <f t="shared" si="148"/>
        <v>0</v>
      </c>
      <c r="G584" s="344">
        <f t="shared" si="148"/>
        <v>0</v>
      </c>
      <c r="H584" s="344">
        <f t="shared" si="148"/>
        <v>0</v>
      </c>
      <c r="I584" s="344">
        <f t="shared" si="148"/>
        <v>0</v>
      </c>
      <c r="J584" s="344">
        <f t="shared" si="148"/>
        <v>0</v>
      </c>
      <c r="K584" s="344">
        <f t="shared" si="148"/>
        <v>0</v>
      </c>
      <c r="L584" s="344">
        <f t="shared" si="148"/>
        <v>0</v>
      </c>
      <c r="M584" s="344">
        <f t="shared" si="148"/>
        <v>0</v>
      </c>
      <c r="N584" s="344">
        <f t="shared" si="148"/>
        <v>0</v>
      </c>
      <c r="O584" s="345">
        <f t="shared" si="148"/>
        <v>0</v>
      </c>
      <c r="P584" s="312">
        <f t="shared" si="147"/>
        <v>0</v>
      </c>
      <c r="Q584" s="294"/>
      <c r="R584" s="471"/>
      <c r="S584" s="472"/>
      <c r="T584" s="289"/>
    </row>
    <row r="585" spans="2:20" ht="18.75" customHeight="1">
      <c r="B585" s="292"/>
      <c r="C585" s="313" t="s">
        <v>209</v>
      </c>
      <c r="D585" s="315"/>
      <c r="E585" s="315"/>
      <c r="F585" s="315"/>
      <c r="G585" s="315"/>
      <c r="H585" s="315"/>
      <c r="I585" s="315"/>
      <c r="J585" s="315"/>
      <c r="K585" s="315"/>
      <c r="L585" s="315"/>
      <c r="M585" s="315"/>
      <c r="N585" s="315"/>
      <c r="O585" s="316"/>
      <c r="P585" s="312">
        <f t="shared" si="147"/>
        <v>0</v>
      </c>
      <c r="Q585" s="294"/>
      <c r="R585" s="471"/>
      <c r="S585" s="472"/>
      <c r="T585" s="289"/>
    </row>
    <row r="586" spans="2:20" ht="18.75" customHeight="1">
      <c r="B586" s="292"/>
      <c r="C586" s="313" t="s">
        <v>210</v>
      </c>
      <c r="D586" s="315"/>
      <c r="E586" s="315"/>
      <c r="F586" s="315"/>
      <c r="G586" s="315"/>
      <c r="H586" s="315"/>
      <c r="I586" s="315"/>
      <c r="J586" s="315"/>
      <c r="K586" s="315"/>
      <c r="L586" s="315"/>
      <c r="M586" s="315"/>
      <c r="N586" s="315"/>
      <c r="O586" s="316"/>
      <c r="P586" s="312">
        <f t="shared" si="147"/>
        <v>0</v>
      </c>
      <c r="Q586" s="294"/>
      <c r="R586" s="471"/>
      <c r="S586" s="472"/>
      <c r="T586" s="289"/>
    </row>
    <row r="587" spans="2:20" ht="18.75" customHeight="1">
      <c r="B587" s="292"/>
      <c r="C587" s="313" t="s">
        <v>211</v>
      </c>
      <c r="D587" s="315"/>
      <c r="E587" s="315"/>
      <c r="F587" s="315"/>
      <c r="G587" s="315"/>
      <c r="H587" s="315"/>
      <c r="I587" s="315"/>
      <c r="J587" s="315"/>
      <c r="K587" s="315"/>
      <c r="L587" s="315"/>
      <c r="M587" s="315"/>
      <c r="N587" s="315"/>
      <c r="O587" s="316"/>
      <c r="P587" s="312">
        <f t="shared" si="147"/>
        <v>0</v>
      </c>
      <c r="Q587" s="294"/>
      <c r="R587" s="471"/>
      <c r="S587" s="472"/>
      <c r="T587" s="289"/>
    </row>
    <row r="588" spans="2:20" ht="18.75" customHeight="1">
      <c r="B588" s="292"/>
      <c r="C588" s="313" t="s">
        <v>212</v>
      </c>
      <c r="D588" s="315"/>
      <c r="E588" s="315"/>
      <c r="F588" s="315"/>
      <c r="G588" s="315"/>
      <c r="H588" s="315"/>
      <c r="I588" s="315"/>
      <c r="J588" s="315"/>
      <c r="K588" s="315"/>
      <c r="L588" s="315"/>
      <c r="M588" s="315"/>
      <c r="N588" s="315"/>
      <c r="O588" s="316"/>
      <c r="P588" s="312">
        <f t="shared" si="147"/>
        <v>0</v>
      </c>
      <c r="Q588" s="294"/>
      <c r="R588" s="471"/>
      <c r="S588" s="472"/>
      <c r="T588" s="289"/>
    </row>
    <row r="589" spans="2:20" ht="18.75" customHeight="1">
      <c r="B589" s="292"/>
      <c r="C589" s="342" t="s">
        <v>213</v>
      </c>
      <c r="D589" s="310"/>
      <c r="E589" s="310"/>
      <c r="F589" s="310"/>
      <c r="G589" s="310"/>
      <c r="H589" s="310"/>
      <c r="I589" s="310"/>
      <c r="J589" s="310"/>
      <c r="K589" s="310"/>
      <c r="L589" s="310"/>
      <c r="M589" s="310"/>
      <c r="N589" s="310"/>
      <c r="O589" s="311"/>
      <c r="P589" s="312">
        <f t="shared" si="147"/>
        <v>0</v>
      </c>
      <c r="Q589" s="294"/>
      <c r="R589" s="471"/>
      <c r="S589" s="472"/>
      <c r="T589" s="289"/>
    </row>
    <row r="590" spans="2:20" ht="18.75" customHeight="1">
      <c r="B590" s="292"/>
      <c r="C590" s="346" t="s">
        <v>214</v>
      </c>
      <c r="D590" s="310"/>
      <c r="E590" s="310"/>
      <c r="F590" s="310"/>
      <c r="G590" s="310"/>
      <c r="H590" s="310"/>
      <c r="I590" s="310"/>
      <c r="J590" s="310"/>
      <c r="K590" s="310"/>
      <c r="L590" s="310"/>
      <c r="M590" s="310"/>
      <c r="N590" s="310"/>
      <c r="O590" s="311"/>
      <c r="P590" s="312">
        <f t="shared" si="147"/>
        <v>0</v>
      </c>
      <c r="Q590" s="294"/>
      <c r="R590" s="471"/>
      <c r="S590" s="472"/>
      <c r="T590" s="289"/>
    </row>
    <row r="591" spans="2:20" ht="18.75" customHeight="1">
      <c r="B591" s="292"/>
      <c r="C591" s="347" t="s">
        <v>215</v>
      </c>
      <c r="D591" s="318"/>
      <c r="E591" s="318"/>
      <c r="F591" s="318"/>
      <c r="G591" s="318"/>
      <c r="H591" s="318"/>
      <c r="I591" s="318"/>
      <c r="J591" s="318"/>
      <c r="K591" s="318"/>
      <c r="L591" s="318"/>
      <c r="M591" s="318"/>
      <c r="N591" s="318"/>
      <c r="O591" s="319"/>
      <c r="P591" s="320">
        <f t="shared" si="147"/>
        <v>0</v>
      </c>
      <c r="Q591" s="294"/>
      <c r="R591" s="473"/>
      <c r="S591" s="474"/>
      <c r="T591" s="289"/>
    </row>
    <row r="592" spans="2:20" ht="18.75" customHeight="1">
      <c r="B592" s="292"/>
      <c r="C592" s="348" t="s">
        <v>216</v>
      </c>
      <c r="D592" s="322">
        <f t="shared" ref="D592:O592" si="149">SUBTOTAL(9,D571:D591)</f>
        <v>0</v>
      </c>
      <c r="E592" s="322">
        <f t="shared" si="149"/>
        <v>0</v>
      </c>
      <c r="F592" s="322">
        <f t="shared" si="149"/>
        <v>0</v>
      </c>
      <c r="G592" s="322">
        <f t="shared" si="149"/>
        <v>0</v>
      </c>
      <c r="H592" s="322">
        <f t="shared" si="149"/>
        <v>0</v>
      </c>
      <c r="I592" s="322">
        <f t="shared" si="149"/>
        <v>0</v>
      </c>
      <c r="J592" s="322">
        <f t="shared" si="149"/>
        <v>0</v>
      </c>
      <c r="K592" s="322">
        <f t="shared" si="149"/>
        <v>0</v>
      </c>
      <c r="L592" s="322">
        <f t="shared" si="149"/>
        <v>0</v>
      </c>
      <c r="M592" s="322">
        <f t="shared" si="149"/>
        <v>0</v>
      </c>
      <c r="N592" s="322">
        <f t="shared" si="149"/>
        <v>0</v>
      </c>
      <c r="O592" s="323">
        <f t="shared" si="149"/>
        <v>0</v>
      </c>
      <c r="P592" s="324">
        <f t="shared" si="147"/>
        <v>0</v>
      </c>
      <c r="Q592" s="294"/>
      <c r="R592" s="475"/>
      <c r="S592" s="476"/>
      <c r="T592" s="289"/>
    </row>
    <row r="593" spans="2:24" ht="6" customHeight="1">
      <c r="B593" s="292"/>
      <c r="C593" s="294"/>
      <c r="D593" s="294"/>
      <c r="E593" s="294"/>
      <c r="F593" s="294"/>
      <c r="G593" s="294"/>
      <c r="H593" s="294"/>
      <c r="I593" s="294"/>
      <c r="J593" s="294"/>
      <c r="K593" s="294"/>
      <c r="L593" s="294"/>
      <c r="M593" s="294"/>
      <c r="N593" s="294"/>
      <c r="O593" s="294"/>
      <c r="P593" s="294"/>
      <c r="Q593" s="294"/>
      <c r="R593" s="325"/>
      <c r="S593" s="325"/>
      <c r="T593" s="289"/>
    </row>
    <row r="594" spans="2:24" ht="18.75" customHeight="1">
      <c r="B594" s="326"/>
      <c r="C594" s="342" t="s">
        <v>217</v>
      </c>
      <c r="D594" s="327"/>
      <c r="E594" s="327"/>
      <c r="F594" s="327"/>
      <c r="G594" s="327"/>
      <c r="H594" s="327"/>
      <c r="I594" s="327"/>
      <c r="J594" s="327"/>
      <c r="K594" s="327"/>
      <c r="L594" s="327"/>
      <c r="M594" s="327"/>
      <c r="N594" s="327"/>
      <c r="O594" s="328"/>
      <c r="P594" s="329">
        <f t="shared" ref="P594:P595" si="150">SUM(D594:O594)</f>
        <v>0</v>
      </c>
      <c r="Q594" s="294"/>
      <c r="R594" s="471"/>
      <c r="S594" s="472"/>
      <c r="T594" s="289"/>
    </row>
    <row r="595" spans="2:24" ht="18.75" customHeight="1">
      <c r="B595" s="326"/>
      <c r="C595" s="342" t="s">
        <v>218</v>
      </c>
      <c r="D595" s="327"/>
      <c r="E595" s="327"/>
      <c r="F595" s="327"/>
      <c r="G595" s="327"/>
      <c r="H595" s="327"/>
      <c r="I595" s="327"/>
      <c r="J595" s="327"/>
      <c r="K595" s="327"/>
      <c r="L595" s="327"/>
      <c r="M595" s="327"/>
      <c r="N595" s="330"/>
      <c r="O595" s="331"/>
      <c r="P595" s="332">
        <f t="shared" si="150"/>
        <v>0</v>
      </c>
      <c r="Q595" s="294"/>
      <c r="R595" s="473"/>
      <c r="S595" s="474"/>
      <c r="T595" s="289"/>
    </row>
    <row r="596" spans="2:24" s="308" customFormat="1" ht="18.75" customHeight="1">
      <c r="B596" s="301"/>
      <c r="C596" s="294"/>
      <c r="D596" s="294"/>
      <c r="E596" s="294"/>
      <c r="F596" s="294"/>
      <c r="G596" s="294"/>
      <c r="H596" s="294"/>
      <c r="I596" s="294"/>
      <c r="J596" s="294"/>
      <c r="K596" s="294"/>
      <c r="L596" s="294"/>
      <c r="M596" s="294"/>
      <c r="N596" s="349" t="s">
        <v>219</v>
      </c>
      <c r="O596" s="349"/>
      <c r="P596" s="335">
        <f t="shared" ref="P596:P633" si="151">ROUND(IF(P594*P595=0,0,P592/P594*P595),2)</f>
        <v>0</v>
      </c>
      <c r="Q596" s="306"/>
      <c r="R596" s="477"/>
      <c r="S596" s="478"/>
      <c r="T596" s="307"/>
    </row>
    <row r="597" spans="2:24" ht="30" customHeight="1">
      <c r="B597" s="289"/>
      <c r="C597" s="294"/>
      <c r="D597" s="294"/>
      <c r="E597" s="294"/>
      <c r="F597" s="294"/>
      <c r="G597" s="294"/>
      <c r="H597" s="294"/>
      <c r="I597" s="294"/>
      <c r="J597" s="294"/>
      <c r="K597" s="294"/>
      <c r="L597" s="294"/>
      <c r="M597" s="294"/>
      <c r="N597" s="294"/>
      <c r="O597" s="294"/>
      <c r="P597" s="294"/>
      <c r="Q597" s="294"/>
      <c r="R597" s="294"/>
      <c r="S597" s="294"/>
      <c r="T597" s="289"/>
    </row>
    <row r="598" spans="2:24" ht="18.75" customHeight="1">
      <c r="B598" s="292">
        <f t="shared" ref="B598" si="152">D598</f>
        <v>0</v>
      </c>
      <c r="C598" s="337" t="s">
        <v>183</v>
      </c>
      <c r="D598" s="479"/>
      <c r="E598" s="480"/>
      <c r="F598" s="480"/>
      <c r="G598" s="480"/>
      <c r="H598" s="480"/>
      <c r="I598" s="481"/>
      <c r="J598" s="294"/>
      <c r="K598" s="294"/>
      <c r="L598" s="295"/>
      <c r="M598" s="294"/>
      <c r="N598" s="294"/>
      <c r="O598" s="294"/>
      <c r="P598" s="296"/>
      <c r="Q598" s="294"/>
      <c r="R598" s="296"/>
      <c r="S598" s="296"/>
      <c r="T598" s="289"/>
    </row>
    <row r="599" spans="2:24" ht="18.75" customHeight="1">
      <c r="B599" s="292"/>
      <c r="C599" s="338" t="s">
        <v>184</v>
      </c>
      <c r="D599" s="479"/>
      <c r="E599" s="480"/>
      <c r="F599" s="480"/>
      <c r="G599" s="480"/>
      <c r="H599" s="480"/>
      <c r="I599" s="481"/>
      <c r="J599" s="294"/>
      <c r="K599" s="295"/>
      <c r="L599" s="294"/>
      <c r="M599" s="294"/>
      <c r="N599" s="294"/>
      <c r="O599" s="294"/>
      <c r="P599" s="296"/>
      <c r="Q599" s="294"/>
      <c r="R599" s="296"/>
      <c r="S599" s="296"/>
      <c r="T599" s="289"/>
    </row>
    <row r="600" spans="2:24" ht="18.75" customHeight="1">
      <c r="B600" s="292">
        <f t="shared" ref="B600:B602" si="153">D600</f>
        <v>0</v>
      </c>
      <c r="C600" s="338" t="s">
        <v>8</v>
      </c>
      <c r="D600" s="479"/>
      <c r="E600" s="480"/>
      <c r="F600" s="480"/>
      <c r="G600" s="480"/>
      <c r="H600" s="480"/>
      <c r="I600" s="481"/>
      <c r="J600" s="294"/>
      <c r="K600" s="294"/>
      <c r="L600" s="295"/>
      <c r="M600" s="294"/>
      <c r="N600" s="294"/>
      <c r="O600" s="294"/>
      <c r="P600" s="296"/>
      <c r="Q600" s="294"/>
      <c r="R600" s="339" t="s">
        <v>185</v>
      </c>
      <c r="S600" s="340"/>
      <c r="T600" s="289"/>
    </row>
    <row r="601" spans="2:24" ht="18.75" customHeight="1">
      <c r="B601" s="292">
        <f t="shared" si="153"/>
        <v>0</v>
      </c>
      <c r="C601" s="338" t="s">
        <v>186</v>
      </c>
      <c r="D601" s="479"/>
      <c r="E601" s="480"/>
      <c r="F601" s="480"/>
      <c r="G601" s="480"/>
      <c r="H601" s="480"/>
      <c r="I601" s="481"/>
      <c r="J601" s="294"/>
      <c r="K601" s="294"/>
      <c r="L601" s="295"/>
      <c r="M601" s="294"/>
      <c r="N601" s="294"/>
      <c r="O601" s="294"/>
      <c r="P601" s="296"/>
      <c r="Q601" s="294"/>
      <c r="R601" s="298" t="s">
        <v>189</v>
      </c>
      <c r="S601" s="299"/>
      <c r="T601" s="289"/>
    </row>
    <row r="602" spans="2:24" ht="18.75" customHeight="1">
      <c r="B602" s="292">
        <f t="shared" si="153"/>
        <v>0</v>
      </c>
      <c r="C602" s="338" t="s">
        <v>190</v>
      </c>
      <c r="D602" s="479"/>
      <c r="E602" s="480"/>
      <c r="F602" s="480"/>
      <c r="G602" s="480"/>
      <c r="H602" s="480"/>
      <c r="I602" s="481"/>
      <c r="J602" s="294"/>
      <c r="K602" s="294"/>
      <c r="L602" s="295"/>
      <c r="M602" s="294"/>
      <c r="N602" s="294"/>
      <c r="O602" s="294"/>
      <c r="P602" s="296"/>
      <c r="Q602" s="294"/>
      <c r="R602" s="298" t="s">
        <v>191</v>
      </c>
      <c r="S602" s="299"/>
      <c r="T602" s="289"/>
    </row>
    <row r="603" spans="2:24" ht="18.75" customHeight="1">
      <c r="B603" s="292"/>
      <c r="C603" s="338" t="s">
        <v>172</v>
      </c>
      <c r="D603" s="471"/>
      <c r="E603" s="482"/>
      <c r="F603" s="482"/>
      <c r="G603" s="482"/>
      <c r="H603" s="482"/>
      <c r="I603" s="472"/>
      <c r="J603" s="294"/>
      <c r="K603" s="295"/>
      <c r="L603" s="294"/>
      <c r="M603" s="294"/>
      <c r="N603" s="294"/>
      <c r="O603" s="294"/>
      <c r="P603" s="296"/>
      <c r="Q603" s="294"/>
      <c r="R603" s="298" t="s">
        <v>192</v>
      </c>
      <c r="S603" s="299"/>
      <c r="T603" s="289"/>
    </row>
    <row r="604" spans="2:24" ht="18.75" customHeight="1">
      <c r="B604" s="341">
        <f t="shared" ref="B604" si="154">D604</f>
        <v>0</v>
      </c>
      <c r="C604" s="338" t="s">
        <v>193</v>
      </c>
      <c r="D604" s="483"/>
      <c r="E604" s="484"/>
      <c r="F604" s="484"/>
      <c r="G604" s="484"/>
      <c r="H604" s="484"/>
      <c r="I604" s="485"/>
      <c r="J604" s="294"/>
      <c r="K604" s="295"/>
      <c r="L604" s="294"/>
      <c r="M604" s="294"/>
      <c r="N604" s="294"/>
      <c r="O604" s="294"/>
      <c r="P604" s="296"/>
      <c r="Q604" s="294"/>
      <c r="R604" s="296"/>
      <c r="S604" s="296"/>
      <c r="T604" s="289"/>
    </row>
    <row r="605" spans="2:24" ht="12" customHeight="1">
      <c r="B605" s="292"/>
      <c r="C605" s="294"/>
      <c r="D605" s="294"/>
      <c r="E605" s="294"/>
      <c r="F605" s="294"/>
      <c r="G605" s="294"/>
      <c r="H605" s="294"/>
      <c r="I605" s="294"/>
      <c r="J605" s="294"/>
      <c r="K605" s="294"/>
      <c r="L605" s="294"/>
      <c r="M605" s="294"/>
      <c r="N605" s="294"/>
      <c r="O605" s="294"/>
      <c r="P605" s="294"/>
      <c r="Q605" s="294"/>
      <c r="R605" s="294"/>
      <c r="S605" s="294"/>
      <c r="T605" s="289"/>
    </row>
    <row r="606" spans="2:24" s="308" customFormat="1" ht="18.75" customHeight="1">
      <c r="B606" s="301"/>
      <c r="C606" s="338" t="s">
        <v>187</v>
      </c>
      <c r="D606" s="303"/>
      <c r="E606" s="303"/>
      <c r="F606" s="303"/>
      <c r="G606" s="303"/>
      <c r="H606" s="303"/>
      <c r="I606" s="303"/>
      <c r="J606" s="303"/>
      <c r="K606" s="303"/>
      <c r="L606" s="303"/>
      <c r="M606" s="303"/>
      <c r="N606" s="303"/>
      <c r="O606" s="304"/>
      <c r="P606" s="305" t="s">
        <v>188</v>
      </c>
      <c r="Q606" s="306"/>
      <c r="R606" s="486" t="s">
        <v>194</v>
      </c>
      <c r="S606" s="487"/>
      <c r="T606" s="307"/>
      <c r="V606" s="288"/>
      <c r="W606" s="288"/>
      <c r="X606" s="288"/>
    </row>
    <row r="607" spans="2:24" ht="6" customHeight="1">
      <c r="B607" s="292"/>
      <c r="C607" s="294"/>
      <c r="D607" s="294"/>
      <c r="E607" s="294"/>
      <c r="F607" s="294"/>
      <c r="G607" s="294"/>
      <c r="H607" s="294"/>
      <c r="I607" s="294"/>
      <c r="J607" s="294"/>
      <c r="K607" s="294"/>
      <c r="L607" s="294"/>
      <c r="M607" s="294"/>
      <c r="N607" s="294"/>
      <c r="O607" s="294"/>
      <c r="P607" s="294"/>
      <c r="Q607" s="294"/>
      <c r="R607" s="294"/>
      <c r="S607" s="294"/>
      <c r="T607" s="289"/>
    </row>
    <row r="608" spans="2:24" ht="18.75" customHeight="1">
      <c r="B608" s="292"/>
      <c r="C608" s="342" t="s">
        <v>195</v>
      </c>
      <c r="D608" s="310"/>
      <c r="E608" s="310"/>
      <c r="F608" s="310"/>
      <c r="G608" s="310"/>
      <c r="H608" s="310"/>
      <c r="I608" s="310"/>
      <c r="J608" s="310"/>
      <c r="K608" s="310"/>
      <c r="L608" s="310"/>
      <c r="M608" s="310"/>
      <c r="N608" s="310"/>
      <c r="O608" s="311"/>
      <c r="P608" s="312">
        <f t="shared" ref="P608:P618" si="155">SUM(D608:O608)</f>
        <v>0</v>
      </c>
      <c r="Q608" s="294"/>
      <c r="R608" s="471"/>
      <c r="S608" s="472"/>
      <c r="T608" s="289"/>
    </row>
    <row r="609" spans="2:20" ht="18.75" customHeight="1">
      <c r="B609" s="292"/>
      <c r="C609" s="342" t="s">
        <v>196</v>
      </c>
      <c r="D609" s="155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56"/>
      <c r="P609" s="312">
        <f t="shared" si="155"/>
        <v>0</v>
      </c>
      <c r="Q609" s="294"/>
      <c r="R609" s="471"/>
      <c r="S609" s="472"/>
      <c r="T609" s="289"/>
    </row>
    <row r="610" spans="2:20" ht="18.75" customHeight="1">
      <c r="B610" s="292"/>
      <c r="C610" s="343" t="s">
        <v>197</v>
      </c>
      <c r="D610" s="310"/>
      <c r="E610" s="310"/>
      <c r="F610" s="310"/>
      <c r="G610" s="310"/>
      <c r="H610" s="310"/>
      <c r="I610" s="310"/>
      <c r="J610" s="310"/>
      <c r="K610" s="310"/>
      <c r="L610" s="310"/>
      <c r="M610" s="310"/>
      <c r="N610" s="310"/>
      <c r="O610" s="311"/>
      <c r="P610" s="312">
        <f t="shared" si="155"/>
        <v>0</v>
      </c>
      <c r="Q610" s="294"/>
      <c r="R610" s="471"/>
      <c r="S610" s="472"/>
      <c r="T610" s="289"/>
    </row>
    <row r="611" spans="2:20" ht="18.75" customHeight="1">
      <c r="B611" s="292"/>
      <c r="C611" s="343" t="s">
        <v>198</v>
      </c>
      <c r="D611" s="310"/>
      <c r="E611" s="310"/>
      <c r="F611" s="310"/>
      <c r="G611" s="310"/>
      <c r="H611" s="310"/>
      <c r="I611" s="310"/>
      <c r="J611" s="310"/>
      <c r="K611" s="310"/>
      <c r="L611" s="310"/>
      <c r="M611" s="310"/>
      <c r="N611" s="310"/>
      <c r="O611" s="311"/>
      <c r="P611" s="312">
        <f t="shared" si="155"/>
        <v>0</v>
      </c>
      <c r="Q611" s="294"/>
      <c r="R611" s="471"/>
      <c r="S611" s="472"/>
      <c r="T611" s="289"/>
    </row>
    <row r="612" spans="2:20" ht="18.75" customHeight="1">
      <c r="B612" s="292"/>
      <c r="C612" s="343" t="s">
        <v>199</v>
      </c>
      <c r="D612" s="310"/>
      <c r="E612" s="310"/>
      <c r="F612" s="310"/>
      <c r="G612" s="310"/>
      <c r="H612" s="310"/>
      <c r="I612" s="310"/>
      <c r="J612" s="310"/>
      <c r="K612" s="310"/>
      <c r="L612" s="310"/>
      <c r="M612" s="310"/>
      <c r="N612" s="310"/>
      <c r="O612" s="311"/>
      <c r="P612" s="312">
        <f t="shared" si="155"/>
        <v>0</v>
      </c>
      <c r="Q612" s="294"/>
      <c r="R612" s="471"/>
      <c r="S612" s="472"/>
      <c r="T612" s="289"/>
    </row>
    <row r="613" spans="2:20" ht="18.75" customHeight="1">
      <c r="B613" s="292"/>
      <c r="C613" s="343" t="s">
        <v>200</v>
      </c>
      <c r="D613" s="310"/>
      <c r="E613" s="310"/>
      <c r="F613" s="310"/>
      <c r="G613" s="310"/>
      <c r="H613" s="310"/>
      <c r="I613" s="310"/>
      <c r="J613" s="310"/>
      <c r="K613" s="310"/>
      <c r="L613" s="310"/>
      <c r="M613" s="310"/>
      <c r="N613" s="310"/>
      <c r="O613" s="311"/>
      <c r="P613" s="312">
        <f t="shared" si="155"/>
        <v>0</v>
      </c>
      <c r="Q613" s="294"/>
      <c r="R613" s="471"/>
      <c r="S613" s="472"/>
      <c r="T613" s="289"/>
    </row>
    <row r="614" spans="2:20" ht="18.75" customHeight="1">
      <c r="B614" s="292"/>
      <c r="C614" s="343" t="s">
        <v>201</v>
      </c>
      <c r="D614" s="310"/>
      <c r="E614" s="310"/>
      <c r="F614" s="310"/>
      <c r="G614" s="310"/>
      <c r="H614" s="310"/>
      <c r="I614" s="310"/>
      <c r="J614" s="310"/>
      <c r="K614" s="310"/>
      <c r="L614" s="310"/>
      <c r="M614" s="310"/>
      <c r="N614" s="310"/>
      <c r="O614" s="311"/>
      <c r="P614" s="312">
        <f t="shared" si="155"/>
        <v>0</v>
      </c>
      <c r="Q614" s="294"/>
      <c r="R614" s="471"/>
      <c r="S614" s="472"/>
      <c r="T614" s="289"/>
    </row>
    <row r="615" spans="2:20" ht="18.75" customHeight="1">
      <c r="B615" s="292"/>
      <c r="C615" s="343" t="s">
        <v>202</v>
      </c>
      <c r="D615" s="310"/>
      <c r="E615" s="310"/>
      <c r="F615" s="310"/>
      <c r="G615" s="310"/>
      <c r="H615" s="310"/>
      <c r="I615" s="310"/>
      <c r="J615" s="310"/>
      <c r="K615" s="310"/>
      <c r="L615" s="310"/>
      <c r="M615" s="310"/>
      <c r="N615" s="310"/>
      <c r="O615" s="311"/>
      <c r="P615" s="312">
        <f t="shared" si="155"/>
        <v>0</v>
      </c>
      <c r="Q615" s="294"/>
      <c r="R615" s="471"/>
      <c r="S615" s="472"/>
      <c r="T615" s="289"/>
    </row>
    <row r="616" spans="2:20" ht="18.75" customHeight="1">
      <c r="B616" s="292"/>
      <c r="C616" s="343" t="s">
        <v>203</v>
      </c>
      <c r="D616" s="310"/>
      <c r="E616" s="310"/>
      <c r="F616" s="310"/>
      <c r="G616" s="310"/>
      <c r="H616" s="310"/>
      <c r="I616" s="310"/>
      <c r="J616" s="310"/>
      <c r="K616" s="310"/>
      <c r="L616" s="310"/>
      <c r="M616" s="310"/>
      <c r="N616" s="310"/>
      <c r="O616" s="311"/>
      <c r="P616" s="312">
        <f t="shared" si="155"/>
        <v>0</v>
      </c>
      <c r="Q616" s="294"/>
      <c r="R616" s="471"/>
      <c r="S616" s="472"/>
      <c r="T616" s="289"/>
    </row>
    <row r="617" spans="2:20" ht="18.75" customHeight="1">
      <c r="B617" s="292"/>
      <c r="C617" s="343" t="s">
        <v>204</v>
      </c>
      <c r="D617" s="310"/>
      <c r="E617" s="310"/>
      <c r="F617" s="310"/>
      <c r="G617" s="310"/>
      <c r="H617" s="310"/>
      <c r="I617" s="310"/>
      <c r="J617" s="310"/>
      <c r="K617" s="310"/>
      <c r="L617" s="310"/>
      <c r="M617" s="310"/>
      <c r="N617" s="310"/>
      <c r="O617" s="311"/>
      <c r="P617" s="312">
        <f t="shared" si="155"/>
        <v>0</v>
      </c>
      <c r="Q617" s="294"/>
      <c r="R617" s="471"/>
      <c r="S617" s="472"/>
      <c r="T617" s="289"/>
    </row>
    <row r="618" spans="2:20" ht="18.75" customHeight="1">
      <c r="B618" s="292"/>
      <c r="C618" s="338" t="s">
        <v>205</v>
      </c>
      <c r="D618" s="344">
        <f t="shared" ref="D618:O618" si="156">SUBTOTAL(9,D608:D617)</f>
        <v>0</v>
      </c>
      <c r="E618" s="344">
        <f t="shared" si="156"/>
        <v>0</v>
      </c>
      <c r="F618" s="344">
        <f t="shared" si="156"/>
        <v>0</v>
      </c>
      <c r="G618" s="344">
        <f t="shared" si="156"/>
        <v>0</v>
      </c>
      <c r="H618" s="344">
        <f t="shared" si="156"/>
        <v>0</v>
      </c>
      <c r="I618" s="344">
        <f t="shared" si="156"/>
        <v>0</v>
      </c>
      <c r="J618" s="344">
        <f t="shared" si="156"/>
        <v>0</v>
      </c>
      <c r="K618" s="344">
        <f t="shared" si="156"/>
        <v>0</v>
      </c>
      <c r="L618" s="344">
        <f t="shared" si="156"/>
        <v>0</v>
      </c>
      <c r="M618" s="344">
        <f t="shared" si="156"/>
        <v>0</v>
      </c>
      <c r="N618" s="344">
        <f t="shared" si="156"/>
        <v>0</v>
      </c>
      <c r="O618" s="345">
        <f t="shared" si="156"/>
        <v>0</v>
      </c>
      <c r="P618" s="312">
        <f t="shared" si="155"/>
        <v>0</v>
      </c>
      <c r="Q618" s="294"/>
      <c r="R618" s="471"/>
      <c r="S618" s="472"/>
      <c r="T618" s="289"/>
    </row>
    <row r="619" spans="2:20" ht="18.75" customHeight="1">
      <c r="B619" s="292"/>
      <c r="C619" s="313" t="s">
        <v>206</v>
      </c>
      <c r="D619" s="315"/>
      <c r="E619" s="315"/>
      <c r="F619" s="315"/>
      <c r="G619" s="315"/>
      <c r="H619" s="315"/>
      <c r="I619" s="315"/>
      <c r="J619" s="315"/>
      <c r="K619" s="315"/>
      <c r="L619" s="315"/>
      <c r="M619" s="315"/>
      <c r="N619" s="315"/>
      <c r="O619" s="316"/>
      <c r="P619" s="312">
        <f t="shared" ref="P619:P629" si="157">SUM(D619:O619)</f>
        <v>0</v>
      </c>
      <c r="Q619" s="294"/>
      <c r="R619" s="471"/>
      <c r="S619" s="472"/>
      <c r="T619" s="289"/>
    </row>
    <row r="620" spans="2:20" ht="18.75" customHeight="1">
      <c r="B620" s="292"/>
      <c r="C620" s="313" t="s">
        <v>207</v>
      </c>
      <c r="D620" s="315"/>
      <c r="E620" s="315"/>
      <c r="F620" s="315"/>
      <c r="G620" s="315"/>
      <c r="H620" s="315"/>
      <c r="I620" s="315"/>
      <c r="J620" s="315"/>
      <c r="K620" s="315"/>
      <c r="L620" s="315"/>
      <c r="M620" s="315"/>
      <c r="N620" s="315"/>
      <c r="O620" s="316"/>
      <c r="P620" s="312">
        <f t="shared" si="157"/>
        <v>0</v>
      </c>
      <c r="Q620" s="294"/>
      <c r="R620" s="471"/>
      <c r="S620" s="472"/>
      <c r="T620" s="289"/>
    </row>
    <row r="621" spans="2:20" ht="18.75" customHeight="1">
      <c r="B621" s="292"/>
      <c r="C621" s="338" t="s">
        <v>208</v>
      </c>
      <c r="D621" s="344">
        <f t="shared" ref="D621:O621" si="158">SUBTOTAL(9,D619:D620)</f>
        <v>0</v>
      </c>
      <c r="E621" s="344">
        <f t="shared" si="158"/>
        <v>0</v>
      </c>
      <c r="F621" s="344">
        <f t="shared" si="158"/>
        <v>0</v>
      </c>
      <c r="G621" s="344">
        <f t="shared" si="158"/>
        <v>0</v>
      </c>
      <c r="H621" s="344">
        <f t="shared" si="158"/>
        <v>0</v>
      </c>
      <c r="I621" s="344">
        <f t="shared" si="158"/>
        <v>0</v>
      </c>
      <c r="J621" s="344">
        <f t="shared" si="158"/>
        <v>0</v>
      </c>
      <c r="K621" s="344">
        <f t="shared" si="158"/>
        <v>0</v>
      </c>
      <c r="L621" s="344">
        <f t="shared" si="158"/>
        <v>0</v>
      </c>
      <c r="M621" s="344">
        <f t="shared" si="158"/>
        <v>0</v>
      </c>
      <c r="N621" s="344">
        <f t="shared" si="158"/>
        <v>0</v>
      </c>
      <c r="O621" s="345">
        <f t="shared" si="158"/>
        <v>0</v>
      </c>
      <c r="P621" s="312">
        <f t="shared" si="157"/>
        <v>0</v>
      </c>
      <c r="Q621" s="294"/>
      <c r="R621" s="471"/>
      <c r="S621" s="472"/>
      <c r="T621" s="289"/>
    </row>
    <row r="622" spans="2:20" ht="18.75" customHeight="1">
      <c r="B622" s="292"/>
      <c r="C622" s="313" t="s">
        <v>209</v>
      </c>
      <c r="D622" s="315"/>
      <c r="E622" s="315"/>
      <c r="F622" s="315"/>
      <c r="G622" s="315"/>
      <c r="H622" s="315"/>
      <c r="I622" s="315"/>
      <c r="J622" s="315"/>
      <c r="K622" s="315"/>
      <c r="L622" s="315"/>
      <c r="M622" s="315"/>
      <c r="N622" s="315"/>
      <c r="O622" s="316"/>
      <c r="P622" s="312">
        <f t="shared" si="157"/>
        <v>0</v>
      </c>
      <c r="Q622" s="294"/>
      <c r="R622" s="471"/>
      <c r="S622" s="472"/>
      <c r="T622" s="289"/>
    </row>
    <row r="623" spans="2:20" ht="18.75" customHeight="1">
      <c r="B623" s="292"/>
      <c r="C623" s="313" t="s">
        <v>210</v>
      </c>
      <c r="D623" s="315"/>
      <c r="E623" s="315"/>
      <c r="F623" s="315"/>
      <c r="G623" s="315"/>
      <c r="H623" s="315"/>
      <c r="I623" s="315"/>
      <c r="J623" s="315"/>
      <c r="K623" s="315"/>
      <c r="L623" s="315"/>
      <c r="M623" s="315"/>
      <c r="N623" s="315"/>
      <c r="O623" s="316"/>
      <c r="P623" s="312">
        <f t="shared" si="157"/>
        <v>0</v>
      </c>
      <c r="Q623" s="294"/>
      <c r="R623" s="471"/>
      <c r="S623" s="472"/>
      <c r="T623" s="289"/>
    </row>
    <row r="624" spans="2:20" ht="18.75" customHeight="1">
      <c r="B624" s="292"/>
      <c r="C624" s="313" t="s">
        <v>211</v>
      </c>
      <c r="D624" s="315"/>
      <c r="E624" s="315"/>
      <c r="F624" s="315"/>
      <c r="G624" s="315"/>
      <c r="H624" s="315"/>
      <c r="I624" s="315"/>
      <c r="J624" s="315"/>
      <c r="K624" s="315"/>
      <c r="L624" s="315"/>
      <c r="M624" s="315"/>
      <c r="N624" s="315"/>
      <c r="O624" s="316"/>
      <c r="P624" s="312">
        <f t="shared" si="157"/>
        <v>0</v>
      </c>
      <c r="Q624" s="294"/>
      <c r="R624" s="471"/>
      <c r="S624" s="472"/>
      <c r="T624" s="289"/>
    </row>
    <row r="625" spans="2:20" ht="18.75" customHeight="1">
      <c r="B625" s="292"/>
      <c r="C625" s="313" t="s">
        <v>212</v>
      </c>
      <c r="D625" s="315"/>
      <c r="E625" s="315"/>
      <c r="F625" s="315"/>
      <c r="G625" s="315"/>
      <c r="H625" s="315"/>
      <c r="I625" s="315"/>
      <c r="J625" s="315"/>
      <c r="K625" s="315"/>
      <c r="L625" s="315"/>
      <c r="M625" s="315"/>
      <c r="N625" s="315"/>
      <c r="O625" s="316"/>
      <c r="P625" s="312">
        <f t="shared" si="157"/>
        <v>0</v>
      </c>
      <c r="Q625" s="294"/>
      <c r="R625" s="471"/>
      <c r="S625" s="472"/>
      <c r="T625" s="289"/>
    </row>
    <row r="626" spans="2:20" ht="18.75" customHeight="1">
      <c r="B626" s="292"/>
      <c r="C626" s="342" t="s">
        <v>213</v>
      </c>
      <c r="D626" s="310"/>
      <c r="E626" s="310"/>
      <c r="F626" s="310"/>
      <c r="G626" s="310"/>
      <c r="H626" s="310"/>
      <c r="I626" s="310"/>
      <c r="J626" s="310"/>
      <c r="K626" s="310"/>
      <c r="L626" s="310"/>
      <c r="M626" s="310"/>
      <c r="N626" s="310"/>
      <c r="O626" s="311"/>
      <c r="P626" s="312">
        <f t="shared" si="157"/>
        <v>0</v>
      </c>
      <c r="Q626" s="294"/>
      <c r="R626" s="471"/>
      <c r="S626" s="472"/>
      <c r="T626" s="289"/>
    </row>
    <row r="627" spans="2:20" ht="18.75" customHeight="1">
      <c r="B627" s="292"/>
      <c r="C627" s="346" t="s">
        <v>214</v>
      </c>
      <c r="D627" s="310"/>
      <c r="E627" s="310"/>
      <c r="F627" s="310"/>
      <c r="G627" s="310"/>
      <c r="H627" s="310"/>
      <c r="I627" s="310"/>
      <c r="J627" s="310"/>
      <c r="K627" s="310"/>
      <c r="L627" s="310"/>
      <c r="M627" s="310"/>
      <c r="N627" s="310"/>
      <c r="O627" s="311"/>
      <c r="P627" s="312">
        <f t="shared" si="157"/>
        <v>0</v>
      </c>
      <c r="Q627" s="294"/>
      <c r="R627" s="471"/>
      <c r="S627" s="472"/>
      <c r="T627" s="289"/>
    </row>
    <row r="628" spans="2:20" ht="18.75" customHeight="1">
      <c r="B628" s="292"/>
      <c r="C628" s="347" t="s">
        <v>215</v>
      </c>
      <c r="D628" s="318"/>
      <c r="E628" s="318"/>
      <c r="F628" s="318"/>
      <c r="G628" s="318"/>
      <c r="H628" s="318"/>
      <c r="I628" s="318"/>
      <c r="J628" s="318"/>
      <c r="K628" s="318"/>
      <c r="L628" s="318"/>
      <c r="M628" s="318"/>
      <c r="N628" s="318"/>
      <c r="O628" s="319"/>
      <c r="P628" s="320">
        <f t="shared" si="157"/>
        <v>0</v>
      </c>
      <c r="Q628" s="294"/>
      <c r="R628" s="473"/>
      <c r="S628" s="474"/>
      <c r="T628" s="289"/>
    </row>
    <row r="629" spans="2:20" ht="18.75" customHeight="1">
      <c r="B629" s="292"/>
      <c r="C629" s="348" t="s">
        <v>216</v>
      </c>
      <c r="D629" s="322">
        <f t="shared" ref="D629:O629" si="159">SUBTOTAL(9,D608:D628)</f>
        <v>0</v>
      </c>
      <c r="E629" s="322">
        <f t="shared" si="159"/>
        <v>0</v>
      </c>
      <c r="F629" s="322">
        <f t="shared" si="159"/>
        <v>0</v>
      </c>
      <c r="G629" s="322">
        <f t="shared" si="159"/>
        <v>0</v>
      </c>
      <c r="H629" s="322">
        <f t="shared" si="159"/>
        <v>0</v>
      </c>
      <c r="I629" s="322">
        <f t="shared" si="159"/>
        <v>0</v>
      </c>
      <c r="J629" s="322">
        <f t="shared" si="159"/>
        <v>0</v>
      </c>
      <c r="K629" s="322">
        <f t="shared" si="159"/>
        <v>0</v>
      </c>
      <c r="L629" s="322">
        <f t="shared" si="159"/>
        <v>0</v>
      </c>
      <c r="M629" s="322">
        <f t="shared" si="159"/>
        <v>0</v>
      </c>
      <c r="N629" s="322">
        <f t="shared" si="159"/>
        <v>0</v>
      </c>
      <c r="O629" s="323">
        <f t="shared" si="159"/>
        <v>0</v>
      </c>
      <c r="P629" s="324">
        <f t="shared" si="157"/>
        <v>0</v>
      </c>
      <c r="Q629" s="294"/>
      <c r="R629" s="475"/>
      <c r="S629" s="476"/>
      <c r="T629" s="289"/>
    </row>
    <row r="630" spans="2:20" ht="6" customHeight="1">
      <c r="B630" s="292"/>
      <c r="C630" s="294"/>
      <c r="D630" s="294"/>
      <c r="E630" s="294"/>
      <c r="F630" s="294"/>
      <c r="G630" s="294"/>
      <c r="H630" s="294"/>
      <c r="I630" s="294"/>
      <c r="J630" s="294"/>
      <c r="K630" s="294"/>
      <c r="L630" s="294"/>
      <c r="M630" s="294"/>
      <c r="N630" s="294"/>
      <c r="O630" s="294"/>
      <c r="P630" s="294"/>
      <c r="Q630" s="294"/>
      <c r="R630" s="325"/>
      <c r="S630" s="325"/>
      <c r="T630" s="289"/>
    </row>
    <row r="631" spans="2:20" ht="18.75" customHeight="1">
      <c r="B631" s="326"/>
      <c r="C631" s="342" t="s">
        <v>217</v>
      </c>
      <c r="D631" s="327"/>
      <c r="E631" s="327"/>
      <c r="F631" s="327"/>
      <c r="G631" s="327"/>
      <c r="H631" s="327"/>
      <c r="I631" s="327"/>
      <c r="J631" s="327"/>
      <c r="K631" s="327"/>
      <c r="L631" s="327"/>
      <c r="M631" s="327"/>
      <c r="N631" s="327"/>
      <c r="O631" s="328"/>
      <c r="P631" s="329">
        <f t="shared" ref="P631:P632" si="160">SUM(D631:O631)</f>
        <v>0</v>
      </c>
      <c r="Q631" s="294"/>
      <c r="R631" s="471"/>
      <c r="S631" s="472"/>
      <c r="T631" s="289"/>
    </row>
    <row r="632" spans="2:20" ht="18.75" customHeight="1">
      <c r="B632" s="326"/>
      <c r="C632" s="342" t="s">
        <v>218</v>
      </c>
      <c r="D632" s="327"/>
      <c r="E632" s="327"/>
      <c r="F632" s="327"/>
      <c r="G632" s="327"/>
      <c r="H632" s="327"/>
      <c r="I632" s="327"/>
      <c r="J632" s="327"/>
      <c r="K632" s="327"/>
      <c r="L632" s="327"/>
      <c r="M632" s="327"/>
      <c r="N632" s="330"/>
      <c r="O632" s="331"/>
      <c r="P632" s="332">
        <f t="shared" si="160"/>
        <v>0</v>
      </c>
      <c r="Q632" s="294"/>
      <c r="R632" s="473"/>
      <c r="S632" s="474"/>
      <c r="T632" s="289"/>
    </row>
    <row r="633" spans="2:20" s="308" customFormat="1" ht="18.75" customHeight="1">
      <c r="B633" s="301"/>
      <c r="C633" s="294"/>
      <c r="D633" s="294"/>
      <c r="E633" s="294"/>
      <c r="F633" s="294"/>
      <c r="G633" s="294"/>
      <c r="H633" s="294"/>
      <c r="I633" s="294"/>
      <c r="J633" s="294"/>
      <c r="K633" s="294"/>
      <c r="L633" s="294"/>
      <c r="M633" s="294"/>
      <c r="N633" s="349" t="s">
        <v>219</v>
      </c>
      <c r="O633" s="349"/>
      <c r="P633" s="335">
        <f t="shared" si="151"/>
        <v>0</v>
      </c>
      <c r="Q633" s="306"/>
      <c r="R633" s="477"/>
      <c r="S633" s="478"/>
      <c r="T633" s="307"/>
    </row>
    <row r="634" spans="2:20" ht="30" customHeight="1">
      <c r="B634" s="289"/>
      <c r="C634" s="294"/>
      <c r="D634" s="294"/>
      <c r="E634" s="294"/>
      <c r="F634" s="294"/>
      <c r="G634" s="294"/>
      <c r="H634" s="294"/>
      <c r="I634" s="294"/>
      <c r="J634" s="294"/>
      <c r="K634" s="294"/>
      <c r="L634" s="294"/>
      <c r="M634" s="294"/>
      <c r="N634" s="294"/>
      <c r="O634" s="294"/>
      <c r="P634" s="294"/>
      <c r="Q634" s="294"/>
      <c r="R634" s="294"/>
      <c r="S634" s="294"/>
      <c r="T634" s="289"/>
    </row>
    <row r="635" spans="2:20" ht="18.75" customHeight="1">
      <c r="B635" s="292">
        <f t="shared" ref="B635" si="161">D635</f>
        <v>0</v>
      </c>
      <c r="C635" s="337" t="s">
        <v>183</v>
      </c>
      <c r="D635" s="479"/>
      <c r="E635" s="480"/>
      <c r="F635" s="480"/>
      <c r="G635" s="480"/>
      <c r="H635" s="480"/>
      <c r="I635" s="481"/>
      <c r="J635" s="294"/>
      <c r="K635" s="294"/>
      <c r="L635" s="295"/>
      <c r="M635" s="294"/>
      <c r="N635" s="294"/>
      <c r="O635" s="294"/>
      <c r="P635" s="296"/>
      <c r="Q635" s="294"/>
      <c r="R635" s="296"/>
      <c r="S635" s="296"/>
      <c r="T635" s="289"/>
    </row>
    <row r="636" spans="2:20" ht="18.75" customHeight="1">
      <c r="B636" s="292"/>
      <c r="C636" s="338" t="s">
        <v>184</v>
      </c>
      <c r="D636" s="479"/>
      <c r="E636" s="480"/>
      <c r="F636" s="480"/>
      <c r="G636" s="480"/>
      <c r="H636" s="480"/>
      <c r="I636" s="481"/>
      <c r="J636" s="294"/>
      <c r="K636" s="295"/>
      <c r="L636" s="294"/>
      <c r="M636" s="294"/>
      <c r="N636" s="294"/>
      <c r="O636" s="294"/>
      <c r="P636" s="296"/>
      <c r="Q636" s="294"/>
      <c r="R636" s="296"/>
      <c r="S636" s="296"/>
      <c r="T636" s="289"/>
    </row>
    <row r="637" spans="2:20" ht="18.75" customHeight="1">
      <c r="B637" s="292">
        <f t="shared" ref="B637:B639" si="162">D637</f>
        <v>0</v>
      </c>
      <c r="C637" s="338" t="s">
        <v>8</v>
      </c>
      <c r="D637" s="479"/>
      <c r="E637" s="480"/>
      <c r="F637" s="480"/>
      <c r="G637" s="480"/>
      <c r="H637" s="480"/>
      <c r="I637" s="481"/>
      <c r="J637" s="294"/>
      <c r="K637" s="294"/>
      <c r="L637" s="295"/>
      <c r="M637" s="294"/>
      <c r="N637" s="294"/>
      <c r="O637" s="294"/>
      <c r="P637" s="296"/>
      <c r="Q637" s="294"/>
      <c r="R637" s="339" t="s">
        <v>185</v>
      </c>
      <c r="S637" s="340"/>
      <c r="T637" s="289"/>
    </row>
    <row r="638" spans="2:20" ht="18.75" customHeight="1">
      <c r="B638" s="292">
        <f t="shared" si="162"/>
        <v>0</v>
      </c>
      <c r="C638" s="338" t="s">
        <v>186</v>
      </c>
      <c r="D638" s="479"/>
      <c r="E638" s="480"/>
      <c r="F638" s="480"/>
      <c r="G638" s="480"/>
      <c r="H638" s="480"/>
      <c r="I638" s="481"/>
      <c r="J638" s="294"/>
      <c r="K638" s="294"/>
      <c r="L638" s="295"/>
      <c r="M638" s="294"/>
      <c r="N638" s="294"/>
      <c r="O638" s="294"/>
      <c r="P638" s="296"/>
      <c r="Q638" s="294"/>
      <c r="R638" s="298" t="s">
        <v>189</v>
      </c>
      <c r="S638" s="299"/>
      <c r="T638" s="289"/>
    </row>
    <row r="639" spans="2:20" ht="18.75" customHeight="1">
      <c r="B639" s="292">
        <f t="shared" si="162"/>
        <v>0</v>
      </c>
      <c r="C639" s="338" t="s">
        <v>190</v>
      </c>
      <c r="D639" s="479"/>
      <c r="E639" s="480"/>
      <c r="F639" s="480"/>
      <c r="G639" s="480"/>
      <c r="H639" s="480"/>
      <c r="I639" s="481"/>
      <c r="J639" s="294"/>
      <c r="K639" s="294"/>
      <c r="L639" s="295"/>
      <c r="M639" s="294"/>
      <c r="N639" s="294"/>
      <c r="O639" s="294"/>
      <c r="P639" s="296"/>
      <c r="Q639" s="294"/>
      <c r="R639" s="298" t="s">
        <v>191</v>
      </c>
      <c r="S639" s="299"/>
      <c r="T639" s="289"/>
    </row>
    <row r="640" spans="2:20" ht="18.75" customHeight="1">
      <c r="B640" s="292"/>
      <c r="C640" s="338" t="s">
        <v>172</v>
      </c>
      <c r="D640" s="471"/>
      <c r="E640" s="482"/>
      <c r="F640" s="482"/>
      <c r="G640" s="482"/>
      <c r="H640" s="482"/>
      <c r="I640" s="472"/>
      <c r="J640" s="294"/>
      <c r="K640" s="295"/>
      <c r="L640" s="294"/>
      <c r="M640" s="294"/>
      <c r="N640" s="294"/>
      <c r="O640" s="294"/>
      <c r="P640" s="296"/>
      <c r="Q640" s="294"/>
      <c r="R640" s="298" t="s">
        <v>192</v>
      </c>
      <c r="S640" s="299"/>
      <c r="T640" s="289"/>
    </row>
    <row r="641" spans="2:24" ht="18.75" customHeight="1">
      <c r="B641" s="341">
        <f t="shared" ref="B641" si="163">D641</f>
        <v>0</v>
      </c>
      <c r="C641" s="338" t="s">
        <v>193</v>
      </c>
      <c r="D641" s="483"/>
      <c r="E641" s="484"/>
      <c r="F641" s="484"/>
      <c r="G641" s="484"/>
      <c r="H641" s="484"/>
      <c r="I641" s="485"/>
      <c r="J641" s="294"/>
      <c r="K641" s="295"/>
      <c r="L641" s="294"/>
      <c r="M641" s="294"/>
      <c r="N641" s="294"/>
      <c r="O641" s="294"/>
      <c r="P641" s="296"/>
      <c r="Q641" s="294"/>
      <c r="R641" s="296"/>
      <c r="S641" s="296"/>
      <c r="T641" s="289"/>
    </row>
    <row r="642" spans="2:24" ht="12" customHeight="1">
      <c r="B642" s="292"/>
      <c r="C642" s="294"/>
      <c r="D642" s="294"/>
      <c r="E642" s="294"/>
      <c r="F642" s="294"/>
      <c r="G642" s="294"/>
      <c r="H642" s="294"/>
      <c r="I642" s="294"/>
      <c r="J642" s="294"/>
      <c r="K642" s="294"/>
      <c r="L642" s="294"/>
      <c r="M642" s="294"/>
      <c r="N642" s="294"/>
      <c r="O642" s="294"/>
      <c r="P642" s="294"/>
      <c r="Q642" s="294"/>
      <c r="R642" s="294"/>
      <c r="S642" s="294"/>
      <c r="T642" s="289"/>
    </row>
    <row r="643" spans="2:24" s="308" customFormat="1" ht="18.75" customHeight="1">
      <c r="B643" s="301"/>
      <c r="C643" s="338" t="s">
        <v>187</v>
      </c>
      <c r="D643" s="303"/>
      <c r="E643" s="303"/>
      <c r="F643" s="303"/>
      <c r="G643" s="303"/>
      <c r="H643" s="303"/>
      <c r="I643" s="303"/>
      <c r="J643" s="303"/>
      <c r="K643" s="303"/>
      <c r="L643" s="303"/>
      <c r="M643" s="303"/>
      <c r="N643" s="303"/>
      <c r="O643" s="304"/>
      <c r="P643" s="305" t="s">
        <v>188</v>
      </c>
      <c r="Q643" s="306"/>
      <c r="R643" s="486" t="s">
        <v>194</v>
      </c>
      <c r="S643" s="487"/>
      <c r="T643" s="307"/>
      <c r="V643" s="288"/>
      <c r="W643" s="288"/>
      <c r="X643" s="288"/>
    </row>
    <row r="644" spans="2:24" ht="6" customHeight="1">
      <c r="B644" s="292"/>
      <c r="C644" s="294"/>
      <c r="D644" s="294"/>
      <c r="E644" s="294"/>
      <c r="F644" s="294"/>
      <c r="G644" s="294"/>
      <c r="H644" s="294"/>
      <c r="I644" s="294"/>
      <c r="J644" s="294"/>
      <c r="K644" s="294"/>
      <c r="L644" s="294"/>
      <c r="M644" s="294"/>
      <c r="N644" s="294"/>
      <c r="O644" s="294"/>
      <c r="P644" s="294"/>
      <c r="Q644" s="294"/>
      <c r="R644" s="294"/>
      <c r="S644" s="294"/>
      <c r="T644" s="289"/>
    </row>
    <row r="645" spans="2:24" ht="18.75" customHeight="1">
      <c r="B645" s="292"/>
      <c r="C645" s="342" t="s">
        <v>195</v>
      </c>
      <c r="D645" s="310"/>
      <c r="E645" s="310"/>
      <c r="F645" s="310"/>
      <c r="G645" s="310"/>
      <c r="H645" s="310"/>
      <c r="I645" s="310"/>
      <c r="J645" s="310"/>
      <c r="K645" s="310"/>
      <c r="L645" s="310"/>
      <c r="M645" s="310"/>
      <c r="N645" s="310"/>
      <c r="O645" s="311"/>
      <c r="P645" s="312">
        <f t="shared" ref="P645:P655" si="164">SUM(D645:O645)</f>
        <v>0</v>
      </c>
      <c r="Q645" s="294"/>
      <c r="R645" s="471"/>
      <c r="S645" s="472"/>
      <c r="T645" s="289"/>
    </row>
    <row r="646" spans="2:24" ht="18.75" customHeight="1">
      <c r="B646" s="292"/>
      <c r="C646" s="342" t="s">
        <v>196</v>
      </c>
      <c r="D646" s="155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56"/>
      <c r="P646" s="312">
        <f t="shared" si="164"/>
        <v>0</v>
      </c>
      <c r="Q646" s="294"/>
      <c r="R646" s="471"/>
      <c r="S646" s="472"/>
      <c r="T646" s="289"/>
    </row>
    <row r="647" spans="2:24" ht="18.75" customHeight="1">
      <c r="B647" s="292"/>
      <c r="C647" s="343" t="s">
        <v>197</v>
      </c>
      <c r="D647" s="310"/>
      <c r="E647" s="310"/>
      <c r="F647" s="310"/>
      <c r="G647" s="310"/>
      <c r="H647" s="310"/>
      <c r="I647" s="310"/>
      <c r="J647" s="310"/>
      <c r="K647" s="310"/>
      <c r="L647" s="310"/>
      <c r="M647" s="310"/>
      <c r="N647" s="310"/>
      <c r="O647" s="311"/>
      <c r="P647" s="312">
        <f t="shared" si="164"/>
        <v>0</v>
      </c>
      <c r="Q647" s="294"/>
      <c r="R647" s="471"/>
      <c r="S647" s="472"/>
      <c r="T647" s="289"/>
    </row>
    <row r="648" spans="2:24" ht="18.75" customHeight="1">
      <c r="B648" s="292"/>
      <c r="C648" s="343" t="s">
        <v>198</v>
      </c>
      <c r="D648" s="310"/>
      <c r="E648" s="310"/>
      <c r="F648" s="310"/>
      <c r="G648" s="310"/>
      <c r="H648" s="310"/>
      <c r="I648" s="310"/>
      <c r="J648" s="310"/>
      <c r="K648" s="310"/>
      <c r="L648" s="310"/>
      <c r="M648" s="310"/>
      <c r="N648" s="310"/>
      <c r="O648" s="311"/>
      <c r="P648" s="312">
        <f t="shared" si="164"/>
        <v>0</v>
      </c>
      <c r="Q648" s="294"/>
      <c r="R648" s="471"/>
      <c r="S648" s="472"/>
      <c r="T648" s="289"/>
    </row>
    <row r="649" spans="2:24" ht="18.75" customHeight="1">
      <c r="B649" s="292"/>
      <c r="C649" s="343" t="s">
        <v>199</v>
      </c>
      <c r="D649" s="310"/>
      <c r="E649" s="310"/>
      <c r="F649" s="310"/>
      <c r="G649" s="310"/>
      <c r="H649" s="310"/>
      <c r="I649" s="310"/>
      <c r="J649" s="310"/>
      <c r="K649" s="310"/>
      <c r="L649" s="310"/>
      <c r="M649" s="310"/>
      <c r="N649" s="310"/>
      <c r="O649" s="311"/>
      <c r="P649" s="312">
        <f t="shared" si="164"/>
        <v>0</v>
      </c>
      <c r="Q649" s="294"/>
      <c r="R649" s="471"/>
      <c r="S649" s="472"/>
      <c r="T649" s="289"/>
    </row>
    <row r="650" spans="2:24" ht="18.75" customHeight="1">
      <c r="B650" s="292"/>
      <c r="C650" s="343" t="s">
        <v>200</v>
      </c>
      <c r="D650" s="310"/>
      <c r="E650" s="310"/>
      <c r="F650" s="310"/>
      <c r="G650" s="310"/>
      <c r="H650" s="310"/>
      <c r="I650" s="310"/>
      <c r="J650" s="310"/>
      <c r="K650" s="310"/>
      <c r="L650" s="310"/>
      <c r="M650" s="310"/>
      <c r="N650" s="310"/>
      <c r="O650" s="311"/>
      <c r="P650" s="312">
        <f t="shared" si="164"/>
        <v>0</v>
      </c>
      <c r="Q650" s="294"/>
      <c r="R650" s="471"/>
      <c r="S650" s="472"/>
      <c r="T650" s="289"/>
    </row>
    <row r="651" spans="2:24" ht="18.75" customHeight="1">
      <c r="B651" s="292"/>
      <c r="C651" s="343" t="s">
        <v>201</v>
      </c>
      <c r="D651" s="310"/>
      <c r="E651" s="310"/>
      <c r="F651" s="310"/>
      <c r="G651" s="310"/>
      <c r="H651" s="310"/>
      <c r="I651" s="310"/>
      <c r="J651" s="310"/>
      <c r="K651" s="310"/>
      <c r="L651" s="310"/>
      <c r="M651" s="310"/>
      <c r="N651" s="310"/>
      <c r="O651" s="311"/>
      <c r="P651" s="312">
        <f t="shared" si="164"/>
        <v>0</v>
      </c>
      <c r="Q651" s="294"/>
      <c r="R651" s="471"/>
      <c r="S651" s="472"/>
      <c r="T651" s="289"/>
    </row>
    <row r="652" spans="2:24" ht="18.75" customHeight="1">
      <c r="B652" s="292"/>
      <c r="C652" s="343" t="s">
        <v>202</v>
      </c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1"/>
      <c r="P652" s="312">
        <f t="shared" si="164"/>
        <v>0</v>
      </c>
      <c r="Q652" s="294"/>
      <c r="R652" s="471"/>
      <c r="S652" s="472"/>
      <c r="T652" s="289"/>
    </row>
    <row r="653" spans="2:24" ht="18.75" customHeight="1">
      <c r="B653" s="292"/>
      <c r="C653" s="343" t="s">
        <v>203</v>
      </c>
      <c r="D653" s="310"/>
      <c r="E653" s="310"/>
      <c r="F653" s="310"/>
      <c r="G653" s="310"/>
      <c r="H653" s="310"/>
      <c r="I653" s="310"/>
      <c r="J653" s="310"/>
      <c r="K653" s="310"/>
      <c r="L653" s="310"/>
      <c r="M653" s="310"/>
      <c r="N653" s="310"/>
      <c r="O653" s="311"/>
      <c r="P653" s="312">
        <f t="shared" si="164"/>
        <v>0</v>
      </c>
      <c r="Q653" s="294"/>
      <c r="R653" s="471"/>
      <c r="S653" s="472"/>
      <c r="T653" s="289"/>
    </row>
    <row r="654" spans="2:24" ht="18.75" customHeight="1">
      <c r="B654" s="292"/>
      <c r="C654" s="343" t="s">
        <v>204</v>
      </c>
      <c r="D654" s="310"/>
      <c r="E654" s="310"/>
      <c r="F654" s="310"/>
      <c r="G654" s="310"/>
      <c r="H654" s="310"/>
      <c r="I654" s="310"/>
      <c r="J654" s="310"/>
      <c r="K654" s="310"/>
      <c r="L654" s="310"/>
      <c r="M654" s="310"/>
      <c r="N654" s="310"/>
      <c r="O654" s="311"/>
      <c r="P654" s="312">
        <f t="shared" si="164"/>
        <v>0</v>
      </c>
      <c r="Q654" s="294"/>
      <c r="R654" s="471"/>
      <c r="S654" s="472"/>
      <c r="T654" s="289"/>
    </row>
    <row r="655" spans="2:24" ht="18.75" customHeight="1">
      <c r="B655" s="292"/>
      <c r="C655" s="338" t="s">
        <v>205</v>
      </c>
      <c r="D655" s="344">
        <f t="shared" ref="D655:O655" si="165">SUBTOTAL(9,D645:D654)</f>
        <v>0</v>
      </c>
      <c r="E655" s="344">
        <f t="shared" si="165"/>
        <v>0</v>
      </c>
      <c r="F655" s="344">
        <f t="shared" si="165"/>
        <v>0</v>
      </c>
      <c r="G655" s="344">
        <f t="shared" si="165"/>
        <v>0</v>
      </c>
      <c r="H655" s="344">
        <f t="shared" si="165"/>
        <v>0</v>
      </c>
      <c r="I655" s="344">
        <f t="shared" si="165"/>
        <v>0</v>
      </c>
      <c r="J655" s="344">
        <f t="shared" si="165"/>
        <v>0</v>
      </c>
      <c r="K655" s="344">
        <f t="shared" si="165"/>
        <v>0</v>
      </c>
      <c r="L655" s="344">
        <f t="shared" si="165"/>
        <v>0</v>
      </c>
      <c r="M655" s="344">
        <f t="shared" si="165"/>
        <v>0</v>
      </c>
      <c r="N655" s="344">
        <f t="shared" si="165"/>
        <v>0</v>
      </c>
      <c r="O655" s="345">
        <f t="shared" si="165"/>
        <v>0</v>
      </c>
      <c r="P655" s="312">
        <f t="shared" si="164"/>
        <v>0</v>
      </c>
      <c r="Q655" s="294"/>
      <c r="R655" s="471"/>
      <c r="S655" s="472"/>
      <c r="T655" s="289"/>
    </row>
    <row r="656" spans="2:24" ht="18.75" customHeight="1">
      <c r="B656" s="292"/>
      <c r="C656" s="313" t="s">
        <v>206</v>
      </c>
      <c r="D656" s="315"/>
      <c r="E656" s="315"/>
      <c r="F656" s="315"/>
      <c r="G656" s="315"/>
      <c r="H656" s="315"/>
      <c r="I656" s="315"/>
      <c r="J656" s="315"/>
      <c r="K656" s="315"/>
      <c r="L656" s="315"/>
      <c r="M656" s="315"/>
      <c r="N656" s="315"/>
      <c r="O656" s="316"/>
      <c r="P656" s="312">
        <f t="shared" ref="P656:P666" si="166">SUM(D656:O656)</f>
        <v>0</v>
      </c>
      <c r="Q656" s="294"/>
      <c r="R656" s="471"/>
      <c r="S656" s="472"/>
      <c r="T656" s="289"/>
    </row>
    <row r="657" spans="2:20" ht="18.75" customHeight="1">
      <c r="B657" s="292"/>
      <c r="C657" s="313" t="s">
        <v>207</v>
      </c>
      <c r="D657" s="315"/>
      <c r="E657" s="315"/>
      <c r="F657" s="315"/>
      <c r="G657" s="315"/>
      <c r="H657" s="315"/>
      <c r="I657" s="315"/>
      <c r="J657" s="315"/>
      <c r="K657" s="315"/>
      <c r="L657" s="315"/>
      <c r="M657" s="315"/>
      <c r="N657" s="315"/>
      <c r="O657" s="316"/>
      <c r="P657" s="312">
        <f t="shared" si="166"/>
        <v>0</v>
      </c>
      <c r="Q657" s="294"/>
      <c r="R657" s="471"/>
      <c r="S657" s="472"/>
      <c r="T657" s="289"/>
    </row>
    <row r="658" spans="2:20" ht="18.75" customHeight="1">
      <c r="B658" s="292"/>
      <c r="C658" s="338" t="s">
        <v>208</v>
      </c>
      <c r="D658" s="344">
        <f t="shared" ref="D658:O658" si="167">SUBTOTAL(9,D656:D657)</f>
        <v>0</v>
      </c>
      <c r="E658" s="344">
        <f t="shared" si="167"/>
        <v>0</v>
      </c>
      <c r="F658" s="344">
        <f t="shared" si="167"/>
        <v>0</v>
      </c>
      <c r="G658" s="344">
        <f t="shared" si="167"/>
        <v>0</v>
      </c>
      <c r="H658" s="344">
        <f t="shared" si="167"/>
        <v>0</v>
      </c>
      <c r="I658" s="344">
        <f t="shared" si="167"/>
        <v>0</v>
      </c>
      <c r="J658" s="344">
        <f t="shared" si="167"/>
        <v>0</v>
      </c>
      <c r="K658" s="344">
        <f t="shared" si="167"/>
        <v>0</v>
      </c>
      <c r="L658" s="344">
        <f t="shared" si="167"/>
        <v>0</v>
      </c>
      <c r="M658" s="344">
        <f t="shared" si="167"/>
        <v>0</v>
      </c>
      <c r="N658" s="344">
        <f t="shared" si="167"/>
        <v>0</v>
      </c>
      <c r="O658" s="345">
        <f t="shared" si="167"/>
        <v>0</v>
      </c>
      <c r="P658" s="312">
        <f t="shared" si="166"/>
        <v>0</v>
      </c>
      <c r="Q658" s="294"/>
      <c r="R658" s="471"/>
      <c r="S658" s="472"/>
      <c r="T658" s="289"/>
    </row>
    <row r="659" spans="2:20" ht="18.75" customHeight="1">
      <c r="B659" s="292"/>
      <c r="C659" s="313" t="s">
        <v>209</v>
      </c>
      <c r="D659" s="315"/>
      <c r="E659" s="315"/>
      <c r="F659" s="315"/>
      <c r="G659" s="315"/>
      <c r="H659" s="315"/>
      <c r="I659" s="315"/>
      <c r="J659" s="315"/>
      <c r="K659" s="315"/>
      <c r="L659" s="315"/>
      <c r="M659" s="315"/>
      <c r="N659" s="315"/>
      <c r="O659" s="316"/>
      <c r="P659" s="312">
        <f t="shared" si="166"/>
        <v>0</v>
      </c>
      <c r="Q659" s="294"/>
      <c r="R659" s="471"/>
      <c r="S659" s="472"/>
      <c r="T659" s="289"/>
    </row>
    <row r="660" spans="2:20" ht="18.75" customHeight="1">
      <c r="B660" s="292"/>
      <c r="C660" s="313" t="s">
        <v>210</v>
      </c>
      <c r="D660" s="315"/>
      <c r="E660" s="315"/>
      <c r="F660" s="315"/>
      <c r="G660" s="315"/>
      <c r="H660" s="315"/>
      <c r="I660" s="315"/>
      <c r="J660" s="315"/>
      <c r="K660" s="315"/>
      <c r="L660" s="315"/>
      <c r="M660" s="315"/>
      <c r="N660" s="315"/>
      <c r="O660" s="316"/>
      <c r="P660" s="312">
        <f t="shared" si="166"/>
        <v>0</v>
      </c>
      <c r="Q660" s="294"/>
      <c r="R660" s="471"/>
      <c r="S660" s="472"/>
      <c r="T660" s="289"/>
    </row>
    <row r="661" spans="2:20" ht="18.75" customHeight="1">
      <c r="B661" s="292"/>
      <c r="C661" s="313" t="s">
        <v>211</v>
      </c>
      <c r="D661" s="315"/>
      <c r="E661" s="315"/>
      <c r="F661" s="315"/>
      <c r="G661" s="315"/>
      <c r="H661" s="315"/>
      <c r="I661" s="315"/>
      <c r="J661" s="315"/>
      <c r="K661" s="315"/>
      <c r="L661" s="315"/>
      <c r="M661" s="315"/>
      <c r="N661" s="315"/>
      <c r="O661" s="316"/>
      <c r="P661" s="312">
        <f t="shared" si="166"/>
        <v>0</v>
      </c>
      <c r="Q661" s="294"/>
      <c r="R661" s="471"/>
      <c r="S661" s="472"/>
      <c r="T661" s="289"/>
    </row>
    <row r="662" spans="2:20" ht="18.75" customHeight="1">
      <c r="B662" s="292"/>
      <c r="C662" s="313" t="s">
        <v>212</v>
      </c>
      <c r="D662" s="315"/>
      <c r="E662" s="315"/>
      <c r="F662" s="315"/>
      <c r="G662" s="315"/>
      <c r="H662" s="315"/>
      <c r="I662" s="315"/>
      <c r="J662" s="315"/>
      <c r="K662" s="315"/>
      <c r="L662" s="315"/>
      <c r="M662" s="315"/>
      <c r="N662" s="315"/>
      <c r="O662" s="316"/>
      <c r="P662" s="312">
        <f t="shared" si="166"/>
        <v>0</v>
      </c>
      <c r="Q662" s="294"/>
      <c r="R662" s="471"/>
      <c r="S662" s="472"/>
      <c r="T662" s="289"/>
    </row>
    <row r="663" spans="2:20" ht="18.75" customHeight="1">
      <c r="B663" s="292"/>
      <c r="C663" s="342" t="s">
        <v>213</v>
      </c>
      <c r="D663" s="310"/>
      <c r="E663" s="310"/>
      <c r="F663" s="310"/>
      <c r="G663" s="310"/>
      <c r="H663" s="310"/>
      <c r="I663" s="310"/>
      <c r="J663" s="310"/>
      <c r="K663" s="310"/>
      <c r="L663" s="310"/>
      <c r="M663" s="310"/>
      <c r="N663" s="310"/>
      <c r="O663" s="311"/>
      <c r="P663" s="312">
        <f t="shared" si="166"/>
        <v>0</v>
      </c>
      <c r="Q663" s="294"/>
      <c r="R663" s="471"/>
      <c r="S663" s="472"/>
      <c r="T663" s="289"/>
    </row>
    <row r="664" spans="2:20" ht="18.75" customHeight="1">
      <c r="B664" s="292"/>
      <c r="C664" s="346" t="s">
        <v>214</v>
      </c>
      <c r="D664" s="310"/>
      <c r="E664" s="310"/>
      <c r="F664" s="310"/>
      <c r="G664" s="310"/>
      <c r="H664" s="310"/>
      <c r="I664" s="310"/>
      <c r="J664" s="310"/>
      <c r="K664" s="310"/>
      <c r="L664" s="310"/>
      <c r="M664" s="310"/>
      <c r="N664" s="310"/>
      <c r="O664" s="311"/>
      <c r="P664" s="312">
        <f t="shared" si="166"/>
        <v>0</v>
      </c>
      <c r="Q664" s="294"/>
      <c r="R664" s="471"/>
      <c r="S664" s="472"/>
      <c r="T664" s="289"/>
    </row>
    <row r="665" spans="2:20" ht="18.75" customHeight="1">
      <c r="B665" s="292"/>
      <c r="C665" s="347" t="s">
        <v>215</v>
      </c>
      <c r="D665" s="318"/>
      <c r="E665" s="318"/>
      <c r="F665" s="318"/>
      <c r="G665" s="318"/>
      <c r="H665" s="318"/>
      <c r="I665" s="318"/>
      <c r="J665" s="318"/>
      <c r="K665" s="318"/>
      <c r="L665" s="318"/>
      <c r="M665" s="318"/>
      <c r="N665" s="318"/>
      <c r="O665" s="319"/>
      <c r="P665" s="320">
        <f t="shared" si="166"/>
        <v>0</v>
      </c>
      <c r="Q665" s="294"/>
      <c r="R665" s="473"/>
      <c r="S665" s="474"/>
      <c r="T665" s="289"/>
    </row>
    <row r="666" spans="2:20" ht="18.75" customHeight="1">
      <c r="B666" s="292"/>
      <c r="C666" s="348" t="s">
        <v>216</v>
      </c>
      <c r="D666" s="322">
        <f t="shared" ref="D666:O666" si="168">SUBTOTAL(9,D645:D665)</f>
        <v>0</v>
      </c>
      <c r="E666" s="322">
        <f t="shared" si="168"/>
        <v>0</v>
      </c>
      <c r="F666" s="322">
        <f t="shared" si="168"/>
        <v>0</v>
      </c>
      <c r="G666" s="322">
        <f t="shared" si="168"/>
        <v>0</v>
      </c>
      <c r="H666" s="322">
        <f t="shared" si="168"/>
        <v>0</v>
      </c>
      <c r="I666" s="322">
        <f t="shared" si="168"/>
        <v>0</v>
      </c>
      <c r="J666" s="322">
        <f t="shared" si="168"/>
        <v>0</v>
      </c>
      <c r="K666" s="322">
        <f t="shared" si="168"/>
        <v>0</v>
      </c>
      <c r="L666" s="322">
        <f t="shared" si="168"/>
        <v>0</v>
      </c>
      <c r="M666" s="322">
        <f t="shared" si="168"/>
        <v>0</v>
      </c>
      <c r="N666" s="322">
        <f t="shared" si="168"/>
        <v>0</v>
      </c>
      <c r="O666" s="323">
        <f t="shared" si="168"/>
        <v>0</v>
      </c>
      <c r="P666" s="324">
        <f t="shared" si="166"/>
        <v>0</v>
      </c>
      <c r="Q666" s="294"/>
      <c r="R666" s="475"/>
      <c r="S666" s="476"/>
      <c r="T666" s="289"/>
    </row>
    <row r="667" spans="2:20" ht="6" customHeight="1">
      <c r="B667" s="292"/>
      <c r="C667" s="294"/>
      <c r="D667" s="294"/>
      <c r="E667" s="294"/>
      <c r="F667" s="294"/>
      <c r="G667" s="294"/>
      <c r="H667" s="294"/>
      <c r="I667" s="294"/>
      <c r="J667" s="294"/>
      <c r="K667" s="294"/>
      <c r="L667" s="294"/>
      <c r="M667" s="294"/>
      <c r="N667" s="294"/>
      <c r="O667" s="294"/>
      <c r="P667" s="294"/>
      <c r="Q667" s="294"/>
      <c r="R667" s="325"/>
      <c r="S667" s="325"/>
      <c r="T667" s="289"/>
    </row>
    <row r="668" spans="2:20" ht="18.75" customHeight="1">
      <c r="B668" s="326"/>
      <c r="C668" s="342" t="s">
        <v>217</v>
      </c>
      <c r="D668" s="327"/>
      <c r="E668" s="327"/>
      <c r="F668" s="327"/>
      <c r="G668" s="327"/>
      <c r="H668" s="327"/>
      <c r="I668" s="327"/>
      <c r="J668" s="327"/>
      <c r="K668" s="327"/>
      <c r="L668" s="327"/>
      <c r="M668" s="327"/>
      <c r="N668" s="327"/>
      <c r="O668" s="328"/>
      <c r="P668" s="329">
        <f t="shared" ref="P668:P669" si="169">SUM(D668:O668)</f>
        <v>0</v>
      </c>
      <c r="Q668" s="294"/>
      <c r="R668" s="471"/>
      <c r="S668" s="472"/>
      <c r="T668" s="289"/>
    </row>
    <row r="669" spans="2:20" ht="18.75" customHeight="1">
      <c r="B669" s="326"/>
      <c r="C669" s="342" t="s">
        <v>218</v>
      </c>
      <c r="D669" s="327"/>
      <c r="E669" s="327"/>
      <c r="F669" s="327"/>
      <c r="G669" s="327"/>
      <c r="H669" s="327"/>
      <c r="I669" s="327"/>
      <c r="J669" s="327"/>
      <c r="K669" s="327"/>
      <c r="L669" s="327"/>
      <c r="M669" s="327"/>
      <c r="N669" s="330"/>
      <c r="O669" s="331"/>
      <c r="P669" s="332">
        <f t="shared" si="169"/>
        <v>0</v>
      </c>
      <c r="Q669" s="294"/>
      <c r="R669" s="473"/>
      <c r="S669" s="474"/>
      <c r="T669" s="289"/>
    </row>
    <row r="670" spans="2:20" s="308" customFormat="1" ht="18.75" customHeight="1">
      <c r="B670" s="301"/>
      <c r="C670" s="294"/>
      <c r="D670" s="294"/>
      <c r="E670" s="294"/>
      <c r="F670" s="294"/>
      <c r="G670" s="294"/>
      <c r="H670" s="294"/>
      <c r="I670" s="294"/>
      <c r="J670" s="294"/>
      <c r="K670" s="294"/>
      <c r="L670" s="294"/>
      <c r="M670" s="294"/>
      <c r="N670" s="349" t="s">
        <v>219</v>
      </c>
      <c r="O670" s="349"/>
      <c r="P670" s="335">
        <f t="shared" ref="P670:P707" si="170">ROUND(IF(P668*P669=0,0,P666/P668*P669),2)</f>
        <v>0</v>
      </c>
      <c r="Q670" s="306"/>
      <c r="R670" s="477"/>
      <c r="S670" s="478"/>
      <c r="T670" s="307"/>
    </row>
    <row r="671" spans="2:20" ht="30" customHeight="1">
      <c r="B671" s="289"/>
      <c r="C671" s="294"/>
      <c r="D671" s="294"/>
      <c r="E671" s="294"/>
      <c r="F671" s="294"/>
      <c r="G671" s="294"/>
      <c r="H671" s="294"/>
      <c r="I671" s="294"/>
      <c r="J671" s="294"/>
      <c r="K671" s="294"/>
      <c r="L671" s="294"/>
      <c r="M671" s="294"/>
      <c r="N671" s="294"/>
      <c r="O671" s="294"/>
      <c r="P671" s="294"/>
      <c r="Q671" s="294"/>
      <c r="R671" s="294"/>
      <c r="S671" s="294"/>
      <c r="T671" s="289"/>
    </row>
    <row r="672" spans="2:20" ht="18.75" customHeight="1">
      <c r="B672" s="292">
        <f t="shared" ref="B672" si="171">D672</f>
        <v>0</v>
      </c>
      <c r="C672" s="337" t="s">
        <v>183</v>
      </c>
      <c r="D672" s="479"/>
      <c r="E672" s="480"/>
      <c r="F672" s="480"/>
      <c r="G672" s="480"/>
      <c r="H672" s="480"/>
      <c r="I672" s="481"/>
      <c r="J672" s="294"/>
      <c r="K672" s="294"/>
      <c r="L672" s="295"/>
      <c r="M672" s="294"/>
      <c r="N672" s="294"/>
      <c r="O672" s="294"/>
      <c r="P672" s="296"/>
      <c r="Q672" s="294"/>
      <c r="R672" s="296"/>
      <c r="S672" s="296"/>
      <c r="T672" s="289"/>
    </row>
    <row r="673" spans="2:24" ht="18.75" customHeight="1">
      <c r="B673" s="292"/>
      <c r="C673" s="338" t="s">
        <v>184</v>
      </c>
      <c r="D673" s="479"/>
      <c r="E673" s="480"/>
      <c r="F673" s="480"/>
      <c r="G673" s="480"/>
      <c r="H673" s="480"/>
      <c r="I673" s="481"/>
      <c r="J673" s="294"/>
      <c r="K673" s="295"/>
      <c r="L673" s="294"/>
      <c r="M673" s="294"/>
      <c r="N673" s="294"/>
      <c r="O673" s="294"/>
      <c r="P673" s="296"/>
      <c r="Q673" s="294"/>
      <c r="R673" s="296"/>
      <c r="S673" s="296"/>
      <c r="T673" s="289"/>
    </row>
    <row r="674" spans="2:24" ht="18.75" customHeight="1">
      <c r="B674" s="292">
        <f t="shared" ref="B674:B676" si="172">D674</f>
        <v>0</v>
      </c>
      <c r="C674" s="338" t="s">
        <v>8</v>
      </c>
      <c r="D674" s="479"/>
      <c r="E674" s="480"/>
      <c r="F674" s="480"/>
      <c r="G674" s="480"/>
      <c r="H674" s="480"/>
      <c r="I674" s="481"/>
      <c r="J674" s="294"/>
      <c r="K674" s="294"/>
      <c r="L674" s="295"/>
      <c r="M674" s="294"/>
      <c r="N674" s="294"/>
      <c r="O674" s="294"/>
      <c r="P674" s="296"/>
      <c r="Q674" s="294"/>
      <c r="R674" s="339" t="s">
        <v>185</v>
      </c>
      <c r="S674" s="340"/>
      <c r="T674" s="289"/>
    </row>
    <row r="675" spans="2:24" ht="18.75" customHeight="1">
      <c r="B675" s="292">
        <f t="shared" si="172"/>
        <v>0</v>
      </c>
      <c r="C675" s="338" t="s">
        <v>186</v>
      </c>
      <c r="D675" s="479"/>
      <c r="E675" s="480"/>
      <c r="F675" s="480"/>
      <c r="G675" s="480"/>
      <c r="H675" s="480"/>
      <c r="I675" s="481"/>
      <c r="J675" s="294"/>
      <c r="K675" s="294"/>
      <c r="L675" s="295"/>
      <c r="M675" s="294"/>
      <c r="N675" s="294"/>
      <c r="O675" s="294"/>
      <c r="P675" s="296"/>
      <c r="Q675" s="294"/>
      <c r="R675" s="298" t="s">
        <v>189</v>
      </c>
      <c r="S675" s="299"/>
      <c r="T675" s="289"/>
    </row>
    <row r="676" spans="2:24" ht="18.75" customHeight="1">
      <c r="B676" s="292">
        <f t="shared" si="172"/>
        <v>0</v>
      </c>
      <c r="C676" s="338" t="s">
        <v>190</v>
      </c>
      <c r="D676" s="479"/>
      <c r="E676" s="480"/>
      <c r="F676" s="480"/>
      <c r="G676" s="480"/>
      <c r="H676" s="480"/>
      <c r="I676" s="481"/>
      <c r="J676" s="294"/>
      <c r="K676" s="294"/>
      <c r="L676" s="295"/>
      <c r="M676" s="294"/>
      <c r="N676" s="294"/>
      <c r="O676" s="294"/>
      <c r="P676" s="296"/>
      <c r="Q676" s="294"/>
      <c r="R676" s="298" t="s">
        <v>191</v>
      </c>
      <c r="S676" s="299"/>
      <c r="T676" s="289"/>
    </row>
    <row r="677" spans="2:24" ht="18.75" customHeight="1">
      <c r="B677" s="292"/>
      <c r="C677" s="338" t="s">
        <v>172</v>
      </c>
      <c r="D677" s="471"/>
      <c r="E677" s="482"/>
      <c r="F677" s="482"/>
      <c r="G677" s="482"/>
      <c r="H677" s="482"/>
      <c r="I677" s="472"/>
      <c r="J677" s="294"/>
      <c r="K677" s="295"/>
      <c r="L677" s="294"/>
      <c r="M677" s="294"/>
      <c r="N677" s="294"/>
      <c r="O677" s="294"/>
      <c r="P677" s="296"/>
      <c r="Q677" s="294"/>
      <c r="R677" s="298" t="s">
        <v>192</v>
      </c>
      <c r="S677" s="299"/>
      <c r="T677" s="289"/>
    </row>
    <row r="678" spans="2:24" ht="18.75" customHeight="1">
      <c r="B678" s="341">
        <f t="shared" ref="B678" si="173">D678</f>
        <v>0</v>
      </c>
      <c r="C678" s="338" t="s">
        <v>193</v>
      </c>
      <c r="D678" s="483"/>
      <c r="E678" s="484"/>
      <c r="F678" s="484"/>
      <c r="G678" s="484"/>
      <c r="H678" s="484"/>
      <c r="I678" s="485"/>
      <c r="J678" s="294"/>
      <c r="K678" s="295"/>
      <c r="L678" s="294"/>
      <c r="M678" s="294"/>
      <c r="N678" s="294"/>
      <c r="O678" s="294"/>
      <c r="P678" s="296"/>
      <c r="Q678" s="294"/>
      <c r="R678" s="296"/>
      <c r="S678" s="296"/>
      <c r="T678" s="289"/>
    </row>
    <row r="679" spans="2:24" ht="12" customHeight="1">
      <c r="B679" s="292"/>
      <c r="C679" s="294"/>
      <c r="D679" s="294"/>
      <c r="E679" s="294"/>
      <c r="F679" s="294"/>
      <c r="G679" s="294"/>
      <c r="H679" s="294"/>
      <c r="I679" s="294"/>
      <c r="J679" s="294"/>
      <c r="K679" s="294"/>
      <c r="L679" s="294"/>
      <c r="M679" s="294"/>
      <c r="N679" s="294"/>
      <c r="O679" s="294"/>
      <c r="P679" s="294"/>
      <c r="Q679" s="294"/>
      <c r="R679" s="294"/>
      <c r="S679" s="294"/>
      <c r="T679" s="289"/>
    </row>
    <row r="680" spans="2:24" s="308" customFormat="1" ht="18.75" customHeight="1">
      <c r="B680" s="301"/>
      <c r="C680" s="338" t="s">
        <v>187</v>
      </c>
      <c r="D680" s="303"/>
      <c r="E680" s="303"/>
      <c r="F680" s="303"/>
      <c r="G680" s="303"/>
      <c r="H680" s="303"/>
      <c r="I680" s="303"/>
      <c r="J680" s="303"/>
      <c r="K680" s="303"/>
      <c r="L680" s="303"/>
      <c r="M680" s="303"/>
      <c r="N680" s="303"/>
      <c r="O680" s="304"/>
      <c r="P680" s="305" t="s">
        <v>188</v>
      </c>
      <c r="Q680" s="306"/>
      <c r="R680" s="486" t="s">
        <v>194</v>
      </c>
      <c r="S680" s="487"/>
      <c r="T680" s="307"/>
      <c r="V680" s="288"/>
      <c r="W680" s="288"/>
      <c r="X680" s="288"/>
    </row>
    <row r="681" spans="2:24" ht="6" customHeight="1">
      <c r="B681" s="292"/>
      <c r="C681" s="294"/>
      <c r="D681" s="294"/>
      <c r="E681" s="294"/>
      <c r="F681" s="294"/>
      <c r="G681" s="294"/>
      <c r="H681" s="294"/>
      <c r="I681" s="294"/>
      <c r="J681" s="294"/>
      <c r="K681" s="294"/>
      <c r="L681" s="294"/>
      <c r="M681" s="294"/>
      <c r="N681" s="294"/>
      <c r="O681" s="294"/>
      <c r="P681" s="294"/>
      <c r="Q681" s="294"/>
      <c r="R681" s="294"/>
      <c r="S681" s="294"/>
      <c r="T681" s="289"/>
    </row>
    <row r="682" spans="2:24" ht="18.75" customHeight="1">
      <c r="B682" s="292"/>
      <c r="C682" s="342" t="s">
        <v>195</v>
      </c>
      <c r="D682" s="310"/>
      <c r="E682" s="310"/>
      <c r="F682" s="310"/>
      <c r="G682" s="310"/>
      <c r="H682" s="310"/>
      <c r="I682" s="310"/>
      <c r="J682" s="310"/>
      <c r="K682" s="310"/>
      <c r="L682" s="310"/>
      <c r="M682" s="310"/>
      <c r="N682" s="310"/>
      <c r="O682" s="311"/>
      <c r="P682" s="312">
        <f t="shared" ref="P682:P692" si="174">SUM(D682:O682)</f>
        <v>0</v>
      </c>
      <c r="Q682" s="294"/>
      <c r="R682" s="471"/>
      <c r="S682" s="472"/>
      <c r="T682" s="289"/>
    </row>
    <row r="683" spans="2:24" ht="18.75" customHeight="1">
      <c r="B683" s="292"/>
      <c r="C683" s="342" t="s">
        <v>196</v>
      </c>
      <c r="D683" s="155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56"/>
      <c r="P683" s="312">
        <f t="shared" si="174"/>
        <v>0</v>
      </c>
      <c r="Q683" s="294"/>
      <c r="R683" s="471"/>
      <c r="S683" s="472"/>
      <c r="T683" s="289"/>
    </row>
    <row r="684" spans="2:24" ht="18.75" customHeight="1">
      <c r="B684" s="292"/>
      <c r="C684" s="343" t="s">
        <v>197</v>
      </c>
      <c r="D684" s="310"/>
      <c r="E684" s="310"/>
      <c r="F684" s="310"/>
      <c r="G684" s="310"/>
      <c r="H684" s="310"/>
      <c r="I684" s="310"/>
      <c r="J684" s="310"/>
      <c r="K684" s="310"/>
      <c r="L684" s="310"/>
      <c r="M684" s="310"/>
      <c r="N684" s="310"/>
      <c r="O684" s="311"/>
      <c r="P684" s="312">
        <f t="shared" si="174"/>
        <v>0</v>
      </c>
      <c r="Q684" s="294"/>
      <c r="R684" s="471"/>
      <c r="S684" s="472"/>
      <c r="T684" s="289"/>
    </row>
    <row r="685" spans="2:24" ht="18.75" customHeight="1">
      <c r="B685" s="292"/>
      <c r="C685" s="343" t="s">
        <v>198</v>
      </c>
      <c r="D685" s="310"/>
      <c r="E685" s="310"/>
      <c r="F685" s="310"/>
      <c r="G685" s="310"/>
      <c r="H685" s="310"/>
      <c r="I685" s="310"/>
      <c r="J685" s="310"/>
      <c r="K685" s="310"/>
      <c r="L685" s="310"/>
      <c r="M685" s="310"/>
      <c r="N685" s="310"/>
      <c r="O685" s="311"/>
      <c r="P685" s="312">
        <f t="shared" si="174"/>
        <v>0</v>
      </c>
      <c r="Q685" s="294"/>
      <c r="R685" s="471"/>
      <c r="S685" s="472"/>
      <c r="T685" s="289"/>
    </row>
    <row r="686" spans="2:24" ht="18.75" customHeight="1">
      <c r="B686" s="292"/>
      <c r="C686" s="343" t="s">
        <v>199</v>
      </c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1"/>
      <c r="P686" s="312">
        <f t="shared" si="174"/>
        <v>0</v>
      </c>
      <c r="Q686" s="294"/>
      <c r="R686" s="471"/>
      <c r="S686" s="472"/>
      <c r="T686" s="289"/>
    </row>
    <row r="687" spans="2:24" ht="18.75" customHeight="1">
      <c r="B687" s="292"/>
      <c r="C687" s="343" t="s">
        <v>200</v>
      </c>
      <c r="D687" s="310"/>
      <c r="E687" s="310"/>
      <c r="F687" s="310"/>
      <c r="G687" s="310"/>
      <c r="H687" s="310"/>
      <c r="I687" s="310"/>
      <c r="J687" s="310"/>
      <c r="K687" s="310"/>
      <c r="L687" s="310"/>
      <c r="M687" s="310"/>
      <c r="N687" s="310"/>
      <c r="O687" s="311"/>
      <c r="P687" s="312">
        <f t="shared" si="174"/>
        <v>0</v>
      </c>
      <c r="Q687" s="294"/>
      <c r="R687" s="471"/>
      <c r="S687" s="472"/>
      <c r="T687" s="289"/>
    </row>
    <row r="688" spans="2:24" ht="18.75" customHeight="1">
      <c r="B688" s="292"/>
      <c r="C688" s="343" t="s">
        <v>201</v>
      </c>
      <c r="D688" s="310"/>
      <c r="E688" s="310"/>
      <c r="F688" s="310"/>
      <c r="G688" s="310"/>
      <c r="H688" s="310"/>
      <c r="I688" s="310"/>
      <c r="J688" s="310"/>
      <c r="K688" s="310"/>
      <c r="L688" s="310"/>
      <c r="M688" s="310"/>
      <c r="N688" s="310"/>
      <c r="O688" s="311"/>
      <c r="P688" s="312">
        <f t="shared" si="174"/>
        <v>0</v>
      </c>
      <c r="Q688" s="294"/>
      <c r="R688" s="471"/>
      <c r="S688" s="472"/>
      <c r="T688" s="289"/>
    </row>
    <row r="689" spans="2:20" ht="18.75" customHeight="1">
      <c r="B689" s="292"/>
      <c r="C689" s="343" t="s">
        <v>202</v>
      </c>
      <c r="D689" s="310"/>
      <c r="E689" s="310"/>
      <c r="F689" s="310"/>
      <c r="G689" s="310"/>
      <c r="H689" s="310"/>
      <c r="I689" s="310"/>
      <c r="J689" s="310"/>
      <c r="K689" s="310"/>
      <c r="L689" s="310"/>
      <c r="M689" s="310"/>
      <c r="N689" s="310"/>
      <c r="O689" s="311"/>
      <c r="P689" s="312">
        <f t="shared" si="174"/>
        <v>0</v>
      </c>
      <c r="Q689" s="294"/>
      <c r="R689" s="471"/>
      <c r="S689" s="472"/>
      <c r="T689" s="289"/>
    </row>
    <row r="690" spans="2:20" ht="18.75" customHeight="1">
      <c r="B690" s="292"/>
      <c r="C690" s="343" t="s">
        <v>203</v>
      </c>
      <c r="D690" s="310"/>
      <c r="E690" s="310"/>
      <c r="F690" s="310"/>
      <c r="G690" s="310"/>
      <c r="H690" s="310"/>
      <c r="I690" s="310"/>
      <c r="J690" s="310"/>
      <c r="K690" s="310"/>
      <c r="L690" s="310"/>
      <c r="M690" s="310"/>
      <c r="N690" s="310"/>
      <c r="O690" s="311"/>
      <c r="P690" s="312">
        <f t="shared" si="174"/>
        <v>0</v>
      </c>
      <c r="Q690" s="294"/>
      <c r="R690" s="471"/>
      <c r="S690" s="472"/>
      <c r="T690" s="289"/>
    </row>
    <row r="691" spans="2:20" ht="18.75" customHeight="1">
      <c r="B691" s="292"/>
      <c r="C691" s="343" t="s">
        <v>204</v>
      </c>
      <c r="D691" s="310"/>
      <c r="E691" s="310"/>
      <c r="F691" s="310"/>
      <c r="G691" s="310"/>
      <c r="H691" s="310"/>
      <c r="I691" s="310"/>
      <c r="J691" s="310"/>
      <c r="K691" s="310"/>
      <c r="L691" s="310"/>
      <c r="M691" s="310"/>
      <c r="N691" s="310"/>
      <c r="O691" s="311"/>
      <c r="P691" s="312">
        <f t="shared" si="174"/>
        <v>0</v>
      </c>
      <c r="Q691" s="294"/>
      <c r="R691" s="471"/>
      <c r="S691" s="472"/>
      <c r="T691" s="289"/>
    </row>
    <row r="692" spans="2:20" ht="18.75" customHeight="1">
      <c r="B692" s="292"/>
      <c r="C692" s="338" t="s">
        <v>205</v>
      </c>
      <c r="D692" s="344">
        <f t="shared" ref="D692:O692" si="175">SUBTOTAL(9,D682:D691)</f>
        <v>0</v>
      </c>
      <c r="E692" s="344">
        <f t="shared" si="175"/>
        <v>0</v>
      </c>
      <c r="F692" s="344">
        <f t="shared" si="175"/>
        <v>0</v>
      </c>
      <c r="G692" s="344">
        <f t="shared" si="175"/>
        <v>0</v>
      </c>
      <c r="H692" s="344">
        <f t="shared" si="175"/>
        <v>0</v>
      </c>
      <c r="I692" s="344">
        <f t="shared" si="175"/>
        <v>0</v>
      </c>
      <c r="J692" s="344">
        <f t="shared" si="175"/>
        <v>0</v>
      </c>
      <c r="K692" s="344">
        <f t="shared" si="175"/>
        <v>0</v>
      </c>
      <c r="L692" s="344">
        <f t="shared" si="175"/>
        <v>0</v>
      </c>
      <c r="M692" s="344">
        <f t="shared" si="175"/>
        <v>0</v>
      </c>
      <c r="N692" s="344">
        <f t="shared" si="175"/>
        <v>0</v>
      </c>
      <c r="O692" s="345">
        <f t="shared" si="175"/>
        <v>0</v>
      </c>
      <c r="P692" s="312">
        <f t="shared" si="174"/>
        <v>0</v>
      </c>
      <c r="Q692" s="294"/>
      <c r="R692" s="471"/>
      <c r="S692" s="472"/>
      <c r="T692" s="289"/>
    </row>
    <row r="693" spans="2:20" ht="18.75" customHeight="1">
      <c r="B693" s="292"/>
      <c r="C693" s="313" t="s">
        <v>206</v>
      </c>
      <c r="D693" s="315"/>
      <c r="E693" s="315"/>
      <c r="F693" s="315"/>
      <c r="G693" s="315"/>
      <c r="H693" s="315"/>
      <c r="I693" s="315"/>
      <c r="J693" s="315"/>
      <c r="K693" s="315"/>
      <c r="L693" s="315"/>
      <c r="M693" s="315"/>
      <c r="N693" s="315"/>
      <c r="O693" s="316"/>
      <c r="P693" s="312">
        <f t="shared" ref="P693:P703" si="176">SUM(D693:O693)</f>
        <v>0</v>
      </c>
      <c r="Q693" s="294"/>
      <c r="R693" s="471"/>
      <c r="S693" s="472"/>
      <c r="T693" s="289"/>
    </row>
    <row r="694" spans="2:20" ht="18.75" customHeight="1">
      <c r="B694" s="292"/>
      <c r="C694" s="313" t="s">
        <v>207</v>
      </c>
      <c r="D694" s="315"/>
      <c r="E694" s="315"/>
      <c r="F694" s="315"/>
      <c r="G694" s="315"/>
      <c r="H694" s="315"/>
      <c r="I694" s="315"/>
      <c r="J694" s="315"/>
      <c r="K694" s="315"/>
      <c r="L694" s="315"/>
      <c r="M694" s="315"/>
      <c r="N694" s="315"/>
      <c r="O694" s="316"/>
      <c r="P694" s="312">
        <f t="shared" si="176"/>
        <v>0</v>
      </c>
      <c r="Q694" s="294"/>
      <c r="R694" s="471"/>
      <c r="S694" s="472"/>
      <c r="T694" s="289"/>
    </row>
    <row r="695" spans="2:20" ht="18.75" customHeight="1">
      <c r="B695" s="292"/>
      <c r="C695" s="338" t="s">
        <v>208</v>
      </c>
      <c r="D695" s="344">
        <f t="shared" ref="D695:O695" si="177">SUBTOTAL(9,D693:D694)</f>
        <v>0</v>
      </c>
      <c r="E695" s="344">
        <f t="shared" si="177"/>
        <v>0</v>
      </c>
      <c r="F695" s="344">
        <f t="shared" si="177"/>
        <v>0</v>
      </c>
      <c r="G695" s="344">
        <f t="shared" si="177"/>
        <v>0</v>
      </c>
      <c r="H695" s="344">
        <f t="shared" si="177"/>
        <v>0</v>
      </c>
      <c r="I695" s="344">
        <f t="shared" si="177"/>
        <v>0</v>
      </c>
      <c r="J695" s="344">
        <f t="shared" si="177"/>
        <v>0</v>
      </c>
      <c r="K695" s="344">
        <f t="shared" si="177"/>
        <v>0</v>
      </c>
      <c r="L695" s="344">
        <f t="shared" si="177"/>
        <v>0</v>
      </c>
      <c r="M695" s="344">
        <f t="shared" si="177"/>
        <v>0</v>
      </c>
      <c r="N695" s="344">
        <f t="shared" si="177"/>
        <v>0</v>
      </c>
      <c r="O695" s="345">
        <f t="shared" si="177"/>
        <v>0</v>
      </c>
      <c r="P695" s="312">
        <f t="shared" si="176"/>
        <v>0</v>
      </c>
      <c r="Q695" s="294"/>
      <c r="R695" s="471"/>
      <c r="S695" s="472"/>
      <c r="T695" s="289"/>
    </row>
    <row r="696" spans="2:20" ht="18.75" customHeight="1">
      <c r="B696" s="292"/>
      <c r="C696" s="313" t="s">
        <v>209</v>
      </c>
      <c r="D696" s="315"/>
      <c r="E696" s="315"/>
      <c r="F696" s="315"/>
      <c r="G696" s="315"/>
      <c r="H696" s="315"/>
      <c r="I696" s="315"/>
      <c r="J696" s="315"/>
      <c r="K696" s="315"/>
      <c r="L696" s="315"/>
      <c r="M696" s="315"/>
      <c r="N696" s="315"/>
      <c r="O696" s="316"/>
      <c r="P696" s="312">
        <f t="shared" si="176"/>
        <v>0</v>
      </c>
      <c r="Q696" s="294"/>
      <c r="R696" s="471"/>
      <c r="S696" s="472"/>
      <c r="T696" s="289"/>
    </row>
    <row r="697" spans="2:20" ht="18.75" customHeight="1">
      <c r="B697" s="292"/>
      <c r="C697" s="313" t="s">
        <v>210</v>
      </c>
      <c r="D697" s="315"/>
      <c r="E697" s="315"/>
      <c r="F697" s="315"/>
      <c r="G697" s="315"/>
      <c r="H697" s="315"/>
      <c r="I697" s="315"/>
      <c r="J697" s="315"/>
      <c r="K697" s="315"/>
      <c r="L697" s="315"/>
      <c r="M697" s="315"/>
      <c r="N697" s="315"/>
      <c r="O697" s="316"/>
      <c r="P697" s="312">
        <f t="shared" si="176"/>
        <v>0</v>
      </c>
      <c r="Q697" s="294"/>
      <c r="R697" s="471"/>
      <c r="S697" s="472"/>
      <c r="T697" s="289"/>
    </row>
    <row r="698" spans="2:20" ht="18.75" customHeight="1">
      <c r="B698" s="292"/>
      <c r="C698" s="313" t="s">
        <v>211</v>
      </c>
      <c r="D698" s="315"/>
      <c r="E698" s="315"/>
      <c r="F698" s="315"/>
      <c r="G698" s="315"/>
      <c r="H698" s="315"/>
      <c r="I698" s="315"/>
      <c r="J698" s="315"/>
      <c r="K698" s="315"/>
      <c r="L698" s="315"/>
      <c r="M698" s="315"/>
      <c r="N698" s="315"/>
      <c r="O698" s="316"/>
      <c r="P698" s="312">
        <f t="shared" si="176"/>
        <v>0</v>
      </c>
      <c r="Q698" s="294"/>
      <c r="R698" s="471"/>
      <c r="S698" s="472"/>
      <c r="T698" s="289"/>
    </row>
    <row r="699" spans="2:20" ht="18.75" customHeight="1">
      <c r="B699" s="292"/>
      <c r="C699" s="313" t="s">
        <v>212</v>
      </c>
      <c r="D699" s="315"/>
      <c r="E699" s="315"/>
      <c r="F699" s="315"/>
      <c r="G699" s="315"/>
      <c r="H699" s="315"/>
      <c r="I699" s="315"/>
      <c r="J699" s="315"/>
      <c r="K699" s="315"/>
      <c r="L699" s="315"/>
      <c r="M699" s="315"/>
      <c r="N699" s="315"/>
      <c r="O699" s="316"/>
      <c r="P699" s="312">
        <f t="shared" si="176"/>
        <v>0</v>
      </c>
      <c r="Q699" s="294"/>
      <c r="R699" s="471"/>
      <c r="S699" s="472"/>
      <c r="T699" s="289"/>
    </row>
    <row r="700" spans="2:20" ht="18.75" customHeight="1">
      <c r="B700" s="292"/>
      <c r="C700" s="342" t="s">
        <v>213</v>
      </c>
      <c r="D700" s="310"/>
      <c r="E700" s="310"/>
      <c r="F700" s="310"/>
      <c r="G700" s="310"/>
      <c r="H700" s="310"/>
      <c r="I700" s="310"/>
      <c r="J700" s="310"/>
      <c r="K700" s="310"/>
      <c r="L700" s="310"/>
      <c r="M700" s="310"/>
      <c r="N700" s="310"/>
      <c r="O700" s="311"/>
      <c r="P700" s="312">
        <f t="shared" si="176"/>
        <v>0</v>
      </c>
      <c r="Q700" s="294"/>
      <c r="R700" s="471"/>
      <c r="S700" s="472"/>
      <c r="T700" s="289"/>
    </row>
    <row r="701" spans="2:20" ht="18.75" customHeight="1">
      <c r="B701" s="292"/>
      <c r="C701" s="346" t="s">
        <v>214</v>
      </c>
      <c r="D701" s="310"/>
      <c r="E701" s="310"/>
      <c r="F701" s="310"/>
      <c r="G701" s="310"/>
      <c r="H701" s="310"/>
      <c r="I701" s="310"/>
      <c r="J701" s="310"/>
      <c r="K701" s="310"/>
      <c r="L701" s="310"/>
      <c r="M701" s="310"/>
      <c r="N701" s="310"/>
      <c r="O701" s="311"/>
      <c r="P701" s="312">
        <f t="shared" si="176"/>
        <v>0</v>
      </c>
      <c r="Q701" s="294"/>
      <c r="R701" s="471"/>
      <c r="S701" s="472"/>
      <c r="T701" s="289"/>
    </row>
    <row r="702" spans="2:20" ht="18.75" customHeight="1">
      <c r="B702" s="292"/>
      <c r="C702" s="347" t="s">
        <v>215</v>
      </c>
      <c r="D702" s="318"/>
      <c r="E702" s="318"/>
      <c r="F702" s="318"/>
      <c r="G702" s="318"/>
      <c r="H702" s="318"/>
      <c r="I702" s="318"/>
      <c r="J702" s="318"/>
      <c r="K702" s="318"/>
      <c r="L702" s="318"/>
      <c r="M702" s="318"/>
      <c r="N702" s="318"/>
      <c r="O702" s="319"/>
      <c r="P702" s="320">
        <f t="shared" si="176"/>
        <v>0</v>
      </c>
      <c r="Q702" s="294"/>
      <c r="R702" s="473"/>
      <c r="S702" s="474"/>
      <c r="T702" s="289"/>
    </row>
    <row r="703" spans="2:20" ht="18.75" customHeight="1">
      <c r="B703" s="292"/>
      <c r="C703" s="348" t="s">
        <v>216</v>
      </c>
      <c r="D703" s="322">
        <f t="shared" ref="D703:O703" si="178">SUBTOTAL(9,D682:D702)</f>
        <v>0</v>
      </c>
      <c r="E703" s="322">
        <f t="shared" si="178"/>
        <v>0</v>
      </c>
      <c r="F703" s="322">
        <f t="shared" si="178"/>
        <v>0</v>
      </c>
      <c r="G703" s="322">
        <f t="shared" si="178"/>
        <v>0</v>
      </c>
      <c r="H703" s="322">
        <f t="shared" si="178"/>
        <v>0</v>
      </c>
      <c r="I703" s="322">
        <f t="shared" si="178"/>
        <v>0</v>
      </c>
      <c r="J703" s="322">
        <f t="shared" si="178"/>
        <v>0</v>
      </c>
      <c r="K703" s="322">
        <f t="shared" si="178"/>
        <v>0</v>
      </c>
      <c r="L703" s="322">
        <f t="shared" si="178"/>
        <v>0</v>
      </c>
      <c r="M703" s="322">
        <f t="shared" si="178"/>
        <v>0</v>
      </c>
      <c r="N703" s="322">
        <f t="shared" si="178"/>
        <v>0</v>
      </c>
      <c r="O703" s="323">
        <f t="shared" si="178"/>
        <v>0</v>
      </c>
      <c r="P703" s="324">
        <f t="shared" si="176"/>
        <v>0</v>
      </c>
      <c r="Q703" s="294"/>
      <c r="R703" s="475"/>
      <c r="S703" s="476"/>
      <c r="T703" s="289"/>
    </row>
    <row r="704" spans="2:20" ht="6" customHeight="1">
      <c r="B704" s="292"/>
      <c r="C704" s="294"/>
      <c r="D704" s="294"/>
      <c r="E704" s="294"/>
      <c r="F704" s="294"/>
      <c r="G704" s="294"/>
      <c r="H704" s="294"/>
      <c r="I704" s="294"/>
      <c r="J704" s="294"/>
      <c r="K704" s="294"/>
      <c r="L704" s="294"/>
      <c r="M704" s="294"/>
      <c r="N704" s="294"/>
      <c r="O704" s="294"/>
      <c r="P704" s="294"/>
      <c r="Q704" s="294"/>
      <c r="R704" s="325"/>
      <c r="S704" s="325"/>
      <c r="T704" s="289"/>
    </row>
    <row r="705" spans="2:24" ht="18.75" customHeight="1">
      <c r="B705" s="326"/>
      <c r="C705" s="342" t="s">
        <v>217</v>
      </c>
      <c r="D705" s="327"/>
      <c r="E705" s="327"/>
      <c r="F705" s="327"/>
      <c r="G705" s="327"/>
      <c r="H705" s="327"/>
      <c r="I705" s="327"/>
      <c r="J705" s="327"/>
      <c r="K705" s="327"/>
      <c r="L705" s="327"/>
      <c r="M705" s="327"/>
      <c r="N705" s="327"/>
      <c r="O705" s="328"/>
      <c r="P705" s="329">
        <f t="shared" ref="P705:P706" si="179">SUM(D705:O705)</f>
        <v>0</v>
      </c>
      <c r="Q705" s="294"/>
      <c r="R705" s="471"/>
      <c r="S705" s="472"/>
      <c r="T705" s="289"/>
    </row>
    <row r="706" spans="2:24" ht="18.75" customHeight="1">
      <c r="B706" s="326"/>
      <c r="C706" s="342" t="s">
        <v>218</v>
      </c>
      <c r="D706" s="327"/>
      <c r="E706" s="327"/>
      <c r="F706" s="327"/>
      <c r="G706" s="327"/>
      <c r="H706" s="327"/>
      <c r="I706" s="327"/>
      <c r="J706" s="327"/>
      <c r="K706" s="327"/>
      <c r="L706" s="327"/>
      <c r="M706" s="327"/>
      <c r="N706" s="330"/>
      <c r="O706" s="331"/>
      <c r="P706" s="332">
        <f t="shared" si="179"/>
        <v>0</v>
      </c>
      <c r="Q706" s="294"/>
      <c r="R706" s="473"/>
      <c r="S706" s="474"/>
      <c r="T706" s="289"/>
    </row>
    <row r="707" spans="2:24" s="308" customFormat="1" ht="18.75" customHeight="1">
      <c r="B707" s="301"/>
      <c r="C707" s="294"/>
      <c r="D707" s="294"/>
      <c r="E707" s="294"/>
      <c r="F707" s="294"/>
      <c r="G707" s="294"/>
      <c r="H707" s="294"/>
      <c r="I707" s="294"/>
      <c r="J707" s="294"/>
      <c r="K707" s="294"/>
      <c r="L707" s="294"/>
      <c r="M707" s="294"/>
      <c r="N707" s="349" t="s">
        <v>219</v>
      </c>
      <c r="O707" s="349"/>
      <c r="P707" s="335">
        <f t="shared" si="170"/>
        <v>0</v>
      </c>
      <c r="Q707" s="306"/>
      <c r="R707" s="477"/>
      <c r="S707" s="478"/>
      <c r="T707" s="307"/>
    </row>
    <row r="708" spans="2:24" ht="30" customHeight="1">
      <c r="B708" s="289"/>
      <c r="C708" s="294"/>
      <c r="D708" s="294"/>
      <c r="E708" s="294"/>
      <c r="F708" s="294"/>
      <c r="G708" s="294"/>
      <c r="H708" s="294"/>
      <c r="I708" s="294"/>
      <c r="J708" s="294"/>
      <c r="K708" s="294"/>
      <c r="L708" s="294"/>
      <c r="M708" s="294"/>
      <c r="N708" s="294"/>
      <c r="O708" s="294"/>
      <c r="P708" s="294"/>
      <c r="Q708" s="294"/>
      <c r="R708" s="294"/>
      <c r="S708" s="294"/>
      <c r="T708" s="289"/>
    </row>
    <row r="709" spans="2:24" ht="18.75" customHeight="1">
      <c r="B709" s="292">
        <f t="shared" ref="B709" si="180">D709</f>
        <v>0</v>
      </c>
      <c r="C709" s="337" t="s">
        <v>183</v>
      </c>
      <c r="D709" s="479"/>
      <c r="E709" s="480"/>
      <c r="F709" s="480"/>
      <c r="G709" s="480"/>
      <c r="H709" s="480"/>
      <c r="I709" s="481"/>
      <c r="J709" s="294"/>
      <c r="K709" s="294"/>
      <c r="L709" s="295"/>
      <c r="M709" s="294"/>
      <c r="N709" s="294"/>
      <c r="O709" s="294"/>
      <c r="P709" s="296"/>
      <c r="Q709" s="294"/>
      <c r="R709" s="296"/>
      <c r="S709" s="296"/>
      <c r="T709" s="289"/>
    </row>
    <row r="710" spans="2:24" ht="18.75" customHeight="1">
      <c r="B710" s="292"/>
      <c r="C710" s="338" t="s">
        <v>184</v>
      </c>
      <c r="D710" s="479"/>
      <c r="E710" s="480"/>
      <c r="F710" s="480"/>
      <c r="G710" s="480"/>
      <c r="H710" s="480"/>
      <c r="I710" s="481"/>
      <c r="J710" s="294"/>
      <c r="K710" s="295"/>
      <c r="L710" s="294"/>
      <c r="M710" s="294"/>
      <c r="N710" s="294"/>
      <c r="O710" s="294"/>
      <c r="P710" s="296"/>
      <c r="Q710" s="294"/>
      <c r="R710" s="296"/>
      <c r="S710" s="296"/>
      <c r="T710" s="289"/>
    </row>
    <row r="711" spans="2:24" ht="18.75" customHeight="1">
      <c r="B711" s="292">
        <f t="shared" ref="B711:B713" si="181">D711</f>
        <v>0</v>
      </c>
      <c r="C711" s="338" t="s">
        <v>8</v>
      </c>
      <c r="D711" s="479"/>
      <c r="E711" s="480"/>
      <c r="F711" s="480"/>
      <c r="G711" s="480"/>
      <c r="H711" s="480"/>
      <c r="I711" s="481"/>
      <c r="J711" s="294"/>
      <c r="K711" s="294"/>
      <c r="L711" s="295"/>
      <c r="M711" s="294"/>
      <c r="N711" s="294"/>
      <c r="O711" s="294"/>
      <c r="P711" s="296"/>
      <c r="Q711" s="294"/>
      <c r="R711" s="339" t="s">
        <v>185</v>
      </c>
      <c r="S711" s="340"/>
      <c r="T711" s="289"/>
    </row>
    <row r="712" spans="2:24" ht="18.75" customHeight="1">
      <c r="B712" s="292">
        <f t="shared" si="181"/>
        <v>0</v>
      </c>
      <c r="C712" s="338" t="s">
        <v>186</v>
      </c>
      <c r="D712" s="479"/>
      <c r="E712" s="480"/>
      <c r="F712" s="480"/>
      <c r="G712" s="480"/>
      <c r="H712" s="480"/>
      <c r="I712" s="481"/>
      <c r="J712" s="294"/>
      <c r="K712" s="294"/>
      <c r="L712" s="295"/>
      <c r="M712" s="294"/>
      <c r="N712" s="294"/>
      <c r="O712" s="294"/>
      <c r="P712" s="296"/>
      <c r="Q712" s="294"/>
      <c r="R712" s="298" t="s">
        <v>189</v>
      </c>
      <c r="S712" s="299"/>
      <c r="T712" s="289"/>
    </row>
    <row r="713" spans="2:24" ht="18.75" customHeight="1">
      <c r="B713" s="292">
        <f t="shared" si="181"/>
        <v>0</v>
      </c>
      <c r="C713" s="338" t="s">
        <v>190</v>
      </c>
      <c r="D713" s="479"/>
      <c r="E713" s="480"/>
      <c r="F713" s="480"/>
      <c r="G713" s="480"/>
      <c r="H713" s="480"/>
      <c r="I713" s="481"/>
      <c r="J713" s="294"/>
      <c r="K713" s="294"/>
      <c r="L713" s="295"/>
      <c r="M713" s="294"/>
      <c r="N713" s="294"/>
      <c r="O713" s="294"/>
      <c r="P713" s="296"/>
      <c r="Q713" s="294"/>
      <c r="R713" s="298" t="s">
        <v>191</v>
      </c>
      <c r="S713" s="299"/>
      <c r="T713" s="289"/>
    </row>
    <row r="714" spans="2:24" ht="18.75" customHeight="1">
      <c r="B714" s="292"/>
      <c r="C714" s="338" t="s">
        <v>172</v>
      </c>
      <c r="D714" s="471"/>
      <c r="E714" s="482"/>
      <c r="F714" s="482"/>
      <c r="G714" s="482"/>
      <c r="H714" s="482"/>
      <c r="I714" s="472"/>
      <c r="J714" s="294"/>
      <c r="K714" s="295"/>
      <c r="L714" s="294"/>
      <c r="M714" s="294"/>
      <c r="N714" s="294"/>
      <c r="O714" s="294"/>
      <c r="P714" s="296"/>
      <c r="Q714" s="294"/>
      <c r="R714" s="298" t="s">
        <v>192</v>
      </c>
      <c r="S714" s="299"/>
      <c r="T714" s="289"/>
    </row>
    <row r="715" spans="2:24" ht="18.75" customHeight="1">
      <c r="B715" s="341">
        <f t="shared" ref="B715" si="182">D715</f>
        <v>0</v>
      </c>
      <c r="C715" s="338" t="s">
        <v>193</v>
      </c>
      <c r="D715" s="483"/>
      <c r="E715" s="484"/>
      <c r="F715" s="484"/>
      <c r="G715" s="484"/>
      <c r="H715" s="484"/>
      <c r="I715" s="485"/>
      <c r="J715" s="294"/>
      <c r="K715" s="295"/>
      <c r="L715" s="294"/>
      <c r="M715" s="294"/>
      <c r="N715" s="294"/>
      <c r="O715" s="294"/>
      <c r="P715" s="296"/>
      <c r="Q715" s="294"/>
      <c r="R715" s="296"/>
      <c r="S715" s="296"/>
      <c r="T715" s="289"/>
    </row>
    <row r="716" spans="2:24" ht="12" customHeight="1">
      <c r="B716" s="292"/>
      <c r="C716" s="294"/>
      <c r="D716" s="294"/>
      <c r="E716" s="294"/>
      <c r="F716" s="294"/>
      <c r="G716" s="294"/>
      <c r="H716" s="294"/>
      <c r="I716" s="294"/>
      <c r="J716" s="294"/>
      <c r="K716" s="294"/>
      <c r="L716" s="294"/>
      <c r="M716" s="294"/>
      <c r="N716" s="294"/>
      <c r="O716" s="294"/>
      <c r="P716" s="294"/>
      <c r="Q716" s="294"/>
      <c r="R716" s="294"/>
      <c r="S716" s="294"/>
      <c r="T716" s="289"/>
    </row>
    <row r="717" spans="2:24" s="308" customFormat="1" ht="18.75" customHeight="1">
      <c r="B717" s="301"/>
      <c r="C717" s="338" t="s">
        <v>187</v>
      </c>
      <c r="D717" s="303"/>
      <c r="E717" s="303"/>
      <c r="F717" s="303"/>
      <c r="G717" s="303"/>
      <c r="H717" s="303"/>
      <c r="I717" s="303"/>
      <c r="J717" s="303"/>
      <c r="K717" s="303"/>
      <c r="L717" s="303"/>
      <c r="M717" s="303"/>
      <c r="N717" s="303"/>
      <c r="O717" s="304"/>
      <c r="P717" s="305" t="s">
        <v>188</v>
      </c>
      <c r="Q717" s="306"/>
      <c r="R717" s="486" t="s">
        <v>194</v>
      </c>
      <c r="S717" s="487"/>
      <c r="T717" s="307"/>
      <c r="V717" s="288"/>
      <c r="W717" s="288"/>
      <c r="X717" s="288"/>
    </row>
    <row r="718" spans="2:24" ht="6" customHeight="1">
      <c r="B718" s="292"/>
      <c r="C718" s="294"/>
      <c r="D718" s="294"/>
      <c r="E718" s="294"/>
      <c r="F718" s="294"/>
      <c r="G718" s="294"/>
      <c r="H718" s="294"/>
      <c r="I718" s="294"/>
      <c r="J718" s="294"/>
      <c r="K718" s="294"/>
      <c r="L718" s="294"/>
      <c r="M718" s="294"/>
      <c r="N718" s="294"/>
      <c r="O718" s="294"/>
      <c r="P718" s="294"/>
      <c r="Q718" s="294"/>
      <c r="R718" s="294"/>
      <c r="S718" s="294"/>
      <c r="T718" s="289"/>
    </row>
    <row r="719" spans="2:24" ht="18.75" customHeight="1">
      <c r="B719" s="292"/>
      <c r="C719" s="342" t="s">
        <v>195</v>
      </c>
      <c r="D719" s="310"/>
      <c r="E719" s="310"/>
      <c r="F719" s="310"/>
      <c r="G719" s="310"/>
      <c r="H719" s="310"/>
      <c r="I719" s="310"/>
      <c r="J719" s="310"/>
      <c r="K719" s="310"/>
      <c r="L719" s="310"/>
      <c r="M719" s="310"/>
      <c r="N719" s="310"/>
      <c r="O719" s="311"/>
      <c r="P719" s="312">
        <f t="shared" ref="P719:P729" si="183">SUM(D719:O719)</f>
        <v>0</v>
      </c>
      <c r="Q719" s="294"/>
      <c r="R719" s="471"/>
      <c r="S719" s="472"/>
      <c r="T719" s="289"/>
    </row>
    <row r="720" spans="2:24" ht="18.75" customHeight="1">
      <c r="B720" s="292"/>
      <c r="C720" s="342" t="s">
        <v>196</v>
      </c>
      <c r="D720" s="155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56"/>
      <c r="P720" s="312">
        <f t="shared" si="183"/>
        <v>0</v>
      </c>
      <c r="Q720" s="294"/>
      <c r="R720" s="471"/>
      <c r="S720" s="472"/>
      <c r="T720" s="289"/>
    </row>
    <row r="721" spans="2:20" ht="18.75" customHeight="1">
      <c r="B721" s="292"/>
      <c r="C721" s="343" t="s">
        <v>197</v>
      </c>
      <c r="D721" s="310"/>
      <c r="E721" s="310"/>
      <c r="F721" s="310"/>
      <c r="G721" s="310"/>
      <c r="H721" s="310"/>
      <c r="I721" s="310"/>
      <c r="J721" s="310"/>
      <c r="K721" s="310"/>
      <c r="L721" s="310"/>
      <c r="M721" s="310"/>
      <c r="N721" s="310"/>
      <c r="O721" s="311"/>
      <c r="P721" s="312">
        <f t="shared" si="183"/>
        <v>0</v>
      </c>
      <c r="Q721" s="294"/>
      <c r="R721" s="471"/>
      <c r="S721" s="472"/>
      <c r="T721" s="289"/>
    </row>
    <row r="722" spans="2:20" ht="18.75" customHeight="1">
      <c r="B722" s="292"/>
      <c r="C722" s="343" t="s">
        <v>198</v>
      </c>
      <c r="D722" s="310"/>
      <c r="E722" s="310"/>
      <c r="F722" s="310"/>
      <c r="G722" s="310"/>
      <c r="H722" s="310"/>
      <c r="I722" s="310"/>
      <c r="J722" s="310"/>
      <c r="K722" s="310"/>
      <c r="L722" s="310"/>
      <c r="M722" s="310"/>
      <c r="N722" s="310"/>
      <c r="O722" s="311"/>
      <c r="P722" s="312">
        <f t="shared" si="183"/>
        <v>0</v>
      </c>
      <c r="Q722" s="294"/>
      <c r="R722" s="471"/>
      <c r="S722" s="472"/>
      <c r="T722" s="289"/>
    </row>
    <row r="723" spans="2:20" ht="18.75" customHeight="1">
      <c r="B723" s="292"/>
      <c r="C723" s="343" t="s">
        <v>199</v>
      </c>
      <c r="D723" s="310"/>
      <c r="E723" s="310"/>
      <c r="F723" s="310"/>
      <c r="G723" s="310"/>
      <c r="H723" s="310"/>
      <c r="I723" s="310"/>
      <c r="J723" s="310"/>
      <c r="K723" s="310"/>
      <c r="L723" s="310"/>
      <c r="M723" s="310"/>
      <c r="N723" s="310"/>
      <c r="O723" s="311"/>
      <c r="P723" s="312">
        <f t="shared" si="183"/>
        <v>0</v>
      </c>
      <c r="Q723" s="294"/>
      <c r="R723" s="471"/>
      <c r="S723" s="472"/>
      <c r="T723" s="289"/>
    </row>
    <row r="724" spans="2:20" ht="18.75" customHeight="1">
      <c r="B724" s="292"/>
      <c r="C724" s="343" t="s">
        <v>200</v>
      </c>
      <c r="D724" s="310"/>
      <c r="E724" s="310"/>
      <c r="F724" s="310"/>
      <c r="G724" s="310"/>
      <c r="H724" s="310"/>
      <c r="I724" s="310"/>
      <c r="J724" s="310"/>
      <c r="K724" s="310"/>
      <c r="L724" s="310"/>
      <c r="M724" s="310"/>
      <c r="N724" s="310"/>
      <c r="O724" s="311"/>
      <c r="P724" s="312">
        <f t="shared" si="183"/>
        <v>0</v>
      </c>
      <c r="Q724" s="294"/>
      <c r="R724" s="471"/>
      <c r="S724" s="472"/>
      <c r="T724" s="289"/>
    </row>
    <row r="725" spans="2:20" ht="18.75" customHeight="1">
      <c r="B725" s="292"/>
      <c r="C725" s="343" t="s">
        <v>201</v>
      </c>
      <c r="D725" s="310"/>
      <c r="E725" s="310"/>
      <c r="F725" s="310"/>
      <c r="G725" s="310"/>
      <c r="H725" s="310"/>
      <c r="I725" s="310"/>
      <c r="J725" s="310"/>
      <c r="K725" s="310"/>
      <c r="L725" s="310"/>
      <c r="M725" s="310"/>
      <c r="N725" s="310"/>
      <c r="O725" s="311"/>
      <c r="P725" s="312">
        <f t="shared" si="183"/>
        <v>0</v>
      </c>
      <c r="Q725" s="294"/>
      <c r="R725" s="471"/>
      <c r="S725" s="472"/>
      <c r="T725" s="289"/>
    </row>
    <row r="726" spans="2:20" ht="18.75" customHeight="1">
      <c r="B726" s="292"/>
      <c r="C726" s="343" t="s">
        <v>202</v>
      </c>
      <c r="D726" s="310"/>
      <c r="E726" s="310"/>
      <c r="F726" s="310"/>
      <c r="G726" s="310"/>
      <c r="H726" s="310"/>
      <c r="I726" s="310"/>
      <c r="J726" s="310"/>
      <c r="K726" s="310"/>
      <c r="L726" s="310"/>
      <c r="M726" s="310"/>
      <c r="N726" s="310"/>
      <c r="O726" s="311"/>
      <c r="P726" s="312">
        <f t="shared" si="183"/>
        <v>0</v>
      </c>
      <c r="Q726" s="294"/>
      <c r="R726" s="471"/>
      <c r="S726" s="472"/>
      <c r="T726" s="289"/>
    </row>
    <row r="727" spans="2:20" ht="18.75" customHeight="1">
      <c r="B727" s="292"/>
      <c r="C727" s="343" t="s">
        <v>203</v>
      </c>
      <c r="D727" s="310"/>
      <c r="E727" s="310"/>
      <c r="F727" s="310"/>
      <c r="G727" s="310"/>
      <c r="H727" s="310"/>
      <c r="I727" s="310"/>
      <c r="J727" s="310"/>
      <c r="K727" s="310"/>
      <c r="L727" s="310"/>
      <c r="M727" s="310"/>
      <c r="N727" s="310"/>
      <c r="O727" s="311"/>
      <c r="P727" s="312">
        <f t="shared" si="183"/>
        <v>0</v>
      </c>
      <c r="Q727" s="294"/>
      <c r="R727" s="471"/>
      <c r="S727" s="472"/>
      <c r="T727" s="289"/>
    </row>
    <row r="728" spans="2:20" ht="18.75" customHeight="1">
      <c r="B728" s="292"/>
      <c r="C728" s="343" t="s">
        <v>204</v>
      </c>
      <c r="D728" s="310"/>
      <c r="E728" s="310"/>
      <c r="F728" s="310"/>
      <c r="G728" s="310"/>
      <c r="H728" s="310"/>
      <c r="I728" s="310"/>
      <c r="J728" s="310"/>
      <c r="K728" s="310"/>
      <c r="L728" s="310"/>
      <c r="M728" s="310"/>
      <c r="N728" s="310"/>
      <c r="O728" s="311"/>
      <c r="P728" s="312">
        <f t="shared" si="183"/>
        <v>0</v>
      </c>
      <c r="Q728" s="294"/>
      <c r="R728" s="471"/>
      <c r="S728" s="472"/>
      <c r="T728" s="289"/>
    </row>
    <row r="729" spans="2:20" ht="18.75" customHeight="1">
      <c r="B729" s="292"/>
      <c r="C729" s="338" t="s">
        <v>205</v>
      </c>
      <c r="D729" s="344">
        <f t="shared" ref="D729:O729" si="184">SUBTOTAL(9,D719:D728)</f>
        <v>0</v>
      </c>
      <c r="E729" s="344">
        <f t="shared" si="184"/>
        <v>0</v>
      </c>
      <c r="F729" s="344">
        <f t="shared" si="184"/>
        <v>0</v>
      </c>
      <c r="G729" s="344">
        <f t="shared" si="184"/>
        <v>0</v>
      </c>
      <c r="H729" s="344">
        <f t="shared" si="184"/>
        <v>0</v>
      </c>
      <c r="I729" s="344">
        <f t="shared" si="184"/>
        <v>0</v>
      </c>
      <c r="J729" s="344">
        <f t="shared" si="184"/>
        <v>0</v>
      </c>
      <c r="K729" s="344">
        <f t="shared" si="184"/>
        <v>0</v>
      </c>
      <c r="L729" s="344">
        <f t="shared" si="184"/>
        <v>0</v>
      </c>
      <c r="M729" s="344">
        <f t="shared" si="184"/>
        <v>0</v>
      </c>
      <c r="N729" s="344">
        <f t="shared" si="184"/>
        <v>0</v>
      </c>
      <c r="O729" s="345">
        <f t="shared" si="184"/>
        <v>0</v>
      </c>
      <c r="P729" s="312">
        <f t="shared" si="183"/>
        <v>0</v>
      </c>
      <c r="Q729" s="294"/>
      <c r="R729" s="471"/>
      <c r="S729" s="472"/>
      <c r="T729" s="289"/>
    </row>
    <row r="730" spans="2:20" ht="18.75" customHeight="1">
      <c r="B730" s="292"/>
      <c r="C730" s="313" t="s">
        <v>206</v>
      </c>
      <c r="D730" s="315"/>
      <c r="E730" s="315"/>
      <c r="F730" s="315"/>
      <c r="G730" s="315"/>
      <c r="H730" s="315"/>
      <c r="I730" s="315"/>
      <c r="J730" s="315"/>
      <c r="K730" s="315"/>
      <c r="L730" s="315"/>
      <c r="M730" s="315"/>
      <c r="N730" s="315"/>
      <c r="O730" s="316"/>
      <c r="P730" s="312">
        <f t="shared" ref="P730:P740" si="185">SUM(D730:O730)</f>
        <v>0</v>
      </c>
      <c r="Q730" s="294"/>
      <c r="R730" s="471"/>
      <c r="S730" s="472"/>
      <c r="T730" s="289"/>
    </row>
    <row r="731" spans="2:20" ht="18.75" customHeight="1">
      <c r="B731" s="292"/>
      <c r="C731" s="313" t="s">
        <v>207</v>
      </c>
      <c r="D731" s="315"/>
      <c r="E731" s="315"/>
      <c r="F731" s="315"/>
      <c r="G731" s="315"/>
      <c r="H731" s="315"/>
      <c r="I731" s="315"/>
      <c r="J731" s="315"/>
      <c r="K731" s="315"/>
      <c r="L731" s="315"/>
      <c r="M731" s="315"/>
      <c r="N731" s="315"/>
      <c r="O731" s="316"/>
      <c r="P731" s="312">
        <f t="shared" si="185"/>
        <v>0</v>
      </c>
      <c r="Q731" s="294"/>
      <c r="R731" s="471"/>
      <c r="S731" s="472"/>
      <c r="T731" s="289"/>
    </row>
    <row r="732" spans="2:20" ht="18.75" customHeight="1">
      <c r="B732" s="292"/>
      <c r="C732" s="338" t="s">
        <v>208</v>
      </c>
      <c r="D732" s="344">
        <f t="shared" ref="D732:O732" si="186">SUBTOTAL(9,D730:D731)</f>
        <v>0</v>
      </c>
      <c r="E732" s="344">
        <f t="shared" si="186"/>
        <v>0</v>
      </c>
      <c r="F732" s="344">
        <f t="shared" si="186"/>
        <v>0</v>
      </c>
      <c r="G732" s="344">
        <f t="shared" si="186"/>
        <v>0</v>
      </c>
      <c r="H732" s="344">
        <f t="shared" si="186"/>
        <v>0</v>
      </c>
      <c r="I732" s="344">
        <f t="shared" si="186"/>
        <v>0</v>
      </c>
      <c r="J732" s="344">
        <f t="shared" si="186"/>
        <v>0</v>
      </c>
      <c r="K732" s="344">
        <f t="shared" si="186"/>
        <v>0</v>
      </c>
      <c r="L732" s="344">
        <f t="shared" si="186"/>
        <v>0</v>
      </c>
      <c r="M732" s="344">
        <f t="shared" si="186"/>
        <v>0</v>
      </c>
      <c r="N732" s="344">
        <f t="shared" si="186"/>
        <v>0</v>
      </c>
      <c r="O732" s="345">
        <f t="shared" si="186"/>
        <v>0</v>
      </c>
      <c r="P732" s="312">
        <f t="shared" si="185"/>
        <v>0</v>
      </c>
      <c r="Q732" s="294"/>
      <c r="R732" s="471"/>
      <c r="S732" s="472"/>
      <c r="T732" s="289"/>
    </row>
    <row r="733" spans="2:20" ht="18.75" customHeight="1">
      <c r="B733" s="292"/>
      <c r="C733" s="313" t="s">
        <v>209</v>
      </c>
      <c r="D733" s="315"/>
      <c r="E733" s="315"/>
      <c r="F733" s="315"/>
      <c r="G733" s="315"/>
      <c r="H733" s="315"/>
      <c r="I733" s="315"/>
      <c r="J733" s="315"/>
      <c r="K733" s="315"/>
      <c r="L733" s="315"/>
      <c r="M733" s="315"/>
      <c r="N733" s="315"/>
      <c r="O733" s="316"/>
      <c r="P733" s="312">
        <f t="shared" si="185"/>
        <v>0</v>
      </c>
      <c r="Q733" s="294"/>
      <c r="R733" s="471"/>
      <c r="S733" s="472"/>
      <c r="T733" s="289"/>
    </row>
    <row r="734" spans="2:20" ht="18.75" customHeight="1">
      <c r="B734" s="292"/>
      <c r="C734" s="313" t="s">
        <v>210</v>
      </c>
      <c r="D734" s="315"/>
      <c r="E734" s="315"/>
      <c r="F734" s="315"/>
      <c r="G734" s="315"/>
      <c r="H734" s="315"/>
      <c r="I734" s="315"/>
      <c r="J734" s="315"/>
      <c r="K734" s="315"/>
      <c r="L734" s="315"/>
      <c r="M734" s="315"/>
      <c r="N734" s="315"/>
      <c r="O734" s="316"/>
      <c r="P734" s="312">
        <f t="shared" si="185"/>
        <v>0</v>
      </c>
      <c r="Q734" s="294"/>
      <c r="R734" s="471"/>
      <c r="S734" s="472"/>
      <c r="T734" s="289"/>
    </row>
    <row r="735" spans="2:20" ht="18.75" customHeight="1">
      <c r="B735" s="292"/>
      <c r="C735" s="313" t="s">
        <v>211</v>
      </c>
      <c r="D735" s="315"/>
      <c r="E735" s="315"/>
      <c r="F735" s="315"/>
      <c r="G735" s="315"/>
      <c r="H735" s="315"/>
      <c r="I735" s="315"/>
      <c r="J735" s="315"/>
      <c r="K735" s="315"/>
      <c r="L735" s="315"/>
      <c r="M735" s="315"/>
      <c r="N735" s="315"/>
      <c r="O735" s="316"/>
      <c r="P735" s="312">
        <f t="shared" si="185"/>
        <v>0</v>
      </c>
      <c r="Q735" s="294"/>
      <c r="R735" s="471"/>
      <c r="S735" s="472"/>
      <c r="T735" s="289"/>
    </row>
    <row r="736" spans="2:20" ht="18.75" customHeight="1">
      <c r="B736" s="292"/>
      <c r="C736" s="313" t="s">
        <v>212</v>
      </c>
      <c r="D736" s="315"/>
      <c r="E736" s="315"/>
      <c r="F736" s="315"/>
      <c r="G736" s="315"/>
      <c r="H736" s="315"/>
      <c r="I736" s="315"/>
      <c r="J736" s="315"/>
      <c r="K736" s="315"/>
      <c r="L736" s="315"/>
      <c r="M736" s="315"/>
      <c r="N736" s="315"/>
      <c r="O736" s="316"/>
      <c r="P736" s="312">
        <f t="shared" si="185"/>
        <v>0</v>
      </c>
      <c r="Q736" s="294"/>
      <c r="R736" s="471"/>
      <c r="S736" s="472"/>
      <c r="T736" s="289"/>
    </row>
    <row r="737" spans="2:20" ht="18.75" customHeight="1">
      <c r="B737" s="292"/>
      <c r="C737" s="342" t="s">
        <v>213</v>
      </c>
      <c r="D737" s="310"/>
      <c r="E737" s="310"/>
      <c r="F737" s="310"/>
      <c r="G737" s="310"/>
      <c r="H737" s="310"/>
      <c r="I737" s="310"/>
      <c r="J737" s="310"/>
      <c r="K737" s="310"/>
      <c r="L737" s="310"/>
      <c r="M737" s="310"/>
      <c r="N737" s="310"/>
      <c r="O737" s="311"/>
      <c r="P737" s="312">
        <f t="shared" si="185"/>
        <v>0</v>
      </c>
      <c r="Q737" s="294"/>
      <c r="R737" s="471"/>
      <c r="S737" s="472"/>
      <c r="T737" s="289"/>
    </row>
    <row r="738" spans="2:20" ht="18.75" customHeight="1">
      <c r="B738" s="292"/>
      <c r="C738" s="346" t="s">
        <v>214</v>
      </c>
      <c r="D738" s="310"/>
      <c r="E738" s="310"/>
      <c r="F738" s="310"/>
      <c r="G738" s="310"/>
      <c r="H738" s="310"/>
      <c r="I738" s="310"/>
      <c r="J738" s="310"/>
      <c r="K738" s="310"/>
      <c r="L738" s="310"/>
      <c r="M738" s="310"/>
      <c r="N738" s="310"/>
      <c r="O738" s="311"/>
      <c r="P738" s="312">
        <f t="shared" si="185"/>
        <v>0</v>
      </c>
      <c r="Q738" s="294"/>
      <c r="R738" s="471"/>
      <c r="S738" s="472"/>
      <c r="T738" s="289"/>
    </row>
    <row r="739" spans="2:20" ht="18.75" customHeight="1">
      <c r="B739" s="292"/>
      <c r="C739" s="347" t="s">
        <v>215</v>
      </c>
      <c r="D739" s="318"/>
      <c r="E739" s="318"/>
      <c r="F739" s="318"/>
      <c r="G739" s="318"/>
      <c r="H739" s="318"/>
      <c r="I739" s="318"/>
      <c r="J739" s="318"/>
      <c r="K739" s="318"/>
      <c r="L739" s="318"/>
      <c r="M739" s="318"/>
      <c r="N739" s="318"/>
      <c r="O739" s="319"/>
      <c r="P739" s="320">
        <f t="shared" si="185"/>
        <v>0</v>
      </c>
      <c r="Q739" s="294"/>
      <c r="R739" s="473"/>
      <c r="S739" s="474"/>
      <c r="T739" s="289"/>
    </row>
    <row r="740" spans="2:20" ht="18.75" customHeight="1">
      <c r="B740" s="292"/>
      <c r="C740" s="348" t="s">
        <v>216</v>
      </c>
      <c r="D740" s="322">
        <f t="shared" ref="D740:O740" si="187">SUBTOTAL(9,D719:D739)</f>
        <v>0</v>
      </c>
      <c r="E740" s="322">
        <f t="shared" si="187"/>
        <v>0</v>
      </c>
      <c r="F740" s="322">
        <f t="shared" si="187"/>
        <v>0</v>
      </c>
      <c r="G740" s="322">
        <f t="shared" si="187"/>
        <v>0</v>
      </c>
      <c r="H740" s="322">
        <f t="shared" si="187"/>
        <v>0</v>
      </c>
      <c r="I740" s="322">
        <f t="shared" si="187"/>
        <v>0</v>
      </c>
      <c r="J740" s="322">
        <f t="shared" si="187"/>
        <v>0</v>
      </c>
      <c r="K740" s="322">
        <f t="shared" si="187"/>
        <v>0</v>
      </c>
      <c r="L740" s="322">
        <f t="shared" si="187"/>
        <v>0</v>
      </c>
      <c r="M740" s="322">
        <f t="shared" si="187"/>
        <v>0</v>
      </c>
      <c r="N740" s="322">
        <f t="shared" si="187"/>
        <v>0</v>
      </c>
      <c r="O740" s="323">
        <f t="shared" si="187"/>
        <v>0</v>
      </c>
      <c r="P740" s="324">
        <f t="shared" si="185"/>
        <v>0</v>
      </c>
      <c r="Q740" s="294"/>
      <c r="R740" s="475"/>
      <c r="S740" s="476"/>
      <c r="T740" s="289"/>
    </row>
    <row r="741" spans="2:20" ht="6" customHeight="1">
      <c r="B741" s="292"/>
      <c r="C741" s="294"/>
      <c r="D741" s="294"/>
      <c r="E741" s="294"/>
      <c r="F741" s="294"/>
      <c r="G741" s="294"/>
      <c r="H741" s="294"/>
      <c r="I741" s="294"/>
      <c r="J741" s="294"/>
      <c r="K741" s="294"/>
      <c r="L741" s="294"/>
      <c r="M741" s="294"/>
      <c r="N741" s="294"/>
      <c r="O741" s="294"/>
      <c r="P741" s="294"/>
      <c r="Q741" s="294"/>
      <c r="R741" s="325"/>
      <c r="S741" s="325"/>
      <c r="T741" s="289"/>
    </row>
    <row r="742" spans="2:20" ht="18.75" customHeight="1">
      <c r="B742" s="326"/>
      <c r="C742" s="342" t="s">
        <v>217</v>
      </c>
      <c r="D742" s="327"/>
      <c r="E742" s="327"/>
      <c r="F742" s="327"/>
      <c r="G742" s="327"/>
      <c r="H742" s="327"/>
      <c r="I742" s="327"/>
      <c r="J742" s="327"/>
      <c r="K742" s="327"/>
      <c r="L742" s="327"/>
      <c r="M742" s="327"/>
      <c r="N742" s="327"/>
      <c r="O742" s="328"/>
      <c r="P742" s="329">
        <f t="shared" ref="P742:P743" si="188">SUM(D742:O742)</f>
        <v>0</v>
      </c>
      <c r="Q742" s="294"/>
      <c r="R742" s="471"/>
      <c r="S742" s="472"/>
      <c r="T742" s="289"/>
    </row>
    <row r="743" spans="2:20" ht="18.75" customHeight="1">
      <c r="B743" s="326"/>
      <c r="C743" s="342" t="s">
        <v>218</v>
      </c>
      <c r="D743" s="327"/>
      <c r="E743" s="327"/>
      <c r="F743" s="327"/>
      <c r="G743" s="327"/>
      <c r="H743" s="327"/>
      <c r="I743" s="327"/>
      <c r="J743" s="327"/>
      <c r="K743" s="327"/>
      <c r="L743" s="327"/>
      <c r="M743" s="327"/>
      <c r="N743" s="330"/>
      <c r="O743" s="331"/>
      <c r="P743" s="332">
        <f t="shared" si="188"/>
        <v>0</v>
      </c>
      <c r="Q743" s="294"/>
      <c r="R743" s="473"/>
      <c r="S743" s="474"/>
      <c r="T743" s="289"/>
    </row>
    <row r="744" spans="2:20" s="308" customFormat="1" ht="18.75" customHeight="1">
      <c r="B744" s="301"/>
      <c r="C744" s="294"/>
      <c r="D744" s="294"/>
      <c r="E744" s="294"/>
      <c r="F744" s="294"/>
      <c r="G744" s="294"/>
      <c r="H744" s="294"/>
      <c r="I744" s="294"/>
      <c r="J744" s="294"/>
      <c r="K744" s="294"/>
      <c r="L744" s="294"/>
      <c r="M744" s="294"/>
      <c r="N744" s="349" t="s">
        <v>219</v>
      </c>
      <c r="O744" s="349"/>
      <c r="P744" s="335">
        <f t="shared" ref="P744:P781" si="189">ROUND(IF(P742*P743=0,0,P740/P742*P743),2)</f>
        <v>0</v>
      </c>
      <c r="Q744" s="306"/>
      <c r="R744" s="477"/>
      <c r="S744" s="478"/>
      <c r="T744" s="307"/>
    </row>
    <row r="745" spans="2:20" ht="30" customHeight="1">
      <c r="B745" s="289"/>
      <c r="C745" s="294"/>
      <c r="D745" s="294"/>
      <c r="E745" s="294"/>
      <c r="F745" s="294"/>
      <c r="G745" s="294"/>
      <c r="H745" s="294"/>
      <c r="I745" s="294"/>
      <c r="J745" s="294"/>
      <c r="K745" s="294"/>
      <c r="L745" s="294"/>
      <c r="M745" s="294"/>
      <c r="N745" s="294"/>
      <c r="O745" s="294"/>
      <c r="P745" s="294"/>
      <c r="Q745" s="294"/>
      <c r="R745" s="294"/>
      <c r="S745" s="294"/>
      <c r="T745" s="289"/>
    </row>
    <row r="746" spans="2:20" ht="18.75" customHeight="1">
      <c r="B746" s="292">
        <f t="shared" ref="B746" si="190">D746</f>
        <v>0</v>
      </c>
      <c r="C746" s="337" t="s">
        <v>183</v>
      </c>
      <c r="D746" s="479"/>
      <c r="E746" s="480"/>
      <c r="F746" s="480"/>
      <c r="G746" s="480"/>
      <c r="H746" s="480"/>
      <c r="I746" s="481"/>
      <c r="J746" s="294"/>
      <c r="K746" s="294"/>
      <c r="L746" s="295"/>
      <c r="M746" s="294"/>
      <c r="N746" s="294"/>
      <c r="O746" s="294"/>
      <c r="P746" s="296"/>
      <c r="Q746" s="294"/>
      <c r="R746" s="296"/>
      <c r="S746" s="296"/>
      <c r="T746" s="289"/>
    </row>
    <row r="747" spans="2:20" ht="18.75" customHeight="1">
      <c r="B747" s="292"/>
      <c r="C747" s="338" t="s">
        <v>184</v>
      </c>
      <c r="D747" s="479"/>
      <c r="E747" s="480"/>
      <c r="F747" s="480"/>
      <c r="G747" s="480"/>
      <c r="H747" s="480"/>
      <c r="I747" s="481"/>
      <c r="J747" s="294"/>
      <c r="K747" s="295"/>
      <c r="L747" s="294"/>
      <c r="M747" s="294"/>
      <c r="N747" s="294"/>
      <c r="O747" s="294"/>
      <c r="P747" s="296"/>
      <c r="Q747" s="294"/>
      <c r="R747" s="296"/>
      <c r="S747" s="296"/>
      <c r="T747" s="289"/>
    </row>
    <row r="748" spans="2:20" ht="18.75" customHeight="1">
      <c r="B748" s="292">
        <f t="shared" ref="B748:B750" si="191">D748</f>
        <v>0</v>
      </c>
      <c r="C748" s="338" t="s">
        <v>8</v>
      </c>
      <c r="D748" s="479"/>
      <c r="E748" s="480"/>
      <c r="F748" s="480"/>
      <c r="G748" s="480"/>
      <c r="H748" s="480"/>
      <c r="I748" s="481"/>
      <c r="J748" s="294"/>
      <c r="K748" s="294"/>
      <c r="L748" s="295"/>
      <c r="M748" s="294"/>
      <c r="N748" s="294"/>
      <c r="O748" s="294"/>
      <c r="P748" s="296"/>
      <c r="Q748" s="294"/>
      <c r="R748" s="339" t="s">
        <v>185</v>
      </c>
      <c r="S748" s="340"/>
      <c r="T748" s="289"/>
    </row>
    <row r="749" spans="2:20" ht="18.75" customHeight="1">
      <c r="B749" s="292">
        <f t="shared" si="191"/>
        <v>0</v>
      </c>
      <c r="C749" s="338" t="s">
        <v>186</v>
      </c>
      <c r="D749" s="479"/>
      <c r="E749" s="480"/>
      <c r="F749" s="480"/>
      <c r="G749" s="480"/>
      <c r="H749" s="480"/>
      <c r="I749" s="481"/>
      <c r="J749" s="294"/>
      <c r="K749" s="294"/>
      <c r="L749" s="295"/>
      <c r="M749" s="294"/>
      <c r="N749" s="294"/>
      <c r="O749" s="294"/>
      <c r="P749" s="296"/>
      <c r="Q749" s="294"/>
      <c r="R749" s="298" t="s">
        <v>189</v>
      </c>
      <c r="S749" s="299"/>
      <c r="T749" s="289"/>
    </row>
    <row r="750" spans="2:20" ht="18.75" customHeight="1">
      <c r="B750" s="292">
        <f t="shared" si="191"/>
        <v>0</v>
      </c>
      <c r="C750" s="338" t="s">
        <v>190</v>
      </c>
      <c r="D750" s="479"/>
      <c r="E750" s="480"/>
      <c r="F750" s="480"/>
      <c r="G750" s="480"/>
      <c r="H750" s="480"/>
      <c r="I750" s="481"/>
      <c r="J750" s="294"/>
      <c r="K750" s="294"/>
      <c r="L750" s="295"/>
      <c r="M750" s="294"/>
      <c r="N750" s="294"/>
      <c r="O750" s="294"/>
      <c r="P750" s="296"/>
      <c r="Q750" s="294"/>
      <c r="R750" s="298" t="s">
        <v>191</v>
      </c>
      <c r="S750" s="299"/>
      <c r="T750" s="289"/>
    </row>
    <row r="751" spans="2:20" ht="18.75" customHeight="1">
      <c r="B751" s="292"/>
      <c r="C751" s="338" t="s">
        <v>172</v>
      </c>
      <c r="D751" s="471"/>
      <c r="E751" s="482"/>
      <c r="F751" s="482"/>
      <c r="G751" s="482"/>
      <c r="H751" s="482"/>
      <c r="I751" s="472"/>
      <c r="J751" s="294"/>
      <c r="K751" s="295"/>
      <c r="L751" s="294"/>
      <c r="M751" s="294"/>
      <c r="N751" s="294"/>
      <c r="O751" s="294"/>
      <c r="P751" s="296"/>
      <c r="Q751" s="294"/>
      <c r="R751" s="298" t="s">
        <v>192</v>
      </c>
      <c r="S751" s="299"/>
      <c r="T751" s="289"/>
    </row>
    <row r="752" spans="2:20" ht="18.75" customHeight="1">
      <c r="B752" s="341">
        <f t="shared" ref="B752" si="192">D752</f>
        <v>0</v>
      </c>
      <c r="C752" s="338" t="s">
        <v>193</v>
      </c>
      <c r="D752" s="483"/>
      <c r="E752" s="484"/>
      <c r="F752" s="484"/>
      <c r="G752" s="484"/>
      <c r="H752" s="484"/>
      <c r="I752" s="485"/>
      <c r="J752" s="294"/>
      <c r="K752" s="295"/>
      <c r="L752" s="294"/>
      <c r="M752" s="294"/>
      <c r="N752" s="294"/>
      <c r="O752" s="294"/>
      <c r="P752" s="296"/>
      <c r="Q752" s="294"/>
      <c r="R752" s="296"/>
      <c r="S752" s="296"/>
      <c r="T752" s="289"/>
    </row>
    <row r="753" spans="2:24" ht="12" customHeight="1">
      <c r="B753" s="292"/>
      <c r="C753" s="294"/>
      <c r="D753" s="294"/>
      <c r="E753" s="294"/>
      <c r="F753" s="294"/>
      <c r="G753" s="294"/>
      <c r="H753" s="294"/>
      <c r="I753" s="294"/>
      <c r="J753" s="294"/>
      <c r="K753" s="294"/>
      <c r="L753" s="294"/>
      <c r="M753" s="294"/>
      <c r="N753" s="294"/>
      <c r="O753" s="294"/>
      <c r="P753" s="294"/>
      <c r="Q753" s="294"/>
      <c r="R753" s="294"/>
      <c r="S753" s="294"/>
      <c r="T753" s="289"/>
    </row>
    <row r="754" spans="2:24" s="308" customFormat="1" ht="18.75" customHeight="1">
      <c r="B754" s="301"/>
      <c r="C754" s="338" t="s">
        <v>187</v>
      </c>
      <c r="D754" s="303"/>
      <c r="E754" s="303"/>
      <c r="F754" s="303"/>
      <c r="G754" s="303"/>
      <c r="H754" s="303"/>
      <c r="I754" s="303"/>
      <c r="J754" s="303"/>
      <c r="K754" s="303"/>
      <c r="L754" s="303"/>
      <c r="M754" s="303"/>
      <c r="N754" s="303"/>
      <c r="O754" s="304"/>
      <c r="P754" s="305" t="s">
        <v>188</v>
      </c>
      <c r="Q754" s="306"/>
      <c r="R754" s="486" t="s">
        <v>194</v>
      </c>
      <c r="S754" s="487"/>
      <c r="T754" s="307"/>
      <c r="V754" s="288"/>
      <c r="W754" s="288"/>
      <c r="X754" s="288"/>
    </row>
    <row r="755" spans="2:24" ht="6" customHeight="1">
      <c r="B755" s="292"/>
      <c r="C755" s="294"/>
      <c r="D755" s="294"/>
      <c r="E755" s="294"/>
      <c r="F755" s="294"/>
      <c r="G755" s="294"/>
      <c r="H755" s="294"/>
      <c r="I755" s="294"/>
      <c r="J755" s="294"/>
      <c r="K755" s="294"/>
      <c r="L755" s="294"/>
      <c r="M755" s="294"/>
      <c r="N755" s="294"/>
      <c r="O755" s="294"/>
      <c r="P755" s="294"/>
      <c r="Q755" s="294"/>
      <c r="R755" s="294"/>
      <c r="S755" s="294"/>
      <c r="T755" s="289"/>
    </row>
    <row r="756" spans="2:24" ht="18.75" customHeight="1">
      <c r="B756" s="292"/>
      <c r="C756" s="342" t="s">
        <v>195</v>
      </c>
      <c r="D756" s="310"/>
      <c r="E756" s="310"/>
      <c r="F756" s="310"/>
      <c r="G756" s="310"/>
      <c r="H756" s="310"/>
      <c r="I756" s="310"/>
      <c r="J756" s="310"/>
      <c r="K756" s="310"/>
      <c r="L756" s="310"/>
      <c r="M756" s="310"/>
      <c r="N756" s="310"/>
      <c r="O756" s="311"/>
      <c r="P756" s="312">
        <f t="shared" ref="P756:P766" si="193">SUM(D756:O756)</f>
        <v>0</v>
      </c>
      <c r="Q756" s="294"/>
      <c r="R756" s="471"/>
      <c r="S756" s="472"/>
      <c r="T756" s="289"/>
    </row>
    <row r="757" spans="2:24" ht="18.75" customHeight="1">
      <c r="B757" s="292"/>
      <c r="C757" s="342" t="s">
        <v>196</v>
      </c>
      <c r="D757" s="155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56"/>
      <c r="P757" s="312">
        <f t="shared" si="193"/>
        <v>0</v>
      </c>
      <c r="Q757" s="294"/>
      <c r="R757" s="471"/>
      <c r="S757" s="472"/>
      <c r="T757" s="289"/>
    </row>
    <row r="758" spans="2:24" ht="18.75" customHeight="1">
      <c r="B758" s="292"/>
      <c r="C758" s="343" t="s">
        <v>197</v>
      </c>
      <c r="D758" s="310"/>
      <c r="E758" s="310"/>
      <c r="F758" s="310"/>
      <c r="G758" s="310"/>
      <c r="H758" s="310"/>
      <c r="I758" s="310"/>
      <c r="J758" s="310"/>
      <c r="K758" s="310"/>
      <c r="L758" s="310"/>
      <c r="M758" s="310"/>
      <c r="N758" s="310"/>
      <c r="O758" s="311"/>
      <c r="P758" s="312">
        <f t="shared" si="193"/>
        <v>0</v>
      </c>
      <c r="Q758" s="294"/>
      <c r="R758" s="471"/>
      <c r="S758" s="472"/>
      <c r="T758" s="289"/>
    </row>
    <row r="759" spans="2:24" ht="18.75" customHeight="1">
      <c r="B759" s="292"/>
      <c r="C759" s="343" t="s">
        <v>198</v>
      </c>
      <c r="D759" s="310"/>
      <c r="E759" s="310"/>
      <c r="F759" s="310"/>
      <c r="G759" s="310"/>
      <c r="H759" s="310"/>
      <c r="I759" s="310"/>
      <c r="J759" s="310"/>
      <c r="K759" s="310"/>
      <c r="L759" s="310"/>
      <c r="M759" s="310"/>
      <c r="N759" s="310"/>
      <c r="O759" s="311"/>
      <c r="P759" s="312">
        <f t="shared" si="193"/>
        <v>0</v>
      </c>
      <c r="Q759" s="294"/>
      <c r="R759" s="471"/>
      <c r="S759" s="472"/>
      <c r="T759" s="289"/>
    </row>
    <row r="760" spans="2:24" ht="18.75" customHeight="1">
      <c r="B760" s="292"/>
      <c r="C760" s="343" t="s">
        <v>199</v>
      </c>
      <c r="D760" s="310"/>
      <c r="E760" s="310"/>
      <c r="F760" s="310"/>
      <c r="G760" s="310"/>
      <c r="H760" s="310"/>
      <c r="I760" s="310"/>
      <c r="J760" s="310"/>
      <c r="K760" s="310"/>
      <c r="L760" s="310"/>
      <c r="M760" s="310"/>
      <c r="N760" s="310"/>
      <c r="O760" s="311"/>
      <c r="P760" s="312">
        <f t="shared" si="193"/>
        <v>0</v>
      </c>
      <c r="Q760" s="294"/>
      <c r="R760" s="471"/>
      <c r="S760" s="472"/>
      <c r="T760" s="289"/>
    </row>
    <row r="761" spans="2:24" ht="18.75" customHeight="1">
      <c r="B761" s="292"/>
      <c r="C761" s="343" t="s">
        <v>200</v>
      </c>
      <c r="D761" s="310"/>
      <c r="E761" s="310"/>
      <c r="F761" s="310"/>
      <c r="G761" s="310"/>
      <c r="H761" s="310"/>
      <c r="I761" s="310"/>
      <c r="J761" s="310"/>
      <c r="K761" s="310"/>
      <c r="L761" s="310"/>
      <c r="M761" s="310"/>
      <c r="N761" s="310"/>
      <c r="O761" s="311"/>
      <c r="P761" s="312">
        <f t="shared" si="193"/>
        <v>0</v>
      </c>
      <c r="Q761" s="294"/>
      <c r="R761" s="471"/>
      <c r="S761" s="472"/>
      <c r="T761" s="289"/>
    </row>
    <row r="762" spans="2:24" ht="18.75" customHeight="1">
      <c r="B762" s="292"/>
      <c r="C762" s="343" t="s">
        <v>201</v>
      </c>
      <c r="D762" s="310"/>
      <c r="E762" s="310"/>
      <c r="F762" s="310"/>
      <c r="G762" s="310"/>
      <c r="H762" s="310"/>
      <c r="I762" s="310"/>
      <c r="J762" s="310"/>
      <c r="K762" s="310"/>
      <c r="L762" s="310"/>
      <c r="M762" s="310"/>
      <c r="N762" s="310"/>
      <c r="O762" s="311"/>
      <c r="P762" s="312">
        <f t="shared" si="193"/>
        <v>0</v>
      </c>
      <c r="Q762" s="294"/>
      <c r="R762" s="471"/>
      <c r="S762" s="472"/>
      <c r="T762" s="289"/>
    </row>
    <row r="763" spans="2:24" ht="18.75" customHeight="1">
      <c r="B763" s="292"/>
      <c r="C763" s="343" t="s">
        <v>202</v>
      </c>
      <c r="D763" s="310"/>
      <c r="E763" s="310"/>
      <c r="F763" s="310"/>
      <c r="G763" s="310"/>
      <c r="H763" s="310"/>
      <c r="I763" s="310"/>
      <c r="J763" s="310"/>
      <c r="K763" s="310"/>
      <c r="L763" s="310"/>
      <c r="M763" s="310"/>
      <c r="N763" s="310"/>
      <c r="O763" s="311"/>
      <c r="P763" s="312">
        <f t="shared" si="193"/>
        <v>0</v>
      </c>
      <c r="Q763" s="294"/>
      <c r="R763" s="471"/>
      <c r="S763" s="472"/>
      <c r="T763" s="289"/>
    </row>
    <row r="764" spans="2:24" ht="18.75" customHeight="1">
      <c r="B764" s="292"/>
      <c r="C764" s="343" t="s">
        <v>203</v>
      </c>
      <c r="D764" s="310"/>
      <c r="E764" s="310"/>
      <c r="F764" s="310"/>
      <c r="G764" s="310"/>
      <c r="H764" s="310"/>
      <c r="I764" s="310"/>
      <c r="J764" s="310"/>
      <c r="K764" s="310"/>
      <c r="L764" s="310"/>
      <c r="M764" s="310"/>
      <c r="N764" s="310"/>
      <c r="O764" s="311"/>
      <c r="P764" s="312">
        <f t="shared" si="193"/>
        <v>0</v>
      </c>
      <c r="Q764" s="294"/>
      <c r="R764" s="471"/>
      <c r="S764" s="472"/>
      <c r="T764" s="289"/>
    </row>
    <row r="765" spans="2:24" ht="18.75" customHeight="1">
      <c r="B765" s="292"/>
      <c r="C765" s="343" t="s">
        <v>204</v>
      </c>
      <c r="D765" s="310"/>
      <c r="E765" s="310"/>
      <c r="F765" s="310"/>
      <c r="G765" s="310"/>
      <c r="H765" s="310"/>
      <c r="I765" s="310"/>
      <c r="J765" s="310"/>
      <c r="K765" s="310"/>
      <c r="L765" s="310"/>
      <c r="M765" s="310"/>
      <c r="N765" s="310"/>
      <c r="O765" s="311"/>
      <c r="P765" s="312">
        <f t="shared" si="193"/>
        <v>0</v>
      </c>
      <c r="Q765" s="294"/>
      <c r="R765" s="471"/>
      <c r="S765" s="472"/>
      <c r="T765" s="289"/>
    </row>
    <row r="766" spans="2:24" ht="18.75" customHeight="1">
      <c r="B766" s="292"/>
      <c r="C766" s="338" t="s">
        <v>205</v>
      </c>
      <c r="D766" s="344">
        <f t="shared" ref="D766:O766" si="194">SUBTOTAL(9,D756:D765)</f>
        <v>0</v>
      </c>
      <c r="E766" s="344">
        <f t="shared" si="194"/>
        <v>0</v>
      </c>
      <c r="F766" s="344">
        <f t="shared" si="194"/>
        <v>0</v>
      </c>
      <c r="G766" s="344">
        <f t="shared" si="194"/>
        <v>0</v>
      </c>
      <c r="H766" s="344">
        <f t="shared" si="194"/>
        <v>0</v>
      </c>
      <c r="I766" s="344">
        <f t="shared" si="194"/>
        <v>0</v>
      </c>
      <c r="J766" s="344">
        <f t="shared" si="194"/>
        <v>0</v>
      </c>
      <c r="K766" s="344">
        <f t="shared" si="194"/>
        <v>0</v>
      </c>
      <c r="L766" s="344">
        <f t="shared" si="194"/>
        <v>0</v>
      </c>
      <c r="M766" s="344">
        <f t="shared" si="194"/>
        <v>0</v>
      </c>
      <c r="N766" s="344">
        <f t="shared" si="194"/>
        <v>0</v>
      </c>
      <c r="O766" s="345">
        <f t="shared" si="194"/>
        <v>0</v>
      </c>
      <c r="P766" s="312">
        <f t="shared" si="193"/>
        <v>0</v>
      </c>
      <c r="Q766" s="294"/>
      <c r="R766" s="471"/>
      <c r="S766" s="472"/>
      <c r="T766" s="289"/>
    </row>
    <row r="767" spans="2:24" ht="18.75" customHeight="1">
      <c r="B767" s="292"/>
      <c r="C767" s="313" t="s">
        <v>206</v>
      </c>
      <c r="D767" s="315"/>
      <c r="E767" s="315"/>
      <c r="F767" s="315"/>
      <c r="G767" s="315"/>
      <c r="H767" s="315"/>
      <c r="I767" s="315"/>
      <c r="J767" s="315"/>
      <c r="K767" s="315"/>
      <c r="L767" s="315"/>
      <c r="M767" s="315"/>
      <c r="N767" s="315"/>
      <c r="O767" s="316"/>
      <c r="P767" s="312">
        <f t="shared" ref="P767:P777" si="195">SUM(D767:O767)</f>
        <v>0</v>
      </c>
      <c r="Q767" s="294"/>
      <c r="R767" s="471"/>
      <c r="S767" s="472"/>
      <c r="T767" s="289"/>
    </row>
    <row r="768" spans="2:24" ht="18.75" customHeight="1">
      <c r="B768" s="292"/>
      <c r="C768" s="313" t="s">
        <v>207</v>
      </c>
      <c r="D768" s="315"/>
      <c r="E768" s="315"/>
      <c r="F768" s="315"/>
      <c r="G768" s="315"/>
      <c r="H768" s="315"/>
      <c r="I768" s="315"/>
      <c r="J768" s="315"/>
      <c r="K768" s="315"/>
      <c r="L768" s="315"/>
      <c r="M768" s="315"/>
      <c r="N768" s="315"/>
      <c r="O768" s="316"/>
      <c r="P768" s="312">
        <f t="shared" si="195"/>
        <v>0</v>
      </c>
      <c r="Q768" s="294"/>
      <c r="R768" s="471"/>
      <c r="S768" s="472"/>
      <c r="T768" s="289"/>
    </row>
    <row r="769" spans="2:20" ht="18.75" customHeight="1">
      <c r="B769" s="292"/>
      <c r="C769" s="338" t="s">
        <v>208</v>
      </c>
      <c r="D769" s="344">
        <f t="shared" ref="D769:O769" si="196">SUBTOTAL(9,D767:D768)</f>
        <v>0</v>
      </c>
      <c r="E769" s="344">
        <f t="shared" si="196"/>
        <v>0</v>
      </c>
      <c r="F769" s="344">
        <f t="shared" si="196"/>
        <v>0</v>
      </c>
      <c r="G769" s="344">
        <f t="shared" si="196"/>
        <v>0</v>
      </c>
      <c r="H769" s="344">
        <f t="shared" si="196"/>
        <v>0</v>
      </c>
      <c r="I769" s="344">
        <f t="shared" si="196"/>
        <v>0</v>
      </c>
      <c r="J769" s="344">
        <f t="shared" si="196"/>
        <v>0</v>
      </c>
      <c r="K769" s="344">
        <f t="shared" si="196"/>
        <v>0</v>
      </c>
      <c r="L769" s="344">
        <f t="shared" si="196"/>
        <v>0</v>
      </c>
      <c r="M769" s="344">
        <f t="shared" si="196"/>
        <v>0</v>
      </c>
      <c r="N769" s="344">
        <f t="shared" si="196"/>
        <v>0</v>
      </c>
      <c r="O769" s="345">
        <f t="shared" si="196"/>
        <v>0</v>
      </c>
      <c r="P769" s="312">
        <f t="shared" si="195"/>
        <v>0</v>
      </c>
      <c r="Q769" s="294"/>
      <c r="R769" s="471"/>
      <c r="S769" s="472"/>
      <c r="T769" s="289"/>
    </row>
    <row r="770" spans="2:20" ht="18.75" customHeight="1">
      <c r="B770" s="292"/>
      <c r="C770" s="313" t="s">
        <v>209</v>
      </c>
      <c r="D770" s="315"/>
      <c r="E770" s="315"/>
      <c r="F770" s="315"/>
      <c r="G770" s="315"/>
      <c r="H770" s="315"/>
      <c r="I770" s="315"/>
      <c r="J770" s="315"/>
      <c r="K770" s="315"/>
      <c r="L770" s="315"/>
      <c r="M770" s="315"/>
      <c r="N770" s="315"/>
      <c r="O770" s="316"/>
      <c r="P770" s="312">
        <f t="shared" si="195"/>
        <v>0</v>
      </c>
      <c r="Q770" s="294"/>
      <c r="R770" s="471"/>
      <c r="S770" s="472"/>
      <c r="T770" s="289"/>
    </row>
    <row r="771" spans="2:20" ht="18.75" customHeight="1">
      <c r="B771" s="292"/>
      <c r="C771" s="313" t="s">
        <v>210</v>
      </c>
      <c r="D771" s="315"/>
      <c r="E771" s="315"/>
      <c r="F771" s="315"/>
      <c r="G771" s="315"/>
      <c r="H771" s="315"/>
      <c r="I771" s="315"/>
      <c r="J771" s="315"/>
      <c r="K771" s="315"/>
      <c r="L771" s="315"/>
      <c r="M771" s="315"/>
      <c r="N771" s="315"/>
      <c r="O771" s="316"/>
      <c r="P771" s="312">
        <f t="shared" si="195"/>
        <v>0</v>
      </c>
      <c r="Q771" s="294"/>
      <c r="R771" s="471"/>
      <c r="S771" s="472"/>
      <c r="T771" s="289"/>
    </row>
    <row r="772" spans="2:20" ht="18.75" customHeight="1">
      <c r="B772" s="292"/>
      <c r="C772" s="313" t="s">
        <v>211</v>
      </c>
      <c r="D772" s="315"/>
      <c r="E772" s="315"/>
      <c r="F772" s="315"/>
      <c r="G772" s="315"/>
      <c r="H772" s="315"/>
      <c r="I772" s="315"/>
      <c r="J772" s="315"/>
      <c r="K772" s="315"/>
      <c r="L772" s="315"/>
      <c r="M772" s="315"/>
      <c r="N772" s="315"/>
      <c r="O772" s="316"/>
      <c r="P772" s="312">
        <f t="shared" si="195"/>
        <v>0</v>
      </c>
      <c r="Q772" s="294"/>
      <c r="R772" s="471"/>
      <c r="S772" s="472"/>
      <c r="T772" s="289"/>
    </row>
    <row r="773" spans="2:20" ht="18.75" customHeight="1">
      <c r="B773" s="292"/>
      <c r="C773" s="313" t="s">
        <v>212</v>
      </c>
      <c r="D773" s="315"/>
      <c r="E773" s="315"/>
      <c r="F773" s="315"/>
      <c r="G773" s="315"/>
      <c r="H773" s="315"/>
      <c r="I773" s="315"/>
      <c r="J773" s="315"/>
      <c r="K773" s="315"/>
      <c r="L773" s="315"/>
      <c r="M773" s="315"/>
      <c r="N773" s="315"/>
      <c r="O773" s="316"/>
      <c r="P773" s="312">
        <f t="shared" si="195"/>
        <v>0</v>
      </c>
      <c r="Q773" s="294"/>
      <c r="R773" s="471"/>
      <c r="S773" s="472"/>
      <c r="T773" s="289"/>
    </row>
    <row r="774" spans="2:20" ht="18.75" customHeight="1">
      <c r="B774" s="292"/>
      <c r="C774" s="342" t="s">
        <v>213</v>
      </c>
      <c r="D774" s="310"/>
      <c r="E774" s="310"/>
      <c r="F774" s="310"/>
      <c r="G774" s="310"/>
      <c r="H774" s="310"/>
      <c r="I774" s="310"/>
      <c r="J774" s="310"/>
      <c r="K774" s="310"/>
      <c r="L774" s="310"/>
      <c r="M774" s="310"/>
      <c r="N774" s="310"/>
      <c r="O774" s="311"/>
      <c r="P774" s="312">
        <f t="shared" si="195"/>
        <v>0</v>
      </c>
      <c r="Q774" s="294"/>
      <c r="R774" s="471"/>
      <c r="S774" s="472"/>
      <c r="T774" s="289"/>
    </row>
    <row r="775" spans="2:20" ht="18.75" customHeight="1">
      <c r="B775" s="292"/>
      <c r="C775" s="346" t="s">
        <v>214</v>
      </c>
      <c r="D775" s="310"/>
      <c r="E775" s="310"/>
      <c r="F775" s="310"/>
      <c r="G775" s="310"/>
      <c r="H775" s="310"/>
      <c r="I775" s="310"/>
      <c r="J775" s="310"/>
      <c r="K775" s="310"/>
      <c r="L775" s="310"/>
      <c r="M775" s="310"/>
      <c r="N775" s="310"/>
      <c r="O775" s="311"/>
      <c r="P775" s="312">
        <f t="shared" si="195"/>
        <v>0</v>
      </c>
      <c r="Q775" s="294"/>
      <c r="R775" s="471"/>
      <c r="S775" s="472"/>
      <c r="T775" s="289"/>
    </row>
    <row r="776" spans="2:20" ht="18.75" customHeight="1">
      <c r="B776" s="292"/>
      <c r="C776" s="347" t="s">
        <v>215</v>
      </c>
      <c r="D776" s="318"/>
      <c r="E776" s="318"/>
      <c r="F776" s="318"/>
      <c r="G776" s="318"/>
      <c r="H776" s="318"/>
      <c r="I776" s="318"/>
      <c r="J776" s="318"/>
      <c r="K776" s="318"/>
      <c r="L776" s="318"/>
      <c r="M776" s="318"/>
      <c r="N776" s="318"/>
      <c r="O776" s="319"/>
      <c r="P776" s="320">
        <f t="shared" si="195"/>
        <v>0</v>
      </c>
      <c r="Q776" s="294"/>
      <c r="R776" s="473"/>
      <c r="S776" s="474"/>
      <c r="T776" s="289"/>
    </row>
    <row r="777" spans="2:20" ht="18.75" customHeight="1">
      <c r="B777" s="292"/>
      <c r="C777" s="348" t="s">
        <v>216</v>
      </c>
      <c r="D777" s="322">
        <f t="shared" ref="D777:O777" si="197">SUBTOTAL(9,D756:D776)</f>
        <v>0</v>
      </c>
      <c r="E777" s="322">
        <f t="shared" si="197"/>
        <v>0</v>
      </c>
      <c r="F777" s="322">
        <f t="shared" si="197"/>
        <v>0</v>
      </c>
      <c r="G777" s="322">
        <f t="shared" si="197"/>
        <v>0</v>
      </c>
      <c r="H777" s="322">
        <f t="shared" si="197"/>
        <v>0</v>
      </c>
      <c r="I777" s="322">
        <f t="shared" si="197"/>
        <v>0</v>
      </c>
      <c r="J777" s="322">
        <f t="shared" si="197"/>
        <v>0</v>
      </c>
      <c r="K777" s="322">
        <f t="shared" si="197"/>
        <v>0</v>
      </c>
      <c r="L777" s="322">
        <f t="shared" si="197"/>
        <v>0</v>
      </c>
      <c r="M777" s="322">
        <f t="shared" si="197"/>
        <v>0</v>
      </c>
      <c r="N777" s="322">
        <f t="shared" si="197"/>
        <v>0</v>
      </c>
      <c r="O777" s="323">
        <f t="shared" si="197"/>
        <v>0</v>
      </c>
      <c r="P777" s="324">
        <f t="shared" si="195"/>
        <v>0</v>
      </c>
      <c r="Q777" s="294"/>
      <c r="R777" s="475"/>
      <c r="S777" s="476"/>
      <c r="T777" s="289"/>
    </row>
    <row r="778" spans="2:20" ht="6" customHeight="1">
      <c r="B778" s="292"/>
      <c r="C778" s="294"/>
      <c r="D778" s="294"/>
      <c r="E778" s="294"/>
      <c r="F778" s="294"/>
      <c r="G778" s="294"/>
      <c r="H778" s="294"/>
      <c r="I778" s="294"/>
      <c r="J778" s="294"/>
      <c r="K778" s="294"/>
      <c r="L778" s="294"/>
      <c r="M778" s="294"/>
      <c r="N778" s="294"/>
      <c r="O778" s="294"/>
      <c r="P778" s="294"/>
      <c r="Q778" s="294"/>
      <c r="R778" s="325"/>
      <c r="S778" s="325"/>
      <c r="T778" s="289"/>
    </row>
    <row r="779" spans="2:20" ht="18.75" customHeight="1">
      <c r="B779" s="326"/>
      <c r="C779" s="342" t="s">
        <v>217</v>
      </c>
      <c r="D779" s="327"/>
      <c r="E779" s="327"/>
      <c r="F779" s="327"/>
      <c r="G779" s="327"/>
      <c r="H779" s="327"/>
      <c r="I779" s="327"/>
      <c r="J779" s="327"/>
      <c r="K779" s="327"/>
      <c r="L779" s="327"/>
      <c r="M779" s="327"/>
      <c r="N779" s="327"/>
      <c r="O779" s="328"/>
      <c r="P779" s="329">
        <f t="shared" ref="P779:P780" si="198">SUM(D779:O779)</f>
        <v>0</v>
      </c>
      <c r="Q779" s="294"/>
      <c r="R779" s="471"/>
      <c r="S779" s="472"/>
      <c r="T779" s="289"/>
    </row>
    <row r="780" spans="2:20" ht="18.75" customHeight="1">
      <c r="B780" s="326"/>
      <c r="C780" s="342" t="s">
        <v>218</v>
      </c>
      <c r="D780" s="327"/>
      <c r="E780" s="327"/>
      <c r="F780" s="327"/>
      <c r="G780" s="327"/>
      <c r="H780" s="327"/>
      <c r="I780" s="327"/>
      <c r="J780" s="327"/>
      <c r="K780" s="327"/>
      <c r="L780" s="327"/>
      <c r="M780" s="327"/>
      <c r="N780" s="330"/>
      <c r="O780" s="331"/>
      <c r="P780" s="332">
        <f t="shared" si="198"/>
        <v>0</v>
      </c>
      <c r="Q780" s="294"/>
      <c r="R780" s="473"/>
      <c r="S780" s="474"/>
      <c r="T780" s="289"/>
    </row>
    <row r="781" spans="2:20" s="308" customFormat="1" ht="18.75" customHeight="1">
      <c r="B781" s="301"/>
      <c r="C781" s="294"/>
      <c r="D781" s="294"/>
      <c r="E781" s="294"/>
      <c r="F781" s="294"/>
      <c r="G781" s="294"/>
      <c r="H781" s="294"/>
      <c r="I781" s="294"/>
      <c r="J781" s="294"/>
      <c r="K781" s="294"/>
      <c r="L781" s="294"/>
      <c r="M781" s="294"/>
      <c r="N781" s="349" t="s">
        <v>219</v>
      </c>
      <c r="O781" s="349"/>
      <c r="P781" s="335">
        <f t="shared" si="189"/>
        <v>0</v>
      </c>
      <c r="Q781" s="306"/>
      <c r="R781" s="477"/>
      <c r="S781" s="478"/>
      <c r="T781" s="307"/>
    </row>
    <row r="782" spans="2:20" ht="30" customHeight="1">
      <c r="B782" s="289"/>
      <c r="C782" s="294"/>
      <c r="D782" s="294"/>
      <c r="E782" s="294"/>
      <c r="F782" s="294"/>
      <c r="G782" s="294"/>
      <c r="H782" s="294"/>
      <c r="I782" s="294"/>
      <c r="J782" s="294"/>
      <c r="K782" s="294"/>
      <c r="L782" s="294"/>
      <c r="M782" s="294"/>
      <c r="N782" s="294"/>
      <c r="O782" s="294"/>
      <c r="P782" s="294"/>
      <c r="Q782" s="294"/>
      <c r="R782" s="294"/>
      <c r="S782" s="294"/>
      <c r="T782" s="289"/>
    </row>
    <row r="783" spans="2:20" ht="18.75" customHeight="1">
      <c r="B783" s="292">
        <f t="shared" ref="B783" si="199">D783</f>
        <v>0</v>
      </c>
      <c r="C783" s="337" t="s">
        <v>183</v>
      </c>
      <c r="D783" s="479"/>
      <c r="E783" s="480"/>
      <c r="F783" s="480"/>
      <c r="G783" s="480"/>
      <c r="H783" s="480"/>
      <c r="I783" s="481"/>
      <c r="J783" s="294"/>
      <c r="K783" s="294"/>
      <c r="L783" s="295"/>
      <c r="M783" s="294"/>
      <c r="N783" s="294"/>
      <c r="O783" s="294"/>
      <c r="P783" s="296"/>
      <c r="Q783" s="294"/>
      <c r="R783" s="296"/>
      <c r="S783" s="296"/>
      <c r="T783" s="289"/>
    </row>
    <row r="784" spans="2:20" ht="18.75" customHeight="1">
      <c r="B784" s="292"/>
      <c r="C784" s="338" t="s">
        <v>184</v>
      </c>
      <c r="D784" s="479"/>
      <c r="E784" s="480"/>
      <c r="F784" s="480"/>
      <c r="G784" s="480"/>
      <c r="H784" s="480"/>
      <c r="I784" s="481"/>
      <c r="J784" s="294"/>
      <c r="K784" s="295"/>
      <c r="L784" s="294"/>
      <c r="M784" s="294"/>
      <c r="N784" s="294"/>
      <c r="O784" s="294"/>
      <c r="P784" s="296"/>
      <c r="Q784" s="294"/>
      <c r="R784" s="296"/>
      <c r="S784" s="296"/>
      <c r="T784" s="289"/>
    </row>
    <row r="785" spans="2:24" ht="18.75" customHeight="1">
      <c r="B785" s="292">
        <f t="shared" ref="B785:B787" si="200">D785</f>
        <v>0</v>
      </c>
      <c r="C785" s="338" t="s">
        <v>8</v>
      </c>
      <c r="D785" s="479"/>
      <c r="E785" s="480"/>
      <c r="F785" s="480"/>
      <c r="G785" s="480"/>
      <c r="H785" s="480"/>
      <c r="I785" s="481"/>
      <c r="J785" s="294"/>
      <c r="K785" s="294"/>
      <c r="L785" s="295"/>
      <c r="M785" s="294"/>
      <c r="N785" s="294"/>
      <c r="O785" s="294"/>
      <c r="P785" s="296"/>
      <c r="Q785" s="294"/>
      <c r="R785" s="339" t="s">
        <v>185</v>
      </c>
      <c r="S785" s="340"/>
      <c r="T785" s="289"/>
    </row>
    <row r="786" spans="2:24" ht="18.75" customHeight="1">
      <c r="B786" s="292">
        <f t="shared" si="200"/>
        <v>0</v>
      </c>
      <c r="C786" s="338" t="s">
        <v>186</v>
      </c>
      <c r="D786" s="479"/>
      <c r="E786" s="480"/>
      <c r="F786" s="480"/>
      <c r="G786" s="480"/>
      <c r="H786" s="480"/>
      <c r="I786" s="481"/>
      <c r="J786" s="294"/>
      <c r="K786" s="294"/>
      <c r="L786" s="295"/>
      <c r="M786" s="294"/>
      <c r="N786" s="294"/>
      <c r="O786" s="294"/>
      <c r="P786" s="296"/>
      <c r="Q786" s="294"/>
      <c r="R786" s="298" t="s">
        <v>189</v>
      </c>
      <c r="S786" s="299"/>
      <c r="T786" s="289"/>
    </row>
    <row r="787" spans="2:24" ht="18.75" customHeight="1">
      <c r="B787" s="292">
        <f t="shared" si="200"/>
        <v>0</v>
      </c>
      <c r="C787" s="338" t="s">
        <v>190</v>
      </c>
      <c r="D787" s="479"/>
      <c r="E787" s="480"/>
      <c r="F787" s="480"/>
      <c r="G787" s="480"/>
      <c r="H787" s="480"/>
      <c r="I787" s="481"/>
      <c r="J787" s="294"/>
      <c r="K787" s="294"/>
      <c r="L787" s="295"/>
      <c r="M787" s="294"/>
      <c r="N787" s="294"/>
      <c r="O787" s="294"/>
      <c r="P787" s="296"/>
      <c r="Q787" s="294"/>
      <c r="R787" s="298" t="s">
        <v>191</v>
      </c>
      <c r="S787" s="299"/>
      <c r="T787" s="289"/>
    </row>
    <row r="788" spans="2:24" ht="18.75" customHeight="1">
      <c r="B788" s="292"/>
      <c r="C788" s="338" t="s">
        <v>172</v>
      </c>
      <c r="D788" s="471"/>
      <c r="E788" s="482"/>
      <c r="F788" s="482"/>
      <c r="G788" s="482"/>
      <c r="H788" s="482"/>
      <c r="I788" s="472"/>
      <c r="J788" s="294"/>
      <c r="K788" s="295"/>
      <c r="L788" s="294"/>
      <c r="M788" s="294"/>
      <c r="N788" s="294"/>
      <c r="O788" s="294"/>
      <c r="P788" s="296"/>
      <c r="Q788" s="294"/>
      <c r="R788" s="298" t="s">
        <v>192</v>
      </c>
      <c r="S788" s="299"/>
      <c r="T788" s="289"/>
    </row>
    <row r="789" spans="2:24" ht="18.75" customHeight="1">
      <c r="B789" s="341">
        <f t="shared" ref="B789" si="201">D789</f>
        <v>0</v>
      </c>
      <c r="C789" s="338" t="s">
        <v>193</v>
      </c>
      <c r="D789" s="483"/>
      <c r="E789" s="484"/>
      <c r="F789" s="484"/>
      <c r="G789" s="484"/>
      <c r="H789" s="484"/>
      <c r="I789" s="485"/>
      <c r="J789" s="294"/>
      <c r="K789" s="295"/>
      <c r="L789" s="294"/>
      <c r="M789" s="294"/>
      <c r="N789" s="294"/>
      <c r="O789" s="294"/>
      <c r="P789" s="296"/>
      <c r="Q789" s="294"/>
      <c r="R789" s="296"/>
      <c r="S789" s="296"/>
      <c r="T789" s="289"/>
    </row>
    <row r="790" spans="2:24" ht="12" customHeight="1">
      <c r="B790" s="292"/>
      <c r="C790" s="294"/>
      <c r="D790" s="294"/>
      <c r="E790" s="294"/>
      <c r="F790" s="294"/>
      <c r="G790" s="294"/>
      <c r="H790" s="294"/>
      <c r="I790" s="294"/>
      <c r="J790" s="294"/>
      <c r="K790" s="294"/>
      <c r="L790" s="294"/>
      <c r="M790" s="294"/>
      <c r="N790" s="294"/>
      <c r="O790" s="294"/>
      <c r="P790" s="294"/>
      <c r="Q790" s="294"/>
      <c r="R790" s="294"/>
      <c r="S790" s="294"/>
      <c r="T790" s="289"/>
    </row>
    <row r="791" spans="2:24" s="308" customFormat="1" ht="18.75" customHeight="1">
      <c r="B791" s="301"/>
      <c r="C791" s="338" t="s">
        <v>187</v>
      </c>
      <c r="D791" s="303"/>
      <c r="E791" s="303"/>
      <c r="F791" s="303"/>
      <c r="G791" s="303"/>
      <c r="H791" s="303"/>
      <c r="I791" s="303"/>
      <c r="J791" s="303"/>
      <c r="K791" s="303"/>
      <c r="L791" s="303"/>
      <c r="M791" s="303"/>
      <c r="N791" s="303"/>
      <c r="O791" s="304"/>
      <c r="P791" s="305" t="s">
        <v>188</v>
      </c>
      <c r="Q791" s="306"/>
      <c r="R791" s="486" t="s">
        <v>194</v>
      </c>
      <c r="S791" s="487"/>
      <c r="T791" s="307"/>
      <c r="V791" s="288"/>
      <c r="W791" s="288"/>
      <c r="X791" s="288"/>
    </row>
    <row r="792" spans="2:24" ht="6" customHeight="1">
      <c r="B792" s="292"/>
      <c r="C792" s="294"/>
      <c r="D792" s="294"/>
      <c r="E792" s="294"/>
      <c r="F792" s="294"/>
      <c r="G792" s="294"/>
      <c r="H792" s="294"/>
      <c r="I792" s="294"/>
      <c r="J792" s="294"/>
      <c r="K792" s="294"/>
      <c r="L792" s="294"/>
      <c r="M792" s="294"/>
      <c r="N792" s="294"/>
      <c r="O792" s="294"/>
      <c r="P792" s="294"/>
      <c r="Q792" s="294"/>
      <c r="R792" s="294"/>
      <c r="S792" s="294"/>
      <c r="T792" s="289"/>
    </row>
    <row r="793" spans="2:24" ht="18.75" customHeight="1">
      <c r="B793" s="292"/>
      <c r="C793" s="342" t="s">
        <v>195</v>
      </c>
      <c r="D793" s="310"/>
      <c r="E793" s="310"/>
      <c r="F793" s="310"/>
      <c r="G793" s="310"/>
      <c r="H793" s="310"/>
      <c r="I793" s="310"/>
      <c r="J793" s="310"/>
      <c r="K793" s="310"/>
      <c r="L793" s="310"/>
      <c r="M793" s="310"/>
      <c r="N793" s="310"/>
      <c r="O793" s="311"/>
      <c r="P793" s="312">
        <f t="shared" ref="P793:P803" si="202">SUM(D793:O793)</f>
        <v>0</v>
      </c>
      <c r="Q793" s="294"/>
      <c r="R793" s="471"/>
      <c r="S793" s="472"/>
      <c r="T793" s="289"/>
    </row>
    <row r="794" spans="2:24" ht="18.75" customHeight="1">
      <c r="B794" s="292"/>
      <c r="C794" s="342" t="s">
        <v>196</v>
      </c>
      <c r="D794" s="155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56"/>
      <c r="P794" s="312">
        <f t="shared" si="202"/>
        <v>0</v>
      </c>
      <c r="Q794" s="294"/>
      <c r="R794" s="471"/>
      <c r="S794" s="472"/>
      <c r="T794" s="289"/>
    </row>
    <row r="795" spans="2:24" ht="18.75" customHeight="1">
      <c r="B795" s="292"/>
      <c r="C795" s="343" t="s">
        <v>197</v>
      </c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10"/>
      <c r="O795" s="311"/>
      <c r="P795" s="312">
        <f t="shared" si="202"/>
        <v>0</v>
      </c>
      <c r="Q795" s="294"/>
      <c r="R795" s="471"/>
      <c r="S795" s="472"/>
      <c r="T795" s="289"/>
    </row>
    <row r="796" spans="2:24" ht="18.75" customHeight="1">
      <c r="B796" s="292"/>
      <c r="C796" s="343" t="s">
        <v>198</v>
      </c>
      <c r="D796" s="310"/>
      <c r="E796" s="310"/>
      <c r="F796" s="310"/>
      <c r="G796" s="310"/>
      <c r="H796" s="310"/>
      <c r="I796" s="310"/>
      <c r="J796" s="310"/>
      <c r="K796" s="310"/>
      <c r="L796" s="310"/>
      <c r="M796" s="310"/>
      <c r="N796" s="310"/>
      <c r="O796" s="311"/>
      <c r="P796" s="312">
        <f t="shared" si="202"/>
        <v>0</v>
      </c>
      <c r="Q796" s="294"/>
      <c r="R796" s="471"/>
      <c r="S796" s="472"/>
      <c r="T796" s="289"/>
    </row>
    <row r="797" spans="2:24" ht="18.75" customHeight="1">
      <c r="B797" s="292"/>
      <c r="C797" s="343" t="s">
        <v>199</v>
      </c>
      <c r="D797" s="310"/>
      <c r="E797" s="310"/>
      <c r="F797" s="310"/>
      <c r="G797" s="310"/>
      <c r="H797" s="310"/>
      <c r="I797" s="310"/>
      <c r="J797" s="310"/>
      <c r="K797" s="310"/>
      <c r="L797" s="310"/>
      <c r="M797" s="310"/>
      <c r="N797" s="310"/>
      <c r="O797" s="311"/>
      <c r="P797" s="312">
        <f t="shared" si="202"/>
        <v>0</v>
      </c>
      <c r="Q797" s="294"/>
      <c r="R797" s="471"/>
      <c r="S797" s="472"/>
      <c r="T797" s="289"/>
    </row>
    <row r="798" spans="2:24" ht="18.75" customHeight="1">
      <c r="B798" s="292"/>
      <c r="C798" s="343" t="s">
        <v>200</v>
      </c>
      <c r="D798" s="310"/>
      <c r="E798" s="310"/>
      <c r="F798" s="310"/>
      <c r="G798" s="310"/>
      <c r="H798" s="310"/>
      <c r="I798" s="310"/>
      <c r="J798" s="310"/>
      <c r="K798" s="310"/>
      <c r="L798" s="310"/>
      <c r="M798" s="310"/>
      <c r="N798" s="310"/>
      <c r="O798" s="311"/>
      <c r="P798" s="312">
        <f t="shared" si="202"/>
        <v>0</v>
      </c>
      <c r="Q798" s="294"/>
      <c r="R798" s="471"/>
      <c r="S798" s="472"/>
      <c r="T798" s="289"/>
    </row>
    <row r="799" spans="2:24" ht="18.75" customHeight="1">
      <c r="B799" s="292"/>
      <c r="C799" s="343" t="s">
        <v>201</v>
      </c>
      <c r="D799" s="310"/>
      <c r="E799" s="310"/>
      <c r="F799" s="310"/>
      <c r="G799" s="310"/>
      <c r="H799" s="310"/>
      <c r="I799" s="310"/>
      <c r="J799" s="310"/>
      <c r="K799" s="310"/>
      <c r="L799" s="310"/>
      <c r="M799" s="310"/>
      <c r="N799" s="310"/>
      <c r="O799" s="311"/>
      <c r="P799" s="312">
        <f t="shared" si="202"/>
        <v>0</v>
      </c>
      <c r="Q799" s="294"/>
      <c r="R799" s="471"/>
      <c r="S799" s="472"/>
      <c r="T799" s="289"/>
    </row>
    <row r="800" spans="2:24" ht="18.75" customHeight="1">
      <c r="B800" s="292"/>
      <c r="C800" s="343" t="s">
        <v>202</v>
      </c>
      <c r="D800" s="310"/>
      <c r="E800" s="310"/>
      <c r="F800" s="310"/>
      <c r="G800" s="310"/>
      <c r="H800" s="310"/>
      <c r="I800" s="310"/>
      <c r="J800" s="310"/>
      <c r="K800" s="310"/>
      <c r="L800" s="310"/>
      <c r="M800" s="310"/>
      <c r="N800" s="310"/>
      <c r="O800" s="311"/>
      <c r="P800" s="312">
        <f t="shared" si="202"/>
        <v>0</v>
      </c>
      <c r="Q800" s="294"/>
      <c r="R800" s="471"/>
      <c r="S800" s="472"/>
      <c r="T800" s="289"/>
    </row>
    <row r="801" spans="2:20" ht="18.75" customHeight="1">
      <c r="B801" s="292"/>
      <c r="C801" s="343" t="s">
        <v>203</v>
      </c>
      <c r="D801" s="310"/>
      <c r="E801" s="310"/>
      <c r="F801" s="310"/>
      <c r="G801" s="310"/>
      <c r="H801" s="310"/>
      <c r="I801" s="310"/>
      <c r="J801" s="310"/>
      <c r="K801" s="310"/>
      <c r="L801" s="310"/>
      <c r="M801" s="310"/>
      <c r="N801" s="310"/>
      <c r="O801" s="311"/>
      <c r="P801" s="312">
        <f t="shared" si="202"/>
        <v>0</v>
      </c>
      <c r="Q801" s="294"/>
      <c r="R801" s="471"/>
      <c r="S801" s="472"/>
      <c r="T801" s="289"/>
    </row>
    <row r="802" spans="2:20" ht="18.75" customHeight="1">
      <c r="B802" s="292"/>
      <c r="C802" s="343" t="s">
        <v>204</v>
      </c>
      <c r="D802" s="310"/>
      <c r="E802" s="310"/>
      <c r="F802" s="310"/>
      <c r="G802" s="310"/>
      <c r="H802" s="310"/>
      <c r="I802" s="310"/>
      <c r="J802" s="310"/>
      <c r="K802" s="310"/>
      <c r="L802" s="310"/>
      <c r="M802" s="310"/>
      <c r="N802" s="310"/>
      <c r="O802" s="311"/>
      <c r="P802" s="312">
        <f t="shared" si="202"/>
        <v>0</v>
      </c>
      <c r="Q802" s="294"/>
      <c r="R802" s="471"/>
      <c r="S802" s="472"/>
      <c r="T802" s="289"/>
    </row>
    <row r="803" spans="2:20" ht="18.75" customHeight="1">
      <c r="B803" s="292"/>
      <c r="C803" s="338" t="s">
        <v>205</v>
      </c>
      <c r="D803" s="344">
        <f t="shared" ref="D803:O803" si="203">SUBTOTAL(9,D793:D802)</f>
        <v>0</v>
      </c>
      <c r="E803" s="344">
        <f t="shared" si="203"/>
        <v>0</v>
      </c>
      <c r="F803" s="344">
        <f t="shared" si="203"/>
        <v>0</v>
      </c>
      <c r="G803" s="344">
        <f t="shared" si="203"/>
        <v>0</v>
      </c>
      <c r="H803" s="344">
        <f t="shared" si="203"/>
        <v>0</v>
      </c>
      <c r="I803" s="344">
        <f t="shared" si="203"/>
        <v>0</v>
      </c>
      <c r="J803" s="344">
        <f t="shared" si="203"/>
        <v>0</v>
      </c>
      <c r="K803" s="344">
        <f t="shared" si="203"/>
        <v>0</v>
      </c>
      <c r="L803" s="344">
        <f t="shared" si="203"/>
        <v>0</v>
      </c>
      <c r="M803" s="344">
        <f t="shared" si="203"/>
        <v>0</v>
      </c>
      <c r="N803" s="344">
        <f t="shared" si="203"/>
        <v>0</v>
      </c>
      <c r="O803" s="345">
        <f t="shared" si="203"/>
        <v>0</v>
      </c>
      <c r="P803" s="312">
        <f t="shared" si="202"/>
        <v>0</v>
      </c>
      <c r="Q803" s="294"/>
      <c r="R803" s="471"/>
      <c r="S803" s="472"/>
      <c r="T803" s="289"/>
    </row>
    <row r="804" spans="2:20" ht="18.75" customHeight="1">
      <c r="B804" s="292"/>
      <c r="C804" s="313" t="s">
        <v>206</v>
      </c>
      <c r="D804" s="315"/>
      <c r="E804" s="315"/>
      <c r="F804" s="315"/>
      <c r="G804" s="315"/>
      <c r="H804" s="315"/>
      <c r="I804" s="315"/>
      <c r="J804" s="315"/>
      <c r="K804" s="315"/>
      <c r="L804" s="315"/>
      <c r="M804" s="315"/>
      <c r="N804" s="315"/>
      <c r="O804" s="316"/>
      <c r="P804" s="312">
        <f t="shared" ref="P804:P814" si="204">SUM(D804:O804)</f>
        <v>0</v>
      </c>
      <c r="Q804" s="294"/>
      <c r="R804" s="471"/>
      <c r="S804" s="472"/>
      <c r="T804" s="289"/>
    </row>
    <row r="805" spans="2:20" ht="18.75" customHeight="1">
      <c r="B805" s="292"/>
      <c r="C805" s="313" t="s">
        <v>207</v>
      </c>
      <c r="D805" s="315"/>
      <c r="E805" s="315"/>
      <c r="F805" s="315"/>
      <c r="G805" s="315"/>
      <c r="H805" s="315"/>
      <c r="I805" s="315"/>
      <c r="J805" s="315"/>
      <c r="K805" s="315"/>
      <c r="L805" s="315"/>
      <c r="M805" s="315"/>
      <c r="N805" s="315"/>
      <c r="O805" s="316"/>
      <c r="P805" s="312">
        <f t="shared" si="204"/>
        <v>0</v>
      </c>
      <c r="Q805" s="294"/>
      <c r="R805" s="471"/>
      <c r="S805" s="472"/>
      <c r="T805" s="289"/>
    </row>
    <row r="806" spans="2:20" ht="18.75" customHeight="1">
      <c r="B806" s="292"/>
      <c r="C806" s="338" t="s">
        <v>208</v>
      </c>
      <c r="D806" s="344">
        <f t="shared" ref="D806:O806" si="205">SUBTOTAL(9,D804:D805)</f>
        <v>0</v>
      </c>
      <c r="E806" s="344">
        <f t="shared" si="205"/>
        <v>0</v>
      </c>
      <c r="F806" s="344">
        <f t="shared" si="205"/>
        <v>0</v>
      </c>
      <c r="G806" s="344">
        <f t="shared" si="205"/>
        <v>0</v>
      </c>
      <c r="H806" s="344">
        <f t="shared" si="205"/>
        <v>0</v>
      </c>
      <c r="I806" s="344">
        <f t="shared" si="205"/>
        <v>0</v>
      </c>
      <c r="J806" s="344">
        <f t="shared" si="205"/>
        <v>0</v>
      </c>
      <c r="K806" s="344">
        <f t="shared" si="205"/>
        <v>0</v>
      </c>
      <c r="L806" s="344">
        <f t="shared" si="205"/>
        <v>0</v>
      </c>
      <c r="M806" s="344">
        <f t="shared" si="205"/>
        <v>0</v>
      </c>
      <c r="N806" s="344">
        <f t="shared" si="205"/>
        <v>0</v>
      </c>
      <c r="O806" s="345">
        <f t="shared" si="205"/>
        <v>0</v>
      </c>
      <c r="P806" s="312">
        <f t="shared" si="204"/>
        <v>0</v>
      </c>
      <c r="Q806" s="294"/>
      <c r="R806" s="471"/>
      <c r="S806" s="472"/>
      <c r="T806" s="289"/>
    </row>
    <row r="807" spans="2:20" ht="18.75" customHeight="1">
      <c r="B807" s="292"/>
      <c r="C807" s="313" t="s">
        <v>209</v>
      </c>
      <c r="D807" s="315"/>
      <c r="E807" s="315"/>
      <c r="F807" s="315"/>
      <c r="G807" s="315"/>
      <c r="H807" s="315"/>
      <c r="I807" s="315"/>
      <c r="J807" s="315"/>
      <c r="K807" s="315"/>
      <c r="L807" s="315"/>
      <c r="M807" s="315"/>
      <c r="N807" s="315"/>
      <c r="O807" s="316"/>
      <c r="P807" s="312">
        <f t="shared" si="204"/>
        <v>0</v>
      </c>
      <c r="Q807" s="294"/>
      <c r="R807" s="471"/>
      <c r="S807" s="472"/>
      <c r="T807" s="289"/>
    </row>
    <row r="808" spans="2:20" ht="18.75" customHeight="1">
      <c r="B808" s="292"/>
      <c r="C808" s="313" t="s">
        <v>210</v>
      </c>
      <c r="D808" s="315"/>
      <c r="E808" s="315"/>
      <c r="F808" s="315"/>
      <c r="G808" s="315"/>
      <c r="H808" s="315"/>
      <c r="I808" s="315"/>
      <c r="J808" s="315"/>
      <c r="K808" s="315"/>
      <c r="L808" s="315"/>
      <c r="M808" s="315"/>
      <c r="N808" s="315"/>
      <c r="O808" s="316"/>
      <c r="P808" s="312">
        <f t="shared" si="204"/>
        <v>0</v>
      </c>
      <c r="Q808" s="294"/>
      <c r="R808" s="471"/>
      <c r="S808" s="472"/>
      <c r="T808" s="289"/>
    </row>
    <row r="809" spans="2:20" ht="18.75" customHeight="1">
      <c r="B809" s="292"/>
      <c r="C809" s="313" t="s">
        <v>211</v>
      </c>
      <c r="D809" s="315"/>
      <c r="E809" s="315"/>
      <c r="F809" s="315"/>
      <c r="G809" s="315"/>
      <c r="H809" s="315"/>
      <c r="I809" s="315"/>
      <c r="J809" s="315"/>
      <c r="K809" s="315"/>
      <c r="L809" s="315"/>
      <c r="M809" s="315"/>
      <c r="N809" s="315"/>
      <c r="O809" s="316"/>
      <c r="P809" s="312">
        <f t="shared" si="204"/>
        <v>0</v>
      </c>
      <c r="Q809" s="294"/>
      <c r="R809" s="471"/>
      <c r="S809" s="472"/>
      <c r="T809" s="289"/>
    </row>
    <row r="810" spans="2:20" ht="18.75" customHeight="1">
      <c r="B810" s="292"/>
      <c r="C810" s="313" t="s">
        <v>212</v>
      </c>
      <c r="D810" s="315"/>
      <c r="E810" s="315"/>
      <c r="F810" s="315"/>
      <c r="G810" s="315"/>
      <c r="H810" s="315"/>
      <c r="I810" s="315"/>
      <c r="J810" s="315"/>
      <c r="K810" s="315"/>
      <c r="L810" s="315"/>
      <c r="M810" s="315"/>
      <c r="N810" s="315"/>
      <c r="O810" s="316"/>
      <c r="P810" s="312">
        <f t="shared" si="204"/>
        <v>0</v>
      </c>
      <c r="Q810" s="294"/>
      <c r="R810" s="471"/>
      <c r="S810" s="472"/>
      <c r="T810" s="289"/>
    </row>
    <row r="811" spans="2:20" ht="18.75" customHeight="1">
      <c r="B811" s="292"/>
      <c r="C811" s="342" t="s">
        <v>213</v>
      </c>
      <c r="D811" s="310"/>
      <c r="E811" s="310"/>
      <c r="F811" s="310"/>
      <c r="G811" s="310"/>
      <c r="H811" s="310"/>
      <c r="I811" s="310"/>
      <c r="J811" s="310"/>
      <c r="K811" s="310"/>
      <c r="L811" s="310"/>
      <c r="M811" s="310"/>
      <c r="N811" s="310"/>
      <c r="O811" s="311"/>
      <c r="P811" s="312">
        <f t="shared" si="204"/>
        <v>0</v>
      </c>
      <c r="Q811" s="294"/>
      <c r="R811" s="471"/>
      <c r="S811" s="472"/>
      <c r="T811" s="289"/>
    </row>
    <row r="812" spans="2:20" ht="18.75" customHeight="1">
      <c r="B812" s="292"/>
      <c r="C812" s="346" t="s">
        <v>214</v>
      </c>
      <c r="D812" s="310"/>
      <c r="E812" s="310"/>
      <c r="F812" s="310"/>
      <c r="G812" s="310"/>
      <c r="H812" s="310"/>
      <c r="I812" s="310"/>
      <c r="J812" s="310"/>
      <c r="K812" s="310"/>
      <c r="L812" s="310"/>
      <c r="M812" s="310"/>
      <c r="N812" s="310"/>
      <c r="O812" s="311"/>
      <c r="P812" s="312">
        <f t="shared" si="204"/>
        <v>0</v>
      </c>
      <c r="Q812" s="294"/>
      <c r="R812" s="471"/>
      <c r="S812" s="472"/>
      <c r="T812" s="289"/>
    </row>
    <row r="813" spans="2:20" ht="18.75" customHeight="1">
      <c r="B813" s="292"/>
      <c r="C813" s="347" t="s">
        <v>215</v>
      </c>
      <c r="D813" s="318"/>
      <c r="E813" s="318"/>
      <c r="F813" s="318"/>
      <c r="G813" s="318"/>
      <c r="H813" s="318"/>
      <c r="I813" s="318"/>
      <c r="J813" s="318"/>
      <c r="K813" s="318"/>
      <c r="L813" s="318"/>
      <c r="M813" s="318"/>
      <c r="N813" s="318"/>
      <c r="O813" s="319"/>
      <c r="P813" s="320">
        <f t="shared" si="204"/>
        <v>0</v>
      </c>
      <c r="Q813" s="294"/>
      <c r="R813" s="473"/>
      <c r="S813" s="474"/>
      <c r="T813" s="289"/>
    </row>
    <row r="814" spans="2:20" ht="18.75" customHeight="1">
      <c r="B814" s="292"/>
      <c r="C814" s="348" t="s">
        <v>216</v>
      </c>
      <c r="D814" s="322">
        <f t="shared" ref="D814:O814" si="206">SUBTOTAL(9,D793:D813)</f>
        <v>0</v>
      </c>
      <c r="E814" s="322">
        <f t="shared" si="206"/>
        <v>0</v>
      </c>
      <c r="F814" s="322">
        <f t="shared" si="206"/>
        <v>0</v>
      </c>
      <c r="G814" s="322">
        <f t="shared" si="206"/>
        <v>0</v>
      </c>
      <c r="H814" s="322">
        <f t="shared" si="206"/>
        <v>0</v>
      </c>
      <c r="I814" s="322">
        <f t="shared" si="206"/>
        <v>0</v>
      </c>
      <c r="J814" s="322">
        <f t="shared" si="206"/>
        <v>0</v>
      </c>
      <c r="K814" s="322">
        <f t="shared" si="206"/>
        <v>0</v>
      </c>
      <c r="L814" s="322">
        <f t="shared" si="206"/>
        <v>0</v>
      </c>
      <c r="M814" s="322">
        <f t="shared" si="206"/>
        <v>0</v>
      </c>
      <c r="N814" s="322">
        <f t="shared" si="206"/>
        <v>0</v>
      </c>
      <c r="O814" s="323">
        <f t="shared" si="206"/>
        <v>0</v>
      </c>
      <c r="P814" s="324">
        <f t="shared" si="204"/>
        <v>0</v>
      </c>
      <c r="Q814" s="294"/>
      <c r="R814" s="475"/>
      <c r="S814" s="476"/>
      <c r="T814" s="289"/>
    </row>
    <row r="815" spans="2:20" ht="6" customHeight="1">
      <c r="B815" s="292"/>
      <c r="C815" s="294"/>
      <c r="D815" s="294"/>
      <c r="E815" s="294"/>
      <c r="F815" s="294"/>
      <c r="G815" s="294"/>
      <c r="H815" s="294"/>
      <c r="I815" s="294"/>
      <c r="J815" s="294"/>
      <c r="K815" s="294"/>
      <c r="L815" s="294"/>
      <c r="M815" s="294"/>
      <c r="N815" s="294"/>
      <c r="O815" s="294"/>
      <c r="P815" s="294"/>
      <c r="Q815" s="294"/>
      <c r="R815" s="325"/>
      <c r="S815" s="325"/>
      <c r="T815" s="289"/>
    </row>
    <row r="816" spans="2:20" ht="18.75" customHeight="1">
      <c r="B816" s="326"/>
      <c r="C816" s="342" t="s">
        <v>217</v>
      </c>
      <c r="D816" s="327"/>
      <c r="E816" s="327"/>
      <c r="F816" s="327"/>
      <c r="G816" s="327"/>
      <c r="H816" s="327"/>
      <c r="I816" s="327"/>
      <c r="J816" s="327"/>
      <c r="K816" s="327"/>
      <c r="L816" s="327"/>
      <c r="M816" s="327"/>
      <c r="N816" s="327"/>
      <c r="O816" s="328"/>
      <c r="P816" s="329">
        <f t="shared" ref="P816:P817" si="207">SUM(D816:O816)</f>
        <v>0</v>
      </c>
      <c r="Q816" s="294"/>
      <c r="R816" s="471"/>
      <c r="S816" s="472"/>
      <c r="T816" s="289"/>
    </row>
    <row r="817" spans="2:24" ht="18.75" customHeight="1">
      <c r="B817" s="326"/>
      <c r="C817" s="342" t="s">
        <v>218</v>
      </c>
      <c r="D817" s="327"/>
      <c r="E817" s="327"/>
      <c r="F817" s="327"/>
      <c r="G817" s="327"/>
      <c r="H817" s="327"/>
      <c r="I817" s="327"/>
      <c r="J817" s="327"/>
      <c r="K817" s="327"/>
      <c r="L817" s="327"/>
      <c r="M817" s="327"/>
      <c r="N817" s="330"/>
      <c r="O817" s="331"/>
      <c r="P817" s="332">
        <f t="shared" si="207"/>
        <v>0</v>
      </c>
      <c r="Q817" s="294"/>
      <c r="R817" s="473"/>
      <c r="S817" s="474"/>
      <c r="T817" s="289"/>
    </row>
    <row r="818" spans="2:24" s="308" customFormat="1" ht="18.75" customHeight="1">
      <c r="B818" s="301"/>
      <c r="C818" s="294"/>
      <c r="D818" s="294"/>
      <c r="E818" s="294"/>
      <c r="F818" s="294"/>
      <c r="G818" s="294"/>
      <c r="H818" s="294"/>
      <c r="I818" s="294"/>
      <c r="J818" s="294"/>
      <c r="K818" s="294"/>
      <c r="L818" s="294"/>
      <c r="M818" s="294"/>
      <c r="N818" s="349" t="s">
        <v>219</v>
      </c>
      <c r="O818" s="349"/>
      <c r="P818" s="335">
        <f t="shared" ref="P818:P855" si="208">ROUND(IF(P816*P817=0,0,P814/P816*P817),2)</f>
        <v>0</v>
      </c>
      <c r="Q818" s="306"/>
      <c r="R818" s="477"/>
      <c r="S818" s="478"/>
      <c r="T818" s="307"/>
    </row>
    <row r="819" spans="2:24" ht="30" customHeight="1">
      <c r="B819" s="289"/>
      <c r="C819" s="294"/>
      <c r="D819" s="294"/>
      <c r="E819" s="294"/>
      <c r="F819" s="294"/>
      <c r="G819" s="294"/>
      <c r="H819" s="294"/>
      <c r="I819" s="294"/>
      <c r="J819" s="294"/>
      <c r="K819" s="294"/>
      <c r="L819" s="294"/>
      <c r="M819" s="294"/>
      <c r="N819" s="294"/>
      <c r="O819" s="294"/>
      <c r="P819" s="294"/>
      <c r="Q819" s="294"/>
      <c r="R819" s="294"/>
      <c r="S819" s="294"/>
      <c r="T819" s="289"/>
    </row>
    <row r="820" spans="2:24" ht="18.75" customHeight="1">
      <c r="B820" s="292">
        <f t="shared" ref="B820" si="209">D820</f>
        <v>0</v>
      </c>
      <c r="C820" s="337" t="s">
        <v>183</v>
      </c>
      <c r="D820" s="479"/>
      <c r="E820" s="480"/>
      <c r="F820" s="480"/>
      <c r="G820" s="480"/>
      <c r="H820" s="480"/>
      <c r="I820" s="481"/>
      <c r="J820" s="294"/>
      <c r="K820" s="294"/>
      <c r="L820" s="295"/>
      <c r="M820" s="294"/>
      <c r="N820" s="294"/>
      <c r="O820" s="294"/>
      <c r="P820" s="296"/>
      <c r="Q820" s="294"/>
      <c r="R820" s="296"/>
      <c r="S820" s="296"/>
      <c r="T820" s="289"/>
    </row>
    <row r="821" spans="2:24" ht="18.75" customHeight="1">
      <c r="B821" s="292"/>
      <c r="C821" s="338" t="s">
        <v>184</v>
      </c>
      <c r="D821" s="479"/>
      <c r="E821" s="480"/>
      <c r="F821" s="480"/>
      <c r="G821" s="480"/>
      <c r="H821" s="480"/>
      <c r="I821" s="481"/>
      <c r="J821" s="294"/>
      <c r="K821" s="295"/>
      <c r="L821" s="294"/>
      <c r="M821" s="294"/>
      <c r="N821" s="294"/>
      <c r="O821" s="294"/>
      <c r="P821" s="296"/>
      <c r="Q821" s="294"/>
      <c r="R821" s="296"/>
      <c r="S821" s="296"/>
      <c r="T821" s="289"/>
    </row>
    <row r="822" spans="2:24" ht="18.75" customHeight="1">
      <c r="B822" s="292">
        <f t="shared" ref="B822:B824" si="210">D822</f>
        <v>0</v>
      </c>
      <c r="C822" s="338" t="s">
        <v>8</v>
      </c>
      <c r="D822" s="479"/>
      <c r="E822" s="480"/>
      <c r="F822" s="480"/>
      <c r="G822" s="480"/>
      <c r="H822" s="480"/>
      <c r="I822" s="481"/>
      <c r="J822" s="294"/>
      <c r="K822" s="294"/>
      <c r="L822" s="295"/>
      <c r="M822" s="294"/>
      <c r="N822" s="294"/>
      <c r="O822" s="294"/>
      <c r="P822" s="296"/>
      <c r="Q822" s="294"/>
      <c r="R822" s="339" t="s">
        <v>185</v>
      </c>
      <c r="S822" s="340"/>
      <c r="T822" s="289"/>
    </row>
    <row r="823" spans="2:24" ht="18.75" customHeight="1">
      <c r="B823" s="292">
        <f t="shared" si="210"/>
        <v>0</v>
      </c>
      <c r="C823" s="338" t="s">
        <v>186</v>
      </c>
      <c r="D823" s="479"/>
      <c r="E823" s="480"/>
      <c r="F823" s="480"/>
      <c r="G823" s="480"/>
      <c r="H823" s="480"/>
      <c r="I823" s="481"/>
      <c r="J823" s="294"/>
      <c r="K823" s="294"/>
      <c r="L823" s="295"/>
      <c r="M823" s="294"/>
      <c r="N823" s="294"/>
      <c r="O823" s="294"/>
      <c r="P823" s="296"/>
      <c r="Q823" s="294"/>
      <c r="R823" s="298" t="s">
        <v>189</v>
      </c>
      <c r="S823" s="299"/>
      <c r="T823" s="289"/>
    </row>
    <row r="824" spans="2:24" ht="18.75" customHeight="1">
      <c r="B824" s="292">
        <f t="shared" si="210"/>
        <v>0</v>
      </c>
      <c r="C824" s="338" t="s">
        <v>190</v>
      </c>
      <c r="D824" s="479"/>
      <c r="E824" s="480"/>
      <c r="F824" s="480"/>
      <c r="G824" s="480"/>
      <c r="H824" s="480"/>
      <c r="I824" s="481"/>
      <c r="J824" s="294"/>
      <c r="K824" s="294"/>
      <c r="L824" s="295"/>
      <c r="M824" s="294"/>
      <c r="N824" s="294"/>
      <c r="O824" s="294"/>
      <c r="P824" s="296"/>
      <c r="Q824" s="294"/>
      <c r="R824" s="298" t="s">
        <v>191</v>
      </c>
      <c r="S824" s="299"/>
      <c r="T824" s="289"/>
    </row>
    <row r="825" spans="2:24" ht="18.75" customHeight="1">
      <c r="B825" s="292"/>
      <c r="C825" s="338" t="s">
        <v>172</v>
      </c>
      <c r="D825" s="471"/>
      <c r="E825" s="482"/>
      <c r="F825" s="482"/>
      <c r="G825" s="482"/>
      <c r="H825" s="482"/>
      <c r="I825" s="472"/>
      <c r="J825" s="294"/>
      <c r="K825" s="295"/>
      <c r="L825" s="294"/>
      <c r="M825" s="294"/>
      <c r="N825" s="294"/>
      <c r="O825" s="294"/>
      <c r="P825" s="296"/>
      <c r="Q825" s="294"/>
      <c r="R825" s="298" t="s">
        <v>192</v>
      </c>
      <c r="S825" s="299"/>
      <c r="T825" s="289"/>
    </row>
    <row r="826" spans="2:24" ht="18.75" customHeight="1">
      <c r="B826" s="341">
        <f t="shared" ref="B826" si="211">D826</f>
        <v>0</v>
      </c>
      <c r="C826" s="338" t="s">
        <v>193</v>
      </c>
      <c r="D826" s="483"/>
      <c r="E826" s="484"/>
      <c r="F826" s="484"/>
      <c r="G826" s="484"/>
      <c r="H826" s="484"/>
      <c r="I826" s="485"/>
      <c r="J826" s="294"/>
      <c r="K826" s="295"/>
      <c r="L826" s="294"/>
      <c r="M826" s="294"/>
      <c r="N826" s="294"/>
      <c r="O826" s="294"/>
      <c r="P826" s="296"/>
      <c r="Q826" s="294"/>
      <c r="R826" s="296"/>
      <c r="S826" s="296"/>
      <c r="T826" s="289"/>
    </row>
    <row r="827" spans="2:24" ht="12" customHeight="1">
      <c r="B827" s="292"/>
      <c r="C827" s="294"/>
      <c r="D827" s="294"/>
      <c r="E827" s="294"/>
      <c r="F827" s="294"/>
      <c r="G827" s="294"/>
      <c r="H827" s="294"/>
      <c r="I827" s="294"/>
      <c r="J827" s="294"/>
      <c r="K827" s="294"/>
      <c r="L827" s="294"/>
      <c r="M827" s="294"/>
      <c r="N827" s="294"/>
      <c r="O827" s="294"/>
      <c r="P827" s="294"/>
      <c r="Q827" s="294"/>
      <c r="R827" s="294"/>
      <c r="S827" s="294"/>
      <c r="T827" s="289"/>
    </row>
    <row r="828" spans="2:24" s="308" customFormat="1" ht="18.75" customHeight="1">
      <c r="B828" s="301"/>
      <c r="C828" s="338" t="s">
        <v>187</v>
      </c>
      <c r="D828" s="303"/>
      <c r="E828" s="303"/>
      <c r="F828" s="303"/>
      <c r="G828" s="303"/>
      <c r="H828" s="303"/>
      <c r="I828" s="303"/>
      <c r="J828" s="303"/>
      <c r="K828" s="303"/>
      <c r="L828" s="303"/>
      <c r="M828" s="303"/>
      <c r="N828" s="303"/>
      <c r="O828" s="304"/>
      <c r="P828" s="305" t="s">
        <v>188</v>
      </c>
      <c r="Q828" s="306"/>
      <c r="R828" s="486" t="s">
        <v>194</v>
      </c>
      <c r="S828" s="487"/>
      <c r="T828" s="307"/>
      <c r="V828" s="288"/>
      <c r="W828" s="288"/>
      <c r="X828" s="288"/>
    </row>
    <row r="829" spans="2:24" ht="6" customHeight="1">
      <c r="B829" s="292"/>
      <c r="C829" s="294"/>
      <c r="D829" s="294"/>
      <c r="E829" s="294"/>
      <c r="F829" s="294"/>
      <c r="G829" s="294"/>
      <c r="H829" s="294"/>
      <c r="I829" s="294"/>
      <c r="J829" s="294"/>
      <c r="K829" s="294"/>
      <c r="L829" s="294"/>
      <c r="M829" s="294"/>
      <c r="N829" s="294"/>
      <c r="O829" s="294"/>
      <c r="P829" s="294"/>
      <c r="Q829" s="294"/>
      <c r="R829" s="294"/>
      <c r="S829" s="294"/>
      <c r="T829" s="289"/>
    </row>
    <row r="830" spans="2:24" ht="18.75" customHeight="1">
      <c r="B830" s="292"/>
      <c r="C830" s="342" t="s">
        <v>195</v>
      </c>
      <c r="D830" s="310"/>
      <c r="E830" s="310"/>
      <c r="F830" s="310"/>
      <c r="G830" s="310"/>
      <c r="H830" s="310"/>
      <c r="I830" s="310"/>
      <c r="J830" s="310"/>
      <c r="K830" s="310"/>
      <c r="L830" s="310"/>
      <c r="M830" s="310"/>
      <c r="N830" s="310"/>
      <c r="O830" s="311"/>
      <c r="P830" s="312">
        <f t="shared" ref="P830:P840" si="212">SUM(D830:O830)</f>
        <v>0</v>
      </c>
      <c r="Q830" s="294"/>
      <c r="R830" s="471"/>
      <c r="S830" s="472"/>
      <c r="T830" s="289"/>
    </row>
    <row r="831" spans="2:24" ht="18.75" customHeight="1">
      <c r="B831" s="292"/>
      <c r="C831" s="342" t="s">
        <v>196</v>
      </c>
      <c r="D831" s="155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56"/>
      <c r="P831" s="312">
        <f t="shared" si="212"/>
        <v>0</v>
      </c>
      <c r="Q831" s="294"/>
      <c r="R831" s="471"/>
      <c r="S831" s="472"/>
      <c r="T831" s="289"/>
    </row>
    <row r="832" spans="2:24" ht="18.75" customHeight="1">
      <c r="B832" s="292"/>
      <c r="C832" s="343" t="s">
        <v>197</v>
      </c>
      <c r="D832" s="310"/>
      <c r="E832" s="310"/>
      <c r="F832" s="310"/>
      <c r="G832" s="310"/>
      <c r="H832" s="310"/>
      <c r="I832" s="310"/>
      <c r="J832" s="310"/>
      <c r="K832" s="310"/>
      <c r="L832" s="310"/>
      <c r="M832" s="310"/>
      <c r="N832" s="310"/>
      <c r="O832" s="311"/>
      <c r="P832" s="312">
        <f t="shared" si="212"/>
        <v>0</v>
      </c>
      <c r="Q832" s="294"/>
      <c r="R832" s="471"/>
      <c r="S832" s="472"/>
      <c r="T832" s="289"/>
    </row>
    <row r="833" spans="2:20" ht="18.75" customHeight="1">
      <c r="B833" s="292"/>
      <c r="C833" s="343" t="s">
        <v>198</v>
      </c>
      <c r="D833" s="310"/>
      <c r="E833" s="310"/>
      <c r="F833" s="310"/>
      <c r="G833" s="310"/>
      <c r="H833" s="310"/>
      <c r="I833" s="310"/>
      <c r="J833" s="310"/>
      <c r="K833" s="310"/>
      <c r="L833" s="310"/>
      <c r="M833" s="310"/>
      <c r="N833" s="310"/>
      <c r="O833" s="311"/>
      <c r="P833" s="312">
        <f t="shared" si="212"/>
        <v>0</v>
      </c>
      <c r="Q833" s="294"/>
      <c r="R833" s="471"/>
      <c r="S833" s="472"/>
      <c r="T833" s="289"/>
    </row>
    <row r="834" spans="2:20" ht="18.75" customHeight="1">
      <c r="B834" s="292"/>
      <c r="C834" s="343" t="s">
        <v>199</v>
      </c>
      <c r="D834" s="310"/>
      <c r="E834" s="310"/>
      <c r="F834" s="310"/>
      <c r="G834" s="310"/>
      <c r="H834" s="310"/>
      <c r="I834" s="310"/>
      <c r="J834" s="310"/>
      <c r="K834" s="310"/>
      <c r="L834" s="310"/>
      <c r="M834" s="310"/>
      <c r="N834" s="310"/>
      <c r="O834" s="311"/>
      <c r="P834" s="312">
        <f t="shared" si="212"/>
        <v>0</v>
      </c>
      <c r="Q834" s="294"/>
      <c r="R834" s="471"/>
      <c r="S834" s="472"/>
      <c r="T834" s="289"/>
    </row>
    <row r="835" spans="2:20" ht="18.75" customHeight="1">
      <c r="B835" s="292"/>
      <c r="C835" s="343" t="s">
        <v>200</v>
      </c>
      <c r="D835" s="310"/>
      <c r="E835" s="310"/>
      <c r="F835" s="310"/>
      <c r="G835" s="310"/>
      <c r="H835" s="310"/>
      <c r="I835" s="310"/>
      <c r="J835" s="310"/>
      <c r="K835" s="310"/>
      <c r="L835" s="310"/>
      <c r="M835" s="310"/>
      <c r="N835" s="310"/>
      <c r="O835" s="311"/>
      <c r="P835" s="312">
        <f t="shared" si="212"/>
        <v>0</v>
      </c>
      <c r="Q835" s="294"/>
      <c r="R835" s="471"/>
      <c r="S835" s="472"/>
      <c r="T835" s="289"/>
    </row>
    <row r="836" spans="2:20" ht="18.75" customHeight="1">
      <c r="B836" s="292"/>
      <c r="C836" s="343" t="s">
        <v>201</v>
      </c>
      <c r="D836" s="310"/>
      <c r="E836" s="310"/>
      <c r="F836" s="310"/>
      <c r="G836" s="310"/>
      <c r="H836" s="310"/>
      <c r="I836" s="310"/>
      <c r="J836" s="310"/>
      <c r="K836" s="310"/>
      <c r="L836" s="310"/>
      <c r="M836" s="310"/>
      <c r="N836" s="310"/>
      <c r="O836" s="311"/>
      <c r="P836" s="312">
        <f t="shared" si="212"/>
        <v>0</v>
      </c>
      <c r="Q836" s="294"/>
      <c r="R836" s="471"/>
      <c r="S836" s="472"/>
      <c r="T836" s="289"/>
    </row>
    <row r="837" spans="2:20" ht="18.75" customHeight="1">
      <c r="B837" s="292"/>
      <c r="C837" s="343" t="s">
        <v>202</v>
      </c>
      <c r="D837" s="310"/>
      <c r="E837" s="310"/>
      <c r="F837" s="310"/>
      <c r="G837" s="310"/>
      <c r="H837" s="310"/>
      <c r="I837" s="310"/>
      <c r="J837" s="310"/>
      <c r="K837" s="310"/>
      <c r="L837" s="310"/>
      <c r="M837" s="310"/>
      <c r="N837" s="310"/>
      <c r="O837" s="311"/>
      <c r="P837" s="312">
        <f t="shared" si="212"/>
        <v>0</v>
      </c>
      <c r="Q837" s="294"/>
      <c r="R837" s="471"/>
      <c r="S837" s="472"/>
      <c r="T837" s="289"/>
    </row>
    <row r="838" spans="2:20" ht="18.75" customHeight="1">
      <c r="B838" s="292"/>
      <c r="C838" s="343" t="s">
        <v>203</v>
      </c>
      <c r="D838" s="310"/>
      <c r="E838" s="310"/>
      <c r="F838" s="310"/>
      <c r="G838" s="310"/>
      <c r="H838" s="310"/>
      <c r="I838" s="310"/>
      <c r="J838" s="310"/>
      <c r="K838" s="310"/>
      <c r="L838" s="310"/>
      <c r="M838" s="310"/>
      <c r="N838" s="310"/>
      <c r="O838" s="311"/>
      <c r="P838" s="312">
        <f t="shared" si="212"/>
        <v>0</v>
      </c>
      <c r="Q838" s="294"/>
      <c r="R838" s="471"/>
      <c r="S838" s="472"/>
      <c r="T838" s="289"/>
    </row>
    <row r="839" spans="2:20" ht="18.75" customHeight="1">
      <c r="B839" s="292"/>
      <c r="C839" s="343" t="s">
        <v>204</v>
      </c>
      <c r="D839" s="310"/>
      <c r="E839" s="310"/>
      <c r="F839" s="310"/>
      <c r="G839" s="310"/>
      <c r="H839" s="310"/>
      <c r="I839" s="310"/>
      <c r="J839" s="310"/>
      <c r="K839" s="310"/>
      <c r="L839" s="310"/>
      <c r="M839" s="310"/>
      <c r="N839" s="310"/>
      <c r="O839" s="311"/>
      <c r="P839" s="312">
        <f t="shared" si="212"/>
        <v>0</v>
      </c>
      <c r="Q839" s="294"/>
      <c r="R839" s="471"/>
      <c r="S839" s="472"/>
      <c r="T839" s="289"/>
    </row>
    <row r="840" spans="2:20" ht="18.75" customHeight="1">
      <c r="B840" s="292"/>
      <c r="C840" s="338" t="s">
        <v>205</v>
      </c>
      <c r="D840" s="344">
        <f t="shared" ref="D840:O840" si="213">SUBTOTAL(9,D830:D839)</f>
        <v>0</v>
      </c>
      <c r="E840" s="344">
        <f t="shared" si="213"/>
        <v>0</v>
      </c>
      <c r="F840" s="344">
        <f t="shared" si="213"/>
        <v>0</v>
      </c>
      <c r="G840" s="344">
        <f t="shared" si="213"/>
        <v>0</v>
      </c>
      <c r="H840" s="344">
        <f t="shared" si="213"/>
        <v>0</v>
      </c>
      <c r="I840" s="344">
        <f t="shared" si="213"/>
        <v>0</v>
      </c>
      <c r="J840" s="344">
        <f t="shared" si="213"/>
        <v>0</v>
      </c>
      <c r="K840" s="344">
        <f t="shared" si="213"/>
        <v>0</v>
      </c>
      <c r="L840" s="344">
        <f t="shared" si="213"/>
        <v>0</v>
      </c>
      <c r="M840" s="344">
        <f t="shared" si="213"/>
        <v>0</v>
      </c>
      <c r="N840" s="344">
        <f t="shared" si="213"/>
        <v>0</v>
      </c>
      <c r="O840" s="345">
        <f t="shared" si="213"/>
        <v>0</v>
      </c>
      <c r="P840" s="312">
        <f t="shared" si="212"/>
        <v>0</v>
      </c>
      <c r="Q840" s="294"/>
      <c r="R840" s="471"/>
      <c r="S840" s="472"/>
      <c r="T840" s="289"/>
    </row>
    <row r="841" spans="2:20" ht="18.75" customHeight="1">
      <c r="B841" s="292"/>
      <c r="C841" s="313" t="s">
        <v>206</v>
      </c>
      <c r="D841" s="315"/>
      <c r="E841" s="315"/>
      <c r="F841" s="315"/>
      <c r="G841" s="315"/>
      <c r="H841" s="315"/>
      <c r="I841" s="315"/>
      <c r="J841" s="315"/>
      <c r="K841" s="315"/>
      <c r="L841" s="315"/>
      <c r="M841" s="315"/>
      <c r="N841" s="315"/>
      <c r="O841" s="316"/>
      <c r="P841" s="312">
        <f t="shared" ref="P841:P851" si="214">SUM(D841:O841)</f>
        <v>0</v>
      </c>
      <c r="Q841" s="294"/>
      <c r="R841" s="471"/>
      <c r="S841" s="472"/>
      <c r="T841" s="289"/>
    </row>
    <row r="842" spans="2:20" ht="18.75" customHeight="1">
      <c r="B842" s="292"/>
      <c r="C842" s="313" t="s">
        <v>207</v>
      </c>
      <c r="D842" s="315"/>
      <c r="E842" s="315"/>
      <c r="F842" s="315"/>
      <c r="G842" s="315"/>
      <c r="H842" s="315"/>
      <c r="I842" s="315"/>
      <c r="J842" s="315"/>
      <c r="K842" s="315"/>
      <c r="L842" s="315"/>
      <c r="M842" s="315"/>
      <c r="N842" s="315"/>
      <c r="O842" s="316"/>
      <c r="P842" s="312">
        <f t="shared" si="214"/>
        <v>0</v>
      </c>
      <c r="Q842" s="294"/>
      <c r="R842" s="471"/>
      <c r="S842" s="472"/>
      <c r="T842" s="289"/>
    </row>
    <row r="843" spans="2:20" ht="18.75" customHeight="1">
      <c r="B843" s="292"/>
      <c r="C843" s="338" t="s">
        <v>208</v>
      </c>
      <c r="D843" s="344">
        <f t="shared" ref="D843:O843" si="215">SUBTOTAL(9,D841:D842)</f>
        <v>0</v>
      </c>
      <c r="E843" s="344">
        <f t="shared" si="215"/>
        <v>0</v>
      </c>
      <c r="F843" s="344">
        <f t="shared" si="215"/>
        <v>0</v>
      </c>
      <c r="G843" s="344">
        <f t="shared" si="215"/>
        <v>0</v>
      </c>
      <c r="H843" s="344">
        <f t="shared" si="215"/>
        <v>0</v>
      </c>
      <c r="I843" s="344">
        <f t="shared" si="215"/>
        <v>0</v>
      </c>
      <c r="J843" s="344">
        <f t="shared" si="215"/>
        <v>0</v>
      </c>
      <c r="K843" s="344">
        <f t="shared" si="215"/>
        <v>0</v>
      </c>
      <c r="L843" s="344">
        <f t="shared" si="215"/>
        <v>0</v>
      </c>
      <c r="M843" s="344">
        <f t="shared" si="215"/>
        <v>0</v>
      </c>
      <c r="N843" s="344">
        <f t="shared" si="215"/>
        <v>0</v>
      </c>
      <c r="O843" s="345">
        <f t="shared" si="215"/>
        <v>0</v>
      </c>
      <c r="P843" s="312">
        <f t="shared" si="214"/>
        <v>0</v>
      </c>
      <c r="Q843" s="294"/>
      <c r="R843" s="471"/>
      <c r="S843" s="472"/>
      <c r="T843" s="289"/>
    </row>
    <row r="844" spans="2:20" ht="18.75" customHeight="1">
      <c r="B844" s="292"/>
      <c r="C844" s="313" t="s">
        <v>209</v>
      </c>
      <c r="D844" s="315"/>
      <c r="E844" s="315"/>
      <c r="F844" s="315"/>
      <c r="G844" s="315"/>
      <c r="H844" s="315"/>
      <c r="I844" s="315"/>
      <c r="J844" s="315"/>
      <c r="K844" s="315"/>
      <c r="L844" s="315"/>
      <c r="M844" s="315"/>
      <c r="N844" s="315"/>
      <c r="O844" s="316"/>
      <c r="P844" s="312">
        <f t="shared" si="214"/>
        <v>0</v>
      </c>
      <c r="Q844" s="294"/>
      <c r="R844" s="471"/>
      <c r="S844" s="472"/>
      <c r="T844" s="289"/>
    </row>
    <row r="845" spans="2:20" ht="18.75" customHeight="1">
      <c r="B845" s="292"/>
      <c r="C845" s="313" t="s">
        <v>210</v>
      </c>
      <c r="D845" s="315"/>
      <c r="E845" s="315"/>
      <c r="F845" s="315"/>
      <c r="G845" s="315"/>
      <c r="H845" s="315"/>
      <c r="I845" s="315"/>
      <c r="J845" s="315"/>
      <c r="K845" s="315"/>
      <c r="L845" s="315"/>
      <c r="M845" s="315"/>
      <c r="N845" s="315"/>
      <c r="O845" s="316"/>
      <c r="P845" s="312">
        <f t="shared" si="214"/>
        <v>0</v>
      </c>
      <c r="Q845" s="294"/>
      <c r="R845" s="471"/>
      <c r="S845" s="472"/>
      <c r="T845" s="289"/>
    </row>
    <row r="846" spans="2:20" ht="18.75" customHeight="1">
      <c r="B846" s="292"/>
      <c r="C846" s="313" t="s">
        <v>211</v>
      </c>
      <c r="D846" s="315"/>
      <c r="E846" s="315"/>
      <c r="F846" s="315"/>
      <c r="G846" s="315"/>
      <c r="H846" s="315"/>
      <c r="I846" s="315"/>
      <c r="J846" s="315"/>
      <c r="K846" s="315"/>
      <c r="L846" s="315"/>
      <c r="M846" s="315"/>
      <c r="N846" s="315"/>
      <c r="O846" s="316"/>
      <c r="P846" s="312">
        <f t="shared" si="214"/>
        <v>0</v>
      </c>
      <c r="Q846" s="294"/>
      <c r="R846" s="471"/>
      <c r="S846" s="472"/>
      <c r="T846" s="289"/>
    </row>
    <row r="847" spans="2:20" ht="18.75" customHeight="1">
      <c r="B847" s="292"/>
      <c r="C847" s="313" t="s">
        <v>212</v>
      </c>
      <c r="D847" s="315"/>
      <c r="E847" s="315"/>
      <c r="F847" s="315"/>
      <c r="G847" s="315"/>
      <c r="H847" s="315"/>
      <c r="I847" s="315"/>
      <c r="J847" s="315"/>
      <c r="K847" s="315"/>
      <c r="L847" s="315"/>
      <c r="M847" s="315"/>
      <c r="N847" s="315"/>
      <c r="O847" s="316"/>
      <c r="P847" s="312">
        <f t="shared" si="214"/>
        <v>0</v>
      </c>
      <c r="Q847" s="294"/>
      <c r="R847" s="471"/>
      <c r="S847" s="472"/>
      <c r="T847" s="289"/>
    </row>
    <row r="848" spans="2:20" ht="18.75" customHeight="1">
      <c r="B848" s="292"/>
      <c r="C848" s="342" t="s">
        <v>213</v>
      </c>
      <c r="D848" s="310"/>
      <c r="E848" s="310"/>
      <c r="F848" s="310"/>
      <c r="G848" s="310"/>
      <c r="H848" s="310"/>
      <c r="I848" s="310"/>
      <c r="J848" s="310"/>
      <c r="K848" s="310"/>
      <c r="L848" s="310"/>
      <c r="M848" s="310"/>
      <c r="N848" s="310"/>
      <c r="O848" s="311"/>
      <c r="P848" s="312">
        <f t="shared" si="214"/>
        <v>0</v>
      </c>
      <c r="Q848" s="294"/>
      <c r="R848" s="471"/>
      <c r="S848" s="472"/>
      <c r="T848" s="289"/>
    </row>
    <row r="849" spans="2:20" ht="18.75" customHeight="1">
      <c r="B849" s="292"/>
      <c r="C849" s="346" t="s">
        <v>214</v>
      </c>
      <c r="D849" s="310"/>
      <c r="E849" s="310"/>
      <c r="F849" s="310"/>
      <c r="G849" s="310"/>
      <c r="H849" s="310"/>
      <c r="I849" s="310"/>
      <c r="J849" s="310"/>
      <c r="K849" s="310"/>
      <c r="L849" s="310"/>
      <c r="M849" s="310"/>
      <c r="N849" s="310"/>
      <c r="O849" s="311"/>
      <c r="P849" s="312">
        <f t="shared" si="214"/>
        <v>0</v>
      </c>
      <c r="Q849" s="294"/>
      <c r="R849" s="471"/>
      <c r="S849" s="472"/>
      <c r="T849" s="289"/>
    </row>
    <row r="850" spans="2:20" ht="18.75" customHeight="1">
      <c r="B850" s="292"/>
      <c r="C850" s="347" t="s">
        <v>215</v>
      </c>
      <c r="D850" s="318"/>
      <c r="E850" s="318"/>
      <c r="F850" s="318"/>
      <c r="G850" s="318"/>
      <c r="H850" s="318"/>
      <c r="I850" s="318"/>
      <c r="J850" s="318"/>
      <c r="K850" s="318"/>
      <c r="L850" s="318"/>
      <c r="M850" s="318"/>
      <c r="N850" s="318"/>
      <c r="O850" s="319"/>
      <c r="P850" s="320">
        <f t="shared" si="214"/>
        <v>0</v>
      </c>
      <c r="Q850" s="294"/>
      <c r="R850" s="473"/>
      <c r="S850" s="474"/>
      <c r="T850" s="289"/>
    </row>
    <row r="851" spans="2:20" ht="18.75" customHeight="1">
      <c r="B851" s="292"/>
      <c r="C851" s="348" t="s">
        <v>216</v>
      </c>
      <c r="D851" s="322">
        <f t="shared" ref="D851:O851" si="216">SUBTOTAL(9,D830:D850)</f>
        <v>0</v>
      </c>
      <c r="E851" s="322">
        <f t="shared" si="216"/>
        <v>0</v>
      </c>
      <c r="F851" s="322">
        <f t="shared" si="216"/>
        <v>0</v>
      </c>
      <c r="G851" s="322">
        <f t="shared" si="216"/>
        <v>0</v>
      </c>
      <c r="H851" s="322">
        <f t="shared" si="216"/>
        <v>0</v>
      </c>
      <c r="I851" s="322">
        <f t="shared" si="216"/>
        <v>0</v>
      </c>
      <c r="J851" s="322">
        <f t="shared" si="216"/>
        <v>0</v>
      </c>
      <c r="K851" s="322">
        <f t="shared" si="216"/>
        <v>0</v>
      </c>
      <c r="L851" s="322">
        <f t="shared" si="216"/>
        <v>0</v>
      </c>
      <c r="M851" s="322">
        <f t="shared" si="216"/>
        <v>0</v>
      </c>
      <c r="N851" s="322">
        <f t="shared" si="216"/>
        <v>0</v>
      </c>
      <c r="O851" s="323">
        <f t="shared" si="216"/>
        <v>0</v>
      </c>
      <c r="P851" s="324">
        <f t="shared" si="214"/>
        <v>0</v>
      </c>
      <c r="Q851" s="294"/>
      <c r="R851" s="475"/>
      <c r="S851" s="476"/>
      <c r="T851" s="289"/>
    </row>
    <row r="852" spans="2:20" ht="6" customHeight="1">
      <c r="B852" s="292"/>
      <c r="C852" s="294"/>
      <c r="D852" s="294"/>
      <c r="E852" s="294"/>
      <c r="F852" s="294"/>
      <c r="G852" s="294"/>
      <c r="H852" s="294"/>
      <c r="I852" s="294"/>
      <c r="J852" s="294"/>
      <c r="K852" s="294"/>
      <c r="L852" s="294"/>
      <c r="M852" s="294"/>
      <c r="N852" s="294"/>
      <c r="O852" s="294"/>
      <c r="P852" s="294"/>
      <c r="Q852" s="294"/>
      <c r="R852" s="325"/>
      <c r="S852" s="325"/>
      <c r="T852" s="289"/>
    </row>
    <row r="853" spans="2:20" ht="18.75" customHeight="1">
      <c r="B853" s="326"/>
      <c r="C853" s="342" t="s">
        <v>217</v>
      </c>
      <c r="D853" s="327"/>
      <c r="E853" s="327"/>
      <c r="F853" s="327"/>
      <c r="G853" s="327"/>
      <c r="H853" s="327"/>
      <c r="I853" s="327"/>
      <c r="J853" s="327"/>
      <c r="K853" s="327"/>
      <c r="L853" s="327"/>
      <c r="M853" s="327"/>
      <c r="N853" s="327"/>
      <c r="O853" s="328"/>
      <c r="P853" s="329">
        <f t="shared" ref="P853:P854" si="217">SUM(D853:O853)</f>
        <v>0</v>
      </c>
      <c r="Q853" s="294"/>
      <c r="R853" s="471"/>
      <c r="S853" s="472"/>
      <c r="T853" s="289"/>
    </row>
    <row r="854" spans="2:20" ht="18.75" customHeight="1">
      <c r="B854" s="326"/>
      <c r="C854" s="342" t="s">
        <v>218</v>
      </c>
      <c r="D854" s="327"/>
      <c r="E854" s="327"/>
      <c r="F854" s="327"/>
      <c r="G854" s="327"/>
      <c r="H854" s="327"/>
      <c r="I854" s="327"/>
      <c r="J854" s="327"/>
      <c r="K854" s="327"/>
      <c r="L854" s="327"/>
      <c r="M854" s="327"/>
      <c r="N854" s="330"/>
      <c r="O854" s="331"/>
      <c r="P854" s="332">
        <f t="shared" si="217"/>
        <v>0</v>
      </c>
      <c r="Q854" s="294"/>
      <c r="R854" s="473"/>
      <c r="S854" s="474"/>
      <c r="T854" s="289"/>
    </row>
    <row r="855" spans="2:20" s="308" customFormat="1" ht="18.75" customHeight="1">
      <c r="B855" s="301"/>
      <c r="C855" s="294"/>
      <c r="D855" s="294"/>
      <c r="E855" s="294"/>
      <c r="F855" s="294"/>
      <c r="G855" s="294"/>
      <c r="H855" s="294"/>
      <c r="I855" s="294"/>
      <c r="J855" s="294"/>
      <c r="K855" s="294"/>
      <c r="L855" s="294"/>
      <c r="M855" s="294"/>
      <c r="N855" s="349" t="s">
        <v>219</v>
      </c>
      <c r="O855" s="349"/>
      <c r="P855" s="335">
        <f t="shared" si="208"/>
        <v>0</v>
      </c>
      <c r="Q855" s="306"/>
      <c r="R855" s="477"/>
      <c r="S855" s="478"/>
      <c r="T855" s="307"/>
    </row>
    <row r="856" spans="2:20" ht="30" customHeight="1">
      <c r="B856" s="289"/>
      <c r="C856" s="294"/>
      <c r="D856" s="294"/>
      <c r="E856" s="294"/>
      <c r="F856" s="294"/>
      <c r="G856" s="294"/>
      <c r="H856" s="294"/>
      <c r="I856" s="294"/>
      <c r="J856" s="294"/>
      <c r="K856" s="294"/>
      <c r="L856" s="294"/>
      <c r="M856" s="294"/>
      <c r="N856" s="294"/>
      <c r="O856" s="294"/>
      <c r="P856" s="294"/>
      <c r="Q856" s="294"/>
      <c r="R856" s="294"/>
      <c r="S856" s="294"/>
      <c r="T856" s="289"/>
    </row>
    <row r="857" spans="2:20" ht="18.75" customHeight="1">
      <c r="B857" s="292">
        <f t="shared" ref="B857" si="218">D857</f>
        <v>0</v>
      </c>
      <c r="C857" s="337" t="s">
        <v>183</v>
      </c>
      <c r="D857" s="479"/>
      <c r="E857" s="480"/>
      <c r="F857" s="480"/>
      <c r="G857" s="480"/>
      <c r="H857" s="480"/>
      <c r="I857" s="481"/>
      <c r="J857" s="294"/>
      <c r="K857" s="294"/>
      <c r="L857" s="295"/>
      <c r="M857" s="294"/>
      <c r="N857" s="294"/>
      <c r="O857" s="294"/>
      <c r="P857" s="296"/>
      <c r="Q857" s="294"/>
      <c r="R857" s="296"/>
      <c r="S857" s="296"/>
      <c r="T857" s="289"/>
    </row>
    <row r="858" spans="2:20" ht="18.75" customHeight="1">
      <c r="B858" s="292"/>
      <c r="C858" s="338" t="s">
        <v>184</v>
      </c>
      <c r="D858" s="479"/>
      <c r="E858" s="480"/>
      <c r="F858" s="480"/>
      <c r="G858" s="480"/>
      <c r="H858" s="480"/>
      <c r="I858" s="481"/>
      <c r="J858" s="294"/>
      <c r="K858" s="295"/>
      <c r="L858" s="294"/>
      <c r="M858" s="294"/>
      <c r="N858" s="294"/>
      <c r="O858" s="294"/>
      <c r="P858" s="296"/>
      <c r="Q858" s="294"/>
      <c r="R858" s="296"/>
      <c r="S858" s="296"/>
      <c r="T858" s="289"/>
    </row>
    <row r="859" spans="2:20" ht="18.75" customHeight="1">
      <c r="B859" s="292">
        <f t="shared" ref="B859:B861" si="219">D859</f>
        <v>0</v>
      </c>
      <c r="C859" s="338" t="s">
        <v>8</v>
      </c>
      <c r="D859" s="479"/>
      <c r="E859" s="480"/>
      <c r="F859" s="480"/>
      <c r="G859" s="480"/>
      <c r="H859" s="480"/>
      <c r="I859" s="481"/>
      <c r="J859" s="294"/>
      <c r="K859" s="294"/>
      <c r="L859" s="295"/>
      <c r="M859" s="294"/>
      <c r="N859" s="294"/>
      <c r="O859" s="294"/>
      <c r="P859" s="296"/>
      <c r="Q859" s="294"/>
      <c r="R859" s="339" t="s">
        <v>185</v>
      </c>
      <c r="S859" s="340"/>
      <c r="T859" s="289"/>
    </row>
    <row r="860" spans="2:20" ht="18.75" customHeight="1">
      <c r="B860" s="292">
        <f t="shared" si="219"/>
        <v>0</v>
      </c>
      <c r="C860" s="338" t="s">
        <v>186</v>
      </c>
      <c r="D860" s="479"/>
      <c r="E860" s="480"/>
      <c r="F860" s="480"/>
      <c r="G860" s="480"/>
      <c r="H860" s="480"/>
      <c r="I860" s="481"/>
      <c r="J860" s="294"/>
      <c r="K860" s="294"/>
      <c r="L860" s="295"/>
      <c r="M860" s="294"/>
      <c r="N860" s="294"/>
      <c r="O860" s="294"/>
      <c r="P860" s="296"/>
      <c r="Q860" s="294"/>
      <c r="R860" s="298" t="s">
        <v>189</v>
      </c>
      <c r="S860" s="299"/>
      <c r="T860" s="289"/>
    </row>
    <row r="861" spans="2:20" ht="18.75" customHeight="1">
      <c r="B861" s="292">
        <f t="shared" si="219"/>
        <v>0</v>
      </c>
      <c r="C861" s="338" t="s">
        <v>190</v>
      </c>
      <c r="D861" s="479"/>
      <c r="E861" s="480"/>
      <c r="F861" s="480"/>
      <c r="G861" s="480"/>
      <c r="H861" s="480"/>
      <c r="I861" s="481"/>
      <c r="J861" s="294"/>
      <c r="K861" s="294"/>
      <c r="L861" s="295"/>
      <c r="M861" s="294"/>
      <c r="N861" s="294"/>
      <c r="O861" s="294"/>
      <c r="P861" s="296"/>
      <c r="Q861" s="294"/>
      <c r="R861" s="298" t="s">
        <v>191</v>
      </c>
      <c r="S861" s="299"/>
      <c r="T861" s="289"/>
    </row>
    <row r="862" spans="2:20" ht="18.75" customHeight="1">
      <c r="B862" s="292"/>
      <c r="C862" s="338" t="s">
        <v>172</v>
      </c>
      <c r="D862" s="471"/>
      <c r="E862" s="482"/>
      <c r="F862" s="482"/>
      <c r="G862" s="482"/>
      <c r="H862" s="482"/>
      <c r="I862" s="472"/>
      <c r="J862" s="294"/>
      <c r="K862" s="295"/>
      <c r="L862" s="294"/>
      <c r="M862" s="294"/>
      <c r="N862" s="294"/>
      <c r="O862" s="294"/>
      <c r="P862" s="296"/>
      <c r="Q862" s="294"/>
      <c r="R862" s="298" t="s">
        <v>192</v>
      </c>
      <c r="S862" s="299"/>
      <c r="T862" s="289"/>
    </row>
    <row r="863" spans="2:20" ht="18.75" customHeight="1">
      <c r="B863" s="341">
        <f t="shared" ref="B863" si="220">D863</f>
        <v>0</v>
      </c>
      <c r="C863" s="338" t="s">
        <v>193</v>
      </c>
      <c r="D863" s="483"/>
      <c r="E863" s="484"/>
      <c r="F863" s="484"/>
      <c r="G863" s="484"/>
      <c r="H863" s="484"/>
      <c r="I863" s="485"/>
      <c r="J863" s="294"/>
      <c r="K863" s="295"/>
      <c r="L863" s="294"/>
      <c r="M863" s="294"/>
      <c r="N863" s="294"/>
      <c r="O863" s="294"/>
      <c r="P863" s="296"/>
      <c r="Q863" s="294"/>
      <c r="R863" s="296"/>
      <c r="S863" s="296"/>
      <c r="T863" s="289"/>
    </row>
    <row r="864" spans="2:20" ht="12" customHeight="1">
      <c r="B864" s="292"/>
      <c r="C864" s="294"/>
      <c r="D864" s="294"/>
      <c r="E864" s="294"/>
      <c r="F864" s="294"/>
      <c r="G864" s="294"/>
      <c r="H864" s="294"/>
      <c r="I864" s="294"/>
      <c r="J864" s="294"/>
      <c r="K864" s="294"/>
      <c r="L864" s="294"/>
      <c r="M864" s="294"/>
      <c r="N864" s="294"/>
      <c r="O864" s="294"/>
      <c r="P864" s="294"/>
      <c r="Q864" s="294"/>
      <c r="R864" s="294"/>
      <c r="S864" s="294"/>
      <c r="T864" s="289"/>
    </row>
    <row r="865" spans="2:24" s="308" customFormat="1" ht="18.75" customHeight="1">
      <c r="B865" s="301"/>
      <c r="C865" s="338" t="s">
        <v>187</v>
      </c>
      <c r="D865" s="303"/>
      <c r="E865" s="303"/>
      <c r="F865" s="303"/>
      <c r="G865" s="303"/>
      <c r="H865" s="303"/>
      <c r="I865" s="303"/>
      <c r="J865" s="303"/>
      <c r="K865" s="303"/>
      <c r="L865" s="303"/>
      <c r="M865" s="303"/>
      <c r="N865" s="303"/>
      <c r="O865" s="304"/>
      <c r="P865" s="305" t="s">
        <v>188</v>
      </c>
      <c r="Q865" s="306"/>
      <c r="R865" s="486" t="s">
        <v>194</v>
      </c>
      <c r="S865" s="487"/>
      <c r="T865" s="307"/>
      <c r="V865" s="288"/>
      <c r="W865" s="288"/>
      <c r="X865" s="288"/>
    </row>
    <row r="866" spans="2:24" ht="6" customHeight="1">
      <c r="B866" s="292"/>
      <c r="C866" s="294"/>
      <c r="D866" s="294"/>
      <c r="E866" s="294"/>
      <c r="F866" s="294"/>
      <c r="G866" s="294"/>
      <c r="H866" s="294"/>
      <c r="I866" s="294"/>
      <c r="J866" s="294"/>
      <c r="K866" s="294"/>
      <c r="L866" s="294"/>
      <c r="M866" s="294"/>
      <c r="N866" s="294"/>
      <c r="O866" s="294"/>
      <c r="P866" s="294"/>
      <c r="Q866" s="294"/>
      <c r="R866" s="294"/>
      <c r="S866" s="294"/>
      <c r="T866" s="289"/>
    </row>
    <row r="867" spans="2:24" ht="18.75" customHeight="1">
      <c r="B867" s="292"/>
      <c r="C867" s="342" t="s">
        <v>195</v>
      </c>
      <c r="D867" s="310"/>
      <c r="E867" s="310"/>
      <c r="F867" s="310"/>
      <c r="G867" s="310"/>
      <c r="H867" s="310"/>
      <c r="I867" s="310"/>
      <c r="J867" s="310"/>
      <c r="K867" s="310"/>
      <c r="L867" s="310"/>
      <c r="M867" s="310"/>
      <c r="N867" s="310"/>
      <c r="O867" s="311"/>
      <c r="P867" s="312">
        <f t="shared" ref="P867:P877" si="221">SUM(D867:O867)</f>
        <v>0</v>
      </c>
      <c r="Q867" s="294"/>
      <c r="R867" s="471"/>
      <c r="S867" s="472"/>
      <c r="T867" s="289"/>
    </row>
    <row r="868" spans="2:24" ht="18.75" customHeight="1">
      <c r="B868" s="292"/>
      <c r="C868" s="342" t="s">
        <v>196</v>
      </c>
      <c r="D868" s="155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56"/>
      <c r="P868" s="312">
        <f t="shared" si="221"/>
        <v>0</v>
      </c>
      <c r="Q868" s="294"/>
      <c r="R868" s="471"/>
      <c r="S868" s="472"/>
      <c r="T868" s="289"/>
    </row>
    <row r="869" spans="2:24" ht="18.75" customHeight="1">
      <c r="B869" s="292"/>
      <c r="C869" s="343" t="s">
        <v>197</v>
      </c>
      <c r="D869" s="310"/>
      <c r="E869" s="310"/>
      <c r="F869" s="310"/>
      <c r="G869" s="310"/>
      <c r="H869" s="310"/>
      <c r="I869" s="310"/>
      <c r="J869" s="310"/>
      <c r="K869" s="310"/>
      <c r="L869" s="310"/>
      <c r="M869" s="310"/>
      <c r="N869" s="310"/>
      <c r="O869" s="311"/>
      <c r="P869" s="312">
        <f t="shared" si="221"/>
        <v>0</v>
      </c>
      <c r="Q869" s="294"/>
      <c r="R869" s="471"/>
      <c r="S869" s="472"/>
      <c r="T869" s="289"/>
    </row>
    <row r="870" spans="2:24" ht="18.75" customHeight="1">
      <c r="B870" s="292"/>
      <c r="C870" s="343" t="s">
        <v>198</v>
      </c>
      <c r="D870" s="310"/>
      <c r="E870" s="310"/>
      <c r="F870" s="310"/>
      <c r="G870" s="310"/>
      <c r="H870" s="310"/>
      <c r="I870" s="310"/>
      <c r="J870" s="310"/>
      <c r="K870" s="310"/>
      <c r="L870" s="310"/>
      <c r="M870" s="310"/>
      <c r="N870" s="310"/>
      <c r="O870" s="311"/>
      <c r="P870" s="312">
        <f t="shared" si="221"/>
        <v>0</v>
      </c>
      <c r="Q870" s="294"/>
      <c r="R870" s="471"/>
      <c r="S870" s="472"/>
      <c r="T870" s="289"/>
    </row>
    <row r="871" spans="2:24" ht="18.75" customHeight="1">
      <c r="B871" s="292"/>
      <c r="C871" s="343" t="s">
        <v>199</v>
      </c>
      <c r="D871" s="310"/>
      <c r="E871" s="310"/>
      <c r="F871" s="310"/>
      <c r="G871" s="310"/>
      <c r="H871" s="310"/>
      <c r="I871" s="310"/>
      <c r="J871" s="310"/>
      <c r="K871" s="310"/>
      <c r="L871" s="310"/>
      <c r="M871" s="310"/>
      <c r="N871" s="310"/>
      <c r="O871" s="311"/>
      <c r="P871" s="312">
        <f t="shared" si="221"/>
        <v>0</v>
      </c>
      <c r="Q871" s="294"/>
      <c r="R871" s="471"/>
      <c r="S871" s="472"/>
      <c r="T871" s="289"/>
    </row>
    <row r="872" spans="2:24" ht="18.75" customHeight="1">
      <c r="B872" s="292"/>
      <c r="C872" s="343" t="s">
        <v>200</v>
      </c>
      <c r="D872" s="310"/>
      <c r="E872" s="310"/>
      <c r="F872" s="310"/>
      <c r="G872" s="310"/>
      <c r="H872" s="310"/>
      <c r="I872" s="310"/>
      <c r="J872" s="310"/>
      <c r="K872" s="310"/>
      <c r="L872" s="310"/>
      <c r="M872" s="310"/>
      <c r="N872" s="310"/>
      <c r="O872" s="311"/>
      <c r="P872" s="312">
        <f t="shared" si="221"/>
        <v>0</v>
      </c>
      <c r="Q872" s="294"/>
      <c r="R872" s="471"/>
      <c r="S872" s="472"/>
      <c r="T872" s="289"/>
    </row>
    <row r="873" spans="2:24" ht="18.75" customHeight="1">
      <c r="B873" s="292"/>
      <c r="C873" s="343" t="s">
        <v>201</v>
      </c>
      <c r="D873" s="310"/>
      <c r="E873" s="310"/>
      <c r="F873" s="310"/>
      <c r="G873" s="310"/>
      <c r="H873" s="310"/>
      <c r="I873" s="310"/>
      <c r="J873" s="310"/>
      <c r="K873" s="310"/>
      <c r="L873" s="310"/>
      <c r="M873" s="310"/>
      <c r="N873" s="310"/>
      <c r="O873" s="311"/>
      <c r="P873" s="312">
        <f t="shared" si="221"/>
        <v>0</v>
      </c>
      <c r="Q873" s="294"/>
      <c r="R873" s="471"/>
      <c r="S873" s="472"/>
      <c r="T873" s="289"/>
    </row>
    <row r="874" spans="2:24" ht="18.75" customHeight="1">
      <c r="B874" s="292"/>
      <c r="C874" s="343" t="s">
        <v>202</v>
      </c>
      <c r="D874" s="310"/>
      <c r="E874" s="310"/>
      <c r="F874" s="310"/>
      <c r="G874" s="310"/>
      <c r="H874" s="310"/>
      <c r="I874" s="310"/>
      <c r="J874" s="310"/>
      <c r="K874" s="310"/>
      <c r="L874" s="310"/>
      <c r="M874" s="310"/>
      <c r="N874" s="310"/>
      <c r="O874" s="311"/>
      <c r="P874" s="312">
        <f t="shared" si="221"/>
        <v>0</v>
      </c>
      <c r="Q874" s="294"/>
      <c r="R874" s="471"/>
      <c r="S874" s="472"/>
      <c r="T874" s="289"/>
    </row>
    <row r="875" spans="2:24" ht="18.75" customHeight="1">
      <c r="B875" s="292"/>
      <c r="C875" s="343" t="s">
        <v>203</v>
      </c>
      <c r="D875" s="310"/>
      <c r="E875" s="310"/>
      <c r="F875" s="310"/>
      <c r="G875" s="310"/>
      <c r="H875" s="310"/>
      <c r="I875" s="310"/>
      <c r="J875" s="310"/>
      <c r="K875" s="310"/>
      <c r="L875" s="310"/>
      <c r="M875" s="310"/>
      <c r="N875" s="310"/>
      <c r="O875" s="311"/>
      <c r="P875" s="312">
        <f t="shared" si="221"/>
        <v>0</v>
      </c>
      <c r="Q875" s="294"/>
      <c r="R875" s="471"/>
      <c r="S875" s="472"/>
      <c r="T875" s="289"/>
    </row>
    <row r="876" spans="2:24" ht="18.75" customHeight="1">
      <c r="B876" s="292"/>
      <c r="C876" s="343" t="s">
        <v>204</v>
      </c>
      <c r="D876" s="310"/>
      <c r="E876" s="310"/>
      <c r="F876" s="310"/>
      <c r="G876" s="310"/>
      <c r="H876" s="310"/>
      <c r="I876" s="310"/>
      <c r="J876" s="310"/>
      <c r="K876" s="310"/>
      <c r="L876" s="310"/>
      <c r="M876" s="310"/>
      <c r="N876" s="310"/>
      <c r="O876" s="311"/>
      <c r="P876" s="312">
        <f t="shared" si="221"/>
        <v>0</v>
      </c>
      <c r="Q876" s="294"/>
      <c r="R876" s="471"/>
      <c r="S876" s="472"/>
      <c r="T876" s="289"/>
    </row>
    <row r="877" spans="2:24" ht="18.75" customHeight="1">
      <c r="B877" s="292"/>
      <c r="C877" s="338" t="s">
        <v>205</v>
      </c>
      <c r="D877" s="344">
        <f t="shared" ref="D877:O877" si="222">SUBTOTAL(9,D867:D876)</f>
        <v>0</v>
      </c>
      <c r="E877" s="344">
        <f t="shared" si="222"/>
        <v>0</v>
      </c>
      <c r="F877" s="344">
        <f t="shared" si="222"/>
        <v>0</v>
      </c>
      <c r="G877" s="344">
        <f t="shared" si="222"/>
        <v>0</v>
      </c>
      <c r="H877" s="344">
        <f t="shared" si="222"/>
        <v>0</v>
      </c>
      <c r="I877" s="344">
        <f t="shared" si="222"/>
        <v>0</v>
      </c>
      <c r="J877" s="344">
        <f t="shared" si="222"/>
        <v>0</v>
      </c>
      <c r="K877" s="344">
        <f t="shared" si="222"/>
        <v>0</v>
      </c>
      <c r="L877" s="344">
        <f t="shared" si="222"/>
        <v>0</v>
      </c>
      <c r="M877" s="344">
        <f t="shared" si="222"/>
        <v>0</v>
      </c>
      <c r="N877" s="344">
        <f t="shared" si="222"/>
        <v>0</v>
      </c>
      <c r="O877" s="345">
        <f t="shared" si="222"/>
        <v>0</v>
      </c>
      <c r="P877" s="312">
        <f t="shared" si="221"/>
        <v>0</v>
      </c>
      <c r="Q877" s="294"/>
      <c r="R877" s="471"/>
      <c r="S877" s="472"/>
      <c r="T877" s="289"/>
    </row>
    <row r="878" spans="2:24" ht="18.75" customHeight="1">
      <c r="B878" s="292"/>
      <c r="C878" s="313" t="s">
        <v>206</v>
      </c>
      <c r="D878" s="315"/>
      <c r="E878" s="315"/>
      <c r="F878" s="315"/>
      <c r="G878" s="315"/>
      <c r="H878" s="315"/>
      <c r="I878" s="315"/>
      <c r="J878" s="315"/>
      <c r="K878" s="315"/>
      <c r="L878" s="315"/>
      <c r="M878" s="315"/>
      <c r="N878" s="315"/>
      <c r="O878" s="316"/>
      <c r="P878" s="312">
        <f t="shared" ref="P878:P888" si="223">SUM(D878:O878)</f>
        <v>0</v>
      </c>
      <c r="Q878" s="294"/>
      <c r="R878" s="471"/>
      <c r="S878" s="472"/>
      <c r="T878" s="289"/>
    </row>
    <row r="879" spans="2:24" ht="18.75" customHeight="1">
      <c r="B879" s="292"/>
      <c r="C879" s="313" t="s">
        <v>207</v>
      </c>
      <c r="D879" s="315"/>
      <c r="E879" s="315"/>
      <c r="F879" s="315"/>
      <c r="G879" s="315"/>
      <c r="H879" s="315"/>
      <c r="I879" s="315"/>
      <c r="J879" s="315"/>
      <c r="K879" s="315"/>
      <c r="L879" s="315"/>
      <c r="M879" s="315"/>
      <c r="N879" s="315"/>
      <c r="O879" s="316"/>
      <c r="P879" s="312">
        <f t="shared" si="223"/>
        <v>0</v>
      </c>
      <c r="Q879" s="294"/>
      <c r="R879" s="471"/>
      <c r="S879" s="472"/>
      <c r="T879" s="289"/>
    </row>
    <row r="880" spans="2:24" ht="18.75" customHeight="1">
      <c r="B880" s="292"/>
      <c r="C880" s="338" t="s">
        <v>208</v>
      </c>
      <c r="D880" s="344">
        <f t="shared" ref="D880:O880" si="224">SUBTOTAL(9,D878:D879)</f>
        <v>0</v>
      </c>
      <c r="E880" s="344">
        <f t="shared" si="224"/>
        <v>0</v>
      </c>
      <c r="F880" s="344">
        <f t="shared" si="224"/>
        <v>0</v>
      </c>
      <c r="G880" s="344">
        <f t="shared" si="224"/>
        <v>0</v>
      </c>
      <c r="H880" s="344">
        <f t="shared" si="224"/>
        <v>0</v>
      </c>
      <c r="I880" s="344">
        <f t="shared" si="224"/>
        <v>0</v>
      </c>
      <c r="J880" s="344">
        <f t="shared" si="224"/>
        <v>0</v>
      </c>
      <c r="K880" s="344">
        <f t="shared" si="224"/>
        <v>0</v>
      </c>
      <c r="L880" s="344">
        <f t="shared" si="224"/>
        <v>0</v>
      </c>
      <c r="M880" s="344">
        <f t="shared" si="224"/>
        <v>0</v>
      </c>
      <c r="N880" s="344">
        <f t="shared" si="224"/>
        <v>0</v>
      </c>
      <c r="O880" s="345">
        <f t="shared" si="224"/>
        <v>0</v>
      </c>
      <c r="P880" s="312">
        <f t="shared" si="223"/>
        <v>0</v>
      </c>
      <c r="Q880" s="294"/>
      <c r="R880" s="471"/>
      <c r="S880" s="472"/>
      <c r="T880" s="289"/>
    </row>
    <row r="881" spans="2:20" ht="18.75" customHeight="1">
      <c r="B881" s="292"/>
      <c r="C881" s="313" t="s">
        <v>209</v>
      </c>
      <c r="D881" s="315"/>
      <c r="E881" s="315"/>
      <c r="F881" s="315"/>
      <c r="G881" s="315"/>
      <c r="H881" s="315"/>
      <c r="I881" s="315"/>
      <c r="J881" s="315"/>
      <c r="K881" s="315"/>
      <c r="L881" s="315"/>
      <c r="M881" s="315"/>
      <c r="N881" s="315"/>
      <c r="O881" s="316"/>
      <c r="P881" s="312">
        <f t="shared" si="223"/>
        <v>0</v>
      </c>
      <c r="Q881" s="294"/>
      <c r="R881" s="471"/>
      <c r="S881" s="472"/>
      <c r="T881" s="289"/>
    </row>
    <row r="882" spans="2:20" ht="18.75" customHeight="1">
      <c r="B882" s="292"/>
      <c r="C882" s="313" t="s">
        <v>210</v>
      </c>
      <c r="D882" s="315"/>
      <c r="E882" s="315"/>
      <c r="F882" s="315"/>
      <c r="G882" s="315"/>
      <c r="H882" s="315"/>
      <c r="I882" s="315"/>
      <c r="J882" s="315"/>
      <c r="K882" s="315"/>
      <c r="L882" s="315"/>
      <c r="M882" s="315"/>
      <c r="N882" s="315"/>
      <c r="O882" s="316"/>
      <c r="P882" s="312">
        <f t="shared" si="223"/>
        <v>0</v>
      </c>
      <c r="Q882" s="294"/>
      <c r="R882" s="471"/>
      <c r="S882" s="472"/>
      <c r="T882" s="289"/>
    </row>
    <row r="883" spans="2:20" ht="18.75" customHeight="1">
      <c r="B883" s="292"/>
      <c r="C883" s="313" t="s">
        <v>211</v>
      </c>
      <c r="D883" s="315"/>
      <c r="E883" s="315"/>
      <c r="F883" s="315"/>
      <c r="G883" s="315"/>
      <c r="H883" s="315"/>
      <c r="I883" s="315"/>
      <c r="J883" s="315"/>
      <c r="K883" s="315"/>
      <c r="L883" s="315"/>
      <c r="M883" s="315"/>
      <c r="N883" s="315"/>
      <c r="O883" s="316"/>
      <c r="P883" s="312">
        <f t="shared" si="223"/>
        <v>0</v>
      </c>
      <c r="Q883" s="294"/>
      <c r="R883" s="471"/>
      <c r="S883" s="472"/>
      <c r="T883" s="289"/>
    </row>
    <row r="884" spans="2:20" ht="18.75" customHeight="1">
      <c r="B884" s="292"/>
      <c r="C884" s="313" t="s">
        <v>212</v>
      </c>
      <c r="D884" s="315"/>
      <c r="E884" s="315"/>
      <c r="F884" s="315"/>
      <c r="G884" s="315"/>
      <c r="H884" s="315"/>
      <c r="I884" s="315"/>
      <c r="J884" s="315"/>
      <c r="K884" s="315"/>
      <c r="L884" s="315"/>
      <c r="M884" s="315"/>
      <c r="N884" s="315"/>
      <c r="O884" s="316"/>
      <c r="P884" s="312">
        <f t="shared" si="223"/>
        <v>0</v>
      </c>
      <c r="Q884" s="294"/>
      <c r="R884" s="471"/>
      <c r="S884" s="472"/>
      <c r="T884" s="289"/>
    </row>
    <row r="885" spans="2:20" ht="18.75" customHeight="1">
      <c r="B885" s="292"/>
      <c r="C885" s="342" t="s">
        <v>213</v>
      </c>
      <c r="D885" s="310"/>
      <c r="E885" s="310"/>
      <c r="F885" s="310"/>
      <c r="G885" s="310"/>
      <c r="H885" s="310"/>
      <c r="I885" s="310"/>
      <c r="J885" s="310"/>
      <c r="K885" s="310"/>
      <c r="L885" s="310"/>
      <c r="M885" s="310"/>
      <c r="N885" s="310"/>
      <c r="O885" s="311"/>
      <c r="P885" s="312">
        <f t="shared" si="223"/>
        <v>0</v>
      </c>
      <c r="Q885" s="294"/>
      <c r="R885" s="471"/>
      <c r="S885" s="472"/>
      <c r="T885" s="289"/>
    </row>
    <row r="886" spans="2:20" ht="18.75" customHeight="1">
      <c r="B886" s="292"/>
      <c r="C886" s="346" t="s">
        <v>214</v>
      </c>
      <c r="D886" s="310"/>
      <c r="E886" s="310"/>
      <c r="F886" s="310"/>
      <c r="G886" s="310"/>
      <c r="H886" s="310"/>
      <c r="I886" s="310"/>
      <c r="J886" s="310"/>
      <c r="K886" s="310"/>
      <c r="L886" s="310"/>
      <c r="M886" s="310"/>
      <c r="N886" s="310"/>
      <c r="O886" s="311"/>
      <c r="P886" s="312">
        <f t="shared" si="223"/>
        <v>0</v>
      </c>
      <c r="Q886" s="294"/>
      <c r="R886" s="471"/>
      <c r="S886" s="472"/>
      <c r="T886" s="289"/>
    </row>
    <row r="887" spans="2:20" ht="18.75" customHeight="1">
      <c r="B887" s="292"/>
      <c r="C887" s="347" t="s">
        <v>215</v>
      </c>
      <c r="D887" s="318"/>
      <c r="E887" s="318"/>
      <c r="F887" s="318"/>
      <c r="G887" s="318"/>
      <c r="H887" s="318"/>
      <c r="I887" s="318"/>
      <c r="J887" s="318"/>
      <c r="K887" s="318"/>
      <c r="L887" s="318"/>
      <c r="M887" s="318"/>
      <c r="N887" s="318"/>
      <c r="O887" s="319"/>
      <c r="P887" s="320">
        <f t="shared" si="223"/>
        <v>0</v>
      </c>
      <c r="Q887" s="294"/>
      <c r="R887" s="473"/>
      <c r="S887" s="474"/>
      <c r="T887" s="289"/>
    </row>
    <row r="888" spans="2:20" ht="18.75" customHeight="1">
      <c r="B888" s="292"/>
      <c r="C888" s="348" t="s">
        <v>216</v>
      </c>
      <c r="D888" s="322">
        <f t="shared" ref="D888:O888" si="225">SUBTOTAL(9,D867:D887)</f>
        <v>0</v>
      </c>
      <c r="E888" s="322">
        <f t="shared" si="225"/>
        <v>0</v>
      </c>
      <c r="F888" s="322">
        <f t="shared" si="225"/>
        <v>0</v>
      </c>
      <c r="G888" s="322">
        <f t="shared" si="225"/>
        <v>0</v>
      </c>
      <c r="H888" s="322">
        <f t="shared" si="225"/>
        <v>0</v>
      </c>
      <c r="I888" s="322">
        <f t="shared" si="225"/>
        <v>0</v>
      </c>
      <c r="J888" s="322">
        <f t="shared" si="225"/>
        <v>0</v>
      </c>
      <c r="K888" s="322">
        <f t="shared" si="225"/>
        <v>0</v>
      </c>
      <c r="L888" s="322">
        <f t="shared" si="225"/>
        <v>0</v>
      </c>
      <c r="M888" s="322">
        <f t="shared" si="225"/>
        <v>0</v>
      </c>
      <c r="N888" s="322">
        <f t="shared" si="225"/>
        <v>0</v>
      </c>
      <c r="O888" s="323">
        <f t="shared" si="225"/>
        <v>0</v>
      </c>
      <c r="P888" s="324">
        <f t="shared" si="223"/>
        <v>0</v>
      </c>
      <c r="Q888" s="294"/>
      <c r="R888" s="475"/>
      <c r="S888" s="476"/>
      <c r="T888" s="289"/>
    </row>
    <row r="889" spans="2:20" ht="6" customHeight="1">
      <c r="B889" s="292"/>
      <c r="C889" s="294"/>
      <c r="D889" s="294"/>
      <c r="E889" s="294"/>
      <c r="F889" s="294"/>
      <c r="G889" s="294"/>
      <c r="H889" s="294"/>
      <c r="I889" s="294"/>
      <c r="J889" s="294"/>
      <c r="K889" s="294"/>
      <c r="L889" s="294"/>
      <c r="M889" s="294"/>
      <c r="N889" s="294"/>
      <c r="O889" s="294"/>
      <c r="P889" s="294"/>
      <c r="Q889" s="294"/>
      <c r="R889" s="325"/>
      <c r="S889" s="325"/>
      <c r="T889" s="289"/>
    </row>
    <row r="890" spans="2:20" ht="18.75" customHeight="1">
      <c r="B890" s="326"/>
      <c r="C890" s="342" t="s">
        <v>217</v>
      </c>
      <c r="D890" s="327"/>
      <c r="E890" s="327"/>
      <c r="F890" s="327"/>
      <c r="G890" s="327"/>
      <c r="H890" s="327"/>
      <c r="I890" s="327"/>
      <c r="J890" s="327"/>
      <c r="K890" s="327"/>
      <c r="L890" s="327"/>
      <c r="M890" s="327"/>
      <c r="N890" s="327"/>
      <c r="O890" s="328"/>
      <c r="P890" s="329">
        <f t="shared" ref="P890:P891" si="226">SUM(D890:O890)</f>
        <v>0</v>
      </c>
      <c r="Q890" s="294"/>
      <c r="R890" s="471"/>
      <c r="S890" s="472"/>
      <c r="T890" s="289"/>
    </row>
    <row r="891" spans="2:20" ht="18.75" customHeight="1">
      <c r="B891" s="326"/>
      <c r="C891" s="342" t="s">
        <v>218</v>
      </c>
      <c r="D891" s="327"/>
      <c r="E891" s="327"/>
      <c r="F891" s="327"/>
      <c r="G891" s="327"/>
      <c r="H891" s="327"/>
      <c r="I891" s="327"/>
      <c r="J891" s="327"/>
      <c r="K891" s="327"/>
      <c r="L891" s="327"/>
      <c r="M891" s="327"/>
      <c r="N891" s="330"/>
      <c r="O891" s="331"/>
      <c r="P891" s="332">
        <f t="shared" si="226"/>
        <v>0</v>
      </c>
      <c r="Q891" s="294"/>
      <c r="R891" s="473"/>
      <c r="S891" s="474"/>
      <c r="T891" s="289"/>
    </row>
    <row r="892" spans="2:20" s="308" customFormat="1" ht="18.75" customHeight="1">
      <c r="B892" s="301"/>
      <c r="C892" s="294"/>
      <c r="D892" s="294"/>
      <c r="E892" s="294"/>
      <c r="F892" s="294"/>
      <c r="G892" s="294"/>
      <c r="H892" s="294"/>
      <c r="I892" s="294"/>
      <c r="J892" s="294"/>
      <c r="K892" s="294"/>
      <c r="L892" s="294"/>
      <c r="M892" s="294"/>
      <c r="N892" s="349" t="s">
        <v>219</v>
      </c>
      <c r="O892" s="349"/>
      <c r="P892" s="335">
        <f t="shared" ref="P892:P929" si="227">ROUND(IF(P890*P891=0,0,P888/P890*P891),2)</f>
        <v>0</v>
      </c>
      <c r="Q892" s="306"/>
      <c r="R892" s="477"/>
      <c r="S892" s="478"/>
      <c r="T892" s="307"/>
    </row>
    <row r="893" spans="2:20" ht="30" customHeight="1">
      <c r="B893" s="289"/>
      <c r="C893" s="294"/>
      <c r="D893" s="294"/>
      <c r="E893" s="294"/>
      <c r="F893" s="294"/>
      <c r="G893" s="294"/>
      <c r="H893" s="294"/>
      <c r="I893" s="294"/>
      <c r="J893" s="294"/>
      <c r="K893" s="294"/>
      <c r="L893" s="294"/>
      <c r="M893" s="294"/>
      <c r="N893" s="294"/>
      <c r="O893" s="294"/>
      <c r="P893" s="294"/>
      <c r="Q893" s="294"/>
      <c r="R893" s="294"/>
      <c r="S893" s="294"/>
      <c r="T893" s="289"/>
    </row>
    <row r="894" spans="2:20" ht="18.75" customHeight="1">
      <c r="B894" s="292">
        <f t="shared" ref="B894" si="228">D894</f>
        <v>0</v>
      </c>
      <c r="C894" s="337" t="s">
        <v>183</v>
      </c>
      <c r="D894" s="479"/>
      <c r="E894" s="480"/>
      <c r="F894" s="480"/>
      <c r="G894" s="480"/>
      <c r="H894" s="480"/>
      <c r="I894" s="481"/>
      <c r="J894" s="294"/>
      <c r="K894" s="294"/>
      <c r="L894" s="295"/>
      <c r="M894" s="294"/>
      <c r="N894" s="294"/>
      <c r="O894" s="294"/>
      <c r="P894" s="296"/>
      <c r="Q894" s="294"/>
      <c r="R894" s="296"/>
      <c r="S894" s="296"/>
      <c r="T894" s="289"/>
    </row>
    <row r="895" spans="2:20" ht="18.75" customHeight="1">
      <c r="B895" s="292"/>
      <c r="C895" s="338" t="s">
        <v>184</v>
      </c>
      <c r="D895" s="479"/>
      <c r="E895" s="480"/>
      <c r="F895" s="480"/>
      <c r="G895" s="480"/>
      <c r="H895" s="480"/>
      <c r="I895" s="481"/>
      <c r="J895" s="294"/>
      <c r="K895" s="295"/>
      <c r="L895" s="294"/>
      <c r="M895" s="294"/>
      <c r="N895" s="294"/>
      <c r="O895" s="294"/>
      <c r="P895" s="296"/>
      <c r="Q895" s="294"/>
      <c r="R895" s="296"/>
      <c r="S895" s="296"/>
      <c r="T895" s="289"/>
    </row>
    <row r="896" spans="2:20" ht="18.75" customHeight="1">
      <c r="B896" s="292">
        <f t="shared" ref="B896:B898" si="229">D896</f>
        <v>0</v>
      </c>
      <c r="C896" s="338" t="s">
        <v>8</v>
      </c>
      <c r="D896" s="479"/>
      <c r="E896" s="480"/>
      <c r="F896" s="480"/>
      <c r="G896" s="480"/>
      <c r="H896" s="480"/>
      <c r="I896" s="481"/>
      <c r="J896" s="294"/>
      <c r="K896" s="294"/>
      <c r="L896" s="295"/>
      <c r="M896" s="294"/>
      <c r="N896" s="294"/>
      <c r="O896" s="294"/>
      <c r="P896" s="296"/>
      <c r="Q896" s="294"/>
      <c r="R896" s="339" t="s">
        <v>185</v>
      </c>
      <c r="S896" s="340"/>
      <c r="T896" s="289"/>
    </row>
    <row r="897" spans="2:24" ht="18.75" customHeight="1">
      <c r="B897" s="292">
        <f t="shared" si="229"/>
        <v>0</v>
      </c>
      <c r="C897" s="338" t="s">
        <v>186</v>
      </c>
      <c r="D897" s="479"/>
      <c r="E897" s="480"/>
      <c r="F897" s="480"/>
      <c r="G897" s="480"/>
      <c r="H897" s="480"/>
      <c r="I897" s="481"/>
      <c r="J897" s="294"/>
      <c r="K897" s="294"/>
      <c r="L897" s="295"/>
      <c r="M897" s="294"/>
      <c r="N897" s="294"/>
      <c r="O897" s="294"/>
      <c r="P897" s="296"/>
      <c r="Q897" s="294"/>
      <c r="R897" s="298" t="s">
        <v>189</v>
      </c>
      <c r="S897" s="299"/>
      <c r="T897" s="289"/>
    </row>
    <row r="898" spans="2:24" ht="18.75" customHeight="1">
      <c r="B898" s="292">
        <f t="shared" si="229"/>
        <v>0</v>
      </c>
      <c r="C898" s="338" t="s">
        <v>190</v>
      </c>
      <c r="D898" s="479"/>
      <c r="E898" s="480"/>
      <c r="F898" s="480"/>
      <c r="G898" s="480"/>
      <c r="H898" s="480"/>
      <c r="I898" s="481"/>
      <c r="J898" s="294"/>
      <c r="K898" s="294"/>
      <c r="L898" s="295"/>
      <c r="M898" s="294"/>
      <c r="N898" s="294"/>
      <c r="O898" s="294"/>
      <c r="P898" s="296"/>
      <c r="Q898" s="294"/>
      <c r="R898" s="298" t="s">
        <v>191</v>
      </c>
      <c r="S898" s="299"/>
      <c r="T898" s="289"/>
    </row>
    <row r="899" spans="2:24" ht="18.75" customHeight="1">
      <c r="B899" s="292"/>
      <c r="C899" s="338" t="s">
        <v>172</v>
      </c>
      <c r="D899" s="471"/>
      <c r="E899" s="482"/>
      <c r="F899" s="482"/>
      <c r="G899" s="482"/>
      <c r="H899" s="482"/>
      <c r="I899" s="472"/>
      <c r="J899" s="294"/>
      <c r="K899" s="295"/>
      <c r="L899" s="294"/>
      <c r="M899" s="294"/>
      <c r="N899" s="294"/>
      <c r="O899" s="294"/>
      <c r="P899" s="296"/>
      <c r="Q899" s="294"/>
      <c r="R899" s="298" t="s">
        <v>192</v>
      </c>
      <c r="S899" s="299"/>
      <c r="T899" s="289"/>
    </row>
    <row r="900" spans="2:24" ht="18.75" customHeight="1">
      <c r="B900" s="341">
        <f t="shared" ref="B900" si="230">D900</f>
        <v>0</v>
      </c>
      <c r="C900" s="338" t="s">
        <v>193</v>
      </c>
      <c r="D900" s="483"/>
      <c r="E900" s="484"/>
      <c r="F900" s="484"/>
      <c r="G900" s="484"/>
      <c r="H900" s="484"/>
      <c r="I900" s="485"/>
      <c r="J900" s="294"/>
      <c r="K900" s="295"/>
      <c r="L900" s="294"/>
      <c r="M900" s="294"/>
      <c r="N900" s="294"/>
      <c r="O900" s="294"/>
      <c r="P900" s="296"/>
      <c r="Q900" s="294"/>
      <c r="R900" s="296"/>
      <c r="S900" s="296"/>
      <c r="T900" s="289"/>
    </row>
    <row r="901" spans="2:24" ht="12" customHeight="1">
      <c r="B901" s="292"/>
      <c r="C901" s="294"/>
      <c r="D901" s="294"/>
      <c r="E901" s="294"/>
      <c r="F901" s="294"/>
      <c r="G901" s="294"/>
      <c r="H901" s="294"/>
      <c r="I901" s="294"/>
      <c r="J901" s="294"/>
      <c r="K901" s="294"/>
      <c r="L901" s="294"/>
      <c r="M901" s="294"/>
      <c r="N901" s="294"/>
      <c r="O901" s="294"/>
      <c r="P901" s="294"/>
      <c r="Q901" s="294"/>
      <c r="R901" s="294"/>
      <c r="S901" s="294"/>
      <c r="T901" s="289"/>
    </row>
    <row r="902" spans="2:24" s="308" customFormat="1" ht="18.75" customHeight="1">
      <c r="B902" s="301"/>
      <c r="C902" s="338" t="s">
        <v>187</v>
      </c>
      <c r="D902" s="303"/>
      <c r="E902" s="303"/>
      <c r="F902" s="303"/>
      <c r="G902" s="303"/>
      <c r="H902" s="303"/>
      <c r="I902" s="303"/>
      <c r="J902" s="303"/>
      <c r="K902" s="303"/>
      <c r="L902" s="303"/>
      <c r="M902" s="303"/>
      <c r="N902" s="303"/>
      <c r="O902" s="304"/>
      <c r="P902" s="305" t="s">
        <v>188</v>
      </c>
      <c r="Q902" s="306"/>
      <c r="R902" s="486" t="s">
        <v>194</v>
      </c>
      <c r="S902" s="487"/>
      <c r="T902" s="307"/>
      <c r="V902" s="288"/>
      <c r="W902" s="288"/>
      <c r="X902" s="288"/>
    </row>
    <row r="903" spans="2:24" ht="6" customHeight="1">
      <c r="B903" s="292"/>
      <c r="C903" s="294"/>
      <c r="D903" s="294"/>
      <c r="E903" s="294"/>
      <c r="F903" s="294"/>
      <c r="G903" s="294"/>
      <c r="H903" s="294"/>
      <c r="I903" s="294"/>
      <c r="J903" s="294"/>
      <c r="K903" s="294"/>
      <c r="L903" s="294"/>
      <c r="M903" s="294"/>
      <c r="N903" s="294"/>
      <c r="O903" s="294"/>
      <c r="P903" s="294"/>
      <c r="Q903" s="294"/>
      <c r="R903" s="294"/>
      <c r="S903" s="294"/>
      <c r="T903" s="289"/>
    </row>
    <row r="904" spans="2:24" ht="18.75" customHeight="1">
      <c r="B904" s="292"/>
      <c r="C904" s="342" t="s">
        <v>195</v>
      </c>
      <c r="D904" s="310"/>
      <c r="E904" s="310"/>
      <c r="F904" s="310"/>
      <c r="G904" s="310"/>
      <c r="H904" s="310"/>
      <c r="I904" s="310"/>
      <c r="J904" s="310"/>
      <c r="K904" s="310"/>
      <c r="L904" s="310"/>
      <c r="M904" s="310"/>
      <c r="N904" s="310"/>
      <c r="O904" s="311"/>
      <c r="P904" s="312">
        <f t="shared" ref="P904:P914" si="231">SUM(D904:O904)</f>
        <v>0</v>
      </c>
      <c r="Q904" s="294"/>
      <c r="R904" s="471"/>
      <c r="S904" s="472"/>
      <c r="T904" s="289"/>
    </row>
    <row r="905" spans="2:24" ht="18.75" customHeight="1">
      <c r="B905" s="292"/>
      <c r="C905" s="342" t="s">
        <v>196</v>
      </c>
      <c r="D905" s="155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56"/>
      <c r="P905" s="312">
        <f t="shared" si="231"/>
        <v>0</v>
      </c>
      <c r="Q905" s="294"/>
      <c r="R905" s="471"/>
      <c r="S905" s="472"/>
      <c r="T905" s="289"/>
    </row>
    <row r="906" spans="2:24" ht="18.75" customHeight="1">
      <c r="B906" s="292"/>
      <c r="C906" s="343" t="s">
        <v>197</v>
      </c>
      <c r="D906" s="310"/>
      <c r="E906" s="310"/>
      <c r="F906" s="310"/>
      <c r="G906" s="310"/>
      <c r="H906" s="310"/>
      <c r="I906" s="310"/>
      <c r="J906" s="310"/>
      <c r="K906" s="310"/>
      <c r="L906" s="310"/>
      <c r="M906" s="310"/>
      <c r="N906" s="310"/>
      <c r="O906" s="311"/>
      <c r="P906" s="312">
        <f t="shared" si="231"/>
        <v>0</v>
      </c>
      <c r="Q906" s="294"/>
      <c r="R906" s="471"/>
      <c r="S906" s="472"/>
      <c r="T906" s="289"/>
    </row>
    <row r="907" spans="2:24" ht="18.75" customHeight="1">
      <c r="B907" s="292"/>
      <c r="C907" s="343" t="s">
        <v>198</v>
      </c>
      <c r="D907" s="310"/>
      <c r="E907" s="310"/>
      <c r="F907" s="310"/>
      <c r="G907" s="310"/>
      <c r="H907" s="310"/>
      <c r="I907" s="310"/>
      <c r="J907" s="310"/>
      <c r="K907" s="310"/>
      <c r="L907" s="310"/>
      <c r="M907" s="310"/>
      <c r="N907" s="310"/>
      <c r="O907" s="311"/>
      <c r="P907" s="312">
        <f t="shared" si="231"/>
        <v>0</v>
      </c>
      <c r="Q907" s="294"/>
      <c r="R907" s="471"/>
      <c r="S907" s="472"/>
      <c r="T907" s="289"/>
    </row>
    <row r="908" spans="2:24" ht="18.75" customHeight="1">
      <c r="B908" s="292"/>
      <c r="C908" s="343" t="s">
        <v>199</v>
      </c>
      <c r="D908" s="310"/>
      <c r="E908" s="310"/>
      <c r="F908" s="310"/>
      <c r="G908" s="310"/>
      <c r="H908" s="310"/>
      <c r="I908" s="310"/>
      <c r="J908" s="310"/>
      <c r="K908" s="310"/>
      <c r="L908" s="310"/>
      <c r="M908" s="310"/>
      <c r="N908" s="310"/>
      <c r="O908" s="311"/>
      <c r="P908" s="312">
        <f t="shared" si="231"/>
        <v>0</v>
      </c>
      <c r="Q908" s="294"/>
      <c r="R908" s="471"/>
      <c r="S908" s="472"/>
      <c r="T908" s="289"/>
    </row>
    <row r="909" spans="2:24" ht="18.75" customHeight="1">
      <c r="B909" s="292"/>
      <c r="C909" s="343" t="s">
        <v>200</v>
      </c>
      <c r="D909" s="310"/>
      <c r="E909" s="310"/>
      <c r="F909" s="310"/>
      <c r="G909" s="310"/>
      <c r="H909" s="310"/>
      <c r="I909" s="310"/>
      <c r="J909" s="310"/>
      <c r="K909" s="310"/>
      <c r="L909" s="310"/>
      <c r="M909" s="310"/>
      <c r="N909" s="310"/>
      <c r="O909" s="311"/>
      <c r="P909" s="312">
        <f t="shared" si="231"/>
        <v>0</v>
      </c>
      <c r="Q909" s="294"/>
      <c r="R909" s="471"/>
      <c r="S909" s="472"/>
      <c r="T909" s="289"/>
    </row>
    <row r="910" spans="2:24" ht="18.75" customHeight="1">
      <c r="B910" s="292"/>
      <c r="C910" s="343" t="s">
        <v>201</v>
      </c>
      <c r="D910" s="310"/>
      <c r="E910" s="310"/>
      <c r="F910" s="310"/>
      <c r="G910" s="310"/>
      <c r="H910" s="310"/>
      <c r="I910" s="310"/>
      <c r="J910" s="310"/>
      <c r="K910" s="310"/>
      <c r="L910" s="310"/>
      <c r="M910" s="310"/>
      <c r="N910" s="310"/>
      <c r="O910" s="311"/>
      <c r="P910" s="312">
        <f t="shared" si="231"/>
        <v>0</v>
      </c>
      <c r="Q910" s="294"/>
      <c r="R910" s="471"/>
      <c r="S910" s="472"/>
      <c r="T910" s="289"/>
    </row>
    <row r="911" spans="2:24" ht="18.75" customHeight="1">
      <c r="B911" s="292"/>
      <c r="C911" s="343" t="s">
        <v>202</v>
      </c>
      <c r="D911" s="310"/>
      <c r="E911" s="310"/>
      <c r="F911" s="310"/>
      <c r="G911" s="310"/>
      <c r="H911" s="310"/>
      <c r="I911" s="310"/>
      <c r="J911" s="310"/>
      <c r="K911" s="310"/>
      <c r="L911" s="310"/>
      <c r="M911" s="310"/>
      <c r="N911" s="310"/>
      <c r="O911" s="311"/>
      <c r="P911" s="312">
        <f t="shared" si="231"/>
        <v>0</v>
      </c>
      <c r="Q911" s="294"/>
      <c r="R911" s="471"/>
      <c r="S911" s="472"/>
      <c r="T911" s="289"/>
    </row>
    <row r="912" spans="2:24" ht="18.75" customHeight="1">
      <c r="B912" s="292"/>
      <c r="C912" s="343" t="s">
        <v>203</v>
      </c>
      <c r="D912" s="310"/>
      <c r="E912" s="310"/>
      <c r="F912" s="310"/>
      <c r="G912" s="310"/>
      <c r="H912" s="310"/>
      <c r="I912" s="310"/>
      <c r="J912" s="310"/>
      <c r="K912" s="310"/>
      <c r="L912" s="310"/>
      <c r="M912" s="310"/>
      <c r="N912" s="310"/>
      <c r="O912" s="311"/>
      <c r="P912" s="312">
        <f t="shared" si="231"/>
        <v>0</v>
      </c>
      <c r="Q912" s="294"/>
      <c r="R912" s="471"/>
      <c r="S912" s="472"/>
      <c r="T912" s="289"/>
    </row>
    <row r="913" spans="2:20" ht="18.75" customHeight="1">
      <c r="B913" s="292"/>
      <c r="C913" s="343" t="s">
        <v>204</v>
      </c>
      <c r="D913" s="310"/>
      <c r="E913" s="310"/>
      <c r="F913" s="310"/>
      <c r="G913" s="310"/>
      <c r="H913" s="310"/>
      <c r="I913" s="310"/>
      <c r="J913" s="310"/>
      <c r="K913" s="310"/>
      <c r="L913" s="310"/>
      <c r="M913" s="310"/>
      <c r="N913" s="310"/>
      <c r="O913" s="311"/>
      <c r="P913" s="312">
        <f t="shared" si="231"/>
        <v>0</v>
      </c>
      <c r="Q913" s="294"/>
      <c r="R913" s="471"/>
      <c r="S913" s="472"/>
      <c r="T913" s="289"/>
    </row>
    <row r="914" spans="2:20" ht="18.75" customHeight="1">
      <c r="B914" s="292"/>
      <c r="C914" s="338" t="s">
        <v>205</v>
      </c>
      <c r="D914" s="344">
        <f t="shared" ref="D914:O914" si="232">SUBTOTAL(9,D904:D913)</f>
        <v>0</v>
      </c>
      <c r="E914" s="344">
        <f t="shared" si="232"/>
        <v>0</v>
      </c>
      <c r="F914" s="344">
        <f t="shared" si="232"/>
        <v>0</v>
      </c>
      <c r="G914" s="344">
        <f t="shared" si="232"/>
        <v>0</v>
      </c>
      <c r="H914" s="344">
        <f t="shared" si="232"/>
        <v>0</v>
      </c>
      <c r="I914" s="344">
        <f t="shared" si="232"/>
        <v>0</v>
      </c>
      <c r="J914" s="344">
        <f t="shared" si="232"/>
        <v>0</v>
      </c>
      <c r="K914" s="344">
        <f t="shared" si="232"/>
        <v>0</v>
      </c>
      <c r="L914" s="344">
        <f t="shared" si="232"/>
        <v>0</v>
      </c>
      <c r="M914" s="344">
        <f t="shared" si="232"/>
        <v>0</v>
      </c>
      <c r="N914" s="344">
        <f t="shared" si="232"/>
        <v>0</v>
      </c>
      <c r="O914" s="345">
        <f t="shared" si="232"/>
        <v>0</v>
      </c>
      <c r="P914" s="312">
        <f t="shared" si="231"/>
        <v>0</v>
      </c>
      <c r="Q914" s="294"/>
      <c r="R914" s="471"/>
      <c r="S914" s="472"/>
      <c r="T914" s="289"/>
    </row>
    <row r="915" spans="2:20" ht="18.75" customHeight="1">
      <c r="B915" s="292"/>
      <c r="C915" s="313" t="s">
        <v>206</v>
      </c>
      <c r="D915" s="315"/>
      <c r="E915" s="315"/>
      <c r="F915" s="315"/>
      <c r="G915" s="315"/>
      <c r="H915" s="315"/>
      <c r="I915" s="315"/>
      <c r="J915" s="315"/>
      <c r="K915" s="315"/>
      <c r="L915" s="315"/>
      <c r="M915" s="315"/>
      <c r="N915" s="315"/>
      <c r="O915" s="316"/>
      <c r="P915" s="312">
        <f t="shared" ref="P915:P925" si="233">SUM(D915:O915)</f>
        <v>0</v>
      </c>
      <c r="Q915" s="294"/>
      <c r="R915" s="471"/>
      <c r="S915" s="472"/>
      <c r="T915" s="289"/>
    </row>
    <row r="916" spans="2:20" ht="18.75" customHeight="1">
      <c r="B916" s="292"/>
      <c r="C916" s="313" t="s">
        <v>207</v>
      </c>
      <c r="D916" s="315"/>
      <c r="E916" s="315"/>
      <c r="F916" s="315"/>
      <c r="G916" s="315"/>
      <c r="H916" s="315"/>
      <c r="I916" s="315"/>
      <c r="J916" s="315"/>
      <c r="K916" s="315"/>
      <c r="L916" s="315"/>
      <c r="M916" s="315"/>
      <c r="N916" s="315"/>
      <c r="O916" s="316"/>
      <c r="P916" s="312">
        <f t="shared" si="233"/>
        <v>0</v>
      </c>
      <c r="Q916" s="294"/>
      <c r="R916" s="471"/>
      <c r="S916" s="472"/>
      <c r="T916" s="289"/>
    </row>
    <row r="917" spans="2:20" ht="18.75" customHeight="1">
      <c r="B917" s="292"/>
      <c r="C917" s="338" t="s">
        <v>208</v>
      </c>
      <c r="D917" s="344">
        <f t="shared" ref="D917:O917" si="234">SUBTOTAL(9,D915:D916)</f>
        <v>0</v>
      </c>
      <c r="E917" s="344">
        <f t="shared" si="234"/>
        <v>0</v>
      </c>
      <c r="F917" s="344">
        <f t="shared" si="234"/>
        <v>0</v>
      </c>
      <c r="G917" s="344">
        <f t="shared" si="234"/>
        <v>0</v>
      </c>
      <c r="H917" s="344">
        <f t="shared" si="234"/>
        <v>0</v>
      </c>
      <c r="I917" s="344">
        <f t="shared" si="234"/>
        <v>0</v>
      </c>
      <c r="J917" s="344">
        <f t="shared" si="234"/>
        <v>0</v>
      </c>
      <c r="K917" s="344">
        <f t="shared" si="234"/>
        <v>0</v>
      </c>
      <c r="L917" s="344">
        <f t="shared" si="234"/>
        <v>0</v>
      </c>
      <c r="M917" s="344">
        <f t="shared" si="234"/>
        <v>0</v>
      </c>
      <c r="N917" s="344">
        <f t="shared" si="234"/>
        <v>0</v>
      </c>
      <c r="O917" s="345">
        <f t="shared" si="234"/>
        <v>0</v>
      </c>
      <c r="P917" s="312">
        <f t="shared" si="233"/>
        <v>0</v>
      </c>
      <c r="Q917" s="294"/>
      <c r="R917" s="471"/>
      <c r="S917" s="472"/>
      <c r="T917" s="289"/>
    </row>
    <row r="918" spans="2:20" ht="18.75" customHeight="1">
      <c r="B918" s="292"/>
      <c r="C918" s="313" t="s">
        <v>209</v>
      </c>
      <c r="D918" s="315"/>
      <c r="E918" s="315"/>
      <c r="F918" s="315"/>
      <c r="G918" s="315"/>
      <c r="H918" s="315"/>
      <c r="I918" s="315"/>
      <c r="J918" s="315"/>
      <c r="K918" s="315"/>
      <c r="L918" s="315"/>
      <c r="M918" s="315"/>
      <c r="N918" s="315"/>
      <c r="O918" s="316"/>
      <c r="P918" s="312">
        <f t="shared" si="233"/>
        <v>0</v>
      </c>
      <c r="Q918" s="294"/>
      <c r="R918" s="471"/>
      <c r="S918" s="472"/>
      <c r="T918" s="289"/>
    </row>
    <row r="919" spans="2:20" ht="18.75" customHeight="1">
      <c r="B919" s="292"/>
      <c r="C919" s="313" t="s">
        <v>210</v>
      </c>
      <c r="D919" s="315"/>
      <c r="E919" s="315"/>
      <c r="F919" s="315"/>
      <c r="G919" s="315"/>
      <c r="H919" s="315"/>
      <c r="I919" s="315"/>
      <c r="J919" s="315"/>
      <c r="K919" s="315"/>
      <c r="L919" s="315"/>
      <c r="M919" s="315"/>
      <c r="N919" s="315"/>
      <c r="O919" s="316"/>
      <c r="P919" s="312">
        <f t="shared" si="233"/>
        <v>0</v>
      </c>
      <c r="Q919" s="294"/>
      <c r="R919" s="471"/>
      <c r="S919" s="472"/>
      <c r="T919" s="289"/>
    </row>
    <row r="920" spans="2:20" ht="18.75" customHeight="1">
      <c r="B920" s="292"/>
      <c r="C920" s="313" t="s">
        <v>211</v>
      </c>
      <c r="D920" s="315"/>
      <c r="E920" s="315"/>
      <c r="F920" s="315"/>
      <c r="G920" s="315"/>
      <c r="H920" s="315"/>
      <c r="I920" s="315"/>
      <c r="J920" s="315"/>
      <c r="K920" s="315"/>
      <c r="L920" s="315"/>
      <c r="M920" s="315"/>
      <c r="N920" s="315"/>
      <c r="O920" s="316"/>
      <c r="P920" s="312">
        <f t="shared" si="233"/>
        <v>0</v>
      </c>
      <c r="Q920" s="294"/>
      <c r="R920" s="471"/>
      <c r="S920" s="472"/>
      <c r="T920" s="289"/>
    </row>
    <row r="921" spans="2:20" ht="18.75" customHeight="1">
      <c r="B921" s="292"/>
      <c r="C921" s="313" t="s">
        <v>212</v>
      </c>
      <c r="D921" s="315"/>
      <c r="E921" s="315"/>
      <c r="F921" s="315"/>
      <c r="G921" s="315"/>
      <c r="H921" s="315"/>
      <c r="I921" s="315"/>
      <c r="J921" s="315"/>
      <c r="K921" s="315"/>
      <c r="L921" s="315"/>
      <c r="M921" s="315"/>
      <c r="N921" s="315"/>
      <c r="O921" s="316"/>
      <c r="P921" s="312">
        <f t="shared" si="233"/>
        <v>0</v>
      </c>
      <c r="Q921" s="294"/>
      <c r="R921" s="471"/>
      <c r="S921" s="472"/>
      <c r="T921" s="289"/>
    </row>
    <row r="922" spans="2:20" ht="18.75" customHeight="1">
      <c r="B922" s="292"/>
      <c r="C922" s="342" t="s">
        <v>213</v>
      </c>
      <c r="D922" s="310"/>
      <c r="E922" s="310"/>
      <c r="F922" s="310"/>
      <c r="G922" s="310"/>
      <c r="H922" s="310"/>
      <c r="I922" s="310"/>
      <c r="J922" s="310"/>
      <c r="K922" s="310"/>
      <c r="L922" s="310"/>
      <c r="M922" s="310"/>
      <c r="N922" s="310"/>
      <c r="O922" s="311"/>
      <c r="P922" s="312">
        <f t="shared" si="233"/>
        <v>0</v>
      </c>
      <c r="Q922" s="294"/>
      <c r="R922" s="471"/>
      <c r="S922" s="472"/>
      <c r="T922" s="289"/>
    </row>
    <row r="923" spans="2:20" ht="18.75" customHeight="1">
      <c r="B923" s="292"/>
      <c r="C923" s="346" t="s">
        <v>214</v>
      </c>
      <c r="D923" s="310"/>
      <c r="E923" s="310"/>
      <c r="F923" s="310"/>
      <c r="G923" s="310"/>
      <c r="H923" s="310"/>
      <c r="I923" s="310"/>
      <c r="J923" s="310"/>
      <c r="K923" s="310"/>
      <c r="L923" s="310"/>
      <c r="M923" s="310"/>
      <c r="N923" s="310"/>
      <c r="O923" s="311"/>
      <c r="P923" s="312">
        <f t="shared" si="233"/>
        <v>0</v>
      </c>
      <c r="Q923" s="294"/>
      <c r="R923" s="471"/>
      <c r="S923" s="472"/>
      <c r="T923" s="289"/>
    </row>
    <row r="924" spans="2:20" ht="18.75" customHeight="1">
      <c r="B924" s="292"/>
      <c r="C924" s="347" t="s">
        <v>215</v>
      </c>
      <c r="D924" s="318"/>
      <c r="E924" s="318"/>
      <c r="F924" s="318"/>
      <c r="G924" s="318"/>
      <c r="H924" s="318"/>
      <c r="I924" s="318"/>
      <c r="J924" s="318"/>
      <c r="K924" s="318"/>
      <c r="L924" s="318"/>
      <c r="M924" s="318"/>
      <c r="N924" s="318"/>
      <c r="O924" s="319"/>
      <c r="P924" s="320">
        <f t="shared" si="233"/>
        <v>0</v>
      </c>
      <c r="Q924" s="294"/>
      <c r="R924" s="473"/>
      <c r="S924" s="474"/>
      <c r="T924" s="289"/>
    </row>
    <row r="925" spans="2:20" ht="18.75" customHeight="1">
      <c r="B925" s="292"/>
      <c r="C925" s="348" t="s">
        <v>216</v>
      </c>
      <c r="D925" s="322">
        <f t="shared" ref="D925:O925" si="235">SUBTOTAL(9,D904:D924)</f>
        <v>0</v>
      </c>
      <c r="E925" s="322">
        <f t="shared" si="235"/>
        <v>0</v>
      </c>
      <c r="F925" s="322">
        <f t="shared" si="235"/>
        <v>0</v>
      </c>
      <c r="G925" s="322">
        <f t="shared" si="235"/>
        <v>0</v>
      </c>
      <c r="H925" s="322">
        <f t="shared" si="235"/>
        <v>0</v>
      </c>
      <c r="I925" s="322">
        <f t="shared" si="235"/>
        <v>0</v>
      </c>
      <c r="J925" s="322">
        <f t="shared" si="235"/>
        <v>0</v>
      </c>
      <c r="K925" s="322">
        <f t="shared" si="235"/>
        <v>0</v>
      </c>
      <c r="L925" s="322">
        <f t="shared" si="235"/>
        <v>0</v>
      </c>
      <c r="M925" s="322">
        <f t="shared" si="235"/>
        <v>0</v>
      </c>
      <c r="N925" s="322">
        <f t="shared" si="235"/>
        <v>0</v>
      </c>
      <c r="O925" s="323">
        <f t="shared" si="235"/>
        <v>0</v>
      </c>
      <c r="P925" s="324">
        <f t="shared" si="233"/>
        <v>0</v>
      </c>
      <c r="Q925" s="294"/>
      <c r="R925" s="475"/>
      <c r="S925" s="476"/>
      <c r="T925" s="289"/>
    </row>
    <row r="926" spans="2:20" ht="6" customHeight="1">
      <c r="B926" s="292"/>
      <c r="C926" s="294"/>
      <c r="D926" s="294"/>
      <c r="E926" s="294"/>
      <c r="F926" s="294"/>
      <c r="G926" s="294"/>
      <c r="H926" s="294"/>
      <c r="I926" s="294"/>
      <c r="J926" s="294"/>
      <c r="K926" s="294"/>
      <c r="L926" s="294"/>
      <c r="M926" s="294"/>
      <c r="N926" s="294"/>
      <c r="O926" s="294"/>
      <c r="P926" s="294"/>
      <c r="Q926" s="294"/>
      <c r="R926" s="325"/>
      <c r="S926" s="325"/>
      <c r="T926" s="289"/>
    </row>
    <row r="927" spans="2:20" ht="18.75" customHeight="1">
      <c r="B927" s="326"/>
      <c r="C927" s="342" t="s">
        <v>217</v>
      </c>
      <c r="D927" s="327"/>
      <c r="E927" s="327"/>
      <c r="F927" s="327"/>
      <c r="G927" s="327"/>
      <c r="H927" s="327"/>
      <c r="I927" s="327"/>
      <c r="J927" s="327"/>
      <c r="K927" s="327"/>
      <c r="L927" s="327"/>
      <c r="M927" s="327"/>
      <c r="N927" s="327"/>
      <c r="O927" s="328"/>
      <c r="P927" s="329">
        <f t="shared" ref="P927:P928" si="236">SUM(D927:O927)</f>
        <v>0</v>
      </c>
      <c r="Q927" s="294"/>
      <c r="R927" s="471"/>
      <c r="S927" s="472"/>
      <c r="T927" s="289"/>
    </row>
    <row r="928" spans="2:20" ht="18.75" customHeight="1">
      <c r="B928" s="326"/>
      <c r="C928" s="342" t="s">
        <v>218</v>
      </c>
      <c r="D928" s="327"/>
      <c r="E928" s="327"/>
      <c r="F928" s="327"/>
      <c r="G928" s="327"/>
      <c r="H928" s="327"/>
      <c r="I928" s="327"/>
      <c r="J928" s="327"/>
      <c r="K928" s="327"/>
      <c r="L928" s="327"/>
      <c r="M928" s="327"/>
      <c r="N928" s="330"/>
      <c r="O928" s="331"/>
      <c r="P928" s="332">
        <f t="shared" si="236"/>
        <v>0</v>
      </c>
      <c r="Q928" s="294"/>
      <c r="R928" s="473"/>
      <c r="S928" s="474"/>
      <c r="T928" s="289"/>
    </row>
    <row r="929" spans="2:24" s="308" customFormat="1" ht="18.75" customHeight="1">
      <c r="B929" s="301"/>
      <c r="C929" s="294"/>
      <c r="D929" s="294"/>
      <c r="E929" s="294"/>
      <c r="F929" s="294"/>
      <c r="G929" s="294"/>
      <c r="H929" s="294"/>
      <c r="I929" s="294"/>
      <c r="J929" s="294"/>
      <c r="K929" s="294"/>
      <c r="L929" s="294"/>
      <c r="M929" s="294"/>
      <c r="N929" s="349" t="s">
        <v>219</v>
      </c>
      <c r="O929" s="349"/>
      <c r="P929" s="335">
        <f t="shared" si="227"/>
        <v>0</v>
      </c>
      <c r="Q929" s="306"/>
      <c r="R929" s="477"/>
      <c r="S929" s="478"/>
      <c r="T929" s="307"/>
    </row>
    <row r="930" spans="2:24" ht="30" customHeight="1">
      <c r="B930" s="289"/>
      <c r="C930" s="294"/>
      <c r="D930" s="294"/>
      <c r="E930" s="294"/>
      <c r="F930" s="294"/>
      <c r="G930" s="294"/>
      <c r="H930" s="294"/>
      <c r="I930" s="294"/>
      <c r="J930" s="294"/>
      <c r="K930" s="294"/>
      <c r="L930" s="294"/>
      <c r="M930" s="294"/>
      <c r="N930" s="294"/>
      <c r="O930" s="294"/>
      <c r="P930" s="294"/>
      <c r="Q930" s="294"/>
      <c r="R930" s="294"/>
      <c r="S930" s="294"/>
      <c r="T930" s="289"/>
    </row>
    <row r="931" spans="2:24" ht="18.75" customHeight="1">
      <c r="B931" s="292">
        <f t="shared" ref="B931" si="237">D931</f>
        <v>0</v>
      </c>
      <c r="C931" s="337" t="s">
        <v>183</v>
      </c>
      <c r="D931" s="479"/>
      <c r="E931" s="480"/>
      <c r="F931" s="480"/>
      <c r="G931" s="480"/>
      <c r="H931" s="480"/>
      <c r="I931" s="481"/>
      <c r="J931" s="294"/>
      <c r="K931" s="294"/>
      <c r="L931" s="295"/>
      <c r="M931" s="294"/>
      <c r="N931" s="294"/>
      <c r="O931" s="294"/>
      <c r="P931" s="296"/>
      <c r="Q931" s="294"/>
      <c r="R931" s="296"/>
      <c r="S931" s="296"/>
      <c r="T931" s="289"/>
    </row>
    <row r="932" spans="2:24" ht="18.75" customHeight="1">
      <c r="B932" s="292"/>
      <c r="C932" s="338" t="s">
        <v>184</v>
      </c>
      <c r="D932" s="479"/>
      <c r="E932" s="480"/>
      <c r="F932" s="480"/>
      <c r="G932" s="480"/>
      <c r="H932" s="480"/>
      <c r="I932" s="481"/>
      <c r="J932" s="294"/>
      <c r="K932" s="295"/>
      <c r="L932" s="294"/>
      <c r="M932" s="294"/>
      <c r="N932" s="294"/>
      <c r="O932" s="294"/>
      <c r="P932" s="296"/>
      <c r="Q932" s="294"/>
      <c r="R932" s="296"/>
      <c r="S932" s="296"/>
      <c r="T932" s="289"/>
    </row>
    <row r="933" spans="2:24" ht="18.75" customHeight="1">
      <c r="B933" s="292">
        <f t="shared" ref="B933:B935" si="238">D933</f>
        <v>0</v>
      </c>
      <c r="C933" s="338" t="s">
        <v>8</v>
      </c>
      <c r="D933" s="479"/>
      <c r="E933" s="480"/>
      <c r="F933" s="480"/>
      <c r="G933" s="480"/>
      <c r="H933" s="480"/>
      <c r="I933" s="481"/>
      <c r="J933" s="294"/>
      <c r="K933" s="294"/>
      <c r="L933" s="295"/>
      <c r="M933" s="294"/>
      <c r="N933" s="294"/>
      <c r="O933" s="294"/>
      <c r="P933" s="296"/>
      <c r="Q933" s="294"/>
      <c r="R933" s="339" t="s">
        <v>185</v>
      </c>
      <c r="S933" s="340"/>
      <c r="T933" s="289"/>
    </row>
    <row r="934" spans="2:24" ht="18.75" customHeight="1">
      <c r="B934" s="292">
        <f t="shared" si="238"/>
        <v>0</v>
      </c>
      <c r="C934" s="338" t="s">
        <v>186</v>
      </c>
      <c r="D934" s="479"/>
      <c r="E934" s="480"/>
      <c r="F934" s="480"/>
      <c r="G934" s="480"/>
      <c r="H934" s="480"/>
      <c r="I934" s="481"/>
      <c r="J934" s="294"/>
      <c r="K934" s="294"/>
      <c r="L934" s="295"/>
      <c r="M934" s="294"/>
      <c r="N934" s="294"/>
      <c r="O934" s="294"/>
      <c r="P934" s="296"/>
      <c r="Q934" s="294"/>
      <c r="R934" s="298" t="s">
        <v>189</v>
      </c>
      <c r="S934" s="299"/>
      <c r="T934" s="289"/>
    </row>
    <row r="935" spans="2:24" ht="18.75" customHeight="1">
      <c r="B935" s="292">
        <f t="shared" si="238"/>
        <v>0</v>
      </c>
      <c r="C935" s="338" t="s">
        <v>190</v>
      </c>
      <c r="D935" s="479"/>
      <c r="E935" s="480"/>
      <c r="F935" s="480"/>
      <c r="G935" s="480"/>
      <c r="H935" s="480"/>
      <c r="I935" s="481"/>
      <c r="J935" s="294"/>
      <c r="K935" s="294"/>
      <c r="L935" s="295"/>
      <c r="M935" s="294"/>
      <c r="N935" s="294"/>
      <c r="O935" s="294"/>
      <c r="P935" s="296"/>
      <c r="Q935" s="294"/>
      <c r="R935" s="298" t="s">
        <v>191</v>
      </c>
      <c r="S935" s="299"/>
      <c r="T935" s="289"/>
    </row>
    <row r="936" spans="2:24" ht="18.75" customHeight="1">
      <c r="B936" s="292"/>
      <c r="C936" s="338" t="s">
        <v>172</v>
      </c>
      <c r="D936" s="471"/>
      <c r="E936" s="482"/>
      <c r="F936" s="482"/>
      <c r="G936" s="482"/>
      <c r="H936" s="482"/>
      <c r="I936" s="472"/>
      <c r="J936" s="294"/>
      <c r="K936" s="295"/>
      <c r="L936" s="294"/>
      <c r="M936" s="294"/>
      <c r="N936" s="294"/>
      <c r="O936" s="294"/>
      <c r="P936" s="296"/>
      <c r="Q936" s="294"/>
      <c r="R936" s="298" t="s">
        <v>192</v>
      </c>
      <c r="S936" s="299"/>
      <c r="T936" s="289"/>
    </row>
    <row r="937" spans="2:24" ht="18.75" customHeight="1">
      <c r="B937" s="341">
        <f t="shared" ref="B937" si="239">D937</f>
        <v>0</v>
      </c>
      <c r="C937" s="338" t="s">
        <v>193</v>
      </c>
      <c r="D937" s="483"/>
      <c r="E937" s="484"/>
      <c r="F937" s="484"/>
      <c r="G937" s="484"/>
      <c r="H937" s="484"/>
      <c r="I937" s="485"/>
      <c r="J937" s="294"/>
      <c r="K937" s="295"/>
      <c r="L937" s="294"/>
      <c r="M937" s="294"/>
      <c r="N937" s="294"/>
      <c r="O937" s="294"/>
      <c r="P937" s="296"/>
      <c r="Q937" s="294"/>
      <c r="R937" s="296"/>
      <c r="S937" s="296"/>
      <c r="T937" s="289"/>
    </row>
    <row r="938" spans="2:24" ht="12" customHeight="1">
      <c r="B938" s="292"/>
      <c r="C938" s="294"/>
      <c r="D938" s="294"/>
      <c r="E938" s="294"/>
      <c r="F938" s="294"/>
      <c r="G938" s="294"/>
      <c r="H938" s="294"/>
      <c r="I938" s="294"/>
      <c r="J938" s="294"/>
      <c r="K938" s="294"/>
      <c r="L938" s="294"/>
      <c r="M938" s="294"/>
      <c r="N938" s="294"/>
      <c r="O938" s="294"/>
      <c r="P938" s="294"/>
      <c r="Q938" s="294"/>
      <c r="R938" s="294"/>
      <c r="S938" s="294"/>
      <c r="T938" s="289"/>
    </row>
    <row r="939" spans="2:24" s="308" customFormat="1" ht="18.75" customHeight="1">
      <c r="B939" s="301"/>
      <c r="C939" s="338" t="s">
        <v>187</v>
      </c>
      <c r="D939" s="303"/>
      <c r="E939" s="303"/>
      <c r="F939" s="303"/>
      <c r="G939" s="303"/>
      <c r="H939" s="303"/>
      <c r="I939" s="303"/>
      <c r="J939" s="303"/>
      <c r="K939" s="303"/>
      <c r="L939" s="303"/>
      <c r="M939" s="303"/>
      <c r="N939" s="303"/>
      <c r="O939" s="304"/>
      <c r="P939" s="305" t="s">
        <v>188</v>
      </c>
      <c r="Q939" s="306"/>
      <c r="R939" s="486" t="s">
        <v>194</v>
      </c>
      <c r="S939" s="487"/>
      <c r="T939" s="307"/>
      <c r="V939" s="288"/>
      <c r="W939" s="288"/>
      <c r="X939" s="288"/>
    </row>
    <row r="940" spans="2:24" ht="6" customHeight="1">
      <c r="B940" s="292"/>
      <c r="C940" s="294"/>
      <c r="D940" s="294"/>
      <c r="E940" s="294"/>
      <c r="F940" s="294"/>
      <c r="G940" s="294"/>
      <c r="H940" s="294"/>
      <c r="I940" s="294"/>
      <c r="J940" s="294"/>
      <c r="K940" s="294"/>
      <c r="L940" s="294"/>
      <c r="M940" s="294"/>
      <c r="N940" s="294"/>
      <c r="O940" s="294"/>
      <c r="P940" s="294"/>
      <c r="Q940" s="294"/>
      <c r="R940" s="294"/>
      <c r="S940" s="294"/>
      <c r="T940" s="289"/>
    </row>
    <row r="941" spans="2:24" ht="18.75" customHeight="1">
      <c r="B941" s="292"/>
      <c r="C941" s="342" t="s">
        <v>195</v>
      </c>
      <c r="D941" s="310"/>
      <c r="E941" s="310"/>
      <c r="F941" s="310"/>
      <c r="G941" s="310"/>
      <c r="H941" s="310"/>
      <c r="I941" s="310"/>
      <c r="J941" s="310"/>
      <c r="K941" s="310"/>
      <c r="L941" s="310"/>
      <c r="M941" s="310"/>
      <c r="N941" s="310"/>
      <c r="O941" s="311"/>
      <c r="P941" s="312">
        <f t="shared" ref="P941:P951" si="240">SUM(D941:O941)</f>
        <v>0</v>
      </c>
      <c r="Q941" s="294"/>
      <c r="R941" s="471"/>
      <c r="S941" s="472"/>
      <c r="T941" s="289"/>
    </row>
    <row r="942" spans="2:24" ht="18.75" customHeight="1">
      <c r="B942" s="292"/>
      <c r="C942" s="342" t="s">
        <v>196</v>
      </c>
      <c r="D942" s="155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56"/>
      <c r="P942" s="312">
        <f t="shared" si="240"/>
        <v>0</v>
      </c>
      <c r="Q942" s="294"/>
      <c r="R942" s="471"/>
      <c r="S942" s="472"/>
      <c r="T942" s="289"/>
    </row>
    <row r="943" spans="2:24" ht="18.75" customHeight="1">
      <c r="B943" s="292"/>
      <c r="C943" s="343" t="s">
        <v>197</v>
      </c>
      <c r="D943" s="310"/>
      <c r="E943" s="310"/>
      <c r="F943" s="310"/>
      <c r="G943" s="310"/>
      <c r="H943" s="310"/>
      <c r="I943" s="310"/>
      <c r="J943" s="310"/>
      <c r="K943" s="310"/>
      <c r="L943" s="310"/>
      <c r="M943" s="310"/>
      <c r="N943" s="310"/>
      <c r="O943" s="311"/>
      <c r="P943" s="312">
        <f t="shared" si="240"/>
        <v>0</v>
      </c>
      <c r="Q943" s="294"/>
      <c r="R943" s="471"/>
      <c r="S943" s="472"/>
      <c r="T943" s="289"/>
    </row>
    <row r="944" spans="2:24" ht="18.75" customHeight="1">
      <c r="B944" s="292"/>
      <c r="C944" s="343" t="s">
        <v>198</v>
      </c>
      <c r="D944" s="310"/>
      <c r="E944" s="310"/>
      <c r="F944" s="310"/>
      <c r="G944" s="310"/>
      <c r="H944" s="310"/>
      <c r="I944" s="310"/>
      <c r="J944" s="310"/>
      <c r="K944" s="310"/>
      <c r="L944" s="310"/>
      <c r="M944" s="310"/>
      <c r="N944" s="310"/>
      <c r="O944" s="311"/>
      <c r="P944" s="312">
        <f t="shared" si="240"/>
        <v>0</v>
      </c>
      <c r="Q944" s="294"/>
      <c r="R944" s="471"/>
      <c r="S944" s="472"/>
      <c r="T944" s="289"/>
    </row>
    <row r="945" spans="2:20" ht="18.75" customHeight="1">
      <c r="B945" s="292"/>
      <c r="C945" s="343" t="s">
        <v>199</v>
      </c>
      <c r="D945" s="310"/>
      <c r="E945" s="310"/>
      <c r="F945" s="310"/>
      <c r="G945" s="310"/>
      <c r="H945" s="310"/>
      <c r="I945" s="310"/>
      <c r="J945" s="310"/>
      <c r="K945" s="310"/>
      <c r="L945" s="310"/>
      <c r="M945" s="310"/>
      <c r="N945" s="310"/>
      <c r="O945" s="311"/>
      <c r="P945" s="312">
        <f t="shared" si="240"/>
        <v>0</v>
      </c>
      <c r="Q945" s="294"/>
      <c r="R945" s="471"/>
      <c r="S945" s="472"/>
      <c r="T945" s="289"/>
    </row>
    <row r="946" spans="2:20" ht="18.75" customHeight="1">
      <c r="B946" s="292"/>
      <c r="C946" s="343" t="s">
        <v>200</v>
      </c>
      <c r="D946" s="310"/>
      <c r="E946" s="310"/>
      <c r="F946" s="310"/>
      <c r="G946" s="310"/>
      <c r="H946" s="310"/>
      <c r="I946" s="310"/>
      <c r="J946" s="310"/>
      <c r="K946" s="310"/>
      <c r="L946" s="310"/>
      <c r="M946" s="310"/>
      <c r="N946" s="310"/>
      <c r="O946" s="311"/>
      <c r="P946" s="312">
        <f t="shared" si="240"/>
        <v>0</v>
      </c>
      <c r="Q946" s="294"/>
      <c r="R946" s="471"/>
      <c r="S946" s="472"/>
      <c r="T946" s="289"/>
    </row>
    <row r="947" spans="2:20" ht="18.75" customHeight="1">
      <c r="B947" s="292"/>
      <c r="C947" s="343" t="s">
        <v>201</v>
      </c>
      <c r="D947" s="310"/>
      <c r="E947" s="310"/>
      <c r="F947" s="310"/>
      <c r="G947" s="310"/>
      <c r="H947" s="310"/>
      <c r="I947" s="310"/>
      <c r="J947" s="310"/>
      <c r="K947" s="310"/>
      <c r="L947" s="310"/>
      <c r="M947" s="310"/>
      <c r="N947" s="310"/>
      <c r="O947" s="311"/>
      <c r="P947" s="312">
        <f t="shared" si="240"/>
        <v>0</v>
      </c>
      <c r="Q947" s="294"/>
      <c r="R947" s="471"/>
      <c r="S947" s="472"/>
      <c r="T947" s="289"/>
    </row>
    <row r="948" spans="2:20" ht="18.75" customHeight="1">
      <c r="B948" s="292"/>
      <c r="C948" s="343" t="s">
        <v>202</v>
      </c>
      <c r="D948" s="310"/>
      <c r="E948" s="310"/>
      <c r="F948" s="310"/>
      <c r="G948" s="310"/>
      <c r="H948" s="310"/>
      <c r="I948" s="310"/>
      <c r="J948" s="310"/>
      <c r="K948" s="310"/>
      <c r="L948" s="310"/>
      <c r="M948" s="310"/>
      <c r="N948" s="310"/>
      <c r="O948" s="311"/>
      <c r="P948" s="312">
        <f t="shared" si="240"/>
        <v>0</v>
      </c>
      <c r="Q948" s="294"/>
      <c r="R948" s="471"/>
      <c r="S948" s="472"/>
      <c r="T948" s="289"/>
    </row>
    <row r="949" spans="2:20" ht="18.75" customHeight="1">
      <c r="B949" s="292"/>
      <c r="C949" s="343" t="s">
        <v>203</v>
      </c>
      <c r="D949" s="310"/>
      <c r="E949" s="310"/>
      <c r="F949" s="310"/>
      <c r="G949" s="310"/>
      <c r="H949" s="310"/>
      <c r="I949" s="310"/>
      <c r="J949" s="310"/>
      <c r="K949" s="310"/>
      <c r="L949" s="310"/>
      <c r="M949" s="310"/>
      <c r="N949" s="310"/>
      <c r="O949" s="311"/>
      <c r="P949" s="312">
        <f t="shared" si="240"/>
        <v>0</v>
      </c>
      <c r="Q949" s="294"/>
      <c r="R949" s="471"/>
      <c r="S949" s="472"/>
      <c r="T949" s="289"/>
    </row>
    <row r="950" spans="2:20" ht="18.75" customHeight="1">
      <c r="B950" s="292"/>
      <c r="C950" s="343" t="s">
        <v>204</v>
      </c>
      <c r="D950" s="310"/>
      <c r="E950" s="310"/>
      <c r="F950" s="310"/>
      <c r="G950" s="310"/>
      <c r="H950" s="310"/>
      <c r="I950" s="310"/>
      <c r="J950" s="310"/>
      <c r="K950" s="310"/>
      <c r="L950" s="310"/>
      <c r="M950" s="310"/>
      <c r="N950" s="310"/>
      <c r="O950" s="311"/>
      <c r="P950" s="312">
        <f t="shared" si="240"/>
        <v>0</v>
      </c>
      <c r="Q950" s="294"/>
      <c r="R950" s="471"/>
      <c r="S950" s="472"/>
      <c r="T950" s="289"/>
    </row>
    <row r="951" spans="2:20" ht="18.75" customHeight="1">
      <c r="B951" s="292"/>
      <c r="C951" s="338" t="s">
        <v>205</v>
      </c>
      <c r="D951" s="344">
        <f t="shared" ref="D951:O951" si="241">SUBTOTAL(9,D941:D950)</f>
        <v>0</v>
      </c>
      <c r="E951" s="344">
        <f t="shared" si="241"/>
        <v>0</v>
      </c>
      <c r="F951" s="344">
        <f t="shared" si="241"/>
        <v>0</v>
      </c>
      <c r="G951" s="344">
        <f t="shared" si="241"/>
        <v>0</v>
      </c>
      <c r="H951" s="344">
        <f t="shared" si="241"/>
        <v>0</v>
      </c>
      <c r="I951" s="344">
        <f t="shared" si="241"/>
        <v>0</v>
      </c>
      <c r="J951" s="344">
        <f t="shared" si="241"/>
        <v>0</v>
      </c>
      <c r="K951" s="344">
        <f t="shared" si="241"/>
        <v>0</v>
      </c>
      <c r="L951" s="344">
        <f t="shared" si="241"/>
        <v>0</v>
      </c>
      <c r="M951" s="344">
        <f t="shared" si="241"/>
        <v>0</v>
      </c>
      <c r="N951" s="344">
        <f t="shared" si="241"/>
        <v>0</v>
      </c>
      <c r="O951" s="345">
        <f t="shared" si="241"/>
        <v>0</v>
      </c>
      <c r="P951" s="312">
        <f t="shared" si="240"/>
        <v>0</v>
      </c>
      <c r="Q951" s="294"/>
      <c r="R951" s="471"/>
      <c r="S951" s="472"/>
      <c r="T951" s="289"/>
    </row>
    <row r="952" spans="2:20" ht="18.75" customHeight="1">
      <c r="B952" s="292"/>
      <c r="C952" s="313" t="s">
        <v>206</v>
      </c>
      <c r="D952" s="315"/>
      <c r="E952" s="315"/>
      <c r="F952" s="315"/>
      <c r="G952" s="315"/>
      <c r="H952" s="315"/>
      <c r="I952" s="315"/>
      <c r="J952" s="315"/>
      <c r="K952" s="315"/>
      <c r="L952" s="315"/>
      <c r="M952" s="315"/>
      <c r="N952" s="315"/>
      <c r="O952" s="316"/>
      <c r="P952" s="312">
        <f t="shared" ref="P952:P962" si="242">SUM(D952:O952)</f>
        <v>0</v>
      </c>
      <c r="Q952" s="294"/>
      <c r="R952" s="471"/>
      <c r="S952" s="472"/>
      <c r="T952" s="289"/>
    </row>
    <row r="953" spans="2:20" ht="18.75" customHeight="1">
      <c r="B953" s="292"/>
      <c r="C953" s="313" t="s">
        <v>207</v>
      </c>
      <c r="D953" s="315"/>
      <c r="E953" s="315"/>
      <c r="F953" s="315"/>
      <c r="G953" s="315"/>
      <c r="H953" s="315"/>
      <c r="I953" s="315"/>
      <c r="J953" s="315"/>
      <c r="K953" s="315"/>
      <c r="L953" s="315"/>
      <c r="M953" s="315"/>
      <c r="N953" s="315"/>
      <c r="O953" s="316"/>
      <c r="P953" s="312">
        <f t="shared" si="242"/>
        <v>0</v>
      </c>
      <c r="Q953" s="294"/>
      <c r="R953" s="471"/>
      <c r="S953" s="472"/>
      <c r="T953" s="289"/>
    </row>
    <row r="954" spans="2:20" ht="18.75" customHeight="1">
      <c r="B954" s="292"/>
      <c r="C954" s="338" t="s">
        <v>208</v>
      </c>
      <c r="D954" s="344">
        <f t="shared" ref="D954:O954" si="243">SUBTOTAL(9,D952:D953)</f>
        <v>0</v>
      </c>
      <c r="E954" s="344">
        <f t="shared" si="243"/>
        <v>0</v>
      </c>
      <c r="F954" s="344">
        <f t="shared" si="243"/>
        <v>0</v>
      </c>
      <c r="G954" s="344">
        <f t="shared" si="243"/>
        <v>0</v>
      </c>
      <c r="H954" s="344">
        <f t="shared" si="243"/>
        <v>0</v>
      </c>
      <c r="I954" s="344">
        <f t="shared" si="243"/>
        <v>0</v>
      </c>
      <c r="J954" s="344">
        <f t="shared" si="243"/>
        <v>0</v>
      </c>
      <c r="K954" s="344">
        <f t="shared" si="243"/>
        <v>0</v>
      </c>
      <c r="L954" s="344">
        <f t="shared" si="243"/>
        <v>0</v>
      </c>
      <c r="M954" s="344">
        <f t="shared" si="243"/>
        <v>0</v>
      </c>
      <c r="N954" s="344">
        <f t="shared" si="243"/>
        <v>0</v>
      </c>
      <c r="O954" s="345">
        <f t="shared" si="243"/>
        <v>0</v>
      </c>
      <c r="P954" s="312">
        <f t="shared" si="242"/>
        <v>0</v>
      </c>
      <c r="Q954" s="294"/>
      <c r="R954" s="471"/>
      <c r="S954" s="472"/>
      <c r="T954" s="289"/>
    </row>
    <row r="955" spans="2:20" ht="18.75" customHeight="1">
      <c r="B955" s="292"/>
      <c r="C955" s="313" t="s">
        <v>209</v>
      </c>
      <c r="D955" s="315"/>
      <c r="E955" s="315"/>
      <c r="F955" s="315"/>
      <c r="G955" s="315"/>
      <c r="H955" s="315"/>
      <c r="I955" s="315"/>
      <c r="J955" s="315"/>
      <c r="K955" s="315"/>
      <c r="L955" s="315"/>
      <c r="M955" s="315"/>
      <c r="N955" s="315"/>
      <c r="O955" s="316"/>
      <c r="P955" s="312">
        <f t="shared" si="242"/>
        <v>0</v>
      </c>
      <c r="Q955" s="294"/>
      <c r="R955" s="471"/>
      <c r="S955" s="472"/>
      <c r="T955" s="289"/>
    </row>
    <row r="956" spans="2:20" ht="18.75" customHeight="1">
      <c r="B956" s="292"/>
      <c r="C956" s="313" t="s">
        <v>210</v>
      </c>
      <c r="D956" s="315"/>
      <c r="E956" s="315"/>
      <c r="F956" s="315"/>
      <c r="G956" s="315"/>
      <c r="H956" s="315"/>
      <c r="I956" s="315"/>
      <c r="J956" s="315"/>
      <c r="K956" s="315"/>
      <c r="L956" s="315"/>
      <c r="M956" s="315"/>
      <c r="N956" s="315"/>
      <c r="O956" s="316"/>
      <c r="P956" s="312">
        <f t="shared" si="242"/>
        <v>0</v>
      </c>
      <c r="Q956" s="294"/>
      <c r="R956" s="471"/>
      <c r="S956" s="472"/>
      <c r="T956" s="289"/>
    </row>
    <row r="957" spans="2:20" ht="18.75" customHeight="1">
      <c r="B957" s="292"/>
      <c r="C957" s="313" t="s">
        <v>211</v>
      </c>
      <c r="D957" s="315"/>
      <c r="E957" s="315"/>
      <c r="F957" s="315"/>
      <c r="G957" s="315"/>
      <c r="H957" s="315"/>
      <c r="I957" s="315"/>
      <c r="J957" s="315"/>
      <c r="K957" s="315"/>
      <c r="L957" s="315"/>
      <c r="M957" s="315"/>
      <c r="N957" s="315"/>
      <c r="O957" s="316"/>
      <c r="P957" s="312">
        <f t="shared" si="242"/>
        <v>0</v>
      </c>
      <c r="Q957" s="294"/>
      <c r="R957" s="471"/>
      <c r="S957" s="472"/>
      <c r="T957" s="289"/>
    </row>
    <row r="958" spans="2:20" ht="18.75" customHeight="1">
      <c r="B958" s="292"/>
      <c r="C958" s="313" t="s">
        <v>212</v>
      </c>
      <c r="D958" s="315"/>
      <c r="E958" s="315"/>
      <c r="F958" s="315"/>
      <c r="G958" s="315"/>
      <c r="H958" s="315"/>
      <c r="I958" s="315"/>
      <c r="J958" s="315"/>
      <c r="K958" s="315"/>
      <c r="L958" s="315"/>
      <c r="M958" s="315"/>
      <c r="N958" s="315"/>
      <c r="O958" s="316"/>
      <c r="P958" s="312">
        <f t="shared" si="242"/>
        <v>0</v>
      </c>
      <c r="Q958" s="294"/>
      <c r="R958" s="471"/>
      <c r="S958" s="472"/>
      <c r="T958" s="289"/>
    </row>
    <row r="959" spans="2:20" ht="18.75" customHeight="1">
      <c r="B959" s="292"/>
      <c r="C959" s="342" t="s">
        <v>213</v>
      </c>
      <c r="D959" s="310"/>
      <c r="E959" s="310"/>
      <c r="F959" s="310"/>
      <c r="G959" s="310"/>
      <c r="H959" s="310"/>
      <c r="I959" s="310"/>
      <c r="J959" s="310"/>
      <c r="K959" s="310"/>
      <c r="L959" s="310"/>
      <c r="M959" s="310"/>
      <c r="N959" s="310"/>
      <c r="O959" s="311"/>
      <c r="P959" s="312">
        <f t="shared" si="242"/>
        <v>0</v>
      </c>
      <c r="Q959" s="294"/>
      <c r="R959" s="471"/>
      <c r="S959" s="472"/>
      <c r="T959" s="289"/>
    </row>
    <row r="960" spans="2:20" ht="18.75" customHeight="1">
      <c r="B960" s="292"/>
      <c r="C960" s="346" t="s">
        <v>214</v>
      </c>
      <c r="D960" s="310"/>
      <c r="E960" s="310"/>
      <c r="F960" s="310"/>
      <c r="G960" s="310"/>
      <c r="H960" s="310"/>
      <c r="I960" s="310"/>
      <c r="J960" s="310"/>
      <c r="K960" s="310"/>
      <c r="L960" s="310"/>
      <c r="M960" s="310"/>
      <c r="N960" s="310"/>
      <c r="O960" s="311"/>
      <c r="P960" s="312">
        <f t="shared" si="242"/>
        <v>0</v>
      </c>
      <c r="Q960" s="294"/>
      <c r="R960" s="471"/>
      <c r="S960" s="472"/>
      <c r="T960" s="289"/>
    </row>
    <row r="961" spans="2:24" ht="18.75" customHeight="1">
      <c r="B961" s="292"/>
      <c r="C961" s="347" t="s">
        <v>215</v>
      </c>
      <c r="D961" s="318"/>
      <c r="E961" s="318"/>
      <c r="F961" s="318"/>
      <c r="G961" s="318"/>
      <c r="H961" s="318"/>
      <c r="I961" s="318"/>
      <c r="J961" s="318"/>
      <c r="K961" s="318"/>
      <c r="L961" s="318"/>
      <c r="M961" s="318"/>
      <c r="N961" s="318"/>
      <c r="O961" s="319"/>
      <c r="P961" s="320">
        <f t="shared" si="242"/>
        <v>0</v>
      </c>
      <c r="Q961" s="294"/>
      <c r="R961" s="473"/>
      <c r="S961" s="474"/>
      <c r="T961" s="289"/>
    </row>
    <row r="962" spans="2:24" ht="18.75" customHeight="1">
      <c r="B962" s="292"/>
      <c r="C962" s="348" t="s">
        <v>216</v>
      </c>
      <c r="D962" s="322">
        <f t="shared" ref="D962:O962" si="244">SUBTOTAL(9,D941:D961)</f>
        <v>0</v>
      </c>
      <c r="E962" s="322">
        <f t="shared" si="244"/>
        <v>0</v>
      </c>
      <c r="F962" s="322">
        <f t="shared" si="244"/>
        <v>0</v>
      </c>
      <c r="G962" s="322">
        <f t="shared" si="244"/>
        <v>0</v>
      </c>
      <c r="H962" s="322">
        <f t="shared" si="244"/>
        <v>0</v>
      </c>
      <c r="I962" s="322">
        <f t="shared" si="244"/>
        <v>0</v>
      </c>
      <c r="J962" s="322">
        <f t="shared" si="244"/>
        <v>0</v>
      </c>
      <c r="K962" s="322">
        <f t="shared" si="244"/>
        <v>0</v>
      </c>
      <c r="L962" s="322">
        <f t="shared" si="244"/>
        <v>0</v>
      </c>
      <c r="M962" s="322">
        <f t="shared" si="244"/>
        <v>0</v>
      </c>
      <c r="N962" s="322">
        <f t="shared" si="244"/>
        <v>0</v>
      </c>
      <c r="O962" s="323">
        <f t="shared" si="244"/>
        <v>0</v>
      </c>
      <c r="P962" s="324">
        <f t="shared" si="242"/>
        <v>0</v>
      </c>
      <c r="Q962" s="294"/>
      <c r="R962" s="475"/>
      <c r="S962" s="476"/>
      <c r="T962" s="289"/>
    </row>
    <row r="963" spans="2:24" ht="6" customHeight="1">
      <c r="B963" s="292"/>
      <c r="C963" s="294"/>
      <c r="D963" s="294"/>
      <c r="E963" s="294"/>
      <c r="F963" s="294"/>
      <c r="G963" s="294"/>
      <c r="H963" s="294"/>
      <c r="I963" s="294"/>
      <c r="J963" s="294"/>
      <c r="K963" s="294"/>
      <c r="L963" s="294"/>
      <c r="M963" s="294"/>
      <c r="N963" s="294"/>
      <c r="O963" s="294"/>
      <c r="P963" s="294"/>
      <c r="Q963" s="294"/>
      <c r="R963" s="325"/>
      <c r="S963" s="325"/>
      <c r="T963" s="289"/>
    </row>
    <row r="964" spans="2:24" ht="18.75" customHeight="1">
      <c r="B964" s="326"/>
      <c r="C964" s="342" t="s">
        <v>217</v>
      </c>
      <c r="D964" s="327"/>
      <c r="E964" s="327"/>
      <c r="F964" s="327"/>
      <c r="G964" s="327"/>
      <c r="H964" s="327"/>
      <c r="I964" s="327"/>
      <c r="J964" s="327"/>
      <c r="K964" s="327"/>
      <c r="L964" s="327"/>
      <c r="M964" s="327"/>
      <c r="N964" s="327"/>
      <c r="O964" s="328"/>
      <c r="P964" s="329">
        <f t="shared" ref="P964:P965" si="245">SUM(D964:O964)</f>
        <v>0</v>
      </c>
      <c r="Q964" s="294"/>
      <c r="R964" s="471"/>
      <c r="S964" s="472"/>
      <c r="T964" s="289"/>
    </row>
    <row r="965" spans="2:24" ht="18.75" customHeight="1">
      <c r="B965" s="326"/>
      <c r="C965" s="342" t="s">
        <v>218</v>
      </c>
      <c r="D965" s="327"/>
      <c r="E965" s="327"/>
      <c r="F965" s="327"/>
      <c r="G965" s="327"/>
      <c r="H965" s="327"/>
      <c r="I965" s="327"/>
      <c r="J965" s="327"/>
      <c r="K965" s="327"/>
      <c r="L965" s="327"/>
      <c r="M965" s="327"/>
      <c r="N965" s="330"/>
      <c r="O965" s="331"/>
      <c r="P965" s="332">
        <f t="shared" si="245"/>
        <v>0</v>
      </c>
      <c r="Q965" s="294"/>
      <c r="R965" s="473"/>
      <c r="S965" s="474"/>
      <c r="T965" s="289"/>
    </row>
    <row r="966" spans="2:24" s="308" customFormat="1" ht="18.75" customHeight="1">
      <c r="B966" s="301"/>
      <c r="C966" s="294"/>
      <c r="D966" s="294"/>
      <c r="E966" s="294"/>
      <c r="F966" s="294"/>
      <c r="G966" s="294"/>
      <c r="H966" s="294"/>
      <c r="I966" s="294"/>
      <c r="J966" s="294"/>
      <c r="K966" s="294"/>
      <c r="L966" s="294"/>
      <c r="M966" s="294"/>
      <c r="N966" s="349" t="s">
        <v>219</v>
      </c>
      <c r="O966" s="349"/>
      <c r="P966" s="335">
        <f t="shared" ref="P966:P1003" si="246">ROUND(IF(P964*P965=0,0,P962/P964*P965),2)</f>
        <v>0</v>
      </c>
      <c r="Q966" s="306"/>
      <c r="R966" s="477"/>
      <c r="S966" s="478"/>
      <c r="T966" s="307"/>
    </row>
    <row r="967" spans="2:24" ht="30" customHeight="1">
      <c r="B967" s="289"/>
      <c r="C967" s="294"/>
      <c r="D967" s="294"/>
      <c r="E967" s="294"/>
      <c r="F967" s="294"/>
      <c r="G967" s="294"/>
      <c r="H967" s="294"/>
      <c r="I967" s="294"/>
      <c r="J967" s="294"/>
      <c r="K967" s="294"/>
      <c r="L967" s="294"/>
      <c r="M967" s="294"/>
      <c r="N967" s="294"/>
      <c r="O967" s="294"/>
      <c r="P967" s="294"/>
      <c r="Q967" s="294"/>
      <c r="R967" s="294"/>
      <c r="S967" s="294"/>
      <c r="T967" s="289"/>
    </row>
    <row r="968" spans="2:24" ht="18.75" customHeight="1">
      <c r="B968" s="292">
        <f t="shared" ref="B968" si="247">D968</f>
        <v>0</v>
      </c>
      <c r="C968" s="337" t="s">
        <v>183</v>
      </c>
      <c r="D968" s="479"/>
      <c r="E968" s="480"/>
      <c r="F968" s="480"/>
      <c r="G968" s="480"/>
      <c r="H968" s="480"/>
      <c r="I968" s="481"/>
      <c r="J968" s="294"/>
      <c r="K968" s="294"/>
      <c r="L968" s="295"/>
      <c r="M968" s="294"/>
      <c r="N968" s="294"/>
      <c r="O968" s="294"/>
      <c r="P968" s="296"/>
      <c r="Q968" s="294"/>
      <c r="R968" s="296"/>
      <c r="S968" s="296"/>
      <c r="T968" s="289"/>
    </row>
    <row r="969" spans="2:24" ht="18.75" customHeight="1">
      <c r="B969" s="292"/>
      <c r="C969" s="338" t="s">
        <v>184</v>
      </c>
      <c r="D969" s="479"/>
      <c r="E969" s="480"/>
      <c r="F969" s="480"/>
      <c r="G969" s="480"/>
      <c r="H969" s="480"/>
      <c r="I969" s="481"/>
      <c r="J969" s="294"/>
      <c r="K969" s="295"/>
      <c r="L969" s="294"/>
      <c r="M969" s="294"/>
      <c r="N969" s="294"/>
      <c r="O969" s="294"/>
      <c r="P969" s="296"/>
      <c r="Q969" s="294"/>
      <c r="R969" s="296"/>
      <c r="S969" s="296"/>
      <c r="T969" s="289"/>
    </row>
    <row r="970" spans="2:24" ht="18.75" customHeight="1">
      <c r="B970" s="292">
        <f t="shared" ref="B970:B972" si="248">D970</f>
        <v>0</v>
      </c>
      <c r="C970" s="338" t="s">
        <v>8</v>
      </c>
      <c r="D970" s="479"/>
      <c r="E970" s="480"/>
      <c r="F970" s="480"/>
      <c r="G970" s="480"/>
      <c r="H970" s="480"/>
      <c r="I970" s="481"/>
      <c r="J970" s="294"/>
      <c r="K970" s="294"/>
      <c r="L970" s="295"/>
      <c r="M970" s="294"/>
      <c r="N970" s="294"/>
      <c r="O970" s="294"/>
      <c r="P970" s="296"/>
      <c r="Q970" s="294"/>
      <c r="R970" s="339" t="s">
        <v>185</v>
      </c>
      <c r="S970" s="340"/>
      <c r="T970" s="289"/>
    </row>
    <row r="971" spans="2:24" ht="18.75" customHeight="1">
      <c r="B971" s="292">
        <f t="shared" si="248"/>
        <v>0</v>
      </c>
      <c r="C971" s="338" t="s">
        <v>186</v>
      </c>
      <c r="D971" s="479"/>
      <c r="E971" s="480"/>
      <c r="F971" s="480"/>
      <c r="G971" s="480"/>
      <c r="H971" s="480"/>
      <c r="I971" s="481"/>
      <c r="J971" s="294"/>
      <c r="K971" s="294"/>
      <c r="L971" s="295"/>
      <c r="M971" s="294"/>
      <c r="N971" s="294"/>
      <c r="O971" s="294"/>
      <c r="P971" s="296"/>
      <c r="Q971" s="294"/>
      <c r="R971" s="298" t="s">
        <v>189</v>
      </c>
      <c r="S971" s="299"/>
      <c r="T971" s="289"/>
    </row>
    <row r="972" spans="2:24" ht="18.75" customHeight="1">
      <c r="B972" s="292">
        <f t="shared" si="248"/>
        <v>0</v>
      </c>
      <c r="C972" s="338" t="s">
        <v>190</v>
      </c>
      <c r="D972" s="479"/>
      <c r="E972" s="480"/>
      <c r="F972" s="480"/>
      <c r="G972" s="480"/>
      <c r="H972" s="480"/>
      <c r="I972" s="481"/>
      <c r="J972" s="294"/>
      <c r="K972" s="294"/>
      <c r="L972" s="295"/>
      <c r="M972" s="294"/>
      <c r="N972" s="294"/>
      <c r="O972" s="294"/>
      <c r="P972" s="296"/>
      <c r="Q972" s="294"/>
      <c r="R972" s="298" t="s">
        <v>191</v>
      </c>
      <c r="S972" s="299"/>
      <c r="T972" s="289"/>
    </row>
    <row r="973" spans="2:24" ht="18.75" customHeight="1">
      <c r="B973" s="292"/>
      <c r="C973" s="338" t="s">
        <v>172</v>
      </c>
      <c r="D973" s="471"/>
      <c r="E973" s="482"/>
      <c r="F973" s="482"/>
      <c r="G973" s="482"/>
      <c r="H973" s="482"/>
      <c r="I973" s="472"/>
      <c r="J973" s="294"/>
      <c r="K973" s="295"/>
      <c r="L973" s="294"/>
      <c r="M973" s="294"/>
      <c r="N973" s="294"/>
      <c r="O973" s="294"/>
      <c r="P973" s="296"/>
      <c r="Q973" s="294"/>
      <c r="R973" s="298" t="s">
        <v>192</v>
      </c>
      <c r="S973" s="299"/>
      <c r="T973" s="289"/>
    </row>
    <row r="974" spans="2:24" ht="18.75" customHeight="1">
      <c r="B974" s="341">
        <f t="shared" ref="B974" si="249">D974</f>
        <v>0</v>
      </c>
      <c r="C974" s="338" t="s">
        <v>193</v>
      </c>
      <c r="D974" s="483"/>
      <c r="E974" s="484"/>
      <c r="F974" s="484"/>
      <c r="G974" s="484"/>
      <c r="H974" s="484"/>
      <c r="I974" s="485"/>
      <c r="J974" s="294"/>
      <c r="K974" s="295"/>
      <c r="L974" s="294"/>
      <c r="M974" s="294"/>
      <c r="N974" s="294"/>
      <c r="O974" s="294"/>
      <c r="P974" s="296"/>
      <c r="Q974" s="294"/>
      <c r="R974" s="296"/>
      <c r="S974" s="296"/>
      <c r="T974" s="289"/>
    </row>
    <row r="975" spans="2:24" ht="12" customHeight="1">
      <c r="B975" s="292"/>
      <c r="C975" s="294"/>
      <c r="D975" s="294"/>
      <c r="E975" s="294"/>
      <c r="F975" s="294"/>
      <c r="G975" s="294"/>
      <c r="H975" s="294"/>
      <c r="I975" s="294"/>
      <c r="J975" s="294"/>
      <c r="K975" s="294"/>
      <c r="L975" s="294"/>
      <c r="M975" s="294"/>
      <c r="N975" s="294"/>
      <c r="O975" s="294"/>
      <c r="P975" s="294"/>
      <c r="Q975" s="294"/>
      <c r="R975" s="294"/>
      <c r="S975" s="294"/>
      <c r="T975" s="289"/>
    </row>
    <row r="976" spans="2:24" s="308" customFormat="1" ht="18.75" customHeight="1">
      <c r="B976" s="301"/>
      <c r="C976" s="338" t="s">
        <v>187</v>
      </c>
      <c r="D976" s="303"/>
      <c r="E976" s="303"/>
      <c r="F976" s="303"/>
      <c r="G976" s="303"/>
      <c r="H976" s="303"/>
      <c r="I976" s="303"/>
      <c r="J976" s="303"/>
      <c r="K976" s="303"/>
      <c r="L976" s="303"/>
      <c r="M976" s="303"/>
      <c r="N976" s="303"/>
      <c r="O976" s="304"/>
      <c r="P976" s="305" t="s">
        <v>188</v>
      </c>
      <c r="Q976" s="306"/>
      <c r="R976" s="486" t="s">
        <v>194</v>
      </c>
      <c r="S976" s="487"/>
      <c r="T976" s="307"/>
      <c r="V976" s="288"/>
      <c r="W976" s="288"/>
      <c r="X976" s="288"/>
    </row>
    <row r="977" spans="2:20" ht="6" customHeight="1">
      <c r="B977" s="292"/>
      <c r="C977" s="294"/>
      <c r="D977" s="294"/>
      <c r="E977" s="294"/>
      <c r="F977" s="294"/>
      <c r="G977" s="294"/>
      <c r="H977" s="294"/>
      <c r="I977" s="294"/>
      <c r="J977" s="294"/>
      <c r="K977" s="294"/>
      <c r="L977" s="294"/>
      <c r="M977" s="294"/>
      <c r="N977" s="294"/>
      <c r="O977" s="294"/>
      <c r="P977" s="294"/>
      <c r="Q977" s="294"/>
      <c r="R977" s="294"/>
      <c r="S977" s="294"/>
      <c r="T977" s="289"/>
    </row>
    <row r="978" spans="2:20" ht="18.75" customHeight="1">
      <c r="B978" s="292"/>
      <c r="C978" s="342" t="s">
        <v>195</v>
      </c>
      <c r="D978" s="310"/>
      <c r="E978" s="310"/>
      <c r="F978" s="310"/>
      <c r="G978" s="310"/>
      <c r="H978" s="310"/>
      <c r="I978" s="310"/>
      <c r="J978" s="310"/>
      <c r="K978" s="310"/>
      <c r="L978" s="310"/>
      <c r="M978" s="310"/>
      <c r="N978" s="310"/>
      <c r="O978" s="311"/>
      <c r="P978" s="312">
        <f t="shared" ref="P978:P988" si="250">SUM(D978:O978)</f>
        <v>0</v>
      </c>
      <c r="Q978" s="294"/>
      <c r="R978" s="471"/>
      <c r="S978" s="472"/>
      <c r="T978" s="289"/>
    </row>
    <row r="979" spans="2:20" ht="18.75" customHeight="1">
      <c r="B979" s="292"/>
      <c r="C979" s="342" t="s">
        <v>196</v>
      </c>
      <c r="D979" s="155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56"/>
      <c r="P979" s="312">
        <f t="shared" si="250"/>
        <v>0</v>
      </c>
      <c r="Q979" s="294"/>
      <c r="R979" s="471"/>
      <c r="S979" s="472"/>
      <c r="T979" s="289"/>
    </row>
    <row r="980" spans="2:20" ht="18.75" customHeight="1">
      <c r="B980" s="292"/>
      <c r="C980" s="343" t="s">
        <v>197</v>
      </c>
      <c r="D980" s="310"/>
      <c r="E980" s="310"/>
      <c r="F980" s="310"/>
      <c r="G980" s="310"/>
      <c r="H980" s="310"/>
      <c r="I980" s="310"/>
      <c r="J980" s="310"/>
      <c r="K980" s="310"/>
      <c r="L980" s="310"/>
      <c r="M980" s="310"/>
      <c r="N980" s="310"/>
      <c r="O980" s="311"/>
      <c r="P980" s="312">
        <f t="shared" si="250"/>
        <v>0</v>
      </c>
      <c r="Q980" s="294"/>
      <c r="R980" s="471"/>
      <c r="S980" s="472"/>
      <c r="T980" s="289"/>
    </row>
    <row r="981" spans="2:20" ht="18.75" customHeight="1">
      <c r="B981" s="292"/>
      <c r="C981" s="343" t="s">
        <v>198</v>
      </c>
      <c r="D981" s="310"/>
      <c r="E981" s="310"/>
      <c r="F981" s="310"/>
      <c r="G981" s="310"/>
      <c r="H981" s="310"/>
      <c r="I981" s="310"/>
      <c r="J981" s="310"/>
      <c r="K981" s="310"/>
      <c r="L981" s="310"/>
      <c r="M981" s="310"/>
      <c r="N981" s="310"/>
      <c r="O981" s="311"/>
      <c r="P981" s="312">
        <f t="shared" si="250"/>
        <v>0</v>
      </c>
      <c r="Q981" s="294"/>
      <c r="R981" s="471"/>
      <c r="S981" s="472"/>
      <c r="T981" s="289"/>
    </row>
    <row r="982" spans="2:20" ht="18.75" customHeight="1">
      <c r="B982" s="292"/>
      <c r="C982" s="343" t="s">
        <v>199</v>
      </c>
      <c r="D982" s="310"/>
      <c r="E982" s="310"/>
      <c r="F982" s="310"/>
      <c r="G982" s="310"/>
      <c r="H982" s="310"/>
      <c r="I982" s="310"/>
      <c r="J982" s="310"/>
      <c r="K982" s="310"/>
      <c r="L982" s="310"/>
      <c r="M982" s="310"/>
      <c r="N982" s="310"/>
      <c r="O982" s="311"/>
      <c r="P982" s="312">
        <f t="shared" si="250"/>
        <v>0</v>
      </c>
      <c r="Q982" s="294"/>
      <c r="R982" s="471"/>
      <c r="S982" s="472"/>
      <c r="T982" s="289"/>
    </row>
    <row r="983" spans="2:20" ht="18.75" customHeight="1">
      <c r="B983" s="292"/>
      <c r="C983" s="343" t="s">
        <v>200</v>
      </c>
      <c r="D983" s="310"/>
      <c r="E983" s="310"/>
      <c r="F983" s="310"/>
      <c r="G983" s="310"/>
      <c r="H983" s="310"/>
      <c r="I983" s="310"/>
      <c r="J983" s="310"/>
      <c r="K983" s="310"/>
      <c r="L983" s="310"/>
      <c r="M983" s="310"/>
      <c r="N983" s="310"/>
      <c r="O983" s="311"/>
      <c r="P983" s="312">
        <f t="shared" si="250"/>
        <v>0</v>
      </c>
      <c r="Q983" s="294"/>
      <c r="R983" s="471"/>
      <c r="S983" s="472"/>
      <c r="T983" s="289"/>
    </row>
    <row r="984" spans="2:20" ht="18.75" customHeight="1">
      <c r="B984" s="292"/>
      <c r="C984" s="343" t="s">
        <v>201</v>
      </c>
      <c r="D984" s="310"/>
      <c r="E984" s="310"/>
      <c r="F984" s="310"/>
      <c r="G984" s="310"/>
      <c r="H984" s="310"/>
      <c r="I984" s="310"/>
      <c r="J984" s="310"/>
      <c r="K984" s="310"/>
      <c r="L984" s="310"/>
      <c r="M984" s="310"/>
      <c r="N984" s="310"/>
      <c r="O984" s="311"/>
      <c r="P984" s="312">
        <f t="shared" si="250"/>
        <v>0</v>
      </c>
      <c r="Q984" s="294"/>
      <c r="R984" s="471"/>
      <c r="S984" s="472"/>
      <c r="T984" s="289"/>
    </row>
    <row r="985" spans="2:20" ht="18.75" customHeight="1">
      <c r="B985" s="292"/>
      <c r="C985" s="343" t="s">
        <v>202</v>
      </c>
      <c r="D985" s="310"/>
      <c r="E985" s="310"/>
      <c r="F985" s="310"/>
      <c r="G985" s="310"/>
      <c r="H985" s="310"/>
      <c r="I985" s="310"/>
      <c r="J985" s="310"/>
      <c r="K985" s="310"/>
      <c r="L985" s="310"/>
      <c r="M985" s="310"/>
      <c r="N985" s="310"/>
      <c r="O985" s="311"/>
      <c r="P985" s="312">
        <f t="shared" si="250"/>
        <v>0</v>
      </c>
      <c r="Q985" s="294"/>
      <c r="R985" s="471"/>
      <c r="S985" s="472"/>
      <c r="T985" s="289"/>
    </row>
    <row r="986" spans="2:20" ht="18.75" customHeight="1">
      <c r="B986" s="292"/>
      <c r="C986" s="343" t="s">
        <v>203</v>
      </c>
      <c r="D986" s="310"/>
      <c r="E986" s="310"/>
      <c r="F986" s="310"/>
      <c r="G986" s="310"/>
      <c r="H986" s="310"/>
      <c r="I986" s="310"/>
      <c r="J986" s="310"/>
      <c r="K986" s="310"/>
      <c r="L986" s="310"/>
      <c r="M986" s="310"/>
      <c r="N986" s="310"/>
      <c r="O986" s="311"/>
      <c r="P986" s="312">
        <f t="shared" si="250"/>
        <v>0</v>
      </c>
      <c r="Q986" s="294"/>
      <c r="R986" s="471"/>
      <c r="S986" s="472"/>
      <c r="T986" s="289"/>
    </row>
    <row r="987" spans="2:20" ht="18.75" customHeight="1">
      <c r="B987" s="292"/>
      <c r="C987" s="343" t="s">
        <v>204</v>
      </c>
      <c r="D987" s="310"/>
      <c r="E987" s="310"/>
      <c r="F987" s="310"/>
      <c r="G987" s="310"/>
      <c r="H987" s="310"/>
      <c r="I987" s="310"/>
      <c r="J987" s="310"/>
      <c r="K987" s="310"/>
      <c r="L987" s="310"/>
      <c r="M987" s="310"/>
      <c r="N987" s="310"/>
      <c r="O987" s="311"/>
      <c r="P987" s="312">
        <f t="shared" si="250"/>
        <v>0</v>
      </c>
      <c r="Q987" s="294"/>
      <c r="R987" s="471"/>
      <c r="S987" s="472"/>
      <c r="T987" s="289"/>
    </row>
    <row r="988" spans="2:20" ht="18.75" customHeight="1">
      <c r="B988" s="292"/>
      <c r="C988" s="338" t="s">
        <v>205</v>
      </c>
      <c r="D988" s="344">
        <f t="shared" ref="D988:O988" si="251">SUBTOTAL(9,D978:D987)</f>
        <v>0</v>
      </c>
      <c r="E988" s="344">
        <f t="shared" si="251"/>
        <v>0</v>
      </c>
      <c r="F988" s="344">
        <f t="shared" si="251"/>
        <v>0</v>
      </c>
      <c r="G988" s="344">
        <f t="shared" si="251"/>
        <v>0</v>
      </c>
      <c r="H988" s="344">
        <f t="shared" si="251"/>
        <v>0</v>
      </c>
      <c r="I988" s="344">
        <f t="shared" si="251"/>
        <v>0</v>
      </c>
      <c r="J988" s="344">
        <f t="shared" si="251"/>
        <v>0</v>
      </c>
      <c r="K988" s="344">
        <f t="shared" si="251"/>
        <v>0</v>
      </c>
      <c r="L988" s="344">
        <f t="shared" si="251"/>
        <v>0</v>
      </c>
      <c r="M988" s="344">
        <f t="shared" si="251"/>
        <v>0</v>
      </c>
      <c r="N988" s="344">
        <f t="shared" si="251"/>
        <v>0</v>
      </c>
      <c r="O988" s="345">
        <f t="shared" si="251"/>
        <v>0</v>
      </c>
      <c r="P988" s="312">
        <f t="shared" si="250"/>
        <v>0</v>
      </c>
      <c r="Q988" s="294"/>
      <c r="R988" s="471"/>
      <c r="S988" s="472"/>
      <c r="T988" s="289"/>
    </row>
    <row r="989" spans="2:20" ht="18.75" customHeight="1">
      <c r="B989" s="292"/>
      <c r="C989" s="313" t="s">
        <v>206</v>
      </c>
      <c r="D989" s="315"/>
      <c r="E989" s="315"/>
      <c r="F989" s="315"/>
      <c r="G989" s="315"/>
      <c r="H989" s="315"/>
      <c r="I989" s="315"/>
      <c r="J989" s="315"/>
      <c r="K989" s="315"/>
      <c r="L989" s="315"/>
      <c r="M989" s="315"/>
      <c r="N989" s="315"/>
      <c r="O989" s="316"/>
      <c r="P989" s="312">
        <f t="shared" ref="P989:P999" si="252">SUM(D989:O989)</f>
        <v>0</v>
      </c>
      <c r="Q989" s="294"/>
      <c r="R989" s="471"/>
      <c r="S989" s="472"/>
      <c r="T989" s="289"/>
    </row>
    <row r="990" spans="2:20" ht="18.75" customHeight="1">
      <c r="B990" s="292"/>
      <c r="C990" s="313" t="s">
        <v>207</v>
      </c>
      <c r="D990" s="315"/>
      <c r="E990" s="315"/>
      <c r="F990" s="315"/>
      <c r="G990" s="315"/>
      <c r="H990" s="315"/>
      <c r="I990" s="315"/>
      <c r="J990" s="315"/>
      <c r="K990" s="315"/>
      <c r="L990" s="315"/>
      <c r="M990" s="315"/>
      <c r="N990" s="315"/>
      <c r="O990" s="316"/>
      <c r="P990" s="312">
        <f t="shared" si="252"/>
        <v>0</v>
      </c>
      <c r="Q990" s="294"/>
      <c r="R990" s="471"/>
      <c r="S990" s="472"/>
      <c r="T990" s="289"/>
    </row>
    <row r="991" spans="2:20" ht="18.75" customHeight="1">
      <c r="B991" s="292"/>
      <c r="C991" s="338" t="s">
        <v>208</v>
      </c>
      <c r="D991" s="344">
        <f t="shared" ref="D991:O991" si="253">SUBTOTAL(9,D989:D990)</f>
        <v>0</v>
      </c>
      <c r="E991" s="344">
        <f t="shared" si="253"/>
        <v>0</v>
      </c>
      <c r="F991" s="344">
        <f t="shared" si="253"/>
        <v>0</v>
      </c>
      <c r="G991" s="344">
        <f t="shared" si="253"/>
        <v>0</v>
      </c>
      <c r="H991" s="344">
        <f t="shared" si="253"/>
        <v>0</v>
      </c>
      <c r="I991" s="344">
        <f t="shared" si="253"/>
        <v>0</v>
      </c>
      <c r="J991" s="344">
        <f t="shared" si="253"/>
        <v>0</v>
      </c>
      <c r="K991" s="344">
        <f t="shared" si="253"/>
        <v>0</v>
      </c>
      <c r="L991" s="344">
        <f t="shared" si="253"/>
        <v>0</v>
      </c>
      <c r="M991" s="344">
        <f t="shared" si="253"/>
        <v>0</v>
      </c>
      <c r="N991" s="344">
        <f t="shared" si="253"/>
        <v>0</v>
      </c>
      <c r="O991" s="345">
        <f t="shared" si="253"/>
        <v>0</v>
      </c>
      <c r="P991" s="312">
        <f t="shared" si="252"/>
        <v>0</v>
      </c>
      <c r="Q991" s="294"/>
      <c r="R991" s="471"/>
      <c r="S991" s="472"/>
      <c r="T991" s="289"/>
    </row>
    <row r="992" spans="2:20" ht="18.75" customHeight="1">
      <c r="B992" s="292"/>
      <c r="C992" s="313" t="s">
        <v>209</v>
      </c>
      <c r="D992" s="315"/>
      <c r="E992" s="315"/>
      <c r="F992" s="315"/>
      <c r="G992" s="315"/>
      <c r="H992" s="315"/>
      <c r="I992" s="315"/>
      <c r="J992" s="315"/>
      <c r="K992" s="315"/>
      <c r="L992" s="315"/>
      <c r="M992" s="315"/>
      <c r="N992" s="315"/>
      <c r="O992" s="316"/>
      <c r="P992" s="312">
        <f t="shared" si="252"/>
        <v>0</v>
      </c>
      <c r="Q992" s="294"/>
      <c r="R992" s="471"/>
      <c r="S992" s="472"/>
      <c r="T992" s="289"/>
    </row>
    <row r="993" spans="2:20" ht="18.75" customHeight="1">
      <c r="B993" s="292"/>
      <c r="C993" s="313" t="s">
        <v>210</v>
      </c>
      <c r="D993" s="315"/>
      <c r="E993" s="315"/>
      <c r="F993" s="315"/>
      <c r="G993" s="315"/>
      <c r="H993" s="315"/>
      <c r="I993" s="315"/>
      <c r="J993" s="315"/>
      <c r="K993" s="315"/>
      <c r="L993" s="315"/>
      <c r="M993" s="315"/>
      <c r="N993" s="315"/>
      <c r="O993" s="316"/>
      <c r="P993" s="312">
        <f t="shared" si="252"/>
        <v>0</v>
      </c>
      <c r="Q993" s="294"/>
      <c r="R993" s="471"/>
      <c r="S993" s="472"/>
      <c r="T993" s="289"/>
    </row>
    <row r="994" spans="2:20" ht="18.75" customHeight="1">
      <c r="B994" s="292"/>
      <c r="C994" s="313" t="s">
        <v>211</v>
      </c>
      <c r="D994" s="315"/>
      <c r="E994" s="315"/>
      <c r="F994" s="315"/>
      <c r="G994" s="315"/>
      <c r="H994" s="315"/>
      <c r="I994" s="315"/>
      <c r="J994" s="315"/>
      <c r="K994" s="315"/>
      <c r="L994" s="315"/>
      <c r="M994" s="315"/>
      <c r="N994" s="315"/>
      <c r="O994" s="316"/>
      <c r="P994" s="312">
        <f t="shared" si="252"/>
        <v>0</v>
      </c>
      <c r="Q994" s="294"/>
      <c r="R994" s="471"/>
      <c r="S994" s="472"/>
      <c r="T994" s="289"/>
    </row>
    <row r="995" spans="2:20" ht="18.75" customHeight="1">
      <c r="B995" s="292"/>
      <c r="C995" s="313" t="s">
        <v>212</v>
      </c>
      <c r="D995" s="315"/>
      <c r="E995" s="315"/>
      <c r="F995" s="315"/>
      <c r="G995" s="315"/>
      <c r="H995" s="315"/>
      <c r="I995" s="315"/>
      <c r="J995" s="315"/>
      <c r="K995" s="315"/>
      <c r="L995" s="315"/>
      <c r="M995" s="315"/>
      <c r="N995" s="315"/>
      <c r="O995" s="316"/>
      <c r="P995" s="312">
        <f t="shared" si="252"/>
        <v>0</v>
      </c>
      <c r="Q995" s="294"/>
      <c r="R995" s="471"/>
      <c r="S995" s="472"/>
      <c r="T995" s="289"/>
    </row>
    <row r="996" spans="2:20" ht="18.75" customHeight="1">
      <c r="B996" s="292"/>
      <c r="C996" s="342" t="s">
        <v>213</v>
      </c>
      <c r="D996" s="310"/>
      <c r="E996" s="310"/>
      <c r="F996" s="310"/>
      <c r="G996" s="310"/>
      <c r="H996" s="310"/>
      <c r="I996" s="310"/>
      <c r="J996" s="310"/>
      <c r="K996" s="310"/>
      <c r="L996" s="310"/>
      <c r="M996" s="310"/>
      <c r="N996" s="310"/>
      <c r="O996" s="311"/>
      <c r="P996" s="312">
        <f t="shared" si="252"/>
        <v>0</v>
      </c>
      <c r="Q996" s="294"/>
      <c r="R996" s="471"/>
      <c r="S996" s="472"/>
      <c r="T996" s="289"/>
    </row>
    <row r="997" spans="2:20" ht="18.75" customHeight="1">
      <c r="B997" s="292"/>
      <c r="C997" s="346" t="s">
        <v>214</v>
      </c>
      <c r="D997" s="310"/>
      <c r="E997" s="310"/>
      <c r="F997" s="310"/>
      <c r="G997" s="310"/>
      <c r="H997" s="310"/>
      <c r="I997" s="310"/>
      <c r="J997" s="310"/>
      <c r="K997" s="310"/>
      <c r="L997" s="310"/>
      <c r="M997" s="310"/>
      <c r="N997" s="310"/>
      <c r="O997" s="311"/>
      <c r="P997" s="312">
        <f t="shared" si="252"/>
        <v>0</v>
      </c>
      <c r="Q997" s="294"/>
      <c r="R997" s="471"/>
      <c r="S997" s="472"/>
      <c r="T997" s="289"/>
    </row>
    <row r="998" spans="2:20" ht="18.75" customHeight="1">
      <c r="B998" s="292"/>
      <c r="C998" s="347" t="s">
        <v>215</v>
      </c>
      <c r="D998" s="318"/>
      <c r="E998" s="318"/>
      <c r="F998" s="318"/>
      <c r="G998" s="318"/>
      <c r="H998" s="318"/>
      <c r="I998" s="318"/>
      <c r="J998" s="318"/>
      <c r="K998" s="318"/>
      <c r="L998" s="318"/>
      <c r="M998" s="318"/>
      <c r="N998" s="318"/>
      <c r="O998" s="319"/>
      <c r="P998" s="320">
        <f t="shared" si="252"/>
        <v>0</v>
      </c>
      <c r="Q998" s="294"/>
      <c r="R998" s="473"/>
      <c r="S998" s="474"/>
      <c r="T998" s="289"/>
    </row>
    <row r="999" spans="2:20" ht="18.75" customHeight="1">
      <c r="B999" s="292"/>
      <c r="C999" s="348" t="s">
        <v>216</v>
      </c>
      <c r="D999" s="322">
        <f t="shared" ref="D999:O999" si="254">SUBTOTAL(9,D978:D998)</f>
        <v>0</v>
      </c>
      <c r="E999" s="322">
        <f t="shared" si="254"/>
        <v>0</v>
      </c>
      <c r="F999" s="322">
        <f t="shared" si="254"/>
        <v>0</v>
      </c>
      <c r="G999" s="322">
        <f t="shared" si="254"/>
        <v>0</v>
      </c>
      <c r="H999" s="322">
        <f t="shared" si="254"/>
        <v>0</v>
      </c>
      <c r="I999" s="322">
        <f t="shared" si="254"/>
        <v>0</v>
      </c>
      <c r="J999" s="322">
        <f t="shared" si="254"/>
        <v>0</v>
      </c>
      <c r="K999" s="322">
        <f t="shared" si="254"/>
        <v>0</v>
      </c>
      <c r="L999" s="322">
        <f t="shared" si="254"/>
        <v>0</v>
      </c>
      <c r="M999" s="322">
        <f t="shared" si="254"/>
        <v>0</v>
      </c>
      <c r="N999" s="322">
        <f t="shared" si="254"/>
        <v>0</v>
      </c>
      <c r="O999" s="323">
        <f t="shared" si="254"/>
        <v>0</v>
      </c>
      <c r="P999" s="324">
        <f t="shared" si="252"/>
        <v>0</v>
      </c>
      <c r="Q999" s="294"/>
      <c r="R999" s="475"/>
      <c r="S999" s="476"/>
      <c r="T999" s="289"/>
    </row>
    <row r="1000" spans="2:20" ht="6" customHeight="1">
      <c r="B1000" s="292"/>
      <c r="C1000" s="294"/>
      <c r="D1000" s="294"/>
      <c r="E1000" s="294"/>
      <c r="F1000" s="294"/>
      <c r="G1000" s="294"/>
      <c r="H1000" s="294"/>
      <c r="I1000" s="294"/>
      <c r="J1000" s="294"/>
      <c r="K1000" s="294"/>
      <c r="L1000" s="294"/>
      <c r="M1000" s="294"/>
      <c r="N1000" s="294"/>
      <c r="O1000" s="294"/>
      <c r="P1000" s="294"/>
      <c r="Q1000" s="294"/>
      <c r="R1000" s="325"/>
      <c r="S1000" s="325"/>
      <c r="T1000" s="289"/>
    </row>
    <row r="1001" spans="2:20" ht="18.75" customHeight="1">
      <c r="B1001" s="326"/>
      <c r="C1001" s="342" t="s">
        <v>217</v>
      </c>
      <c r="D1001" s="327"/>
      <c r="E1001" s="327"/>
      <c r="F1001" s="327"/>
      <c r="G1001" s="327"/>
      <c r="H1001" s="327"/>
      <c r="I1001" s="327"/>
      <c r="J1001" s="327"/>
      <c r="K1001" s="327"/>
      <c r="L1001" s="327"/>
      <c r="M1001" s="327"/>
      <c r="N1001" s="327"/>
      <c r="O1001" s="328"/>
      <c r="P1001" s="329">
        <f t="shared" ref="P1001:P1002" si="255">SUM(D1001:O1001)</f>
        <v>0</v>
      </c>
      <c r="Q1001" s="294"/>
      <c r="R1001" s="471"/>
      <c r="S1001" s="472"/>
      <c r="T1001" s="289"/>
    </row>
    <row r="1002" spans="2:20" ht="18.75" customHeight="1">
      <c r="B1002" s="326"/>
      <c r="C1002" s="342" t="s">
        <v>218</v>
      </c>
      <c r="D1002" s="327"/>
      <c r="E1002" s="327"/>
      <c r="F1002" s="327"/>
      <c r="G1002" s="327"/>
      <c r="H1002" s="327"/>
      <c r="I1002" s="327"/>
      <c r="J1002" s="327"/>
      <c r="K1002" s="327"/>
      <c r="L1002" s="327"/>
      <c r="M1002" s="327"/>
      <c r="N1002" s="330"/>
      <c r="O1002" s="331"/>
      <c r="P1002" s="332">
        <f t="shared" si="255"/>
        <v>0</v>
      </c>
      <c r="Q1002" s="294"/>
      <c r="R1002" s="473"/>
      <c r="S1002" s="474"/>
      <c r="T1002" s="289"/>
    </row>
    <row r="1003" spans="2:20" s="308" customFormat="1" ht="18.75" customHeight="1">
      <c r="B1003" s="301"/>
      <c r="C1003" s="294"/>
      <c r="D1003" s="294"/>
      <c r="E1003" s="294"/>
      <c r="F1003" s="294"/>
      <c r="G1003" s="294"/>
      <c r="H1003" s="294"/>
      <c r="I1003" s="294"/>
      <c r="J1003" s="294"/>
      <c r="K1003" s="294"/>
      <c r="L1003" s="294"/>
      <c r="M1003" s="294"/>
      <c r="N1003" s="349" t="s">
        <v>219</v>
      </c>
      <c r="O1003" s="349"/>
      <c r="P1003" s="335">
        <f t="shared" si="246"/>
        <v>0</v>
      </c>
      <c r="Q1003" s="306"/>
      <c r="R1003" s="477"/>
      <c r="S1003" s="478"/>
      <c r="T1003" s="307"/>
    </row>
    <row r="1004" spans="2:20" ht="30" customHeight="1">
      <c r="B1004" s="289"/>
      <c r="C1004" s="294"/>
      <c r="D1004" s="294"/>
      <c r="E1004" s="294"/>
      <c r="F1004" s="294"/>
      <c r="G1004" s="294"/>
      <c r="H1004" s="294"/>
      <c r="I1004" s="294"/>
      <c r="J1004" s="294"/>
      <c r="K1004" s="294"/>
      <c r="L1004" s="294"/>
      <c r="M1004" s="294"/>
      <c r="N1004" s="294"/>
      <c r="O1004" s="294"/>
      <c r="P1004" s="294"/>
      <c r="Q1004" s="294"/>
      <c r="R1004" s="294"/>
      <c r="S1004" s="294"/>
      <c r="T1004" s="289"/>
    </row>
    <row r="1005" spans="2:20" ht="18.75" customHeight="1">
      <c r="B1005" s="292">
        <f t="shared" ref="B1005" si="256">D1005</f>
        <v>0</v>
      </c>
      <c r="C1005" s="337" t="s">
        <v>183</v>
      </c>
      <c r="D1005" s="479"/>
      <c r="E1005" s="480"/>
      <c r="F1005" s="480"/>
      <c r="G1005" s="480"/>
      <c r="H1005" s="480"/>
      <c r="I1005" s="481"/>
      <c r="J1005" s="294"/>
      <c r="K1005" s="294"/>
      <c r="L1005" s="295"/>
      <c r="M1005" s="294"/>
      <c r="N1005" s="294"/>
      <c r="O1005" s="294"/>
      <c r="P1005" s="296"/>
      <c r="Q1005" s="294"/>
      <c r="R1005" s="296"/>
      <c r="S1005" s="296"/>
      <c r="T1005" s="289"/>
    </row>
    <row r="1006" spans="2:20" ht="18.75" customHeight="1">
      <c r="B1006" s="292"/>
      <c r="C1006" s="338" t="s">
        <v>184</v>
      </c>
      <c r="D1006" s="479"/>
      <c r="E1006" s="480"/>
      <c r="F1006" s="480"/>
      <c r="G1006" s="480"/>
      <c r="H1006" s="480"/>
      <c r="I1006" s="481"/>
      <c r="J1006" s="294"/>
      <c r="K1006" s="295"/>
      <c r="L1006" s="294"/>
      <c r="M1006" s="294"/>
      <c r="N1006" s="294"/>
      <c r="O1006" s="294"/>
      <c r="P1006" s="296"/>
      <c r="Q1006" s="294"/>
      <c r="R1006" s="296"/>
      <c r="S1006" s="296"/>
      <c r="T1006" s="289"/>
    </row>
    <row r="1007" spans="2:20" ht="18.75" customHeight="1">
      <c r="B1007" s="292">
        <f t="shared" ref="B1007:B1009" si="257">D1007</f>
        <v>0</v>
      </c>
      <c r="C1007" s="338" t="s">
        <v>8</v>
      </c>
      <c r="D1007" s="479"/>
      <c r="E1007" s="480"/>
      <c r="F1007" s="480"/>
      <c r="G1007" s="480"/>
      <c r="H1007" s="480"/>
      <c r="I1007" s="481"/>
      <c r="J1007" s="294"/>
      <c r="K1007" s="294"/>
      <c r="L1007" s="295"/>
      <c r="M1007" s="294"/>
      <c r="N1007" s="294"/>
      <c r="O1007" s="294"/>
      <c r="P1007" s="296"/>
      <c r="Q1007" s="294"/>
      <c r="R1007" s="339" t="s">
        <v>185</v>
      </c>
      <c r="S1007" s="340"/>
      <c r="T1007" s="289"/>
    </row>
    <row r="1008" spans="2:20" ht="18.75" customHeight="1">
      <c r="B1008" s="292">
        <f t="shared" si="257"/>
        <v>0</v>
      </c>
      <c r="C1008" s="338" t="s">
        <v>186</v>
      </c>
      <c r="D1008" s="479"/>
      <c r="E1008" s="480"/>
      <c r="F1008" s="480"/>
      <c r="G1008" s="480"/>
      <c r="H1008" s="480"/>
      <c r="I1008" s="481"/>
      <c r="J1008" s="294"/>
      <c r="K1008" s="294"/>
      <c r="L1008" s="295"/>
      <c r="M1008" s="294"/>
      <c r="N1008" s="294"/>
      <c r="O1008" s="294"/>
      <c r="P1008" s="296"/>
      <c r="Q1008" s="294"/>
      <c r="R1008" s="298" t="s">
        <v>189</v>
      </c>
      <c r="S1008" s="299"/>
      <c r="T1008" s="289"/>
    </row>
    <row r="1009" spans="2:24" ht="18.75" customHeight="1">
      <c r="B1009" s="292">
        <f t="shared" si="257"/>
        <v>0</v>
      </c>
      <c r="C1009" s="338" t="s">
        <v>190</v>
      </c>
      <c r="D1009" s="479"/>
      <c r="E1009" s="480"/>
      <c r="F1009" s="480"/>
      <c r="G1009" s="480"/>
      <c r="H1009" s="480"/>
      <c r="I1009" s="481"/>
      <c r="J1009" s="294"/>
      <c r="K1009" s="294"/>
      <c r="L1009" s="295"/>
      <c r="M1009" s="294"/>
      <c r="N1009" s="294"/>
      <c r="O1009" s="294"/>
      <c r="P1009" s="296"/>
      <c r="Q1009" s="294"/>
      <c r="R1009" s="298" t="s">
        <v>191</v>
      </c>
      <c r="S1009" s="299"/>
      <c r="T1009" s="289"/>
    </row>
    <row r="1010" spans="2:24" ht="18.75" customHeight="1">
      <c r="B1010" s="292"/>
      <c r="C1010" s="338" t="s">
        <v>172</v>
      </c>
      <c r="D1010" s="471"/>
      <c r="E1010" s="482"/>
      <c r="F1010" s="482"/>
      <c r="G1010" s="482"/>
      <c r="H1010" s="482"/>
      <c r="I1010" s="472"/>
      <c r="J1010" s="294"/>
      <c r="K1010" s="295"/>
      <c r="L1010" s="294"/>
      <c r="M1010" s="294"/>
      <c r="N1010" s="294"/>
      <c r="O1010" s="294"/>
      <c r="P1010" s="296"/>
      <c r="Q1010" s="294"/>
      <c r="R1010" s="298" t="s">
        <v>192</v>
      </c>
      <c r="S1010" s="299"/>
      <c r="T1010" s="289"/>
    </row>
    <row r="1011" spans="2:24" ht="18.75" customHeight="1">
      <c r="B1011" s="341">
        <f t="shared" ref="B1011" si="258">D1011</f>
        <v>0</v>
      </c>
      <c r="C1011" s="338" t="s">
        <v>193</v>
      </c>
      <c r="D1011" s="483"/>
      <c r="E1011" s="484"/>
      <c r="F1011" s="484"/>
      <c r="G1011" s="484"/>
      <c r="H1011" s="484"/>
      <c r="I1011" s="485"/>
      <c r="J1011" s="294"/>
      <c r="K1011" s="295"/>
      <c r="L1011" s="294"/>
      <c r="M1011" s="294"/>
      <c r="N1011" s="294"/>
      <c r="O1011" s="294"/>
      <c r="P1011" s="296"/>
      <c r="Q1011" s="294"/>
      <c r="R1011" s="296"/>
      <c r="S1011" s="296"/>
      <c r="T1011" s="289"/>
    </row>
    <row r="1012" spans="2:24" ht="12" customHeight="1">
      <c r="B1012" s="292"/>
      <c r="C1012" s="294"/>
      <c r="D1012" s="294"/>
      <c r="E1012" s="294"/>
      <c r="F1012" s="294"/>
      <c r="G1012" s="294"/>
      <c r="H1012" s="294"/>
      <c r="I1012" s="294"/>
      <c r="J1012" s="294"/>
      <c r="K1012" s="294"/>
      <c r="L1012" s="294"/>
      <c r="M1012" s="294"/>
      <c r="N1012" s="294"/>
      <c r="O1012" s="294"/>
      <c r="P1012" s="294"/>
      <c r="Q1012" s="294"/>
      <c r="R1012" s="294"/>
      <c r="S1012" s="294"/>
      <c r="T1012" s="289"/>
    </row>
    <row r="1013" spans="2:24" s="308" customFormat="1" ht="18.75" customHeight="1">
      <c r="B1013" s="301"/>
      <c r="C1013" s="338" t="s">
        <v>187</v>
      </c>
      <c r="D1013" s="303"/>
      <c r="E1013" s="303"/>
      <c r="F1013" s="303"/>
      <c r="G1013" s="303"/>
      <c r="H1013" s="303"/>
      <c r="I1013" s="303"/>
      <c r="J1013" s="303"/>
      <c r="K1013" s="303"/>
      <c r="L1013" s="303"/>
      <c r="M1013" s="303"/>
      <c r="N1013" s="303"/>
      <c r="O1013" s="304"/>
      <c r="P1013" s="305" t="s">
        <v>188</v>
      </c>
      <c r="Q1013" s="306"/>
      <c r="R1013" s="486" t="s">
        <v>194</v>
      </c>
      <c r="S1013" s="487"/>
      <c r="T1013" s="307"/>
      <c r="V1013" s="288"/>
      <c r="W1013" s="288"/>
      <c r="X1013" s="288"/>
    </row>
    <row r="1014" spans="2:24" ht="6" customHeight="1">
      <c r="B1014" s="292"/>
      <c r="C1014" s="294"/>
      <c r="D1014" s="294"/>
      <c r="E1014" s="294"/>
      <c r="F1014" s="294"/>
      <c r="G1014" s="294"/>
      <c r="H1014" s="294"/>
      <c r="I1014" s="294"/>
      <c r="J1014" s="294"/>
      <c r="K1014" s="294"/>
      <c r="L1014" s="294"/>
      <c r="M1014" s="294"/>
      <c r="N1014" s="294"/>
      <c r="O1014" s="294"/>
      <c r="P1014" s="294"/>
      <c r="Q1014" s="294"/>
      <c r="R1014" s="294"/>
      <c r="S1014" s="294"/>
      <c r="T1014" s="289"/>
    </row>
    <row r="1015" spans="2:24" ht="18.75" customHeight="1">
      <c r="B1015" s="292"/>
      <c r="C1015" s="342" t="s">
        <v>195</v>
      </c>
      <c r="D1015" s="310"/>
      <c r="E1015" s="310"/>
      <c r="F1015" s="310"/>
      <c r="G1015" s="310"/>
      <c r="H1015" s="310"/>
      <c r="I1015" s="310"/>
      <c r="J1015" s="310"/>
      <c r="K1015" s="310"/>
      <c r="L1015" s="310"/>
      <c r="M1015" s="310"/>
      <c r="N1015" s="310"/>
      <c r="O1015" s="311"/>
      <c r="P1015" s="312">
        <f t="shared" ref="P1015:P1025" si="259">SUM(D1015:O1015)</f>
        <v>0</v>
      </c>
      <c r="Q1015" s="294"/>
      <c r="R1015" s="471"/>
      <c r="S1015" s="472"/>
      <c r="T1015" s="289"/>
    </row>
    <row r="1016" spans="2:24" ht="18.75" customHeight="1">
      <c r="B1016" s="292"/>
      <c r="C1016" s="342" t="s">
        <v>196</v>
      </c>
      <c r="D1016" s="155"/>
      <c r="E1016" s="155"/>
      <c r="F1016" s="155"/>
      <c r="G1016" s="155"/>
      <c r="H1016" s="155"/>
      <c r="I1016" s="155"/>
      <c r="J1016" s="155"/>
      <c r="K1016" s="155"/>
      <c r="L1016" s="155"/>
      <c r="M1016" s="155"/>
      <c r="N1016" s="155"/>
      <c r="O1016" s="156"/>
      <c r="P1016" s="312">
        <f t="shared" si="259"/>
        <v>0</v>
      </c>
      <c r="Q1016" s="294"/>
      <c r="R1016" s="471"/>
      <c r="S1016" s="472"/>
      <c r="T1016" s="289"/>
    </row>
    <row r="1017" spans="2:24" ht="18.75" customHeight="1">
      <c r="B1017" s="292"/>
      <c r="C1017" s="343" t="s">
        <v>197</v>
      </c>
      <c r="D1017" s="310"/>
      <c r="E1017" s="310"/>
      <c r="F1017" s="310"/>
      <c r="G1017" s="310"/>
      <c r="H1017" s="310"/>
      <c r="I1017" s="310"/>
      <c r="J1017" s="310"/>
      <c r="K1017" s="310"/>
      <c r="L1017" s="310"/>
      <c r="M1017" s="310"/>
      <c r="N1017" s="310"/>
      <c r="O1017" s="311"/>
      <c r="P1017" s="312">
        <f t="shared" si="259"/>
        <v>0</v>
      </c>
      <c r="Q1017" s="294"/>
      <c r="R1017" s="471"/>
      <c r="S1017" s="472"/>
      <c r="T1017" s="289"/>
    </row>
    <row r="1018" spans="2:24" ht="18.75" customHeight="1">
      <c r="B1018" s="292"/>
      <c r="C1018" s="343" t="s">
        <v>198</v>
      </c>
      <c r="D1018" s="310"/>
      <c r="E1018" s="310"/>
      <c r="F1018" s="310"/>
      <c r="G1018" s="310"/>
      <c r="H1018" s="310"/>
      <c r="I1018" s="310"/>
      <c r="J1018" s="310"/>
      <c r="K1018" s="310"/>
      <c r="L1018" s="310"/>
      <c r="M1018" s="310"/>
      <c r="N1018" s="310"/>
      <c r="O1018" s="311"/>
      <c r="P1018" s="312">
        <f t="shared" si="259"/>
        <v>0</v>
      </c>
      <c r="Q1018" s="294"/>
      <c r="R1018" s="471"/>
      <c r="S1018" s="472"/>
      <c r="T1018" s="289"/>
    </row>
    <row r="1019" spans="2:24" ht="18.75" customHeight="1">
      <c r="B1019" s="292"/>
      <c r="C1019" s="343" t="s">
        <v>199</v>
      </c>
      <c r="D1019" s="310"/>
      <c r="E1019" s="310"/>
      <c r="F1019" s="310"/>
      <c r="G1019" s="310"/>
      <c r="H1019" s="310"/>
      <c r="I1019" s="310"/>
      <c r="J1019" s="310"/>
      <c r="K1019" s="310"/>
      <c r="L1019" s="310"/>
      <c r="M1019" s="310"/>
      <c r="N1019" s="310"/>
      <c r="O1019" s="311"/>
      <c r="P1019" s="312">
        <f t="shared" si="259"/>
        <v>0</v>
      </c>
      <c r="Q1019" s="294"/>
      <c r="R1019" s="471"/>
      <c r="S1019" s="472"/>
      <c r="T1019" s="289"/>
    </row>
    <row r="1020" spans="2:24" ht="18.75" customHeight="1">
      <c r="B1020" s="292"/>
      <c r="C1020" s="343" t="s">
        <v>200</v>
      </c>
      <c r="D1020" s="310"/>
      <c r="E1020" s="310"/>
      <c r="F1020" s="310"/>
      <c r="G1020" s="310"/>
      <c r="H1020" s="310"/>
      <c r="I1020" s="310"/>
      <c r="J1020" s="310"/>
      <c r="K1020" s="310"/>
      <c r="L1020" s="310"/>
      <c r="M1020" s="310"/>
      <c r="N1020" s="310"/>
      <c r="O1020" s="311"/>
      <c r="P1020" s="312">
        <f t="shared" si="259"/>
        <v>0</v>
      </c>
      <c r="Q1020" s="294"/>
      <c r="R1020" s="471"/>
      <c r="S1020" s="472"/>
      <c r="T1020" s="289"/>
    </row>
    <row r="1021" spans="2:24" ht="18.75" customHeight="1">
      <c r="B1021" s="292"/>
      <c r="C1021" s="343" t="s">
        <v>201</v>
      </c>
      <c r="D1021" s="310"/>
      <c r="E1021" s="310"/>
      <c r="F1021" s="310"/>
      <c r="G1021" s="310"/>
      <c r="H1021" s="310"/>
      <c r="I1021" s="310"/>
      <c r="J1021" s="310"/>
      <c r="K1021" s="310"/>
      <c r="L1021" s="310"/>
      <c r="M1021" s="310"/>
      <c r="N1021" s="310"/>
      <c r="O1021" s="311"/>
      <c r="P1021" s="312">
        <f t="shared" si="259"/>
        <v>0</v>
      </c>
      <c r="Q1021" s="294"/>
      <c r="R1021" s="471"/>
      <c r="S1021" s="472"/>
      <c r="T1021" s="289"/>
    </row>
    <row r="1022" spans="2:24" ht="18.75" customHeight="1">
      <c r="B1022" s="292"/>
      <c r="C1022" s="343" t="s">
        <v>202</v>
      </c>
      <c r="D1022" s="310"/>
      <c r="E1022" s="310"/>
      <c r="F1022" s="310"/>
      <c r="G1022" s="310"/>
      <c r="H1022" s="310"/>
      <c r="I1022" s="310"/>
      <c r="J1022" s="310"/>
      <c r="K1022" s="310"/>
      <c r="L1022" s="310"/>
      <c r="M1022" s="310"/>
      <c r="N1022" s="310"/>
      <c r="O1022" s="311"/>
      <c r="P1022" s="312">
        <f t="shared" si="259"/>
        <v>0</v>
      </c>
      <c r="Q1022" s="294"/>
      <c r="R1022" s="471"/>
      <c r="S1022" s="472"/>
      <c r="T1022" s="289"/>
    </row>
    <row r="1023" spans="2:24" ht="18.75" customHeight="1">
      <c r="B1023" s="292"/>
      <c r="C1023" s="343" t="s">
        <v>203</v>
      </c>
      <c r="D1023" s="310"/>
      <c r="E1023" s="310"/>
      <c r="F1023" s="310"/>
      <c r="G1023" s="310"/>
      <c r="H1023" s="310"/>
      <c r="I1023" s="310"/>
      <c r="J1023" s="310"/>
      <c r="K1023" s="310"/>
      <c r="L1023" s="310"/>
      <c r="M1023" s="310"/>
      <c r="N1023" s="310"/>
      <c r="O1023" s="311"/>
      <c r="P1023" s="312">
        <f t="shared" si="259"/>
        <v>0</v>
      </c>
      <c r="Q1023" s="294"/>
      <c r="R1023" s="471"/>
      <c r="S1023" s="472"/>
      <c r="T1023" s="289"/>
    </row>
    <row r="1024" spans="2:24" ht="18.75" customHeight="1">
      <c r="B1024" s="292"/>
      <c r="C1024" s="343" t="s">
        <v>204</v>
      </c>
      <c r="D1024" s="310"/>
      <c r="E1024" s="310"/>
      <c r="F1024" s="310"/>
      <c r="G1024" s="310"/>
      <c r="H1024" s="310"/>
      <c r="I1024" s="310"/>
      <c r="J1024" s="310"/>
      <c r="K1024" s="310"/>
      <c r="L1024" s="310"/>
      <c r="M1024" s="310"/>
      <c r="N1024" s="310"/>
      <c r="O1024" s="311"/>
      <c r="P1024" s="312">
        <f t="shared" si="259"/>
        <v>0</v>
      </c>
      <c r="Q1024" s="294"/>
      <c r="R1024" s="471"/>
      <c r="S1024" s="472"/>
      <c r="T1024" s="289"/>
    </row>
    <row r="1025" spans="2:20" ht="18.75" customHeight="1">
      <c r="B1025" s="292"/>
      <c r="C1025" s="338" t="s">
        <v>205</v>
      </c>
      <c r="D1025" s="344">
        <f t="shared" ref="D1025:O1025" si="260">SUBTOTAL(9,D1015:D1024)</f>
        <v>0</v>
      </c>
      <c r="E1025" s="344">
        <f t="shared" si="260"/>
        <v>0</v>
      </c>
      <c r="F1025" s="344">
        <f t="shared" si="260"/>
        <v>0</v>
      </c>
      <c r="G1025" s="344">
        <f t="shared" si="260"/>
        <v>0</v>
      </c>
      <c r="H1025" s="344">
        <f t="shared" si="260"/>
        <v>0</v>
      </c>
      <c r="I1025" s="344">
        <f t="shared" si="260"/>
        <v>0</v>
      </c>
      <c r="J1025" s="344">
        <f t="shared" si="260"/>
        <v>0</v>
      </c>
      <c r="K1025" s="344">
        <f t="shared" si="260"/>
        <v>0</v>
      </c>
      <c r="L1025" s="344">
        <f t="shared" si="260"/>
        <v>0</v>
      </c>
      <c r="M1025" s="344">
        <f t="shared" si="260"/>
        <v>0</v>
      </c>
      <c r="N1025" s="344">
        <f t="shared" si="260"/>
        <v>0</v>
      </c>
      <c r="O1025" s="345">
        <f t="shared" si="260"/>
        <v>0</v>
      </c>
      <c r="P1025" s="312">
        <f t="shared" si="259"/>
        <v>0</v>
      </c>
      <c r="Q1025" s="294"/>
      <c r="R1025" s="471"/>
      <c r="S1025" s="472"/>
      <c r="T1025" s="289"/>
    </row>
    <row r="1026" spans="2:20" ht="18.75" customHeight="1">
      <c r="B1026" s="292"/>
      <c r="C1026" s="313" t="s">
        <v>206</v>
      </c>
      <c r="D1026" s="315"/>
      <c r="E1026" s="315"/>
      <c r="F1026" s="315"/>
      <c r="G1026" s="315"/>
      <c r="H1026" s="315"/>
      <c r="I1026" s="315"/>
      <c r="J1026" s="315"/>
      <c r="K1026" s="315"/>
      <c r="L1026" s="315"/>
      <c r="M1026" s="315"/>
      <c r="N1026" s="315"/>
      <c r="O1026" s="316"/>
      <c r="P1026" s="312">
        <f t="shared" ref="P1026:P1036" si="261">SUM(D1026:O1026)</f>
        <v>0</v>
      </c>
      <c r="Q1026" s="294"/>
      <c r="R1026" s="471"/>
      <c r="S1026" s="472"/>
      <c r="T1026" s="289"/>
    </row>
    <row r="1027" spans="2:20" ht="18.75" customHeight="1">
      <c r="B1027" s="292"/>
      <c r="C1027" s="313" t="s">
        <v>207</v>
      </c>
      <c r="D1027" s="315"/>
      <c r="E1027" s="315"/>
      <c r="F1027" s="315"/>
      <c r="G1027" s="315"/>
      <c r="H1027" s="315"/>
      <c r="I1027" s="315"/>
      <c r="J1027" s="315"/>
      <c r="K1027" s="315"/>
      <c r="L1027" s="315"/>
      <c r="M1027" s="315"/>
      <c r="N1027" s="315"/>
      <c r="O1027" s="316"/>
      <c r="P1027" s="312">
        <f t="shared" si="261"/>
        <v>0</v>
      </c>
      <c r="Q1027" s="294"/>
      <c r="R1027" s="471"/>
      <c r="S1027" s="472"/>
      <c r="T1027" s="289"/>
    </row>
    <row r="1028" spans="2:20" ht="18.75" customHeight="1">
      <c r="B1028" s="292"/>
      <c r="C1028" s="338" t="s">
        <v>208</v>
      </c>
      <c r="D1028" s="344">
        <f t="shared" ref="D1028:O1028" si="262">SUBTOTAL(9,D1026:D1027)</f>
        <v>0</v>
      </c>
      <c r="E1028" s="344">
        <f t="shared" si="262"/>
        <v>0</v>
      </c>
      <c r="F1028" s="344">
        <f t="shared" si="262"/>
        <v>0</v>
      </c>
      <c r="G1028" s="344">
        <f t="shared" si="262"/>
        <v>0</v>
      </c>
      <c r="H1028" s="344">
        <f t="shared" si="262"/>
        <v>0</v>
      </c>
      <c r="I1028" s="344">
        <f t="shared" si="262"/>
        <v>0</v>
      </c>
      <c r="J1028" s="344">
        <f t="shared" si="262"/>
        <v>0</v>
      </c>
      <c r="K1028" s="344">
        <f t="shared" si="262"/>
        <v>0</v>
      </c>
      <c r="L1028" s="344">
        <f t="shared" si="262"/>
        <v>0</v>
      </c>
      <c r="M1028" s="344">
        <f t="shared" si="262"/>
        <v>0</v>
      </c>
      <c r="N1028" s="344">
        <f t="shared" si="262"/>
        <v>0</v>
      </c>
      <c r="O1028" s="345">
        <f t="shared" si="262"/>
        <v>0</v>
      </c>
      <c r="P1028" s="312">
        <f t="shared" si="261"/>
        <v>0</v>
      </c>
      <c r="Q1028" s="294"/>
      <c r="R1028" s="471"/>
      <c r="S1028" s="472"/>
      <c r="T1028" s="289"/>
    </row>
    <row r="1029" spans="2:20" ht="18.75" customHeight="1">
      <c r="B1029" s="292"/>
      <c r="C1029" s="313" t="s">
        <v>209</v>
      </c>
      <c r="D1029" s="315"/>
      <c r="E1029" s="315"/>
      <c r="F1029" s="315"/>
      <c r="G1029" s="315"/>
      <c r="H1029" s="315"/>
      <c r="I1029" s="315"/>
      <c r="J1029" s="315"/>
      <c r="K1029" s="315"/>
      <c r="L1029" s="315"/>
      <c r="M1029" s="315"/>
      <c r="N1029" s="315"/>
      <c r="O1029" s="316"/>
      <c r="P1029" s="312">
        <f t="shared" si="261"/>
        <v>0</v>
      </c>
      <c r="Q1029" s="294"/>
      <c r="R1029" s="471"/>
      <c r="S1029" s="472"/>
      <c r="T1029" s="289"/>
    </row>
    <row r="1030" spans="2:20" ht="18.75" customHeight="1">
      <c r="B1030" s="292"/>
      <c r="C1030" s="313" t="s">
        <v>210</v>
      </c>
      <c r="D1030" s="315"/>
      <c r="E1030" s="315"/>
      <c r="F1030" s="315"/>
      <c r="G1030" s="315"/>
      <c r="H1030" s="315"/>
      <c r="I1030" s="315"/>
      <c r="J1030" s="315"/>
      <c r="K1030" s="315"/>
      <c r="L1030" s="315"/>
      <c r="M1030" s="315"/>
      <c r="N1030" s="315"/>
      <c r="O1030" s="316"/>
      <c r="P1030" s="312">
        <f t="shared" si="261"/>
        <v>0</v>
      </c>
      <c r="Q1030" s="294"/>
      <c r="R1030" s="471"/>
      <c r="S1030" s="472"/>
      <c r="T1030" s="289"/>
    </row>
    <row r="1031" spans="2:20" ht="18.75" customHeight="1">
      <c r="B1031" s="292"/>
      <c r="C1031" s="313" t="s">
        <v>211</v>
      </c>
      <c r="D1031" s="315"/>
      <c r="E1031" s="315"/>
      <c r="F1031" s="315"/>
      <c r="G1031" s="315"/>
      <c r="H1031" s="315"/>
      <c r="I1031" s="315"/>
      <c r="J1031" s="315"/>
      <c r="K1031" s="315"/>
      <c r="L1031" s="315"/>
      <c r="M1031" s="315"/>
      <c r="N1031" s="315"/>
      <c r="O1031" s="316"/>
      <c r="P1031" s="312">
        <f t="shared" si="261"/>
        <v>0</v>
      </c>
      <c r="Q1031" s="294"/>
      <c r="R1031" s="471"/>
      <c r="S1031" s="472"/>
      <c r="T1031" s="289"/>
    </row>
    <row r="1032" spans="2:20" ht="18.75" customHeight="1">
      <c r="B1032" s="292"/>
      <c r="C1032" s="313" t="s">
        <v>212</v>
      </c>
      <c r="D1032" s="315"/>
      <c r="E1032" s="315"/>
      <c r="F1032" s="315"/>
      <c r="G1032" s="315"/>
      <c r="H1032" s="315"/>
      <c r="I1032" s="315"/>
      <c r="J1032" s="315"/>
      <c r="K1032" s="315"/>
      <c r="L1032" s="315"/>
      <c r="M1032" s="315"/>
      <c r="N1032" s="315"/>
      <c r="O1032" s="316"/>
      <c r="P1032" s="312">
        <f t="shared" si="261"/>
        <v>0</v>
      </c>
      <c r="Q1032" s="294"/>
      <c r="R1032" s="471"/>
      <c r="S1032" s="472"/>
      <c r="T1032" s="289"/>
    </row>
    <row r="1033" spans="2:20" ht="18.75" customHeight="1">
      <c r="B1033" s="292"/>
      <c r="C1033" s="342" t="s">
        <v>213</v>
      </c>
      <c r="D1033" s="310"/>
      <c r="E1033" s="310"/>
      <c r="F1033" s="310"/>
      <c r="G1033" s="310"/>
      <c r="H1033" s="310"/>
      <c r="I1033" s="310"/>
      <c r="J1033" s="310"/>
      <c r="K1033" s="310"/>
      <c r="L1033" s="310"/>
      <c r="M1033" s="310"/>
      <c r="N1033" s="310"/>
      <c r="O1033" s="311"/>
      <c r="P1033" s="312">
        <f t="shared" si="261"/>
        <v>0</v>
      </c>
      <c r="Q1033" s="294"/>
      <c r="R1033" s="471"/>
      <c r="S1033" s="472"/>
      <c r="T1033" s="289"/>
    </row>
    <row r="1034" spans="2:20" ht="18.75" customHeight="1">
      <c r="B1034" s="292"/>
      <c r="C1034" s="346" t="s">
        <v>214</v>
      </c>
      <c r="D1034" s="310"/>
      <c r="E1034" s="310"/>
      <c r="F1034" s="310"/>
      <c r="G1034" s="310"/>
      <c r="H1034" s="310"/>
      <c r="I1034" s="310"/>
      <c r="J1034" s="310"/>
      <c r="K1034" s="310"/>
      <c r="L1034" s="310"/>
      <c r="M1034" s="310"/>
      <c r="N1034" s="310"/>
      <c r="O1034" s="311"/>
      <c r="P1034" s="312">
        <f t="shared" si="261"/>
        <v>0</v>
      </c>
      <c r="Q1034" s="294"/>
      <c r="R1034" s="471"/>
      <c r="S1034" s="472"/>
      <c r="T1034" s="289"/>
    </row>
    <row r="1035" spans="2:20" ht="18.75" customHeight="1">
      <c r="B1035" s="292"/>
      <c r="C1035" s="347" t="s">
        <v>215</v>
      </c>
      <c r="D1035" s="318"/>
      <c r="E1035" s="318"/>
      <c r="F1035" s="318"/>
      <c r="G1035" s="318"/>
      <c r="H1035" s="318"/>
      <c r="I1035" s="318"/>
      <c r="J1035" s="318"/>
      <c r="K1035" s="318"/>
      <c r="L1035" s="318"/>
      <c r="M1035" s="318"/>
      <c r="N1035" s="318"/>
      <c r="O1035" s="319"/>
      <c r="P1035" s="320">
        <f t="shared" si="261"/>
        <v>0</v>
      </c>
      <c r="Q1035" s="294"/>
      <c r="R1035" s="473"/>
      <c r="S1035" s="474"/>
      <c r="T1035" s="289"/>
    </row>
    <row r="1036" spans="2:20" ht="18.75" customHeight="1">
      <c r="B1036" s="292"/>
      <c r="C1036" s="348" t="s">
        <v>216</v>
      </c>
      <c r="D1036" s="322">
        <f t="shared" ref="D1036:O1036" si="263">SUBTOTAL(9,D1015:D1035)</f>
        <v>0</v>
      </c>
      <c r="E1036" s="322">
        <f t="shared" si="263"/>
        <v>0</v>
      </c>
      <c r="F1036" s="322">
        <f t="shared" si="263"/>
        <v>0</v>
      </c>
      <c r="G1036" s="322">
        <f t="shared" si="263"/>
        <v>0</v>
      </c>
      <c r="H1036" s="322">
        <f t="shared" si="263"/>
        <v>0</v>
      </c>
      <c r="I1036" s="322">
        <f t="shared" si="263"/>
        <v>0</v>
      </c>
      <c r="J1036" s="322">
        <f t="shared" si="263"/>
        <v>0</v>
      </c>
      <c r="K1036" s="322">
        <f t="shared" si="263"/>
        <v>0</v>
      </c>
      <c r="L1036" s="322">
        <f t="shared" si="263"/>
        <v>0</v>
      </c>
      <c r="M1036" s="322">
        <f t="shared" si="263"/>
        <v>0</v>
      </c>
      <c r="N1036" s="322">
        <f t="shared" si="263"/>
        <v>0</v>
      </c>
      <c r="O1036" s="323">
        <f t="shared" si="263"/>
        <v>0</v>
      </c>
      <c r="P1036" s="324">
        <f t="shared" si="261"/>
        <v>0</v>
      </c>
      <c r="Q1036" s="294"/>
      <c r="R1036" s="475"/>
      <c r="S1036" s="476"/>
      <c r="T1036" s="289"/>
    </row>
    <row r="1037" spans="2:20" ht="6" customHeight="1">
      <c r="B1037" s="292"/>
      <c r="C1037" s="294"/>
      <c r="D1037" s="294"/>
      <c r="E1037" s="294"/>
      <c r="F1037" s="294"/>
      <c r="G1037" s="294"/>
      <c r="H1037" s="294"/>
      <c r="I1037" s="294"/>
      <c r="J1037" s="294"/>
      <c r="K1037" s="294"/>
      <c r="L1037" s="294"/>
      <c r="M1037" s="294"/>
      <c r="N1037" s="294"/>
      <c r="O1037" s="294"/>
      <c r="P1037" s="294"/>
      <c r="Q1037" s="294"/>
      <c r="R1037" s="325"/>
      <c r="S1037" s="325"/>
      <c r="T1037" s="289"/>
    </row>
    <row r="1038" spans="2:20" ht="18.75" customHeight="1">
      <c r="B1038" s="326"/>
      <c r="C1038" s="342" t="s">
        <v>217</v>
      </c>
      <c r="D1038" s="327"/>
      <c r="E1038" s="327"/>
      <c r="F1038" s="327"/>
      <c r="G1038" s="327"/>
      <c r="H1038" s="327"/>
      <c r="I1038" s="327"/>
      <c r="J1038" s="327"/>
      <c r="K1038" s="327"/>
      <c r="L1038" s="327"/>
      <c r="M1038" s="327"/>
      <c r="N1038" s="327"/>
      <c r="O1038" s="328"/>
      <c r="P1038" s="329">
        <f t="shared" ref="P1038:P1039" si="264">SUM(D1038:O1038)</f>
        <v>0</v>
      </c>
      <c r="Q1038" s="294"/>
      <c r="R1038" s="471"/>
      <c r="S1038" s="472"/>
      <c r="T1038" s="289"/>
    </row>
    <row r="1039" spans="2:20" ht="18.75" customHeight="1">
      <c r="B1039" s="326"/>
      <c r="C1039" s="342" t="s">
        <v>218</v>
      </c>
      <c r="D1039" s="327"/>
      <c r="E1039" s="327"/>
      <c r="F1039" s="327"/>
      <c r="G1039" s="327"/>
      <c r="H1039" s="327"/>
      <c r="I1039" s="327"/>
      <c r="J1039" s="327"/>
      <c r="K1039" s="327"/>
      <c r="L1039" s="327"/>
      <c r="M1039" s="327"/>
      <c r="N1039" s="330"/>
      <c r="O1039" s="331"/>
      <c r="P1039" s="332">
        <f t="shared" si="264"/>
        <v>0</v>
      </c>
      <c r="Q1039" s="294"/>
      <c r="R1039" s="473"/>
      <c r="S1039" s="474"/>
      <c r="T1039" s="289"/>
    </row>
    <row r="1040" spans="2:20" s="308" customFormat="1" ht="18.75" customHeight="1">
      <c r="B1040" s="301"/>
      <c r="C1040" s="294"/>
      <c r="D1040" s="294"/>
      <c r="E1040" s="294"/>
      <c r="F1040" s="294"/>
      <c r="G1040" s="294"/>
      <c r="H1040" s="294"/>
      <c r="I1040" s="294"/>
      <c r="J1040" s="294"/>
      <c r="K1040" s="294"/>
      <c r="L1040" s="294"/>
      <c r="M1040" s="294"/>
      <c r="N1040" s="349" t="s">
        <v>219</v>
      </c>
      <c r="O1040" s="349"/>
      <c r="P1040" s="335">
        <f t="shared" ref="P1040:P1077" si="265">ROUND(IF(P1038*P1039=0,0,P1036/P1038*P1039),2)</f>
        <v>0</v>
      </c>
      <c r="Q1040" s="306"/>
      <c r="R1040" s="477"/>
      <c r="S1040" s="478"/>
      <c r="T1040" s="307"/>
    </row>
    <row r="1041" spans="2:24" ht="30" customHeight="1">
      <c r="B1041" s="289"/>
      <c r="C1041" s="294"/>
      <c r="D1041" s="294"/>
      <c r="E1041" s="294"/>
      <c r="F1041" s="294"/>
      <c r="G1041" s="294"/>
      <c r="H1041" s="294"/>
      <c r="I1041" s="294"/>
      <c r="J1041" s="294"/>
      <c r="K1041" s="294"/>
      <c r="L1041" s="294"/>
      <c r="M1041" s="294"/>
      <c r="N1041" s="294"/>
      <c r="O1041" s="294"/>
      <c r="P1041" s="294"/>
      <c r="Q1041" s="294"/>
      <c r="R1041" s="294"/>
      <c r="S1041" s="294"/>
      <c r="T1041" s="289"/>
    </row>
    <row r="1042" spans="2:24" ht="18.75" customHeight="1">
      <c r="B1042" s="292">
        <f t="shared" ref="B1042" si="266">D1042</f>
        <v>0</v>
      </c>
      <c r="C1042" s="337" t="s">
        <v>183</v>
      </c>
      <c r="D1042" s="479"/>
      <c r="E1042" s="480"/>
      <c r="F1042" s="480"/>
      <c r="G1042" s="480"/>
      <c r="H1042" s="480"/>
      <c r="I1042" s="481"/>
      <c r="J1042" s="294"/>
      <c r="K1042" s="294"/>
      <c r="L1042" s="295"/>
      <c r="M1042" s="294"/>
      <c r="N1042" s="294"/>
      <c r="O1042" s="294"/>
      <c r="P1042" s="296"/>
      <c r="Q1042" s="294"/>
      <c r="R1042" s="296"/>
      <c r="S1042" s="296"/>
      <c r="T1042" s="289"/>
    </row>
    <row r="1043" spans="2:24" ht="18.75" customHeight="1">
      <c r="B1043" s="292"/>
      <c r="C1043" s="338" t="s">
        <v>184</v>
      </c>
      <c r="D1043" s="479"/>
      <c r="E1043" s="480"/>
      <c r="F1043" s="480"/>
      <c r="G1043" s="480"/>
      <c r="H1043" s="480"/>
      <c r="I1043" s="481"/>
      <c r="J1043" s="294"/>
      <c r="K1043" s="295"/>
      <c r="L1043" s="294"/>
      <c r="M1043" s="294"/>
      <c r="N1043" s="294"/>
      <c r="O1043" s="294"/>
      <c r="P1043" s="296"/>
      <c r="Q1043" s="294"/>
      <c r="R1043" s="296"/>
      <c r="S1043" s="296"/>
      <c r="T1043" s="289"/>
    </row>
    <row r="1044" spans="2:24" ht="18.75" customHeight="1">
      <c r="B1044" s="292">
        <f t="shared" ref="B1044:B1046" si="267">D1044</f>
        <v>0</v>
      </c>
      <c r="C1044" s="338" t="s">
        <v>8</v>
      </c>
      <c r="D1044" s="479"/>
      <c r="E1044" s="480"/>
      <c r="F1044" s="480"/>
      <c r="G1044" s="480"/>
      <c r="H1044" s="480"/>
      <c r="I1044" s="481"/>
      <c r="J1044" s="294"/>
      <c r="K1044" s="294"/>
      <c r="L1044" s="295"/>
      <c r="M1044" s="294"/>
      <c r="N1044" s="294"/>
      <c r="O1044" s="294"/>
      <c r="P1044" s="296"/>
      <c r="Q1044" s="294"/>
      <c r="R1044" s="339" t="s">
        <v>185</v>
      </c>
      <c r="S1044" s="340"/>
      <c r="T1044" s="289"/>
    </row>
    <row r="1045" spans="2:24" ht="18.75" customHeight="1">
      <c r="B1045" s="292">
        <f t="shared" si="267"/>
        <v>0</v>
      </c>
      <c r="C1045" s="338" t="s">
        <v>186</v>
      </c>
      <c r="D1045" s="479"/>
      <c r="E1045" s="480"/>
      <c r="F1045" s="480"/>
      <c r="G1045" s="480"/>
      <c r="H1045" s="480"/>
      <c r="I1045" s="481"/>
      <c r="J1045" s="294"/>
      <c r="K1045" s="294"/>
      <c r="L1045" s="295"/>
      <c r="M1045" s="294"/>
      <c r="N1045" s="294"/>
      <c r="O1045" s="294"/>
      <c r="P1045" s="296"/>
      <c r="Q1045" s="294"/>
      <c r="R1045" s="298" t="s">
        <v>189</v>
      </c>
      <c r="S1045" s="299"/>
      <c r="T1045" s="289"/>
    </row>
    <row r="1046" spans="2:24" ht="18.75" customHeight="1">
      <c r="B1046" s="292">
        <f t="shared" si="267"/>
        <v>0</v>
      </c>
      <c r="C1046" s="338" t="s">
        <v>190</v>
      </c>
      <c r="D1046" s="479"/>
      <c r="E1046" s="480"/>
      <c r="F1046" s="480"/>
      <c r="G1046" s="480"/>
      <c r="H1046" s="480"/>
      <c r="I1046" s="481"/>
      <c r="J1046" s="294"/>
      <c r="K1046" s="294"/>
      <c r="L1046" s="295"/>
      <c r="M1046" s="294"/>
      <c r="N1046" s="294"/>
      <c r="O1046" s="294"/>
      <c r="P1046" s="296"/>
      <c r="Q1046" s="294"/>
      <c r="R1046" s="298" t="s">
        <v>191</v>
      </c>
      <c r="S1046" s="299"/>
      <c r="T1046" s="289"/>
    </row>
    <row r="1047" spans="2:24" ht="18.75" customHeight="1">
      <c r="B1047" s="292"/>
      <c r="C1047" s="338" t="s">
        <v>172</v>
      </c>
      <c r="D1047" s="471"/>
      <c r="E1047" s="482"/>
      <c r="F1047" s="482"/>
      <c r="G1047" s="482"/>
      <c r="H1047" s="482"/>
      <c r="I1047" s="472"/>
      <c r="J1047" s="294"/>
      <c r="K1047" s="295"/>
      <c r="L1047" s="294"/>
      <c r="M1047" s="294"/>
      <c r="N1047" s="294"/>
      <c r="O1047" s="294"/>
      <c r="P1047" s="296"/>
      <c r="Q1047" s="294"/>
      <c r="R1047" s="298" t="s">
        <v>192</v>
      </c>
      <c r="S1047" s="299"/>
      <c r="T1047" s="289"/>
    </row>
    <row r="1048" spans="2:24" ht="18.75" customHeight="1">
      <c r="B1048" s="341">
        <f t="shared" ref="B1048" si="268">D1048</f>
        <v>0</v>
      </c>
      <c r="C1048" s="338" t="s">
        <v>193</v>
      </c>
      <c r="D1048" s="483"/>
      <c r="E1048" s="484"/>
      <c r="F1048" s="484"/>
      <c r="G1048" s="484"/>
      <c r="H1048" s="484"/>
      <c r="I1048" s="485"/>
      <c r="J1048" s="294"/>
      <c r="K1048" s="295"/>
      <c r="L1048" s="294"/>
      <c r="M1048" s="294"/>
      <c r="N1048" s="294"/>
      <c r="O1048" s="294"/>
      <c r="P1048" s="296"/>
      <c r="Q1048" s="294"/>
      <c r="R1048" s="296"/>
      <c r="S1048" s="296"/>
      <c r="T1048" s="289"/>
    </row>
    <row r="1049" spans="2:24" ht="12" customHeight="1">
      <c r="B1049" s="292"/>
      <c r="C1049" s="294"/>
      <c r="D1049" s="294"/>
      <c r="E1049" s="294"/>
      <c r="F1049" s="294"/>
      <c r="G1049" s="294"/>
      <c r="H1049" s="294"/>
      <c r="I1049" s="294"/>
      <c r="J1049" s="294"/>
      <c r="K1049" s="294"/>
      <c r="L1049" s="294"/>
      <c r="M1049" s="294"/>
      <c r="N1049" s="294"/>
      <c r="O1049" s="294"/>
      <c r="P1049" s="294"/>
      <c r="Q1049" s="294"/>
      <c r="R1049" s="294"/>
      <c r="S1049" s="294"/>
      <c r="T1049" s="289"/>
    </row>
    <row r="1050" spans="2:24" s="308" customFormat="1" ht="18.75" customHeight="1">
      <c r="B1050" s="301"/>
      <c r="C1050" s="338" t="s">
        <v>187</v>
      </c>
      <c r="D1050" s="303"/>
      <c r="E1050" s="303"/>
      <c r="F1050" s="303"/>
      <c r="G1050" s="303"/>
      <c r="H1050" s="303"/>
      <c r="I1050" s="303"/>
      <c r="J1050" s="303"/>
      <c r="K1050" s="303"/>
      <c r="L1050" s="303"/>
      <c r="M1050" s="303"/>
      <c r="N1050" s="303"/>
      <c r="O1050" s="304"/>
      <c r="P1050" s="305" t="s">
        <v>188</v>
      </c>
      <c r="Q1050" s="306"/>
      <c r="R1050" s="486" t="s">
        <v>194</v>
      </c>
      <c r="S1050" s="487"/>
      <c r="T1050" s="307"/>
      <c r="V1050" s="288"/>
      <c r="W1050" s="288"/>
      <c r="X1050" s="288"/>
    </row>
    <row r="1051" spans="2:24" ht="6" customHeight="1">
      <c r="B1051" s="292"/>
      <c r="C1051" s="294"/>
      <c r="D1051" s="294"/>
      <c r="E1051" s="294"/>
      <c r="F1051" s="294"/>
      <c r="G1051" s="294"/>
      <c r="H1051" s="294"/>
      <c r="I1051" s="294"/>
      <c r="J1051" s="294"/>
      <c r="K1051" s="294"/>
      <c r="L1051" s="294"/>
      <c r="M1051" s="294"/>
      <c r="N1051" s="294"/>
      <c r="O1051" s="294"/>
      <c r="P1051" s="294"/>
      <c r="Q1051" s="294"/>
      <c r="R1051" s="294"/>
      <c r="S1051" s="294"/>
      <c r="T1051" s="289"/>
    </row>
    <row r="1052" spans="2:24" ht="18.75" customHeight="1">
      <c r="B1052" s="292"/>
      <c r="C1052" s="342" t="s">
        <v>195</v>
      </c>
      <c r="D1052" s="310"/>
      <c r="E1052" s="310"/>
      <c r="F1052" s="310"/>
      <c r="G1052" s="310"/>
      <c r="H1052" s="310"/>
      <c r="I1052" s="310"/>
      <c r="J1052" s="310"/>
      <c r="K1052" s="310"/>
      <c r="L1052" s="310"/>
      <c r="M1052" s="310"/>
      <c r="N1052" s="310"/>
      <c r="O1052" s="311"/>
      <c r="P1052" s="312">
        <f t="shared" ref="P1052:P1062" si="269">SUM(D1052:O1052)</f>
        <v>0</v>
      </c>
      <c r="Q1052" s="294"/>
      <c r="R1052" s="471"/>
      <c r="S1052" s="472"/>
      <c r="T1052" s="289"/>
    </row>
    <row r="1053" spans="2:24" ht="18.75" customHeight="1">
      <c r="B1053" s="292"/>
      <c r="C1053" s="342" t="s">
        <v>196</v>
      </c>
      <c r="D1053" s="155"/>
      <c r="E1053" s="155"/>
      <c r="F1053" s="155"/>
      <c r="G1053" s="155"/>
      <c r="H1053" s="155"/>
      <c r="I1053" s="155"/>
      <c r="J1053" s="155"/>
      <c r="K1053" s="155"/>
      <c r="L1053" s="155"/>
      <c r="M1053" s="155"/>
      <c r="N1053" s="155"/>
      <c r="O1053" s="156"/>
      <c r="P1053" s="312">
        <f t="shared" si="269"/>
        <v>0</v>
      </c>
      <c r="Q1053" s="294"/>
      <c r="R1053" s="471"/>
      <c r="S1053" s="472"/>
      <c r="T1053" s="289"/>
    </row>
    <row r="1054" spans="2:24" ht="18.75" customHeight="1">
      <c r="B1054" s="292"/>
      <c r="C1054" s="343" t="s">
        <v>197</v>
      </c>
      <c r="D1054" s="310"/>
      <c r="E1054" s="310"/>
      <c r="F1054" s="310"/>
      <c r="G1054" s="310"/>
      <c r="H1054" s="310"/>
      <c r="I1054" s="310"/>
      <c r="J1054" s="310"/>
      <c r="K1054" s="310"/>
      <c r="L1054" s="310"/>
      <c r="M1054" s="310"/>
      <c r="N1054" s="310"/>
      <c r="O1054" s="311"/>
      <c r="P1054" s="312">
        <f t="shared" si="269"/>
        <v>0</v>
      </c>
      <c r="Q1054" s="294"/>
      <c r="R1054" s="471"/>
      <c r="S1054" s="472"/>
      <c r="T1054" s="289"/>
    </row>
    <row r="1055" spans="2:24" ht="18.75" customHeight="1">
      <c r="B1055" s="292"/>
      <c r="C1055" s="343" t="s">
        <v>198</v>
      </c>
      <c r="D1055" s="310"/>
      <c r="E1055" s="310"/>
      <c r="F1055" s="310"/>
      <c r="G1055" s="310"/>
      <c r="H1055" s="310"/>
      <c r="I1055" s="310"/>
      <c r="J1055" s="310"/>
      <c r="K1055" s="310"/>
      <c r="L1055" s="310"/>
      <c r="M1055" s="310"/>
      <c r="N1055" s="310"/>
      <c r="O1055" s="311"/>
      <c r="P1055" s="312">
        <f t="shared" si="269"/>
        <v>0</v>
      </c>
      <c r="Q1055" s="294"/>
      <c r="R1055" s="471"/>
      <c r="S1055" s="472"/>
      <c r="T1055" s="289"/>
    </row>
    <row r="1056" spans="2:24" ht="18.75" customHeight="1">
      <c r="B1056" s="292"/>
      <c r="C1056" s="343" t="s">
        <v>199</v>
      </c>
      <c r="D1056" s="310"/>
      <c r="E1056" s="310"/>
      <c r="F1056" s="310"/>
      <c r="G1056" s="310"/>
      <c r="H1056" s="310"/>
      <c r="I1056" s="310"/>
      <c r="J1056" s="310"/>
      <c r="K1056" s="310"/>
      <c r="L1056" s="310"/>
      <c r="M1056" s="310"/>
      <c r="N1056" s="310"/>
      <c r="O1056" s="311"/>
      <c r="P1056" s="312">
        <f t="shared" si="269"/>
        <v>0</v>
      </c>
      <c r="Q1056" s="294"/>
      <c r="R1056" s="471"/>
      <c r="S1056" s="472"/>
      <c r="T1056" s="289"/>
    </row>
    <row r="1057" spans="2:20" ht="18.75" customHeight="1">
      <c r="B1057" s="292"/>
      <c r="C1057" s="343" t="s">
        <v>200</v>
      </c>
      <c r="D1057" s="310"/>
      <c r="E1057" s="310"/>
      <c r="F1057" s="310"/>
      <c r="G1057" s="310"/>
      <c r="H1057" s="310"/>
      <c r="I1057" s="310"/>
      <c r="J1057" s="310"/>
      <c r="K1057" s="310"/>
      <c r="L1057" s="310"/>
      <c r="M1057" s="310"/>
      <c r="N1057" s="310"/>
      <c r="O1057" s="311"/>
      <c r="P1057" s="312">
        <f t="shared" si="269"/>
        <v>0</v>
      </c>
      <c r="Q1057" s="294"/>
      <c r="R1057" s="471"/>
      <c r="S1057" s="472"/>
      <c r="T1057" s="289"/>
    </row>
    <row r="1058" spans="2:20" ht="18.75" customHeight="1">
      <c r="B1058" s="292"/>
      <c r="C1058" s="343" t="s">
        <v>201</v>
      </c>
      <c r="D1058" s="310"/>
      <c r="E1058" s="310"/>
      <c r="F1058" s="310"/>
      <c r="G1058" s="310"/>
      <c r="H1058" s="310"/>
      <c r="I1058" s="310"/>
      <c r="J1058" s="310"/>
      <c r="K1058" s="310"/>
      <c r="L1058" s="310"/>
      <c r="M1058" s="310"/>
      <c r="N1058" s="310"/>
      <c r="O1058" s="311"/>
      <c r="P1058" s="312">
        <f t="shared" si="269"/>
        <v>0</v>
      </c>
      <c r="Q1058" s="294"/>
      <c r="R1058" s="471"/>
      <c r="S1058" s="472"/>
      <c r="T1058" s="289"/>
    </row>
    <row r="1059" spans="2:20" ht="18.75" customHeight="1">
      <c r="B1059" s="292"/>
      <c r="C1059" s="343" t="s">
        <v>202</v>
      </c>
      <c r="D1059" s="310"/>
      <c r="E1059" s="310"/>
      <c r="F1059" s="310"/>
      <c r="G1059" s="310"/>
      <c r="H1059" s="310"/>
      <c r="I1059" s="310"/>
      <c r="J1059" s="310"/>
      <c r="K1059" s="310"/>
      <c r="L1059" s="310"/>
      <c r="M1059" s="310"/>
      <c r="N1059" s="310"/>
      <c r="O1059" s="311"/>
      <c r="P1059" s="312">
        <f t="shared" si="269"/>
        <v>0</v>
      </c>
      <c r="Q1059" s="294"/>
      <c r="R1059" s="471"/>
      <c r="S1059" s="472"/>
      <c r="T1059" s="289"/>
    </row>
    <row r="1060" spans="2:20" ht="18.75" customHeight="1">
      <c r="B1060" s="292"/>
      <c r="C1060" s="343" t="s">
        <v>203</v>
      </c>
      <c r="D1060" s="310"/>
      <c r="E1060" s="310"/>
      <c r="F1060" s="310"/>
      <c r="G1060" s="310"/>
      <c r="H1060" s="310"/>
      <c r="I1060" s="310"/>
      <c r="J1060" s="310"/>
      <c r="K1060" s="310"/>
      <c r="L1060" s="310"/>
      <c r="M1060" s="310"/>
      <c r="N1060" s="310"/>
      <c r="O1060" s="311"/>
      <c r="P1060" s="312">
        <f t="shared" si="269"/>
        <v>0</v>
      </c>
      <c r="Q1060" s="294"/>
      <c r="R1060" s="471"/>
      <c r="S1060" s="472"/>
      <c r="T1060" s="289"/>
    </row>
    <row r="1061" spans="2:20" ht="18.75" customHeight="1">
      <c r="B1061" s="292"/>
      <c r="C1061" s="343" t="s">
        <v>204</v>
      </c>
      <c r="D1061" s="310"/>
      <c r="E1061" s="310"/>
      <c r="F1061" s="310"/>
      <c r="G1061" s="310"/>
      <c r="H1061" s="310"/>
      <c r="I1061" s="310"/>
      <c r="J1061" s="310"/>
      <c r="K1061" s="310"/>
      <c r="L1061" s="310"/>
      <c r="M1061" s="310"/>
      <c r="N1061" s="310"/>
      <c r="O1061" s="311"/>
      <c r="P1061" s="312">
        <f t="shared" si="269"/>
        <v>0</v>
      </c>
      <c r="Q1061" s="294"/>
      <c r="R1061" s="471"/>
      <c r="S1061" s="472"/>
      <c r="T1061" s="289"/>
    </row>
    <row r="1062" spans="2:20" ht="18.75" customHeight="1">
      <c r="B1062" s="292"/>
      <c r="C1062" s="338" t="s">
        <v>205</v>
      </c>
      <c r="D1062" s="344">
        <f t="shared" ref="D1062:O1062" si="270">SUBTOTAL(9,D1052:D1061)</f>
        <v>0</v>
      </c>
      <c r="E1062" s="344">
        <f t="shared" si="270"/>
        <v>0</v>
      </c>
      <c r="F1062" s="344">
        <f t="shared" si="270"/>
        <v>0</v>
      </c>
      <c r="G1062" s="344">
        <f t="shared" si="270"/>
        <v>0</v>
      </c>
      <c r="H1062" s="344">
        <f t="shared" si="270"/>
        <v>0</v>
      </c>
      <c r="I1062" s="344">
        <f t="shared" si="270"/>
        <v>0</v>
      </c>
      <c r="J1062" s="344">
        <f t="shared" si="270"/>
        <v>0</v>
      </c>
      <c r="K1062" s="344">
        <f t="shared" si="270"/>
        <v>0</v>
      </c>
      <c r="L1062" s="344">
        <f t="shared" si="270"/>
        <v>0</v>
      </c>
      <c r="M1062" s="344">
        <f t="shared" si="270"/>
        <v>0</v>
      </c>
      <c r="N1062" s="344">
        <f t="shared" si="270"/>
        <v>0</v>
      </c>
      <c r="O1062" s="345">
        <f t="shared" si="270"/>
        <v>0</v>
      </c>
      <c r="P1062" s="312">
        <f t="shared" si="269"/>
        <v>0</v>
      </c>
      <c r="Q1062" s="294"/>
      <c r="R1062" s="471"/>
      <c r="S1062" s="472"/>
      <c r="T1062" s="289"/>
    </row>
    <row r="1063" spans="2:20" ht="18.75" customHeight="1">
      <c r="B1063" s="292"/>
      <c r="C1063" s="313" t="s">
        <v>206</v>
      </c>
      <c r="D1063" s="315"/>
      <c r="E1063" s="315"/>
      <c r="F1063" s="315"/>
      <c r="G1063" s="315"/>
      <c r="H1063" s="315"/>
      <c r="I1063" s="315"/>
      <c r="J1063" s="315"/>
      <c r="K1063" s="315"/>
      <c r="L1063" s="315"/>
      <c r="M1063" s="315"/>
      <c r="N1063" s="315"/>
      <c r="O1063" s="316"/>
      <c r="P1063" s="312">
        <f t="shared" ref="P1063:P1073" si="271">SUM(D1063:O1063)</f>
        <v>0</v>
      </c>
      <c r="Q1063" s="294"/>
      <c r="R1063" s="471"/>
      <c r="S1063" s="472"/>
      <c r="T1063" s="289"/>
    </row>
    <row r="1064" spans="2:20" ht="18.75" customHeight="1">
      <c r="B1064" s="292"/>
      <c r="C1064" s="313" t="s">
        <v>207</v>
      </c>
      <c r="D1064" s="315"/>
      <c r="E1064" s="315"/>
      <c r="F1064" s="315"/>
      <c r="G1064" s="315"/>
      <c r="H1064" s="315"/>
      <c r="I1064" s="315"/>
      <c r="J1064" s="315"/>
      <c r="K1064" s="315"/>
      <c r="L1064" s="315"/>
      <c r="M1064" s="315"/>
      <c r="N1064" s="315"/>
      <c r="O1064" s="316"/>
      <c r="P1064" s="312">
        <f t="shared" si="271"/>
        <v>0</v>
      </c>
      <c r="Q1064" s="294"/>
      <c r="R1064" s="471"/>
      <c r="S1064" s="472"/>
      <c r="T1064" s="289"/>
    </row>
    <row r="1065" spans="2:20" ht="18.75" customHeight="1">
      <c r="B1065" s="292"/>
      <c r="C1065" s="338" t="s">
        <v>208</v>
      </c>
      <c r="D1065" s="344">
        <f t="shared" ref="D1065:O1065" si="272">SUBTOTAL(9,D1063:D1064)</f>
        <v>0</v>
      </c>
      <c r="E1065" s="344">
        <f t="shared" si="272"/>
        <v>0</v>
      </c>
      <c r="F1065" s="344">
        <f t="shared" si="272"/>
        <v>0</v>
      </c>
      <c r="G1065" s="344">
        <f t="shared" si="272"/>
        <v>0</v>
      </c>
      <c r="H1065" s="344">
        <f t="shared" si="272"/>
        <v>0</v>
      </c>
      <c r="I1065" s="344">
        <f t="shared" si="272"/>
        <v>0</v>
      </c>
      <c r="J1065" s="344">
        <f t="shared" si="272"/>
        <v>0</v>
      </c>
      <c r="K1065" s="344">
        <f t="shared" si="272"/>
        <v>0</v>
      </c>
      <c r="L1065" s="344">
        <f t="shared" si="272"/>
        <v>0</v>
      </c>
      <c r="M1065" s="344">
        <f t="shared" si="272"/>
        <v>0</v>
      </c>
      <c r="N1065" s="344">
        <f t="shared" si="272"/>
        <v>0</v>
      </c>
      <c r="O1065" s="345">
        <f t="shared" si="272"/>
        <v>0</v>
      </c>
      <c r="P1065" s="312">
        <f t="shared" si="271"/>
        <v>0</v>
      </c>
      <c r="Q1065" s="294"/>
      <c r="R1065" s="471"/>
      <c r="S1065" s="472"/>
      <c r="T1065" s="289"/>
    </row>
    <row r="1066" spans="2:20" ht="18.75" customHeight="1">
      <c r="B1066" s="292"/>
      <c r="C1066" s="313" t="s">
        <v>209</v>
      </c>
      <c r="D1066" s="315"/>
      <c r="E1066" s="315"/>
      <c r="F1066" s="315"/>
      <c r="G1066" s="315"/>
      <c r="H1066" s="315"/>
      <c r="I1066" s="315"/>
      <c r="J1066" s="315"/>
      <c r="K1066" s="315"/>
      <c r="L1066" s="315"/>
      <c r="M1066" s="315"/>
      <c r="N1066" s="315"/>
      <c r="O1066" s="316"/>
      <c r="P1066" s="312">
        <f t="shared" si="271"/>
        <v>0</v>
      </c>
      <c r="Q1066" s="294"/>
      <c r="R1066" s="471"/>
      <c r="S1066" s="472"/>
      <c r="T1066" s="289"/>
    </row>
    <row r="1067" spans="2:20" ht="18.75" customHeight="1">
      <c r="B1067" s="292"/>
      <c r="C1067" s="313" t="s">
        <v>210</v>
      </c>
      <c r="D1067" s="315"/>
      <c r="E1067" s="315"/>
      <c r="F1067" s="315"/>
      <c r="G1067" s="315"/>
      <c r="H1067" s="315"/>
      <c r="I1067" s="315"/>
      <c r="J1067" s="315"/>
      <c r="K1067" s="315"/>
      <c r="L1067" s="315"/>
      <c r="M1067" s="315"/>
      <c r="N1067" s="315"/>
      <c r="O1067" s="316"/>
      <c r="P1067" s="312">
        <f t="shared" si="271"/>
        <v>0</v>
      </c>
      <c r="Q1067" s="294"/>
      <c r="R1067" s="471"/>
      <c r="S1067" s="472"/>
      <c r="T1067" s="289"/>
    </row>
    <row r="1068" spans="2:20" ht="18.75" customHeight="1">
      <c r="B1068" s="292"/>
      <c r="C1068" s="313" t="s">
        <v>211</v>
      </c>
      <c r="D1068" s="315"/>
      <c r="E1068" s="315"/>
      <c r="F1068" s="315"/>
      <c r="G1068" s="315"/>
      <c r="H1068" s="315"/>
      <c r="I1068" s="315"/>
      <c r="J1068" s="315"/>
      <c r="K1068" s="315"/>
      <c r="L1068" s="315"/>
      <c r="M1068" s="315"/>
      <c r="N1068" s="315"/>
      <c r="O1068" s="316"/>
      <c r="P1068" s="312">
        <f t="shared" si="271"/>
        <v>0</v>
      </c>
      <c r="Q1068" s="294"/>
      <c r="R1068" s="471"/>
      <c r="S1068" s="472"/>
      <c r="T1068" s="289"/>
    </row>
    <row r="1069" spans="2:20" ht="18.75" customHeight="1">
      <c r="B1069" s="292"/>
      <c r="C1069" s="313" t="s">
        <v>212</v>
      </c>
      <c r="D1069" s="315"/>
      <c r="E1069" s="315"/>
      <c r="F1069" s="315"/>
      <c r="G1069" s="315"/>
      <c r="H1069" s="315"/>
      <c r="I1069" s="315"/>
      <c r="J1069" s="315"/>
      <c r="K1069" s="315"/>
      <c r="L1069" s="315"/>
      <c r="M1069" s="315"/>
      <c r="N1069" s="315"/>
      <c r="O1069" s="316"/>
      <c r="P1069" s="312">
        <f t="shared" si="271"/>
        <v>0</v>
      </c>
      <c r="Q1069" s="294"/>
      <c r="R1069" s="471"/>
      <c r="S1069" s="472"/>
      <c r="T1069" s="289"/>
    </row>
    <row r="1070" spans="2:20" ht="18.75" customHeight="1">
      <c r="B1070" s="292"/>
      <c r="C1070" s="342" t="s">
        <v>213</v>
      </c>
      <c r="D1070" s="310"/>
      <c r="E1070" s="310"/>
      <c r="F1070" s="310"/>
      <c r="G1070" s="310"/>
      <c r="H1070" s="310"/>
      <c r="I1070" s="310"/>
      <c r="J1070" s="310"/>
      <c r="K1070" s="310"/>
      <c r="L1070" s="310"/>
      <c r="M1070" s="310"/>
      <c r="N1070" s="310"/>
      <c r="O1070" s="311"/>
      <c r="P1070" s="312">
        <f t="shared" si="271"/>
        <v>0</v>
      </c>
      <c r="Q1070" s="294"/>
      <c r="R1070" s="471"/>
      <c r="S1070" s="472"/>
      <c r="T1070" s="289"/>
    </row>
    <row r="1071" spans="2:20" ht="18.75" customHeight="1">
      <c r="B1071" s="292"/>
      <c r="C1071" s="346" t="s">
        <v>214</v>
      </c>
      <c r="D1071" s="310"/>
      <c r="E1071" s="310"/>
      <c r="F1071" s="310"/>
      <c r="G1071" s="310"/>
      <c r="H1071" s="310"/>
      <c r="I1071" s="310"/>
      <c r="J1071" s="310"/>
      <c r="K1071" s="310"/>
      <c r="L1071" s="310"/>
      <c r="M1071" s="310"/>
      <c r="N1071" s="310"/>
      <c r="O1071" s="311"/>
      <c r="P1071" s="312">
        <f t="shared" si="271"/>
        <v>0</v>
      </c>
      <c r="Q1071" s="294"/>
      <c r="R1071" s="471"/>
      <c r="S1071" s="472"/>
      <c r="T1071" s="289"/>
    </row>
    <row r="1072" spans="2:20" ht="18.75" customHeight="1">
      <c r="B1072" s="292"/>
      <c r="C1072" s="347" t="s">
        <v>215</v>
      </c>
      <c r="D1072" s="318"/>
      <c r="E1072" s="318"/>
      <c r="F1072" s="318"/>
      <c r="G1072" s="318"/>
      <c r="H1072" s="318"/>
      <c r="I1072" s="318"/>
      <c r="J1072" s="318"/>
      <c r="K1072" s="318"/>
      <c r="L1072" s="318"/>
      <c r="M1072" s="318"/>
      <c r="N1072" s="318"/>
      <c r="O1072" s="319"/>
      <c r="P1072" s="320">
        <f t="shared" si="271"/>
        <v>0</v>
      </c>
      <c r="Q1072" s="294"/>
      <c r="R1072" s="473"/>
      <c r="S1072" s="474"/>
      <c r="T1072" s="289"/>
    </row>
    <row r="1073" spans="2:24" ht="18.75" customHeight="1">
      <c r="B1073" s="292"/>
      <c r="C1073" s="348" t="s">
        <v>216</v>
      </c>
      <c r="D1073" s="322">
        <f t="shared" ref="D1073:O1073" si="273">SUBTOTAL(9,D1052:D1072)</f>
        <v>0</v>
      </c>
      <c r="E1073" s="322">
        <f t="shared" si="273"/>
        <v>0</v>
      </c>
      <c r="F1073" s="322">
        <f t="shared" si="273"/>
        <v>0</v>
      </c>
      <c r="G1073" s="322">
        <f t="shared" si="273"/>
        <v>0</v>
      </c>
      <c r="H1073" s="322">
        <f t="shared" si="273"/>
        <v>0</v>
      </c>
      <c r="I1073" s="322">
        <f t="shared" si="273"/>
        <v>0</v>
      </c>
      <c r="J1073" s="322">
        <f t="shared" si="273"/>
        <v>0</v>
      </c>
      <c r="K1073" s="322">
        <f t="shared" si="273"/>
        <v>0</v>
      </c>
      <c r="L1073" s="322">
        <f t="shared" si="273"/>
        <v>0</v>
      </c>
      <c r="M1073" s="322">
        <f t="shared" si="273"/>
        <v>0</v>
      </c>
      <c r="N1073" s="322">
        <f t="shared" si="273"/>
        <v>0</v>
      </c>
      <c r="O1073" s="323">
        <f t="shared" si="273"/>
        <v>0</v>
      </c>
      <c r="P1073" s="324">
        <f t="shared" si="271"/>
        <v>0</v>
      </c>
      <c r="Q1073" s="294"/>
      <c r="R1073" s="475"/>
      <c r="S1073" s="476"/>
      <c r="T1073" s="289"/>
    </row>
    <row r="1074" spans="2:24" ht="6" customHeight="1">
      <c r="B1074" s="292"/>
      <c r="C1074" s="294"/>
      <c r="D1074" s="294"/>
      <c r="E1074" s="294"/>
      <c r="F1074" s="294"/>
      <c r="G1074" s="294"/>
      <c r="H1074" s="294"/>
      <c r="I1074" s="294"/>
      <c r="J1074" s="294"/>
      <c r="K1074" s="294"/>
      <c r="L1074" s="294"/>
      <c r="M1074" s="294"/>
      <c r="N1074" s="294"/>
      <c r="O1074" s="294"/>
      <c r="P1074" s="294"/>
      <c r="Q1074" s="294"/>
      <c r="R1074" s="325"/>
      <c r="S1074" s="325"/>
      <c r="T1074" s="289"/>
    </row>
    <row r="1075" spans="2:24" ht="18.75" customHeight="1">
      <c r="B1075" s="326"/>
      <c r="C1075" s="342" t="s">
        <v>217</v>
      </c>
      <c r="D1075" s="327"/>
      <c r="E1075" s="327"/>
      <c r="F1075" s="327"/>
      <c r="G1075" s="327"/>
      <c r="H1075" s="327"/>
      <c r="I1075" s="327"/>
      <c r="J1075" s="327"/>
      <c r="K1075" s="327"/>
      <c r="L1075" s="327"/>
      <c r="M1075" s="327"/>
      <c r="N1075" s="327"/>
      <c r="O1075" s="328"/>
      <c r="P1075" s="329">
        <f t="shared" ref="P1075:P1076" si="274">SUM(D1075:O1075)</f>
        <v>0</v>
      </c>
      <c r="Q1075" s="294"/>
      <c r="R1075" s="471"/>
      <c r="S1075" s="472"/>
      <c r="T1075" s="289"/>
    </row>
    <row r="1076" spans="2:24" ht="18.75" customHeight="1">
      <c r="B1076" s="326"/>
      <c r="C1076" s="342" t="s">
        <v>218</v>
      </c>
      <c r="D1076" s="327"/>
      <c r="E1076" s="327"/>
      <c r="F1076" s="327"/>
      <c r="G1076" s="327"/>
      <c r="H1076" s="327"/>
      <c r="I1076" s="327"/>
      <c r="J1076" s="327"/>
      <c r="K1076" s="327"/>
      <c r="L1076" s="327"/>
      <c r="M1076" s="327"/>
      <c r="N1076" s="330"/>
      <c r="O1076" s="331"/>
      <c r="P1076" s="332">
        <f t="shared" si="274"/>
        <v>0</v>
      </c>
      <c r="Q1076" s="294"/>
      <c r="R1076" s="473"/>
      <c r="S1076" s="474"/>
      <c r="T1076" s="289"/>
    </row>
    <row r="1077" spans="2:24" s="308" customFormat="1" ht="18.75" customHeight="1">
      <c r="B1077" s="301"/>
      <c r="C1077" s="294"/>
      <c r="D1077" s="294"/>
      <c r="E1077" s="294"/>
      <c r="F1077" s="294"/>
      <c r="G1077" s="294"/>
      <c r="H1077" s="294"/>
      <c r="I1077" s="294"/>
      <c r="J1077" s="294"/>
      <c r="K1077" s="294"/>
      <c r="L1077" s="294"/>
      <c r="M1077" s="294"/>
      <c r="N1077" s="349" t="s">
        <v>219</v>
      </c>
      <c r="O1077" s="349"/>
      <c r="P1077" s="335">
        <f t="shared" si="265"/>
        <v>0</v>
      </c>
      <c r="Q1077" s="306"/>
      <c r="R1077" s="477"/>
      <c r="S1077" s="478"/>
      <c r="T1077" s="307"/>
    </row>
    <row r="1078" spans="2:24" ht="30" customHeight="1">
      <c r="B1078" s="289"/>
      <c r="C1078" s="294"/>
      <c r="D1078" s="294"/>
      <c r="E1078" s="294"/>
      <c r="F1078" s="294"/>
      <c r="G1078" s="294"/>
      <c r="H1078" s="294"/>
      <c r="I1078" s="294"/>
      <c r="J1078" s="294"/>
      <c r="K1078" s="294"/>
      <c r="L1078" s="294"/>
      <c r="M1078" s="294"/>
      <c r="N1078" s="294"/>
      <c r="O1078" s="294"/>
      <c r="P1078" s="294"/>
      <c r="Q1078" s="294"/>
      <c r="R1078" s="294"/>
      <c r="S1078" s="294"/>
      <c r="T1078" s="289"/>
    </row>
    <row r="1079" spans="2:24" ht="18.75" customHeight="1">
      <c r="B1079" s="292">
        <f t="shared" ref="B1079" si="275">D1079</f>
        <v>0</v>
      </c>
      <c r="C1079" s="337" t="s">
        <v>183</v>
      </c>
      <c r="D1079" s="479"/>
      <c r="E1079" s="480"/>
      <c r="F1079" s="480"/>
      <c r="G1079" s="480"/>
      <c r="H1079" s="480"/>
      <c r="I1079" s="481"/>
      <c r="J1079" s="294"/>
      <c r="K1079" s="294"/>
      <c r="L1079" s="295"/>
      <c r="M1079" s="294"/>
      <c r="N1079" s="294"/>
      <c r="O1079" s="294"/>
      <c r="P1079" s="296"/>
      <c r="Q1079" s="294"/>
      <c r="R1079" s="296"/>
      <c r="S1079" s="296"/>
      <c r="T1079" s="289"/>
    </row>
    <row r="1080" spans="2:24" ht="18.75" customHeight="1">
      <c r="B1080" s="292"/>
      <c r="C1080" s="338" t="s">
        <v>184</v>
      </c>
      <c r="D1080" s="479"/>
      <c r="E1080" s="480"/>
      <c r="F1080" s="480"/>
      <c r="G1080" s="480"/>
      <c r="H1080" s="480"/>
      <c r="I1080" s="481"/>
      <c r="J1080" s="294"/>
      <c r="K1080" s="295"/>
      <c r="L1080" s="294"/>
      <c r="M1080" s="294"/>
      <c r="N1080" s="294"/>
      <c r="O1080" s="294"/>
      <c r="P1080" s="296"/>
      <c r="Q1080" s="294"/>
      <c r="R1080" s="296"/>
      <c r="S1080" s="296"/>
      <c r="T1080" s="289"/>
    </row>
    <row r="1081" spans="2:24" ht="18.75" customHeight="1">
      <c r="B1081" s="292">
        <f t="shared" ref="B1081:B1083" si="276">D1081</f>
        <v>0</v>
      </c>
      <c r="C1081" s="338" t="s">
        <v>8</v>
      </c>
      <c r="D1081" s="479"/>
      <c r="E1081" s="480"/>
      <c r="F1081" s="480"/>
      <c r="G1081" s="480"/>
      <c r="H1081" s="480"/>
      <c r="I1081" s="481"/>
      <c r="J1081" s="294"/>
      <c r="K1081" s="294"/>
      <c r="L1081" s="295"/>
      <c r="M1081" s="294"/>
      <c r="N1081" s="294"/>
      <c r="O1081" s="294"/>
      <c r="P1081" s="296"/>
      <c r="Q1081" s="294"/>
      <c r="R1081" s="339" t="s">
        <v>185</v>
      </c>
      <c r="S1081" s="340"/>
      <c r="T1081" s="289"/>
    </row>
    <row r="1082" spans="2:24" ht="18.75" customHeight="1">
      <c r="B1082" s="292">
        <f t="shared" si="276"/>
        <v>0</v>
      </c>
      <c r="C1082" s="338" t="s">
        <v>186</v>
      </c>
      <c r="D1082" s="479"/>
      <c r="E1082" s="480"/>
      <c r="F1082" s="480"/>
      <c r="G1082" s="480"/>
      <c r="H1082" s="480"/>
      <c r="I1082" s="481"/>
      <c r="J1082" s="294"/>
      <c r="K1082" s="294"/>
      <c r="L1082" s="295"/>
      <c r="M1082" s="294"/>
      <c r="N1082" s="294"/>
      <c r="O1082" s="294"/>
      <c r="P1082" s="296"/>
      <c r="Q1082" s="294"/>
      <c r="R1082" s="298" t="s">
        <v>189</v>
      </c>
      <c r="S1082" s="299"/>
      <c r="T1082" s="289"/>
    </row>
    <row r="1083" spans="2:24" ht="18.75" customHeight="1">
      <c r="B1083" s="292">
        <f t="shared" si="276"/>
        <v>0</v>
      </c>
      <c r="C1083" s="338" t="s">
        <v>190</v>
      </c>
      <c r="D1083" s="479"/>
      <c r="E1083" s="480"/>
      <c r="F1083" s="480"/>
      <c r="G1083" s="480"/>
      <c r="H1083" s="480"/>
      <c r="I1083" s="481"/>
      <c r="J1083" s="294"/>
      <c r="K1083" s="294"/>
      <c r="L1083" s="295"/>
      <c r="M1083" s="294"/>
      <c r="N1083" s="294"/>
      <c r="O1083" s="294"/>
      <c r="P1083" s="296"/>
      <c r="Q1083" s="294"/>
      <c r="R1083" s="298" t="s">
        <v>191</v>
      </c>
      <c r="S1083" s="299"/>
      <c r="T1083" s="289"/>
    </row>
    <row r="1084" spans="2:24" ht="18.75" customHeight="1">
      <c r="B1084" s="292"/>
      <c r="C1084" s="338" t="s">
        <v>172</v>
      </c>
      <c r="D1084" s="471"/>
      <c r="E1084" s="482"/>
      <c r="F1084" s="482"/>
      <c r="G1084" s="482"/>
      <c r="H1084" s="482"/>
      <c r="I1084" s="472"/>
      <c r="J1084" s="294"/>
      <c r="K1084" s="295"/>
      <c r="L1084" s="294"/>
      <c r="M1084" s="294"/>
      <c r="N1084" s="294"/>
      <c r="O1084" s="294"/>
      <c r="P1084" s="296"/>
      <c r="Q1084" s="294"/>
      <c r="R1084" s="298" t="s">
        <v>192</v>
      </c>
      <c r="S1084" s="299"/>
      <c r="T1084" s="289"/>
    </row>
    <row r="1085" spans="2:24" ht="18.75" customHeight="1">
      <c r="B1085" s="341">
        <f t="shared" ref="B1085" si="277">D1085</f>
        <v>0</v>
      </c>
      <c r="C1085" s="338" t="s">
        <v>193</v>
      </c>
      <c r="D1085" s="483"/>
      <c r="E1085" s="484"/>
      <c r="F1085" s="484"/>
      <c r="G1085" s="484"/>
      <c r="H1085" s="484"/>
      <c r="I1085" s="485"/>
      <c r="J1085" s="294"/>
      <c r="K1085" s="295"/>
      <c r="L1085" s="294"/>
      <c r="M1085" s="294"/>
      <c r="N1085" s="294"/>
      <c r="O1085" s="294"/>
      <c r="P1085" s="296"/>
      <c r="Q1085" s="294"/>
      <c r="R1085" s="296"/>
      <c r="S1085" s="296"/>
      <c r="T1085" s="289"/>
    </row>
    <row r="1086" spans="2:24" ht="12" customHeight="1">
      <c r="B1086" s="292"/>
      <c r="C1086" s="294"/>
      <c r="D1086" s="294"/>
      <c r="E1086" s="294"/>
      <c r="F1086" s="294"/>
      <c r="G1086" s="294"/>
      <c r="H1086" s="294"/>
      <c r="I1086" s="294"/>
      <c r="J1086" s="294"/>
      <c r="K1086" s="294"/>
      <c r="L1086" s="294"/>
      <c r="M1086" s="294"/>
      <c r="N1086" s="294"/>
      <c r="O1086" s="294"/>
      <c r="P1086" s="294"/>
      <c r="Q1086" s="294"/>
      <c r="R1086" s="294"/>
      <c r="S1086" s="294"/>
      <c r="T1086" s="289"/>
    </row>
    <row r="1087" spans="2:24" s="308" customFormat="1" ht="18.75" customHeight="1">
      <c r="B1087" s="301"/>
      <c r="C1087" s="338" t="s">
        <v>187</v>
      </c>
      <c r="D1087" s="303"/>
      <c r="E1087" s="303"/>
      <c r="F1087" s="303"/>
      <c r="G1087" s="303"/>
      <c r="H1087" s="303"/>
      <c r="I1087" s="303"/>
      <c r="J1087" s="303"/>
      <c r="K1087" s="303"/>
      <c r="L1087" s="303"/>
      <c r="M1087" s="303"/>
      <c r="N1087" s="303"/>
      <c r="O1087" s="304"/>
      <c r="P1087" s="305" t="s">
        <v>188</v>
      </c>
      <c r="Q1087" s="306"/>
      <c r="R1087" s="486" t="s">
        <v>194</v>
      </c>
      <c r="S1087" s="487"/>
      <c r="T1087" s="307"/>
      <c r="V1087" s="288"/>
      <c r="W1087" s="288"/>
      <c r="X1087" s="288"/>
    </row>
    <row r="1088" spans="2:24" ht="6" customHeight="1">
      <c r="B1088" s="292"/>
      <c r="C1088" s="294"/>
      <c r="D1088" s="294"/>
      <c r="E1088" s="294"/>
      <c r="F1088" s="294"/>
      <c r="G1088" s="294"/>
      <c r="H1088" s="294"/>
      <c r="I1088" s="294"/>
      <c r="J1088" s="294"/>
      <c r="K1088" s="294"/>
      <c r="L1088" s="294"/>
      <c r="M1088" s="294"/>
      <c r="N1088" s="294"/>
      <c r="O1088" s="294"/>
      <c r="P1088" s="294"/>
      <c r="Q1088" s="294"/>
      <c r="R1088" s="294"/>
      <c r="S1088" s="294"/>
      <c r="T1088" s="289"/>
    </row>
    <row r="1089" spans="2:20" ht="18.75" customHeight="1">
      <c r="B1089" s="292"/>
      <c r="C1089" s="342" t="s">
        <v>195</v>
      </c>
      <c r="D1089" s="310"/>
      <c r="E1089" s="310"/>
      <c r="F1089" s="310"/>
      <c r="G1089" s="310"/>
      <c r="H1089" s="310"/>
      <c r="I1089" s="310"/>
      <c r="J1089" s="310"/>
      <c r="K1089" s="310"/>
      <c r="L1089" s="310"/>
      <c r="M1089" s="310"/>
      <c r="N1089" s="310"/>
      <c r="O1089" s="311"/>
      <c r="P1089" s="312">
        <f t="shared" ref="P1089:P1099" si="278">SUM(D1089:O1089)</f>
        <v>0</v>
      </c>
      <c r="Q1089" s="294"/>
      <c r="R1089" s="471"/>
      <c r="S1089" s="472"/>
      <c r="T1089" s="289"/>
    </row>
    <row r="1090" spans="2:20" ht="18.75" customHeight="1">
      <c r="B1090" s="292"/>
      <c r="C1090" s="342" t="s">
        <v>196</v>
      </c>
      <c r="D1090" s="155"/>
      <c r="E1090" s="155"/>
      <c r="F1090" s="155"/>
      <c r="G1090" s="155"/>
      <c r="H1090" s="155"/>
      <c r="I1090" s="155"/>
      <c r="J1090" s="155"/>
      <c r="K1090" s="155"/>
      <c r="L1090" s="155"/>
      <c r="M1090" s="155"/>
      <c r="N1090" s="155"/>
      <c r="O1090" s="156"/>
      <c r="P1090" s="312">
        <f t="shared" si="278"/>
        <v>0</v>
      </c>
      <c r="Q1090" s="294"/>
      <c r="R1090" s="471"/>
      <c r="S1090" s="472"/>
      <c r="T1090" s="289"/>
    </row>
    <row r="1091" spans="2:20" ht="18.75" customHeight="1">
      <c r="B1091" s="292"/>
      <c r="C1091" s="343" t="s">
        <v>197</v>
      </c>
      <c r="D1091" s="310"/>
      <c r="E1091" s="310"/>
      <c r="F1091" s="310"/>
      <c r="G1091" s="310"/>
      <c r="H1091" s="310"/>
      <c r="I1091" s="310"/>
      <c r="J1091" s="310"/>
      <c r="K1091" s="310"/>
      <c r="L1091" s="310"/>
      <c r="M1091" s="310"/>
      <c r="N1091" s="310"/>
      <c r="O1091" s="311"/>
      <c r="P1091" s="312">
        <f t="shared" si="278"/>
        <v>0</v>
      </c>
      <c r="Q1091" s="294"/>
      <c r="R1091" s="471"/>
      <c r="S1091" s="472"/>
      <c r="T1091" s="289"/>
    </row>
    <row r="1092" spans="2:20" ht="18.75" customHeight="1">
      <c r="B1092" s="292"/>
      <c r="C1092" s="343" t="s">
        <v>198</v>
      </c>
      <c r="D1092" s="310"/>
      <c r="E1092" s="310"/>
      <c r="F1092" s="310"/>
      <c r="G1092" s="310"/>
      <c r="H1092" s="310"/>
      <c r="I1092" s="310"/>
      <c r="J1092" s="310"/>
      <c r="K1092" s="310"/>
      <c r="L1092" s="310"/>
      <c r="M1092" s="310"/>
      <c r="N1092" s="310"/>
      <c r="O1092" s="311"/>
      <c r="P1092" s="312">
        <f t="shared" si="278"/>
        <v>0</v>
      </c>
      <c r="Q1092" s="294"/>
      <c r="R1092" s="471"/>
      <c r="S1092" s="472"/>
      <c r="T1092" s="289"/>
    </row>
    <row r="1093" spans="2:20" ht="18.75" customHeight="1">
      <c r="B1093" s="292"/>
      <c r="C1093" s="343" t="s">
        <v>199</v>
      </c>
      <c r="D1093" s="310"/>
      <c r="E1093" s="310"/>
      <c r="F1093" s="310"/>
      <c r="G1093" s="310"/>
      <c r="H1093" s="310"/>
      <c r="I1093" s="310"/>
      <c r="J1093" s="310"/>
      <c r="K1093" s="310"/>
      <c r="L1093" s="310"/>
      <c r="M1093" s="310"/>
      <c r="N1093" s="310"/>
      <c r="O1093" s="311"/>
      <c r="P1093" s="312">
        <f t="shared" si="278"/>
        <v>0</v>
      </c>
      <c r="Q1093" s="294"/>
      <c r="R1093" s="471"/>
      <c r="S1093" s="472"/>
      <c r="T1093" s="289"/>
    </row>
    <row r="1094" spans="2:20" ht="18.75" customHeight="1">
      <c r="B1094" s="292"/>
      <c r="C1094" s="343" t="s">
        <v>200</v>
      </c>
      <c r="D1094" s="310"/>
      <c r="E1094" s="310"/>
      <c r="F1094" s="310"/>
      <c r="G1094" s="310"/>
      <c r="H1094" s="310"/>
      <c r="I1094" s="310"/>
      <c r="J1094" s="310"/>
      <c r="K1094" s="310"/>
      <c r="L1094" s="310"/>
      <c r="M1094" s="310"/>
      <c r="N1094" s="310"/>
      <c r="O1094" s="311"/>
      <c r="P1094" s="312">
        <f t="shared" si="278"/>
        <v>0</v>
      </c>
      <c r="Q1094" s="294"/>
      <c r="R1094" s="471"/>
      <c r="S1094" s="472"/>
      <c r="T1094" s="289"/>
    </row>
    <row r="1095" spans="2:20" ht="18.75" customHeight="1">
      <c r="B1095" s="292"/>
      <c r="C1095" s="343" t="s">
        <v>201</v>
      </c>
      <c r="D1095" s="310"/>
      <c r="E1095" s="310"/>
      <c r="F1095" s="310"/>
      <c r="G1095" s="310"/>
      <c r="H1095" s="310"/>
      <c r="I1095" s="310"/>
      <c r="J1095" s="310"/>
      <c r="K1095" s="310"/>
      <c r="L1095" s="310"/>
      <c r="M1095" s="310"/>
      <c r="N1095" s="310"/>
      <c r="O1095" s="311"/>
      <c r="P1095" s="312">
        <f t="shared" si="278"/>
        <v>0</v>
      </c>
      <c r="Q1095" s="294"/>
      <c r="R1095" s="471"/>
      <c r="S1095" s="472"/>
      <c r="T1095" s="289"/>
    </row>
    <row r="1096" spans="2:20" ht="18.75" customHeight="1">
      <c r="B1096" s="292"/>
      <c r="C1096" s="343" t="s">
        <v>202</v>
      </c>
      <c r="D1096" s="310"/>
      <c r="E1096" s="310"/>
      <c r="F1096" s="310"/>
      <c r="G1096" s="310"/>
      <c r="H1096" s="310"/>
      <c r="I1096" s="310"/>
      <c r="J1096" s="310"/>
      <c r="K1096" s="310"/>
      <c r="L1096" s="310"/>
      <c r="M1096" s="310"/>
      <c r="N1096" s="310"/>
      <c r="O1096" s="311"/>
      <c r="P1096" s="312">
        <f t="shared" si="278"/>
        <v>0</v>
      </c>
      <c r="Q1096" s="294"/>
      <c r="R1096" s="471"/>
      <c r="S1096" s="472"/>
      <c r="T1096" s="289"/>
    </row>
    <row r="1097" spans="2:20" ht="18.75" customHeight="1">
      <c r="B1097" s="292"/>
      <c r="C1097" s="343" t="s">
        <v>203</v>
      </c>
      <c r="D1097" s="310"/>
      <c r="E1097" s="310"/>
      <c r="F1097" s="310"/>
      <c r="G1097" s="310"/>
      <c r="H1097" s="310"/>
      <c r="I1097" s="310"/>
      <c r="J1097" s="310"/>
      <c r="K1097" s="310"/>
      <c r="L1097" s="310"/>
      <c r="M1097" s="310"/>
      <c r="N1097" s="310"/>
      <c r="O1097" s="311"/>
      <c r="P1097" s="312">
        <f t="shared" si="278"/>
        <v>0</v>
      </c>
      <c r="Q1097" s="294"/>
      <c r="R1097" s="471"/>
      <c r="S1097" s="472"/>
      <c r="T1097" s="289"/>
    </row>
    <row r="1098" spans="2:20" ht="18.75" customHeight="1">
      <c r="B1098" s="292"/>
      <c r="C1098" s="343" t="s">
        <v>204</v>
      </c>
      <c r="D1098" s="310"/>
      <c r="E1098" s="310"/>
      <c r="F1098" s="310"/>
      <c r="G1098" s="310"/>
      <c r="H1098" s="310"/>
      <c r="I1098" s="310"/>
      <c r="J1098" s="310"/>
      <c r="K1098" s="310"/>
      <c r="L1098" s="310"/>
      <c r="M1098" s="310"/>
      <c r="N1098" s="310"/>
      <c r="O1098" s="311"/>
      <c r="P1098" s="312">
        <f t="shared" si="278"/>
        <v>0</v>
      </c>
      <c r="Q1098" s="294"/>
      <c r="R1098" s="471"/>
      <c r="S1098" s="472"/>
      <c r="T1098" s="289"/>
    </row>
    <row r="1099" spans="2:20" ht="18.75" customHeight="1">
      <c r="B1099" s="292"/>
      <c r="C1099" s="338" t="s">
        <v>205</v>
      </c>
      <c r="D1099" s="344">
        <f t="shared" ref="D1099:O1099" si="279">SUBTOTAL(9,D1089:D1098)</f>
        <v>0</v>
      </c>
      <c r="E1099" s="344">
        <f t="shared" si="279"/>
        <v>0</v>
      </c>
      <c r="F1099" s="344">
        <f t="shared" si="279"/>
        <v>0</v>
      </c>
      <c r="G1099" s="344">
        <f t="shared" si="279"/>
        <v>0</v>
      </c>
      <c r="H1099" s="344">
        <f t="shared" si="279"/>
        <v>0</v>
      </c>
      <c r="I1099" s="344">
        <f t="shared" si="279"/>
        <v>0</v>
      </c>
      <c r="J1099" s="344">
        <f t="shared" si="279"/>
        <v>0</v>
      </c>
      <c r="K1099" s="344">
        <f t="shared" si="279"/>
        <v>0</v>
      </c>
      <c r="L1099" s="344">
        <f t="shared" si="279"/>
        <v>0</v>
      </c>
      <c r="M1099" s="344">
        <f t="shared" si="279"/>
        <v>0</v>
      </c>
      <c r="N1099" s="344">
        <f t="shared" si="279"/>
        <v>0</v>
      </c>
      <c r="O1099" s="345">
        <f t="shared" si="279"/>
        <v>0</v>
      </c>
      <c r="P1099" s="312">
        <f t="shared" si="278"/>
        <v>0</v>
      </c>
      <c r="Q1099" s="294"/>
      <c r="R1099" s="471"/>
      <c r="S1099" s="472"/>
      <c r="T1099" s="289"/>
    </row>
    <row r="1100" spans="2:20" ht="18.75" customHeight="1">
      <c r="B1100" s="292"/>
      <c r="C1100" s="313" t="s">
        <v>206</v>
      </c>
      <c r="D1100" s="315"/>
      <c r="E1100" s="315"/>
      <c r="F1100" s="315"/>
      <c r="G1100" s="315"/>
      <c r="H1100" s="315"/>
      <c r="I1100" s="315"/>
      <c r="J1100" s="315"/>
      <c r="K1100" s="315"/>
      <c r="L1100" s="315"/>
      <c r="M1100" s="315"/>
      <c r="N1100" s="315"/>
      <c r="O1100" s="316"/>
      <c r="P1100" s="312">
        <f t="shared" ref="P1100:P1110" si="280">SUM(D1100:O1100)</f>
        <v>0</v>
      </c>
      <c r="Q1100" s="294"/>
      <c r="R1100" s="471"/>
      <c r="S1100" s="472"/>
      <c r="T1100" s="289"/>
    </row>
    <row r="1101" spans="2:20" ht="18.75" customHeight="1">
      <c r="B1101" s="292"/>
      <c r="C1101" s="313" t="s">
        <v>207</v>
      </c>
      <c r="D1101" s="315"/>
      <c r="E1101" s="315"/>
      <c r="F1101" s="315"/>
      <c r="G1101" s="315"/>
      <c r="H1101" s="315"/>
      <c r="I1101" s="315"/>
      <c r="J1101" s="315"/>
      <c r="K1101" s="315"/>
      <c r="L1101" s="315"/>
      <c r="M1101" s="315"/>
      <c r="N1101" s="315"/>
      <c r="O1101" s="316"/>
      <c r="P1101" s="312">
        <f t="shared" si="280"/>
        <v>0</v>
      </c>
      <c r="Q1101" s="294"/>
      <c r="R1101" s="471"/>
      <c r="S1101" s="472"/>
      <c r="T1101" s="289"/>
    </row>
    <row r="1102" spans="2:20" ht="18.75" customHeight="1">
      <c r="B1102" s="292"/>
      <c r="C1102" s="338" t="s">
        <v>208</v>
      </c>
      <c r="D1102" s="344">
        <f t="shared" ref="D1102:O1102" si="281">SUBTOTAL(9,D1100:D1101)</f>
        <v>0</v>
      </c>
      <c r="E1102" s="344">
        <f t="shared" si="281"/>
        <v>0</v>
      </c>
      <c r="F1102" s="344">
        <f t="shared" si="281"/>
        <v>0</v>
      </c>
      <c r="G1102" s="344">
        <f t="shared" si="281"/>
        <v>0</v>
      </c>
      <c r="H1102" s="344">
        <f t="shared" si="281"/>
        <v>0</v>
      </c>
      <c r="I1102" s="344">
        <f t="shared" si="281"/>
        <v>0</v>
      </c>
      <c r="J1102" s="344">
        <f t="shared" si="281"/>
        <v>0</v>
      </c>
      <c r="K1102" s="344">
        <f t="shared" si="281"/>
        <v>0</v>
      </c>
      <c r="L1102" s="344">
        <f t="shared" si="281"/>
        <v>0</v>
      </c>
      <c r="M1102" s="344">
        <f t="shared" si="281"/>
        <v>0</v>
      </c>
      <c r="N1102" s="344">
        <f t="shared" si="281"/>
        <v>0</v>
      </c>
      <c r="O1102" s="345">
        <f t="shared" si="281"/>
        <v>0</v>
      </c>
      <c r="P1102" s="312">
        <f t="shared" si="280"/>
        <v>0</v>
      </c>
      <c r="Q1102" s="294"/>
      <c r="R1102" s="471"/>
      <c r="S1102" s="472"/>
      <c r="T1102" s="289"/>
    </row>
    <row r="1103" spans="2:20" ht="18.75" customHeight="1">
      <c r="B1103" s="292"/>
      <c r="C1103" s="313" t="s">
        <v>209</v>
      </c>
      <c r="D1103" s="315"/>
      <c r="E1103" s="315"/>
      <c r="F1103" s="315"/>
      <c r="G1103" s="315"/>
      <c r="H1103" s="315"/>
      <c r="I1103" s="315"/>
      <c r="J1103" s="315"/>
      <c r="K1103" s="315"/>
      <c r="L1103" s="315"/>
      <c r="M1103" s="315"/>
      <c r="N1103" s="315"/>
      <c r="O1103" s="316"/>
      <c r="P1103" s="312">
        <f t="shared" si="280"/>
        <v>0</v>
      </c>
      <c r="Q1103" s="294"/>
      <c r="R1103" s="471"/>
      <c r="S1103" s="472"/>
      <c r="T1103" s="289"/>
    </row>
    <row r="1104" spans="2:20" ht="18.75" customHeight="1">
      <c r="B1104" s="292"/>
      <c r="C1104" s="313" t="s">
        <v>210</v>
      </c>
      <c r="D1104" s="315"/>
      <c r="E1104" s="315"/>
      <c r="F1104" s="315"/>
      <c r="G1104" s="315"/>
      <c r="H1104" s="315"/>
      <c r="I1104" s="315"/>
      <c r="J1104" s="315"/>
      <c r="K1104" s="315"/>
      <c r="L1104" s="315"/>
      <c r="M1104" s="315"/>
      <c r="N1104" s="315"/>
      <c r="O1104" s="316"/>
      <c r="P1104" s="312">
        <f t="shared" si="280"/>
        <v>0</v>
      </c>
      <c r="Q1104" s="294"/>
      <c r="R1104" s="471"/>
      <c r="S1104" s="472"/>
      <c r="T1104" s="289"/>
    </row>
    <row r="1105" spans="2:20" ht="18.75" customHeight="1">
      <c r="B1105" s="292"/>
      <c r="C1105" s="313" t="s">
        <v>211</v>
      </c>
      <c r="D1105" s="315"/>
      <c r="E1105" s="315"/>
      <c r="F1105" s="315"/>
      <c r="G1105" s="315"/>
      <c r="H1105" s="315"/>
      <c r="I1105" s="315"/>
      <c r="J1105" s="315"/>
      <c r="K1105" s="315"/>
      <c r="L1105" s="315"/>
      <c r="M1105" s="315"/>
      <c r="N1105" s="315"/>
      <c r="O1105" s="316"/>
      <c r="P1105" s="312">
        <f t="shared" si="280"/>
        <v>0</v>
      </c>
      <c r="Q1105" s="294"/>
      <c r="R1105" s="471"/>
      <c r="S1105" s="472"/>
      <c r="T1105" s="289"/>
    </row>
    <row r="1106" spans="2:20" ht="18.75" customHeight="1">
      <c r="B1106" s="292"/>
      <c r="C1106" s="313" t="s">
        <v>212</v>
      </c>
      <c r="D1106" s="315"/>
      <c r="E1106" s="315"/>
      <c r="F1106" s="315"/>
      <c r="G1106" s="315"/>
      <c r="H1106" s="315"/>
      <c r="I1106" s="315"/>
      <c r="J1106" s="315"/>
      <c r="K1106" s="315"/>
      <c r="L1106" s="315"/>
      <c r="M1106" s="315"/>
      <c r="N1106" s="315"/>
      <c r="O1106" s="316"/>
      <c r="P1106" s="312">
        <f t="shared" si="280"/>
        <v>0</v>
      </c>
      <c r="Q1106" s="294"/>
      <c r="R1106" s="471"/>
      <c r="S1106" s="472"/>
      <c r="T1106" s="289"/>
    </row>
    <row r="1107" spans="2:20" ht="18.75" customHeight="1">
      <c r="B1107" s="292"/>
      <c r="C1107" s="342" t="s">
        <v>213</v>
      </c>
      <c r="D1107" s="310"/>
      <c r="E1107" s="310"/>
      <c r="F1107" s="310"/>
      <c r="G1107" s="310"/>
      <c r="H1107" s="310"/>
      <c r="I1107" s="310"/>
      <c r="J1107" s="310"/>
      <c r="K1107" s="310"/>
      <c r="L1107" s="310"/>
      <c r="M1107" s="310"/>
      <c r="N1107" s="310"/>
      <c r="O1107" s="311"/>
      <c r="P1107" s="312">
        <f t="shared" si="280"/>
        <v>0</v>
      </c>
      <c r="Q1107" s="294"/>
      <c r="R1107" s="471"/>
      <c r="S1107" s="472"/>
      <c r="T1107" s="289"/>
    </row>
    <row r="1108" spans="2:20" ht="18.75" customHeight="1">
      <c r="B1108" s="292"/>
      <c r="C1108" s="346" t="s">
        <v>214</v>
      </c>
      <c r="D1108" s="310"/>
      <c r="E1108" s="310"/>
      <c r="F1108" s="310"/>
      <c r="G1108" s="310"/>
      <c r="H1108" s="310"/>
      <c r="I1108" s="310"/>
      <c r="J1108" s="310"/>
      <c r="K1108" s="310"/>
      <c r="L1108" s="310"/>
      <c r="M1108" s="310"/>
      <c r="N1108" s="310"/>
      <c r="O1108" s="311"/>
      <c r="P1108" s="312">
        <f t="shared" si="280"/>
        <v>0</v>
      </c>
      <c r="Q1108" s="294"/>
      <c r="R1108" s="471"/>
      <c r="S1108" s="472"/>
      <c r="T1108" s="289"/>
    </row>
    <row r="1109" spans="2:20" ht="18.75" customHeight="1">
      <c r="B1109" s="292"/>
      <c r="C1109" s="347" t="s">
        <v>215</v>
      </c>
      <c r="D1109" s="318"/>
      <c r="E1109" s="318"/>
      <c r="F1109" s="318"/>
      <c r="G1109" s="318"/>
      <c r="H1109" s="318"/>
      <c r="I1109" s="318"/>
      <c r="J1109" s="318"/>
      <c r="K1109" s="318"/>
      <c r="L1109" s="318"/>
      <c r="M1109" s="318"/>
      <c r="N1109" s="318"/>
      <c r="O1109" s="319"/>
      <c r="P1109" s="320">
        <f t="shared" si="280"/>
        <v>0</v>
      </c>
      <c r="Q1109" s="294"/>
      <c r="R1109" s="473"/>
      <c r="S1109" s="474"/>
      <c r="T1109" s="289"/>
    </row>
    <row r="1110" spans="2:20" ht="18.75" customHeight="1">
      <c r="B1110" s="292"/>
      <c r="C1110" s="348" t="s">
        <v>216</v>
      </c>
      <c r="D1110" s="322">
        <f t="shared" ref="D1110:O1110" si="282">SUBTOTAL(9,D1089:D1109)</f>
        <v>0</v>
      </c>
      <c r="E1110" s="322">
        <f t="shared" si="282"/>
        <v>0</v>
      </c>
      <c r="F1110" s="322">
        <f t="shared" si="282"/>
        <v>0</v>
      </c>
      <c r="G1110" s="322">
        <f t="shared" si="282"/>
        <v>0</v>
      </c>
      <c r="H1110" s="322">
        <f t="shared" si="282"/>
        <v>0</v>
      </c>
      <c r="I1110" s="322">
        <f t="shared" si="282"/>
        <v>0</v>
      </c>
      <c r="J1110" s="322">
        <f t="shared" si="282"/>
        <v>0</v>
      </c>
      <c r="K1110" s="322">
        <f t="shared" si="282"/>
        <v>0</v>
      </c>
      <c r="L1110" s="322">
        <f t="shared" si="282"/>
        <v>0</v>
      </c>
      <c r="M1110" s="322">
        <f t="shared" si="282"/>
        <v>0</v>
      </c>
      <c r="N1110" s="322">
        <f t="shared" si="282"/>
        <v>0</v>
      </c>
      <c r="O1110" s="323">
        <f t="shared" si="282"/>
        <v>0</v>
      </c>
      <c r="P1110" s="324">
        <f t="shared" si="280"/>
        <v>0</v>
      </c>
      <c r="Q1110" s="294"/>
      <c r="R1110" s="475"/>
      <c r="S1110" s="476"/>
      <c r="T1110" s="289"/>
    </row>
    <row r="1111" spans="2:20" ht="6" customHeight="1">
      <c r="B1111" s="292"/>
      <c r="C1111" s="294"/>
      <c r="D1111" s="294"/>
      <c r="E1111" s="294"/>
      <c r="F1111" s="294"/>
      <c r="G1111" s="294"/>
      <c r="H1111" s="294"/>
      <c r="I1111" s="294"/>
      <c r="J1111" s="294"/>
      <c r="K1111" s="294"/>
      <c r="L1111" s="294"/>
      <c r="M1111" s="294"/>
      <c r="N1111" s="294"/>
      <c r="O1111" s="294"/>
      <c r="P1111" s="294"/>
      <c r="Q1111" s="294"/>
      <c r="R1111" s="325"/>
      <c r="S1111" s="325"/>
      <c r="T1111" s="289"/>
    </row>
    <row r="1112" spans="2:20" ht="18.75" customHeight="1">
      <c r="B1112" s="326"/>
      <c r="C1112" s="342" t="s">
        <v>217</v>
      </c>
      <c r="D1112" s="327"/>
      <c r="E1112" s="327"/>
      <c r="F1112" s="327"/>
      <c r="G1112" s="327"/>
      <c r="H1112" s="327"/>
      <c r="I1112" s="327"/>
      <c r="J1112" s="327"/>
      <c r="K1112" s="327"/>
      <c r="L1112" s="327"/>
      <c r="M1112" s="327"/>
      <c r="N1112" s="327"/>
      <c r="O1112" s="328"/>
      <c r="P1112" s="329">
        <f t="shared" ref="P1112:P1113" si="283">SUM(D1112:O1112)</f>
        <v>0</v>
      </c>
      <c r="Q1112" s="294"/>
      <c r="R1112" s="471"/>
      <c r="S1112" s="472"/>
      <c r="T1112" s="289"/>
    </row>
    <row r="1113" spans="2:20" ht="18.75" customHeight="1">
      <c r="B1113" s="326"/>
      <c r="C1113" s="342" t="s">
        <v>218</v>
      </c>
      <c r="D1113" s="327"/>
      <c r="E1113" s="327"/>
      <c r="F1113" s="327"/>
      <c r="G1113" s="327"/>
      <c r="H1113" s="327"/>
      <c r="I1113" s="327"/>
      <c r="J1113" s="327"/>
      <c r="K1113" s="327"/>
      <c r="L1113" s="327"/>
      <c r="M1113" s="327"/>
      <c r="N1113" s="330"/>
      <c r="O1113" s="331"/>
      <c r="P1113" s="332">
        <f t="shared" si="283"/>
        <v>0</v>
      </c>
      <c r="Q1113" s="294"/>
      <c r="R1113" s="473"/>
      <c r="S1113" s="474"/>
      <c r="T1113" s="289"/>
    </row>
    <row r="1114" spans="2:20" s="308" customFormat="1" ht="18.75" customHeight="1">
      <c r="B1114" s="301"/>
      <c r="C1114" s="294"/>
      <c r="D1114" s="294"/>
      <c r="E1114" s="294"/>
      <c r="F1114" s="294"/>
      <c r="G1114" s="294"/>
      <c r="H1114" s="294"/>
      <c r="I1114" s="294"/>
      <c r="J1114" s="294"/>
      <c r="K1114" s="294"/>
      <c r="L1114" s="294"/>
      <c r="M1114" s="294"/>
      <c r="N1114" s="349" t="s">
        <v>219</v>
      </c>
      <c r="O1114" s="349"/>
      <c r="P1114" s="335">
        <f t="shared" ref="P1114:P1151" si="284">ROUND(IF(P1112*P1113=0,0,P1110/P1112*P1113),2)</f>
        <v>0</v>
      </c>
      <c r="Q1114" s="306"/>
      <c r="R1114" s="477"/>
      <c r="S1114" s="478"/>
      <c r="T1114" s="307"/>
    </row>
    <row r="1115" spans="2:20" ht="30" customHeight="1">
      <c r="B1115" s="289"/>
      <c r="C1115" s="294"/>
      <c r="D1115" s="294"/>
      <c r="E1115" s="294"/>
      <c r="F1115" s="294"/>
      <c r="G1115" s="294"/>
      <c r="H1115" s="294"/>
      <c r="I1115" s="294"/>
      <c r="J1115" s="294"/>
      <c r="K1115" s="294"/>
      <c r="L1115" s="294"/>
      <c r="M1115" s="294"/>
      <c r="N1115" s="294"/>
      <c r="O1115" s="294"/>
      <c r="P1115" s="294"/>
      <c r="Q1115" s="294"/>
      <c r="R1115" s="294"/>
      <c r="S1115" s="294"/>
      <c r="T1115" s="289"/>
    </row>
    <row r="1116" spans="2:20" ht="18.75" customHeight="1">
      <c r="B1116" s="292">
        <f t="shared" ref="B1116" si="285">D1116</f>
        <v>0</v>
      </c>
      <c r="C1116" s="350" t="s">
        <v>183</v>
      </c>
      <c r="D1116" s="479"/>
      <c r="E1116" s="480"/>
      <c r="F1116" s="480"/>
      <c r="G1116" s="480"/>
      <c r="H1116" s="480"/>
      <c r="I1116" s="481"/>
      <c r="J1116" s="294"/>
      <c r="K1116" s="294"/>
      <c r="L1116" s="295"/>
      <c r="M1116" s="294"/>
      <c r="N1116" s="294"/>
      <c r="O1116" s="294"/>
      <c r="P1116" s="296"/>
      <c r="Q1116" s="294"/>
      <c r="R1116" s="296"/>
      <c r="S1116" s="296"/>
      <c r="T1116" s="289"/>
    </row>
    <row r="1117" spans="2:20" ht="18.75" customHeight="1">
      <c r="B1117" s="292"/>
      <c r="C1117" s="338" t="s">
        <v>184</v>
      </c>
      <c r="D1117" s="479"/>
      <c r="E1117" s="480"/>
      <c r="F1117" s="480"/>
      <c r="G1117" s="480"/>
      <c r="H1117" s="480"/>
      <c r="I1117" s="481"/>
      <c r="J1117" s="294"/>
      <c r="K1117" s="295"/>
      <c r="L1117" s="294"/>
      <c r="M1117" s="294"/>
      <c r="N1117" s="294"/>
      <c r="O1117" s="294"/>
      <c r="P1117" s="296"/>
      <c r="Q1117" s="294"/>
      <c r="R1117" s="296"/>
      <c r="S1117" s="296"/>
      <c r="T1117" s="289"/>
    </row>
    <row r="1118" spans="2:20" ht="18.75" customHeight="1">
      <c r="B1118" s="292">
        <f t="shared" ref="B1118:B1120" si="286">D1118</f>
        <v>0</v>
      </c>
      <c r="C1118" s="338" t="s">
        <v>8</v>
      </c>
      <c r="D1118" s="479"/>
      <c r="E1118" s="480"/>
      <c r="F1118" s="480"/>
      <c r="G1118" s="480"/>
      <c r="H1118" s="480"/>
      <c r="I1118" s="481"/>
      <c r="J1118" s="294"/>
      <c r="K1118" s="294"/>
      <c r="L1118" s="295"/>
      <c r="M1118" s="294"/>
      <c r="N1118" s="294"/>
      <c r="O1118" s="294"/>
      <c r="P1118" s="296"/>
      <c r="Q1118" s="294"/>
      <c r="R1118" s="339" t="s">
        <v>185</v>
      </c>
      <c r="S1118" s="340"/>
      <c r="T1118" s="289"/>
    </row>
    <row r="1119" spans="2:20" ht="18.75" customHeight="1">
      <c r="B1119" s="292">
        <f t="shared" si="286"/>
        <v>0</v>
      </c>
      <c r="C1119" s="338" t="s">
        <v>186</v>
      </c>
      <c r="D1119" s="479"/>
      <c r="E1119" s="480"/>
      <c r="F1119" s="480"/>
      <c r="G1119" s="480"/>
      <c r="H1119" s="480"/>
      <c r="I1119" s="481"/>
      <c r="J1119" s="294"/>
      <c r="K1119" s="294"/>
      <c r="L1119" s="295"/>
      <c r="M1119" s="294"/>
      <c r="N1119" s="294"/>
      <c r="O1119" s="294"/>
      <c r="P1119" s="296"/>
      <c r="Q1119" s="294"/>
      <c r="R1119" s="298" t="s">
        <v>189</v>
      </c>
      <c r="S1119" s="299"/>
      <c r="T1119" s="289"/>
    </row>
    <row r="1120" spans="2:20" ht="18.75" customHeight="1">
      <c r="B1120" s="292">
        <f t="shared" si="286"/>
        <v>0</v>
      </c>
      <c r="C1120" s="338" t="s">
        <v>190</v>
      </c>
      <c r="D1120" s="479"/>
      <c r="E1120" s="480"/>
      <c r="F1120" s="480"/>
      <c r="G1120" s="480"/>
      <c r="H1120" s="480"/>
      <c r="I1120" s="481"/>
      <c r="J1120" s="294"/>
      <c r="K1120" s="294"/>
      <c r="L1120" s="295"/>
      <c r="M1120" s="294"/>
      <c r="N1120" s="294"/>
      <c r="O1120" s="294"/>
      <c r="P1120" s="296"/>
      <c r="Q1120" s="294"/>
      <c r="R1120" s="298" t="s">
        <v>191</v>
      </c>
      <c r="S1120" s="299"/>
      <c r="T1120" s="289"/>
    </row>
    <row r="1121" spans="2:24" ht="18.75" customHeight="1">
      <c r="B1121" s="292"/>
      <c r="C1121" s="338" t="s">
        <v>172</v>
      </c>
      <c r="D1121" s="471"/>
      <c r="E1121" s="482"/>
      <c r="F1121" s="482"/>
      <c r="G1121" s="482"/>
      <c r="H1121" s="482"/>
      <c r="I1121" s="472"/>
      <c r="J1121" s="294"/>
      <c r="K1121" s="295"/>
      <c r="L1121" s="294"/>
      <c r="M1121" s="294"/>
      <c r="N1121" s="294"/>
      <c r="O1121" s="294"/>
      <c r="P1121" s="296"/>
      <c r="Q1121" s="294"/>
      <c r="R1121" s="298" t="s">
        <v>192</v>
      </c>
      <c r="S1121" s="299"/>
      <c r="T1121" s="289"/>
    </row>
    <row r="1122" spans="2:24" ht="18.75" customHeight="1">
      <c r="B1122" s="341">
        <f t="shared" ref="B1122" si="287">D1122</f>
        <v>0</v>
      </c>
      <c r="C1122" s="338" t="s">
        <v>193</v>
      </c>
      <c r="D1122" s="483"/>
      <c r="E1122" s="484"/>
      <c r="F1122" s="484"/>
      <c r="G1122" s="484"/>
      <c r="H1122" s="484"/>
      <c r="I1122" s="485"/>
      <c r="J1122" s="294"/>
      <c r="K1122" s="295"/>
      <c r="L1122" s="294"/>
      <c r="M1122" s="294"/>
      <c r="N1122" s="294"/>
      <c r="O1122" s="294"/>
      <c r="P1122" s="296"/>
      <c r="Q1122" s="294"/>
      <c r="R1122" s="296"/>
      <c r="S1122" s="296"/>
      <c r="T1122" s="289"/>
    </row>
    <row r="1123" spans="2:24" ht="12" customHeight="1">
      <c r="B1123" s="292"/>
      <c r="C1123" s="294"/>
      <c r="D1123" s="294"/>
      <c r="E1123" s="294"/>
      <c r="F1123" s="294"/>
      <c r="G1123" s="294"/>
      <c r="H1123" s="294"/>
      <c r="I1123" s="294"/>
      <c r="J1123" s="294"/>
      <c r="K1123" s="294"/>
      <c r="L1123" s="294"/>
      <c r="M1123" s="294"/>
      <c r="N1123" s="294"/>
      <c r="O1123" s="294"/>
      <c r="P1123" s="294"/>
      <c r="Q1123" s="294"/>
      <c r="R1123" s="294"/>
      <c r="S1123" s="294"/>
      <c r="T1123" s="289"/>
    </row>
    <row r="1124" spans="2:24" s="308" customFormat="1" ht="18.75" customHeight="1">
      <c r="B1124" s="301"/>
      <c r="C1124" s="338" t="s">
        <v>187</v>
      </c>
      <c r="D1124" s="303"/>
      <c r="E1124" s="303"/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4"/>
      <c r="P1124" s="305" t="s">
        <v>188</v>
      </c>
      <c r="Q1124" s="306"/>
      <c r="R1124" s="486" t="s">
        <v>194</v>
      </c>
      <c r="S1124" s="487"/>
      <c r="T1124" s="307"/>
      <c r="V1124" s="288"/>
      <c r="W1124" s="288"/>
      <c r="X1124" s="288"/>
    </row>
    <row r="1125" spans="2:24" ht="6" customHeight="1">
      <c r="B1125" s="292"/>
      <c r="C1125" s="294"/>
      <c r="D1125" s="294"/>
      <c r="E1125" s="294"/>
      <c r="F1125" s="294"/>
      <c r="G1125" s="294"/>
      <c r="H1125" s="294"/>
      <c r="I1125" s="294"/>
      <c r="J1125" s="294"/>
      <c r="K1125" s="294"/>
      <c r="L1125" s="294"/>
      <c r="M1125" s="294"/>
      <c r="N1125" s="294"/>
      <c r="O1125" s="294"/>
      <c r="P1125" s="294"/>
      <c r="Q1125" s="294"/>
      <c r="R1125" s="294"/>
      <c r="S1125" s="294"/>
      <c r="T1125" s="289"/>
    </row>
    <row r="1126" spans="2:24" ht="18.75" customHeight="1">
      <c r="B1126" s="292"/>
      <c r="C1126" s="342" t="s">
        <v>195</v>
      </c>
      <c r="D1126" s="310"/>
      <c r="E1126" s="310"/>
      <c r="F1126" s="310"/>
      <c r="G1126" s="310"/>
      <c r="H1126" s="310"/>
      <c r="I1126" s="310"/>
      <c r="J1126" s="310"/>
      <c r="K1126" s="310"/>
      <c r="L1126" s="310"/>
      <c r="M1126" s="310"/>
      <c r="N1126" s="310"/>
      <c r="O1126" s="311"/>
      <c r="P1126" s="312">
        <f t="shared" ref="P1126:P1136" si="288">SUM(D1126:O1126)</f>
        <v>0</v>
      </c>
      <c r="Q1126" s="294"/>
      <c r="R1126" s="471"/>
      <c r="S1126" s="472"/>
      <c r="T1126" s="289"/>
    </row>
    <row r="1127" spans="2:24" ht="18.75" customHeight="1">
      <c r="B1127" s="292"/>
      <c r="C1127" s="342" t="s">
        <v>196</v>
      </c>
      <c r="D1127" s="155"/>
      <c r="E1127" s="155"/>
      <c r="F1127" s="155"/>
      <c r="G1127" s="155"/>
      <c r="H1127" s="155"/>
      <c r="I1127" s="155"/>
      <c r="J1127" s="155"/>
      <c r="K1127" s="155"/>
      <c r="L1127" s="155"/>
      <c r="M1127" s="155"/>
      <c r="N1127" s="155"/>
      <c r="O1127" s="156"/>
      <c r="P1127" s="312">
        <f t="shared" si="288"/>
        <v>0</v>
      </c>
      <c r="Q1127" s="294"/>
      <c r="R1127" s="471"/>
      <c r="S1127" s="472"/>
      <c r="T1127" s="289"/>
    </row>
    <row r="1128" spans="2:24" ht="18.75" customHeight="1">
      <c r="B1128" s="292"/>
      <c r="C1128" s="343" t="s">
        <v>197</v>
      </c>
      <c r="D1128" s="310"/>
      <c r="E1128" s="310"/>
      <c r="F1128" s="310"/>
      <c r="G1128" s="310"/>
      <c r="H1128" s="310"/>
      <c r="I1128" s="310"/>
      <c r="J1128" s="310"/>
      <c r="K1128" s="310"/>
      <c r="L1128" s="310"/>
      <c r="M1128" s="310"/>
      <c r="N1128" s="310"/>
      <c r="O1128" s="311"/>
      <c r="P1128" s="312">
        <f t="shared" si="288"/>
        <v>0</v>
      </c>
      <c r="Q1128" s="294"/>
      <c r="R1128" s="471"/>
      <c r="S1128" s="472"/>
      <c r="T1128" s="289"/>
    </row>
    <row r="1129" spans="2:24" ht="18.75" customHeight="1">
      <c r="B1129" s="292"/>
      <c r="C1129" s="343" t="s">
        <v>198</v>
      </c>
      <c r="D1129" s="310"/>
      <c r="E1129" s="310"/>
      <c r="F1129" s="310"/>
      <c r="G1129" s="310"/>
      <c r="H1129" s="310"/>
      <c r="I1129" s="310"/>
      <c r="J1129" s="310"/>
      <c r="K1129" s="310"/>
      <c r="L1129" s="310"/>
      <c r="M1129" s="310"/>
      <c r="N1129" s="310"/>
      <c r="O1129" s="311"/>
      <c r="P1129" s="312">
        <f t="shared" si="288"/>
        <v>0</v>
      </c>
      <c r="Q1129" s="294"/>
      <c r="R1129" s="471"/>
      <c r="S1129" s="472"/>
      <c r="T1129" s="289"/>
    </row>
    <row r="1130" spans="2:24" ht="18.75" customHeight="1">
      <c r="B1130" s="292"/>
      <c r="C1130" s="343" t="s">
        <v>199</v>
      </c>
      <c r="D1130" s="310"/>
      <c r="E1130" s="310"/>
      <c r="F1130" s="310"/>
      <c r="G1130" s="310"/>
      <c r="H1130" s="310"/>
      <c r="I1130" s="310"/>
      <c r="J1130" s="310"/>
      <c r="K1130" s="310"/>
      <c r="L1130" s="310"/>
      <c r="M1130" s="310"/>
      <c r="N1130" s="310"/>
      <c r="O1130" s="311"/>
      <c r="P1130" s="312">
        <f t="shared" si="288"/>
        <v>0</v>
      </c>
      <c r="Q1130" s="294"/>
      <c r="R1130" s="471"/>
      <c r="S1130" s="472"/>
      <c r="T1130" s="289"/>
    </row>
    <row r="1131" spans="2:24" ht="18.75" customHeight="1">
      <c r="B1131" s="292"/>
      <c r="C1131" s="343" t="s">
        <v>200</v>
      </c>
      <c r="D1131" s="310"/>
      <c r="E1131" s="310"/>
      <c r="F1131" s="310"/>
      <c r="G1131" s="310"/>
      <c r="H1131" s="310"/>
      <c r="I1131" s="310"/>
      <c r="J1131" s="310"/>
      <c r="K1131" s="310"/>
      <c r="L1131" s="310"/>
      <c r="M1131" s="310"/>
      <c r="N1131" s="310"/>
      <c r="O1131" s="311"/>
      <c r="P1131" s="312">
        <f t="shared" si="288"/>
        <v>0</v>
      </c>
      <c r="Q1131" s="294"/>
      <c r="R1131" s="471"/>
      <c r="S1131" s="472"/>
      <c r="T1131" s="289"/>
    </row>
    <row r="1132" spans="2:24" ht="18.75" customHeight="1">
      <c r="B1132" s="292"/>
      <c r="C1132" s="343" t="s">
        <v>201</v>
      </c>
      <c r="D1132" s="310"/>
      <c r="E1132" s="310"/>
      <c r="F1132" s="310"/>
      <c r="G1132" s="310"/>
      <c r="H1132" s="310"/>
      <c r="I1132" s="310"/>
      <c r="J1132" s="310"/>
      <c r="K1132" s="310"/>
      <c r="L1132" s="310"/>
      <c r="M1132" s="310"/>
      <c r="N1132" s="310"/>
      <c r="O1132" s="311"/>
      <c r="P1132" s="312">
        <f t="shared" si="288"/>
        <v>0</v>
      </c>
      <c r="Q1132" s="294"/>
      <c r="R1132" s="471"/>
      <c r="S1132" s="472"/>
      <c r="T1132" s="289"/>
    </row>
    <row r="1133" spans="2:24" ht="18.75" customHeight="1">
      <c r="B1133" s="292"/>
      <c r="C1133" s="343" t="s">
        <v>202</v>
      </c>
      <c r="D1133" s="310"/>
      <c r="E1133" s="310"/>
      <c r="F1133" s="310"/>
      <c r="G1133" s="310"/>
      <c r="H1133" s="310"/>
      <c r="I1133" s="310"/>
      <c r="J1133" s="310"/>
      <c r="K1133" s="310"/>
      <c r="L1133" s="310"/>
      <c r="M1133" s="310"/>
      <c r="N1133" s="310"/>
      <c r="O1133" s="311"/>
      <c r="P1133" s="312">
        <f t="shared" si="288"/>
        <v>0</v>
      </c>
      <c r="Q1133" s="294"/>
      <c r="R1133" s="471"/>
      <c r="S1133" s="472"/>
      <c r="T1133" s="289"/>
    </row>
    <row r="1134" spans="2:24" ht="18.75" customHeight="1">
      <c r="B1134" s="292"/>
      <c r="C1134" s="343" t="s">
        <v>203</v>
      </c>
      <c r="D1134" s="310"/>
      <c r="E1134" s="310"/>
      <c r="F1134" s="310"/>
      <c r="G1134" s="310"/>
      <c r="H1134" s="310"/>
      <c r="I1134" s="310"/>
      <c r="J1134" s="310"/>
      <c r="K1134" s="310"/>
      <c r="L1134" s="310"/>
      <c r="M1134" s="310"/>
      <c r="N1134" s="310"/>
      <c r="O1134" s="311"/>
      <c r="P1134" s="312">
        <f t="shared" si="288"/>
        <v>0</v>
      </c>
      <c r="Q1134" s="294"/>
      <c r="R1134" s="471"/>
      <c r="S1134" s="472"/>
      <c r="T1134" s="289"/>
    </row>
    <row r="1135" spans="2:24" ht="18.75" customHeight="1">
      <c r="B1135" s="292"/>
      <c r="C1135" s="343" t="s">
        <v>204</v>
      </c>
      <c r="D1135" s="351"/>
      <c r="E1135" s="310"/>
      <c r="F1135" s="310"/>
      <c r="G1135" s="310"/>
      <c r="H1135" s="310"/>
      <c r="I1135" s="310"/>
      <c r="J1135" s="310"/>
      <c r="K1135" s="310"/>
      <c r="L1135" s="310"/>
      <c r="M1135" s="310"/>
      <c r="N1135" s="310"/>
      <c r="O1135" s="311"/>
      <c r="P1135" s="312">
        <f t="shared" si="288"/>
        <v>0</v>
      </c>
      <c r="Q1135" s="294"/>
      <c r="R1135" s="471"/>
      <c r="S1135" s="472"/>
      <c r="T1135" s="289"/>
    </row>
    <row r="1136" spans="2:24" ht="18.75" customHeight="1">
      <c r="B1136" s="292"/>
      <c r="C1136" s="338" t="s">
        <v>205</v>
      </c>
      <c r="D1136" s="344">
        <f t="shared" ref="D1136:O1136" si="289">SUBTOTAL(9,D1126:D1135)</f>
        <v>0</v>
      </c>
      <c r="E1136" s="344">
        <f t="shared" si="289"/>
        <v>0</v>
      </c>
      <c r="F1136" s="344">
        <f t="shared" si="289"/>
        <v>0</v>
      </c>
      <c r="G1136" s="344">
        <f t="shared" si="289"/>
        <v>0</v>
      </c>
      <c r="H1136" s="344">
        <f t="shared" si="289"/>
        <v>0</v>
      </c>
      <c r="I1136" s="344">
        <f t="shared" si="289"/>
        <v>0</v>
      </c>
      <c r="J1136" s="344">
        <f t="shared" si="289"/>
        <v>0</v>
      </c>
      <c r="K1136" s="344">
        <f t="shared" si="289"/>
        <v>0</v>
      </c>
      <c r="L1136" s="344">
        <f t="shared" si="289"/>
        <v>0</v>
      </c>
      <c r="M1136" s="344">
        <f t="shared" si="289"/>
        <v>0</v>
      </c>
      <c r="N1136" s="344">
        <f t="shared" si="289"/>
        <v>0</v>
      </c>
      <c r="O1136" s="345">
        <f t="shared" si="289"/>
        <v>0</v>
      </c>
      <c r="P1136" s="312">
        <f t="shared" si="288"/>
        <v>0</v>
      </c>
      <c r="Q1136" s="294"/>
      <c r="R1136" s="471"/>
      <c r="S1136" s="472"/>
      <c r="T1136" s="289"/>
    </row>
    <row r="1137" spans="2:20" ht="18.75" customHeight="1">
      <c r="B1137" s="292"/>
      <c r="C1137" s="313" t="s">
        <v>206</v>
      </c>
      <c r="D1137" s="315"/>
      <c r="E1137" s="315"/>
      <c r="F1137" s="315"/>
      <c r="G1137" s="315"/>
      <c r="H1137" s="315"/>
      <c r="I1137" s="315"/>
      <c r="J1137" s="315"/>
      <c r="K1137" s="315"/>
      <c r="L1137" s="315"/>
      <c r="M1137" s="315"/>
      <c r="N1137" s="315"/>
      <c r="O1137" s="316"/>
      <c r="P1137" s="312">
        <f t="shared" ref="P1137:P1147" si="290">SUM(D1137:O1137)</f>
        <v>0</v>
      </c>
      <c r="Q1137" s="294"/>
      <c r="R1137" s="471"/>
      <c r="S1137" s="472"/>
      <c r="T1137" s="289"/>
    </row>
    <row r="1138" spans="2:20" ht="18.75" customHeight="1">
      <c r="B1138" s="292"/>
      <c r="C1138" s="313" t="s">
        <v>207</v>
      </c>
      <c r="D1138" s="315"/>
      <c r="E1138" s="315"/>
      <c r="F1138" s="315"/>
      <c r="G1138" s="315"/>
      <c r="H1138" s="315"/>
      <c r="I1138" s="315"/>
      <c r="J1138" s="315"/>
      <c r="K1138" s="315"/>
      <c r="L1138" s="315"/>
      <c r="M1138" s="315"/>
      <c r="N1138" s="315"/>
      <c r="O1138" s="316"/>
      <c r="P1138" s="312">
        <f t="shared" si="290"/>
        <v>0</v>
      </c>
      <c r="Q1138" s="294"/>
      <c r="R1138" s="471"/>
      <c r="S1138" s="472"/>
      <c r="T1138" s="289"/>
    </row>
    <row r="1139" spans="2:20" ht="18.75" customHeight="1">
      <c r="B1139" s="292"/>
      <c r="C1139" s="338" t="s">
        <v>208</v>
      </c>
      <c r="D1139" s="344">
        <f t="shared" ref="D1139:O1139" si="291">SUBTOTAL(9,D1137:D1138)</f>
        <v>0</v>
      </c>
      <c r="E1139" s="344">
        <f t="shared" si="291"/>
        <v>0</v>
      </c>
      <c r="F1139" s="344">
        <f t="shared" si="291"/>
        <v>0</v>
      </c>
      <c r="G1139" s="344">
        <f t="shared" si="291"/>
        <v>0</v>
      </c>
      <c r="H1139" s="344">
        <f t="shared" si="291"/>
        <v>0</v>
      </c>
      <c r="I1139" s="344">
        <f t="shared" si="291"/>
        <v>0</v>
      </c>
      <c r="J1139" s="344">
        <f t="shared" si="291"/>
        <v>0</v>
      </c>
      <c r="K1139" s="344">
        <f t="shared" si="291"/>
        <v>0</v>
      </c>
      <c r="L1139" s="344">
        <f t="shared" si="291"/>
        <v>0</v>
      </c>
      <c r="M1139" s="344">
        <f t="shared" si="291"/>
        <v>0</v>
      </c>
      <c r="N1139" s="344">
        <f t="shared" si="291"/>
        <v>0</v>
      </c>
      <c r="O1139" s="345">
        <f t="shared" si="291"/>
        <v>0</v>
      </c>
      <c r="P1139" s="312">
        <f t="shared" si="290"/>
        <v>0</v>
      </c>
      <c r="Q1139" s="294"/>
      <c r="R1139" s="471"/>
      <c r="S1139" s="472"/>
      <c r="T1139" s="289"/>
    </row>
    <row r="1140" spans="2:20" ht="18.75" customHeight="1">
      <c r="B1140" s="292"/>
      <c r="C1140" s="313" t="s">
        <v>209</v>
      </c>
      <c r="D1140" s="315"/>
      <c r="E1140" s="315"/>
      <c r="F1140" s="315"/>
      <c r="G1140" s="315"/>
      <c r="H1140" s="315"/>
      <c r="I1140" s="315"/>
      <c r="J1140" s="315"/>
      <c r="K1140" s="315"/>
      <c r="L1140" s="315"/>
      <c r="M1140" s="315"/>
      <c r="N1140" s="315"/>
      <c r="O1140" s="316"/>
      <c r="P1140" s="312">
        <f t="shared" si="290"/>
        <v>0</v>
      </c>
      <c r="Q1140" s="294"/>
      <c r="R1140" s="471"/>
      <c r="S1140" s="472"/>
      <c r="T1140" s="289"/>
    </row>
    <row r="1141" spans="2:20" ht="18.75" customHeight="1">
      <c r="B1141" s="292"/>
      <c r="C1141" s="313" t="s">
        <v>210</v>
      </c>
      <c r="D1141" s="315"/>
      <c r="E1141" s="315"/>
      <c r="F1141" s="315"/>
      <c r="G1141" s="315"/>
      <c r="H1141" s="315"/>
      <c r="I1141" s="315"/>
      <c r="J1141" s="315"/>
      <c r="K1141" s="315"/>
      <c r="L1141" s="315"/>
      <c r="M1141" s="315"/>
      <c r="N1141" s="315"/>
      <c r="O1141" s="316"/>
      <c r="P1141" s="312">
        <f t="shared" si="290"/>
        <v>0</v>
      </c>
      <c r="Q1141" s="294"/>
      <c r="R1141" s="471"/>
      <c r="S1141" s="472"/>
      <c r="T1141" s="289"/>
    </row>
    <row r="1142" spans="2:20" ht="18.75" customHeight="1">
      <c r="B1142" s="292"/>
      <c r="C1142" s="313" t="s">
        <v>211</v>
      </c>
      <c r="D1142" s="315"/>
      <c r="E1142" s="315"/>
      <c r="F1142" s="315"/>
      <c r="G1142" s="315"/>
      <c r="H1142" s="315"/>
      <c r="I1142" s="315"/>
      <c r="J1142" s="315"/>
      <c r="K1142" s="315"/>
      <c r="L1142" s="315"/>
      <c r="M1142" s="315"/>
      <c r="N1142" s="315"/>
      <c r="O1142" s="316"/>
      <c r="P1142" s="312">
        <f t="shared" si="290"/>
        <v>0</v>
      </c>
      <c r="Q1142" s="294"/>
      <c r="R1142" s="471"/>
      <c r="S1142" s="472"/>
      <c r="T1142" s="289"/>
    </row>
    <row r="1143" spans="2:20" ht="18.75" customHeight="1">
      <c r="B1143" s="292"/>
      <c r="C1143" s="313" t="s">
        <v>212</v>
      </c>
      <c r="D1143" s="315"/>
      <c r="E1143" s="315"/>
      <c r="F1143" s="315"/>
      <c r="G1143" s="315"/>
      <c r="H1143" s="315"/>
      <c r="I1143" s="315"/>
      <c r="J1143" s="315"/>
      <c r="K1143" s="315"/>
      <c r="L1143" s="315"/>
      <c r="M1143" s="315"/>
      <c r="N1143" s="315"/>
      <c r="O1143" s="316"/>
      <c r="P1143" s="312">
        <f t="shared" si="290"/>
        <v>0</v>
      </c>
      <c r="Q1143" s="294"/>
      <c r="R1143" s="471"/>
      <c r="S1143" s="472"/>
      <c r="T1143" s="289"/>
    </row>
    <row r="1144" spans="2:20" ht="18.75" customHeight="1">
      <c r="B1144" s="292"/>
      <c r="C1144" s="342" t="s">
        <v>213</v>
      </c>
      <c r="D1144" s="310"/>
      <c r="E1144" s="310"/>
      <c r="F1144" s="310"/>
      <c r="G1144" s="310"/>
      <c r="H1144" s="310"/>
      <c r="I1144" s="310"/>
      <c r="J1144" s="310"/>
      <c r="K1144" s="310"/>
      <c r="L1144" s="310"/>
      <c r="M1144" s="310"/>
      <c r="N1144" s="310"/>
      <c r="O1144" s="311"/>
      <c r="P1144" s="312">
        <f t="shared" si="290"/>
        <v>0</v>
      </c>
      <c r="Q1144" s="294"/>
      <c r="R1144" s="471"/>
      <c r="S1144" s="472"/>
      <c r="T1144" s="289"/>
    </row>
    <row r="1145" spans="2:20" ht="18.75" customHeight="1">
      <c r="B1145" s="292"/>
      <c r="C1145" s="346" t="s">
        <v>214</v>
      </c>
      <c r="D1145" s="310"/>
      <c r="E1145" s="310"/>
      <c r="F1145" s="310"/>
      <c r="G1145" s="310"/>
      <c r="H1145" s="310"/>
      <c r="I1145" s="310"/>
      <c r="J1145" s="310"/>
      <c r="K1145" s="310"/>
      <c r="L1145" s="310"/>
      <c r="M1145" s="310"/>
      <c r="N1145" s="310"/>
      <c r="O1145" s="311"/>
      <c r="P1145" s="312">
        <f t="shared" si="290"/>
        <v>0</v>
      </c>
      <c r="Q1145" s="294"/>
      <c r="R1145" s="471"/>
      <c r="S1145" s="472"/>
      <c r="T1145" s="289"/>
    </row>
    <row r="1146" spans="2:20" ht="18.75" customHeight="1">
      <c r="B1146" s="292"/>
      <c r="C1146" s="347" t="s">
        <v>215</v>
      </c>
      <c r="D1146" s="318"/>
      <c r="E1146" s="318"/>
      <c r="F1146" s="318"/>
      <c r="G1146" s="318"/>
      <c r="H1146" s="318"/>
      <c r="I1146" s="318"/>
      <c r="J1146" s="318"/>
      <c r="K1146" s="318"/>
      <c r="L1146" s="318"/>
      <c r="M1146" s="318"/>
      <c r="N1146" s="318"/>
      <c r="O1146" s="319"/>
      <c r="P1146" s="320">
        <f t="shared" si="290"/>
        <v>0</v>
      </c>
      <c r="Q1146" s="294"/>
      <c r="R1146" s="473"/>
      <c r="S1146" s="474"/>
      <c r="T1146" s="289"/>
    </row>
    <row r="1147" spans="2:20" ht="18.75" customHeight="1">
      <c r="B1147" s="292"/>
      <c r="C1147" s="348" t="s">
        <v>216</v>
      </c>
      <c r="D1147" s="322">
        <f t="shared" ref="D1147:O1147" si="292">SUBTOTAL(9,D1126:D1146)</f>
        <v>0</v>
      </c>
      <c r="E1147" s="322">
        <f t="shared" si="292"/>
        <v>0</v>
      </c>
      <c r="F1147" s="322">
        <f t="shared" si="292"/>
        <v>0</v>
      </c>
      <c r="G1147" s="322">
        <f t="shared" si="292"/>
        <v>0</v>
      </c>
      <c r="H1147" s="322">
        <f t="shared" si="292"/>
        <v>0</v>
      </c>
      <c r="I1147" s="322">
        <f t="shared" si="292"/>
        <v>0</v>
      </c>
      <c r="J1147" s="322">
        <f t="shared" si="292"/>
        <v>0</v>
      </c>
      <c r="K1147" s="322">
        <f t="shared" si="292"/>
        <v>0</v>
      </c>
      <c r="L1147" s="322">
        <f t="shared" si="292"/>
        <v>0</v>
      </c>
      <c r="M1147" s="322">
        <f t="shared" si="292"/>
        <v>0</v>
      </c>
      <c r="N1147" s="322">
        <f t="shared" si="292"/>
        <v>0</v>
      </c>
      <c r="O1147" s="323">
        <f t="shared" si="292"/>
        <v>0</v>
      </c>
      <c r="P1147" s="324">
        <f t="shared" si="290"/>
        <v>0</v>
      </c>
      <c r="Q1147" s="294"/>
      <c r="R1147" s="475"/>
      <c r="S1147" s="476"/>
      <c r="T1147" s="289"/>
    </row>
    <row r="1148" spans="2:20" ht="6" customHeight="1">
      <c r="B1148" s="292"/>
      <c r="C1148" s="294"/>
      <c r="D1148" s="294"/>
      <c r="E1148" s="294"/>
      <c r="F1148" s="294"/>
      <c r="G1148" s="294"/>
      <c r="H1148" s="294"/>
      <c r="I1148" s="294"/>
      <c r="J1148" s="294"/>
      <c r="K1148" s="294"/>
      <c r="L1148" s="294"/>
      <c r="M1148" s="294"/>
      <c r="N1148" s="294"/>
      <c r="O1148" s="294"/>
      <c r="P1148" s="294"/>
      <c r="Q1148" s="294"/>
      <c r="R1148" s="325"/>
      <c r="S1148" s="325"/>
      <c r="T1148" s="289"/>
    </row>
    <row r="1149" spans="2:20" ht="18.75" customHeight="1">
      <c r="B1149" s="326"/>
      <c r="C1149" s="342" t="s">
        <v>217</v>
      </c>
      <c r="D1149" s="327"/>
      <c r="E1149" s="327"/>
      <c r="F1149" s="327"/>
      <c r="G1149" s="327"/>
      <c r="H1149" s="327"/>
      <c r="I1149" s="327"/>
      <c r="J1149" s="327"/>
      <c r="K1149" s="327"/>
      <c r="L1149" s="327"/>
      <c r="M1149" s="327"/>
      <c r="N1149" s="327"/>
      <c r="O1149" s="328"/>
      <c r="P1149" s="329">
        <f t="shared" ref="P1149:P1150" si="293">SUM(D1149:O1149)</f>
        <v>0</v>
      </c>
      <c r="Q1149" s="294"/>
      <c r="R1149" s="471"/>
      <c r="S1149" s="472"/>
      <c r="T1149" s="289"/>
    </row>
    <row r="1150" spans="2:20" ht="18.75" customHeight="1">
      <c r="B1150" s="326"/>
      <c r="C1150" s="342" t="s">
        <v>218</v>
      </c>
      <c r="D1150" s="327"/>
      <c r="E1150" s="327"/>
      <c r="F1150" s="327"/>
      <c r="G1150" s="327"/>
      <c r="H1150" s="327"/>
      <c r="I1150" s="327"/>
      <c r="J1150" s="327"/>
      <c r="K1150" s="327"/>
      <c r="L1150" s="327"/>
      <c r="M1150" s="327"/>
      <c r="N1150" s="330"/>
      <c r="O1150" s="331"/>
      <c r="P1150" s="332">
        <f t="shared" si="293"/>
        <v>0</v>
      </c>
      <c r="Q1150" s="294"/>
      <c r="R1150" s="473"/>
      <c r="S1150" s="474"/>
      <c r="T1150" s="289"/>
    </row>
    <row r="1151" spans="2:20" s="308" customFormat="1" ht="18.75" customHeight="1">
      <c r="B1151" s="301"/>
      <c r="C1151" s="294"/>
      <c r="D1151" s="294"/>
      <c r="E1151" s="294"/>
      <c r="F1151" s="294"/>
      <c r="G1151" s="294"/>
      <c r="H1151" s="294"/>
      <c r="I1151" s="294"/>
      <c r="J1151" s="294"/>
      <c r="K1151" s="294"/>
      <c r="L1151" s="294"/>
      <c r="M1151" s="294"/>
      <c r="N1151" s="349" t="s">
        <v>219</v>
      </c>
      <c r="O1151" s="349"/>
      <c r="P1151" s="335">
        <f t="shared" si="284"/>
        <v>0</v>
      </c>
      <c r="Q1151" s="306"/>
      <c r="R1151" s="477"/>
      <c r="S1151" s="478"/>
      <c r="T1151" s="307"/>
    </row>
    <row r="1152" spans="2:20" ht="30" customHeight="1">
      <c r="B1152" s="289"/>
      <c r="C1152" s="294"/>
      <c r="D1152" s="294"/>
      <c r="E1152" s="294"/>
      <c r="F1152" s="294"/>
      <c r="G1152" s="294"/>
      <c r="H1152" s="294"/>
      <c r="I1152" s="294"/>
      <c r="J1152" s="294"/>
      <c r="K1152" s="294"/>
      <c r="L1152" s="294"/>
      <c r="M1152" s="294"/>
      <c r="N1152" s="294"/>
      <c r="O1152" s="294"/>
      <c r="P1152" s="294"/>
      <c r="Q1152" s="294"/>
      <c r="R1152" s="294"/>
      <c r="S1152" s="294"/>
      <c r="T1152" s="289"/>
    </row>
    <row r="1153" spans="2:24" ht="18.75" customHeight="1">
      <c r="B1153" s="292">
        <f t="shared" ref="B1153" si="294">D1153</f>
        <v>0</v>
      </c>
      <c r="C1153" s="337" t="s">
        <v>183</v>
      </c>
      <c r="D1153" s="479"/>
      <c r="E1153" s="480"/>
      <c r="F1153" s="480"/>
      <c r="G1153" s="480"/>
      <c r="H1153" s="480"/>
      <c r="I1153" s="481"/>
      <c r="J1153" s="294"/>
      <c r="K1153" s="294"/>
      <c r="L1153" s="295"/>
      <c r="M1153" s="294"/>
      <c r="N1153" s="294"/>
      <c r="O1153" s="294"/>
      <c r="P1153" s="296"/>
      <c r="Q1153" s="294"/>
      <c r="R1153" s="296"/>
      <c r="S1153" s="296"/>
      <c r="T1153" s="289"/>
    </row>
    <row r="1154" spans="2:24" ht="18.75" customHeight="1">
      <c r="B1154" s="292"/>
      <c r="C1154" s="338" t="s">
        <v>184</v>
      </c>
      <c r="D1154" s="479"/>
      <c r="E1154" s="480"/>
      <c r="F1154" s="480"/>
      <c r="G1154" s="480"/>
      <c r="H1154" s="480"/>
      <c r="I1154" s="481"/>
      <c r="J1154" s="294"/>
      <c r="K1154" s="295"/>
      <c r="L1154" s="294"/>
      <c r="M1154" s="294"/>
      <c r="N1154" s="294"/>
      <c r="O1154" s="294"/>
      <c r="P1154" s="296"/>
      <c r="Q1154" s="294"/>
      <c r="R1154" s="296"/>
      <c r="S1154" s="296"/>
      <c r="T1154" s="289"/>
    </row>
    <row r="1155" spans="2:24" ht="18.75" customHeight="1">
      <c r="B1155" s="292">
        <f t="shared" ref="B1155:B1157" si="295">D1155</f>
        <v>0</v>
      </c>
      <c r="C1155" s="338" t="s">
        <v>8</v>
      </c>
      <c r="D1155" s="479"/>
      <c r="E1155" s="480"/>
      <c r="F1155" s="480"/>
      <c r="G1155" s="480"/>
      <c r="H1155" s="480"/>
      <c r="I1155" s="481"/>
      <c r="J1155" s="294"/>
      <c r="K1155" s="294"/>
      <c r="L1155" s="295"/>
      <c r="M1155" s="294"/>
      <c r="N1155" s="294"/>
      <c r="O1155" s="294"/>
      <c r="P1155" s="296"/>
      <c r="Q1155" s="294"/>
      <c r="R1155" s="339" t="s">
        <v>185</v>
      </c>
      <c r="S1155" s="340"/>
      <c r="T1155" s="289"/>
    </row>
    <row r="1156" spans="2:24" ht="18.75" customHeight="1">
      <c r="B1156" s="292">
        <f t="shared" si="295"/>
        <v>0</v>
      </c>
      <c r="C1156" s="338" t="s">
        <v>186</v>
      </c>
      <c r="D1156" s="479"/>
      <c r="E1156" s="480"/>
      <c r="F1156" s="480"/>
      <c r="G1156" s="480"/>
      <c r="H1156" s="480"/>
      <c r="I1156" s="481"/>
      <c r="J1156" s="294"/>
      <c r="K1156" s="294"/>
      <c r="L1156" s="295"/>
      <c r="M1156" s="294"/>
      <c r="N1156" s="294"/>
      <c r="O1156" s="294"/>
      <c r="P1156" s="296"/>
      <c r="Q1156" s="294"/>
      <c r="R1156" s="298" t="s">
        <v>189</v>
      </c>
      <c r="S1156" s="299"/>
      <c r="T1156" s="289"/>
    </row>
    <row r="1157" spans="2:24" ht="18.75" customHeight="1">
      <c r="B1157" s="292">
        <f t="shared" si="295"/>
        <v>0</v>
      </c>
      <c r="C1157" s="338" t="s">
        <v>190</v>
      </c>
      <c r="D1157" s="479"/>
      <c r="E1157" s="480"/>
      <c r="F1157" s="480"/>
      <c r="G1157" s="480"/>
      <c r="H1157" s="480"/>
      <c r="I1157" s="481"/>
      <c r="J1157" s="294"/>
      <c r="K1157" s="294"/>
      <c r="L1157" s="295"/>
      <c r="M1157" s="294"/>
      <c r="N1157" s="294"/>
      <c r="O1157" s="294"/>
      <c r="P1157" s="296"/>
      <c r="Q1157" s="294"/>
      <c r="R1157" s="298" t="s">
        <v>191</v>
      </c>
      <c r="S1157" s="299"/>
      <c r="T1157" s="289"/>
    </row>
    <row r="1158" spans="2:24" ht="18.75" customHeight="1">
      <c r="B1158" s="292"/>
      <c r="C1158" s="338" t="s">
        <v>172</v>
      </c>
      <c r="D1158" s="471"/>
      <c r="E1158" s="482"/>
      <c r="F1158" s="482"/>
      <c r="G1158" s="482"/>
      <c r="H1158" s="482"/>
      <c r="I1158" s="472"/>
      <c r="J1158" s="294"/>
      <c r="K1158" s="295"/>
      <c r="L1158" s="294"/>
      <c r="M1158" s="294"/>
      <c r="N1158" s="294"/>
      <c r="O1158" s="294"/>
      <c r="P1158" s="296"/>
      <c r="Q1158" s="294"/>
      <c r="R1158" s="298" t="s">
        <v>192</v>
      </c>
      <c r="S1158" s="299"/>
      <c r="T1158" s="289"/>
    </row>
    <row r="1159" spans="2:24" ht="18.75" customHeight="1">
      <c r="B1159" s="341">
        <f t="shared" ref="B1159" si="296">D1159</f>
        <v>0</v>
      </c>
      <c r="C1159" s="338" t="s">
        <v>193</v>
      </c>
      <c r="D1159" s="483"/>
      <c r="E1159" s="484"/>
      <c r="F1159" s="484"/>
      <c r="G1159" s="484"/>
      <c r="H1159" s="484"/>
      <c r="I1159" s="485"/>
      <c r="J1159" s="294"/>
      <c r="K1159" s="295"/>
      <c r="L1159" s="294"/>
      <c r="M1159" s="294"/>
      <c r="N1159" s="294"/>
      <c r="O1159" s="294"/>
      <c r="P1159" s="296"/>
      <c r="Q1159" s="294"/>
      <c r="R1159" s="296"/>
      <c r="S1159" s="296"/>
      <c r="T1159" s="289"/>
    </row>
    <row r="1160" spans="2:24" ht="12" customHeight="1">
      <c r="B1160" s="292"/>
      <c r="C1160" s="294"/>
      <c r="D1160" s="294"/>
      <c r="E1160" s="294"/>
      <c r="F1160" s="294"/>
      <c r="G1160" s="294"/>
      <c r="H1160" s="294"/>
      <c r="I1160" s="294"/>
      <c r="J1160" s="294"/>
      <c r="K1160" s="294"/>
      <c r="L1160" s="294"/>
      <c r="M1160" s="294"/>
      <c r="N1160" s="294"/>
      <c r="O1160" s="294"/>
      <c r="P1160" s="294"/>
      <c r="Q1160" s="294"/>
      <c r="R1160" s="294"/>
      <c r="S1160" s="294"/>
      <c r="T1160" s="289"/>
    </row>
    <row r="1161" spans="2:24" s="308" customFormat="1" ht="18.75" customHeight="1">
      <c r="B1161" s="301"/>
      <c r="C1161" s="338" t="s">
        <v>187</v>
      </c>
      <c r="D1161" s="303"/>
      <c r="E1161" s="303"/>
      <c r="F1161" s="303"/>
      <c r="G1161" s="303"/>
      <c r="H1161" s="303"/>
      <c r="I1161" s="303"/>
      <c r="J1161" s="303"/>
      <c r="K1161" s="303"/>
      <c r="L1161" s="303"/>
      <c r="M1161" s="303"/>
      <c r="N1161" s="303"/>
      <c r="O1161" s="304"/>
      <c r="P1161" s="305" t="s">
        <v>188</v>
      </c>
      <c r="Q1161" s="306"/>
      <c r="R1161" s="486" t="s">
        <v>194</v>
      </c>
      <c r="S1161" s="487"/>
      <c r="T1161" s="307"/>
      <c r="V1161" s="288"/>
      <c r="W1161" s="288"/>
      <c r="X1161" s="288"/>
    </row>
    <row r="1162" spans="2:24" ht="6" customHeight="1">
      <c r="B1162" s="292"/>
      <c r="C1162" s="294"/>
      <c r="D1162" s="294"/>
      <c r="E1162" s="294"/>
      <c r="F1162" s="294"/>
      <c r="G1162" s="294"/>
      <c r="H1162" s="294"/>
      <c r="I1162" s="294"/>
      <c r="J1162" s="294"/>
      <c r="K1162" s="294"/>
      <c r="L1162" s="294"/>
      <c r="M1162" s="294"/>
      <c r="N1162" s="294"/>
      <c r="O1162" s="294"/>
      <c r="P1162" s="294"/>
      <c r="Q1162" s="294"/>
      <c r="R1162" s="294"/>
      <c r="S1162" s="294"/>
      <c r="T1162" s="289"/>
    </row>
    <row r="1163" spans="2:24" ht="18.75" customHeight="1">
      <c r="B1163" s="292"/>
      <c r="C1163" s="342" t="s">
        <v>195</v>
      </c>
      <c r="D1163" s="310"/>
      <c r="E1163" s="310"/>
      <c r="F1163" s="310"/>
      <c r="G1163" s="310"/>
      <c r="H1163" s="310"/>
      <c r="I1163" s="310"/>
      <c r="J1163" s="310"/>
      <c r="K1163" s="310"/>
      <c r="L1163" s="310"/>
      <c r="M1163" s="310"/>
      <c r="N1163" s="310"/>
      <c r="O1163" s="311"/>
      <c r="P1163" s="312">
        <f t="shared" ref="P1163:P1173" si="297">SUM(D1163:O1163)</f>
        <v>0</v>
      </c>
      <c r="Q1163" s="294"/>
      <c r="R1163" s="471"/>
      <c r="S1163" s="472"/>
      <c r="T1163" s="289"/>
    </row>
    <row r="1164" spans="2:24" ht="18.75" customHeight="1">
      <c r="B1164" s="292"/>
      <c r="C1164" s="342" t="s">
        <v>196</v>
      </c>
      <c r="D1164" s="155"/>
      <c r="E1164" s="155"/>
      <c r="F1164" s="155"/>
      <c r="G1164" s="155"/>
      <c r="H1164" s="155"/>
      <c r="I1164" s="155"/>
      <c r="J1164" s="155"/>
      <c r="K1164" s="155"/>
      <c r="L1164" s="155"/>
      <c r="M1164" s="155"/>
      <c r="N1164" s="155"/>
      <c r="O1164" s="156"/>
      <c r="P1164" s="312">
        <f t="shared" si="297"/>
        <v>0</v>
      </c>
      <c r="Q1164" s="294"/>
      <c r="R1164" s="471"/>
      <c r="S1164" s="472"/>
      <c r="T1164" s="289"/>
    </row>
    <row r="1165" spans="2:24" ht="18.75" customHeight="1">
      <c r="B1165" s="292"/>
      <c r="C1165" s="343" t="s">
        <v>197</v>
      </c>
      <c r="D1165" s="310"/>
      <c r="E1165" s="310"/>
      <c r="F1165" s="310"/>
      <c r="G1165" s="310"/>
      <c r="H1165" s="310"/>
      <c r="I1165" s="310"/>
      <c r="J1165" s="310"/>
      <c r="K1165" s="310"/>
      <c r="L1165" s="310"/>
      <c r="M1165" s="310"/>
      <c r="N1165" s="310"/>
      <c r="O1165" s="311"/>
      <c r="P1165" s="312">
        <f t="shared" si="297"/>
        <v>0</v>
      </c>
      <c r="Q1165" s="294"/>
      <c r="R1165" s="471"/>
      <c r="S1165" s="472"/>
      <c r="T1165" s="289"/>
    </row>
    <row r="1166" spans="2:24" ht="18.75" customHeight="1">
      <c r="B1166" s="292"/>
      <c r="C1166" s="343" t="s">
        <v>198</v>
      </c>
      <c r="D1166" s="310"/>
      <c r="E1166" s="310"/>
      <c r="F1166" s="310"/>
      <c r="G1166" s="310"/>
      <c r="H1166" s="310"/>
      <c r="I1166" s="310"/>
      <c r="J1166" s="310"/>
      <c r="K1166" s="310"/>
      <c r="L1166" s="310"/>
      <c r="M1166" s="310"/>
      <c r="N1166" s="310"/>
      <c r="O1166" s="311"/>
      <c r="P1166" s="312">
        <f t="shared" si="297"/>
        <v>0</v>
      </c>
      <c r="Q1166" s="294"/>
      <c r="R1166" s="471"/>
      <c r="S1166" s="472"/>
      <c r="T1166" s="289"/>
    </row>
    <row r="1167" spans="2:24" ht="18.75" customHeight="1">
      <c r="B1167" s="292"/>
      <c r="C1167" s="343" t="s">
        <v>199</v>
      </c>
      <c r="D1167" s="310"/>
      <c r="E1167" s="310"/>
      <c r="F1167" s="310"/>
      <c r="G1167" s="310"/>
      <c r="H1167" s="310"/>
      <c r="I1167" s="310"/>
      <c r="J1167" s="310"/>
      <c r="K1167" s="310"/>
      <c r="L1167" s="310"/>
      <c r="M1167" s="310"/>
      <c r="N1167" s="310"/>
      <c r="O1167" s="311"/>
      <c r="P1167" s="312">
        <f t="shared" si="297"/>
        <v>0</v>
      </c>
      <c r="Q1167" s="294"/>
      <c r="R1167" s="471"/>
      <c r="S1167" s="472"/>
      <c r="T1167" s="289"/>
    </row>
    <row r="1168" spans="2:24" ht="18.75" customHeight="1">
      <c r="B1168" s="292"/>
      <c r="C1168" s="343" t="s">
        <v>200</v>
      </c>
      <c r="D1168" s="310"/>
      <c r="E1168" s="310"/>
      <c r="F1168" s="310"/>
      <c r="G1168" s="310"/>
      <c r="H1168" s="310"/>
      <c r="I1168" s="310"/>
      <c r="J1168" s="310"/>
      <c r="K1168" s="310"/>
      <c r="L1168" s="310"/>
      <c r="M1168" s="310"/>
      <c r="N1168" s="310"/>
      <c r="O1168" s="311"/>
      <c r="P1168" s="312">
        <f t="shared" si="297"/>
        <v>0</v>
      </c>
      <c r="Q1168" s="294"/>
      <c r="R1168" s="471"/>
      <c r="S1168" s="472"/>
      <c r="T1168" s="289"/>
    </row>
    <row r="1169" spans="2:20" ht="18.75" customHeight="1">
      <c r="B1169" s="292"/>
      <c r="C1169" s="343" t="s">
        <v>201</v>
      </c>
      <c r="D1169" s="310"/>
      <c r="E1169" s="310"/>
      <c r="F1169" s="310"/>
      <c r="G1169" s="310"/>
      <c r="H1169" s="310"/>
      <c r="I1169" s="310"/>
      <c r="J1169" s="310"/>
      <c r="K1169" s="310"/>
      <c r="L1169" s="310"/>
      <c r="M1169" s="310"/>
      <c r="N1169" s="310"/>
      <c r="O1169" s="311"/>
      <c r="P1169" s="312">
        <f t="shared" si="297"/>
        <v>0</v>
      </c>
      <c r="Q1169" s="294"/>
      <c r="R1169" s="471"/>
      <c r="S1169" s="472"/>
      <c r="T1169" s="289"/>
    </row>
    <row r="1170" spans="2:20" ht="18.75" customHeight="1">
      <c r="B1170" s="292"/>
      <c r="C1170" s="343" t="s">
        <v>202</v>
      </c>
      <c r="D1170" s="310"/>
      <c r="E1170" s="310"/>
      <c r="F1170" s="310"/>
      <c r="G1170" s="310"/>
      <c r="H1170" s="310"/>
      <c r="I1170" s="310"/>
      <c r="J1170" s="310"/>
      <c r="K1170" s="310"/>
      <c r="L1170" s="310"/>
      <c r="M1170" s="310"/>
      <c r="N1170" s="310"/>
      <c r="O1170" s="311"/>
      <c r="P1170" s="312">
        <f t="shared" si="297"/>
        <v>0</v>
      </c>
      <c r="Q1170" s="294"/>
      <c r="R1170" s="471"/>
      <c r="S1170" s="472"/>
      <c r="T1170" s="289"/>
    </row>
    <row r="1171" spans="2:20" ht="18.75" customHeight="1">
      <c r="B1171" s="292"/>
      <c r="C1171" s="343" t="s">
        <v>203</v>
      </c>
      <c r="D1171" s="310"/>
      <c r="E1171" s="310"/>
      <c r="F1171" s="310"/>
      <c r="G1171" s="310"/>
      <c r="H1171" s="310"/>
      <c r="I1171" s="310"/>
      <c r="J1171" s="310"/>
      <c r="K1171" s="310"/>
      <c r="L1171" s="310"/>
      <c r="M1171" s="310"/>
      <c r="N1171" s="310"/>
      <c r="O1171" s="311"/>
      <c r="P1171" s="312">
        <f t="shared" si="297"/>
        <v>0</v>
      </c>
      <c r="Q1171" s="294"/>
      <c r="R1171" s="471"/>
      <c r="S1171" s="472"/>
      <c r="T1171" s="289"/>
    </row>
    <row r="1172" spans="2:20" ht="18.75" customHeight="1">
      <c r="B1172" s="292"/>
      <c r="C1172" s="343" t="s">
        <v>204</v>
      </c>
      <c r="D1172" s="310"/>
      <c r="E1172" s="310"/>
      <c r="F1172" s="310"/>
      <c r="G1172" s="310"/>
      <c r="H1172" s="310"/>
      <c r="I1172" s="310"/>
      <c r="J1172" s="310"/>
      <c r="K1172" s="310"/>
      <c r="L1172" s="310"/>
      <c r="M1172" s="310"/>
      <c r="N1172" s="310"/>
      <c r="O1172" s="311"/>
      <c r="P1172" s="312">
        <f t="shared" si="297"/>
        <v>0</v>
      </c>
      <c r="Q1172" s="294"/>
      <c r="R1172" s="471"/>
      <c r="S1172" s="472"/>
      <c r="T1172" s="289"/>
    </row>
    <row r="1173" spans="2:20" ht="18.75" customHeight="1">
      <c r="B1173" s="292"/>
      <c r="C1173" s="338" t="s">
        <v>205</v>
      </c>
      <c r="D1173" s="344">
        <f t="shared" ref="D1173:O1173" si="298">SUBTOTAL(9,D1163:D1172)</f>
        <v>0</v>
      </c>
      <c r="E1173" s="344">
        <f t="shared" si="298"/>
        <v>0</v>
      </c>
      <c r="F1173" s="344">
        <f t="shared" si="298"/>
        <v>0</v>
      </c>
      <c r="G1173" s="344">
        <f t="shared" si="298"/>
        <v>0</v>
      </c>
      <c r="H1173" s="344">
        <f t="shared" si="298"/>
        <v>0</v>
      </c>
      <c r="I1173" s="344">
        <f t="shared" si="298"/>
        <v>0</v>
      </c>
      <c r="J1173" s="344">
        <f t="shared" si="298"/>
        <v>0</v>
      </c>
      <c r="K1173" s="344">
        <f t="shared" si="298"/>
        <v>0</v>
      </c>
      <c r="L1173" s="344">
        <f t="shared" si="298"/>
        <v>0</v>
      </c>
      <c r="M1173" s="344">
        <f t="shared" si="298"/>
        <v>0</v>
      </c>
      <c r="N1173" s="344">
        <f t="shared" si="298"/>
        <v>0</v>
      </c>
      <c r="O1173" s="345">
        <f t="shared" si="298"/>
        <v>0</v>
      </c>
      <c r="P1173" s="312">
        <f t="shared" si="297"/>
        <v>0</v>
      </c>
      <c r="Q1173" s="294"/>
      <c r="R1173" s="471"/>
      <c r="S1173" s="472"/>
      <c r="T1173" s="289"/>
    </row>
    <row r="1174" spans="2:20" ht="18.75" customHeight="1">
      <c r="B1174" s="292"/>
      <c r="C1174" s="313" t="s">
        <v>206</v>
      </c>
      <c r="D1174" s="315"/>
      <c r="E1174" s="315"/>
      <c r="F1174" s="315"/>
      <c r="G1174" s="315"/>
      <c r="H1174" s="315"/>
      <c r="I1174" s="315"/>
      <c r="J1174" s="315"/>
      <c r="K1174" s="315"/>
      <c r="L1174" s="315"/>
      <c r="M1174" s="315"/>
      <c r="N1174" s="315"/>
      <c r="O1174" s="316"/>
      <c r="P1174" s="312">
        <f t="shared" ref="P1174:P1184" si="299">SUM(D1174:O1174)</f>
        <v>0</v>
      </c>
      <c r="Q1174" s="294"/>
      <c r="R1174" s="471"/>
      <c r="S1174" s="472"/>
      <c r="T1174" s="289"/>
    </row>
    <row r="1175" spans="2:20" ht="18.75" customHeight="1">
      <c r="B1175" s="292"/>
      <c r="C1175" s="313" t="s">
        <v>207</v>
      </c>
      <c r="D1175" s="315"/>
      <c r="E1175" s="315"/>
      <c r="F1175" s="315"/>
      <c r="G1175" s="315"/>
      <c r="H1175" s="315"/>
      <c r="I1175" s="315"/>
      <c r="J1175" s="315"/>
      <c r="K1175" s="315"/>
      <c r="L1175" s="315"/>
      <c r="M1175" s="315"/>
      <c r="N1175" s="315"/>
      <c r="O1175" s="316"/>
      <c r="P1175" s="312">
        <f t="shared" si="299"/>
        <v>0</v>
      </c>
      <c r="Q1175" s="294"/>
      <c r="R1175" s="471"/>
      <c r="S1175" s="472"/>
      <c r="T1175" s="289"/>
    </row>
    <row r="1176" spans="2:20" ht="18.75" customHeight="1">
      <c r="B1176" s="292"/>
      <c r="C1176" s="338" t="s">
        <v>208</v>
      </c>
      <c r="D1176" s="344">
        <f t="shared" ref="D1176:O1176" si="300">SUBTOTAL(9,D1174:D1175)</f>
        <v>0</v>
      </c>
      <c r="E1176" s="344">
        <f t="shared" si="300"/>
        <v>0</v>
      </c>
      <c r="F1176" s="344">
        <f t="shared" si="300"/>
        <v>0</v>
      </c>
      <c r="G1176" s="344">
        <f t="shared" si="300"/>
        <v>0</v>
      </c>
      <c r="H1176" s="344">
        <f t="shared" si="300"/>
        <v>0</v>
      </c>
      <c r="I1176" s="344">
        <f t="shared" si="300"/>
        <v>0</v>
      </c>
      <c r="J1176" s="344">
        <f t="shared" si="300"/>
        <v>0</v>
      </c>
      <c r="K1176" s="344">
        <f t="shared" si="300"/>
        <v>0</v>
      </c>
      <c r="L1176" s="344">
        <f t="shared" si="300"/>
        <v>0</v>
      </c>
      <c r="M1176" s="344">
        <f t="shared" si="300"/>
        <v>0</v>
      </c>
      <c r="N1176" s="344">
        <f t="shared" si="300"/>
        <v>0</v>
      </c>
      <c r="O1176" s="345">
        <f t="shared" si="300"/>
        <v>0</v>
      </c>
      <c r="P1176" s="312">
        <f t="shared" si="299"/>
        <v>0</v>
      </c>
      <c r="Q1176" s="294"/>
      <c r="R1176" s="471"/>
      <c r="S1176" s="472"/>
      <c r="T1176" s="289"/>
    </row>
    <row r="1177" spans="2:20" ht="18.75" customHeight="1">
      <c r="B1177" s="292"/>
      <c r="C1177" s="313" t="s">
        <v>209</v>
      </c>
      <c r="D1177" s="315"/>
      <c r="E1177" s="315"/>
      <c r="F1177" s="315"/>
      <c r="G1177" s="315"/>
      <c r="H1177" s="315"/>
      <c r="I1177" s="315"/>
      <c r="J1177" s="315"/>
      <c r="K1177" s="315"/>
      <c r="L1177" s="315"/>
      <c r="M1177" s="315"/>
      <c r="N1177" s="315"/>
      <c r="O1177" s="316"/>
      <c r="P1177" s="312">
        <f t="shared" si="299"/>
        <v>0</v>
      </c>
      <c r="Q1177" s="294"/>
      <c r="R1177" s="471"/>
      <c r="S1177" s="472"/>
      <c r="T1177" s="289"/>
    </row>
    <row r="1178" spans="2:20" ht="18.75" customHeight="1">
      <c r="B1178" s="292"/>
      <c r="C1178" s="313" t="s">
        <v>210</v>
      </c>
      <c r="D1178" s="315"/>
      <c r="E1178" s="315"/>
      <c r="F1178" s="315"/>
      <c r="G1178" s="315"/>
      <c r="H1178" s="315"/>
      <c r="I1178" s="315"/>
      <c r="J1178" s="315"/>
      <c r="K1178" s="315"/>
      <c r="L1178" s="315"/>
      <c r="M1178" s="315"/>
      <c r="N1178" s="315"/>
      <c r="O1178" s="316"/>
      <c r="P1178" s="312">
        <f t="shared" si="299"/>
        <v>0</v>
      </c>
      <c r="Q1178" s="294"/>
      <c r="R1178" s="471"/>
      <c r="S1178" s="472"/>
      <c r="T1178" s="289"/>
    </row>
    <row r="1179" spans="2:20" ht="18.75" customHeight="1">
      <c r="B1179" s="292"/>
      <c r="C1179" s="313" t="s">
        <v>211</v>
      </c>
      <c r="D1179" s="315"/>
      <c r="E1179" s="315"/>
      <c r="F1179" s="315"/>
      <c r="G1179" s="315"/>
      <c r="H1179" s="315"/>
      <c r="I1179" s="315"/>
      <c r="J1179" s="315"/>
      <c r="K1179" s="315"/>
      <c r="L1179" s="315"/>
      <c r="M1179" s="315"/>
      <c r="N1179" s="315"/>
      <c r="O1179" s="316"/>
      <c r="P1179" s="312">
        <f t="shared" si="299"/>
        <v>0</v>
      </c>
      <c r="Q1179" s="294"/>
      <c r="R1179" s="471"/>
      <c r="S1179" s="472"/>
      <c r="T1179" s="289"/>
    </row>
    <row r="1180" spans="2:20" ht="18.75" customHeight="1">
      <c r="B1180" s="292"/>
      <c r="C1180" s="313" t="s">
        <v>212</v>
      </c>
      <c r="D1180" s="315"/>
      <c r="E1180" s="315"/>
      <c r="F1180" s="315"/>
      <c r="G1180" s="315"/>
      <c r="H1180" s="315"/>
      <c r="I1180" s="315"/>
      <c r="J1180" s="315"/>
      <c r="K1180" s="315"/>
      <c r="L1180" s="315"/>
      <c r="M1180" s="315"/>
      <c r="N1180" s="315"/>
      <c r="O1180" s="316"/>
      <c r="P1180" s="312">
        <f t="shared" si="299"/>
        <v>0</v>
      </c>
      <c r="Q1180" s="294"/>
      <c r="R1180" s="471"/>
      <c r="S1180" s="472"/>
      <c r="T1180" s="289"/>
    </row>
    <row r="1181" spans="2:20" ht="18.75" customHeight="1">
      <c r="B1181" s="292"/>
      <c r="C1181" s="342" t="s">
        <v>213</v>
      </c>
      <c r="D1181" s="310"/>
      <c r="E1181" s="310"/>
      <c r="F1181" s="310"/>
      <c r="G1181" s="310"/>
      <c r="H1181" s="310"/>
      <c r="I1181" s="310"/>
      <c r="J1181" s="310"/>
      <c r="K1181" s="310"/>
      <c r="L1181" s="310"/>
      <c r="M1181" s="310"/>
      <c r="N1181" s="310"/>
      <c r="O1181" s="311"/>
      <c r="P1181" s="312">
        <f t="shared" si="299"/>
        <v>0</v>
      </c>
      <c r="Q1181" s="294"/>
      <c r="R1181" s="471"/>
      <c r="S1181" s="472"/>
      <c r="T1181" s="289"/>
    </row>
    <row r="1182" spans="2:20" ht="18.75" customHeight="1">
      <c r="B1182" s="292"/>
      <c r="C1182" s="346" t="s">
        <v>214</v>
      </c>
      <c r="D1182" s="310"/>
      <c r="E1182" s="310"/>
      <c r="F1182" s="310"/>
      <c r="G1182" s="310"/>
      <c r="H1182" s="310"/>
      <c r="I1182" s="310"/>
      <c r="J1182" s="310"/>
      <c r="K1182" s="310"/>
      <c r="L1182" s="310"/>
      <c r="M1182" s="310"/>
      <c r="N1182" s="310"/>
      <c r="O1182" s="311"/>
      <c r="P1182" s="312">
        <f t="shared" si="299"/>
        <v>0</v>
      </c>
      <c r="Q1182" s="294"/>
      <c r="R1182" s="471"/>
      <c r="S1182" s="472"/>
      <c r="T1182" s="289"/>
    </row>
    <row r="1183" spans="2:20" ht="18.75" customHeight="1">
      <c r="B1183" s="292"/>
      <c r="C1183" s="347" t="s">
        <v>215</v>
      </c>
      <c r="D1183" s="318"/>
      <c r="E1183" s="318"/>
      <c r="F1183" s="318"/>
      <c r="G1183" s="318"/>
      <c r="H1183" s="318"/>
      <c r="I1183" s="318"/>
      <c r="J1183" s="318"/>
      <c r="K1183" s="318"/>
      <c r="L1183" s="318"/>
      <c r="M1183" s="318"/>
      <c r="N1183" s="318"/>
      <c r="O1183" s="319"/>
      <c r="P1183" s="320">
        <f t="shared" si="299"/>
        <v>0</v>
      </c>
      <c r="Q1183" s="294"/>
      <c r="R1183" s="473"/>
      <c r="S1183" s="474"/>
      <c r="T1183" s="289"/>
    </row>
    <row r="1184" spans="2:20" ht="18.75" customHeight="1">
      <c r="B1184" s="292"/>
      <c r="C1184" s="348" t="s">
        <v>216</v>
      </c>
      <c r="D1184" s="322">
        <f t="shared" ref="D1184:O1184" si="301">SUBTOTAL(9,D1163:D1183)</f>
        <v>0</v>
      </c>
      <c r="E1184" s="322">
        <f t="shared" si="301"/>
        <v>0</v>
      </c>
      <c r="F1184" s="322">
        <f t="shared" si="301"/>
        <v>0</v>
      </c>
      <c r="G1184" s="322">
        <f t="shared" si="301"/>
        <v>0</v>
      </c>
      <c r="H1184" s="322">
        <f t="shared" si="301"/>
        <v>0</v>
      </c>
      <c r="I1184" s="322">
        <f t="shared" si="301"/>
        <v>0</v>
      </c>
      <c r="J1184" s="322">
        <f t="shared" si="301"/>
        <v>0</v>
      </c>
      <c r="K1184" s="322">
        <f t="shared" si="301"/>
        <v>0</v>
      </c>
      <c r="L1184" s="322">
        <f t="shared" si="301"/>
        <v>0</v>
      </c>
      <c r="M1184" s="322">
        <f t="shared" si="301"/>
        <v>0</v>
      </c>
      <c r="N1184" s="322">
        <f t="shared" si="301"/>
        <v>0</v>
      </c>
      <c r="O1184" s="323">
        <f t="shared" si="301"/>
        <v>0</v>
      </c>
      <c r="P1184" s="324">
        <f t="shared" si="299"/>
        <v>0</v>
      </c>
      <c r="Q1184" s="294"/>
      <c r="R1184" s="475"/>
      <c r="S1184" s="476"/>
      <c r="T1184" s="289"/>
    </row>
    <row r="1185" spans="2:24" ht="6" customHeight="1">
      <c r="B1185" s="292"/>
      <c r="C1185" s="294"/>
      <c r="D1185" s="294"/>
      <c r="E1185" s="294"/>
      <c r="F1185" s="294"/>
      <c r="G1185" s="294"/>
      <c r="H1185" s="294"/>
      <c r="I1185" s="294"/>
      <c r="J1185" s="294"/>
      <c r="K1185" s="294"/>
      <c r="L1185" s="294"/>
      <c r="M1185" s="294"/>
      <c r="N1185" s="294"/>
      <c r="O1185" s="294"/>
      <c r="P1185" s="294"/>
      <c r="Q1185" s="294"/>
      <c r="R1185" s="325"/>
      <c r="S1185" s="325"/>
      <c r="T1185" s="289"/>
    </row>
    <row r="1186" spans="2:24" ht="18.75" customHeight="1">
      <c r="B1186" s="326"/>
      <c r="C1186" s="342" t="s">
        <v>217</v>
      </c>
      <c r="D1186" s="327"/>
      <c r="E1186" s="327"/>
      <c r="F1186" s="327"/>
      <c r="G1186" s="327"/>
      <c r="H1186" s="327"/>
      <c r="I1186" s="327"/>
      <c r="J1186" s="327"/>
      <c r="K1186" s="327"/>
      <c r="L1186" s="327"/>
      <c r="M1186" s="327"/>
      <c r="N1186" s="327"/>
      <c r="O1186" s="328"/>
      <c r="P1186" s="329">
        <f t="shared" ref="P1186:P1187" si="302">SUM(D1186:O1186)</f>
        <v>0</v>
      </c>
      <c r="Q1186" s="294"/>
      <c r="R1186" s="471"/>
      <c r="S1186" s="472"/>
      <c r="T1186" s="289"/>
    </row>
    <row r="1187" spans="2:24" ht="18.75" customHeight="1">
      <c r="B1187" s="326"/>
      <c r="C1187" s="342" t="s">
        <v>218</v>
      </c>
      <c r="D1187" s="327"/>
      <c r="E1187" s="327"/>
      <c r="F1187" s="327"/>
      <c r="G1187" s="327"/>
      <c r="H1187" s="327"/>
      <c r="I1187" s="327"/>
      <c r="J1187" s="327"/>
      <c r="K1187" s="327"/>
      <c r="L1187" s="327"/>
      <c r="M1187" s="327"/>
      <c r="N1187" s="330"/>
      <c r="O1187" s="331"/>
      <c r="P1187" s="332">
        <f t="shared" si="302"/>
        <v>0</v>
      </c>
      <c r="Q1187" s="294"/>
      <c r="R1187" s="473"/>
      <c r="S1187" s="474"/>
      <c r="T1187" s="289"/>
    </row>
    <row r="1188" spans="2:24" s="308" customFormat="1" ht="18.75" customHeight="1">
      <c r="B1188" s="301"/>
      <c r="C1188" s="294"/>
      <c r="D1188" s="294"/>
      <c r="E1188" s="294"/>
      <c r="F1188" s="294"/>
      <c r="G1188" s="294"/>
      <c r="H1188" s="294"/>
      <c r="I1188" s="294"/>
      <c r="J1188" s="294"/>
      <c r="K1188" s="294"/>
      <c r="L1188" s="294"/>
      <c r="M1188" s="294"/>
      <c r="N1188" s="349" t="s">
        <v>219</v>
      </c>
      <c r="O1188" s="349"/>
      <c r="P1188" s="335">
        <f t="shared" ref="P1188:P1225" si="303">ROUND(IF(P1186*P1187=0,0,P1184/P1186*P1187),2)</f>
        <v>0</v>
      </c>
      <c r="Q1188" s="306"/>
      <c r="R1188" s="477"/>
      <c r="S1188" s="478"/>
      <c r="T1188" s="307"/>
    </row>
    <row r="1189" spans="2:24" ht="30" customHeight="1">
      <c r="B1189" s="289"/>
      <c r="C1189" s="294"/>
      <c r="D1189" s="294"/>
      <c r="E1189" s="294"/>
      <c r="F1189" s="294"/>
      <c r="G1189" s="294"/>
      <c r="H1189" s="294"/>
      <c r="I1189" s="294"/>
      <c r="J1189" s="294"/>
      <c r="K1189" s="294"/>
      <c r="L1189" s="294"/>
      <c r="M1189" s="294"/>
      <c r="N1189" s="294"/>
      <c r="O1189" s="294"/>
      <c r="P1189" s="294"/>
      <c r="Q1189" s="294"/>
      <c r="R1189" s="294"/>
      <c r="S1189" s="294"/>
      <c r="T1189" s="289"/>
    </row>
    <row r="1190" spans="2:24" ht="18.75" customHeight="1">
      <c r="B1190" s="292">
        <f t="shared" ref="B1190" si="304">D1190</f>
        <v>0</v>
      </c>
      <c r="C1190" s="337" t="s">
        <v>183</v>
      </c>
      <c r="D1190" s="479"/>
      <c r="E1190" s="480"/>
      <c r="F1190" s="480"/>
      <c r="G1190" s="480"/>
      <c r="H1190" s="480"/>
      <c r="I1190" s="481"/>
      <c r="J1190" s="294"/>
      <c r="K1190" s="294"/>
      <c r="L1190" s="295"/>
      <c r="M1190" s="294"/>
      <c r="N1190" s="294"/>
      <c r="O1190" s="294"/>
      <c r="P1190" s="296"/>
      <c r="Q1190" s="294"/>
      <c r="R1190" s="296"/>
      <c r="S1190" s="296"/>
      <c r="T1190" s="289"/>
    </row>
    <row r="1191" spans="2:24" ht="18.75" customHeight="1">
      <c r="B1191" s="292"/>
      <c r="C1191" s="338" t="s">
        <v>184</v>
      </c>
      <c r="D1191" s="479"/>
      <c r="E1191" s="480"/>
      <c r="F1191" s="480"/>
      <c r="G1191" s="480"/>
      <c r="H1191" s="480"/>
      <c r="I1191" s="481"/>
      <c r="J1191" s="294"/>
      <c r="K1191" s="295"/>
      <c r="L1191" s="294"/>
      <c r="M1191" s="294"/>
      <c r="N1191" s="294"/>
      <c r="O1191" s="294"/>
      <c r="P1191" s="296"/>
      <c r="Q1191" s="294"/>
      <c r="R1191" s="296"/>
      <c r="S1191" s="296"/>
      <c r="T1191" s="289"/>
    </row>
    <row r="1192" spans="2:24" ht="18.75" customHeight="1">
      <c r="B1192" s="292">
        <f t="shared" ref="B1192:B1194" si="305">D1192</f>
        <v>0</v>
      </c>
      <c r="C1192" s="338" t="s">
        <v>8</v>
      </c>
      <c r="D1192" s="479"/>
      <c r="E1192" s="480"/>
      <c r="F1192" s="480"/>
      <c r="G1192" s="480"/>
      <c r="H1192" s="480"/>
      <c r="I1192" s="481"/>
      <c r="J1192" s="294"/>
      <c r="K1192" s="294"/>
      <c r="L1192" s="295"/>
      <c r="M1192" s="294"/>
      <c r="N1192" s="294"/>
      <c r="O1192" s="294"/>
      <c r="P1192" s="296"/>
      <c r="Q1192" s="294"/>
      <c r="R1192" s="339" t="s">
        <v>185</v>
      </c>
      <c r="S1192" s="340"/>
      <c r="T1192" s="289"/>
    </row>
    <row r="1193" spans="2:24" ht="18.75" customHeight="1">
      <c r="B1193" s="292">
        <f t="shared" si="305"/>
        <v>0</v>
      </c>
      <c r="C1193" s="338" t="s">
        <v>186</v>
      </c>
      <c r="D1193" s="479"/>
      <c r="E1193" s="480"/>
      <c r="F1193" s="480"/>
      <c r="G1193" s="480"/>
      <c r="H1193" s="480"/>
      <c r="I1193" s="481"/>
      <c r="J1193" s="294"/>
      <c r="K1193" s="294"/>
      <c r="L1193" s="295"/>
      <c r="M1193" s="294"/>
      <c r="N1193" s="294"/>
      <c r="O1193" s="294"/>
      <c r="P1193" s="296"/>
      <c r="Q1193" s="294"/>
      <c r="R1193" s="298" t="s">
        <v>189</v>
      </c>
      <c r="S1193" s="299"/>
      <c r="T1193" s="289"/>
    </row>
    <row r="1194" spans="2:24" ht="18.75" customHeight="1">
      <c r="B1194" s="292">
        <f t="shared" si="305"/>
        <v>0</v>
      </c>
      <c r="C1194" s="338" t="s">
        <v>190</v>
      </c>
      <c r="D1194" s="479"/>
      <c r="E1194" s="480"/>
      <c r="F1194" s="480"/>
      <c r="G1194" s="480"/>
      <c r="H1194" s="480"/>
      <c r="I1194" s="481"/>
      <c r="J1194" s="294"/>
      <c r="K1194" s="294"/>
      <c r="L1194" s="295"/>
      <c r="M1194" s="294"/>
      <c r="N1194" s="294"/>
      <c r="O1194" s="294"/>
      <c r="P1194" s="296"/>
      <c r="Q1194" s="294"/>
      <c r="R1194" s="298" t="s">
        <v>191</v>
      </c>
      <c r="S1194" s="299"/>
      <c r="T1194" s="289"/>
    </row>
    <row r="1195" spans="2:24" ht="18.75" customHeight="1">
      <c r="B1195" s="292"/>
      <c r="C1195" s="338" t="s">
        <v>172</v>
      </c>
      <c r="D1195" s="471"/>
      <c r="E1195" s="482"/>
      <c r="F1195" s="482"/>
      <c r="G1195" s="482"/>
      <c r="H1195" s="482"/>
      <c r="I1195" s="472"/>
      <c r="J1195" s="294"/>
      <c r="K1195" s="295"/>
      <c r="L1195" s="294"/>
      <c r="M1195" s="294"/>
      <c r="N1195" s="294"/>
      <c r="O1195" s="294"/>
      <c r="P1195" s="296"/>
      <c r="Q1195" s="294"/>
      <c r="R1195" s="298" t="s">
        <v>192</v>
      </c>
      <c r="S1195" s="299"/>
      <c r="T1195" s="289"/>
    </row>
    <row r="1196" spans="2:24" ht="18.75" customHeight="1">
      <c r="B1196" s="341">
        <f t="shared" ref="B1196" si="306">D1196</f>
        <v>0</v>
      </c>
      <c r="C1196" s="338" t="s">
        <v>193</v>
      </c>
      <c r="D1196" s="483"/>
      <c r="E1196" s="484"/>
      <c r="F1196" s="484"/>
      <c r="G1196" s="484"/>
      <c r="H1196" s="484"/>
      <c r="I1196" s="485"/>
      <c r="J1196" s="294"/>
      <c r="K1196" s="295"/>
      <c r="L1196" s="294"/>
      <c r="M1196" s="294"/>
      <c r="N1196" s="294"/>
      <c r="O1196" s="294"/>
      <c r="P1196" s="296"/>
      <c r="Q1196" s="294"/>
      <c r="R1196" s="296"/>
      <c r="S1196" s="296"/>
      <c r="T1196" s="289"/>
    </row>
    <row r="1197" spans="2:24" ht="12" customHeight="1">
      <c r="B1197" s="292"/>
      <c r="C1197" s="294"/>
      <c r="D1197" s="294"/>
      <c r="E1197" s="294"/>
      <c r="F1197" s="294"/>
      <c r="G1197" s="294"/>
      <c r="H1197" s="294"/>
      <c r="I1197" s="294"/>
      <c r="J1197" s="294"/>
      <c r="K1197" s="294"/>
      <c r="L1197" s="294"/>
      <c r="M1197" s="294"/>
      <c r="N1197" s="294"/>
      <c r="O1197" s="294"/>
      <c r="P1197" s="294"/>
      <c r="Q1197" s="294"/>
      <c r="R1197" s="294"/>
      <c r="S1197" s="294"/>
      <c r="T1197" s="289"/>
    </row>
    <row r="1198" spans="2:24" s="308" customFormat="1" ht="18.75" customHeight="1">
      <c r="B1198" s="301"/>
      <c r="C1198" s="338" t="s">
        <v>187</v>
      </c>
      <c r="D1198" s="303"/>
      <c r="E1198" s="303"/>
      <c r="F1198" s="303"/>
      <c r="G1198" s="303"/>
      <c r="H1198" s="303"/>
      <c r="I1198" s="303"/>
      <c r="J1198" s="303"/>
      <c r="K1198" s="303"/>
      <c r="L1198" s="303"/>
      <c r="M1198" s="303"/>
      <c r="N1198" s="303"/>
      <c r="O1198" s="304"/>
      <c r="P1198" s="305" t="s">
        <v>188</v>
      </c>
      <c r="Q1198" s="306"/>
      <c r="R1198" s="486" t="s">
        <v>194</v>
      </c>
      <c r="S1198" s="487"/>
      <c r="T1198" s="307"/>
      <c r="V1198" s="288"/>
      <c r="W1198" s="288"/>
      <c r="X1198" s="288"/>
    </row>
    <row r="1199" spans="2:24" ht="6" customHeight="1">
      <c r="B1199" s="292"/>
      <c r="C1199" s="294"/>
      <c r="D1199" s="294"/>
      <c r="E1199" s="294"/>
      <c r="F1199" s="294"/>
      <c r="G1199" s="294"/>
      <c r="H1199" s="294"/>
      <c r="I1199" s="294"/>
      <c r="J1199" s="294"/>
      <c r="K1199" s="294"/>
      <c r="L1199" s="294"/>
      <c r="M1199" s="294"/>
      <c r="N1199" s="294"/>
      <c r="O1199" s="294"/>
      <c r="P1199" s="294"/>
      <c r="Q1199" s="294"/>
      <c r="R1199" s="294"/>
      <c r="S1199" s="294"/>
      <c r="T1199" s="289"/>
    </row>
    <row r="1200" spans="2:24" ht="18.75" customHeight="1">
      <c r="B1200" s="292"/>
      <c r="C1200" s="342" t="s">
        <v>195</v>
      </c>
      <c r="D1200" s="310"/>
      <c r="E1200" s="310"/>
      <c r="F1200" s="310"/>
      <c r="G1200" s="310"/>
      <c r="H1200" s="310"/>
      <c r="I1200" s="310"/>
      <c r="J1200" s="310"/>
      <c r="K1200" s="310"/>
      <c r="L1200" s="310"/>
      <c r="M1200" s="310"/>
      <c r="N1200" s="310"/>
      <c r="O1200" s="311"/>
      <c r="P1200" s="312">
        <f t="shared" ref="P1200:P1210" si="307">SUM(D1200:O1200)</f>
        <v>0</v>
      </c>
      <c r="Q1200" s="294"/>
      <c r="R1200" s="471"/>
      <c r="S1200" s="472"/>
      <c r="T1200" s="289"/>
    </row>
    <row r="1201" spans="2:20" ht="18.75" customHeight="1">
      <c r="B1201" s="292"/>
      <c r="C1201" s="342" t="s">
        <v>196</v>
      </c>
      <c r="D1201" s="155"/>
      <c r="E1201" s="155"/>
      <c r="F1201" s="155"/>
      <c r="G1201" s="155"/>
      <c r="H1201" s="155"/>
      <c r="I1201" s="155"/>
      <c r="J1201" s="155"/>
      <c r="K1201" s="155"/>
      <c r="L1201" s="155"/>
      <c r="M1201" s="155"/>
      <c r="N1201" s="155"/>
      <c r="O1201" s="156"/>
      <c r="P1201" s="312">
        <f t="shared" si="307"/>
        <v>0</v>
      </c>
      <c r="Q1201" s="294"/>
      <c r="R1201" s="471"/>
      <c r="S1201" s="472"/>
      <c r="T1201" s="289"/>
    </row>
    <row r="1202" spans="2:20" ht="18.75" customHeight="1">
      <c r="B1202" s="292"/>
      <c r="C1202" s="343" t="s">
        <v>197</v>
      </c>
      <c r="D1202" s="310"/>
      <c r="E1202" s="310"/>
      <c r="F1202" s="310"/>
      <c r="G1202" s="310"/>
      <c r="H1202" s="310"/>
      <c r="I1202" s="310"/>
      <c r="J1202" s="310"/>
      <c r="K1202" s="310"/>
      <c r="L1202" s="310"/>
      <c r="M1202" s="310"/>
      <c r="N1202" s="310"/>
      <c r="O1202" s="311"/>
      <c r="P1202" s="312">
        <f t="shared" si="307"/>
        <v>0</v>
      </c>
      <c r="Q1202" s="294"/>
      <c r="R1202" s="471"/>
      <c r="S1202" s="472"/>
      <c r="T1202" s="289"/>
    </row>
    <row r="1203" spans="2:20" ht="18.75" customHeight="1">
      <c r="B1203" s="292"/>
      <c r="C1203" s="343" t="s">
        <v>198</v>
      </c>
      <c r="D1203" s="310"/>
      <c r="E1203" s="310"/>
      <c r="F1203" s="310"/>
      <c r="G1203" s="310"/>
      <c r="H1203" s="310"/>
      <c r="I1203" s="310"/>
      <c r="J1203" s="310"/>
      <c r="K1203" s="310"/>
      <c r="L1203" s="310"/>
      <c r="M1203" s="310"/>
      <c r="N1203" s="310"/>
      <c r="O1203" s="311"/>
      <c r="P1203" s="312">
        <f t="shared" si="307"/>
        <v>0</v>
      </c>
      <c r="Q1203" s="294"/>
      <c r="R1203" s="471"/>
      <c r="S1203" s="472"/>
      <c r="T1203" s="289"/>
    </row>
    <row r="1204" spans="2:20" ht="18.75" customHeight="1">
      <c r="B1204" s="292"/>
      <c r="C1204" s="343" t="s">
        <v>199</v>
      </c>
      <c r="D1204" s="310"/>
      <c r="E1204" s="310"/>
      <c r="F1204" s="310"/>
      <c r="G1204" s="310"/>
      <c r="H1204" s="310"/>
      <c r="I1204" s="310"/>
      <c r="J1204" s="310"/>
      <c r="K1204" s="310"/>
      <c r="L1204" s="310"/>
      <c r="M1204" s="310"/>
      <c r="N1204" s="310"/>
      <c r="O1204" s="311"/>
      <c r="P1204" s="312">
        <f t="shared" si="307"/>
        <v>0</v>
      </c>
      <c r="Q1204" s="294"/>
      <c r="R1204" s="471"/>
      <c r="S1204" s="472"/>
      <c r="T1204" s="289"/>
    </row>
    <row r="1205" spans="2:20" ht="18.75" customHeight="1">
      <c r="B1205" s="292"/>
      <c r="C1205" s="343" t="s">
        <v>200</v>
      </c>
      <c r="D1205" s="310"/>
      <c r="E1205" s="310"/>
      <c r="F1205" s="310"/>
      <c r="G1205" s="310"/>
      <c r="H1205" s="310"/>
      <c r="I1205" s="310"/>
      <c r="J1205" s="310"/>
      <c r="K1205" s="310"/>
      <c r="L1205" s="310"/>
      <c r="M1205" s="310"/>
      <c r="N1205" s="310"/>
      <c r="O1205" s="311"/>
      <c r="P1205" s="312">
        <f t="shared" si="307"/>
        <v>0</v>
      </c>
      <c r="Q1205" s="294"/>
      <c r="R1205" s="471"/>
      <c r="S1205" s="472"/>
      <c r="T1205" s="289"/>
    </row>
    <row r="1206" spans="2:20" ht="18.75" customHeight="1">
      <c r="B1206" s="292"/>
      <c r="C1206" s="343" t="s">
        <v>201</v>
      </c>
      <c r="D1206" s="310"/>
      <c r="E1206" s="310"/>
      <c r="F1206" s="310"/>
      <c r="G1206" s="310"/>
      <c r="H1206" s="310"/>
      <c r="I1206" s="310"/>
      <c r="J1206" s="310"/>
      <c r="K1206" s="310"/>
      <c r="L1206" s="310"/>
      <c r="M1206" s="310"/>
      <c r="N1206" s="310"/>
      <c r="O1206" s="311"/>
      <c r="P1206" s="312">
        <f t="shared" si="307"/>
        <v>0</v>
      </c>
      <c r="Q1206" s="294"/>
      <c r="R1206" s="471"/>
      <c r="S1206" s="472"/>
      <c r="T1206" s="289"/>
    </row>
    <row r="1207" spans="2:20" ht="18.75" customHeight="1">
      <c r="B1207" s="292"/>
      <c r="C1207" s="343" t="s">
        <v>202</v>
      </c>
      <c r="D1207" s="310"/>
      <c r="E1207" s="310"/>
      <c r="F1207" s="310"/>
      <c r="G1207" s="310"/>
      <c r="H1207" s="310"/>
      <c r="I1207" s="310"/>
      <c r="J1207" s="310"/>
      <c r="K1207" s="310"/>
      <c r="L1207" s="310"/>
      <c r="M1207" s="310"/>
      <c r="N1207" s="310"/>
      <c r="O1207" s="311"/>
      <c r="P1207" s="312">
        <f t="shared" si="307"/>
        <v>0</v>
      </c>
      <c r="Q1207" s="294"/>
      <c r="R1207" s="471"/>
      <c r="S1207" s="472"/>
      <c r="T1207" s="289"/>
    </row>
    <row r="1208" spans="2:20" ht="18.75" customHeight="1">
      <c r="B1208" s="292"/>
      <c r="C1208" s="343" t="s">
        <v>203</v>
      </c>
      <c r="D1208" s="310"/>
      <c r="E1208" s="310"/>
      <c r="F1208" s="310"/>
      <c r="G1208" s="310"/>
      <c r="H1208" s="310"/>
      <c r="I1208" s="310"/>
      <c r="J1208" s="310"/>
      <c r="K1208" s="310"/>
      <c r="L1208" s="310"/>
      <c r="M1208" s="310"/>
      <c r="N1208" s="310"/>
      <c r="O1208" s="311"/>
      <c r="P1208" s="312">
        <f t="shared" si="307"/>
        <v>0</v>
      </c>
      <c r="Q1208" s="294"/>
      <c r="R1208" s="471"/>
      <c r="S1208" s="472"/>
      <c r="T1208" s="289"/>
    </row>
    <row r="1209" spans="2:20" ht="18.75" customHeight="1">
      <c r="B1209" s="292"/>
      <c r="C1209" s="343" t="s">
        <v>204</v>
      </c>
      <c r="D1209" s="310"/>
      <c r="E1209" s="310"/>
      <c r="F1209" s="310"/>
      <c r="G1209" s="310"/>
      <c r="H1209" s="310"/>
      <c r="I1209" s="310"/>
      <c r="J1209" s="310"/>
      <c r="K1209" s="310"/>
      <c r="L1209" s="310"/>
      <c r="M1209" s="310"/>
      <c r="N1209" s="310"/>
      <c r="O1209" s="311"/>
      <c r="P1209" s="312">
        <f t="shared" si="307"/>
        <v>0</v>
      </c>
      <c r="Q1209" s="294"/>
      <c r="R1209" s="471"/>
      <c r="S1209" s="472"/>
      <c r="T1209" s="289"/>
    </row>
    <row r="1210" spans="2:20" ht="18.75" customHeight="1">
      <c r="B1210" s="292"/>
      <c r="C1210" s="338" t="s">
        <v>205</v>
      </c>
      <c r="D1210" s="344">
        <f t="shared" ref="D1210:O1210" si="308">SUBTOTAL(9,D1200:D1209)</f>
        <v>0</v>
      </c>
      <c r="E1210" s="344">
        <f t="shared" si="308"/>
        <v>0</v>
      </c>
      <c r="F1210" s="344">
        <f t="shared" si="308"/>
        <v>0</v>
      </c>
      <c r="G1210" s="344">
        <f t="shared" si="308"/>
        <v>0</v>
      </c>
      <c r="H1210" s="344">
        <f t="shared" si="308"/>
        <v>0</v>
      </c>
      <c r="I1210" s="344">
        <f t="shared" si="308"/>
        <v>0</v>
      </c>
      <c r="J1210" s="344">
        <f t="shared" si="308"/>
        <v>0</v>
      </c>
      <c r="K1210" s="344">
        <f t="shared" si="308"/>
        <v>0</v>
      </c>
      <c r="L1210" s="344">
        <f t="shared" si="308"/>
        <v>0</v>
      </c>
      <c r="M1210" s="344">
        <f t="shared" si="308"/>
        <v>0</v>
      </c>
      <c r="N1210" s="344">
        <f t="shared" si="308"/>
        <v>0</v>
      </c>
      <c r="O1210" s="345">
        <f t="shared" si="308"/>
        <v>0</v>
      </c>
      <c r="P1210" s="312">
        <f t="shared" si="307"/>
        <v>0</v>
      </c>
      <c r="Q1210" s="294"/>
      <c r="R1210" s="471"/>
      <c r="S1210" s="472"/>
      <c r="T1210" s="289"/>
    </row>
    <row r="1211" spans="2:20" ht="18.75" customHeight="1">
      <c r="B1211" s="292"/>
      <c r="C1211" s="313" t="s">
        <v>206</v>
      </c>
      <c r="D1211" s="315"/>
      <c r="E1211" s="315"/>
      <c r="F1211" s="315"/>
      <c r="G1211" s="315"/>
      <c r="H1211" s="315"/>
      <c r="I1211" s="315"/>
      <c r="J1211" s="315"/>
      <c r="K1211" s="315"/>
      <c r="L1211" s="315"/>
      <c r="M1211" s="315"/>
      <c r="N1211" s="315"/>
      <c r="O1211" s="316"/>
      <c r="P1211" s="312">
        <f t="shared" ref="P1211:P1221" si="309">SUM(D1211:O1211)</f>
        <v>0</v>
      </c>
      <c r="Q1211" s="294"/>
      <c r="R1211" s="471"/>
      <c r="S1211" s="472"/>
      <c r="T1211" s="289"/>
    </row>
    <row r="1212" spans="2:20" ht="18.75" customHeight="1">
      <c r="B1212" s="292"/>
      <c r="C1212" s="313" t="s">
        <v>207</v>
      </c>
      <c r="D1212" s="315"/>
      <c r="E1212" s="315"/>
      <c r="F1212" s="315"/>
      <c r="G1212" s="315"/>
      <c r="H1212" s="315"/>
      <c r="I1212" s="315"/>
      <c r="J1212" s="315"/>
      <c r="K1212" s="315"/>
      <c r="L1212" s="315"/>
      <c r="M1212" s="315"/>
      <c r="N1212" s="315"/>
      <c r="O1212" s="316"/>
      <c r="P1212" s="312">
        <f t="shared" si="309"/>
        <v>0</v>
      </c>
      <c r="Q1212" s="294"/>
      <c r="R1212" s="471"/>
      <c r="S1212" s="472"/>
      <c r="T1212" s="289"/>
    </row>
    <row r="1213" spans="2:20" ht="18.75" customHeight="1">
      <c r="B1213" s="292"/>
      <c r="C1213" s="338" t="s">
        <v>208</v>
      </c>
      <c r="D1213" s="344">
        <f t="shared" ref="D1213:O1213" si="310">SUBTOTAL(9,D1211:D1212)</f>
        <v>0</v>
      </c>
      <c r="E1213" s="344">
        <f t="shared" si="310"/>
        <v>0</v>
      </c>
      <c r="F1213" s="344">
        <f t="shared" si="310"/>
        <v>0</v>
      </c>
      <c r="G1213" s="344">
        <f t="shared" si="310"/>
        <v>0</v>
      </c>
      <c r="H1213" s="344">
        <f t="shared" si="310"/>
        <v>0</v>
      </c>
      <c r="I1213" s="344">
        <f t="shared" si="310"/>
        <v>0</v>
      </c>
      <c r="J1213" s="344">
        <f t="shared" si="310"/>
        <v>0</v>
      </c>
      <c r="K1213" s="344">
        <f t="shared" si="310"/>
        <v>0</v>
      </c>
      <c r="L1213" s="344">
        <f t="shared" si="310"/>
        <v>0</v>
      </c>
      <c r="M1213" s="344">
        <f t="shared" si="310"/>
        <v>0</v>
      </c>
      <c r="N1213" s="344">
        <f t="shared" si="310"/>
        <v>0</v>
      </c>
      <c r="O1213" s="345">
        <f t="shared" si="310"/>
        <v>0</v>
      </c>
      <c r="P1213" s="312">
        <f t="shared" si="309"/>
        <v>0</v>
      </c>
      <c r="Q1213" s="294"/>
      <c r="R1213" s="471"/>
      <c r="S1213" s="472"/>
      <c r="T1213" s="289"/>
    </row>
    <row r="1214" spans="2:20" ht="18.75" customHeight="1">
      <c r="B1214" s="292"/>
      <c r="C1214" s="313" t="s">
        <v>209</v>
      </c>
      <c r="D1214" s="315"/>
      <c r="E1214" s="315"/>
      <c r="F1214" s="315"/>
      <c r="G1214" s="315"/>
      <c r="H1214" s="315"/>
      <c r="I1214" s="315"/>
      <c r="J1214" s="315"/>
      <c r="K1214" s="315"/>
      <c r="L1214" s="315"/>
      <c r="M1214" s="315"/>
      <c r="N1214" s="315"/>
      <c r="O1214" s="316"/>
      <c r="P1214" s="312">
        <f t="shared" si="309"/>
        <v>0</v>
      </c>
      <c r="Q1214" s="294"/>
      <c r="R1214" s="471"/>
      <c r="S1214" s="472"/>
      <c r="T1214" s="289"/>
    </row>
    <row r="1215" spans="2:20" ht="18.75" customHeight="1">
      <c r="B1215" s="292"/>
      <c r="C1215" s="313" t="s">
        <v>210</v>
      </c>
      <c r="D1215" s="315"/>
      <c r="E1215" s="315"/>
      <c r="F1215" s="315"/>
      <c r="G1215" s="315"/>
      <c r="H1215" s="315"/>
      <c r="I1215" s="315"/>
      <c r="J1215" s="315"/>
      <c r="K1215" s="315"/>
      <c r="L1215" s="315"/>
      <c r="M1215" s="315"/>
      <c r="N1215" s="315"/>
      <c r="O1215" s="316"/>
      <c r="P1215" s="312">
        <f t="shared" si="309"/>
        <v>0</v>
      </c>
      <c r="Q1215" s="294"/>
      <c r="R1215" s="471"/>
      <c r="S1215" s="472"/>
      <c r="T1215" s="289"/>
    </row>
    <row r="1216" spans="2:20" ht="18.75" customHeight="1">
      <c r="B1216" s="292"/>
      <c r="C1216" s="313" t="s">
        <v>211</v>
      </c>
      <c r="D1216" s="315"/>
      <c r="E1216" s="315"/>
      <c r="F1216" s="315"/>
      <c r="G1216" s="315"/>
      <c r="H1216" s="315"/>
      <c r="I1216" s="315"/>
      <c r="J1216" s="315"/>
      <c r="K1216" s="315"/>
      <c r="L1216" s="315"/>
      <c r="M1216" s="315"/>
      <c r="N1216" s="315"/>
      <c r="O1216" s="316"/>
      <c r="P1216" s="312">
        <f t="shared" si="309"/>
        <v>0</v>
      </c>
      <c r="Q1216" s="294"/>
      <c r="R1216" s="471"/>
      <c r="S1216" s="472"/>
      <c r="T1216" s="289"/>
    </row>
    <row r="1217" spans="2:20" ht="18.75" customHeight="1">
      <c r="B1217" s="292"/>
      <c r="C1217" s="313" t="s">
        <v>212</v>
      </c>
      <c r="D1217" s="315"/>
      <c r="E1217" s="315"/>
      <c r="F1217" s="315"/>
      <c r="G1217" s="315"/>
      <c r="H1217" s="315"/>
      <c r="I1217" s="315"/>
      <c r="J1217" s="315"/>
      <c r="K1217" s="315"/>
      <c r="L1217" s="315"/>
      <c r="M1217" s="315"/>
      <c r="N1217" s="315"/>
      <c r="O1217" s="316"/>
      <c r="P1217" s="312">
        <f t="shared" si="309"/>
        <v>0</v>
      </c>
      <c r="Q1217" s="294"/>
      <c r="R1217" s="471"/>
      <c r="S1217" s="472"/>
      <c r="T1217" s="289"/>
    </row>
    <row r="1218" spans="2:20" ht="18.75" customHeight="1">
      <c r="B1218" s="292"/>
      <c r="C1218" s="342" t="s">
        <v>213</v>
      </c>
      <c r="D1218" s="310"/>
      <c r="E1218" s="310"/>
      <c r="F1218" s="310"/>
      <c r="G1218" s="310"/>
      <c r="H1218" s="310"/>
      <c r="I1218" s="310"/>
      <c r="J1218" s="310"/>
      <c r="K1218" s="310"/>
      <c r="L1218" s="310"/>
      <c r="M1218" s="310"/>
      <c r="N1218" s="310"/>
      <c r="O1218" s="311"/>
      <c r="P1218" s="312">
        <f t="shared" si="309"/>
        <v>0</v>
      </c>
      <c r="Q1218" s="294"/>
      <c r="R1218" s="471"/>
      <c r="S1218" s="472"/>
      <c r="T1218" s="289"/>
    </row>
    <row r="1219" spans="2:20" ht="18.75" customHeight="1">
      <c r="B1219" s="292"/>
      <c r="C1219" s="346" t="s">
        <v>214</v>
      </c>
      <c r="D1219" s="310"/>
      <c r="E1219" s="310"/>
      <c r="F1219" s="310"/>
      <c r="G1219" s="310"/>
      <c r="H1219" s="310"/>
      <c r="I1219" s="310"/>
      <c r="J1219" s="310"/>
      <c r="K1219" s="310"/>
      <c r="L1219" s="310"/>
      <c r="M1219" s="310"/>
      <c r="N1219" s="310"/>
      <c r="O1219" s="311"/>
      <c r="P1219" s="312">
        <f t="shared" si="309"/>
        <v>0</v>
      </c>
      <c r="Q1219" s="294"/>
      <c r="R1219" s="471"/>
      <c r="S1219" s="472"/>
      <c r="T1219" s="289"/>
    </row>
    <row r="1220" spans="2:20" ht="18.75" customHeight="1">
      <c r="B1220" s="292"/>
      <c r="C1220" s="347" t="s">
        <v>215</v>
      </c>
      <c r="D1220" s="318"/>
      <c r="E1220" s="318"/>
      <c r="F1220" s="318"/>
      <c r="G1220" s="318"/>
      <c r="H1220" s="318"/>
      <c r="I1220" s="318"/>
      <c r="J1220" s="318"/>
      <c r="K1220" s="318"/>
      <c r="L1220" s="318"/>
      <c r="M1220" s="318"/>
      <c r="N1220" s="318"/>
      <c r="O1220" s="319"/>
      <c r="P1220" s="320">
        <f t="shared" si="309"/>
        <v>0</v>
      </c>
      <c r="Q1220" s="294"/>
      <c r="R1220" s="473"/>
      <c r="S1220" s="474"/>
      <c r="T1220" s="289"/>
    </row>
    <row r="1221" spans="2:20" ht="18.75" customHeight="1">
      <c r="B1221" s="292"/>
      <c r="C1221" s="348" t="s">
        <v>216</v>
      </c>
      <c r="D1221" s="322">
        <f t="shared" ref="D1221:O1221" si="311">SUBTOTAL(9,D1200:D1220)</f>
        <v>0</v>
      </c>
      <c r="E1221" s="322">
        <f t="shared" si="311"/>
        <v>0</v>
      </c>
      <c r="F1221" s="322">
        <f t="shared" si="311"/>
        <v>0</v>
      </c>
      <c r="G1221" s="322">
        <f t="shared" si="311"/>
        <v>0</v>
      </c>
      <c r="H1221" s="322">
        <f t="shared" si="311"/>
        <v>0</v>
      </c>
      <c r="I1221" s="322">
        <f t="shared" si="311"/>
        <v>0</v>
      </c>
      <c r="J1221" s="322">
        <f t="shared" si="311"/>
        <v>0</v>
      </c>
      <c r="K1221" s="322">
        <f t="shared" si="311"/>
        <v>0</v>
      </c>
      <c r="L1221" s="322">
        <f t="shared" si="311"/>
        <v>0</v>
      </c>
      <c r="M1221" s="322">
        <f t="shared" si="311"/>
        <v>0</v>
      </c>
      <c r="N1221" s="322">
        <f t="shared" si="311"/>
        <v>0</v>
      </c>
      <c r="O1221" s="323">
        <f t="shared" si="311"/>
        <v>0</v>
      </c>
      <c r="P1221" s="324">
        <f t="shared" si="309"/>
        <v>0</v>
      </c>
      <c r="Q1221" s="294"/>
      <c r="R1221" s="475"/>
      <c r="S1221" s="476"/>
      <c r="T1221" s="289"/>
    </row>
    <row r="1222" spans="2:20" ht="6" customHeight="1">
      <c r="B1222" s="292"/>
      <c r="C1222" s="294"/>
      <c r="D1222" s="294"/>
      <c r="E1222" s="294"/>
      <c r="F1222" s="294"/>
      <c r="G1222" s="294"/>
      <c r="H1222" s="294"/>
      <c r="I1222" s="294"/>
      <c r="J1222" s="294"/>
      <c r="K1222" s="294"/>
      <c r="L1222" s="294"/>
      <c r="M1222" s="294"/>
      <c r="N1222" s="294"/>
      <c r="O1222" s="294"/>
      <c r="P1222" s="294"/>
      <c r="Q1222" s="294"/>
      <c r="R1222" s="325"/>
      <c r="S1222" s="325"/>
      <c r="T1222" s="289"/>
    </row>
    <row r="1223" spans="2:20" ht="18.75" customHeight="1">
      <c r="B1223" s="326"/>
      <c r="C1223" s="342" t="s">
        <v>217</v>
      </c>
      <c r="D1223" s="327"/>
      <c r="E1223" s="327"/>
      <c r="F1223" s="327"/>
      <c r="G1223" s="327"/>
      <c r="H1223" s="327"/>
      <c r="I1223" s="327"/>
      <c r="J1223" s="327"/>
      <c r="K1223" s="327"/>
      <c r="L1223" s="327"/>
      <c r="M1223" s="327"/>
      <c r="N1223" s="327"/>
      <c r="O1223" s="328"/>
      <c r="P1223" s="329">
        <f t="shared" ref="P1223:P1224" si="312">SUM(D1223:O1223)</f>
        <v>0</v>
      </c>
      <c r="Q1223" s="294"/>
      <c r="R1223" s="471"/>
      <c r="S1223" s="472"/>
      <c r="T1223" s="289"/>
    </row>
    <row r="1224" spans="2:20" ht="18.75" customHeight="1">
      <c r="B1224" s="326"/>
      <c r="C1224" s="342" t="s">
        <v>218</v>
      </c>
      <c r="D1224" s="327"/>
      <c r="E1224" s="327"/>
      <c r="F1224" s="327"/>
      <c r="G1224" s="327"/>
      <c r="H1224" s="327"/>
      <c r="I1224" s="327"/>
      <c r="J1224" s="327"/>
      <c r="K1224" s="327"/>
      <c r="L1224" s="327"/>
      <c r="M1224" s="327"/>
      <c r="N1224" s="330"/>
      <c r="O1224" s="331"/>
      <c r="P1224" s="332">
        <f t="shared" si="312"/>
        <v>0</v>
      </c>
      <c r="Q1224" s="294"/>
      <c r="R1224" s="473"/>
      <c r="S1224" s="474"/>
      <c r="T1224" s="289"/>
    </row>
    <row r="1225" spans="2:20" s="308" customFormat="1" ht="18.75" customHeight="1">
      <c r="B1225" s="301"/>
      <c r="C1225" s="294"/>
      <c r="D1225" s="294"/>
      <c r="E1225" s="294"/>
      <c r="F1225" s="294"/>
      <c r="G1225" s="294"/>
      <c r="H1225" s="294"/>
      <c r="I1225" s="294"/>
      <c r="J1225" s="294"/>
      <c r="K1225" s="294"/>
      <c r="L1225" s="294"/>
      <c r="M1225" s="294"/>
      <c r="N1225" s="349" t="s">
        <v>219</v>
      </c>
      <c r="O1225" s="349"/>
      <c r="P1225" s="335">
        <f t="shared" si="303"/>
        <v>0</v>
      </c>
      <c r="Q1225" s="306"/>
      <c r="R1225" s="477"/>
      <c r="S1225" s="478"/>
      <c r="T1225" s="307"/>
    </row>
    <row r="1226" spans="2:20" ht="30" customHeight="1">
      <c r="B1226" s="289"/>
      <c r="C1226" s="294"/>
      <c r="D1226" s="294"/>
      <c r="E1226" s="294"/>
      <c r="F1226" s="294"/>
      <c r="G1226" s="294"/>
      <c r="H1226" s="294"/>
      <c r="I1226" s="294"/>
      <c r="J1226" s="294"/>
      <c r="K1226" s="294"/>
      <c r="L1226" s="294"/>
      <c r="M1226" s="294"/>
      <c r="N1226" s="294"/>
      <c r="O1226" s="294"/>
      <c r="P1226" s="294"/>
      <c r="Q1226" s="294"/>
      <c r="R1226" s="294"/>
      <c r="S1226" s="294"/>
      <c r="T1226" s="289"/>
    </row>
    <row r="1227" spans="2:20" ht="18.75" customHeight="1">
      <c r="B1227" s="292">
        <f t="shared" ref="B1227" si="313">D1227</f>
        <v>0</v>
      </c>
      <c r="C1227" s="337" t="s">
        <v>183</v>
      </c>
      <c r="D1227" s="479"/>
      <c r="E1227" s="480"/>
      <c r="F1227" s="480"/>
      <c r="G1227" s="480"/>
      <c r="H1227" s="480"/>
      <c r="I1227" s="481"/>
      <c r="J1227" s="294"/>
      <c r="K1227" s="294"/>
      <c r="L1227" s="295"/>
      <c r="M1227" s="294"/>
      <c r="N1227" s="294"/>
      <c r="O1227" s="294"/>
      <c r="P1227" s="296"/>
      <c r="Q1227" s="294"/>
      <c r="R1227" s="296"/>
      <c r="S1227" s="296"/>
      <c r="T1227" s="289"/>
    </row>
    <row r="1228" spans="2:20" ht="18.75" customHeight="1">
      <c r="B1228" s="292"/>
      <c r="C1228" s="338" t="s">
        <v>184</v>
      </c>
      <c r="D1228" s="479"/>
      <c r="E1228" s="480"/>
      <c r="F1228" s="480"/>
      <c r="G1228" s="480"/>
      <c r="H1228" s="480"/>
      <c r="I1228" s="481"/>
      <c r="J1228" s="294"/>
      <c r="K1228" s="295"/>
      <c r="L1228" s="294"/>
      <c r="M1228" s="294"/>
      <c r="N1228" s="294"/>
      <c r="O1228" s="294"/>
      <c r="P1228" s="296"/>
      <c r="Q1228" s="294"/>
      <c r="R1228" s="296"/>
      <c r="S1228" s="296"/>
      <c r="T1228" s="289"/>
    </row>
    <row r="1229" spans="2:20" ht="18.75" customHeight="1">
      <c r="B1229" s="292">
        <f t="shared" ref="B1229:B1231" si="314">D1229</f>
        <v>0</v>
      </c>
      <c r="C1229" s="338" t="s">
        <v>8</v>
      </c>
      <c r="D1229" s="479"/>
      <c r="E1229" s="480"/>
      <c r="F1229" s="480"/>
      <c r="G1229" s="480"/>
      <c r="H1229" s="480"/>
      <c r="I1229" s="481"/>
      <c r="J1229" s="294"/>
      <c r="K1229" s="294"/>
      <c r="L1229" s="295"/>
      <c r="M1229" s="294"/>
      <c r="N1229" s="294"/>
      <c r="O1229" s="294"/>
      <c r="P1229" s="296"/>
      <c r="Q1229" s="294"/>
      <c r="R1229" s="339" t="s">
        <v>185</v>
      </c>
      <c r="S1229" s="340"/>
      <c r="T1229" s="289"/>
    </row>
    <row r="1230" spans="2:20" ht="18.75" customHeight="1">
      <c r="B1230" s="292">
        <f t="shared" si="314"/>
        <v>0</v>
      </c>
      <c r="C1230" s="338" t="s">
        <v>186</v>
      </c>
      <c r="D1230" s="479"/>
      <c r="E1230" s="480"/>
      <c r="F1230" s="480"/>
      <c r="G1230" s="480"/>
      <c r="H1230" s="480"/>
      <c r="I1230" s="481"/>
      <c r="J1230" s="294"/>
      <c r="K1230" s="294"/>
      <c r="L1230" s="295"/>
      <c r="M1230" s="294"/>
      <c r="N1230" s="294"/>
      <c r="O1230" s="294"/>
      <c r="P1230" s="296"/>
      <c r="Q1230" s="294"/>
      <c r="R1230" s="298" t="s">
        <v>189</v>
      </c>
      <c r="S1230" s="299"/>
      <c r="T1230" s="289"/>
    </row>
    <row r="1231" spans="2:20" ht="18.75" customHeight="1">
      <c r="B1231" s="292">
        <f t="shared" si="314"/>
        <v>0</v>
      </c>
      <c r="C1231" s="338" t="s">
        <v>190</v>
      </c>
      <c r="D1231" s="479"/>
      <c r="E1231" s="480"/>
      <c r="F1231" s="480"/>
      <c r="G1231" s="480"/>
      <c r="H1231" s="480"/>
      <c r="I1231" s="481"/>
      <c r="J1231" s="294"/>
      <c r="K1231" s="294"/>
      <c r="L1231" s="295"/>
      <c r="M1231" s="294"/>
      <c r="N1231" s="294"/>
      <c r="O1231" s="294"/>
      <c r="P1231" s="296"/>
      <c r="Q1231" s="294"/>
      <c r="R1231" s="298" t="s">
        <v>191</v>
      </c>
      <c r="S1231" s="299"/>
      <c r="T1231" s="289"/>
    </row>
    <row r="1232" spans="2:20" ht="18.75" customHeight="1">
      <c r="B1232" s="292"/>
      <c r="C1232" s="338" t="s">
        <v>172</v>
      </c>
      <c r="D1232" s="471"/>
      <c r="E1232" s="482"/>
      <c r="F1232" s="482"/>
      <c r="G1232" s="482"/>
      <c r="H1232" s="482"/>
      <c r="I1232" s="472"/>
      <c r="J1232" s="294"/>
      <c r="K1232" s="295"/>
      <c r="L1232" s="294"/>
      <c r="M1232" s="294"/>
      <c r="N1232" s="294"/>
      <c r="O1232" s="294"/>
      <c r="P1232" s="296"/>
      <c r="Q1232" s="294"/>
      <c r="R1232" s="298" t="s">
        <v>192</v>
      </c>
      <c r="S1232" s="299"/>
      <c r="T1232" s="289"/>
    </row>
    <row r="1233" spans="2:24" ht="18.75" customHeight="1">
      <c r="B1233" s="341">
        <f t="shared" ref="B1233" si="315">D1233</f>
        <v>0</v>
      </c>
      <c r="C1233" s="338" t="s">
        <v>193</v>
      </c>
      <c r="D1233" s="483"/>
      <c r="E1233" s="484"/>
      <c r="F1233" s="484"/>
      <c r="G1233" s="484"/>
      <c r="H1233" s="484"/>
      <c r="I1233" s="485"/>
      <c r="J1233" s="294"/>
      <c r="K1233" s="295"/>
      <c r="L1233" s="294"/>
      <c r="M1233" s="294"/>
      <c r="N1233" s="294"/>
      <c r="O1233" s="294"/>
      <c r="P1233" s="296"/>
      <c r="Q1233" s="294"/>
      <c r="R1233" s="296"/>
      <c r="S1233" s="296"/>
      <c r="T1233" s="289"/>
    </row>
    <row r="1234" spans="2:24" ht="12" customHeight="1">
      <c r="B1234" s="292"/>
      <c r="C1234" s="294"/>
      <c r="D1234" s="294"/>
      <c r="E1234" s="294"/>
      <c r="F1234" s="294"/>
      <c r="G1234" s="294"/>
      <c r="H1234" s="294"/>
      <c r="I1234" s="294"/>
      <c r="J1234" s="294"/>
      <c r="K1234" s="294"/>
      <c r="L1234" s="294"/>
      <c r="M1234" s="294"/>
      <c r="N1234" s="294"/>
      <c r="O1234" s="294"/>
      <c r="P1234" s="294"/>
      <c r="Q1234" s="294"/>
      <c r="R1234" s="294"/>
      <c r="S1234" s="294"/>
      <c r="T1234" s="289"/>
    </row>
    <row r="1235" spans="2:24" s="308" customFormat="1" ht="18.75" customHeight="1">
      <c r="B1235" s="301"/>
      <c r="C1235" s="338" t="s">
        <v>187</v>
      </c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4"/>
      <c r="P1235" s="305" t="s">
        <v>188</v>
      </c>
      <c r="Q1235" s="306"/>
      <c r="R1235" s="486" t="s">
        <v>194</v>
      </c>
      <c r="S1235" s="487"/>
      <c r="T1235" s="307"/>
      <c r="V1235" s="288"/>
      <c r="W1235" s="288"/>
      <c r="X1235" s="288"/>
    </row>
    <row r="1236" spans="2:24" ht="6" customHeight="1">
      <c r="B1236" s="292"/>
      <c r="C1236" s="294"/>
      <c r="D1236" s="294"/>
      <c r="E1236" s="294"/>
      <c r="F1236" s="294"/>
      <c r="G1236" s="294"/>
      <c r="H1236" s="294"/>
      <c r="I1236" s="294"/>
      <c r="J1236" s="294"/>
      <c r="K1236" s="294"/>
      <c r="L1236" s="294"/>
      <c r="M1236" s="294"/>
      <c r="N1236" s="294"/>
      <c r="O1236" s="294"/>
      <c r="P1236" s="294"/>
      <c r="Q1236" s="294"/>
      <c r="R1236" s="294"/>
      <c r="S1236" s="294"/>
      <c r="T1236" s="289"/>
    </row>
    <row r="1237" spans="2:24" ht="18.75" customHeight="1">
      <c r="B1237" s="292"/>
      <c r="C1237" s="342" t="s">
        <v>195</v>
      </c>
      <c r="D1237" s="310"/>
      <c r="E1237" s="310"/>
      <c r="F1237" s="310"/>
      <c r="G1237" s="310"/>
      <c r="H1237" s="310"/>
      <c r="I1237" s="310"/>
      <c r="J1237" s="310"/>
      <c r="K1237" s="310"/>
      <c r="L1237" s="310"/>
      <c r="M1237" s="310"/>
      <c r="N1237" s="310"/>
      <c r="O1237" s="311"/>
      <c r="P1237" s="312">
        <f t="shared" ref="P1237:P1247" si="316">SUM(D1237:O1237)</f>
        <v>0</v>
      </c>
      <c r="Q1237" s="294"/>
      <c r="R1237" s="471"/>
      <c r="S1237" s="472"/>
      <c r="T1237" s="289"/>
    </row>
    <row r="1238" spans="2:24" ht="18.75" customHeight="1">
      <c r="B1238" s="292"/>
      <c r="C1238" s="342" t="s">
        <v>196</v>
      </c>
      <c r="D1238" s="155"/>
      <c r="E1238" s="155"/>
      <c r="F1238" s="155"/>
      <c r="G1238" s="155"/>
      <c r="H1238" s="155"/>
      <c r="I1238" s="155"/>
      <c r="J1238" s="155"/>
      <c r="K1238" s="155"/>
      <c r="L1238" s="155"/>
      <c r="M1238" s="155"/>
      <c r="N1238" s="155"/>
      <c r="O1238" s="156"/>
      <c r="P1238" s="312">
        <f t="shared" si="316"/>
        <v>0</v>
      </c>
      <c r="Q1238" s="294"/>
      <c r="R1238" s="471"/>
      <c r="S1238" s="472"/>
      <c r="T1238" s="289"/>
    </row>
    <row r="1239" spans="2:24" ht="18.75" customHeight="1">
      <c r="B1239" s="292"/>
      <c r="C1239" s="343" t="s">
        <v>197</v>
      </c>
      <c r="D1239" s="310"/>
      <c r="E1239" s="310"/>
      <c r="F1239" s="310"/>
      <c r="G1239" s="310"/>
      <c r="H1239" s="310"/>
      <c r="I1239" s="310"/>
      <c r="J1239" s="310"/>
      <c r="K1239" s="310"/>
      <c r="L1239" s="310"/>
      <c r="M1239" s="310"/>
      <c r="N1239" s="310"/>
      <c r="O1239" s="311"/>
      <c r="P1239" s="312">
        <f t="shared" si="316"/>
        <v>0</v>
      </c>
      <c r="Q1239" s="294"/>
      <c r="R1239" s="471"/>
      <c r="S1239" s="472"/>
      <c r="T1239" s="289"/>
    </row>
    <row r="1240" spans="2:24" ht="18.75" customHeight="1">
      <c r="B1240" s="292"/>
      <c r="C1240" s="343" t="s">
        <v>198</v>
      </c>
      <c r="D1240" s="310"/>
      <c r="E1240" s="310"/>
      <c r="F1240" s="310"/>
      <c r="G1240" s="310"/>
      <c r="H1240" s="310"/>
      <c r="I1240" s="310"/>
      <c r="J1240" s="310"/>
      <c r="K1240" s="310"/>
      <c r="L1240" s="310"/>
      <c r="M1240" s="310"/>
      <c r="N1240" s="310"/>
      <c r="O1240" s="311"/>
      <c r="P1240" s="312">
        <f t="shared" si="316"/>
        <v>0</v>
      </c>
      <c r="Q1240" s="294"/>
      <c r="R1240" s="471"/>
      <c r="S1240" s="472"/>
      <c r="T1240" s="289"/>
    </row>
    <row r="1241" spans="2:24" ht="18.75" customHeight="1">
      <c r="B1241" s="292"/>
      <c r="C1241" s="343" t="s">
        <v>199</v>
      </c>
      <c r="D1241" s="310"/>
      <c r="E1241" s="310"/>
      <c r="F1241" s="310"/>
      <c r="G1241" s="310"/>
      <c r="H1241" s="310"/>
      <c r="I1241" s="310"/>
      <c r="J1241" s="310"/>
      <c r="K1241" s="310"/>
      <c r="L1241" s="310"/>
      <c r="M1241" s="310"/>
      <c r="N1241" s="310"/>
      <c r="O1241" s="311"/>
      <c r="P1241" s="312">
        <f t="shared" si="316"/>
        <v>0</v>
      </c>
      <c r="Q1241" s="294"/>
      <c r="R1241" s="471"/>
      <c r="S1241" s="472"/>
      <c r="T1241" s="289"/>
    </row>
    <row r="1242" spans="2:24" ht="18.75" customHeight="1">
      <c r="B1242" s="292"/>
      <c r="C1242" s="343" t="s">
        <v>200</v>
      </c>
      <c r="D1242" s="310"/>
      <c r="E1242" s="310"/>
      <c r="F1242" s="310"/>
      <c r="G1242" s="310"/>
      <c r="H1242" s="310"/>
      <c r="I1242" s="310"/>
      <c r="J1242" s="310"/>
      <c r="K1242" s="310"/>
      <c r="L1242" s="310"/>
      <c r="M1242" s="310"/>
      <c r="N1242" s="310"/>
      <c r="O1242" s="311"/>
      <c r="P1242" s="312">
        <f t="shared" si="316"/>
        <v>0</v>
      </c>
      <c r="Q1242" s="294"/>
      <c r="R1242" s="471"/>
      <c r="S1242" s="472"/>
      <c r="T1242" s="289"/>
    </row>
    <row r="1243" spans="2:24" ht="18.75" customHeight="1">
      <c r="B1243" s="292"/>
      <c r="C1243" s="343" t="s">
        <v>201</v>
      </c>
      <c r="D1243" s="310"/>
      <c r="E1243" s="310"/>
      <c r="F1243" s="310"/>
      <c r="G1243" s="310"/>
      <c r="H1243" s="310"/>
      <c r="I1243" s="310"/>
      <c r="J1243" s="310"/>
      <c r="K1243" s="310"/>
      <c r="L1243" s="310"/>
      <c r="M1243" s="310"/>
      <c r="N1243" s="310"/>
      <c r="O1243" s="311"/>
      <c r="P1243" s="312">
        <f t="shared" si="316"/>
        <v>0</v>
      </c>
      <c r="Q1243" s="294"/>
      <c r="R1243" s="471"/>
      <c r="S1243" s="472"/>
      <c r="T1243" s="289"/>
    </row>
    <row r="1244" spans="2:24" ht="18.75" customHeight="1">
      <c r="B1244" s="292"/>
      <c r="C1244" s="343" t="s">
        <v>202</v>
      </c>
      <c r="D1244" s="310"/>
      <c r="E1244" s="310"/>
      <c r="F1244" s="310"/>
      <c r="G1244" s="310"/>
      <c r="H1244" s="310"/>
      <c r="I1244" s="310"/>
      <c r="J1244" s="310"/>
      <c r="K1244" s="310"/>
      <c r="L1244" s="310"/>
      <c r="M1244" s="310"/>
      <c r="N1244" s="310"/>
      <c r="O1244" s="311"/>
      <c r="P1244" s="312">
        <f t="shared" si="316"/>
        <v>0</v>
      </c>
      <c r="Q1244" s="294"/>
      <c r="R1244" s="471"/>
      <c r="S1244" s="472"/>
      <c r="T1244" s="289"/>
    </row>
    <row r="1245" spans="2:24" ht="18.75" customHeight="1">
      <c r="B1245" s="292"/>
      <c r="C1245" s="343" t="s">
        <v>203</v>
      </c>
      <c r="D1245" s="310"/>
      <c r="E1245" s="310"/>
      <c r="F1245" s="310"/>
      <c r="G1245" s="310"/>
      <c r="H1245" s="310"/>
      <c r="I1245" s="310"/>
      <c r="J1245" s="310"/>
      <c r="K1245" s="310"/>
      <c r="L1245" s="310"/>
      <c r="M1245" s="310"/>
      <c r="N1245" s="310"/>
      <c r="O1245" s="311"/>
      <c r="P1245" s="312">
        <f t="shared" si="316"/>
        <v>0</v>
      </c>
      <c r="Q1245" s="294"/>
      <c r="R1245" s="471"/>
      <c r="S1245" s="472"/>
      <c r="T1245" s="289"/>
    </row>
    <row r="1246" spans="2:24" ht="18.75" customHeight="1">
      <c r="B1246" s="292"/>
      <c r="C1246" s="343" t="s">
        <v>204</v>
      </c>
      <c r="D1246" s="310"/>
      <c r="E1246" s="310"/>
      <c r="F1246" s="310"/>
      <c r="G1246" s="310"/>
      <c r="H1246" s="310"/>
      <c r="I1246" s="310"/>
      <c r="J1246" s="310"/>
      <c r="K1246" s="310"/>
      <c r="L1246" s="310"/>
      <c r="M1246" s="310"/>
      <c r="N1246" s="310"/>
      <c r="O1246" s="311"/>
      <c r="P1246" s="312">
        <f t="shared" si="316"/>
        <v>0</v>
      </c>
      <c r="Q1246" s="294"/>
      <c r="R1246" s="471"/>
      <c r="S1246" s="472"/>
      <c r="T1246" s="289"/>
    </row>
    <row r="1247" spans="2:24" ht="18.75" customHeight="1">
      <c r="B1247" s="292"/>
      <c r="C1247" s="338" t="s">
        <v>205</v>
      </c>
      <c r="D1247" s="344">
        <f t="shared" ref="D1247:O1247" si="317">SUBTOTAL(9,D1237:D1246)</f>
        <v>0</v>
      </c>
      <c r="E1247" s="344">
        <f t="shared" si="317"/>
        <v>0</v>
      </c>
      <c r="F1247" s="344">
        <f t="shared" si="317"/>
        <v>0</v>
      </c>
      <c r="G1247" s="344">
        <f t="shared" si="317"/>
        <v>0</v>
      </c>
      <c r="H1247" s="344">
        <f t="shared" si="317"/>
        <v>0</v>
      </c>
      <c r="I1247" s="344">
        <f t="shared" si="317"/>
        <v>0</v>
      </c>
      <c r="J1247" s="344">
        <f t="shared" si="317"/>
        <v>0</v>
      </c>
      <c r="K1247" s="344">
        <f t="shared" si="317"/>
        <v>0</v>
      </c>
      <c r="L1247" s="344">
        <f t="shared" si="317"/>
        <v>0</v>
      </c>
      <c r="M1247" s="344">
        <f t="shared" si="317"/>
        <v>0</v>
      </c>
      <c r="N1247" s="344">
        <f t="shared" si="317"/>
        <v>0</v>
      </c>
      <c r="O1247" s="345">
        <f t="shared" si="317"/>
        <v>0</v>
      </c>
      <c r="P1247" s="312">
        <f t="shared" si="316"/>
        <v>0</v>
      </c>
      <c r="Q1247" s="294"/>
      <c r="R1247" s="471"/>
      <c r="S1247" s="472"/>
      <c r="T1247" s="289"/>
    </row>
    <row r="1248" spans="2:24" ht="18.75" customHeight="1">
      <c r="B1248" s="292"/>
      <c r="C1248" s="313" t="s">
        <v>206</v>
      </c>
      <c r="D1248" s="315"/>
      <c r="E1248" s="315"/>
      <c r="F1248" s="315"/>
      <c r="G1248" s="315"/>
      <c r="H1248" s="315"/>
      <c r="I1248" s="315"/>
      <c r="J1248" s="315"/>
      <c r="K1248" s="315"/>
      <c r="L1248" s="315"/>
      <c r="M1248" s="315"/>
      <c r="N1248" s="315"/>
      <c r="O1248" s="316"/>
      <c r="P1248" s="312">
        <f t="shared" ref="P1248:P1258" si="318">SUM(D1248:O1248)</f>
        <v>0</v>
      </c>
      <c r="Q1248" s="294"/>
      <c r="R1248" s="471"/>
      <c r="S1248" s="472"/>
      <c r="T1248" s="289"/>
    </row>
    <row r="1249" spans="2:20" ht="18.75" customHeight="1">
      <c r="B1249" s="292"/>
      <c r="C1249" s="313" t="s">
        <v>207</v>
      </c>
      <c r="D1249" s="315"/>
      <c r="E1249" s="315"/>
      <c r="F1249" s="315"/>
      <c r="G1249" s="315"/>
      <c r="H1249" s="315"/>
      <c r="I1249" s="315"/>
      <c r="J1249" s="315"/>
      <c r="K1249" s="315"/>
      <c r="L1249" s="315"/>
      <c r="M1249" s="315"/>
      <c r="N1249" s="315"/>
      <c r="O1249" s="316"/>
      <c r="P1249" s="312">
        <f t="shared" si="318"/>
        <v>0</v>
      </c>
      <c r="Q1249" s="294"/>
      <c r="R1249" s="471"/>
      <c r="S1249" s="472"/>
      <c r="T1249" s="289"/>
    </row>
    <row r="1250" spans="2:20" ht="18.75" customHeight="1">
      <c r="B1250" s="292"/>
      <c r="C1250" s="338" t="s">
        <v>208</v>
      </c>
      <c r="D1250" s="344">
        <f t="shared" ref="D1250:O1250" si="319">SUBTOTAL(9,D1248:D1249)</f>
        <v>0</v>
      </c>
      <c r="E1250" s="344">
        <f t="shared" si="319"/>
        <v>0</v>
      </c>
      <c r="F1250" s="344">
        <f t="shared" si="319"/>
        <v>0</v>
      </c>
      <c r="G1250" s="344">
        <f t="shared" si="319"/>
        <v>0</v>
      </c>
      <c r="H1250" s="344">
        <f t="shared" si="319"/>
        <v>0</v>
      </c>
      <c r="I1250" s="344">
        <f t="shared" si="319"/>
        <v>0</v>
      </c>
      <c r="J1250" s="344">
        <f t="shared" si="319"/>
        <v>0</v>
      </c>
      <c r="K1250" s="344">
        <f t="shared" si="319"/>
        <v>0</v>
      </c>
      <c r="L1250" s="344">
        <f t="shared" si="319"/>
        <v>0</v>
      </c>
      <c r="M1250" s="344">
        <f t="shared" si="319"/>
        <v>0</v>
      </c>
      <c r="N1250" s="344">
        <f t="shared" si="319"/>
        <v>0</v>
      </c>
      <c r="O1250" s="345">
        <f t="shared" si="319"/>
        <v>0</v>
      </c>
      <c r="P1250" s="312">
        <f t="shared" si="318"/>
        <v>0</v>
      </c>
      <c r="Q1250" s="294"/>
      <c r="R1250" s="471"/>
      <c r="S1250" s="472"/>
      <c r="T1250" s="289"/>
    </row>
    <row r="1251" spans="2:20" ht="18.75" customHeight="1">
      <c r="B1251" s="292"/>
      <c r="C1251" s="313" t="s">
        <v>209</v>
      </c>
      <c r="D1251" s="315"/>
      <c r="E1251" s="315"/>
      <c r="F1251" s="315"/>
      <c r="G1251" s="315"/>
      <c r="H1251" s="315"/>
      <c r="I1251" s="315"/>
      <c r="J1251" s="315"/>
      <c r="K1251" s="315"/>
      <c r="L1251" s="315"/>
      <c r="M1251" s="315"/>
      <c r="N1251" s="315"/>
      <c r="O1251" s="316"/>
      <c r="P1251" s="312">
        <f t="shared" si="318"/>
        <v>0</v>
      </c>
      <c r="Q1251" s="294"/>
      <c r="R1251" s="471"/>
      <c r="S1251" s="472"/>
      <c r="T1251" s="289"/>
    </row>
    <row r="1252" spans="2:20" ht="18.75" customHeight="1">
      <c r="B1252" s="292"/>
      <c r="C1252" s="313" t="s">
        <v>210</v>
      </c>
      <c r="D1252" s="315"/>
      <c r="E1252" s="315"/>
      <c r="F1252" s="315"/>
      <c r="G1252" s="315"/>
      <c r="H1252" s="315"/>
      <c r="I1252" s="315"/>
      <c r="J1252" s="315"/>
      <c r="K1252" s="315"/>
      <c r="L1252" s="315"/>
      <c r="M1252" s="315"/>
      <c r="N1252" s="315"/>
      <c r="O1252" s="316"/>
      <c r="P1252" s="312">
        <f t="shared" si="318"/>
        <v>0</v>
      </c>
      <c r="Q1252" s="294"/>
      <c r="R1252" s="471"/>
      <c r="S1252" s="472"/>
      <c r="T1252" s="289"/>
    </row>
    <row r="1253" spans="2:20" ht="18.75" customHeight="1">
      <c r="B1253" s="292"/>
      <c r="C1253" s="313" t="s">
        <v>211</v>
      </c>
      <c r="D1253" s="315"/>
      <c r="E1253" s="315"/>
      <c r="F1253" s="315"/>
      <c r="G1253" s="315"/>
      <c r="H1253" s="315"/>
      <c r="I1253" s="315"/>
      <c r="J1253" s="315"/>
      <c r="K1253" s="315"/>
      <c r="L1253" s="315"/>
      <c r="M1253" s="315"/>
      <c r="N1253" s="315"/>
      <c r="O1253" s="316"/>
      <c r="P1253" s="312">
        <f t="shared" si="318"/>
        <v>0</v>
      </c>
      <c r="Q1253" s="294"/>
      <c r="R1253" s="471"/>
      <c r="S1253" s="472"/>
      <c r="T1253" s="289"/>
    </row>
    <row r="1254" spans="2:20" ht="18.75" customHeight="1">
      <c r="B1254" s="292"/>
      <c r="C1254" s="313" t="s">
        <v>212</v>
      </c>
      <c r="D1254" s="315"/>
      <c r="E1254" s="315"/>
      <c r="F1254" s="315"/>
      <c r="G1254" s="315"/>
      <c r="H1254" s="315"/>
      <c r="I1254" s="315"/>
      <c r="J1254" s="315"/>
      <c r="K1254" s="315"/>
      <c r="L1254" s="315"/>
      <c r="M1254" s="315"/>
      <c r="N1254" s="315"/>
      <c r="O1254" s="316"/>
      <c r="P1254" s="312">
        <f t="shared" si="318"/>
        <v>0</v>
      </c>
      <c r="Q1254" s="294"/>
      <c r="R1254" s="471"/>
      <c r="S1254" s="472"/>
      <c r="T1254" s="289"/>
    </row>
    <row r="1255" spans="2:20" ht="18.75" customHeight="1">
      <c r="B1255" s="292"/>
      <c r="C1255" s="342" t="s">
        <v>213</v>
      </c>
      <c r="D1255" s="310"/>
      <c r="E1255" s="310"/>
      <c r="F1255" s="310"/>
      <c r="G1255" s="310"/>
      <c r="H1255" s="310"/>
      <c r="I1255" s="310"/>
      <c r="J1255" s="310"/>
      <c r="K1255" s="310"/>
      <c r="L1255" s="310"/>
      <c r="M1255" s="310"/>
      <c r="N1255" s="310"/>
      <c r="O1255" s="311"/>
      <c r="P1255" s="312">
        <f t="shared" si="318"/>
        <v>0</v>
      </c>
      <c r="Q1255" s="294"/>
      <c r="R1255" s="471"/>
      <c r="S1255" s="472"/>
      <c r="T1255" s="289"/>
    </row>
    <row r="1256" spans="2:20" ht="18.75" customHeight="1">
      <c r="B1256" s="292"/>
      <c r="C1256" s="346" t="s">
        <v>214</v>
      </c>
      <c r="D1256" s="310"/>
      <c r="E1256" s="310"/>
      <c r="F1256" s="310"/>
      <c r="G1256" s="310"/>
      <c r="H1256" s="310"/>
      <c r="I1256" s="310"/>
      <c r="J1256" s="310"/>
      <c r="K1256" s="310"/>
      <c r="L1256" s="310"/>
      <c r="M1256" s="310"/>
      <c r="N1256" s="310"/>
      <c r="O1256" s="311"/>
      <c r="P1256" s="312">
        <f t="shared" si="318"/>
        <v>0</v>
      </c>
      <c r="Q1256" s="294"/>
      <c r="R1256" s="471"/>
      <c r="S1256" s="472"/>
      <c r="T1256" s="289"/>
    </row>
    <row r="1257" spans="2:20" ht="18.75" customHeight="1">
      <c r="B1257" s="292"/>
      <c r="C1257" s="347" t="s">
        <v>215</v>
      </c>
      <c r="D1257" s="318"/>
      <c r="E1257" s="318"/>
      <c r="F1257" s="318"/>
      <c r="G1257" s="318"/>
      <c r="H1257" s="318"/>
      <c r="I1257" s="318"/>
      <c r="J1257" s="318"/>
      <c r="K1257" s="318"/>
      <c r="L1257" s="318"/>
      <c r="M1257" s="318"/>
      <c r="N1257" s="318"/>
      <c r="O1257" s="319"/>
      <c r="P1257" s="320">
        <f t="shared" si="318"/>
        <v>0</v>
      </c>
      <c r="Q1257" s="294"/>
      <c r="R1257" s="473"/>
      <c r="S1257" s="474"/>
      <c r="T1257" s="289"/>
    </row>
    <row r="1258" spans="2:20" ht="18.75" customHeight="1">
      <c r="B1258" s="292"/>
      <c r="C1258" s="348" t="s">
        <v>216</v>
      </c>
      <c r="D1258" s="322">
        <f t="shared" ref="D1258:O1258" si="320">SUBTOTAL(9,D1237:D1257)</f>
        <v>0</v>
      </c>
      <c r="E1258" s="322">
        <f t="shared" si="320"/>
        <v>0</v>
      </c>
      <c r="F1258" s="322">
        <f t="shared" si="320"/>
        <v>0</v>
      </c>
      <c r="G1258" s="322">
        <f t="shared" si="320"/>
        <v>0</v>
      </c>
      <c r="H1258" s="322">
        <f t="shared" si="320"/>
        <v>0</v>
      </c>
      <c r="I1258" s="322">
        <f t="shared" si="320"/>
        <v>0</v>
      </c>
      <c r="J1258" s="322">
        <f t="shared" si="320"/>
        <v>0</v>
      </c>
      <c r="K1258" s="322">
        <f t="shared" si="320"/>
        <v>0</v>
      </c>
      <c r="L1258" s="322">
        <f t="shared" si="320"/>
        <v>0</v>
      </c>
      <c r="M1258" s="322">
        <f t="shared" si="320"/>
        <v>0</v>
      </c>
      <c r="N1258" s="322">
        <f t="shared" si="320"/>
        <v>0</v>
      </c>
      <c r="O1258" s="323">
        <f t="shared" si="320"/>
        <v>0</v>
      </c>
      <c r="P1258" s="324">
        <f t="shared" si="318"/>
        <v>0</v>
      </c>
      <c r="Q1258" s="294"/>
      <c r="R1258" s="475"/>
      <c r="S1258" s="476"/>
      <c r="T1258" s="289"/>
    </row>
    <row r="1259" spans="2:20" ht="6" customHeight="1">
      <c r="B1259" s="292"/>
      <c r="C1259" s="294"/>
      <c r="D1259" s="294"/>
      <c r="E1259" s="294"/>
      <c r="F1259" s="294"/>
      <c r="G1259" s="294"/>
      <c r="H1259" s="294"/>
      <c r="I1259" s="294"/>
      <c r="J1259" s="294"/>
      <c r="K1259" s="294"/>
      <c r="L1259" s="294"/>
      <c r="M1259" s="294"/>
      <c r="N1259" s="294"/>
      <c r="O1259" s="294"/>
      <c r="P1259" s="294"/>
      <c r="Q1259" s="294"/>
      <c r="R1259" s="325"/>
      <c r="S1259" s="325"/>
      <c r="T1259" s="289"/>
    </row>
    <row r="1260" spans="2:20" ht="18.75" customHeight="1">
      <c r="B1260" s="326"/>
      <c r="C1260" s="342" t="s">
        <v>217</v>
      </c>
      <c r="D1260" s="327"/>
      <c r="E1260" s="327"/>
      <c r="F1260" s="327"/>
      <c r="G1260" s="327"/>
      <c r="H1260" s="327"/>
      <c r="I1260" s="327"/>
      <c r="J1260" s="327"/>
      <c r="K1260" s="327"/>
      <c r="L1260" s="327"/>
      <c r="M1260" s="327"/>
      <c r="N1260" s="327"/>
      <c r="O1260" s="328"/>
      <c r="P1260" s="329">
        <f t="shared" ref="P1260:P1261" si="321">SUM(D1260:O1260)</f>
        <v>0</v>
      </c>
      <c r="Q1260" s="294"/>
      <c r="R1260" s="471"/>
      <c r="S1260" s="472"/>
      <c r="T1260" s="289"/>
    </row>
    <row r="1261" spans="2:20" ht="18.75" customHeight="1">
      <c r="B1261" s="326"/>
      <c r="C1261" s="342" t="s">
        <v>218</v>
      </c>
      <c r="D1261" s="327"/>
      <c r="E1261" s="327"/>
      <c r="F1261" s="327"/>
      <c r="G1261" s="327"/>
      <c r="H1261" s="327"/>
      <c r="I1261" s="327"/>
      <c r="J1261" s="327"/>
      <c r="K1261" s="327"/>
      <c r="L1261" s="327"/>
      <c r="M1261" s="327"/>
      <c r="N1261" s="330"/>
      <c r="O1261" s="331"/>
      <c r="P1261" s="332">
        <f t="shared" si="321"/>
        <v>0</v>
      </c>
      <c r="Q1261" s="294"/>
      <c r="R1261" s="473"/>
      <c r="S1261" s="474"/>
      <c r="T1261" s="289"/>
    </row>
    <row r="1262" spans="2:20" s="308" customFormat="1" ht="18.75" customHeight="1">
      <c r="B1262" s="301"/>
      <c r="C1262" s="294"/>
      <c r="D1262" s="294"/>
      <c r="E1262" s="294"/>
      <c r="F1262" s="294"/>
      <c r="G1262" s="294"/>
      <c r="H1262" s="294"/>
      <c r="I1262" s="294"/>
      <c r="J1262" s="294"/>
      <c r="K1262" s="294"/>
      <c r="L1262" s="294"/>
      <c r="M1262" s="294"/>
      <c r="N1262" s="349" t="s">
        <v>219</v>
      </c>
      <c r="O1262" s="349"/>
      <c r="P1262" s="335">
        <f t="shared" ref="P1262:P1299" si="322">ROUND(IF(P1260*P1261=0,0,P1258/P1260*P1261),2)</f>
        <v>0</v>
      </c>
      <c r="Q1262" s="306"/>
      <c r="R1262" s="477"/>
      <c r="S1262" s="478"/>
      <c r="T1262" s="307"/>
    </row>
    <row r="1263" spans="2:20" ht="30" customHeight="1">
      <c r="B1263" s="289"/>
      <c r="C1263" s="294"/>
      <c r="D1263" s="294"/>
      <c r="E1263" s="294"/>
      <c r="F1263" s="294"/>
      <c r="G1263" s="294"/>
      <c r="H1263" s="294"/>
      <c r="I1263" s="294"/>
      <c r="J1263" s="294"/>
      <c r="K1263" s="294"/>
      <c r="L1263" s="294"/>
      <c r="M1263" s="294"/>
      <c r="N1263" s="294"/>
      <c r="O1263" s="294"/>
      <c r="P1263" s="294"/>
      <c r="Q1263" s="294"/>
      <c r="R1263" s="294"/>
      <c r="S1263" s="294"/>
      <c r="T1263" s="289"/>
    </row>
    <row r="1264" spans="2:20" ht="18.75" customHeight="1">
      <c r="B1264" s="292">
        <f t="shared" ref="B1264" si="323">D1264</f>
        <v>0</v>
      </c>
      <c r="C1264" s="337" t="s">
        <v>183</v>
      </c>
      <c r="D1264" s="479"/>
      <c r="E1264" s="480"/>
      <c r="F1264" s="480"/>
      <c r="G1264" s="480"/>
      <c r="H1264" s="480"/>
      <c r="I1264" s="481"/>
      <c r="J1264" s="294"/>
      <c r="K1264" s="294"/>
      <c r="L1264" s="295"/>
      <c r="M1264" s="294"/>
      <c r="N1264" s="294"/>
      <c r="O1264" s="294"/>
      <c r="P1264" s="296"/>
      <c r="Q1264" s="294"/>
      <c r="R1264" s="296"/>
      <c r="S1264" s="296"/>
      <c r="T1264" s="289"/>
    </row>
    <row r="1265" spans="2:24" ht="18.75" customHeight="1">
      <c r="B1265" s="292"/>
      <c r="C1265" s="338" t="s">
        <v>184</v>
      </c>
      <c r="D1265" s="479"/>
      <c r="E1265" s="480"/>
      <c r="F1265" s="480"/>
      <c r="G1265" s="480"/>
      <c r="H1265" s="480"/>
      <c r="I1265" s="481"/>
      <c r="J1265" s="294"/>
      <c r="K1265" s="295"/>
      <c r="L1265" s="294"/>
      <c r="M1265" s="294"/>
      <c r="N1265" s="294"/>
      <c r="O1265" s="294"/>
      <c r="P1265" s="296"/>
      <c r="Q1265" s="294"/>
      <c r="R1265" s="296"/>
      <c r="S1265" s="296"/>
      <c r="T1265" s="289"/>
    </row>
    <row r="1266" spans="2:24" ht="18.75" customHeight="1">
      <c r="B1266" s="292">
        <f t="shared" ref="B1266:B1268" si="324">D1266</f>
        <v>0</v>
      </c>
      <c r="C1266" s="338" t="s">
        <v>8</v>
      </c>
      <c r="D1266" s="479"/>
      <c r="E1266" s="480"/>
      <c r="F1266" s="480"/>
      <c r="G1266" s="480"/>
      <c r="H1266" s="480"/>
      <c r="I1266" s="481"/>
      <c r="J1266" s="294"/>
      <c r="K1266" s="294"/>
      <c r="L1266" s="295"/>
      <c r="M1266" s="294"/>
      <c r="N1266" s="294"/>
      <c r="O1266" s="294"/>
      <c r="P1266" s="296"/>
      <c r="Q1266" s="294"/>
      <c r="R1266" s="339" t="s">
        <v>185</v>
      </c>
      <c r="S1266" s="340"/>
      <c r="T1266" s="289"/>
    </row>
    <row r="1267" spans="2:24" ht="18.75" customHeight="1">
      <c r="B1267" s="292">
        <f t="shared" si="324"/>
        <v>0</v>
      </c>
      <c r="C1267" s="338" t="s">
        <v>186</v>
      </c>
      <c r="D1267" s="479"/>
      <c r="E1267" s="480"/>
      <c r="F1267" s="480"/>
      <c r="G1267" s="480"/>
      <c r="H1267" s="480"/>
      <c r="I1267" s="481"/>
      <c r="J1267" s="294"/>
      <c r="K1267" s="294"/>
      <c r="L1267" s="295"/>
      <c r="M1267" s="294"/>
      <c r="N1267" s="294"/>
      <c r="O1267" s="294"/>
      <c r="P1267" s="296"/>
      <c r="Q1267" s="294"/>
      <c r="R1267" s="298" t="s">
        <v>189</v>
      </c>
      <c r="S1267" s="299"/>
      <c r="T1267" s="289"/>
    </row>
    <row r="1268" spans="2:24" ht="18.75" customHeight="1">
      <c r="B1268" s="292">
        <f t="shared" si="324"/>
        <v>0</v>
      </c>
      <c r="C1268" s="338" t="s">
        <v>190</v>
      </c>
      <c r="D1268" s="479"/>
      <c r="E1268" s="480"/>
      <c r="F1268" s="480"/>
      <c r="G1268" s="480"/>
      <c r="H1268" s="480"/>
      <c r="I1268" s="481"/>
      <c r="J1268" s="294"/>
      <c r="K1268" s="294"/>
      <c r="L1268" s="295"/>
      <c r="M1268" s="294"/>
      <c r="N1268" s="294"/>
      <c r="O1268" s="294"/>
      <c r="P1268" s="296"/>
      <c r="Q1268" s="294"/>
      <c r="R1268" s="298" t="s">
        <v>191</v>
      </c>
      <c r="S1268" s="299"/>
      <c r="T1268" s="289"/>
    </row>
    <row r="1269" spans="2:24" ht="18.75" customHeight="1">
      <c r="B1269" s="292"/>
      <c r="C1269" s="338" t="s">
        <v>172</v>
      </c>
      <c r="D1269" s="471"/>
      <c r="E1269" s="482"/>
      <c r="F1269" s="482"/>
      <c r="G1269" s="482"/>
      <c r="H1269" s="482"/>
      <c r="I1269" s="472"/>
      <c r="J1269" s="294"/>
      <c r="K1269" s="295"/>
      <c r="L1269" s="294"/>
      <c r="M1269" s="294"/>
      <c r="N1269" s="294"/>
      <c r="O1269" s="294"/>
      <c r="P1269" s="296"/>
      <c r="Q1269" s="294"/>
      <c r="R1269" s="298" t="s">
        <v>192</v>
      </c>
      <c r="S1269" s="299"/>
      <c r="T1269" s="289"/>
    </row>
    <row r="1270" spans="2:24" ht="18.75" customHeight="1">
      <c r="B1270" s="341">
        <f t="shared" ref="B1270" si="325">D1270</f>
        <v>0</v>
      </c>
      <c r="C1270" s="338" t="s">
        <v>193</v>
      </c>
      <c r="D1270" s="483"/>
      <c r="E1270" s="484"/>
      <c r="F1270" s="484"/>
      <c r="G1270" s="484"/>
      <c r="H1270" s="484"/>
      <c r="I1270" s="485"/>
      <c r="J1270" s="294"/>
      <c r="K1270" s="295"/>
      <c r="L1270" s="294"/>
      <c r="M1270" s="294"/>
      <c r="N1270" s="294"/>
      <c r="O1270" s="294"/>
      <c r="P1270" s="296"/>
      <c r="Q1270" s="294"/>
      <c r="R1270" s="296"/>
      <c r="S1270" s="296"/>
      <c r="T1270" s="289"/>
    </row>
    <row r="1271" spans="2:24" ht="12" customHeight="1">
      <c r="B1271" s="292"/>
      <c r="C1271" s="294"/>
      <c r="D1271" s="294"/>
      <c r="E1271" s="294"/>
      <c r="F1271" s="294"/>
      <c r="G1271" s="294"/>
      <c r="H1271" s="294"/>
      <c r="I1271" s="294"/>
      <c r="J1271" s="294"/>
      <c r="K1271" s="294"/>
      <c r="L1271" s="294"/>
      <c r="M1271" s="294"/>
      <c r="N1271" s="294"/>
      <c r="O1271" s="294"/>
      <c r="P1271" s="294"/>
      <c r="Q1271" s="294"/>
      <c r="R1271" s="294"/>
      <c r="S1271" s="294"/>
      <c r="T1271" s="289"/>
    </row>
    <row r="1272" spans="2:24" s="308" customFormat="1" ht="18.75" customHeight="1">
      <c r="B1272" s="301"/>
      <c r="C1272" s="338" t="s">
        <v>187</v>
      </c>
      <c r="D1272" s="303"/>
      <c r="E1272" s="303"/>
      <c r="F1272" s="303"/>
      <c r="G1272" s="303"/>
      <c r="H1272" s="303"/>
      <c r="I1272" s="303"/>
      <c r="J1272" s="303"/>
      <c r="K1272" s="303"/>
      <c r="L1272" s="303"/>
      <c r="M1272" s="303"/>
      <c r="N1272" s="303"/>
      <c r="O1272" s="304"/>
      <c r="P1272" s="305" t="s">
        <v>188</v>
      </c>
      <c r="Q1272" s="306"/>
      <c r="R1272" s="486" t="s">
        <v>194</v>
      </c>
      <c r="S1272" s="487"/>
      <c r="T1272" s="307"/>
      <c r="V1272" s="288"/>
      <c r="W1272" s="288"/>
      <c r="X1272" s="288"/>
    </row>
    <row r="1273" spans="2:24" ht="6" customHeight="1">
      <c r="B1273" s="292"/>
      <c r="C1273" s="294"/>
      <c r="D1273" s="294"/>
      <c r="E1273" s="294"/>
      <c r="F1273" s="294"/>
      <c r="G1273" s="294"/>
      <c r="H1273" s="294"/>
      <c r="I1273" s="294"/>
      <c r="J1273" s="294"/>
      <c r="K1273" s="294"/>
      <c r="L1273" s="294"/>
      <c r="M1273" s="294"/>
      <c r="N1273" s="294"/>
      <c r="O1273" s="294"/>
      <c r="P1273" s="294"/>
      <c r="Q1273" s="294"/>
      <c r="R1273" s="294"/>
      <c r="S1273" s="294"/>
      <c r="T1273" s="289"/>
    </row>
    <row r="1274" spans="2:24" ht="18.75" customHeight="1">
      <c r="B1274" s="292"/>
      <c r="C1274" s="342" t="s">
        <v>195</v>
      </c>
      <c r="D1274" s="310"/>
      <c r="E1274" s="310"/>
      <c r="F1274" s="310"/>
      <c r="G1274" s="310"/>
      <c r="H1274" s="310"/>
      <c r="I1274" s="310"/>
      <c r="J1274" s="310"/>
      <c r="K1274" s="310"/>
      <c r="L1274" s="310"/>
      <c r="M1274" s="310"/>
      <c r="N1274" s="310"/>
      <c r="O1274" s="311"/>
      <c r="P1274" s="312">
        <f t="shared" ref="P1274:P1284" si="326">SUM(D1274:O1274)</f>
        <v>0</v>
      </c>
      <c r="Q1274" s="294"/>
      <c r="R1274" s="471"/>
      <c r="S1274" s="472"/>
      <c r="T1274" s="289"/>
    </row>
    <row r="1275" spans="2:24" ht="18.75" customHeight="1">
      <c r="B1275" s="292"/>
      <c r="C1275" s="342" t="s">
        <v>196</v>
      </c>
      <c r="D1275" s="155"/>
      <c r="E1275" s="155"/>
      <c r="F1275" s="155"/>
      <c r="G1275" s="155"/>
      <c r="H1275" s="155"/>
      <c r="I1275" s="155"/>
      <c r="J1275" s="155"/>
      <c r="K1275" s="155"/>
      <c r="L1275" s="155"/>
      <c r="M1275" s="155"/>
      <c r="N1275" s="155"/>
      <c r="O1275" s="156"/>
      <c r="P1275" s="312">
        <f t="shared" si="326"/>
        <v>0</v>
      </c>
      <c r="Q1275" s="294"/>
      <c r="R1275" s="471"/>
      <c r="S1275" s="472"/>
      <c r="T1275" s="289"/>
    </row>
    <row r="1276" spans="2:24" ht="18.75" customHeight="1">
      <c r="B1276" s="292"/>
      <c r="C1276" s="343" t="s">
        <v>197</v>
      </c>
      <c r="D1276" s="310"/>
      <c r="E1276" s="310"/>
      <c r="F1276" s="310"/>
      <c r="G1276" s="310"/>
      <c r="H1276" s="310"/>
      <c r="I1276" s="310"/>
      <c r="J1276" s="310"/>
      <c r="K1276" s="310"/>
      <c r="L1276" s="310"/>
      <c r="M1276" s="310"/>
      <c r="N1276" s="310"/>
      <c r="O1276" s="311"/>
      <c r="P1276" s="312">
        <f t="shared" si="326"/>
        <v>0</v>
      </c>
      <c r="Q1276" s="294"/>
      <c r="R1276" s="471"/>
      <c r="S1276" s="472"/>
      <c r="T1276" s="289"/>
    </row>
    <row r="1277" spans="2:24" ht="18.75" customHeight="1">
      <c r="B1277" s="292"/>
      <c r="C1277" s="343" t="s">
        <v>198</v>
      </c>
      <c r="D1277" s="310"/>
      <c r="E1277" s="310"/>
      <c r="F1277" s="310"/>
      <c r="G1277" s="310"/>
      <c r="H1277" s="310"/>
      <c r="I1277" s="310"/>
      <c r="J1277" s="310"/>
      <c r="K1277" s="310"/>
      <c r="L1277" s="310"/>
      <c r="M1277" s="310"/>
      <c r="N1277" s="310"/>
      <c r="O1277" s="311"/>
      <c r="P1277" s="312">
        <f t="shared" si="326"/>
        <v>0</v>
      </c>
      <c r="Q1277" s="294"/>
      <c r="R1277" s="471"/>
      <c r="S1277" s="472"/>
      <c r="T1277" s="289"/>
    </row>
    <row r="1278" spans="2:24" ht="18.75" customHeight="1">
      <c r="B1278" s="292"/>
      <c r="C1278" s="343" t="s">
        <v>199</v>
      </c>
      <c r="D1278" s="310"/>
      <c r="E1278" s="310"/>
      <c r="F1278" s="310"/>
      <c r="G1278" s="310"/>
      <c r="H1278" s="310"/>
      <c r="I1278" s="310"/>
      <c r="J1278" s="310"/>
      <c r="K1278" s="310"/>
      <c r="L1278" s="310"/>
      <c r="M1278" s="310"/>
      <c r="N1278" s="310"/>
      <c r="O1278" s="311"/>
      <c r="P1278" s="312">
        <f t="shared" si="326"/>
        <v>0</v>
      </c>
      <c r="Q1278" s="294"/>
      <c r="R1278" s="471"/>
      <c r="S1278" s="472"/>
      <c r="T1278" s="289"/>
    </row>
    <row r="1279" spans="2:24" ht="18.75" customHeight="1">
      <c r="B1279" s="292"/>
      <c r="C1279" s="343" t="s">
        <v>200</v>
      </c>
      <c r="D1279" s="310"/>
      <c r="E1279" s="310"/>
      <c r="F1279" s="310"/>
      <c r="G1279" s="310"/>
      <c r="H1279" s="310"/>
      <c r="I1279" s="310"/>
      <c r="J1279" s="310"/>
      <c r="K1279" s="310"/>
      <c r="L1279" s="310"/>
      <c r="M1279" s="310"/>
      <c r="N1279" s="310"/>
      <c r="O1279" s="311"/>
      <c r="P1279" s="312">
        <f t="shared" si="326"/>
        <v>0</v>
      </c>
      <c r="Q1279" s="294"/>
      <c r="R1279" s="471"/>
      <c r="S1279" s="472"/>
      <c r="T1279" s="289"/>
    </row>
    <row r="1280" spans="2:24" ht="18.75" customHeight="1">
      <c r="B1280" s="292"/>
      <c r="C1280" s="343" t="s">
        <v>201</v>
      </c>
      <c r="D1280" s="310"/>
      <c r="E1280" s="310"/>
      <c r="F1280" s="310"/>
      <c r="G1280" s="310"/>
      <c r="H1280" s="310"/>
      <c r="I1280" s="310"/>
      <c r="J1280" s="310"/>
      <c r="K1280" s="310"/>
      <c r="L1280" s="310"/>
      <c r="M1280" s="310"/>
      <c r="N1280" s="310"/>
      <c r="O1280" s="311"/>
      <c r="P1280" s="312">
        <f t="shared" si="326"/>
        <v>0</v>
      </c>
      <c r="Q1280" s="294"/>
      <c r="R1280" s="471"/>
      <c r="S1280" s="472"/>
      <c r="T1280" s="289"/>
    </row>
    <row r="1281" spans="2:20" ht="18.75" customHeight="1">
      <c r="B1281" s="292"/>
      <c r="C1281" s="343" t="s">
        <v>202</v>
      </c>
      <c r="D1281" s="310"/>
      <c r="E1281" s="310"/>
      <c r="F1281" s="310"/>
      <c r="G1281" s="310"/>
      <c r="H1281" s="310"/>
      <c r="I1281" s="310"/>
      <c r="J1281" s="310"/>
      <c r="K1281" s="310"/>
      <c r="L1281" s="310"/>
      <c r="M1281" s="310"/>
      <c r="N1281" s="310"/>
      <c r="O1281" s="311"/>
      <c r="P1281" s="312">
        <f t="shared" si="326"/>
        <v>0</v>
      </c>
      <c r="Q1281" s="294"/>
      <c r="R1281" s="471"/>
      <c r="S1281" s="472"/>
      <c r="T1281" s="289"/>
    </row>
    <row r="1282" spans="2:20" ht="18.75" customHeight="1">
      <c r="B1282" s="292"/>
      <c r="C1282" s="343" t="s">
        <v>203</v>
      </c>
      <c r="D1282" s="310"/>
      <c r="E1282" s="310"/>
      <c r="F1282" s="310"/>
      <c r="G1282" s="310"/>
      <c r="H1282" s="310"/>
      <c r="I1282" s="310"/>
      <c r="J1282" s="310"/>
      <c r="K1282" s="310"/>
      <c r="L1282" s="310"/>
      <c r="M1282" s="310"/>
      <c r="N1282" s="310"/>
      <c r="O1282" s="311"/>
      <c r="P1282" s="312">
        <f t="shared" si="326"/>
        <v>0</v>
      </c>
      <c r="Q1282" s="294"/>
      <c r="R1282" s="471"/>
      <c r="S1282" s="472"/>
      <c r="T1282" s="289"/>
    </row>
    <row r="1283" spans="2:20" ht="18.75" customHeight="1">
      <c r="B1283" s="292"/>
      <c r="C1283" s="343" t="s">
        <v>204</v>
      </c>
      <c r="D1283" s="310"/>
      <c r="E1283" s="310"/>
      <c r="F1283" s="310"/>
      <c r="G1283" s="310"/>
      <c r="H1283" s="310"/>
      <c r="I1283" s="310"/>
      <c r="J1283" s="310"/>
      <c r="K1283" s="310"/>
      <c r="L1283" s="310"/>
      <c r="M1283" s="310"/>
      <c r="N1283" s="310"/>
      <c r="O1283" s="311"/>
      <c r="P1283" s="312">
        <f t="shared" si="326"/>
        <v>0</v>
      </c>
      <c r="Q1283" s="294"/>
      <c r="R1283" s="471"/>
      <c r="S1283" s="472"/>
      <c r="T1283" s="289"/>
    </row>
    <row r="1284" spans="2:20" ht="18.75" customHeight="1">
      <c r="B1284" s="292"/>
      <c r="C1284" s="338" t="s">
        <v>205</v>
      </c>
      <c r="D1284" s="344">
        <f t="shared" ref="D1284:O1284" si="327">SUBTOTAL(9,D1274:D1283)</f>
        <v>0</v>
      </c>
      <c r="E1284" s="344">
        <f t="shared" si="327"/>
        <v>0</v>
      </c>
      <c r="F1284" s="344">
        <f t="shared" si="327"/>
        <v>0</v>
      </c>
      <c r="G1284" s="344">
        <f t="shared" si="327"/>
        <v>0</v>
      </c>
      <c r="H1284" s="344">
        <f t="shared" si="327"/>
        <v>0</v>
      </c>
      <c r="I1284" s="344">
        <f t="shared" si="327"/>
        <v>0</v>
      </c>
      <c r="J1284" s="344">
        <f t="shared" si="327"/>
        <v>0</v>
      </c>
      <c r="K1284" s="344">
        <f t="shared" si="327"/>
        <v>0</v>
      </c>
      <c r="L1284" s="344">
        <f t="shared" si="327"/>
        <v>0</v>
      </c>
      <c r="M1284" s="344">
        <f t="shared" si="327"/>
        <v>0</v>
      </c>
      <c r="N1284" s="344">
        <f t="shared" si="327"/>
        <v>0</v>
      </c>
      <c r="O1284" s="345">
        <f t="shared" si="327"/>
        <v>0</v>
      </c>
      <c r="P1284" s="312">
        <f t="shared" si="326"/>
        <v>0</v>
      </c>
      <c r="Q1284" s="294"/>
      <c r="R1284" s="471"/>
      <c r="S1284" s="472"/>
      <c r="T1284" s="289"/>
    </row>
    <row r="1285" spans="2:20" ht="18.75" customHeight="1">
      <c r="B1285" s="292"/>
      <c r="C1285" s="313" t="s">
        <v>206</v>
      </c>
      <c r="D1285" s="315"/>
      <c r="E1285" s="315"/>
      <c r="F1285" s="315"/>
      <c r="G1285" s="315"/>
      <c r="H1285" s="315"/>
      <c r="I1285" s="315"/>
      <c r="J1285" s="315"/>
      <c r="K1285" s="315"/>
      <c r="L1285" s="315"/>
      <c r="M1285" s="315"/>
      <c r="N1285" s="315"/>
      <c r="O1285" s="316"/>
      <c r="P1285" s="312">
        <f t="shared" ref="P1285:P1295" si="328">SUM(D1285:O1285)</f>
        <v>0</v>
      </c>
      <c r="Q1285" s="294"/>
      <c r="R1285" s="471"/>
      <c r="S1285" s="472"/>
      <c r="T1285" s="289"/>
    </row>
    <row r="1286" spans="2:20" ht="18.75" customHeight="1">
      <c r="B1286" s="292"/>
      <c r="C1286" s="313" t="s">
        <v>207</v>
      </c>
      <c r="D1286" s="315"/>
      <c r="E1286" s="315"/>
      <c r="F1286" s="315"/>
      <c r="G1286" s="315"/>
      <c r="H1286" s="315"/>
      <c r="I1286" s="315"/>
      <c r="J1286" s="315"/>
      <c r="K1286" s="315"/>
      <c r="L1286" s="315"/>
      <c r="M1286" s="315"/>
      <c r="N1286" s="315"/>
      <c r="O1286" s="316"/>
      <c r="P1286" s="312">
        <f t="shared" si="328"/>
        <v>0</v>
      </c>
      <c r="Q1286" s="294"/>
      <c r="R1286" s="471"/>
      <c r="S1286" s="472"/>
      <c r="T1286" s="289"/>
    </row>
    <row r="1287" spans="2:20" ht="18.75" customHeight="1">
      <c r="B1287" s="292"/>
      <c r="C1287" s="338" t="s">
        <v>208</v>
      </c>
      <c r="D1287" s="344">
        <f t="shared" ref="D1287:O1287" si="329">SUBTOTAL(9,D1285:D1286)</f>
        <v>0</v>
      </c>
      <c r="E1287" s="344">
        <f t="shared" si="329"/>
        <v>0</v>
      </c>
      <c r="F1287" s="344">
        <f t="shared" si="329"/>
        <v>0</v>
      </c>
      <c r="G1287" s="344">
        <f t="shared" si="329"/>
        <v>0</v>
      </c>
      <c r="H1287" s="344">
        <f t="shared" si="329"/>
        <v>0</v>
      </c>
      <c r="I1287" s="344">
        <f t="shared" si="329"/>
        <v>0</v>
      </c>
      <c r="J1287" s="344">
        <f t="shared" si="329"/>
        <v>0</v>
      </c>
      <c r="K1287" s="344">
        <f t="shared" si="329"/>
        <v>0</v>
      </c>
      <c r="L1287" s="344">
        <f t="shared" si="329"/>
        <v>0</v>
      </c>
      <c r="M1287" s="344">
        <f t="shared" si="329"/>
        <v>0</v>
      </c>
      <c r="N1287" s="344">
        <f t="shared" si="329"/>
        <v>0</v>
      </c>
      <c r="O1287" s="345">
        <f t="shared" si="329"/>
        <v>0</v>
      </c>
      <c r="P1287" s="312">
        <f t="shared" si="328"/>
        <v>0</v>
      </c>
      <c r="Q1287" s="294"/>
      <c r="R1287" s="471"/>
      <c r="S1287" s="472"/>
      <c r="T1287" s="289"/>
    </row>
    <row r="1288" spans="2:20" ht="18.75" customHeight="1">
      <c r="B1288" s="292"/>
      <c r="C1288" s="313" t="s">
        <v>209</v>
      </c>
      <c r="D1288" s="315"/>
      <c r="E1288" s="315"/>
      <c r="F1288" s="315"/>
      <c r="G1288" s="315"/>
      <c r="H1288" s="315"/>
      <c r="I1288" s="315"/>
      <c r="J1288" s="315"/>
      <c r="K1288" s="315"/>
      <c r="L1288" s="315"/>
      <c r="M1288" s="315"/>
      <c r="N1288" s="315"/>
      <c r="O1288" s="316"/>
      <c r="P1288" s="312">
        <f t="shared" si="328"/>
        <v>0</v>
      </c>
      <c r="Q1288" s="294"/>
      <c r="R1288" s="471"/>
      <c r="S1288" s="472"/>
      <c r="T1288" s="289"/>
    </row>
    <row r="1289" spans="2:20" ht="18.75" customHeight="1">
      <c r="B1289" s="292"/>
      <c r="C1289" s="313" t="s">
        <v>210</v>
      </c>
      <c r="D1289" s="315"/>
      <c r="E1289" s="315"/>
      <c r="F1289" s="315"/>
      <c r="G1289" s="315"/>
      <c r="H1289" s="315"/>
      <c r="I1289" s="315"/>
      <c r="J1289" s="315"/>
      <c r="K1289" s="315"/>
      <c r="L1289" s="315"/>
      <c r="M1289" s="315"/>
      <c r="N1289" s="315"/>
      <c r="O1289" s="316"/>
      <c r="P1289" s="312">
        <f t="shared" si="328"/>
        <v>0</v>
      </c>
      <c r="Q1289" s="294"/>
      <c r="R1289" s="471"/>
      <c r="S1289" s="472"/>
      <c r="T1289" s="289"/>
    </row>
    <row r="1290" spans="2:20" ht="18.75" customHeight="1">
      <c r="B1290" s="292"/>
      <c r="C1290" s="313" t="s">
        <v>211</v>
      </c>
      <c r="D1290" s="315"/>
      <c r="E1290" s="315"/>
      <c r="F1290" s="315"/>
      <c r="G1290" s="315"/>
      <c r="H1290" s="315"/>
      <c r="I1290" s="315"/>
      <c r="J1290" s="315"/>
      <c r="K1290" s="315"/>
      <c r="L1290" s="315"/>
      <c r="M1290" s="315"/>
      <c r="N1290" s="315"/>
      <c r="O1290" s="316"/>
      <c r="P1290" s="312">
        <f t="shared" si="328"/>
        <v>0</v>
      </c>
      <c r="Q1290" s="294"/>
      <c r="R1290" s="471"/>
      <c r="S1290" s="472"/>
      <c r="T1290" s="289"/>
    </row>
    <row r="1291" spans="2:20" ht="18.75" customHeight="1">
      <c r="B1291" s="292"/>
      <c r="C1291" s="313" t="s">
        <v>212</v>
      </c>
      <c r="D1291" s="315"/>
      <c r="E1291" s="315"/>
      <c r="F1291" s="315"/>
      <c r="G1291" s="315"/>
      <c r="H1291" s="315"/>
      <c r="I1291" s="315"/>
      <c r="J1291" s="315"/>
      <c r="K1291" s="315"/>
      <c r="L1291" s="315"/>
      <c r="M1291" s="315"/>
      <c r="N1291" s="315"/>
      <c r="O1291" s="316"/>
      <c r="P1291" s="312">
        <f t="shared" si="328"/>
        <v>0</v>
      </c>
      <c r="Q1291" s="294"/>
      <c r="R1291" s="471"/>
      <c r="S1291" s="472"/>
      <c r="T1291" s="289"/>
    </row>
    <row r="1292" spans="2:20" ht="18.75" customHeight="1">
      <c r="B1292" s="292"/>
      <c r="C1292" s="342" t="s">
        <v>213</v>
      </c>
      <c r="D1292" s="310"/>
      <c r="E1292" s="310"/>
      <c r="F1292" s="310"/>
      <c r="G1292" s="310"/>
      <c r="H1292" s="310"/>
      <c r="I1292" s="310"/>
      <c r="J1292" s="310"/>
      <c r="K1292" s="310"/>
      <c r="L1292" s="310"/>
      <c r="M1292" s="310"/>
      <c r="N1292" s="310"/>
      <c r="O1292" s="311"/>
      <c r="P1292" s="312">
        <f t="shared" si="328"/>
        <v>0</v>
      </c>
      <c r="Q1292" s="294"/>
      <c r="R1292" s="471"/>
      <c r="S1292" s="472"/>
      <c r="T1292" s="289"/>
    </row>
    <row r="1293" spans="2:20" ht="18.75" customHeight="1">
      <c r="B1293" s="292"/>
      <c r="C1293" s="346" t="s">
        <v>214</v>
      </c>
      <c r="D1293" s="310"/>
      <c r="E1293" s="310"/>
      <c r="F1293" s="310"/>
      <c r="G1293" s="310"/>
      <c r="H1293" s="310"/>
      <c r="I1293" s="310"/>
      <c r="J1293" s="310"/>
      <c r="K1293" s="310"/>
      <c r="L1293" s="310"/>
      <c r="M1293" s="310"/>
      <c r="N1293" s="310"/>
      <c r="O1293" s="311"/>
      <c r="P1293" s="312">
        <f t="shared" si="328"/>
        <v>0</v>
      </c>
      <c r="Q1293" s="294"/>
      <c r="R1293" s="471"/>
      <c r="S1293" s="472"/>
      <c r="T1293" s="289"/>
    </row>
    <row r="1294" spans="2:20" ht="18.75" customHeight="1">
      <c r="B1294" s="292"/>
      <c r="C1294" s="347" t="s">
        <v>215</v>
      </c>
      <c r="D1294" s="318"/>
      <c r="E1294" s="318"/>
      <c r="F1294" s="318"/>
      <c r="G1294" s="318"/>
      <c r="H1294" s="318"/>
      <c r="I1294" s="318"/>
      <c r="J1294" s="318"/>
      <c r="K1294" s="318"/>
      <c r="L1294" s="318"/>
      <c r="M1294" s="318"/>
      <c r="N1294" s="318"/>
      <c r="O1294" s="319"/>
      <c r="P1294" s="320">
        <f t="shared" si="328"/>
        <v>0</v>
      </c>
      <c r="Q1294" s="294"/>
      <c r="R1294" s="473"/>
      <c r="S1294" s="474"/>
      <c r="T1294" s="289"/>
    </row>
    <row r="1295" spans="2:20" ht="18.75" customHeight="1">
      <c r="B1295" s="292"/>
      <c r="C1295" s="348" t="s">
        <v>216</v>
      </c>
      <c r="D1295" s="322">
        <f t="shared" ref="D1295:O1295" si="330">SUBTOTAL(9,D1274:D1294)</f>
        <v>0</v>
      </c>
      <c r="E1295" s="322">
        <f t="shared" si="330"/>
        <v>0</v>
      </c>
      <c r="F1295" s="322">
        <f t="shared" si="330"/>
        <v>0</v>
      </c>
      <c r="G1295" s="322">
        <f t="shared" si="330"/>
        <v>0</v>
      </c>
      <c r="H1295" s="322">
        <f t="shared" si="330"/>
        <v>0</v>
      </c>
      <c r="I1295" s="322">
        <f t="shared" si="330"/>
        <v>0</v>
      </c>
      <c r="J1295" s="322">
        <f t="shared" si="330"/>
        <v>0</v>
      </c>
      <c r="K1295" s="322">
        <f t="shared" si="330"/>
        <v>0</v>
      </c>
      <c r="L1295" s="322">
        <f t="shared" si="330"/>
        <v>0</v>
      </c>
      <c r="M1295" s="322">
        <f t="shared" si="330"/>
        <v>0</v>
      </c>
      <c r="N1295" s="322">
        <f t="shared" si="330"/>
        <v>0</v>
      </c>
      <c r="O1295" s="323">
        <f t="shared" si="330"/>
        <v>0</v>
      </c>
      <c r="P1295" s="324">
        <f t="shared" si="328"/>
        <v>0</v>
      </c>
      <c r="Q1295" s="294"/>
      <c r="R1295" s="475"/>
      <c r="S1295" s="476"/>
      <c r="T1295" s="289"/>
    </row>
    <row r="1296" spans="2:20" ht="6" customHeight="1">
      <c r="B1296" s="292"/>
      <c r="C1296" s="294"/>
      <c r="D1296" s="294"/>
      <c r="E1296" s="294"/>
      <c r="F1296" s="294"/>
      <c r="G1296" s="294"/>
      <c r="H1296" s="294"/>
      <c r="I1296" s="294"/>
      <c r="J1296" s="294"/>
      <c r="K1296" s="294"/>
      <c r="L1296" s="294"/>
      <c r="M1296" s="294"/>
      <c r="N1296" s="294"/>
      <c r="O1296" s="294"/>
      <c r="P1296" s="294"/>
      <c r="Q1296" s="294"/>
      <c r="R1296" s="325"/>
      <c r="S1296" s="325"/>
      <c r="T1296" s="289"/>
    </row>
    <row r="1297" spans="2:24" ht="18.75" customHeight="1">
      <c r="B1297" s="326"/>
      <c r="C1297" s="342" t="s">
        <v>217</v>
      </c>
      <c r="D1297" s="327"/>
      <c r="E1297" s="327"/>
      <c r="F1297" s="327"/>
      <c r="G1297" s="327"/>
      <c r="H1297" s="327"/>
      <c r="I1297" s="327"/>
      <c r="J1297" s="327"/>
      <c r="K1297" s="327"/>
      <c r="L1297" s="327"/>
      <c r="M1297" s="327"/>
      <c r="N1297" s="327"/>
      <c r="O1297" s="328"/>
      <c r="P1297" s="329">
        <f t="shared" ref="P1297:P1298" si="331">SUM(D1297:O1297)</f>
        <v>0</v>
      </c>
      <c r="Q1297" s="294"/>
      <c r="R1297" s="471"/>
      <c r="S1297" s="472"/>
      <c r="T1297" s="289"/>
    </row>
    <row r="1298" spans="2:24" ht="18.75" customHeight="1">
      <c r="B1298" s="326"/>
      <c r="C1298" s="342" t="s">
        <v>218</v>
      </c>
      <c r="D1298" s="327"/>
      <c r="E1298" s="327"/>
      <c r="F1298" s="327"/>
      <c r="G1298" s="327"/>
      <c r="H1298" s="327"/>
      <c r="I1298" s="327"/>
      <c r="J1298" s="327"/>
      <c r="K1298" s="327"/>
      <c r="L1298" s="327"/>
      <c r="M1298" s="327"/>
      <c r="N1298" s="330"/>
      <c r="O1298" s="331"/>
      <c r="P1298" s="332">
        <f t="shared" si="331"/>
        <v>0</v>
      </c>
      <c r="Q1298" s="294"/>
      <c r="R1298" s="473"/>
      <c r="S1298" s="474"/>
      <c r="T1298" s="289"/>
    </row>
    <row r="1299" spans="2:24" s="308" customFormat="1" ht="18.75" customHeight="1">
      <c r="B1299" s="301"/>
      <c r="C1299" s="294"/>
      <c r="D1299" s="294"/>
      <c r="E1299" s="294"/>
      <c r="F1299" s="294"/>
      <c r="G1299" s="294"/>
      <c r="H1299" s="294"/>
      <c r="I1299" s="294"/>
      <c r="J1299" s="294"/>
      <c r="K1299" s="294"/>
      <c r="L1299" s="294"/>
      <c r="M1299" s="294"/>
      <c r="N1299" s="349" t="s">
        <v>219</v>
      </c>
      <c r="O1299" s="349"/>
      <c r="P1299" s="335">
        <f t="shared" si="322"/>
        <v>0</v>
      </c>
      <c r="Q1299" s="306"/>
      <c r="R1299" s="477"/>
      <c r="S1299" s="478"/>
      <c r="T1299" s="307"/>
    </row>
    <row r="1300" spans="2:24" ht="30" customHeight="1">
      <c r="B1300" s="289"/>
      <c r="C1300" s="294"/>
      <c r="D1300" s="294"/>
      <c r="E1300" s="294"/>
      <c r="F1300" s="294"/>
      <c r="G1300" s="294"/>
      <c r="H1300" s="294"/>
      <c r="I1300" s="294"/>
      <c r="J1300" s="294"/>
      <c r="K1300" s="294"/>
      <c r="L1300" s="294"/>
      <c r="M1300" s="294"/>
      <c r="N1300" s="294"/>
      <c r="O1300" s="294"/>
      <c r="P1300" s="294"/>
      <c r="Q1300" s="294"/>
      <c r="R1300" s="294"/>
      <c r="S1300" s="294"/>
      <c r="T1300" s="289"/>
    </row>
    <row r="1301" spans="2:24" ht="18.75" customHeight="1">
      <c r="B1301" s="292">
        <f t="shared" ref="B1301" si="332">D1301</f>
        <v>0</v>
      </c>
      <c r="C1301" s="337" t="s">
        <v>183</v>
      </c>
      <c r="D1301" s="479"/>
      <c r="E1301" s="480"/>
      <c r="F1301" s="480"/>
      <c r="G1301" s="480"/>
      <c r="H1301" s="480"/>
      <c r="I1301" s="481"/>
      <c r="J1301" s="294"/>
      <c r="K1301" s="294"/>
      <c r="L1301" s="295"/>
      <c r="M1301" s="294"/>
      <c r="N1301" s="294"/>
      <c r="O1301" s="294"/>
      <c r="P1301" s="296"/>
      <c r="Q1301" s="294"/>
      <c r="R1301" s="296"/>
      <c r="S1301" s="296"/>
      <c r="T1301" s="289"/>
    </row>
    <row r="1302" spans="2:24" ht="18.75" customHeight="1">
      <c r="B1302" s="292"/>
      <c r="C1302" s="338" t="s">
        <v>184</v>
      </c>
      <c r="D1302" s="479"/>
      <c r="E1302" s="480"/>
      <c r="F1302" s="480"/>
      <c r="G1302" s="480"/>
      <c r="H1302" s="480"/>
      <c r="I1302" s="481"/>
      <c r="J1302" s="294"/>
      <c r="K1302" s="295"/>
      <c r="L1302" s="294"/>
      <c r="M1302" s="294"/>
      <c r="N1302" s="294"/>
      <c r="O1302" s="294"/>
      <c r="P1302" s="296"/>
      <c r="Q1302" s="294"/>
      <c r="R1302" s="296"/>
      <c r="S1302" s="296"/>
      <c r="T1302" s="289"/>
    </row>
    <row r="1303" spans="2:24" ht="18.75" customHeight="1">
      <c r="B1303" s="292">
        <f t="shared" ref="B1303:B1305" si="333">D1303</f>
        <v>0</v>
      </c>
      <c r="C1303" s="338" t="s">
        <v>8</v>
      </c>
      <c r="D1303" s="479"/>
      <c r="E1303" s="480"/>
      <c r="F1303" s="480"/>
      <c r="G1303" s="480"/>
      <c r="H1303" s="480"/>
      <c r="I1303" s="481"/>
      <c r="J1303" s="294"/>
      <c r="K1303" s="294"/>
      <c r="L1303" s="295"/>
      <c r="M1303" s="294"/>
      <c r="N1303" s="294"/>
      <c r="O1303" s="294"/>
      <c r="P1303" s="296"/>
      <c r="Q1303" s="294"/>
      <c r="R1303" s="339" t="s">
        <v>185</v>
      </c>
      <c r="S1303" s="340"/>
      <c r="T1303" s="289"/>
    </row>
    <row r="1304" spans="2:24" ht="18.75" customHeight="1">
      <c r="B1304" s="292">
        <f t="shared" si="333"/>
        <v>0</v>
      </c>
      <c r="C1304" s="338" t="s">
        <v>186</v>
      </c>
      <c r="D1304" s="479"/>
      <c r="E1304" s="480"/>
      <c r="F1304" s="480"/>
      <c r="G1304" s="480"/>
      <c r="H1304" s="480"/>
      <c r="I1304" s="481"/>
      <c r="J1304" s="294"/>
      <c r="K1304" s="294"/>
      <c r="L1304" s="295"/>
      <c r="M1304" s="294"/>
      <c r="N1304" s="294"/>
      <c r="O1304" s="294"/>
      <c r="P1304" s="296"/>
      <c r="Q1304" s="294"/>
      <c r="R1304" s="298" t="s">
        <v>189</v>
      </c>
      <c r="S1304" s="299"/>
      <c r="T1304" s="289"/>
    </row>
    <row r="1305" spans="2:24" ht="18.75" customHeight="1">
      <c r="B1305" s="292">
        <f t="shared" si="333"/>
        <v>0</v>
      </c>
      <c r="C1305" s="338" t="s">
        <v>190</v>
      </c>
      <c r="D1305" s="479"/>
      <c r="E1305" s="480"/>
      <c r="F1305" s="480"/>
      <c r="G1305" s="480"/>
      <c r="H1305" s="480"/>
      <c r="I1305" s="481"/>
      <c r="J1305" s="294"/>
      <c r="K1305" s="294"/>
      <c r="L1305" s="295"/>
      <c r="M1305" s="294"/>
      <c r="N1305" s="294"/>
      <c r="O1305" s="294"/>
      <c r="P1305" s="296"/>
      <c r="Q1305" s="294"/>
      <c r="R1305" s="298" t="s">
        <v>191</v>
      </c>
      <c r="S1305" s="299"/>
      <c r="T1305" s="289"/>
    </row>
    <row r="1306" spans="2:24" ht="18.75" customHeight="1">
      <c r="B1306" s="292"/>
      <c r="C1306" s="338" t="s">
        <v>172</v>
      </c>
      <c r="D1306" s="471"/>
      <c r="E1306" s="482"/>
      <c r="F1306" s="482"/>
      <c r="G1306" s="482"/>
      <c r="H1306" s="482"/>
      <c r="I1306" s="472"/>
      <c r="J1306" s="294"/>
      <c r="K1306" s="295"/>
      <c r="L1306" s="294"/>
      <c r="M1306" s="294"/>
      <c r="N1306" s="294"/>
      <c r="O1306" s="294"/>
      <c r="P1306" s="296"/>
      <c r="Q1306" s="294"/>
      <c r="R1306" s="298" t="s">
        <v>192</v>
      </c>
      <c r="S1306" s="299"/>
      <c r="T1306" s="289"/>
    </row>
    <row r="1307" spans="2:24" ht="18.75" customHeight="1">
      <c r="B1307" s="341">
        <f t="shared" ref="B1307" si="334">D1307</f>
        <v>0</v>
      </c>
      <c r="C1307" s="338" t="s">
        <v>193</v>
      </c>
      <c r="D1307" s="483"/>
      <c r="E1307" s="484"/>
      <c r="F1307" s="484"/>
      <c r="G1307" s="484"/>
      <c r="H1307" s="484"/>
      <c r="I1307" s="485"/>
      <c r="J1307" s="294"/>
      <c r="K1307" s="295"/>
      <c r="L1307" s="294"/>
      <c r="M1307" s="294"/>
      <c r="N1307" s="294"/>
      <c r="O1307" s="294"/>
      <c r="P1307" s="296"/>
      <c r="Q1307" s="294"/>
      <c r="R1307" s="296"/>
      <c r="S1307" s="296"/>
      <c r="T1307" s="289"/>
    </row>
    <row r="1308" spans="2:24" ht="12" customHeight="1">
      <c r="B1308" s="292"/>
      <c r="C1308" s="294"/>
      <c r="D1308" s="294"/>
      <c r="E1308" s="294"/>
      <c r="F1308" s="294"/>
      <c r="G1308" s="294"/>
      <c r="H1308" s="294"/>
      <c r="I1308" s="294"/>
      <c r="J1308" s="294"/>
      <c r="K1308" s="294"/>
      <c r="L1308" s="294"/>
      <c r="M1308" s="294"/>
      <c r="N1308" s="294"/>
      <c r="O1308" s="294"/>
      <c r="P1308" s="294"/>
      <c r="Q1308" s="294"/>
      <c r="R1308" s="294"/>
      <c r="S1308" s="294"/>
      <c r="T1308" s="289"/>
    </row>
    <row r="1309" spans="2:24" s="308" customFormat="1" ht="18.75" customHeight="1">
      <c r="B1309" s="301"/>
      <c r="C1309" s="338" t="s">
        <v>187</v>
      </c>
      <c r="D1309" s="303"/>
      <c r="E1309" s="303"/>
      <c r="F1309" s="303"/>
      <c r="G1309" s="303"/>
      <c r="H1309" s="303"/>
      <c r="I1309" s="303"/>
      <c r="J1309" s="303"/>
      <c r="K1309" s="303"/>
      <c r="L1309" s="303"/>
      <c r="M1309" s="303"/>
      <c r="N1309" s="303"/>
      <c r="O1309" s="304"/>
      <c r="P1309" s="305" t="s">
        <v>188</v>
      </c>
      <c r="Q1309" s="306"/>
      <c r="R1309" s="486" t="s">
        <v>194</v>
      </c>
      <c r="S1309" s="487"/>
      <c r="T1309" s="307"/>
      <c r="V1309" s="288"/>
      <c r="W1309" s="288"/>
      <c r="X1309" s="288"/>
    </row>
    <row r="1310" spans="2:24" ht="6" customHeight="1">
      <c r="B1310" s="292"/>
      <c r="C1310" s="294"/>
      <c r="D1310" s="294"/>
      <c r="E1310" s="294"/>
      <c r="F1310" s="294"/>
      <c r="G1310" s="294"/>
      <c r="H1310" s="294"/>
      <c r="I1310" s="294"/>
      <c r="J1310" s="294"/>
      <c r="K1310" s="294"/>
      <c r="L1310" s="294"/>
      <c r="M1310" s="294"/>
      <c r="N1310" s="294"/>
      <c r="O1310" s="294"/>
      <c r="P1310" s="294"/>
      <c r="Q1310" s="294"/>
      <c r="R1310" s="294"/>
      <c r="S1310" s="294"/>
      <c r="T1310" s="289"/>
    </row>
    <row r="1311" spans="2:24" ht="18.75" customHeight="1">
      <c r="B1311" s="292"/>
      <c r="C1311" s="342" t="s">
        <v>195</v>
      </c>
      <c r="D1311" s="310"/>
      <c r="E1311" s="310"/>
      <c r="F1311" s="310"/>
      <c r="G1311" s="310"/>
      <c r="H1311" s="310"/>
      <c r="I1311" s="310"/>
      <c r="J1311" s="310"/>
      <c r="K1311" s="310"/>
      <c r="L1311" s="310"/>
      <c r="M1311" s="310"/>
      <c r="N1311" s="310"/>
      <c r="O1311" s="311"/>
      <c r="P1311" s="312">
        <f t="shared" ref="P1311:P1321" si="335">SUM(D1311:O1311)</f>
        <v>0</v>
      </c>
      <c r="Q1311" s="294"/>
      <c r="R1311" s="471"/>
      <c r="S1311" s="472"/>
      <c r="T1311" s="289"/>
    </row>
    <row r="1312" spans="2:24" ht="18.75" customHeight="1">
      <c r="B1312" s="292"/>
      <c r="C1312" s="342" t="s">
        <v>196</v>
      </c>
      <c r="D1312" s="155"/>
      <c r="E1312" s="155"/>
      <c r="F1312" s="155"/>
      <c r="G1312" s="155"/>
      <c r="H1312" s="155"/>
      <c r="I1312" s="155"/>
      <c r="J1312" s="155"/>
      <c r="K1312" s="155"/>
      <c r="L1312" s="155"/>
      <c r="M1312" s="155"/>
      <c r="N1312" s="155"/>
      <c r="O1312" s="156"/>
      <c r="P1312" s="312">
        <f t="shared" si="335"/>
        <v>0</v>
      </c>
      <c r="Q1312" s="294"/>
      <c r="R1312" s="471"/>
      <c r="S1312" s="472"/>
      <c r="T1312" s="289"/>
    </row>
    <row r="1313" spans="2:20" ht="18.75" customHeight="1">
      <c r="B1313" s="292"/>
      <c r="C1313" s="343" t="s">
        <v>197</v>
      </c>
      <c r="D1313" s="310"/>
      <c r="E1313" s="310"/>
      <c r="F1313" s="310"/>
      <c r="G1313" s="310"/>
      <c r="H1313" s="310"/>
      <c r="I1313" s="310"/>
      <c r="J1313" s="310"/>
      <c r="K1313" s="310"/>
      <c r="L1313" s="310"/>
      <c r="M1313" s="310"/>
      <c r="N1313" s="310"/>
      <c r="O1313" s="311"/>
      <c r="P1313" s="312">
        <f t="shared" si="335"/>
        <v>0</v>
      </c>
      <c r="Q1313" s="294"/>
      <c r="R1313" s="471"/>
      <c r="S1313" s="472"/>
      <c r="T1313" s="289"/>
    </row>
    <row r="1314" spans="2:20" ht="18.75" customHeight="1">
      <c r="B1314" s="292"/>
      <c r="C1314" s="343" t="s">
        <v>198</v>
      </c>
      <c r="D1314" s="310"/>
      <c r="E1314" s="310"/>
      <c r="F1314" s="310"/>
      <c r="G1314" s="310"/>
      <c r="H1314" s="310"/>
      <c r="I1314" s="310"/>
      <c r="J1314" s="310"/>
      <c r="K1314" s="310"/>
      <c r="L1314" s="310"/>
      <c r="M1314" s="310"/>
      <c r="N1314" s="310"/>
      <c r="O1314" s="311"/>
      <c r="P1314" s="312">
        <f t="shared" si="335"/>
        <v>0</v>
      </c>
      <c r="Q1314" s="294"/>
      <c r="R1314" s="471"/>
      <c r="S1314" s="472"/>
      <c r="T1314" s="289"/>
    </row>
    <row r="1315" spans="2:20" ht="18.75" customHeight="1">
      <c r="B1315" s="292"/>
      <c r="C1315" s="343" t="s">
        <v>199</v>
      </c>
      <c r="D1315" s="310"/>
      <c r="E1315" s="310"/>
      <c r="F1315" s="310"/>
      <c r="G1315" s="310"/>
      <c r="H1315" s="310"/>
      <c r="I1315" s="310"/>
      <c r="J1315" s="310"/>
      <c r="K1315" s="310"/>
      <c r="L1315" s="310"/>
      <c r="M1315" s="310"/>
      <c r="N1315" s="310"/>
      <c r="O1315" s="311"/>
      <c r="P1315" s="312">
        <f t="shared" si="335"/>
        <v>0</v>
      </c>
      <c r="Q1315" s="294"/>
      <c r="R1315" s="471"/>
      <c r="S1315" s="472"/>
      <c r="T1315" s="289"/>
    </row>
    <row r="1316" spans="2:20" ht="18.75" customHeight="1">
      <c r="B1316" s="292"/>
      <c r="C1316" s="343" t="s">
        <v>200</v>
      </c>
      <c r="D1316" s="310"/>
      <c r="E1316" s="310"/>
      <c r="F1316" s="310"/>
      <c r="G1316" s="310"/>
      <c r="H1316" s="310"/>
      <c r="I1316" s="310"/>
      <c r="J1316" s="310"/>
      <c r="K1316" s="310"/>
      <c r="L1316" s="310"/>
      <c r="M1316" s="310"/>
      <c r="N1316" s="310"/>
      <c r="O1316" s="311"/>
      <c r="P1316" s="312">
        <f t="shared" si="335"/>
        <v>0</v>
      </c>
      <c r="Q1316" s="294"/>
      <c r="R1316" s="471"/>
      <c r="S1316" s="472"/>
      <c r="T1316" s="289"/>
    </row>
    <row r="1317" spans="2:20" ht="18.75" customHeight="1">
      <c r="B1317" s="292"/>
      <c r="C1317" s="343" t="s">
        <v>201</v>
      </c>
      <c r="D1317" s="310"/>
      <c r="E1317" s="310"/>
      <c r="F1317" s="310"/>
      <c r="G1317" s="310"/>
      <c r="H1317" s="310"/>
      <c r="I1317" s="310"/>
      <c r="J1317" s="310"/>
      <c r="K1317" s="310"/>
      <c r="L1317" s="310"/>
      <c r="M1317" s="310"/>
      <c r="N1317" s="310"/>
      <c r="O1317" s="311"/>
      <c r="P1317" s="312">
        <f t="shared" si="335"/>
        <v>0</v>
      </c>
      <c r="Q1317" s="294"/>
      <c r="R1317" s="471"/>
      <c r="S1317" s="472"/>
      <c r="T1317" s="289"/>
    </row>
    <row r="1318" spans="2:20" ht="18.75" customHeight="1">
      <c r="B1318" s="292"/>
      <c r="C1318" s="343" t="s">
        <v>202</v>
      </c>
      <c r="D1318" s="310"/>
      <c r="E1318" s="310"/>
      <c r="F1318" s="310"/>
      <c r="G1318" s="310"/>
      <c r="H1318" s="310"/>
      <c r="I1318" s="310"/>
      <c r="J1318" s="310"/>
      <c r="K1318" s="310"/>
      <c r="L1318" s="310"/>
      <c r="M1318" s="310"/>
      <c r="N1318" s="310"/>
      <c r="O1318" s="311"/>
      <c r="P1318" s="312">
        <f t="shared" si="335"/>
        <v>0</v>
      </c>
      <c r="Q1318" s="294"/>
      <c r="R1318" s="471"/>
      <c r="S1318" s="472"/>
      <c r="T1318" s="289"/>
    </row>
    <row r="1319" spans="2:20" ht="18.75" customHeight="1">
      <c r="B1319" s="292"/>
      <c r="C1319" s="343" t="s">
        <v>203</v>
      </c>
      <c r="D1319" s="310"/>
      <c r="E1319" s="310"/>
      <c r="F1319" s="310"/>
      <c r="G1319" s="310"/>
      <c r="H1319" s="310"/>
      <c r="I1319" s="310"/>
      <c r="J1319" s="310"/>
      <c r="K1319" s="310"/>
      <c r="L1319" s="310"/>
      <c r="M1319" s="310"/>
      <c r="N1319" s="310"/>
      <c r="O1319" s="311"/>
      <c r="P1319" s="312">
        <f t="shared" si="335"/>
        <v>0</v>
      </c>
      <c r="Q1319" s="294"/>
      <c r="R1319" s="471"/>
      <c r="S1319" s="472"/>
      <c r="T1319" s="289"/>
    </row>
    <row r="1320" spans="2:20" ht="18.75" customHeight="1">
      <c r="B1320" s="292"/>
      <c r="C1320" s="343" t="s">
        <v>204</v>
      </c>
      <c r="D1320" s="310"/>
      <c r="E1320" s="310"/>
      <c r="F1320" s="310"/>
      <c r="G1320" s="310"/>
      <c r="H1320" s="310"/>
      <c r="I1320" s="310"/>
      <c r="J1320" s="310"/>
      <c r="K1320" s="310"/>
      <c r="L1320" s="310"/>
      <c r="M1320" s="310"/>
      <c r="N1320" s="310"/>
      <c r="O1320" s="311"/>
      <c r="P1320" s="312">
        <f t="shared" si="335"/>
        <v>0</v>
      </c>
      <c r="Q1320" s="294"/>
      <c r="R1320" s="471"/>
      <c r="S1320" s="472"/>
      <c r="T1320" s="289"/>
    </row>
    <row r="1321" spans="2:20" ht="18.75" customHeight="1">
      <c r="B1321" s="292"/>
      <c r="C1321" s="338" t="s">
        <v>205</v>
      </c>
      <c r="D1321" s="344">
        <f t="shared" ref="D1321:O1321" si="336">SUBTOTAL(9,D1311:D1320)</f>
        <v>0</v>
      </c>
      <c r="E1321" s="344">
        <f t="shared" si="336"/>
        <v>0</v>
      </c>
      <c r="F1321" s="344">
        <f t="shared" si="336"/>
        <v>0</v>
      </c>
      <c r="G1321" s="344">
        <f t="shared" si="336"/>
        <v>0</v>
      </c>
      <c r="H1321" s="344">
        <f t="shared" si="336"/>
        <v>0</v>
      </c>
      <c r="I1321" s="344">
        <f t="shared" si="336"/>
        <v>0</v>
      </c>
      <c r="J1321" s="344">
        <f t="shared" si="336"/>
        <v>0</v>
      </c>
      <c r="K1321" s="344">
        <f t="shared" si="336"/>
        <v>0</v>
      </c>
      <c r="L1321" s="344">
        <f t="shared" si="336"/>
        <v>0</v>
      </c>
      <c r="M1321" s="344">
        <f t="shared" si="336"/>
        <v>0</v>
      </c>
      <c r="N1321" s="344">
        <f t="shared" si="336"/>
        <v>0</v>
      </c>
      <c r="O1321" s="345">
        <f t="shared" si="336"/>
        <v>0</v>
      </c>
      <c r="P1321" s="312">
        <f t="shared" si="335"/>
        <v>0</v>
      </c>
      <c r="Q1321" s="294"/>
      <c r="R1321" s="471"/>
      <c r="S1321" s="472"/>
      <c r="T1321" s="289"/>
    </row>
    <row r="1322" spans="2:20" ht="18.75" customHeight="1">
      <c r="B1322" s="292"/>
      <c r="C1322" s="313" t="s">
        <v>206</v>
      </c>
      <c r="D1322" s="315"/>
      <c r="E1322" s="315"/>
      <c r="F1322" s="315"/>
      <c r="G1322" s="315"/>
      <c r="H1322" s="315"/>
      <c r="I1322" s="315"/>
      <c r="J1322" s="315"/>
      <c r="K1322" s="315"/>
      <c r="L1322" s="315"/>
      <c r="M1322" s="315"/>
      <c r="N1322" s="315"/>
      <c r="O1322" s="316"/>
      <c r="P1322" s="312">
        <f t="shared" ref="P1322:P1332" si="337">SUM(D1322:O1322)</f>
        <v>0</v>
      </c>
      <c r="Q1322" s="294"/>
      <c r="R1322" s="471"/>
      <c r="S1322" s="472"/>
      <c r="T1322" s="289"/>
    </row>
    <row r="1323" spans="2:20" ht="18.75" customHeight="1">
      <c r="B1323" s="292"/>
      <c r="C1323" s="313" t="s">
        <v>207</v>
      </c>
      <c r="D1323" s="315"/>
      <c r="E1323" s="315"/>
      <c r="F1323" s="315"/>
      <c r="G1323" s="315"/>
      <c r="H1323" s="315"/>
      <c r="I1323" s="315"/>
      <c r="J1323" s="315"/>
      <c r="K1323" s="315"/>
      <c r="L1323" s="315"/>
      <c r="M1323" s="315"/>
      <c r="N1323" s="315"/>
      <c r="O1323" s="316"/>
      <c r="P1323" s="312">
        <f t="shared" si="337"/>
        <v>0</v>
      </c>
      <c r="Q1323" s="294"/>
      <c r="R1323" s="471"/>
      <c r="S1323" s="472"/>
      <c r="T1323" s="289"/>
    </row>
    <row r="1324" spans="2:20" ht="18.75" customHeight="1">
      <c r="B1324" s="292"/>
      <c r="C1324" s="338" t="s">
        <v>208</v>
      </c>
      <c r="D1324" s="344">
        <f t="shared" ref="D1324:O1324" si="338">SUBTOTAL(9,D1322:D1323)</f>
        <v>0</v>
      </c>
      <c r="E1324" s="344">
        <f t="shared" si="338"/>
        <v>0</v>
      </c>
      <c r="F1324" s="344">
        <f t="shared" si="338"/>
        <v>0</v>
      </c>
      <c r="G1324" s="344">
        <f t="shared" si="338"/>
        <v>0</v>
      </c>
      <c r="H1324" s="344">
        <f t="shared" si="338"/>
        <v>0</v>
      </c>
      <c r="I1324" s="344">
        <f t="shared" si="338"/>
        <v>0</v>
      </c>
      <c r="J1324" s="344">
        <f t="shared" si="338"/>
        <v>0</v>
      </c>
      <c r="K1324" s="344">
        <f t="shared" si="338"/>
        <v>0</v>
      </c>
      <c r="L1324" s="344">
        <f t="shared" si="338"/>
        <v>0</v>
      </c>
      <c r="M1324" s="344">
        <f t="shared" si="338"/>
        <v>0</v>
      </c>
      <c r="N1324" s="344">
        <f t="shared" si="338"/>
        <v>0</v>
      </c>
      <c r="O1324" s="345">
        <f t="shared" si="338"/>
        <v>0</v>
      </c>
      <c r="P1324" s="312">
        <f t="shared" si="337"/>
        <v>0</v>
      </c>
      <c r="Q1324" s="294"/>
      <c r="R1324" s="471"/>
      <c r="S1324" s="472"/>
      <c r="T1324" s="289"/>
    </row>
    <row r="1325" spans="2:20" ht="18.75" customHeight="1">
      <c r="B1325" s="292"/>
      <c r="C1325" s="313" t="s">
        <v>209</v>
      </c>
      <c r="D1325" s="315"/>
      <c r="E1325" s="315"/>
      <c r="F1325" s="315"/>
      <c r="G1325" s="315"/>
      <c r="H1325" s="315"/>
      <c r="I1325" s="315"/>
      <c r="J1325" s="315"/>
      <c r="K1325" s="315"/>
      <c r="L1325" s="315"/>
      <c r="M1325" s="315"/>
      <c r="N1325" s="315"/>
      <c r="O1325" s="316"/>
      <c r="P1325" s="312">
        <f t="shared" si="337"/>
        <v>0</v>
      </c>
      <c r="Q1325" s="294"/>
      <c r="R1325" s="471"/>
      <c r="S1325" s="472"/>
      <c r="T1325" s="289"/>
    </row>
    <row r="1326" spans="2:20" ht="18.75" customHeight="1">
      <c r="B1326" s="292"/>
      <c r="C1326" s="313" t="s">
        <v>210</v>
      </c>
      <c r="D1326" s="315"/>
      <c r="E1326" s="315"/>
      <c r="F1326" s="315"/>
      <c r="G1326" s="315"/>
      <c r="H1326" s="315"/>
      <c r="I1326" s="315"/>
      <c r="J1326" s="315"/>
      <c r="K1326" s="315"/>
      <c r="L1326" s="315"/>
      <c r="M1326" s="315"/>
      <c r="N1326" s="315"/>
      <c r="O1326" s="316"/>
      <c r="P1326" s="312">
        <f t="shared" si="337"/>
        <v>0</v>
      </c>
      <c r="Q1326" s="294"/>
      <c r="R1326" s="471"/>
      <c r="S1326" s="472"/>
      <c r="T1326" s="289"/>
    </row>
    <row r="1327" spans="2:20" ht="18.75" customHeight="1">
      <c r="B1327" s="292"/>
      <c r="C1327" s="313" t="s">
        <v>211</v>
      </c>
      <c r="D1327" s="315"/>
      <c r="E1327" s="315"/>
      <c r="F1327" s="315"/>
      <c r="G1327" s="315"/>
      <c r="H1327" s="315"/>
      <c r="I1327" s="315"/>
      <c r="J1327" s="315"/>
      <c r="K1327" s="315"/>
      <c r="L1327" s="315"/>
      <c r="M1327" s="315"/>
      <c r="N1327" s="315"/>
      <c r="O1327" s="316"/>
      <c r="P1327" s="312">
        <f t="shared" si="337"/>
        <v>0</v>
      </c>
      <c r="Q1327" s="294"/>
      <c r="R1327" s="471"/>
      <c r="S1327" s="472"/>
      <c r="T1327" s="289"/>
    </row>
    <row r="1328" spans="2:20" ht="18.75" customHeight="1">
      <c r="B1328" s="292"/>
      <c r="C1328" s="313" t="s">
        <v>212</v>
      </c>
      <c r="D1328" s="315"/>
      <c r="E1328" s="315"/>
      <c r="F1328" s="315"/>
      <c r="G1328" s="315"/>
      <c r="H1328" s="315"/>
      <c r="I1328" s="315"/>
      <c r="J1328" s="315"/>
      <c r="K1328" s="315"/>
      <c r="L1328" s="315"/>
      <c r="M1328" s="315"/>
      <c r="N1328" s="315"/>
      <c r="O1328" s="316"/>
      <c r="P1328" s="312">
        <f t="shared" si="337"/>
        <v>0</v>
      </c>
      <c r="Q1328" s="294"/>
      <c r="R1328" s="471"/>
      <c r="S1328" s="472"/>
      <c r="T1328" s="289"/>
    </row>
    <row r="1329" spans="2:20" ht="18.75" customHeight="1">
      <c r="B1329" s="292"/>
      <c r="C1329" s="342" t="s">
        <v>213</v>
      </c>
      <c r="D1329" s="310"/>
      <c r="E1329" s="310"/>
      <c r="F1329" s="310"/>
      <c r="G1329" s="310"/>
      <c r="H1329" s="310"/>
      <c r="I1329" s="310"/>
      <c r="J1329" s="310"/>
      <c r="K1329" s="310"/>
      <c r="L1329" s="310"/>
      <c r="M1329" s="310"/>
      <c r="N1329" s="310"/>
      <c r="O1329" s="311"/>
      <c r="P1329" s="312">
        <f t="shared" si="337"/>
        <v>0</v>
      </c>
      <c r="Q1329" s="294"/>
      <c r="R1329" s="471"/>
      <c r="S1329" s="472"/>
      <c r="T1329" s="289"/>
    </row>
    <row r="1330" spans="2:20" ht="18.75" customHeight="1">
      <c r="B1330" s="292"/>
      <c r="C1330" s="346" t="s">
        <v>214</v>
      </c>
      <c r="D1330" s="310"/>
      <c r="E1330" s="310"/>
      <c r="F1330" s="310"/>
      <c r="G1330" s="310"/>
      <c r="H1330" s="310"/>
      <c r="I1330" s="310"/>
      <c r="J1330" s="310"/>
      <c r="K1330" s="310"/>
      <c r="L1330" s="310"/>
      <c r="M1330" s="310"/>
      <c r="N1330" s="310"/>
      <c r="O1330" s="311"/>
      <c r="P1330" s="312">
        <f t="shared" si="337"/>
        <v>0</v>
      </c>
      <c r="Q1330" s="294"/>
      <c r="R1330" s="471"/>
      <c r="S1330" s="472"/>
      <c r="T1330" s="289"/>
    </row>
    <row r="1331" spans="2:20" ht="18.75" customHeight="1">
      <c r="B1331" s="292"/>
      <c r="C1331" s="347" t="s">
        <v>215</v>
      </c>
      <c r="D1331" s="318"/>
      <c r="E1331" s="318"/>
      <c r="F1331" s="318"/>
      <c r="G1331" s="318"/>
      <c r="H1331" s="318"/>
      <c r="I1331" s="318"/>
      <c r="J1331" s="318"/>
      <c r="K1331" s="318"/>
      <c r="L1331" s="318"/>
      <c r="M1331" s="318"/>
      <c r="N1331" s="318"/>
      <c r="O1331" s="319"/>
      <c r="P1331" s="320">
        <f t="shared" si="337"/>
        <v>0</v>
      </c>
      <c r="Q1331" s="294"/>
      <c r="R1331" s="473"/>
      <c r="S1331" s="474"/>
      <c r="T1331" s="289"/>
    </row>
    <row r="1332" spans="2:20" ht="18.75" customHeight="1">
      <c r="B1332" s="292"/>
      <c r="C1332" s="348" t="s">
        <v>216</v>
      </c>
      <c r="D1332" s="322">
        <f t="shared" ref="D1332:O1332" si="339">SUBTOTAL(9,D1311:D1331)</f>
        <v>0</v>
      </c>
      <c r="E1332" s="322">
        <f t="shared" si="339"/>
        <v>0</v>
      </c>
      <c r="F1332" s="322">
        <f t="shared" si="339"/>
        <v>0</v>
      </c>
      <c r="G1332" s="322">
        <f t="shared" si="339"/>
        <v>0</v>
      </c>
      <c r="H1332" s="322">
        <f t="shared" si="339"/>
        <v>0</v>
      </c>
      <c r="I1332" s="322">
        <f t="shared" si="339"/>
        <v>0</v>
      </c>
      <c r="J1332" s="322">
        <f t="shared" si="339"/>
        <v>0</v>
      </c>
      <c r="K1332" s="322">
        <f t="shared" si="339"/>
        <v>0</v>
      </c>
      <c r="L1332" s="322">
        <f t="shared" si="339"/>
        <v>0</v>
      </c>
      <c r="M1332" s="322">
        <f t="shared" si="339"/>
        <v>0</v>
      </c>
      <c r="N1332" s="322">
        <f t="shared" si="339"/>
        <v>0</v>
      </c>
      <c r="O1332" s="323">
        <f t="shared" si="339"/>
        <v>0</v>
      </c>
      <c r="P1332" s="324">
        <f t="shared" si="337"/>
        <v>0</v>
      </c>
      <c r="Q1332" s="294"/>
      <c r="R1332" s="475"/>
      <c r="S1332" s="476"/>
      <c r="T1332" s="289"/>
    </row>
    <row r="1333" spans="2:20" ht="6" customHeight="1">
      <c r="B1333" s="292"/>
      <c r="C1333" s="294"/>
      <c r="D1333" s="294"/>
      <c r="E1333" s="294"/>
      <c r="F1333" s="294"/>
      <c r="G1333" s="294"/>
      <c r="H1333" s="294"/>
      <c r="I1333" s="294"/>
      <c r="J1333" s="294"/>
      <c r="K1333" s="294"/>
      <c r="L1333" s="294"/>
      <c r="M1333" s="294"/>
      <c r="N1333" s="294"/>
      <c r="O1333" s="294"/>
      <c r="P1333" s="294"/>
      <c r="Q1333" s="294"/>
      <c r="R1333" s="325"/>
      <c r="S1333" s="325"/>
      <c r="T1333" s="289"/>
    </row>
    <row r="1334" spans="2:20" ht="18.75" customHeight="1">
      <c r="B1334" s="326"/>
      <c r="C1334" s="342" t="s">
        <v>217</v>
      </c>
      <c r="D1334" s="327"/>
      <c r="E1334" s="327"/>
      <c r="F1334" s="327"/>
      <c r="G1334" s="327"/>
      <c r="H1334" s="327"/>
      <c r="I1334" s="327"/>
      <c r="J1334" s="327"/>
      <c r="K1334" s="327"/>
      <c r="L1334" s="327"/>
      <c r="M1334" s="327"/>
      <c r="N1334" s="327"/>
      <c r="O1334" s="328"/>
      <c r="P1334" s="329">
        <f t="shared" ref="P1334:P1335" si="340">SUM(D1334:O1334)</f>
        <v>0</v>
      </c>
      <c r="Q1334" s="294"/>
      <c r="R1334" s="471"/>
      <c r="S1334" s="472"/>
      <c r="T1334" s="289"/>
    </row>
    <row r="1335" spans="2:20" ht="18.75" customHeight="1">
      <c r="B1335" s="326"/>
      <c r="C1335" s="342" t="s">
        <v>218</v>
      </c>
      <c r="D1335" s="327"/>
      <c r="E1335" s="327"/>
      <c r="F1335" s="327"/>
      <c r="G1335" s="327"/>
      <c r="H1335" s="327"/>
      <c r="I1335" s="327"/>
      <c r="J1335" s="327"/>
      <c r="K1335" s="327"/>
      <c r="L1335" s="327"/>
      <c r="M1335" s="327"/>
      <c r="N1335" s="330"/>
      <c r="O1335" s="331"/>
      <c r="P1335" s="332">
        <f t="shared" si="340"/>
        <v>0</v>
      </c>
      <c r="Q1335" s="294"/>
      <c r="R1335" s="473"/>
      <c r="S1335" s="474"/>
      <c r="T1335" s="289"/>
    </row>
    <row r="1336" spans="2:20" s="308" customFormat="1" ht="18.75" customHeight="1">
      <c r="B1336" s="301"/>
      <c r="C1336" s="294"/>
      <c r="D1336" s="294"/>
      <c r="E1336" s="294"/>
      <c r="F1336" s="294"/>
      <c r="G1336" s="294"/>
      <c r="H1336" s="294"/>
      <c r="I1336" s="294"/>
      <c r="J1336" s="294"/>
      <c r="K1336" s="294"/>
      <c r="L1336" s="294"/>
      <c r="M1336" s="294"/>
      <c r="N1336" s="349" t="s">
        <v>219</v>
      </c>
      <c r="O1336" s="349"/>
      <c r="P1336" s="335">
        <f t="shared" ref="P1336:P1373" si="341">ROUND(IF(P1334*P1335=0,0,P1332/P1334*P1335),2)</f>
        <v>0</v>
      </c>
      <c r="Q1336" s="306"/>
      <c r="R1336" s="477"/>
      <c r="S1336" s="478"/>
      <c r="T1336" s="307"/>
    </row>
    <row r="1337" spans="2:20" ht="30" customHeight="1">
      <c r="B1337" s="289"/>
      <c r="C1337" s="294"/>
      <c r="D1337" s="294"/>
      <c r="E1337" s="294"/>
      <c r="F1337" s="294"/>
      <c r="G1337" s="294"/>
      <c r="H1337" s="294"/>
      <c r="I1337" s="294"/>
      <c r="J1337" s="294"/>
      <c r="K1337" s="294"/>
      <c r="L1337" s="294"/>
      <c r="M1337" s="294"/>
      <c r="N1337" s="294"/>
      <c r="O1337" s="294"/>
      <c r="P1337" s="294"/>
      <c r="Q1337" s="294"/>
      <c r="R1337" s="294"/>
      <c r="S1337" s="294"/>
      <c r="T1337" s="289"/>
    </row>
    <row r="1338" spans="2:20" ht="18.75" customHeight="1">
      <c r="B1338" s="292">
        <f t="shared" ref="B1338" si="342">D1338</f>
        <v>0</v>
      </c>
      <c r="C1338" s="337" t="s">
        <v>183</v>
      </c>
      <c r="D1338" s="479"/>
      <c r="E1338" s="480"/>
      <c r="F1338" s="480"/>
      <c r="G1338" s="480"/>
      <c r="H1338" s="480"/>
      <c r="I1338" s="481"/>
      <c r="J1338" s="294"/>
      <c r="K1338" s="294"/>
      <c r="L1338" s="295"/>
      <c r="M1338" s="294"/>
      <c r="N1338" s="294"/>
      <c r="O1338" s="294"/>
      <c r="P1338" s="296"/>
      <c r="Q1338" s="294"/>
      <c r="R1338" s="296"/>
      <c r="S1338" s="296"/>
      <c r="T1338" s="289"/>
    </row>
    <row r="1339" spans="2:20" ht="18.75" customHeight="1">
      <c r="B1339" s="292"/>
      <c r="C1339" s="338" t="s">
        <v>184</v>
      </c>
      <c r="D1339" s="479"/>
      <c r="E1339" s="480"/>
      <c r="F1339" s="480"/>
      <c r="G1339" s="480"/>
      <c r="H1339" s="480"/>
      <c r="I1339" s="481"/>
      <c r="J1339" s="294"/>
      <c r="K1339" s="295"/>
      <c r="L1339" s="294"/>
      <c r="M1339" s="294"/>
      <c r="N1339" s="294"/>
      <c r="O1339" s="294"/>
      <c r="P1339" s="296"/>
      <c r="Q1339" s="294"/>
      <c r="R1339" s="296"/>
      <c r="S1339" s="296"/>
      <c r="T1339" s="289"/>
    </row>
    <row r="1340" spans="2:20" ht="18.75" customHeight="1">
      <c r="B1340" s="292">
        <f t="shared" ref="B1340:B1342" si="343">D1340</f>
        <v>0</v>
      </c>
      <c r="C1340" s="338" t="s">
        <v>8</v>
      </c>
      <c r="D1340" s="479"/>
      <c r="E1340" s="480"/>
      <c r="F1340" s="480"/>
      <c r="G1340" s="480"/>
      <c r="H1340" s="480"/>
      <c r="I1340" s="481"/>
      <c r="J1340" s="294"/>
      <c r="K1340" s="294"/>
      <c r="L1340" s="295"/>
      <c r="M1340" s="294"/>
      <c r="N1340" s="294"/>
      <c r="O1340" s="294"/>
      <c r="P1340" s="296"/>
      <c r="Q1340" s="294"/>
      <c r="R1340" s="339" t="s">
        <v>185</v>
      </c>
      <c r="S1340" s="340"/>
      <c r="T1340" s="289"/>
    </row>
    <row r="1341" spans="2:20" ht="18.75" customHeight="1">
      <c r="B1341" s="292">
        <f t="shared" si="343"/>
        <v>0</v>
      </c>
      <c r="C1341" s="338" t="s">
        <v>186</v>
      </c>
      <c r="D1341" s="479"/>
      <c r="E1341" s="480"/>
      <c r="F1341" s="480"/>
      <c r="G1341" s="480"/>
      <c r="H1341" s="480"/>
      <c r="I1341" s="481"/>
      <c r="J1341" s="294"/>
      <c r="K1341" s="294"/>
      <c r="L1341" s="295"/>
      <c r="M1341" s="294"/>
      <c r="N1341" s="294"/>
      <c r="O1341" s="294"/>
      <c r="P1341" s="296"/>
      <c r="Q1341" s="294"/>
      <c r="R1341" s="298" t="s">
        <v>189</v>
      </c>
      <c r="S1341" s="299"/>
      <c r="T1341" s="289"/>
    </row>
    <row r="1342" spans="2:20" ht="18.75" customHeight="1">
      <c r="B1342" s="292">
        <f t="shared" si="343"/>
        <v>0</v>
      </c>
      <c r="C1342" s="338" t="s">
        <v>190</v>
      </c>
      <c r="D1342" s="479"/>
      <c r="E1342" s="480"/>
      <c r="F1342" s="480"/>
      <c r="G1342" s="480"/>
      <c r="H1342" s="480"/>
      <c r="I1342" s="481"/>
      <c r="J1342" s="294"/>
      <c r="K1342" s="294"/>
      <c r="L1342" s="295"/>
      <c r="M1342" s="294"/>
      <c r="N1342" s="294"/>
      <c r="O1342" s="294"/>
      <c r="P1342" s="296"/>
      <c r="Q1342" s="294"/>
      <c r="R1342" s="298" t="s">
        <v>191</v>
      </c>
      <c r="S1342" s="299"/>
      <c r="T1342" s="289"/>
    </row>
    <row r="1343" spans="2:20" ht="18.75" customHeight="1">
      <c r="B1343" s="292"/>
      <c r="C1343" s="338" t="s">
        <v>172</v>
      </c>
      <c r="D1343" s="471"/>
      <c r="E1343" s="482"/>
      <c r="F1343" s="482"/>
      <c r="G1343" s="482"/>
      <c r="H1343" s="482"/>
      <c r="I1343" s="472"/>
      <c r="J1343" s="294"/>
      <c r="K1343" s="295"/>
      <c r="L1343" s="294"/>
      <c r="M1343" s="294"/>
      <c r="N1343" s="294"/>
      <c r="O1343" s="294"/>
      <c r="P1343" s="296"/>
      <c r="Q1343" s="294"/>
      <c r="R1343" s="298" t="s">
        <v>192</v>
      </c>
      <c r="S1343" s="299"/>
      <c r="T1343" s="289"/>
    </row>
    <row r="1344" spans="2:20" ht="18.75" customHeight="1">
      <c r="B1344" s="341">
        <f t="shared" ref="B1344" si="344">D1344</f>
        <v>0</v>
      </c>
      <c r="C1344" s="338" t="s">
        <v>193</v>
      </c>
      <c r="D1344" s="483"/>
      <c r="E1344" s="484"/>
      <c r="F1344" s="484"/>
      <c r="G1344" s="484"/>
      <c r="H1344" s="484"/>
      <c r="I1344" s="485"/>
      <c r="J1344" s="294"/>
      <c r="K1344" s="295"/>
      <c r="L1344" s="294"/>
      <c r="M1344" s="294"/>
      <c r="N1344" s="294"/>
      <c r="O1344" s="294"/>
      <c r="P1344" s="296"/>
      <c r="Q1344" s="294"/>
      <c r="R1344" s="296"/>
      <c r="S1344" s="296"/>
      <c r="T1344" s="289"/>
    </row>
    <row r="1345" spans="2:24" ht="12" customHeight="1">
      <c r="B1345" s="292"/>
      <c r="C1345" s="294"/>
      <c r="D1345" s="294"/>
      <c r="E1345" s="294"/>
      <c r="F1345" s="294"/>
      <c r="G1345" s="294"/>
      <c r="H1345" s="294"/>
      <c r="I1345" s="294"/>
      <c r="J1345" s="294"/>
      <c r="K1345" s="294"/>
      <c r="L1345" s="294"/>
      <c r="M1345" s="294"/>
      <c r="N1345" s="294"/>
      <c r="O1345" s="294"/>
      <c r="P1345" s="294"/>
      <c r="Q1345" s="294"/>
      <c r="R1345" s="294"/>
      <c r="S1345" s="294"/>
      <c r="T1345" s="289"/>
    </row>
    <row r="1346" spans="2:24" s="308" customFormat="1" ht="18.75" customHeight="1">
      <c r="B1346" s="301"/>
      <c r="C1346" s="338" t="s">
        <v>187</v>
      </c>
      <c r="D1346" s="303"/>
      <c r="E1346" s="303"/>
      <c r="F1346" s="303"/>
      <c r="G1346" s="303"/>
      <c r="H1346" s="303"/>
      <c r="I1346" s="303"/>
      <c r="J1346" s="303"/>
      <c r="K1346" s="303"/>
      <c r="L1346" s="303"/>
      <c r="M1346" s="303"/>
      <c r="N1346" s="303"/>
      <c r="O1346" s="304"/>
      <c r="P1346" s="305" t="s">
        <v>188</v>
      </c>
      <c r="Q1346" s="306"/>
      <c r="R1346" s="486" t="s">
        <v>194</v>
      </c>
      <c r="S1346" s="487"/>
      <c r="T1346" s="307"/>
      <c r="V1346" s="288"/>
      <c r="W1346" s="288"/>
      <c r="X1346" s="288"/>
    </row>
    <row r="1347" spans="2:24" ht="6" customHeight="1">
      <c r="B1347" s="292"/>
      <c r="C1347" s="294"/>
      <c r="D1347" s="294"/>
      <c r="E1347" s="294"/>
      <c r="F1347" s="294"/>
      <c r="G1347" s="294"/>
      <c r="H1347" s="294"/>
      <c r="I1347" s="294"/>
      <c r="J1347" s="294"/>
      <c r="K1347" s="294"/>
      <c r="L1347" s="294"/>
      <c r="M1347" s="294"/>
      <c r="N1347" s="294"/>
      <c r="O1347" s="294"/>
      <c r="P1347" s="294"/>
      <c r="Q1347" s="294"/>
      <c r="R1347" s="294"/>
      <c r="S1347" s="294"/>
      <c r="T1347" s="289"/>
    </row>
    <row r="1348" spans="2:24" ht="18.75" customHeight="1">
      <c r="B1348" s="292"/>
      <c r="C1348" s="342" t="s">
        <v>195</v>
      </c>
      <c r="D1348" s="310"/>
      <c r="E1348" s="310"/>
      <c r="F1348" s="310"/>
      <c r="G1348" s="310"/>
      <c r="H1348" s="310"/>
      <c r="I1348" s="310"/>
      <c r="J1348" s="310"/>
      <c r="K1348" s="310"/>
      <c r="L1348" s="310"/>
      <c r="M1348" s="310"/>
      <c r="N1348" s="310"/>
      <c r="O1348" s="311"/>
      <c r="P1348" s="312">
        <f t="shared" ref="P1348:P1358" si="345">SUM(D1348:O1348)</f>
        <v>0</v>
      </c>
      <c r="Q1348" s="294"/>
      <c r="R1348" s="471"/>
      <c r="S1348" s="472"/>
      <c r="T1348" s="289"/>
    </row>
    <row r="1349" spans="2:24" ht="18.75" customHeight="1">
      <c r="B1349" s="292"/>
      <c r="C1349" s="342" t="s">
        <v>196</v>
      </c>
      <c r="D1349" s="155"/>
      <c r="E1349" s="155"/>
      <c r="F1349" s="155"/>
      <c r="G1349" s="155"/>
      <c r="H1349" s="155"/>
      <c r="I1349" s="155"/>
      <c r="J1349" s="155"/>
      <c r="K1349" s="155"/>
      <c r="L1349" s="155"/>
      <c r="M1349" s="155"/>
      <c r="N1349" s="155"/>
      <c r="O1349" s="156"/>
      <c r="P1349" s="312">
        <f t="shared" si="345"/>
        <v>0</v>
      </c>
      <c r="Q1349" s="294"/>
      <c r="R1349" s="471"/>
      <c r="S1349" s="472"/>
      <c r="T1349" s="289"/>
    </row>
    <row r="1350" spans="2:24" ht="18.75" customHeight="1">
      <c r="B1350" s="292"/>
      <c r="C1350" s="343" t="s">
        <v>197</v>
      </c>
      <c r="D1350" s="310"/>
      <c r="E1350" s="310"/>
      <c r="F1350" s="310"/>
      <c r="G1350" s="310"/>
      <c r="H1350" s="310"/>
      <c r="I1350" s="310"/>
      <c r="J1350" s="310"/>
      <c r="K1350" s="310"/>
      <c r="L1350" s="310"/>
      <c r="M1350" s="310"/>
      <c r="N1350" s="310"/>
      <c r="O1350" s="311"/>
      <c r="P1350" s="312">
        <f t="shared" si="345"/>
        <v>0</v>
      </c>
      <c r="Q1350" s="294"/>
      <c r="R1350" s="471"/>
      <c r="S1350" s="472"/>
      <c r="T1350" s="289"/>
    </row>
    <row r="1351" spans="2:24" ht="18.75" customHeight="1">
      <c r="B1351" s="292"/>
      <c r="C1351" s="343" t="s">
        <v>198</v>
      </c>
      <c r="D1351" s="310"/>
      <c r="E1351" s="310"/>
      <c r="F1351" s="310"/>
      <c r="G1351" s="310"/>
      <c r="H1351" s="310"/>
      <c r="I1351" s="310"/>
      <c r="J1351" s="310"/>
      <c r="K1351" s="310"/>
      <c r="L1351" s="310"/>
      <c r="M1351" s="310"/>
      <c r="N1351" s="310"/>
      <c r="O1351" s="311"/>
      <c r="P1351" s="312">
        <f t="shared" si="345"/>
        <v>0</v>
      </c>
      <c r="Q1351" s="294"/>
      <c r="R1351" s="471"/>
      <c r="S1351" s="472"/>
      <c r="T1351" s="289"/>
    </row>
    <row r="1352" spans="2:24" ht="18.75" customHeight="1">
      <c r="B1352" s="292"/>
      <c r="C1352" s="343" t="s">
        <v>199</v>
      </c>
      <c r="D1352" s="310"/>
      <c r="E1352" s="310"/>
      <c r="F1352" s="310"/>
      <c r="G1352" s="310"/>
      <c r="H1352" s="310"/>
      <c r="I1352" s="310"/>
      <c r="J1352" s="310"/>
      <c r="K1352" s="310"/>
      <c r="L1352" s="310"/>
      <c r="M1352" s="310"/>
      <c r="N1352" s="310"/>
      <c r="O1352" s="311"/>
      <c r="P1352" s="312">
        <f t="shared" si="345"/>
        <v>0</v>
      </c>
      <c r="Q1352" s="294"/>
      <c r="R1352" s="471"/>
      <c r="S1352" s="472"/>
      <c r="T1352" s="289"/>
    </row>
    <row r="1353" spans="2:24" ht="18.75" customHeight="1">
      <c r="B1353" s="292"/>
      <c r="C1353" s="343" t="s">
        <v>200</v>
      </c>
      <c r="D1353" s="310"/>
      <c r="E1353" s="310"/>
      <c r="F1353" s="310"/>
      <c r="G1353" s="310"/>
      <c r="H1353" s="310"/>
      <c r="I1353" s="310"/>
      <c r="J1353" s="310"/>
      <c r="K1353" s="310"/>
      <c r="L1353" s="310"/>
      <c r="M1353" s="310"/>
      <c r="N1353" s="310"/>
      <c r="O1353" s="311"/>
      <c r="P1353" s="312">
        <f t="shared" si="345"/>
        <v>0</v>
      </c>
      <c r="Q1353" s="294"/>
      <c r="R1353" s="471"/>
      <c r="S1353" s="472"/>
      <c r="T1353" s="289"/>
    </row>
    <row r="1354" spans="2:24" ht="18.75" customHeight="1">
      <c r="B1354" s="292"/>
      <c r="C1354" s="343" t="s">
        <v>201</v>
      </c>
      <c r="D1354" s="310"/>
      <c r="E1354" s="310"/>
      <c r="F1354" s="310"/>
      <c r="G1354" s="310"/>
      <c r="H1354" s="310"/>
      <c r="I1354" s="310"/>
      <c r="J1354" s="310"/>
      <c r="K1354" s="310"/>
      <c r="L1354" s="310"/>
      <c r="M1354" s="310"/>
      <c r="N1354" s="310"/>
      <c r="O1354" s="311"/>
      <c r="P1354" s="312">
        <f t="shared" si="345"/>
        <v>0</v>
      </c>
      <c r="Q1354" s="294"/>
      <c r="R1354" s="471"/>
      <c r="S1354" s="472"/>
      <c r="T1354" s="289"/>
    </row>
    <row r="1355" spans="2:24" ht="18.75" customHeight="1">
      <c r="B1355" s="292"/>
      <c r="C1355" s="343" t="s">
        <v>202</v>
      </c>
      <c r="D1355" s="310"/>
      <c r="E1355" s="310"/>
      <c r="F1355" s="310"/>
      <c r="G1355" s="310"/>
      <c r="H1355" s="310"/>
      <c r="I1355" s="310"/>
      <c r="J1355" s="310"/>
      <c r="K1355" s="310"/>
      <c r="L1355" s="310"/>
      <c r="M1355" s="310"/>
      <c r="N1355" s="310"/>
      <c r="O1355" s="311"/>
      <c r="P1355" s="312">
        <f t="shared" si="345"/>
        <v>0</v>
      </c>
      <c r="Q1355" s="294"/>
      <c r="R1355" s="471"/>
      <c r="S1355" s="472"/>
      <c r="T1355" s="289"/>
    </row>
    <row r="1356" spans="2:24" ht="18.75" customHeight="1">
      <c r="B1356" s="292"/>
      <c r="C1356" s="343" t="s">
        <v>203</v>
      </c>
      <c r="D1356" s="310"/>
      <c r="E1356" s="310"/>
      <c r="F1356" s="310"/>
      <c r="G1356" s="310"/>
      <c r="H1356" s="310"/>
      <c r="I1356" s="310"/>
      <c r="J1356" s="310"/>
      <c r="K1356" s="310"/>
      <c r="L1356" s="310"/>
      <c r="M1356" s="310"/>
      <c r="N1356" s="310"/>
      <c r="O1356" s="311"/>
      <c r="P1356" s="312">
        <f t="shared" si="345"/>
        <v>0</v>
      </c>
      <c r="Q1356" s="294"/>
      <c r="R1356" s="471"/>
      <c r="S1356" s="472"/>
      <c r="T1356" s="289"/>
    </row>
    <row r="1357" spans="2:24" ht="18.75" customHeight="1">
      <c r="B1357" s="292"/>
      <c r="C1357" s="343" t="s">
        <v>204</v>
      </c>
      <c r="D1357" s="310"/>
      <c r="E1357" s="310"/>
      <c r="F1357" s="310"/>
      <c r="G1357" s="310"/>
      <c r="H1357" s="310"/>
      <c r="I1357" s="310"/>
      <c r="J1357" s="310"/>
      <c r="K1357" s="310"/>
      <c r="L1357" s="310"/>
      <c r="M1357" s="310"/>
      <c r="N1357" s="310"/>
      <c r="O1357" s="311"/>
      <c r="P1357" s="312">
        <f t="shared" si="345"/>
        <v>0</v>
      </c>
      <c r="Q1357" s="294"/>
      <c r="R1357" s="471"/>
      <c r="S1357" s="472"/>
      <c r="T1357" s="289"/>
    </row>
    <row r="1358" spans="2:24" ht="18.75" customHeight="1">
      <c r="B1358" s="292"/>
      <c r="C1358" s="338" t="s">
        <v>205</v>
      </c>
      <c r="D1358" s="344">
        <f t="shared" ref="D1358:O1358" si="346">SUBTOTAL(9,D1348:D1357)</f>
        <v>0</v>
      </c>
      <c r="E1358" s="344">
        <f t="shared" si="346"/>
        <v>0</v>
      </c>
      <c r="F1358" s="344">
        <f t="shared" si="346"/>
        <v>0</v>
      </c>
      <c r="G1358" s="344">
        <f t="shared" si="346"/>
        <v>0</v>
      </c>
      <c r="H1358" s="344">
        <f t="shared" si="346"/>
        <v>0</v>
      </c>
      <c r="I1358" s="344">
        <f t="shared" si="346"/>
        <v>0</v>
      </c>
      <c r="J1358" s="344">
        <f t="shared" si="346"/>
        <v>0</v>
      </c>
      <c r="K1358" s="344">
        <f t="shared" si="346"/>
        <v>0</v>
      </c>
      <c r="L1358" s="344">
        <f t="shared" si="346"/>
        <v>0</v>
      </c>
      <c r="M1358" s="344">
        <f t="shared" si="346"/>
        <v>0</v>
      </c>
      <c r="N1358" s="344">
        <f t="shared" si="346"/>
        <v>0</v>
      </c>
      <c r="O1358" s="345">
        <f t="shared" si="346"/>
        <v>0</v>
      </c>
      <c r="P1358" s="312">
        <f t="shared" si="345"/>
        <v>0</v>
      </c>
      <c r="Q1358" s="294"/>
      <c r="R1358" s="471"/>
      <c r="S1358" s="472"/>
      <c r="T1358" s="289"/>
    </row>
    <row r="1359" spans="2:24" ht="18.75" customHeight="1">
      <c r="B1359" s="292"/>
      <c r="C1359" s="313" t="s">
        <v>206</v>
      </c>
      <c r="D1359" s="315"/>
      <c r="E1359" s="315"/>
      <c r="F1359" s="315"/>
      <c r="G1359" s="315"/>
      <c r="H1359" s="315"/>
      <c r="I1359" s="315"/>
      <c r="J1359" s="315"/>
      <c r="K1359" s="315"/>
      <c r="L1359" s="315"/>
      <c r="M1359" s="315"/>
      <c r="N1359" s="315"/>
      <c r="O1359" s="316"/>
      <c r="P1359" s="312">
        <f t="shared" ref="P1359:P1369" si="347">SUM(D1359:O1359)</f>
        <v>0</v>
      </c>
      <c r="Q1359" s="294"/>
      <c r="R1359" s="471"/>
      <c r="S1359" s="472"/>
      <c r="T1359" s="289"/>
    </row>
    <row r="1360" spans="2:24" ht="18.75" customHeight="1">
      <c r="B1360" s="292"/>
      <c r="C1360" s="313" t="s">
        <v>207</v>
      </c>
      <c r="D1360" s="315"/>
      <c r="E1360" s="315"/>
      <c r="F1360" s="315"/>
      <c r="G1360" s="315"/>
      <c r="H1360" s="315"/>
      <c r="I1360" s="315"/>
      <c r="J1360" s="315"/>
      <c r="K1360" s="315"/>
      <c r="L1360" s="315"/>
      <c r="M1360" s="315"/>
      <c r="N1360" s="315"/>
      <c r="O1360" s="316"/>
      <c r="P1360" s="312">
        <f t="shared" si="347"/>
        <v>0</v>
      </c>
      <c r="Q1360" s="294"/>
      <c r="R1360" s="471"/>
      <c r="S1360" s="472"/>
      <c r="T1360" s="289"/>
    </row>
    <row r="1361" spans="2:20" ht="18.75" customHeight="1">
      <c r="B1361" s="292"/>
      <c r="C1361" s="338" t="s">
        <v>208</v>
      </c>
      <c r="D1361" s="344">
        <f t="shared" ref="D1361:O1361" si="348">SUBTOTAL(9,D1359:D1360)</f>
        <v>0</v>
      </c>
      <c r="E1361" s="344">
        <f t="shared" si="348"/>
        <v>0</v>
      </c>
      <c r="F1361" s="344">
        <f t="shared" si="348"/>
        <v>0</v>
      </c>
      <c r="G1361" s="344">
        <f t="shared" si="348"/>
        <v>0</v>
      </c>
      <c r="H1361" s="344">
        <f t="shared" si="348"/>
        <v>0</v>
      </c>
      <c r="I1361" s="344">
        <f t="shared" si="348"/>
        <v>0</v>
      </c>
      <c r="J1361" s="344">
        <f t="shared" si="348"/>
        <v>0</v>
      </c>
      <c r="K1361" s="344">
        <f t="shared" si="348"/>
        <v>0</v>
      </c>
      <c r="L1361" s="344">
        <f t="shared" si="348"/>
        <v>0</v>
      </c>
      <c r="M1361" s="344">
        <f t="shared" si="348"/>
        <v>0</v>
      </c>
      <c r="N1361" s="344">
        <f t="shared" si="348"/>
        <v>0</v>
      </c>
      <c r="O1361" s="345">
        <f t="shared" si="348"/>
        <v>0</v>
      </c>
      <c r="P1361" s="312">
        <f t="shared" si="347"/>
        <v>0</v>
      </c>
      <c r="Q1361" s="294"/>
      <c r="R1361" s="471"/>
      <c r="S1361" s="472"/>
      <c r="T1361" s="289"/>
    </row>
    <row r="1362" spans="2:20" ht="18.75" customHeight="1">
      <c r="B1362" s="292"/>
      <c r="C1362" s="313" t="s">
        <v>209</v>
      </c>
      <c r="D1362" s="315"/>
      <c r="E1362" s="315"/>
      <c r="F1362" s="315"/>
      <c r="G1362" s="315"/>
      <c r="H1362" s="315"/>
      <c r="I1362" s="315"/>
      <c r="J1362" s="315"/>
      <c r="K1362" s="315"/>
      <c r="L1362" s="315"/>
      <c r="M1362" s="315"/>
      <c r="N1362" s="315"/>
      <c r="O1362" s="316"/>
      <c r="P1362" s="312">
        <f t="shared" si="347"/>
        <v>0</v>
      </c>
      <c r="Q1362" s="294"/>
      <c r="R1362" s="471"/>
      <c r="S1362" s="472"/>
      <c r="T1362" s="289"/>
    </row>
    <row r="1363" spans="2:20" ht="18.75" customHeight="1">
      <c r="B1363" s="292"/>
      <c r="C1363" s="313" t="s">
        <v>210</v>
      </c>
      <c r="D1363" s="315"/>
      <c r="E1363" s="315"/>
      <c r="F1363" s="315"/>
      <c r="G1363" s="315"/>
      <c r="H1363" s="315"/>
      <c r="I1363" s="315"/>
      <c r="J1363" s="315"/>
      <c r="K1363" s="315"/>
      <c r="L1363" s="315"/>
      <c r="M1363" s="315"/>
      <c r="N1363" s="315"/>
      <c r="O1363" s="316"/>
      <c r="P1363" s="312">
        <f t="shared" si="347"/>
        <v>0</v>
      </c>
      <c r="Q1363" s="294"/>
      <c r="R1363" s="471"/>
      <c r="S1363" s="472"/>
      <c r="T1363" s="289"/>
    </row>
    <row r="1364" spans="2:20" ht="18.75" customHeight="1">
      <c r="B1364" s="292"/>
      <c r="C1364" s="313" t="s">
        <v>211</v>
      </c>
      <c r="D1364" s="315"/>
      <c r="E1364" s="315"/>
      <c r="F1364" s="315"/>
      <c r="G1364" s="315"/>
      <c r="H1364" s="315"/>
      <c r="I1364" s="315"/>
      <c r="J1364" s="315"/>
      <c r="K1364" s="315"/>
      <c r="L1364" s="315"/>
      <c r="M1364" s="315"/>
      <c r="N1364" s="315"/>
      <c r="O1364" s="316"/>
      <c r="P1364" s="312">
        <f t="shared" si="347"/>
        <v>0</v>
      </c>
      <c r="Q1364" s="294"/>
      <c r="R1364" s="471"/>
      <c r="S1364" s="472"/>
      <c r="T1364" s="289"/>
    </row>
    <row r="1365" spans="2:20" ht="18.75" customHeight="1">
      <c r="B1365" s="292"/>
      <c r="C1365" s="313" t="s">
        <v>212</v>
      </c>
      <c r="D1365" s="315"/>
      <c r="E1365" s="315"/>
      <c r="F1365" s="315"/>
      <c r="G1365" s="315"/>
      <c r="H1365" s="315"/>
      <c r="I1365" s="315"/>
      <c r="J1365" s="315"/>
      <c r="K1365" s="315"/>
      <c r="L1365" s="315"/>
      <c r="M1365" s="315"/>
      <c r="N1365" s="315"/>
      <c r="O1365" s="316"/>
      <c r="P1365" s="312">
        <f t="shared" si="347"/>
        <v>0</v>
      </c>
      <c r="Q1365" s="294"/>
      <c r="R1365" s="471"/>
      <c r="S1365" s="472"/>
      <c r="T1365" s="289"/>
    </row>
    <row r="1366" spans="2:20" ht="18.75" customHeight="1">
      <c r="B1366" s="292"/>
      <c r="C1366" s="342" t="s">
        <v>213</v>
      </c>
      <c r="D1366" s="310"/>
      <c r="E1366" s="310"/>
      <c r="F1366" s="310"/>
      <c r="G1366" s="310"/>
      <c r="H1366" s="310"/>
      <c r="I1366" s="310"/>
      <c r="J1366" s="310"/>
      <c r="K1366" s="310"/>
      <c r="L1366" s="310"/>
      <c r="M1366" s="310"/>
      <c r="N1366" s="310"/>
      <c r="O1366" s="311"/>
      <c r="P1366" s="312">
        <f t="shared" si="347"/>
        <v>0</v>
      </c>
      <c r="Q1366" s="294"/>
      <c r="R1366" s="471"/>
      <c r="S1366" s="472"/>
      <c r="T1366" s="289"/>
    </row>
    <row r="1367" spans="2:20" ht="18.75" customHeight="1">
      <c r="B1367" s="292"/>
      <c r="C1367" s="346" t="s">
        <v>214</v>
      </c>
      <c r="D1367" s="310"/>
      <c r="E1367" s="310"/>
      <c r="F1367" s="310"/>
      <c r="G1367" s="310"/>
      <c r="H1367" s="310"/>
      <c r="I1367" s="310"/>
      <c r="J1367" s="310"/>
      <c r="K1367" s="310"/>
      <c r="L1367" s="310"/>
      <c r="M1367" s="310"/>
      <c r="N1367" s="310"/>
      <c r="O1367" s="311"/>
      <c r="P1367" s="312">
        <f t="shared" si="347"/>
        <v>0</v>
      </c>
      <c r="Q1367" s="294"/>
      <c r="R1367" s="471"/>
      <c r="S1367" s="472"/>
      <c r="T1367" s="289"/>
    </row>
    <row r="1368" spans="2:20" ht="18.75" customHeight="1">
      <c r="B1368" s="292"/>
      <c r="C1368" s="347" t="s">
        <v>215</v>
      </c>
      <c r="D1368" s="318"/>
      <c r="E1368" s="318"/>
      <c r="F1368" s="318"/>
      <c r="G1368" s="318"/>
      <c r="H1368" s="318"/>
      <c r="I1368" s="318"/>
      <c r="J1368" s="318"/>
      <c r="K1368" s="318"/>
      <c r="L1368" s="318"/>
      <c r="M1368" s="318"/>
      <c r="N1368" s="318"/>
      <c r="O1368" s="319"/>
      <c r="P1368" s="320">
        <f t="shared" si="347"/>
        <v>0</v>
      </c>
      <c r="Q1368" s="294"/>
      <c r="R1368" s="473"/>
      <c r="S1368" s="474"/>
      <c r="T1368" s="289"/>
    </row>
    <row r="1369" spans="2:20" ht="18.75" customHeight="1">
      <c r="B1369" s="292"/>
      <c r="C1369" s="348" t="s">
        <v>216</v>
      </c>
      <c r="D1369" s="322">
        <f t="shared" ref="D1369:O1369" si="349">SUBTOTAL(9,D1348:D1368)</f>
        <v>0</v>
      </c>
      <c r="E1369" s="322">
        <f t="shared" si="349"/>
        <v>0</v>
      </c>
      <c r="F1369" s="322">
        <f t="shared" si="349"/>
        <v>0</v>
      </c>
      <c r="G1369" s="322">
        <f t="shared" si="349"/>
        <v>0</v>
      </c>
      <c r="H1369" s="322">
        <f t="shared" si="349"/>
        <v>0</v>
      </c>
      <c r="I1369" s="322">
        <f t="shared" si="349"/>
        <v>0</v>
      </c>
      <c r="J1369" s="322">
        <f t="shared" si="349"/>
        <v>0</v>
      </c>
      <c r="K1369" s="322">
        <f t="shared" si="349"/>
        <v>0</v>
      </c>
      <c r="L1369" s="322">
        <f t="shared" si="349"/>
        <v>0</v>
      </c>
      <c r="M1369" s="322">
        <f t="shared" si="349"/>
        <v>0</v>
      </c>
      <c r="N1369" s="322">
        <f t="shared" si="349"/>
        <v>0</v>
      </c>
      <c r="O1369" s="323">
        <f t="shared" si="349"/>
        <v>0</v>
      </c>
      <c r="P1369" s="324">
        <f t="shared" si="347"/>
        <v>0</v>
      </c>
      <c r="Q1369" s="294"/>
      <c r="R1369" s="475"/>
      <c r="S1369" s="476"/>
      <c r="T1369" s="289"/>
    </row>
    <row r="1370" spans="2:20" ht="6" customHeight="1">
      <c r="B1370" s="292"/>
      <c r="C1370" s="294"/>
      <c r="D1370" s="294"/>
      <c r="E1370" s="294"/>
      <c r="F1370" s="294"/>
      <c r="G1370" s="294"/>
      <c r="H1370" s="294"/>
      <c r="I1370" s="294"/>
      <c r="J1370" s="294"/>
      <c r="K1370" s="294"/>
      <c r="L1370" s="294"/>
      <c r="M1370" s="294"/>
      <c r="N1370" s="294"/>
      <c r="O1370" s="294"/>
      <c r="P1370" s="294"/>
      <c r="Q1370" s="294"/>
      <c r="R1370" s="325"/>
      <c r="S1370" s="325"/>
      <c r="T1370" s="289"/>
    </row>
    <row r="1371" spans="2:20" ht="18.75" customHeight="1">
      <c r="B1371" s="326"/>
      <c r="C1371" s="342" t="s">
        <v>217</v>
      </c>
      <c r="D1371" s="327"/>
      <c r="E1371" s="327"/>
      <c r="F1371" s="327"/>
      <c r="G1371" s="327"/>
      <c r="H1371" s="327"/>
      <c r="I1371" s="327"/>
      <c r="J1371" s="327"/>
      <c r="K1371" s="327"/>
      <c r="L1371" s="327"/>
      <c r="M1371" s="327"/>
      <c r="N1371" s="327"/>
      <c r="O1371" s="328"/>
      <c r="P1371" s="329">
        <f t="shared" ref="P1371:P1372" si="350">SUM(D1371:O1371)</f>
        <v>0</v>
      </c>
      <c r="Q1371" s="294"/>
      <c r="R1371" s="471"/>
      <c r="S1371" s="472"/>
      <c r="T1371" s="289"/>
    </row>
    <row r="1372" spans="2:20" ht="18.75" customHeight="1">
      <c r="B1372" s="326"/>
      <c r="C1372" s="342" t="s">
        <v>218</v>
      </c>
      <c r="D1372" s="327"/>
      <c r="E1372" s="327"/>
      <c r="F1372" s="327"/>
      <c r="G1372" s="327"/>
      <c r="H1372" s="327"/>
      <c r="I1372" s="327"/>
      <c r="J1372" s="327"/>
      <c r="K1372" s="327"/>
      <c r="L1372" s="327"/>
      <c r="M1372" s="327"/>
      <c r="N1372" s="330"/>
      <c r="O1372" s="331"/>
      <c r="P1372" s="332">
        <f t="shared" si="350"/>
        <v>0</v>
      </c>
      <c r="Q1372" s="294"/>
      <c r="R1372" s="473"/>
      <c r="S1372" s="474"/>
      <c r="T1372" s="289"/>
    </row>
    <row r="1373" spans="2:20" s="308" customFormat="1" ht="18.75" customHeight="1">
      <c r="B1373" s="301"/>
      <c r="C1373" s="294"/>
      <c r="D1373" s="294"/>
      <c r="E1373" s="294"/>
      <c r="F1373" s="294"/>
      <c r="G1373" s="294"/>
      <c r="H1373" s="294"/>
      <c r="I1373" s="294"/>
      <c r="J1373" s="294"/>
      <c r="K1373" s="294"/>
      <c r="L1373" s="294"/>
      <c r="M1373" s="294"/>
      <c r="N1373" s="349" t="s">
        <v>219</v>
      </c>
      <c r="O1373" s="349"/>
      <c r="P1373" s="335">
        <f t="shared" si="341"/>
        <v>0</v>
      </c>
      <c r="Q1373" s="306"/>
      <c r="R1373" s="477"/>
      <c r="S1373" s="478"/>
      <c r="T1373" s="307"/>
    </row>
    <row r="1374" spans="2:20" ht="30" customHeight="1">
      <c r="B1374" s="289"/>
      <c r="C1374" s="294"/>
      <c r="D1374" s="294"/>
      <c r="E1374" s="294"/>
      <c r="F1374" s="294"/>
      <c r="G1374" s="294"/>
      <c r="H1374" s="294"/>
      <c r="I1374" s="294"/>
      <c r="J1374" s="294"/>
      <c r="K1374" s="294"/>
      <c r="L1374" s="294"/>
      <c r="M1374" s="294"/>
      <c r="N1374" s="294"/>
      <c r="O1374" s="294"/>
      <c r="P1374" s="294"/>
      <c r="Q1374" s="294"/>
      <c r="R1374" s="294"/>
      <c r="S1374" s="294"/>
      <c r="T1374" s="289"/>
    </row>
    <row r="1375" spans="2:20" ht="18.75" customHeight="1">
      <c r="B1375" s="292">
        <f t="shared" ref="B1375" si="351">D1375</f>
        <v>0</v>
      </c>
      <c r="C1375" s="337" t="s">
        <v>183</v>
      </c>
      <c r="D1375" s="479"/>
      <c r="E1375" s="480"/>
      <c r="F1375" s="480"/>
      <c r="G1375" s="480"/>
      <c r="H1375" s="480"/>
      <c r="I1375" s="481"/>
      <c r="J1375" s="294"/>
      <c r="K1375" s="294"/>
      <c r="L1375" s="295"/>
      <c r="M1375" s="294"/>
      <c r="N1375" s="294"/>
      <c r="O1375" s="294"/>
      <c r="P1375" s="296"/>
      <c r="Q1375" s="294"/>
      <c r="R1375" s="296"/>
      <c r="S1375" s="296"/>
      <c r="T1375" s="289"/>
    </row>
    <row r="1376" spans="2:20" ht="18.75" customHeight="1">
      <c r="B1376" s="292"/>
      <c r="C1376" s="338" t="s">
        <v>184</v>
      </c>
      <c r="D1376" s="479"/>
      <c r="E1376" s="480"/>
      <c r="F1376" s="480"/>
      <c r="G1376" s="480"/>
      <c r="H1376" s="480"/>
      <c r="I1376" s="481"/>
      <c r="J1376" s="294"/>
      <c r="K1376" s="295"/>
      <c r="L1376" s="294"/>
      <c r="M1376" s="294"/>
      <c r="N1376" s="294"/>
      <c r="O1376" s="294"/>
      <c r="P1376" s="296"/>
      <c r="Q1376" s="294"/>
      <c r="R1376" s="296"/>
      <c r="S1376" s="296"/>
      <c r="T1376" s="289"/>
    </row>
    <row r="1377" spans="2:24" ht="18.75" customHeight="1">
      <c r="B1377" s="292">
        <f t="shared" ref="B1377:B1379" si="352">D1377</f>
        <v>0</v>
      </c>
      <c r="C1377" s="338" t="s">
        <v>8</v>
      </c>
      <c r="D1377" s="479"/>
      <c r="E1377" s="480"/>
      <c r="F1377" s="480"/>
      <c r="G1377" s="480"/>
      <c r="H1377" s="480"/>
      <c r="I1377" s="481"/>
      <c r="J1377" s="294"/>
      <c r="K1377" s="294"/>
      <c r="L1377" s="295"/>
      <c r="M1377" s="294"/>
      <c r="N1377" s="294"/>
      <c r="O1377" s="294"/>
      <c r="P1377" s="296"/>
      <c r="Q1377" s="294"/>
      <c r="R1377" s="339" t="s">
        <v>185</v>
      </c>
      <c r="S1377" s="340"/>
      <c r="T1377" s="289"/>
    </row>
    <row r="1378" spans="2:24" ht="18.75" customHeight="1">
      <c r="B1378" s="292">
        <f t="shared" si="352"/>
        <v>0</v>
      </c>
      <c r="C1378" s="338" t="s">
        <v>186</v>
      </c>
      <c r="D1378" s="479"/>
      <c r="E1378" s="480"/>
      <c r="F1378" s="480"/>
      <c r="G1378" s="480"/>
      <c r="H1378" s="480"/>
      <c r="I1378" s="481"/>
      <c r="J1378" s="294"/>
      <c r="K1378" s="294"/>
      <c r="L1378" s="295"/>
      <c r="M1378" s="294"/>
      <c r="N1378" s="294"/>
      <c r="O1378" s="294"/>
      <c r="P1378" s="296"/>
      <c r="Q1378" s="294"/>
      <c r="R1378" s="298" t="s">
        <v>189</v>
      </c>
      <c r="S1378" s="299"/>
      <c r="T1378" s="289"/>
    </row>
    <row r="1379" spans="2:24" ht="18.75" customHeight="1">
      <c r="B1379" s="292">
        <f t="shared" si="352"/>
        <v>0</v>
      </c>
      <c r="C1379" s="338" t="s">
        <v>190</v>
      </c>
      <c r="D1379" s="479"/>
      <c r="E1379" s="480"/>
      <c r="F1379" s="480"/>
      <c r="G1379" s="480"/>
      <c r="H1379" s="480"/>
      <c r="I1379" s="481"/>
      <c r="J1379" s="294"/>
      <c r="K1379" s="294"/>
      <c r="L1379" s="295"/>
      <c r="M1379" s="294"/>
      <c r="N1379" s="294"/>
      <c r="O1379" s="294"/>
      <c r="P1379" s="296"/>
      <c r="Q1379" s="294"/>
      <c r="R1379" s="298" t="s">
        <v>191</v>
      </c>
      <c r="S1379" s="299"/>
      <c r="T1379" s="289"/>
    </row>
    <row r="1380" spans="2:24" ht="18.75" customHeight="1">
      <c r="B1380" s="292"/>
      <c r="C1380" s="338" t="s">
        <v>172</v>
      </c>
      <c r="D1380" s="471"/>
      <c r="E1380" s="482"/>
      <c r="F1380" s="482"/>
      <c r="G1380" s="482"/>
      <c r="H1380" s="482"/>
      <c r="I1380" s="472"/>
      <c r="J1380" s="294"/>
      <c r="K1380" s="295"/>
      <c r="L1380" s="294"/>
      <c r="M1380" s="294"/>
      <c r="N1380" s="294"/>
      <c r="O1380" s="294"/>
      <c r="P1380" s="296"/>
      <c r="Q1380" s="294"/>
      <c r="R1380" s="298" t="s">
        <v>192</v>
      </c>
      <c r="S1380" s="299"/>
      <c r="T1380" s="289"/>
    </row>
    <row r="1381" spans="2:24" ht="18.75" customHeight="1">
      <c r="B1381" s="341">
        <f t="shared" ref="B1381" si="353">D1381</f>
        <v>0</v>
      </c>
      <c r="C1381" s="338" t="s">
        <v>193</v>
      </c>
      <c r="D1381" s="483"/>
      <c r="E1381" s="484"/>
      <c r="F1381" s="484"/>
      <c r="G1381" s="484"/>
      <c r="H1381" s="484"/>
      <c r="I1381" s="485"/>
      <c r="J1381" s="294"/>
      <c r="K1381" s="295"/>
      <c r="L1381" s="294"/>
      <c r="M1381" s="294"/>
      <c r="N1381" s="294"/>
      <c r="O1381" s="294"/>
      <c r="P1381" s="296"/>
      <c r="Q1381" s="294"/>
      <c r="R1381" s="296"/>
      <c r="S1381" s="296"/>
      <c r="T1381" s="289"/>
    </row>
    <row r="1382" spans="2:24" ht="12" customHeight="1">
      <c r="B1382" s="292"/>
      <c r="C1382" s="294"/>
      <c r="D1382" s="294"/>
      <c r="E1382" s="294"/>
      <c r="F1382" s="294"/>
      <c r="G1382" s="294"/>
      <c r="H1382" s="294"/>
      <c r="I1382" s="294"/>
      <c r="J1382" s="294"/>
      <c r="K1382" s="294"/>
      <c r="L1382" s="294"/>
      <c r="M1382" s="294"/>
      <c r="N1382" s="294"/>
      <c r="O1382" s="294"/>
      <c r="P1382" s="294"/>
      <c r="Q1382" s="294"/>
      <c r="R1382" s="294"/>
      <c r="S1382" s="294"/>
      <c r="T1382" s="289"/>
    </row>
    <row r="1383" spans="2:24" s="308" customFormat="1" ht="18.75" customHeight="1">
      <c r="B1383" s="301"/>
      <c r="C1383" s="338" t="s">
        <v>187</v>
      </c>
      <c r="D1383" s="303"/>
      <c r="E1383" s="303"/>
      <c r="F1383" s="303"/>
      <c r="G1383" s="303"/>
      <c r="H1383" s="303"/>
      <c r="I1383" s="303"/>
      <c r="J1383" s="303"/>
      <c r="K1383" s="303"/>
      <c r="L1383" s="303"/>
      <c r="M1383" s="303"/>
      <c r="N1383" s="303"/>
      <c r="O1383" s="304"/>
      <c r="P1383" s="305" t="s">
        <v>188</v>
      </c>
      <c r="Q1383" s="306"/>
      <c r="R1383" s="486" t="s">
        <v>194</v>
      </c>
      <c r="S1383" s="487"/>
      <c r="T1383" s="307"/>
      <c r="V1383" s="288"/>
      <c r="W1383" s="288"/>
      <c r="X1383" s="288"/>
    </row>
    <row r="1384" spans="2:24" ht="6" customHeight="1">
      <c r="B1384" s="292"/>
      <c r="C1384" s="294"/>
      <c r="D1384" s="294"/>
      <c r="E1384" s="294"/>
      <c r="F1384" s="294"/>
      <c r="G1384" s="294"/>
      <c r="H1384" s="294"/>
      <c r="I1384" s="294"/>
      <c r="J1384" s="294"/>
      <c r="K1384" s="294"/>
      <c r="L1384" s="294"/>
      <c r="M1384" s="294"/>
      <c r="N1384" s="294"/>
      <c r="O1384" s="294"/>
      <c r="P1384" s="294"/>
      <c r="Q1384" s="294"/>
      <c r="R1384" s="294"/>
      <c r="S1384" s="294"/>
      <c r="T1384" s="289"/>
    </row>
    <row r="1385" spans="2:24" ht="18.75" customHeight="1">
      <c r="B1385" s="292"/>
      <c r="C1385" s="342" t="s">
        <v>195</v>
      </c>
      <c r="D1385" s="310"/>
      <c r="E1385" s="310"/>
      <c r="F1385" s="310"/>
      <c r="G1385" s="310"/>
      <c r="H1385" s="310"/>
      <c r="I1385" s="310"/>
      <c r="J1385" s="310"/>
      <c r="K1385" s="310"/>
      <c r="L1385" s="310"/>
      <c r="M1385" s="310"/>
      <c r="N1385" s="310"/>
      <c r="O1385" s="311"/>
      <c r="P1385" s="312">
        <f t="shared" ref="P1385:P1395" si="354">SUM(D1385:O1385)</f>
        <v>0</v>
      </c>
      <c r="Q1385" s="294"/>
      <c r="R1385" s="471"/>
      <c r="S1385" s="472"/>
      <c r="T1385" s="289"/>
    </row>
    <row r="1386" spans="2:24" ht="18.75" customHeight="1">
      <c r="B1386" s="292"/>
      <c r="C1386" s="342" t="s">
        <v>196</v>
      </c>
      <c r="D1386" s="155"/>
      <c r="E1386" s="155"/>
      <c r="F1386" s="155"/>
      <c r="G1386" s="155"/>
      <c r="H1386" s="155"/>
      <c r="I1386" s="155"/>
      <c r="J1386" s="155"/>
      <c r="K1386" s="155"/>
      <c r="L1386" s="155"/>
      <c r="M1386" s="155"/>
      <c r="N1386" s="155"/>
      <c r="O1386" s="156"/>
      <c r="P1386" s="312">
        <f t="shared" si="354"/>
        <v>0</v>
      </c>
      <c r="Q1386" s="294"/>
      <c r="R1386" s="471"/>
      <c r="S1386" s="472"/>
      <c r="T1386" s="289"/>
    </row>
    <row r="1387" spans="2:24" ht="18.75" customHeight="1">
      <c r="B1387" s="292"/>
      <c r="C1387" s="343" t="s">
        <v>197</v>
      </c>
      <c r="D1387" s="310"/>
      <c r="E1387" s="310"/>
      <c r="F1387" s="310"/>
      <c r="G1387" s="310"/>
      <c r="H1387" s="310"/>
      <c r="I1387" s="310"/>
      <c r="J1387" s="310"/>
      <c r="K1387" s="310"/>
      <c r="L1387" s="310"/>
      <c r="M1387" s="310"/>
      <c r="N1387" s="310"/>
      <c r="O1387" s="311"/>
      <c r="P1387" s="312">
        <f t="shared" si="354"/>
        <v>0</v>
      </c>
      <c r="Q1387" s="294"/>
      <c r="R1387" s="471"/>
      <c r="S1387" s="472"/>
      <c r="T1387" s="289"/>
    </row>
    <row r="1388" spans="2:24" ht="18.75" customHeight="1">
      <c r="B1388" s="292"/>
      <c r="C1388" s="343" t="s">
        <v>198</v>
      </c>
      <c r="D1388" s="310"/>
      <c r="E1388" s="310"/>
      <c r="F1388" s="310"/>
      <c r="G1388" s="310"/>
      <c r="H1388" s="310"/>
      <c r="I1388" s="310"/>
      <c r="J1388" s="310"/>
      <c r="K1388" s="310"/>
      <c r="L1388" s="310"/>
      <c r="M1388" s="310"/>
      <c r="N1388" s="310"/>
      <c r="O1388" s="311"/>
      <c r="P1388" s="312">
        <f t="shared" si="354"/>
        <v>0</v>
      </c>
      <c r="Q1388" s="294"/>
      <c r="R1388" s="471"/>
      <c r="S1388" s="472"/>
      <c r="T1388" s="289"/>
    </row>
    <row r="1389" spans="2:24" ht="18.75" customHeight="1">
      <c r="B1389" s="292"/>
      <c r="C1389" s="343" t="s">
        <v>199</v>
      </c>
      <c r="D1389" s="310"/>
      <c r="E1389" s="310"/>
      <c r="F1389" s="310"/>
      <c r="G1389" s="310"/>
      <c r="H1389" s="310"/>
      <c r="I1389" s="310"/>
      <c r="J1389" s="310"/>
      <c r="K1389" s="310"/>
      <c r="L1389" s="310"/>
      <c r="M1389" s="310"/>
      <c r="N1389" s="310"/>
      <c r="O1389" s="311"/>
      <c r="P1389" s="312">
        <f t="shared" si="354"/>
        <v>0</v>
      </c>
      <c r="Q1389" s="294"/>
      <c r="R1389" s="471"/>
      <c r="S1389" s="472"/>
      <c r="T1389" s="289"/>
    </row>
    <row r="1390" spans="2:24" ht="18.75" customHeight="1">
      <c r="B1390" s="292"/>
      <c r="C1390" s="343" t="s">
        <v>200</v>
      </c>
      <c r="D1390" s="310"/>
      <c r="E1390" s="310"/>
      <c r="F1390" s="310"/>
      <c r="G1390" s="310"/>
      <c r="H1390" s="310"/>
      <c r="I1390" s="310"/>
      <c r="J1390" s="310"/>
      <c r="K1390" s="310"/>
      <c r="L1390" s="310"/>
      <c r="M1390" s="310"/>
      <c r="N1390" s="310"/>
      <c r="O1390" s="311"/>
      <c r="P1390" s="312">
        <f t="shared" si="354"/>
        <v>0</v>
      </c>
      <c r="Q1390" s="294"/>
      <c r="R1390" s="471"/>
      <c r="S1390" s="472"/>
      <c r="T1390" s="289"/>
    </row>
    <row r="1391" spans="2:24" ht="18.75" customHeight="1">
      <c r="B1391" s="292"/>
      <c r="C1391" s="343" t="s">
        <v>201</v>
      </c>
      <c r="D1391" s="310"/>
      <c r="E1391" s="310"/>
      <c r="F1391" s="310"/>
      <c r="G1391" s="310"/>
      <c r="H1391" s="310"/>
      <c r="I1391" s="310"/>
      <c r="J1391" s="310"/>
      <c r="K1391" s="310"/>
      <c r="L1391" s="310"/>
      <c r="M1391" s="310"/>
      <c r="N1391" s="310"/>
      <c r="O1391" s="311"/>
      <c r="P1391" s="312">
        <f t="shared" si="354"/>
        <v>0</v>
      </c>
      <c r="Q1391" s="294"/>
      <c r="R1391" s="471"/>
      <c r="S1391" s="472"/>
      <c r="T1391" s="289"/>
    </row>
    <row r="1392" spans="2:24" ht="18.75" customHeight="1">
      <c r="B1392" s="292"/>
      <c r="C1392" s="343" t="s">
        <v>202</v>
      </c>
      <c r="D1392" s="310"/>
      <c r="E1392" s="310"/>
      <c r="F1392" s="310"/>
      <c r="G1392" s="310"/>
      <c r="H1392" s="310"/>
      <c r="I1392" s="310"/>
      <c r="J1392" s="310"/>
      <c r="K1392" s="310"/>
      <c r="L1392" s="310"/>
      <c r="M1392" s="310"/>
      <c r="N1392" s="310"/>
      <c r="O1392" s="311"/>
      <c r="P1392" s="312">
        <f t="shared" si="354"/>
        <v>0</v>
      </c>
      <c r="Q1392" s="294"/>
      <c r="R1392" s="471"/>
      <c r="S1392" s="472"/>
      <c r="T1392" s="289"/>
    </row>
    <row r="1393" spans="2:20" ht="18.75" customHeight="1">
      <c r="B1393" s="292"/>
      <c r="C1393" s="343" t="s">
        <v>203</v>
      </c>
      <c r="D1393" s="310"/>
      <c r="E1393" s="310"/>
      <c r="F1393" s="310"/>
      <c r="G1393" s="310"/>
      <c r="H1393" s="310"/>
      <c r="I1393" s="310"/>
      <c r="J1393" s="310"/>
      <c r="K1393" s="310"/>
      <c r="L1393" s="310"/>
      <c r="M1393" s="310"/>
      <c r="N1393" s="310"/>
      <c r="O1393" s="311"/>
      <c r="P1393" s="312">
        <f t="shared" si="354"/>
        <v>0</v>
      </c>
      <c r="Q1393" s="294"/>
      <c r="R1393" s="471"/>
      <c r="S1393" s="472"/>
      <c r="T1393" s="289"/>
    </row>
    <row r="1394" spans="2:20" ht="18.75" customHeight="1">
      <c r="B1394" s="292"/>
      <c r="C1394" s="343" t="s">
        <v>204</v>
      </c>
      <c r="D1394" s="310"/>
      <c r="E1394" s="310"/>
      <c r="F1394" s="310"/>
      <c r="G1394" s="310"/>
      <c r="H1394" s="310"/>
      <c r="I1394" s="310"/>
      <c r="J1394" s="310"/>
      <c r="K1394" s="310"/>
      <c r="L1394" s="310"/>
      <c r="M1394" s="310"/>
      <c r="N1394" s="310"/>
      <c r="O1394" s="311"/>
      <c r="P1394" s="312">
        <f t="shared" si="354"/>
        <v>0</v>
      </c>
      <c r="Q1394" s="294"/>
      <c r="R1394" s="471"/>
      <c r="S1394" s="472"/>
      <c r="T1394" s="289"/>
    </row>
    <row r="1395" spans="2:20" ht="18.75" customHeight="1">
      <c r="B1395" s="292"/>
      <c r="C1395" s="338" t="s">
        <v>205</v>
      </c>
      <c r="D1395" s="344">
        <f t="shared" ref="D1395:O1395" si="355">SUBTOTAL(9,D1385:D1394)</f>
        <v>0</v>
      </c>
      <c r="E1395" s="344">
        <f t="shared" si="355"/>
        <v>0</v>
      </c>
      <c r="F1395" s="344">
        <f t="shared" si="355"/>
        <v>0</v>
      </c>
      <c r="G1395" s="344">
        <f t="shared" si="355"/>
        <v>0</v>
      </c>
      <c r="H1395" s="344">
        <f t="shared" si="355"/>
        <v>0</v>
      </c>
      <c r="I1395" s="344">
        <f t="shared" si="355"/>
        <v>0</v>
      </c>
      <c r="J1395" s="344">
        <f t="shared" si="355"/>
        <v>0</v>
      </c>
      <c r="K1395" s="344">
        <f t="shared" si="355"/>
        <v>0</v>
      </c>
      <c r="L1395" s="344">
        <f t="shared" si="355"/>
        <v>0</v>
      </c>
      <c r="M1395" s="344">
        <f t="shared" si="355"/>
        <v>0</v>
      </c>
      <c r="N1395" s="344">
        <f t="shared" si="355"/>
        <v>0</v>
      </c>
      <c r="O1395" s="345">
        <f t="shared" si="355"/>
        <v>0</v>
      </c>
      <c r="P1395" s="312">
        <f t="shared" si="354"/>
        <v>0</v>
      </c>
      <c r="Q1395" s="294"/>
      <c r="R1395" s="471"/>
      <c r="S1395" s="472"/>
      <c r="T1395" s="289"/>
    </row>
    <row r="1396" spans="2:20" ht="18.75" customHeight="1">
      <c r="B1396" s="292"/>
      <c r="C1396" s="313" t="s">
        <v>206</v>
      </c>
      <c r="D1396" s="315"/>
      <c r="E1396" s="315"/>
      <c r="F1396" s="315"/>
      <c r="G1396" s="315"/>
      <c r="H1396" s="315"/>
      <c r="I1396" s="315"/>
      <c r="J1396" s="315"/>
      <c r="K1396" s="315"/>
      <c r="L1396" s="315"/>
      <c r="M1396" s="315"/>
      <c r="N1396" s="315"/>
      <c r="O1396" s="316"/>
      <c r="P1396" s="312">
        <f t="shared" ref="P1396:P1406" si="356">SUM(D1396:O1396)</f>
        <v>0</v>
      </c>
      <c r="Q1396" s="294"/>
      <c r="R1396" s="471"/>
      <c r="S1396" s="472"/>
      <c r="T1396" s="289"/>
    </row>
    <row r="1397" spans="2:20" ht="18.75" customHeight="1">
      <c r="B1397" s="292"/>
      <c r="C1397" s="313" t="s">
        <v>207</v>
      </c>
      <c r="D1397" s="315"/>
      <c r="E1397" s="315"/>
      <c r="F1397" s="315"/>
      <c r="G1397" s="315"/>
      <c r="H1397" s="315"/>
      <c r="I1397" s="315"/>
      <c r="J1397" s="315"/>
      <c r="K1397" s="315"/>
      <c r="L1397" s="315"/>
      <c r="M1397" s="315"/>
      <c r="N1397" s="315"/>
      <c r="O1397" s="316"/>
      <c r="P1397" s="312">
        <f t="shared" si="356"/>
        <v>0</v>
      </c>
      <c r="Q1397" s="294"/>
      <c r="R1397" s="471"/>
      <c r="S1397" s="472"/>
      <c r="T1397" s="289"/>
    </row>
    <row r="1398" spans="2:20" ht="18.75" customHeight="1">
      <c r="B1398" s="292"/>
      <c r="C1398" s="338" t="s">
        <v>208</v>
      </c>
      <c r="D1398" s="344">
        <f t="shared" ref="D1398:O1398" si="357">SUBTOTAL(9,D1396:D1397)</f>
        <v>0</v>
      </c>
      <c r="E1398" s="344">
        <f t="shared" si="357"/>
        <v>0</v>
      </c>
      <c r="F1398" s="344">
        <f t="shared" si="357"/>
        <v>0</v>
      </c>
      <c r="G1398" s="344">
        <f t="shared" si="357"/>
        <v>0</v>
      </c>
      <c r="H1398" s="344">
        <f t="shared" si="357"/>
        <v>0</v>
      </c>
      <c r="I1398" s="344">
        <f t="shared" si="357"/>
        <v>0</v>
      </c>
      <c r="J1398" s="344">
        <f t="shared" si="357"/>
        <v>0</v>
      </c>
      <c r="K1398" s="344">
        <f t="shared" si="357"/>
        <v>0</v>
      </c>
      <c r="L1398" s="344">
        <f t="shared" si="357"/>
        <v>0</v>
      </c>
      <c r="M1398" s="344">
        <f t="shared" si="357"/>
        <v>0</v>
      </c>
      <c r="N1398" s="344">
        <f t="shared" si="357"/>
        <v>0</v>
      </c>
      <c r="O1398" s="345">
        <f t="shared" si="357"/>
        <v>0</v>
      </c>
      <c r="P1398" s="312">
        <f t="shared" si="356"/>
        <v>0</v>
      </c>
      <c r="Q1398" s="294"/>
      <c r="R1398" s="471"/>
      <c r="S1398" s="472"/>
      <c r="T1398" s="289"/>
    </row>
    <row r="1399" spans="2:20" ht="18.75" customHeight="1">
      <c r="B1399" s="292"/>
      <c r="C1399" s="313" t="s">
        <v>209</v>
      </c>
      <c r="D1399" s="315"/>
      <c r="E1399" s="315"/>
      <c r="F1399" s="315"/>
      <c r="G1399" s="315"/>
      <c r="H1399" s="315"/>
      <c r="I1399" s="315"/>
      <c r="J1399" s="315"/>
      <c r="K1399" s="315"/>
      <c r="L1399" s="315"/>
      <c r="M1399" s="315"/>
      <c r="N1399" s="315"/>
      <c r="O1399" s="316"/>
      <c r="P1399" s="312">
        <f t="shared" si="356"/>
        <v>0</v>
      </c>
      <c r="Q1399" s="294"/>
      <c r="R1399" s="471"/>
      <c r="S1399" s="472"/>
      <c r="T1399" s="289"/>
    </row>
    <row r="1400" spans="2:20" ht="18.75" customHeight="1">
      <c r="B1400" s="292"/>
      <c r="C1400" s="313" t="s">
        <v>210</v>
      </c>
      <c r="D1400" s="315"/>
      <c r="E1400" s="315"/>
      <c r="F1400" s="315"/>
      <c r="G1400" s="315"/>
      <c r="H1400" s="315"/>
      <c r="I1400" s="315"/>
      <c r="J1400" s="315"/>
      <c r="K1400" s="315"/>
      <c r="L1400" s="315"/>
      <c r="M1400" s="315"/>
      <c r="N1400" s="315"/>
      <c r="O1400" s="316"/>
      <c r="P1400" s="312">
        <f t="shared" si="356"/>
        <v>0</v>
      </c>
      <c r="Q1400" s="294"/>
      <c r="R1400" s="471"/>
      <c r="S1400" s="472"/>
      <c r="T1400" s="289"/>
    </row>
    <row r="1401" spans="2:20" ht="18.75" customHeight="1">
      <c r="B1401" s="292"/>
      <c r="C1401" s="313" t="s">
        <v>211</v>
      </c>
      <c r="D1401" s="315"/>
      <c r="E1401" s="315"/>
      <c r="F1401" s="315"/>
      <c r="G1401" s="315"/>
      <c r="H1401" s="315"/>
      <c r="I1401" s="315"/>
      <c r="J1401" s="315"/>
      <c r="K1401" s="315"/>
      <c r="L1401" s="315"/>
      <c r="M1401" s="315"/>
      <c r="N1401" s="315"/>
      <c r="O1401" s="316"/>
      <c r="P1401" s="312">
        <f t="shared" si="356"/>
        <v>0</v>
      </c>
      <c r="Q1401" s="294"/>
      <c r="R1401" s="471"/>
      <c r="S1401" s="472"/>
      <c r="T1401" s="289"/>
    </row>
    <row r="1402" spans="2:20" ht="18.75" customHeight="1">
      <c r="B1402" s="292"/>
      <c r="C1402" s="313" t="s">
        <v>212</v>
      </c>
      <c r="D1402" s="315"/>
      <c r="E1402" s="315"/>
      <c r="F1402" s="315"/>
      <c r="G1402" s="315"/>
      <c r="H1402" s="315"/>
      <c r="I1402" s="315"/>
      <c r="J1402" s="315"/>
      <c r="K1402" s="315"/>
      <c r="L1402" s="315"/>
      <c r="M1402" s="315"/>
      <c r="N1402" s="315"/>
      <c r="O1402" s="316"/>
      <c r="P1402" s="312">
        <f t="shared" si="356"/>
        <v>0</v>
      </c>
      <c r="Q1402" s="294"/>
      <c r="R1402" s="471"/>
      <c r="S1402" s="472"/>
      <c r="T1402" s="289"/>
    </row>
    <row r="1403" spans="2:20" ht="18.75" customHeight="1">
      <c r="B1403" s="292"/>
      <c r="C1403" s="342" t="s">
        <v>213</v>
      </c>
      <c r="D1403" s="310"/>
      <c r="E1403" s="310"/>
      <c r="F1403" s="310"/>
      <c r="G1403" s="310"/>
      <c r="H1403" s="310"/>
      <c r="I1403" s="310"/>
      <c r="J1403" s="310"/>
      <c r="K1403" s="310"/>
      <c r="L1403" s="310"/>
      <c r="M1403" s="310"/>
      <c r="N1403" s="310"/>
      <c r="O1403" s="311"/>
      <c r="P1403" s="312">
        <f t="shared" si="356"/>
        <v>0</v>
      </c>
      <c r="Q1403" s="294"/>
      <c r="R1403" s="471"/>
      <c r="S1403" s="472"/>
      <c r="T1403" s="289"/>
    </row>
    <row r="1404" spans="2:20" ht="18.75" customHeight="1">
      <c r="B1404" s="292"/>
      <c r="C1404" s="346" t="s">
        <v>214</v>
      </c>
      <c r="D1404" s="310"/>
      <c r="E1404" s="310"/>
      <c r="F1404" s="310"/>
      <c r="G1404" s="310"/>
      <c r="H1404" s="310"/>
      <c r="I1404" s="310"/>
      <c r="J1404" s="310"/>
      <c r="K1404" s="310"/>
      <c r="L1404" s="310"/>
      <c r="M1404" s="310"/>
      <c r="N1404" s="310"/>
      <c r="O1404" s="311"/>
      <c r="P1404" s="312">
        <f t="shared" si="356"/>
        <v>0</v>
      </c>
      <c r="Q1404" s="294"/>
      <c r="R1404" s="471"/>
      <c r="S1404" s="472"/>
      <c r="T1404" s="289"/>
    </row>
    <row r="1405" spans="2:20" ht="18.75" customHeight="1">
      <c r="B1405" s="292"/>
      <c r="C1405" s="347" t="s">
        <v>215</v>
      </c>
      <c r="D1405" s="318"/>
      <c r="E1405" s="318"/>
      <c r="F1405" s="318"/>
      <c r="G1405" s="318"/>
      <c r="H1405" s="318"/>
      <c r="I1405" s="318"/>
      <c r="J1405" s="318"/>
      <c r="K1405" s="318"/>
      <c r="L1405" s="318"/>
      <c r="M1405" s="318"/>
      <c r="N1405" s="318"/>
      <c r="O1405" s="319"/>
      <c r="P1405" s="320">
        <f t="shared" si="356"/>
        <v>0</v>
      </c>
      <c r="Q1405" s="294"/>
      <c r="R1405" s="473"/>
      <c r="S1405" s="474"/>
      <c r="T1405" s="289"/>
    </row>
    <row r="1406" spans="2:20" ht="18.75" customHeight="1">
      <c r="B1406" s="292"/>
      <c r="C1406" s="348" t="s">
        <v>216</v>
      </c>
      <c r="D1406" s="322">
        <f t="shared" ref="D1406:O1406" si="358">SUBTOTAL(9,D1385:D1405)</f>
        <v>0</v>
      </c>
      <c r="E1406" s="322">
        <f t="shared" si="358"/>
        <v>0</v>
      </c>
      <c r="F1406" s="322">
        <f t="shared" si="358"/>
        <v>0</v>
      </c>
      <c r="G1406" s="322">
        <f t="shared" si="358"/>
        <v>0</v>
      </c>
      <c r="H1406" s="322">
        <f t="shared" si="358"/>
        <v>0</v>
      </c>
      <c r="I1406" s="322">
        <f t="shared" si="358"/>
        <v>0</v>
      </c>
      <c r="J1406" s="322">
        <f t="shared" si="358"/>
        <v>0</v>
      </c>
      <c r="K1406" s="322">
        <f t="shared" si="358"/>
        <v>0</v>
      </c>
      <c r="L1406" s="322">
        <f t="shared" si="358"/>
        <v>0</v>
      </c>
      <c r="M1406" s="322">
        <f t="shared" si="358"/>
        <v>0</v>
      </c>
      <c r="N1406" s="322">
        <f t="shared" si="358"/>
        <v>0</v>
      </c>
      <c r="O1406" s="323">
        <f t="shared" si="358"/>
        <v>0</v>
      </c>
      <c r="P1406" s="324">
        <f t="shared" si="356"/>
        <v>0</v>
      </c>
      <c r="Q1406" s="294"/>
      <c r="R1406" s="475"/>
      <c r="S1406" s="476"/>
      <c r="T1406" s="289"/>
    </row>
    <row r="1407" spans="2:20" ht="6" customHeight="1">
      <c r="B1407" s="292"/>
      <c r="C1407" s="294"/>
      <c r="D1407" s="352"/>
      <c r="E1407" s="352"/>
      <c r="F1407" s="352"/>
      <c r="G1407" s="352"/>
      <c r="H1407" s="352"/>
      <c r="I1407" s="352"/>
      <c r="J1407" s="352"/>
      <c r="K1407" s="352"/>
      <c r="L1407" s="352"/>
      <c r="M1407" s="352"/>
      <c r="N1407" s="352"/>
      <c r="O1407" s="352"/>
      <c r="P1407" s="294"/>
      <c r="Q1407" s="294"/>
      <c r="R1407" s="325"/>
      <c r="S1407" s="325"/>
      <c r="T1407" s="289"/>
    </row>
    <row r="1408" spans="2:20" ht="18.75" customHeight="1">
      <c r="B1408" s="326"/>
      <c r="C1408" s="342" t="s">
        <v>217</v>
      </c>
      <c r="D1408" s="353"/>
      <c r="E1408" s="353"/>
      <c r="F1408" s="353"/>
      <c r="G1408" s="353"/>
      <c r="H1408" s="353"/>
      <c r="I1408" s="353"/>
      <c r="J1408" s="353"/>
      <c r="K1408" s="353"/>
      <c r="L1408" s="353"/>
      <c r="M1408" s="353"/>
      <c r="N1408" s="353"/>
      <c r="O1408" s="354"/>
      <c r="P1408" s="329">
        <f t="shared" ref="P1408:P1409" si="359">SUM(D1408:O1408)</f>
        <v>0</v>
      </c>
      <c r="Q1408" s="294"/>
      <c r="R1408" s="471"/>
      <c r="S1408" s="472"/>
      <c r="T1408" s="289"/>
    </row>
    <row r="1409" spans="2:24" ht="18.75" customHeight="1">
      <c r="B1409" s="326"/>
      <c r="C1409" s="342" t="s">
        <v>218</v>
      </c>
      <c r="D1409" s="327"/>
      <c r="E1409" s="327"/>
      <c r="F1409" s="327"/>
      <c r="G1409" s="327"/>
      <c r="H1409" s="327"/>
      <c r="I1409" s="327"/>
      <c r="J1409" s="327"/>
      <c r="K1409" s="327"/>
      <c r="L1409" s="327"/>
      <c r="M1409" s="327"/>
      <c r="N1409" s="330"/>
      <c r="O1409" s="331"/>
      <c r="P1409" s="332">
        <f t="shared" si="359"/>
        <v>0</v>
      </c>
      <c r="Q1409" s="294"/>
      <c r="R1409" s="473"/>
      <c r="S1409" s="474"/>
      <c r="T1409" s="289"/>
    </row>
    <row r="1410" spans="2:24" s="308" customFormat="1" ht="18.75" customHeight="1">
      <c r="B1410" s="301"/>
      <c r="C1410" s="294"/>
      <c r="D1410" s="294"/>
      <c r="E1410" s="294"/>
      <c r="F1410" s="294"/>
      <c r="G1410" s="294"/>
      <c r="H1410" s="294"/>
      <c r="I1410" s="294"/>
      <c r="J1410" s="294"/>
      <c r="K1410" s="294"/>
      <c r="L1410" s="294"/>
      <c r="M1410" s="294"/>
      <c r="N1410" s="349" t="s">
        <v>219</v>
      </c>
      <c r="O1410" s="349"/>
      <c r="P1410" s="335">
        <f t="shared" ref="P1410:P1447" si="360">ROUND(IF(P1408*P1409=0,0,P1406/P1408*P1409),2)</f>
        <v>0</v>
      </c>
      <c r="Q1410" s="306"/>
      <c r="R1410" s="477"/>
      <c r="S1410" s="478"/>
      <c r="T1410" s="307"/>
    </row>
    <row r="1411" spans="2:24" ht="30" customHeight="1">
      <c r="B1411" s="289"/>
      <c r="C1411" s="294"/>
      <c r="D1411" s="294"/>
      <c r="E1411" s="294"/>
      <c r="F1411" s="294"/>
      <c r="G1411" s="294"/>
      <c r="H1411" s="294"/>
      <c r="I1411" s="294"/>
      <c r="J1411" s="294"/>
      <c r="K1411" s="294"/>
      <c r="L1411" s="294"/>
      <c r="M1411" s="294"/>
      <c r="N1411" s="294"/>
      <c r="O1411" s="294"/>
      <c r="P1411" s="294"/>
      <c r="Q1411" s="294"/>
      <c r="R1411" s="294"/>
      <c r="S1411" s="294"/>
      <c r="T1411" s="289"/>
    </row>
    <row r="1412" spans="2:24" ht="18.75" customHeight="1">
      <c r="B1412" s="292">
        <f t="shared" ref="B1412" si="361">D1412</f>
        <v>0</v>
      </c>
      <c r="C1412" s="337" t="s">
        <v>183</v>
      </c>
      <c r="D1412" s="479"/>
      <c r="E1412" s="480"/>
      <c r="F1412" s="480"/>
      <c r="G1412" s="480"/>
      <c r="H1412" s="480"/>
      <c r="I1412" s="481"/>
      <c r="J1412" s="294"/>
      <c r="K1412" s="294"/>
      <c r="L1412" s="295"/>
      <c r="M1412" s="294"/>
      <c r="N1412" s="294"/>
      <c r="O1412" s="294"/>
      <c r="P1412" s="296"/>
      <c r="Q1412" s="294"/>
      <c r="R1412" s="296"/>
      <c r="S1412" s="296"/>
      <c r="T1412" s="289"/>
    </row>
    <row r="1413" spans="2:24" ht="18.75" customHeight="1">
      <c r="B1413" s="292"/>
      <c r="C1413" s="338" t="s">
        <v>184</v>
      </c>
      <c r="D1413" s="479"/>
      <c r="E1413" s="480"/>
      <c r="F1413" s="480"/>
      <c r="G1413" s="480"/>
      <c r="H1413" s="480"/>
      <c r="I1413" s="481"/>
      <c r="J1413" s="294"/>
      <c r="K1413" s="295"/>
      <c r="L1413" s="294"/>
      <c r="M1413" s="294"/>
      <c r="N1413" s="294"/>
      <c r="O1413" s="294"/>
      <c r="P1413" s="296"/>
      <c r="Q1413" s="294"/>
      <c r="R1413" s="296"/>
      <c r="S1413" s="296"/>
      <c r="T1413" s="289"/>
    </row>
    <row r="1414" spans="2:24" ht="18.75" customHeight="1">
      <c r="B1414" s="292">
        <f t="shared" ref="B1414:B1416" si="362">D1414</f>
        <v>0</v>
      </c>
      <c r="C1414" s="338" t="s">
        <v>8</v>
      </c>
      <c r="D1414" s="479"/>
      <c r="E1414" s="480"/>
      <c r="F1414" s="480"/>
      <c r="G1414" s="480"/>
      <c r="H1414" s="480"/>
      <c r="I1414" s="481"/>
      <c r="J1414" s="294"/>
      <c r="K1414" s="294"/>
      <c r="L1414" s="295"/>
      <c r="M1414" s="294"/>
      <c r="N1414" s="294"/>
      <c r="O1414" s="294"/>
      <c r="P1414" s="296"/>
      <c r="Q1414" s="294"/>
      <c r="R1414" s="339" t="s">
        <v>185</v>
      </c>
      <c r="S1414" s="340"/>
      <c r="T1414" s="289"/>
    </row>
    <row r="1415" spans="2:24" ht="18.75" customHeight="1">
      <c r="B1415" s="292">
        <f t="shared" si="362"/>
        <v>0</v>
      </c>
      <c r="C1415" s="338" t="s">
        <v>186</v>
      </c>
      <c r="D1415" s="479"/>
      <c r="E1415" s="480"/>
      <c r="F1415" s="480"/>
      <c r="G1415" s="480"/>
      <c r="H1415" s="480"/>
      <c r="I1415" s="481"/>
      <c r="J1415" s="294"/>
      <c r="K1415" s="294"/>
      <c r="L1415" s="295"/>
      <c r="M1415" s="294"/>
      <c r="N1415" s="294"/>
      <c r="O1415" s="294"/>
      <c r="P1415" s="296"/>
      <c r="Q1415" s="294"/>
      <c r="R1415" s="298" t="s">
        <v>189</v>
      </c>
      <c r="S1415" s="299"/>
      <c r="T1415" s="289"/>
    </row>
    <row r="1416" spans="2:24" ht="18.75" customHeight="1">
      <c r="B1416" s="292">
        <f t="shared" si="362"/>
        <v>0</v>
      </c>
      <c r="C1416" s="338" t="s">
        <v>190</v>
      </c>
      <c r="D1416" s="479"/>
      <c r="E1416" s="480"/>
      <c r="F1416" s="480"/>
      <c r="G1416" s="480"/>
      <c r="H1416" s="480"/>
      <c r="I1416" s="481"/>
      <c r="J1416" s="294"/>
      <c r="K1416" s="294"/>
      <c r="L1416" s="295"/>
      <c r="M1416" s="294"/>
      <c r="N1416" s="294"/>
      <c r="O1416" s="294"/>
      <c r="P1416" s="296"/>
      <c r="Q1416" s="294"/>
      <c r="R1416" s="298" t="s">
        <v>191</v>
      </c>
      <c r="S1416" s="299"/>
      <c r="T1416" s="289"/>
    </row>
    <row r="1417" spans="2:24" ht="18.75" customHeight="1">
      <c r="B1417" s="292"/>
      <c r="C1417" s="338" t="s">
        <v>172</v>
      </c>
      <c r="D1417" s="471"/>
      <c r="E1417" s="482"/>
      <c r="F1417" s="482"/>
      <c r="G1417" s="482"/>
      <c r="H1417" s="482"/>
      <c r="I1417" s="472"/>
      <c r="J1417" s="294"/>
      <c r="K1417" s="295"/>
      <c r="L1417" s="294"/>
      <c r="M1417" s="294"/>
      <c r="N1417" s="294"/>
      <c r="O1417" s="294"/>
      <c r="P1417" s="296"/>
      <c r="Q1417" s="294"/>
      <c r="R1417" s="298" t="s">
        <v>192</v>
      </c>
      <c r="S1417" s="299"/>
      <c r="T1417" s="289"/>
    </row>
    <row r="1418" spans="2:24" ht="18.75" customHeight="1">
      <c r="B1418" s="341">
        <f t="shared" ref="B1418" si="363">D1418</f>
        <v>0</v>
      </c>
      <c r="C1418" s="338" t="s">
        <v>193</v>
      </c>
      <c r="D1418" s="483"/>
      <c r="E1418" s="484"/>
      <c r="F1418" s="484"/>
      <c r="G1418" s="484"/>
      <c r="H1418" s="484"/>
      <c r="I1418" s="485"/>
      <c r="J1418" s="294"/>
      <c r="K1418" s="295"/>
      <c r="L1418" s="294"/>
      <c r="M1418" s="294"/>
      <c r="N1418" s="294"/>
      <c r="O1418" s="294"/>
      <c r="P1418" s="296"/>
      <c r="Q1418" s="294"/>
      <c r="R1418" s="296"/>
      <c r="S1418" s="296"/>
      <c r="T1418" s="289"/>
    </row>
    <row r="1419" spans="2:24" ht="12" customHeight="1">
      <c r="B1419" s="292"/>
      <c r="C1419" s="294"/>
      <c r="D1419" s="294"/>
      <c r="E1419" s="294"/>
      <c r="F1419" s="294"/>
      <c r="G1419" s="294"/>
      <c r="H1419" s="294"/>
      <c r="I1419" s="294"/>
      <c r="J1419" s="294"/>
      <c r="K1419" s="294"/>
      <c r="L1419" s="294"/>
      <c r="M1419" s="294"/>
      <c r="N1419" s="294"/>
      <c r="O1419" s="294"/>
      <c r="P1419" s="294"/>
      <c r="Q1419" s="294"/>
      <c r="R1419" s="294"/>
      <c r="S1419" s="294"/>
      <c r="T1419" s="289"/>
    </row>
    <row r="1420" spans="2:24" s="308" customFormat="1" ht="18.75" customHeight="1">
      <c r="B1420" s="301"/>
      <c r="C1420" s="338" t="s">
        <v>187</v>
      </c>
      <c r="D1420" s="303"/>
      <c r="E1420" s="303"/>
      <c r="F1420" s="303"/>
      <c r="G1420" s="303"/>
      <c r="H1420" s="303"/>
      <c r="I1420" s="303"/>
      <c r="J1420" s="303"/>
      <c r="K1420" s="303"/>
      <c r="L1420" s="303"/>
      <c r="M1420" s="303"/>
      <c r="N1420" s="303"/>
      <c r="O1420" s="304"/>
      <c r="P1420" s="305" t="s">
        <v>188</v>
      </c>
      <c r="Q1420" s="306"/>
      <c r="R1420" s="486" t="s">
        <v>194</v>
      </c>
      <c r="S1420" s="487"/>
      <c r="T1420" s="307"/>
      <c r="V1420" s="288"/>
      <c r="W1420" s="288"/>
      <c r="X1420" s="288"/>
    </row>
    <row r="1421" spans="2:24" ht="6" customHeight="1">
      <c r="B1421" s="292"/>
      <c r="C1421" s="294"/>
      <c r="D1421" s="294"/>
      <c r="E1421" s="294"/>
      <c r="F1421" s="294"/>
      <c r="G1421" s="294"/>
      <c r="H1421" s="294"/>
      <c r="I1421" s="294"/>
      <c r="J1421" s="294"/>
      <c r="K1421" s="294"/>
      <c r="L1421" s="294"/>
      <c r="M1421" s="294"/>
      <c r="N1421" s="294"/>
      <c r="O1421" s="294"/>
      <c r="P1421" s="294"/>
      <c r="Q1421" s="294"/>
      <c r="R1421" s="294"/>
      <c r="S1421" s="294"/>
      <c r="T1421" s="289"/>
    </row>
    <row r="1422" spans="2:24" ht="18.75" customHeight="1">
      <c r="B1422" s="292"/>
      <c r="C1422" s="342" t="s">
        <v>195</v>
      </c>
      <c r="D1422" s="310"/>
      <c r="E1422" s="310"/>
      <c r="F1422" s="310"/>
      <c r="G1422" s="310"/>
      <c r="H1422" s="310"/>
      <c r="I1422" s="310"/>
      <c r="J1422" s="310"/>
      <c r="K1422" s="310"/>
      <c r="L1422" s="310"/>
      <c r="M1422" s="310"/>
      <c r="N1422" s="310"/>
      <c r="O1422" s="311"/>
      <c r="P1422" s="312">
        <f t="shared" ref="P1422:P1432" si="364">SUM(D1422:O1422)</f>
        <v>0</v>
      </c>
      <c r="Q1422" s="294"/>
      <c r="R1422" s="471"/>
      <c r="S1422" s="472"/>
      <c r="T1422" s="289"/>
    </row>
    <row r="1423" spans="2:24" ht="18.75" customHeight="1">
      <c r="B1423" s="292"/>
      <c r="C1423" s="342" t="s">
        <v>196</v>
      </c>
      <c r="D1423" s="155"/>
      <c r="E1423" s="155"/>
      <c r="F1423" s="155"/>
      <c r="G1423" s="155"/>
      <c r="H1423" s="155"/>
      <c r="I1423" s="155"/>
      <c r="J1423" s="155"/>
      <c r="K1423" s="155"/>
      <c r="L1423" s="155"/>
      <c r="M1423" s="155"/>
      <c r="N1423" s="155"/>
      <c r="O1423" s="156"/>
      <c r="P1423" s="312">
        <f t="shared" si="364"/>
        <v>0</v>
      </c>
      <c r="Q1423" s="294"/>
      <c r="R1423" s="471"/>
      <c r="S1423" s="472"/>
      <c r="T1423" s="289"/>
    </row>
    <row r="1424" spans="2:24" ht="18.75" customHeight="1">
      <c r="B1424" s="292"/>
      <c r="C1424" s="343" t="s">
        <v>197</v>
      </c>
      <c r="D1424" s="310"/>
      <c r="E1424" s="310"/>
      <c r="F1424" s="310"/>
      <c r="G1424" s="310"/>
      <c r="H1424" s="310"/>
      <c r="I1424" s="310"/>
      <c r="J1424" s="310"/>
      <c r="K1424" s="310"/>
      <c r="L1424" s="310"/>
      <c r="M1424" s="310"/>
      <c r="N1424" s="310"/>
      <c r="O1424" s="311"/>
      <c r="P1424" s="312">
        <f t="shared" si="364"/>
        <v>0</v>
      </c>
      <c r="Q1424" s="294"/>
      <c r="R1424" s="471"/>
      <c r="S1424" s="472"/>
      <c r="T1424" s="289"/>
    </row>
    <row r="1425" spans="2:20" ht="18.75" customHeight="1">
      <c r="B1425" s="292"/>
      <c r="C1425" s="343" t="s">
        <v>198</v>
      </c>
      <c r="D1425" s="310"/>
      <c r="E1425" s="310"/>
      <c r="F1425" s="310"/>
      <c r="G1425" s="310"/>
      <c r="H1425" s="310"/>
      <c r="I1425" s="310"/>
      <c r="J1425" s="310"/>
      <c r="K1425" s="310"/>
      <c r="L1425" s="310"/>
      <c r="M1425" s="310"/>
      <c r="N1425" s="310"/>
      <c r="O1425" s="311"/>
      <c r="P1425" s="312">
        <f t="shared" si="364"/>
        <v>0</v>
      </c>
      <c r="Q1425" s="294"/>
      <c r="R1425" s="471"/>
      <c r="S1425" s="472"/>
      <c r="T1425" s="289"/>
    </row>
    <row r="1426" spans="2:20" ht="18.75" customHeight="1">
      <c r="B1426" s="292"/>
      <c r="C1426" s="343" t="s">
        <v>199</v>
      </c>
      <c r="D1426" s="310"/>
      <c r="E1426" s="310"/>
      <c r="F1426" s="310"/>
      <c r="G1426" s="310"/>
      <c r="H1426" s="310"/>
      <c r="I1426" s="310"/>
      <c r="J1426" s="310"/>
      <c r="K1426" s="310"/>
      <c r="L1426" s="310"/>
      <c r="M1426" s="310"/>
      <c r="N1426" s="310"/>
      <c r="O1426" s="311"/>
      <c r="P1426" s="312">
        <f t="shared" si="364"/>
        <v>0</v>
      </c>
      <c r="Q1426" s="294"/>
      <c r="R1426" s="471"/>
      <c r="S1426" s="472"/>
      <c r="T1426" s="289"/>
    </row>
    <row r="1427" spans="2:20" ht="18.75" customHeight="1">
      <c r="B1427" s="292"/>
      <c r="C1427" s="343" t="s">
        <v>200</v>
      </c>
      <c r="D1427" s="310"/>
      <c r="E1427" s="310"/>
      <c r="F1427" s="310"/>
      <c r="G1427" s="310"/>
      <c r="H1427" s="310"/>
      <c r="I1427" s="310"/>
      <c r="J1427" s="310"/>
      <c r="K1427" s="310"/>
      <c r="L1427" s="310"/>
      <c r="M1427" s="310"/>
      <c r="N1427" s="310"/>
      <c r="O1427" s="311"/>
      <c r="P1427" s="312">
        <f t="shared" si="364"/>
        <v>0</v>
      </c>
      <c r="Q1427" s="294"/>
      <c r="R1427" s="471"/>
      <c r="S1427" s="472"/>
      <c r="T1427" s="289"/>
    </row>
    <row r="1428" spans="2:20" ht="18.75" customHeight="1">
      <c r="B1428" s="292"/>
      <c r="C1428" s="343" t="s">
        <v>201</v>
      </c>
      <c r="D1428" s="310"/>
      <c r="E1428" s="310"/>
      <c r="F1428" s="310"/>
      <c r="G1428" s="310"/>
      <c r="H1428" s="310"/>
      <c r="I1428" s="310"/>
      <c r="J1428" s="310"/>
      <c r="K1428" s="310"/>
      <c r="L1428" s="310"/>
      <c r="M1428" s="310"/>
      <c r="N1428" s="310"/>
      <c r="O1428" s="311"/>
      <c r="P1428" s="312">
        <f t="shared" si="364"/>
        <v>0</v>
      </c>
      <c r="Q1428" s="294"/>
      <c r="R1428" s="471"/>
      <c r="S1428" s="472"/>
      <c r="T1428" s="289"/>
    </row>
    <row r="1429" spans="2:20" ht="18.75" customHeight="1">
      <c r="B1429" s="292"/>
      <c r="C1429" s="343" t="s">
        <v>202</v>
      </c>
      <c r="D1429" s="310"/>
      <c r="E1429" s="310"/>
      <c r="F1429" s="310"/>
      <c r="G1429" s="310"/>
      <c r="H1429" s="310"/>
      <c r="I1429" s="310"/>
      <c r="J1429" s="310"/>
      <c r="K1429" s="310"/>
      <c r="L1429" s="310"/>
      <c r="M1429" s="310"/>
      <c r="N1429" s="310"/>
      <c r="O1429" s="311"/>
      <c r="P1429" s="312">
        <f t="shared" si="364"/>
        <v>0</v>
      </c>
      <c r="Q1429" s="294"/>
      <c r="R1429" s="471"/>
      <c r="S1429" s="472"/>
      <c r="T1429" s="289"/>
    </row>
    <row r="1430" spans="2:20" ht="18.75" customHeight="1">
      <c r="B1430" s="292"/>
      <c r="C1430" s="343" t="s">
        <v>203</v>
      </c>
      <c r="D1430" s="310"/>
      <c r="E1430" s="310"/>
      <c r="F1430" s="310"/>
      <c r="G1430" s="310"/>
      <c r="H1430" s="310"/>
      <c r="I1430" s="310"/>
      <c r="J1430" s="310"/>
      <c r="K1430" s="310"/>
      <c r="L1430" s="310"/>
      <c r="M1430" s="310"/>
      <c r="N1430" s="310"/>
      <c r="O1430" s="311"/>
      <c r="P1430" s="312">
        <f t="shared" si="364"/>
        <v>0</v>
      </c>
      <c r="Q1430" s="294"/>
      <c r="R1430" s="471"/>
      <c r="S1430" s="472"/>
      <c r="T1430" s="289"/>
    </row>
    <row r="1431" spans="2:20" ht="18.75" customHeight="1">
      <c r="B1431" s="292"/>
      <c r="C1431" s="343" t="s">
        <v>204</v>
      </c>
      <c r="D1431" s="310"/>
      <c r="E1431" s="310"/>
      <c r="F1431" s="310"/>
      <c r="G1431" s="310"/>
      <c r="H1431" s="310"/>
      <c r="I1431" s="310"/>
      <c r="J1431" s="310"/>
      <c r="K1431" s="310"/>
      <c r="L1431" s="310"/>
      <c r="M1431" s="310"/>
      <c r="N1431" s="310"/>
      <c r="O1431" s="311"/>
      <c r="P1431" s="312">
        <f t="shared" si="364"/>
        <v>0</v>
      </c>
      <c r="Q1431" s="294"/>
      <c r="R1431" s="471"/>
      <c r="S1431" s="472"/>
      <c r="T1431" s="289"/>
    </row>
    <row r="1432" spans="2:20" ht="18.75" customHeight="1">
      <c r="B1432" s="292"/>
      <c r="C1432" s="338" t="s">
        <v>205</v>
      </c>
      <c r="D1432" s="344">
        <f t="shared" ref="D1432:O1432" si="365">SUBTOTAL(9,D1422:D1431)</f>
        <v>0</v>
      </c>
      <c r="E1432" s="344">
        <f t="shared" si="365"/>
        <v>0</v>
      </c>
      <c r="F1432" s="344">
        <f t="shared" si="365"/>
        <v>0</v>
      </c>
      <c r="G1432" s="344">
        <f t="shared" si="365"/>
        <v>0</v>
      </c>
      <c r="H1432" s="344">
        <f t="shared" si="365"/>
        <v>0</v>
      </c>
      <c r="I1432" s="344">
        <f t="shared" si="365"/>
        <v>0</v>
      </c>
      <c r="J1432" s="344">
        <f t="shared" si="365"/>
        <v>0</v>
      </c>
      <c r="K1432" s="344">
        <f t="shared" si="365"/>
        <v>0</v>
      </c>
      <c r="L1432" s="344">
        <f t="shared" si="365"/>
        <v>0</v>
      </c>
      <c r="M1432" s="344">
        <f t="shared" si="365"/>
        <v>0</v>
      </c>
      <c r="N1432" s="344">
        <f t="shared" si="365"/>
        <v>0</v>
      </c>
      <c r="O1432" s="345">
        <f t="shared" si="365"/>
        <v>0</v>
      </c>
      <c r="P1432" s="312">
        <f t="shared" si="364"/>
        <v>0</v>
      </c>
      <c r="Q1432" s="294"/>
      <c r="R1432" s="471"/>
      <c r="S1432" s="472"/>
      <c r="T1432" s="289"/>
    </row>
    <row r="1433" spans="2:20" ht="18.75" customHeight="1">
      <c r="B1433" s="292"/>
      <c r="C1433" s="313" t="s">
        <v>206</v>
      </c>
      <c r="D1433" s="315"/>
      <c r="E1433" s="315"/>
      <c r="F1433" s="315"/>
      <c r="G1433" s="315"/>
      <c r="H1433" s="315"/>
      <c r="I1433" s="315"/>
      <c r="J1433" s="315"/>
      <c r="K1433" s="315"/>
      <c r="L1433" s="315"/>
      <c r="M1433" s="315"/>
      <c r="N1433" s="315"/>
      <c r="O1433" s="316"/>
      <c r="P1433" s="312">
        <f t="shared" ref="P1433:P1443" si="366">SUM(D1433:O1433)</f>
        <v>0</v>
      </c>
      <c r="Q1433" s="294"/>
      <c r="R1433" s="471"/>
      <c r="S1433" s="472"/>
      <c r="T1433" s="289"/>
    </row>
    <row r="1434" spans="2:20" ht="18.75" customHeight="1">
      <c r="B1434" s="292"/>
      <c r="C1434" s="313" t="s">
        <v>207</v>
      </c>
      <c r="D1434" s="315"/>
      <c r="E1434" s="315"/>
      <c r="F1434" s="315"/>
      <c r="G1434" s="315"/>
      <c r="H1434" s="315"/>
      <c r="I1434" s="315"/>
      <c r="J1434" s="315"/>
      <c r="K1434" s="315"/>
      <c r="L1434" s="315"/>
      <c r="M1434" s="315"/>
      <c r="N1434" s="315"/>
      <c r="O1434" s="316"/>
      <c r="P1434" s="312">
        <f t="shared" si="366"/>
        <v>0</v>
      </c>
      <c r="Q1434" s="294"/>
      <c r="R1434" s="471"/>
      <c r="S1434" s="472"/>
      <c r="T1434" s="289"/>
    </row>
    <row r="1435" spans="2:20" ht="18.75" customHeight="1">
      <c r="B1435" s="292"/>
      <c r="C1435" s="338" t="s">
        <v>208</v>
      </c>
      <c r="D1435" s="344">
        <f t="shared" ref="D1435:O1435" si="367">SUBTOTAL(9,D1433:D1434)</f>
        <v>0</v>
      </c>
      <c r="E1435" s="344">
        <f t="shared" si="367"/>
        <v>0</v>
      </c>
      <c r="F1435" s="344">
        <f t="shared" si="367"/>
        <v>0</v>
      </c>
      <c r="G1435" s="344">
        <f t="shared" si="367"/>
        <v>0</v>
      </c>
      <c r="H1435" s="344">
        <f t="shared" si="367"/>
        <v>0</v>
      </c>
      <c r="I1435" s="344">
        <f t="shared" si="367"/>
        <v>0</v>
      </c>
      <c r="J1435" s="344">
        <f t="shared" si="367"/>
        <v>0</v>
      </c>
      <c r="K1435" s="344">
        <f t="shared" si="367"/>
        <v>0</v>
      </c>
      <c r="L1435" s="344">
        <f t="shared" si="367"/>
        <v>0</v>
      </c>
      <c r="M1435" s="344">
        <f t="shared" si="367"/>
        <v>0</v>
      </c>
      <c r="N1435" s="344">
        <f t="shared" si="367"/>
        <v>0</v>
      </c>
      <c r="O1435" s="345">
        <f t="shared" si="367"/>
        <v>0</v>
      </c>
      <c r="P1435" s="312">
        <f t="shared" si="366"/>
        <v>0</v>
      </c>
      <c r="Q1435" s="294"/>
      <c r="R1435" s="471"/>
      <c r="S1435" s="472"/>
      <c r="T1435" s="289"/>
    </row>
    <row r="1436" spans="2:20" ht="18.75" customHeight="1">
      <c r="B1436" s="292"/>
      <c r="C1436" s="313" t="s">
        <v>209</v>
      </c>
      <c r="D1436" s="315"/>
      <c r="E1436" s="315"/>
      <c r="F1436" s="315"/>
      <c r="G1436" s="315"/>
      <c r="H1436" s="315"/>
      <c r="I1436" s="315"/>
      <c r="J1436" s="315"/>
      <c r="K1436" s="315"/>
      <c r="L1436" s="315"/>
      <c r="M1436" s="315"/>
      <c r="N1436" s="315"/>
      <c r="O1436" s="316"/>
      <c r="P1436" s="312">
        <f t="shared" si="366"/>
        <v>0</v>
      </c>
      <c r="Q1436" s="294"/>
      <c r="R1436" s="471"/>
      <c r="S1436" s="472"/>
      <c r="T1436" s="289"/>
    </row>
    <row r="1437" spans="2:20" ht="18.75" customHeight="1">
      <c r="B1437" s="292"/>
      <c r="C1437" s="313" t="s">
        <v>210</v>
      </c>
      <c r="D1437" s="315"/>
      <c r="E1437" s="315"/>
      <c r="F1437" s="315"/>
      <c r="G1437" s="315"/>
      <c r="H1437" s="315"/>
      <c r="I1437" s="315"/>
      <c r="J1437" s="315"/>
      <c r="K1437" s="315"/>
      <c r="L1437" s="315"/>
      <c r="M1437" s="315"/>
      <c r="N1437" s="315"/>
      <c r="O1437" s="316"/>
      <c r="P1437" s="312">
        <f t="shared" si="366"/>
        <v>0</v>
      </c>
      <c r="Q1437" s="294"/>
      <c r="R1437" s="471"/>
      <c r="S1437" s="472"/>
      <c r="T1437" s="289"/>
    </row>
    <row r="1438" spans="2:20" ht="18.75" customHeight="1">
      <c r="B1438" s="292"/>
      <c r="C1438" s="313" t="s">
        <v>211</v>
      </c>
      <c r="D1438" s="315"/>
      <c r="E1438" s="315"/>
      <c r="F1438" s="315"/>
      <c r="G1438" s="315"/>
      <c r="H1438" s="315"/>
      <c r="I1438" s="315"/>
      <c r="J1438" s="315"/>
      <c r="K1438" s="315"/>
      <c r="L1438" s="315"/>
      <c r="M1438" s="315"/>
      <c r="N1438" s="315"/>
      <c r="O1438" s="316"/>
      <c r="P1438" s="312">
        <f t="shared" si="366"/>
        <v>0</v>
      </c>
      <c r="Q1438" s="294"/>
      <c r="R1438" s="471"/>
      <c r="S1438" s="472"/>
      <c r="T1438" s="289"/>
    </row>
    <row r="1439" spans="2:20" ht="18.75" customHeight="1">
      <c r="B1439" s="292"/>
      <c r="C1439" s="313" t="s">
        <v>212</v>
      </c>
      <c r="D1439" s="315"/>
      <c r="E1439" s="315"/>
      <c r="F1439" s="315"/>
      <c r="G1439" s="315"/>
      <c r="H1439" s="315"/>
      <c r="I1439" s="315"/>
      <c r="J1439" s="315"/>
      <c r="K1439" s="315"/>
      <c r="L1439" s="315"/>
      <c r="M1439" s="315"/>
      <c r="N1439" s="315"/>
      <c r="O1439" s="316"/>
      <c r="P1439" s="312">
        <f t="shared" si="366"/>
        <v>0</v>
      </c>
      <c r="Q1439" s="294"/>
      <c r="R1439" s="471"/>
      <c r="S1439" s="472"/>
      <c r="T1439" s="289"/>
    </row>
    <row r="1440" spans="2:20" ht="18.75" customHeight="1">
      <c r="B1440" s="292"/>
      <c r="C1440" s="342" t="s">
        <v>213</v>
      </c>
      <c r="D1440" s="310"/>
      <c r="E1440" s="310"/>
      <c r="F1440" s="310"/>
      <c r="G1440" s="310"/>
      <c r="H1440" s="310"/>
      <c r="I1440" s="310"/>
      <c r="J1440" s="310"/>
      <c r="K1440" s="310"/>
      <c r="L1440" s="310"/>
      <c r="M1440" s="310"/>
      <c r="N1440" s="310"/>
      <c r="O1440" s="311"/>
      <c r="P1440" s="312">
        <f t="shared" si="366"/>
        <v>0</v>
      </c>
      <c r="Q1440" s="294"/>
      <c r="R1440" s="471"/>
      <c r="S1440" s="472"/>
      <c r="T1440" s="289"/>
    </row>
    <row r="1441" spans="2:20" ht="18.75" customHeight="1">
      <c r="B1441" s="292"/>
      <c r="C1441" s="346" t="s">
        <v>214</v>
      </c>
      <c r="D1441" s="310"/>
      <c r="E1441" s="310"/>
      <c r="F1441" s="310"/>
      <c r="G1441" s="310"/>
      <c r="H1441" s="310"/>
      <c r="I1441" s="310"/>
      <c r="J1441" s="310"/>
      <c r="K1441" s="310"/>
      <c r="L1441" s="310"/>
      <c r="M1441" s="310"/>
      <c r="N1441" s="310"/>
      <c r="O1441" s="311"/>
      <c r="P1441" s="312">
        <f t="shared" si="366"/>
        <v>0</v>
      </c>
      <c r="Q1441" s="294"/>
      <c r="R1441" s="471"/>
      <c r="S1441" s="472"/>
      <c r="T1441" s="289"/>
    </row>
    <row r="1442" spans="2:20" ht="18.75" customHeight="1">
      <c r="B1442" s="292"/>
      <c r="C1442" s="347" t="s">
        <v>215</v>
      </c>
      <c r="D1442" s="318"/>
      <c r="E1442" s="318"/>
      <c r="F1442" s="318"/>
      <c r="G1442" s="318"/>
      <c r="H1442" s="318"/>
      <c r="I1442" s="318"/>
      <c r="J1442" s="318"/>
      <c r="K1442" s="318"/>
      <c r="L1442" s="318"/>
      <c r="M1442" s="318"/>
      <c r="N1442" s="318"/>
      <c r="O1442" s="319"/>
      <c r="P1442" s="320">
        <f t="shared" si="366"/>
        <v>0</v>
      </c>
      <c r="Q1442" s="294"/>
      <c r="R1442" s="473"/>
      <c r="S1442" s="474"/>
      <c r="T1442" s="289"/>
    </row>
    <row r="1443" spans="2:20" ht="18.75" customHeight="1">
      <c r="B1443" s="292"/>
      <c r="C1443" s="348" t="s">
        <v>216</v>
      </c>
      <c r="D1443" s="322">
        <f t="shared" ref="D1443:O1443" si="368">SUBTOTAL(9,D1422:D1442)</f>
        <v>0</v>
      </c>
      <c r="E1443" s="322">
        <f t="shared" si="368"/>
        <v>0</v>
      </c>
      <c r="F1443" s="322">
        <f t="shared" si="368"/>
        <v>0</v>
      </c>
      <c r="G1443" s="322">
        <f t="shared" si="368"/>
        <v>0</v>
      </c>
      <c r="H1443" s="322">
        <f t="shared" si="368"/>
        <v>0</v>
      </c>
      <c r="I1443" s="322">
        <f t="shared" si="368"/>
        <v>0</v>
      </c>
      <c r="J1443" s="322">
        <f t="shared" si="368"/>
        <v>0</v>
      </c>
      <c r="K1443" s="322">
        <f t="shared" si="368"/>
        <v>0</v>
      </c>
      <c r="L1443" s="322">
        <f t="shared" si="368"/>
        <v>0</v>
      </c>
      <c r="M1443" s="322">
        <f t="shared" si="368"/>
        <v>0</v>
      </c>
      <c r="N1443" s="322">
        <f t="shared" si="368"/>
        <v>0</v>
      </c>
      <c r="O1443" s="323">
        <f t="shared" si="368"/>
        <v>0</v>
      </c>
      <c r="P1443" s="324">
        <f t="shared" si="366"/>
        <v>0</v>
      </c>
      <c r="Q1443" s="294"/>
      <c r="R1443" s="475"/>
      <c r="S1443" s="476"/>
      <c r="T1443" s="289"/>
    </row>
    <row r="1444" spans="2:20" ht="6" customHeight="1">
      <c r="B1444" s="292"/>
      <c r="C1444" s="294"/>
      <c r="D1444" s="294"/>
      <c r="E1444" s="294"/>
      <c r="F1444" s="294"/>
      <c r="G1444" s="294"/>
      <c r="H1444" s="294"/>
      <c r="I1444" s="294"/>
      <c r="J1444" s="294"/>
      <c r="K1444" s="294"/>
      <c r="L1444" s="294"/>
      <c r="M1444" s="294"/>
      <c r="N1444" s="294"/>
      <c r="O1444" s="294"/>
      <c r="P1444" s="294"/>
      <c r="Q1444" s="294"/>
      <c r="R1444" s="325"/>
      <c r="S1444" s="325"/>
      <c r="T1444" s="289"/>
    </row>
    <row r="1445" spans="2:20" ht="18.75" customHeight="1">
      <c r="B1445" s="326"/>
      <c r="C1445" s="342" t="s">
        <v>217</v>
      </c>
      <c r="D1445" s="327"/>
      <c r="E1445" s="327"/>
      <c r="F1445" s="327"/>
      <c r="G1445" s="327"/>
      <c r="H1445" s="327"/>
      <c r="I1445" s="327"/>
      <c r="J1445" s="327"/>
      <c r="K1445" s="327"/>
      <c r="L1445" s="327"/>
      <c r="M1445" s="327"/>
      <c r="N1445" s="327"/>
      <c r="O1445" s="328"/>
      <c r="P1445" s="329">
        <f t="shared" ref="P1445:P1446" si="369">SUM(D1445:O1445)</f>
        <v>0</v>
      </c>
      <c r="Q1445" s="294"/>
      <c r="R1445" s="471"/>
      <c r="S1445" s="472"/>
      <c r="T1445" s="289"/>
    </row>
    <row r="1446" spans="2:20" ht="18.75" customHeight="1">
      <c r="B1446" s="326"/>
      <c r="C1446" s="342" t="s">
        <v>218</v>
      </c>
      <c r="D1446" s="327"/>
      <c r="E1446" s="327"/>
      <c r="F1446" s="327"/>
      <c r="G1446" s="327"/>
      <c r="H1446" s="327"/>
      <c r="I1446" s="327"/>
      <c r="J1446" s="327"/>
      <c r="K1446" s="327"/>
      <c r="L1446" s="327"/>
      <c r="M1446" s="327"/>
      <c r="N1446" s="330"/>
      <c r="O1446" s="331"/>
      <c r="P1446" s="332">
        <f t="shared" si="369"/>
        <v>0</v>
      </c>
      <c r="Q1446" s="294"/>
      <c r="R1446" s="473"/>
      <c r="S1446" s="474"/>
      <c r="T1446" s="289"/>
    </row>
    <row r="1447" spans="2:20" s="308" customFormat="1" ht="18.75" customHeight="1">
      <c r="B1447" s="301"/>
      <c r="C1447" s="294"/>
      <c r="D1447" s="294"/>
      <c r="E1447" s="294"/>
      <c r="F1447" s="294"/>
      <c r="G1447" s="294"/>
      <c r="H1447" s="294"/>
      <c r="I1447" s="294"/>
      <c r="J1447" s="294"/>
      <c r="K1447" s="294"/>
      <c r="L1447" s="294"/>
      <c r="M1447" s="294"/>
      <c r="N1447" s="349" t="s">
        <v>219</v>
      </c>
      <c r="O1447" s="349"/>
      <c r="P1447" s="335">
        <f t="shared" si="360"/>
        <v>0</v>
      </c>
      <c r="Q1447" s="306"/>
      <c r="R1447" s="477"/>
      <c r="S1447" s="478"/>
      <c r="T1447" s="307"/>
    </row>
    <row r="1448" spans="2:20" ht="30" customHeight="1">
      <c r="B1448" s="289"/>
      <c r="C1448" s="294"/>
      <c r="D1448" s="294"/>
      <c r="E1448" s="294"/>
      <c r="F1448" s="294"/>
      <c r="G1448" s="294"/>
      <c r="H1448" s="294"/>
      <c r="I1448" s="294"/>
      <c r="J1448" s="294"/>
      <c r="K1448" s="294"/>
      <c r="L1448" s="294"/>
      <c r="M1448" s="294"/>
      <c r="N1448" s="294"/>
      <c r="O1448" s="294"/>
      <c r="P1448" s="294"/>
      <c r="Q1448" s="294"/>
      <c r="R1448" s="294"/>
      <c r="S1448" s="294"/>
      <c r="T1448" s="289"/>
    </row>
    <row r="1449" spans="2:20" ht="18.75" customHeight="1">
      <c r="B1449" s="292">
        <f t="shared" ref="B1449" si="370">D1449</f>
        <v>0</v>
      </c>
      <c r="C1449" s="337" t="s">
        <v>183</v>
      </c>
      <c r="D1449" s="479"/>
      <c r="E1449" s="480"/>
      <c r="F1449" s="480"/>
      <c r="G1449" s="480"/>
      <c r="H1449" s="480"/>
      <c r="I1449" s="481"/>
      <c r="J1449" s="294"/>
      <c r="K1449" s="294"/>
      <c r="L1449" s="295"/>
      <c r="M1449" s="294"/>
      <c r="N1449" s="294"/>
      <c r="O1449" s="294"/>
      <c r="P1449" s="296"/>
      <c r="Q1449" s="294"/>
      <c r="R1449" s="296"/>
      <c r="S1449" s="296"/>
      <c r="T1449" s="289"/>
    </row>
    <row r="1450" spans="2:20" ht="18.75" customHeight="1">
      <c r="B1450" s="292"/>
      <c r="C1450" s="338" t="s">
        <v>184</v>
      </c>
      <c r="D1450" s="479"/>
      <c r="E1450" s="480"/>
      <c r="F1450" s="480"/>
      <c r="G1450" s="480"/>
      <c r="H1450" s="480"/>
      <c r="I1450" s="481"/>
      <c r="J1450" s="294"/>
      <c r="K1450" s="295"/>
      <c r="L1450" s="294"/>
      <c r="M1450" s="294"/>
      <c r="N1450" s="294"/>
      <c r="O1450" s="294"/>
      <c r="P1450" s="296"/>
      <c r="Q1450" s="294"/>
      <c r="R1450" s="296"/>
      <c r="S1450" s="296"/>
      <c r="T1450" s="289"/>
    </row>
    <row r="1451" spans="2:20" ht="18.75" customHeight="1">
      <c r="B1451" s="292">
        <f t="shared" ref="B1451:B1453" si="371">D1451</f>
        <v>0</v>
      </c>
      <c r="C1451" s="338" t="s">
        <v>8</v>
      </c>
      <c r="D1451" s="479"/>
      <c r="E1451" s="480"/>
      <c r="F1451" s="480"/>
      <c r="G1451" s="480"/>
      <c r="H1451" s="480"/>
      <c r="I1451" s="481"/>
      <c r="J1451" s="294"/>
      <c r="K1451" s="294"/>
      <c r="L1451" s="295"/>
      <c r="M1451" s="294"/>
      <c r="N1451" s="294"/>
      <c r="O1451" s="294"/>
      <c r="P1451" s="296"/>
      <c r="Q1451" s="294"/>
      <c r="R1451" s="339" t="s">
        <v>185</v>
      </c>
      <c r="S1451" s="340"/>
      <c r="T1451" s="289"/>
    </row>
    <row r="1452" spans="2:20" ht="18.75" customHeight="1">
      <c r="B1452" s="292">
        <f t="shared" si="371"/>
        <v>0</v>
      </c>
      <c r="C1452" s="338" t="s">
        <v>186</v>
      </c>
      <c r="D1452" s="479"/>
      <c r="E1452" s="480"/>
      <c r="F1452" s="480"/>
      <c r="G1452" s="480"/>
      <c r="H1452" s="480"/>
      <c r="I1452" s="481"/>
      <c r="J1452" s="294"/>
      <c r="K1452" s="294"/>
      <c r="L1452" s="295"/>
      <c r="M1452" s="294"/>
      <c r="N1452" s="294"/>
      <c r="O1452" s="294"/>
      <c r="P1452" s="296"/>
      <c r="Q1452" s="294"/>
      <c r="R1452" s="298" t="s">
        <v>189</v>
      </c>
      <c r="S1452" s="299"/>
      <c r="T1452" s="289"/>
    </row>
    <row r="1453" spans="2:20" ht="18.75" customHeight="1">
      <c r="B1453" s="292">
        <f t="shared" si="371"/>
        <v>0</v>
      </c>
      <c r="C1453" s="338" t="s">
        <v>190</v>
      </c>
      <c r="D1453" s="479"/>
      <c r="E1453" s="480"/>
      <c r="F1453" s="480"/>
      <c r="G1453" s="480"/>
      <c r="H1453" s="480"/>
      <c r="I1453" s="481"/>
      <c r="J1453" s="294"/>
      <c r="K1453" s="294"/>
      <c r="L1453" s="295"/>
      <c r="M1453" s="294"/>
      <c r="N1453" s="294"/>
      <c r="O1453" s="294"/>
      <c r="P1453" s="296"/>
      <c r="Q1453" s="294"/>
      <c r="R1453" s="298" t="s">
        <v>191</v>
      </c>
      <c r="S1453" s="299"/>
      <c r="T1453" s="289"/>
    </row>
    <row r="1454" spans="2:20" ht="18.75" customHeight="1">
      <c r="B1454" s="292"/>
      <c r="C1454" s="338" t="s">
        <v>172</v>
      </c>
      <c r="D1454" s="471"/>
      <c r="E1454" s="482"/>
      <c r="F1454" s="482"/>
      <c r="G1454" s="482"/>
      <c r="H1454" s="482"/>
      <c r="I1454" s="472"/>
      <c r="J1454" s="294"/>
      <c r="K1454" s="295"/>
      <c r="L1454" s="294"/>
      <c r="M1454" s="294"/>
      <c r="N1454" s="294"/>
      <c r="O1454" s="294"/>
      <c r="P1454" s="296"/>
      <c r="Q1454" s="294"/>
      <c r="R1454" s="298" t="s">
        <v>192</v>
      </c>
      <c r="S1454" s="299"/>
      <c r="T1454" s="289"/>
    </row>
    <row r="1455" spans="2:20" ht="18.75" customHeight="1">
      <c r="B1455" s="341">
        <f t="shared" ref="B1455" si="372">D1455</f>
        <v>0</v>
      </c>
      <c r="C1455" s="338" t="s">
        <v>193</v>
      </c>
      <c r="D1455" s="483"/>
      <c r="E1455" s="484"/>
      <c r="F1455" s="484"/>
      <c r="G1455" s="484"/>
      <c r="H1455" s="484"/>
      <c r="I1455" s="485"/>
      <c r="J1455" s="294"/>
      <c r="K1455" s="295"/>
      <c r="L1455" s="294"/>
      <c r="M1455" s="294"/>
      <c r="N1455" s="294"/>
      <c r="O1455" s="294"/>
      <c r="P1455" s="296"/>
      <c r="Q1455" s="294"/>
      <c r="R1455" s="296"/>
      <c r="S1455" s="296"/>
      <c r="T1455" s="289"/>
    </row>
    <row r="1456" spans="2:20" ht="12" customHeight="1">
      <c r="B1456" s="292"/>
      <c r="C1456" s="294"/>
      <c r="D1456" s="294"/>
      <c r="E1456" s="294"/>
      <c r="F1456" s="294"/>
      <c r="G1456" s="294"/>
      <c r="H1456" s="294"/>
      <c r="I1456" s="294"/>
      <c r="J1456" s="294"/>
      <c r="K1456" s="294"/>
      <c r="L1456" s="294"/>
      <c r="M1456" s="294"/>
      <c r="N1456" s="294"/>
      <c r="O1456" s="294"/>
      <c r="P1456" s="294"/>
      <c r="Q1456" s="294"/>
      <c r="R1456" s="294"/>
      <c r="S1456" s="294"/>
      <c r="T1456" s="289"/>
    </row>
    <row r="1457" spans="2:24" s="308" customFormat="1" ht="18.75" customHeight="1">
      <c r="B1457" s="301"/>
      <c r="C1457" s="338" t="s">
        <v>187</v>
      </c>
      <c r="D1457" s="303"/>
      <c r="E1457" s="303"/>
      <c r="F1457" s="303"/>
      <c r="G1457" s="303"/>
      <c r="H1457" s="303"/>
      <c r="I1457" s="303"/>
      <c r="J1457" s="303"/>
      <c r="K1457" s="303"/>
      <c r="L1457" s="303"/>
      <c r="M1457" s="303"/>
      <c r="N1457" s="303"/>
      <c r="O1457" s="304"/>
      <c r="P1457" s="305" t="s">
        <v>188</v>
      </c>
      <c r="Q1457" s="306"/>
      <c r="R1457" s="486" t="s">
        <v>194</v>
      </c>
      <c r="S1457" s="487"/>
      <c r="T1457" s="307"/>
      <c r="V1457" s="288"/>
      <c r="W1457" s="288"/>
      <c r="X1457" s="288"/>
    </row>
    <row r="1458" spans="2:24" ht="6" customHeight="1">
      <c r="B1458" s="292"/>
      <c r="C1458" s="294"/>
      <c r="D1458" s="294"/>
      <c r="E1458" s="294"/>
      <c r="F1458" s="294"/>
      <c r="G1458" s="294"/>
      <c r="H1458" s="294"/>
      <c r="I1458" s="294"/>
      <c r="J1458" s="294"/>
      <c r="K1458" s="294"/>
      <c r="L1458" s="294"/>
      <c r="M1458" s="294"/>
      <c r="N1458" s="294"/>
      <c r="O1458" s="294"/>
      <c r="P1458" s="294"/>
      <c r="Q1458" s="294"/>
      <c r="R1458" s="294"/>
      <c r="S1458" s="294"/>
      <c r="T1458" s="289"/>
    </row>
    <row r="1459" spans="2:24" ht="18.75" customHeight="1">
      <c r="B1459" s="292"/>
      <c r="C1459" s="342" t="s">
        <v>195</v>
      </c>
      <c r="D1459" s="310"/>
      <c r="E1459" s="310"/>
      <c r="F1459" s="310"/>
      <c r="G1459" s="310"/>
      <c r="H1459" s="310"/>
      <c r="I1459" s="310"/>
      <c r="J1459" s="310"/>
      <c r="K1459" s="310"/>
      <c r="L1459" s="310"/>
      <c r="M1459" s="310"/>
      <c r="N1459" s="310"/>
      <c r="O1459" s="311"/>
      <c r="P1459" s="312">
        <f t="shared" ref="P1459:P1469" si="373">SUM(D1459:O1459)</f>
        <v>0</v>
      </c>
      <c r="Q1459" s="294"/>
      <c r="R1459" s="471"/>
      <c r="S1459" s="472"/>
      <c r="T1459" s="289"/>
    </row>
    <row r="1460" spans="2:24" ht="18.75" customHeight="1">
      <c r="B1460" s="292"/>
      <c r="C1460" s="342" t="s">
        <v>196</v>
      </c>
      <c r="D1460" s="155"/>
      <c r="E1460" s="155"/>
      <c r="F1460" s="155"/>
      <c r="G1460" s="155"/>
      <c r="H1460" s="155"/>
      <c r="I1460" s="155"/>
      <c r="J1460" s="155"/>
      <c r="K1460" s="155"/>
      <c r="L1460" s="155"/>
      <c r="M1460" s="155"/>
      <c r="N1460" s="155"/>
      <c r="O1460" s="156"/>
      <c r="P1460" s="312">
        <f t="shared" si="373"/>
        <v>0</v>
      </c>
      <c r="Q1460" s="294"/>
      <c r="R1460" s="471"/>
      <c r="S1460" s="472"/>
      <c r="T1460" s="289"/>
    </row>
    <row r="1461" spans="2:24" ht="18.75" customHeight="1">
      <c r="B1461" s="292"/>
      <c r="C1461" s="343" t="s">
        <v>197</v>
      </c>
      <c r="D1461" s="310"/>
      <c r="E1461" s="310"/>
      <c r="F1461" s="310"/>
      <c r="G1461" s="310"/>
      <c r="H1461" s="310"/>
      <c r="I1461" s="310"/>
      <c r="J1461" s="310"/>
      <c r="K1461" s="310"/>
      <c r="L1461" s="310"/>
      <c r="M1461" s="310"/>
      <c r="N1461" s="310"/>
      <c r="O1461" s="311"/>
      <c r="P1461" s="312">
        <f t="shared" si="373"/>
        <v>0</v>
      </c>
      <c r="Q1461" s="294"/>
      <c r="R1461" s="471"/>
      <c r="S1461" s="472"/>
      <c r="T1461" s="289"/>
    </row>
    <row r="1462" spans="2:24" ht="18.75" customHeight="1">
      <c r="B1462" s="292"/>
      <c r="C1462" s="343" t="s">
        <v>198</v>
      </c>
      <c r="D1462" s="310"/>
      <c r="E1462" s="310"/>
      <c r="F1462" s="310"/>
      <c r="G1462" s="310"/>
      <c r="H1462" s="310"/>
      <c r="I1462" s="310"/>
      <c r="J1462" s="310"/>
      <c r="K1462" s="310"/>
      <c r="L1462" s="310"/>
      <c r="M1462" s="310"/>
      <c r="N1462" s="310"/>
      <c r="O1462" s="311"/>
      <c r="P1462" s="312">
        <f t="shared" si="373"/>
        <v>0</v>
      </c>
      <c r="Q1462" s="294"/>
      <c r="R1462" s="471"/>
      <c r="S1462" s="472"/>
      <c r="T1462" s="289"/>
    </row>
    <row r="1463" spans="2:24" ht="18.75" customHeight="1">
      <c r="B1463" s="292"/>
      <c r="C1463" s="343" t="s">
        <v>199</v>
      </c>
      <c r="D1463" s="310"/>
      <c r="E1463" s="310"/>
      <c r="F1463" s="310"/>
      <c r="G1463" s="310"/>
      <c r="H1463" s="310"/>
      <c r="I1463" s="310"/>
      <c r="J1463" s="310"/>
      <c r="K1463" s="310"/>
      <c r="L1463" s="310"/>
      <c r="M1463" s="310"/>
      <c r="N1463" s="310"/>
      <c r="O1463" s="311"/>
      <c r="P1463" s="312">
        <f t="shared" si="373"/>
        <v>0</v>
      </c>
      <c r="Q1463" s="294"/>
      <c r="R1463" s="471"/>
      <c r="S1463" s="472"/>
      <c r="T1463" s="289"/>
    </row>
    <row r="1464" spans="2:24" ht="18.75" customHeight="1">
      <c r="B1464" s="292"/>
      <c r="C1464" s="343" t="s">
        <v>200</v>
      </c>
      <c r="D1464" s="310"/>
      <c r="E1464" s="310"/>
      <c r="F1464" s="310"/>
      <c r="G1464" s="310"/>
      <c r="H1464" s="310"/>
      <c r="I1464" s="310"/>
      <c r="J1464" s="310"/>
      <c r="K1464" s="310"/>
      <c r="L1464" s="310"/>
      <c r="M1464" s="310"/>
      <c r="N1464" s="310"/>
      <c r="O1464" s="311"/>
      <c r="P1464" s="312">
        <f t="shared" si="373"/>
        <v>0</v>
      </c>
      <c r="Q1464" s="294"/>
      <c r="R1464" s="471"/>
      <c r="S1464" s="472"/>
      <c r="T1464" s="289"/>
    </row>
    <row r="1465" spans="2:24" ht="18.75" customHeight="1">
      <c r="B1465" s="292"/>
      <c r="C1465" s="343" t="s">
        <v>201</v>
      </c>
      <c r="D1465" s="310"/>
      <c r="E1465" s="310"/>
      <c r="F1465" s="310"/>
      <c r="G1465" s="310"/>
      <c r="H1465" s="310"/>
      <c r="I1465" s="310"/>
      <c r="J1465" s="310"/>
      <c r="K1465" s="310"/>
      <c r="L1465" s="310"/>
      <c r="M1465" s="310"/>
      <c r="N1465" s="310"/>
      <c r="O1465" s="311"/>
      <c r="P1465" s="312">
        <f t="shared" si="373"/>
        <v>0</v>
      </c>
      <c r="Q1465" s="294"/>
      <c r="R1465" s="471"/>
      <c r="S1465" s="472"/>
      <c r="T1465" s="289"/>
    </row>
    <row r="1466" spans="2:24" ht="18.75" customHeight="1">
      <c r="B1466" s="292"/>
      <c r="C1466" s="343" t="s">
        <v>202</v>
      </c>
      <c r="D1466" s="310"/>
      <c r="E1466" s="310"/>
      <c r="F1466" s="310"/>
      <c r="G1466" s="310"/>
      <c r="H1466" s="310"/>
      <c r="I1466" s="310"/>
      <c r="J1466" s="310"/>
      <c r="K1466" s="310"/>
      <c r="L1466" s="310"/>
      <c r="M1466" s="310"/>
      <c r="N1466" s="310"/>
      <c r="O1466" s="311"/>
      <c r="P1466" s="312">
        <f t="shared" si="373"/>
        <v>0</v>
      </c>
      <c r="Q1466" s="294"/>
      <c r="R1466" s="471"/>
      <c r="S1466" s="472"/>
      <c r="T1466" s="289"/>
    </row>
    <row r="1467" spans="2:24" ht="18.75" customHeight="1">
      <c r="B1467" s="292"/>
      <c r="C1467" s="343" t="s">
        <v>203</v>
      </c>
      <c r="D1467" s="310"/>
      <c r="E1467" s="310"/>
      <c r="F1467" s="310"/>
      <c r="G1467" s="310"/>
      <c r="H1467" s="310"/>
      <c r="I1467" s="310"/>
      <c r="J1467" s="310"/>
      <c r="K1467" s="310"/>
      <c r="L1467" s="310"/>
      <c r="M1467" s="310"/>
      <c r="N1467" s="310"/>
      <c r="O1467" s="311"/>
      <c r="P1467" s="312">
        <f t="shared" si="373"/>
        <v>0</v>
      </c>
      <c r="Q1467" s="294"/>
      <c r="R1467" s="471"/>
      <c r="S1467" s="472"/>
      <c r="T1467" s="289"/>
    </row>
    <row r="1468" spans="2:24" ht="18.75" customHeight="1">
      <c r="B1468" s="292"/>
      <c r="C1468" s="343" t="s">
        <v>204</v>
      </c>
      <c r="D1468" s="310"/>
      <c r="E1468" s="310"/>
      <c r="F1468" s="310"/>
      <c r="G1468" s="310"/>
      <c r="H1468" s="310"/>
      <c r="I1468" s="310"/>
      <c r="J1468" s="310"/>
      <c r="K1468" s="310"/>
      <c r="L1468" s="310"/>
      <c r="M1468" s="310"/>
      <c r="N1468" s="310"/>
      <c r="O1468" s="311"/>
      <c r="P1468" s="312">
        <f t="shared" si="373"/>
        <v>0</v>
      </c>
      <c r="Q1468" s="294"/>
      <c r="R1468" s="471"/>
      <c r="S1468" s="472"/>
      <c r="T1468" s="289"/>
    </row>
    <row r="1469" spans="2:24" ht="18.75" customHeight="1">
      <c r="B1469" s="292"/>
      <c r="C1469" s="338" t="s">
        <v>205</v>
      </c>
      <c r="D1469" s="344">
        <f t="shared" ref="D1469:O1469" si="374">SUBTOTAL(9,D1459:D1468)</f>
        <v>0</v>
      </c>
      <c r="E1469" s="344">
        <f t="shared" si="374"/>
        <v>0</v>
      </c>
      <c r="F1469" s="344">
        <f t="shared" si="374"/>
        <v>0</v>
      </c>
      <c r="G1469" s="344">
        <f t="shared" si="374"/>
        <v>0</v>
      </c>
      <c r="H1469" s="344">
        <f t="shared" si="374"/>
        <v>0</v>
      </c>
      <c r="I1469" s="344">
        <f t="shared" si="374"/>
        <v>0</v>
      </c>
      <c r="J1469" s="344">
        <f t="shared" si="374"/>
        <v>0</v>
      </c>
      <c r="K1469" s="344">
        <f t="shared" si="374"/>
        <v>0</v>
      </c>
      <c r="L1469" s="344">
        <f t="shared" si="374"/>
        <v>0</v>
      </c>
      <c r="M1469" s="344">
        <f t="shared" si="374"/>
        <v>0</v>
      </c>
      <c r="N1469" s="344">
        <f t="shared" si="374"/>
        <v>0</v>
      </c>
      <c r="O1469" s="345">
        <f t="shared" si="374"/>
        <v>0</v>
      </c>
      <c r="P1469" s="312">
        <f t="shared" si="373"/>
        <v>0</v>
      </c>
      <c r="Q1469" s="294"/>
      <c r="R1469" s="471"/>
      <c r="S1469" s="472"/>
      <c r="T1469" s="289"/>
    </row>
    <row r="1470" spans="2:24" ht="18.75" customHeight="1">
      <c r="B1470" s="292"/>
      <c r="C1470" s="313" t="s">
        <v>206</v>
      </c>
      <c r="D1470" s="315"/>
      <c r="E1470" s="315"/>
      <c r="F1470" s="315"/>
      <c r="G1470" s="315"/>
      <c r="H1470" s="315"/>
      <c r="I1470" s="315"/>
      <c r="J1470" s="315"/>
      <c r="K1470" s="315"/>
      <c r="L1470" s="315"/>
      <c r="M1470" s="315"/>
      <c r="N1470" s="315"/>
      <c r="O1470" s="316"/>
      <c r="P1470" s="312">
        <f t="shared" ref="P1470:P1480" si="375">SUM(D1470:O1470)</f>
        <v>0</v>
      </c>
      <c r="Q1470" s="294"/>
      <c r="R1470" s="471"/>
      <c r="S1470" s="472"/>
      <c r="T1470" s="289"/>
    </row>
    <row r="1471" spans="2:24" ht="18.75" customHeight="1">
      <c r="B1471" s="292"/>
      <c r="C1471" s="313" t="s">
        <v>207</v>
      </c>
      <c r="D1471" s="315"/>
      <c r="E1471" s="315"/>
      <c r="F1471" s="315"/>
      <c r="G1471" s="315"/>
      <c r="H1471" s="315"/>
      <c r="I1471" s="315"/>
      <c r="J1471" s="315"/>
      <c r="K1471" s="315"/>
      <c r="L1471" s="315"/>
      <c r="M1471" s="315"/>
      <c r="N1471" s="315"/>
      <c r="O1471" s="316"/>
      <c r="P1471" s="312">
        <f t="shared" si="375"/>
        <v>0</v>
      </c>
      <c r="Q1471" s="294"/>
      <c r="R1471" s="471"/>
      <c r="S1471" s="472"/>
      <c r="T1471" s="289"/>
    </row>
    <row r="1472" spans="2:24" ht="18.75" customHeight="1">
      <c r="B1472" s="292"/>
      <c r="C1472" s="338" t="s">
        <v>208</v>
      </c>
      <c r="D1472" s="344">
        <f t="shared" ref="D1472:O1472" si="376">SUBTOTAL(9,D1470:D1471)</f>
        <v>0</v>
      </c>
      <c r="E1472" s="344">
        <f t="shared" si="376"/>
        <v>0</v>
      </c>
      <c r="F1472" s="344">
        <f t="shared" si="376"/>
        <v>0</v>
      </c>
      <c r="G1472" s="344">
        <f t="shared" si="376"/>
        <v>0</v>
      </c>
      <c r="H1472" s="344">
        <f t="shared" si="376"/>
        <v>0</v>
      </c>
      <c r="I1472" s="344">
        <f t="shared" si="376"/>
        <v>0</v>
      </c>
      <c r="J1472" s="344">
        <f t="shared" si="376"/>
        <v>0</v>
      </c>
      <c r="K1472" s="344">
        <f t="shared" si="376"/>
        <v>0</v>
      </c>
      <c r="L1472" s="344">
        <f t="shared" si="376"/>
        <v>0</v>
      </c>
      <c r="M1472" s="344">
        <f t="shared" si="376"/>
        <v>0</v>
      </c>
      <c r="N1472" s="344">
        <f t="shared" si="376"/>
        <v>0</v>
      </c>
      <c r="O1472" s="345">
        <f t="shared" si="376"/>
        <v>0</v>
      </c>
      <c r="P1472" s="312">
        <f t="shared" si="375"/>
        <v>0</v>
      </c>
      <c r="Q1472" s="294"/>
      <c r="R1472" s="471"/>
      <c r="S1472" s="472"/>
      <c r="T1472" s="289"/>
    </row>
    <row r="1473" spans="2:20" ht="18.75" customHeight="1">
      <c r="B1473" s="292"/>
      <c r="C1473" s="313" t="s">
        <v>209</v>
      </c>
      <c r="D1473" s="315"/>
      <c r="E1473" s="315"/>
      <c r="F1473" s="315"/>
      <c r="G1473" s="315"/>
      <c r="H1473" s="315"/>
      <c r="I1473" s="315"/>
      <c r="J1473" s="315"/>
      <c r="K1473" s="315"/>
      <c r="L1473" s="315"/>
      <c r="M1473" s="315"/>
      <c r="N1473" s="315"/>
      <c r="O1473" s="316"/>
      <c r="P1473" s="312">
        <f t="shared" si="375"/>
        <v>0</v>
      </c>
      <c r="Q1473" s="294"/>
      <c r="R1473" s="471"/>
      <c r="S1473" s="472"/>
      <c r="T1473" s="289"/>
    </row>
    <row r="1474" spans="2:20" ht="18.75" customHeight="1">
      <c r="B1474" s="292"/>
      <c r="C1474" s="313" t="s">
        <v>210</v>
      </c>
      <c r="D1474" s="315"/>
      <c r="E1474" s="315"/>
      <c r="F1474" s="315"/>
      <c r="G1474" s="315"/>
      <c r="H1474" s="315"/>
      <c r="I1474" s="315"/>
      <c r="J1474" s="315"/>
      <c r="K1474" s="315"/>
      <c r="L1474" s="315"/>
      <c r="M1474" s="315"/>
      <c r="N1474" s="315"/>
      <c r="O1474" s="316"/>
      <c r="P1474" s="312">
        <f t="shared" si="375"/>
        <v>0</v>
      </c>
      <c r="Q1474" s="294"/>
      <c r="R1474" s="471"/>
      <c r="S1474" s="472"/>
      <c r="T1474" s="289"/>
    </row>
    <row r="1475" spans="2:20" ht="18.75" customHeight="1">
      <c r="B1475" s="292"/>
      <c r="C1475" s="313" t="s">
        <v>211</v>
      </c>
      <c r="D1475" s="315"/>
      <c r="E1475" s="315"/>
      <c r="F1475" s="315"/>
      <c r="G1475" s="315"/>
      <c r="H1475" s="315"/>
      <c r="I1475" s="315"/>
      <c r="J1475" s="315"/>
      <c r="K1475" s="315"/>
      <c r="L1475" s="315"/>
      <c r="M1475" s="315"/>
      <c r="N1475" s="315"/>
      <c r="O1475" s="316"/>
      <c r="P1475" s="312">
        <f t="shared" si="375"/>
        <v>0</v>
      </c>
      <c r="Q1475" s="294"/>
      <c r="R1475" s="471"/>
      <c r="S1475" s="472"/>
      <c r="T1475" s="289"/>
    </row>
    <row r="1476" spans="2:20" ht="18.75" customHeight="1">
      <c r="B1476" s="292"/>
      <c r="C1476" s="313" t="s">
        <v>212</v>
      </c>
      <c r="D1476" s="315"/>
      <c r="E1476" s="315"/>
      <c r="F1476" s="315"/>
      <c r="G1476" s="315"/>
      <c r="H1476" s="315"/>
      <c r="I1476" s="315"/>
      <c r="J1476" s="315"/>
      <c r="K1476" s="315"/>
      <c r="L1476" s="315"/>
      <c r="M1476" s="315"/>
      <c r="N1476" s="315"/>
      <c r="O1476" s="316"/>
      <c r="P1476" s="312">
        <f t="shared" si="375"/>
        <v>0</v>
      </c>
      <c r="Q1476" s="294"/>
      <c r="R1476" s="471"/>
      <c r="S1476" s="472"/>
      <c r="T1476" s="289"/>
    </row>
    <row r="1477" spans="2:20" ht="18.75" customHeight="1">
      <c r="B1477" s="292"/>
      <c r="C1477" s="342" t="s">
        <v>213</v>
      </c>
      <c r="D1477" s="310"/>
      <c r="E1477" s="310"/>
      <c r="F1477" s="310"/>
      <c r="G1477" s="310"/>
      <c r="H1477" s="310"/>
      <c r="I1477" s="310"/>
      <c r="J1477" s="310"/>
      <c r="K1477" s="310"/>
      <c r="L1477" s="310"/>
      <c r="M1477" s="310"/>
      <c r="N1477" s="310"/>
      <c r="O1477" s="311"/>
      <c r="P1477" s="312">
        <f t="shared" si="375"/>
        <v>0</v>
      </c>
      <c r="Q1477" s="294"/>
      <c r="R1477" s="471"/>
      <c r="S1477" s="472"/>
      <c r="T1477" s="289"/>
    </row>
    <row r="1478" spans="2:20" ht="18.75" customHeight="1">
      <c r="B1478" s="292"/>
      <c r="C1478" s="346" t="s">
        <v>214</v>
      </c>
      <c r="D1478" s="310"/>
      <c r="E1478" s="310"/>
      <c r="F1478" s="310"/>
      <c r="G1478" s="310"/>
      <c r="H1478" s="310"/>
      <c r="I1478" s="310"/>
      <c r="J1478" s="310"/>
      <c r="K1478" s="310"/>
      <c r="L1478" s="310"/>
      <c r="M1478" s="310"/>
      <c r="N1478" s="310"/>
      <c r="O1478" s="311"/>
      <c r="P1478" s="312">
        <f t="shared" si="375"/>
        <v>0</v>
      </c>
      <c r="Q1478" s="294"/>
      <c r="R1478" s="471"/>
      <c r="S1478" s="472"/>
      <c r="T1478" s="289"/>
    </row>
    <row r="1479" spans="2:20" ht="18.75" customHeight="1">
      <c r="B1479" s="292"/>
      <c r="C1479" s="347" t="s">
        <v>215</v>
      </c>
      <c r="D1479" s="318"/>
      <c r="E1479" s="318"/>
      <c r="F1479" s="318"/>
      <c r="G1479" s="318"/>
      <c r="H1479" s="318"/>
      <c r="I1479" s="318"/>
      <c r="J1479" s="318"/>
      <c r="K1479" s="318"/>
      <c r="L1479" s="318"/>
      <c r="M1479" s="318"/>
      <c r="N1479" s="318"/>
      <c r="O1479" s="319"/>
      <c r="P1479" s="320">
        <f t="shared" si="375"/>
        <v>0</v>
      </c>
      <c r="Q1479" s="294"/>
      <c r="R1479" s="473"/>
      <c r="S1479" s="474"/>
      <c r="T1479" s="289"/>
    </row>
    <row r="1480" spans="2:20" ht="18.75" customHeight="1">
      <c r="B1480" s="292"/>
      <c r="C1480" s="348" t="s">
        <v>216</v>
      </c>
      <c r="D1480" s="322">
        <f t="shared" ref="D1480:O1480" si="377">SUBTOTAL(9,D1459:D1479)</f>
        <v>0</v>
      </c>
      <c r="E1480" s="322">
        <f t="shared" si="377"/>
        <v>0</v>
      </c>
      <c r="F1480" s="322">
        <f t="shared" si="377"/>
        <v>0</v>
      </c>
      <c r="G1480" s="322">
        <f t="shared" si="377"/>
        <v>0</v>
      </c>
      <c r="H1480" s="322">
        <f t="shared" si="377"/>
        <v>0</v>
      </c>
      <c r="I1480" s="322">
        <f t="shared" si="377"/>
        <v>0</v>
      </c>
      <c r="J1480" s="322">
        <f t="shared" si="377"/>
        <v>0</v>
      </c>
      <c r="K1480" s="322">
        <f t="shared" si="377"/>
        <v>0</v>
      </c>
      <c r="L1480" s="322">
        <f t="shared" si="377"/>
        <v>0</v>
      </c>
      <c r="M1480" s="322">
        <f t="shared" si="377"/>
        <v>0</v>
      </c>
      <c r="N1480" s="322">
        <f t="shared" si="377"/>
        <v>0</v>
      </c>
      <c r="O1480" s="323">
        <f t="shared" si="377"/>
        <v>0</v>
      </c>
      <c r="P1480" s="324">
        <f t="shared" si="375"/>
        <v>0</v>
      </c>
      <c r="Q1480" s="294"/>
      <c r="R1480" s="475"/>
      <c r="S1480" s="476"/>
      <c r="T1480" s="289"/>
    </row>
    <row r="1481" spans="2:20" ht="6" customHeight="1">
      <c r="B1481" s="292"/>
      <c r="C1481" s="294"/>
      <c r="D1481" s="294"/>
      <c r="E1481" s="294"/>
      <c r="F1481" s="294"/>
      <c r="G1481" s="294"/>
      <c r="H1481" s="294"/>
      <c r="I1481" s="294"/>
      <c r="J1481" s="294"/>
      <c r="K1481" s="294"/>
      <c r="L1481" s="294"/>
      <c r="M1481" s="294"/>
      <c r="N1481" s="294"/>
      <c r="O1481" s="294"/>
      <c r="P1481" s="294"/>
      <c r="Q1481" s="294"/>
      <c r="R1481" s="325"/>
      <c r="S1481" s="325"/>
      <c r="T1481" s="289"/>
    </row>
    <row r="1482" spans="2:20" ht="18.75" customHeight="1">
      <c r="B1482" s="326"/>
      <c r="C1482" s="342" t="s">
        <v>217</v>
      </c>
      <c r="D1482" s="327"/>
      <c r="E1482" s="327"/>
      <c r="F1482" s="327"/>
      <c r="G1482" s="327"/>
      <c r="H1482" s="327"/>
      <c r="I1482" s="327"/>
      <c r="J1482" s="327"/>
      <c r="K1482" s="327"/>
      <c r="L1482" s="327"/>
      <c r="M1482" s="327"/>
      <c r="N1482" s="327"/>
      <c r="O1482" s="328"/>
      <c r="P1482" s="329">
        <f t="shared" ref="P1482:P1483" si="378">SUM(D1482:O1482)</f>
        <v>0</v>
      </c>
      <c r="Q1482" s="294"/>
      <c r="R1482" s="471"/>
      <c r="S1482" s="472"/>
      <c r="T1482" s="289"/>
    </row>
    <row r="1483" spans="2:20" ht="18.75" customHeight="1">
      <c r="B1483" s="326"/>
      <c r="C1483" s="342" t="s">
        <v>218</v>
      </c>
      <c r="D1483" s="327"/>
      <c r="E1483" s="327"/>
      <c r="F1483" s="327"/>
      <c r="G1483" s="327"/>
      <c r="H1483" s="327"/>
      <c r="I1483" s="327"/>
      <c r="J1483" s="327"/>
      <c r="K1483" s="327"/>
      <c r="L1483" s="327"/>
      <c r="M1483" s="327"/>
      <c r="N1483" s="330"/>
      <c r="O1483" s="331"/>
      <c r="P1483" s="332">
        <f t="shared" si="378"/>
        <v>0</v>
      </c>
      <c r="Q1483" s="294"/>
      <c r="R1483" s="473"/>
      <c r="S1483" s="474"/>
      <c r="T1483" s="289"/>
    </row>
    <row r="1484" spans="2:20" s="308" customFormat="1" ht="18.75" customHeight="1">
      <c r="B1484" s="301"/>
      <c r="C1484" s="294"/>
      <c r="D1484" s="294"/>
      <c r="E1484" s="294"/>
      <c r="F1484" s="294"/>
      <c r="G1484" s="294"/>
      <c r="H1484" s="294"/>
      <c r="I1484" s="294"/>
      <c r="J1484" s="294"/>
      <c r="K1484" s="294"/>
      <c r="L1484" s="294"/>
      <c r="M1484" s="294"/>
      <c r="N1484" s="349" t="s">
        <v>219</v>
      </c>
      <c r="O1484" s="349"/>
      <c r="P1484" s="335">
        <f t="shared" ref="P1484:P1521" si="379">ROUND(IF(P1482*P1483=0,0,P1480/P1482*P1483),2)</f>
        <v>0</v>
      </c>
      <c r="Q1484" s="306"/>
      <c r="R1484" s="477"/>
      <c r="S1484" s="478"/>
      <c r="T1484" s="307"/>
    </row>
    <row r="1485" spans="2:20" ht="30" customHeight="1">
      <c r="B1485" s="289"/>
      <c r="C1485" s="294"/>
      <c r="D1485" s="294"/>
      <c r="E1485" s="294"/>
      <c r="F1485" s="294"/>
      <c r="G1485" s="294"/>
      <c r="H1485" s="294"/>
      <c r="I1485" s="294"/>
      <c r="J1485" s="294"/>
      <c r="K1485" s="294"/>
      <c r="L1485" s="294"/>
      <c r="M1485" s="294"/>
      <c r="N1485" s="294"/>
      <c r="O1485" s="294"/>
      <c r="P1485" s="294"/>
      <c r="Q1485" s="294"/>
      <c r="R1485" s="294"/>
      <c r="S1485" s="294"/>
      <c r="T1485" s="289"/>
    </row>
    <row r="1486" spans="2:20" ht="18.75" customHeight="1">
      <c r="B1486" s="292">
        <f t="shared" ref="B1486" si="380">D1486</f>
        <v>0</v>
      </c>
      <c r="C1486" s="337" t="s">
        <v>183</v>
      </c>
      <c r="D1486" s="479"/>
      <c r="E1486" s="480"/>
      <c r="F1486" s="480"/>
      <c r="G1486" s="480"/>
      <c r="H1486" s="480"/>
      <c r="I1486" s="481"/>
      <c r="J1486" s="294"/>
      <c r="K1486" s="294"/>
      <c r="L1486" s="295"/>
      <c r="M1486" s="294"/>
      <c r="N1486" s="294"/>
      <c r="O1486" s="294"/>
      <c r="P1486" s="296"/>
      <c r="Q1486" s="294"/>
      <c r="R1486" s="296"/>
      <c r="S1486" s="296"/>
      <c r="T1486" s="289"/>
    </row>
    <row r="1487" spans="2:20" ht="18.75" customHeight="1">
      <c r="B1487" s="292"/>
      <c r="C1487" s="338" t="s">
        <v>184</v>
      </c>
      <c r="D1487" s="479"/>
      <c r="E1487" s="480"/>
      <c r="F1487" s="480"/>
      <c r="G1487" s="480"/>
      <c r="H1487" s="480"/>
      <c r="I1487" s="481"/>
      <c r="J1487" s="294"/>
      <c r="K1487" s="295"/>
      <c r="L1487" s="294"/>
      <c r="M1487" s="294"/>
      <c r="N1487" s="294"/>
      <c r="O1487" s="294"/>
      <c r="P1487" s="296"/>
      <c r="Q1487" s="294"/>
      <c r="R1487" s="296"/>
      <c r="S1487" s="296"/>
      <c r="T1487" s="289"/>
    </row>
    <row r="1488" spans="2:20" ht="18.75" customHeight="1">
      <c r="B1488" s="292">
        <f t="shared" ref="B1488:B1490" si="381">D1488</f>
        <v>0</v>
      </c>
      <c r="C1488" s="338" t="s">
        <v>8</v>
      </c>
      <c r="D1488" s="479"/>
      <c r="E1488" s="480"/>
      <c r="F1488" s="480"/>
      <c r="G1488" s="480"/>
      <c r="H1488" s="480"/>
      <c r="I1488" s="481"/>
      <c r="J1488" s="294"/>
      <c r="K1488" s="294"/>
      <c r="L1488" s="295"/>
      <c r="M1488" s="294"/>
      <c r="N1488" s="294"/>
      <c r="O1488" s="294"/>
      <c r="P1488" s="296"/>
      <c r="Q1488" s="294"/>
      <c r="R1488" s="339" t="s">
        <v>185</v>
      </c>
      <c r="S1488" s="340"/>
      <c r="T1488" s="289"/>
    </row>
    <row r="1489" spans="2:24" ht="18.75" customHeight="1">
      <c r="B1489" s="292">
        <f t="shared" si="381"/>
        <v>0</v>
      </c>
      <c r="C1489" s="338" t="s">
        <v>186</v>
      </c>
      <c r="D1489" s="479"/>
      <c r="E1489" s="480"/>
      <c r="F1489" s="480"/>
      <c r="G1489" s="480"/>
      <c r="H1489" s="480"/>
      <c r="I1489" s="481"/>
      <c r="J1489" s="294"/>
      <c r="K1489" s="294"/>
      <c r="L1489" s="295"/>
      <c r="M1489" s="294"/>
      <c r="N1489" s="294"/>
      <c r="O1489" s="294"/>
      <c r="P1489" s="296"/>
      <c r="Q1489" s="294"/>
      <c r="R1489" s="298" t="s">
        <v>189</v>
      </c>
      <c r="S1489" s="299"/>
      <c r="T1489" s="289"/>
    </row>
    <row r="1490" spans="2:24" ht="18.75" customHeight="1">
      <c r="B1490" s="292">
        <f t="shared" si="381"/>
        <v>0</v>
      </c>
      <c r="C1490" s="338" t="s">
        <v>190</v>
      </c>
      <c r="D1490" s="479"/>
      <c r="E1490" s="480"/>
      <c r="F1490" s="480"/>
      <c r="G1490" s="480"/>
      <c r="H1490" s="480"/>
      <c r="I1490" s="481"/>
      <c r="J1490" s="294"/>
      <c r="K1490" s="294"/>
      <c r="L1490" s="295"/>
      <c r="M1490" s="294"/>
      <c r="N1490" s="294"/>
      <c r="O1490" s="294"/>
      <c r="P1490" s="296"/>
      <c r="Q1490" s="294"/>
      <c r="R1490" s="298" t="s">
        <v>191</v>
      </c>
      <c r="S1490" s="299"/>
      <c r="T1490" s="289"/>
    </row>
    <row r="1491" spans="2:24" ht="18.75" customHeight="1">
      <c r="B1491" s="292"/>
      <c r="C1491" s="338" t="s">
        <v>172</v>
      </c>
      <c r="D1491" s="471"/>
      <c r="E1491" s="482"/>
      <c r="F1491" s="482"/>
      <c r="G1491" s="482"/>
      <c r="H1491" s="482"/>
      <c r="I1491" s="472"/>
      <c r="J1491" s="294"/>
      <c r="K1491" s="295"/>
      <c r="L1491" s="294"/>
      <c r="M1491" s="294"/>
      <c r="N1491" s="294"/>
      <c r="O1491" s="294"/>
      <c r="P1491" s="296"/>
      <c r="Q1491" s="294"/>
      <c r="R1491" s="298" t="s">
        <v>192</v>
      </c>
      <c r="S1491" s="299"/>
      <c r="T1491" s="289"/>
    </row>
    <row r="1492" spans="2:24" ht="18.75" customHeight="1">
      <c r="B1492" s="341">
        <f t="shared" ref="B1492" si="382">D1492</f>
        <v>0</v>
      </c>
      <c r="C1492" s="338" t="s">
        <v>193</v>
      </c>
      <c r="D1492" s="483"/>
      <c r="E1492" s="484"/>
      <c r="F1492" s="484"/>
      <c r="G1492" s="484"/>
      <c r="H1492" s="484"/>
      <c r="I1492" s="485"/>
      <c r="J1492" s="294"/>
      <c r="K1492" s="295"/>
      <c r="L1492" s="294"/>
      <c r="M1492" s="294"/>
      <c r="N1492" s="294"/>
      <c r="O1492" s="294"/>
      <c r="P1492" s="296"/>
      <c r="Q1492" s="294"/>
      <c r="R1492" s="296"/>
      <c r="S1492" s="296"/>
      <c r="T1492" s="289"/>
    </row>
    <row r="1493" spans="2:24" ht="12" customHeight="1">
      <c r="B1493" s="292"/>
      <c r="C1493" s="294"/>
      <c r="D1493" s="294"/>
      <c r="E1493" s="294"/>
      <c r="F1493" s="294"/>
      <c r="G1493" s="294"/>
      <c r="H1493" s="294"/>
      <c r="I1493" s="294"/>
      <c r="J1493" s="294"/>
      <c r="K1493" s="294"/>
      <c r="L1493" s="294"/>
      <c r="M1493" s="294"/>
      <c r="N1493" s="294"/>
      <c r="O1493" s="294"/>
      <c r="P1493" s="294"/>
      <c r="Q1493" s="294"/>
      <c r="R1493" s="294"/>
      <c r="S1493" s="294"/>
      <c r="T1493" s="289"/>
    </row>
    <row r="1494" spans="2:24" s="308" customFormat="1" ht="18.75" customHeight="1">
      <c r="B1494" s="301"/>
      <c r="C1494" s="338" t="s">
        <v>187</v>
      </c>
      <c r="D1494" s="303"/>
      <c r="E1494" s="303"/>
      <c r="F1494" s="303"/>
      <c r="G1494" s="303"/>
      <c r="H1494" s="303"/>
      <c r="I1494" s="303"/>
      <c r="J1494" s="303"/>
      <c r="K1494" s="303"/>
      <c r="L1494" s="303"/>
      <c r="M1494" s="303"/>
      <c r="N1494" s="303"/>
      <c r="O1494" s="304"/>
      <c r="P1494" s="305" t="s">
        <v>188</v>
      </c>
      <c r="Q1494" s="306"/>
      <c r="R1494" s="486" t="s">
        <v>194</v>
      </c>
      <c r="S1494" s="487"/>
      <c r="T1494" s="307"/>
      <c r="V1494" s="288"/>
      <c r="W1494" s="288"/>
      <c r="X1494" s="288"/>
    </row>
    <row r="1495" spans="2:24" ht="6" customHeight="1">
      <c r="B1495" s="292"/>
      <c r="C1495" s="294"/>
      <c r="D1495" s="294"/>
      <c r="E1495" s="294"/>
      <c r="F1495" s="294"/>
      <c r="G1495" s="294"/>
      <c r="H1495" s="294"/>
      <c r="I1495" s="294"/>
      <c r="J1495" s="294"/>
      <c r="K1495" s="294"/>
      <c r="L1495" s="294"/>
      <c r="M1495" s="294"/>
      <c r="N1495" s="294"/>
      <c r="O1495" s="294"/>
      <c r="P1495" s="294"/>
      <c r="Q1495" s="294"/>
      <c r="R1495" s="294"/>
      <c r="S1495" s="294"/>
      <c r="T1495" s="289"/>
    </row>
    <row r="1496" spans="2:24" ht="18.75" customHeight="1">
      <c r="B1496" s="292"/>
      <c r="C1496" s="342" t="s">
        <v>195</v>
      </c>
      <c r="D1496" s="310"/>
      <c r="E1496" s="310"/>
      <c r="F1496" s="310"/>
      <c r="G1496" s="310"/>
      <c r="H1496" s="310"/>
      <c r="I1496" s="310"/>
      <c r="J1496" s="310"/>
      <c r="K1496" s="310"/>
      <c r="L1496" s="310"/>
      <c r="M1496" s="310"/>
      <c r="N1496" s="310"/>
      <c r="O1496" s="311"/>
      <c r="P1496" s="312">
        <f t="shared" ref="P1496:P1506" si="383">SUM(D1496:O1496)</f>
        <v>0</v>
      </c>
      <c r="Q1496" s="294"/>
      <c r="R1496" s="471"/>
      <c r="S1496" s="472"/>
      <c r="T1496" s="289"/>
    </row>
    <row r="1497" spans="2:24" ht="18.75" customHeight="1">
      <c r="B1497" s="292"/>
      <c r="C1497" s="342" t="s">
        <v>196</v>
      </c>
      <c r="D1497" s="155"/>
      <c r="E1497" s="155"/>
      <c r="F1497" s="155"/>
      <c r="G1497" s="155"/>
      <c r="H1497" s="155"/>
      <c r="I1497" s="155"/>
      <c r="J1497" s="155"/>
      <c r="K1497" s="155"/>
      <c r="L1497" s="155"/>
      <c r="M1497" s="155"/>
      <c r="N1497" s="155"/>
      <c r="O1497" s="156"/>
      <c r="P1497" s="312">
        <f t="shared" si="383"/>
        <v>0</v>
      </c>
      <c r="Q1497" s="294"/>
      <c r="R1497" s="471"/>
      <c r="S1497" s="472"/>
      <c r="T1497" s="289"/>
    </row>
    <row r="1498" spans="2:24" ht="18.75" customHeight="1">
      <c r="B1498" s="292"/>
      <c r="C1498" s="343" t="s">
        <v>197</v>
      </c>
      <c r="D1498" s="310"/>
      <c r="E1498" s="310"/>
      <c r="F1498" s="310"/>
      <c r="G1498" s="310"/>
      <c r="H1498" s="310"/>
      <c r="I1498" s="310"/>
      <c r="J1498" s="310"/>
      <c r="K1498" s="310"/>
      <c r="L1498" s="310"/>
      <c r="M1498" s="310"/>
      <c r="N1498" s="310"/>
      <c r="O1498" s="311"/>
      <c r="P1498" s="312">
        <f t="shared" si="383"/>
        <v>0</v>
      </c>
      <c r="Q1498" s="294"/>
      <c r="R1498" s="471"/>
      <c r="S1498" s="472"/>
      <c r="T1498" s="289"/>
    </row>
    <row r="1499" spans="2:24" ht="18.75" customHeight="1">
      <c r="B1499" s="292"/>
      <c r="C1499" s="343" t="s">
        <v>198</v>
      </c>
      <c r="D1499" s="310"/>
      <c r="E1499" s="310"/>
      <c r="F1499" s="310"/>
      <c r="G1499" s="310"/>
      <c r="H1499" s="310"/>
      <c r="I1499" s="310"/>
      <c r="J1499" s="310"/>
      <c r="K1499" s="310"/>
      <c r="L1499" s="310"/>
      <c r="M1499" s="310"/>
      <c r="N1499" s="310"/>
      <c r="O1499" s="311"/>
      <c r="P1499" s="312">
        <f t="shared" si="383"/>
        <v>0</v>
      </c>
      <c r="Q1499" s="294"/>
      <c r="R1499" s="471"/>
      <c r="S1499" s="472"/>
      <c r="T1499" s="289"/>
    </row>
    <row r="1500" spans="2:24" ht="18.75" customHeight="1">
      <c r="B1500" s="292"/>
      <c r="C1500" s="343" t="s">
        <v>199</v>
      </c>
      <c r="D1500" s="310"/>
      <c r="E1500" s="310"/>
      <c r="F1500" s="310"/>
      <c r="G1500" s="310"/>
      <c r="H1500" s="310"/>
      <c r="I1500" s="310"/>
      <c r="J1500" s="310"/>
      <c r="K1500" s="310"/>
      <c r="L1500" s="310"/>
      <c r="M1500" s="310"/>
      <c r="N1500" s="310"/>
      <c r="O1500" s="311"/>
      <c r="P1500" s="312">
        <f t="shared" si="383"/>
        <v>0</v>
      </c>
      <c r="Q1500" s="294"/>
      <c r="R1500" s="471"/>
      <c r="S1500" s="472"/>
      <c r="T1500" s="289"/>
    </row>
    <row r="1501" spans="2:24" ht="18.75" customHeight="1">
      <c r="B1501" s="292"/>
      <c r="C1501" s="343" t="s">
        <v>200</v>
      </c>
      <c r="D1501" s="310"/>
      <c r="E1501" s="310"/>
      <c r="F1501" s="310"/>
      <c r="G1501" s="310"/>
      <c r="H1501" s="310"/>
      <c r="I1501" s="310"/>
      <c r="J1501" s="310"/>
      <c r="K1501" s="310"/>
      <c r="L1501" s="310"/>
      <c r="M1501" s="310"/>
      <c r="N1501" s="310"/>
      <c r="O1501" s="311"/>
      <c r="P1501" s="312">
        <f t="shared" si="383"/>
        <v>0</v>
      </c>
      <c r="Q1501" s="294"/>
      <c r="R1501" s="471"/>
      <c r="S1501" s="472"/>
      <c r="T1501" s="289"/>
    </row>
    <row r="1502" spans="2:24" ht="18.75" customHeight="1">
      <c r="B1502" s="292"/>
      <c r="C1502" s="343" t="s">
        <v>201</v>
      </c>
      <c r="D1502" s="310"/>
      <c r="E1502" s="310"/>
      <c r="F1502" s="310"/>
      <c r="G1502" s="310"/>
      <c r="H1502" s="310"/>
      <c r="I1502" s="310"/>
      <c r="J1502" s="310"/>
      <c r="K1502" s="310"/>
      <c r="L1502" s="310"/>
      <c r="M1502" s="310"/>
      <c r="N1502" s="310"/>
      <c r="O1502" s="311"/>
      <c r="P1502" s="312">
        <f t="shared" si="383"/>
        <v>0</v>
      </c>
      <c r="Q1502" s="294"/>
      <c r="R1502" s="471"/>
      <c r="S1502" s="472"/>
      <c r="T1502" s="289"/>
    </row>
    <row r="1503" spans="2:24" ht="18.75" customHeight="1">
      <c r="B1503" s="292"/>
      <c r="C1503" s="343" t="s">
        <v>202</v>
      </c>
      <c r="D1503" s="310"/>
      <c r="E1503" s="310"/>
      <c r="F1503" s="310"/>
      <c r="G1503" s="310"/>
      <c r="H1503" s="310"/>
      <c r="I1503" s="310"/>
      <c r="J1503" s="310"/>
      <c r="K1503" s="310"/>
      <c r="L1503" s="310"/>
      <c r="M1503" s="310"/>
      <c r="N1503" s="310"/>
      <c r="O1503" s="311"/>
      <c r="P1503" s="312">
        <f t="shared" si="383"/>
        <v>0</v>
      </c>
      <c r="Q1503" s="294"/>
      <c r="R1503" s="471"/>
      <c r="S1503" s="472"/>
      <c r="T1503" s="289"/>
    </row>
    <row r="1504" spans="2:24" ht="18.75" customHeight="1">
      <c r="B1504" s="292"/>
      <c r="C1504" s="343" t="s">
        <v>203</v>
      </c>
      <c r="D1504" s="310"/>
      <c r="E1504" s="310"/>
      <c r="F1504" s="310"/>
      <c r="G1504" s="310"/>
      <c r="H1504" s="310"/>
      <c r="I1504" s="310"/>
      <c r="J1504" s="310"/>
      <c r="K1504" s="310"/>
      <c r="L1504" s="310"/>
      <c r="M1504" s="310"/>
      <c r="N1504" s="310"/>
      <c r="O1504" s="311"/>
      <c r="P1504" s="312">
        <f t="shared" si="383"/>
        <v>0</v>
      </c>
      <c r="Q1504" s="294"/>
      <c r="R1504" s="471"/>
      <c r="S1504" s="472"/>
      <c r="T1504" s="289"/>
    </row>
    <row r="1505" spans="2:20" ht="18.75" customHeight="1">
      <c r="B1505" s="292"/>
      <c r="C1505" s="343" t="s">
        <v>204</v>
      </c>
      <c r="D1505" s="310"/>
      <c r="E1505" s="310"/>
      <c r="F1505" s="310"/>
      <c r="G1505" s="310"/>
      <c r="H1505" s="310"/>
      <c r="I1505" s="310"/>
      <c r="J1505" s="310"/>
      <c r="K1505" s="310"/>
      <c r="L1505" s="310"/>
      <c r="M1505" s="310"/>
      <c r="N1505" s="310"/>
      <c r="O1505" s="311"/>
      <c r="P1505" s="312">
        <f t="shared" si="383"/>
        <v>0</v>
      </c>
      <c r="Q1505" s="294"/>
      <c r="R1505" s="471"/>
      <c r="S1505" s="472"/>
      <c r="T1505" s="289"/>
    </row>
    <row r="1506" spans="2:20" ht="18.75" customHeight="1">
      <c r="B1506" s="292"/>
      <c r="C1506" s="338" t="s">
        <v>205</v>
      </c>
      <c r="D1506" s="344">
        <f t="shared" ref="D1506:O1506" si="384">SUBTOTAL(9,D1496:D1505)</f>
        <v>0</v>
      </c>
      <c r="E1506" s="344">
        <f t="shared" si="384"/>
        <v>0</v>
      </c>
      <c r="F1506" s="344">
        <f t="shared" si="384"/>
        <v>0</v>
      </c>
      <c r="G1506" s="344">
        <f t="shared" si="384"/>
        <v>0</v>
      </c>
      <c r="H1506" s="344">
        <f t="shared" si="384"/>
        <v>0</v>
      </c>
      <c r="I1506" s="344">
        <f t="shared" si="384"/>
        <v>0</v>
      </c>
      <c r="J1506" s="344">
        <f t="shared" si="384"/>
        <v>0</v>
      </c>
      <c r="K1506" s="344">
        <f t="shared" si="384"/>
        <v>0</v>
      </c>
      <c r="L1506" s="344">
        <f t="shared" si="384"/>
        <v>0</v>
      </c>
      <c r="M1506" s="344">
        <f t="shared" si="384"/>
        <v>0</v>
      </c>
      <c r="N1506" s="344">
        <f t="shared" si="384"/>
        <v>0</v>
      </c>
      <c r="O1506" s="345">
        <f t="shared" si="384"/>
        <v>0</v>
      </c>
      <c r="P1506" s="312">
        <f t="shared" si="383"/>
        <v>0</v>
      </c>
      <c r="Q1506" s="294"/>
      <c r="R1506" s="471"/>
      <c r="S1506" s="472"/>
      <c r="T1506" s="289"/>
    </row>
    <row r="1507" spans="2:20" ht="18.75" customHeight="1">
      <c r="B1507" s="292"/>
      <c r="C1507" s="313" t="s">
        <v>206</v>
      </c>
      <c r="D1507" s="315"/>
      <c r="E1507" s="315"/>
      <c r="F1507" s="315"/>
      <c r="G1507" s="315"/>
      <c r="H1507" s="315"/>
      <c r="I1507" s="315"/>
      <c r="J1507" s="315"/>
      <c r="K1507" s="315"/>
      <c r="L1507" s="315"/>
      <c r="M1507" s="315"/>
      <c r="N1507" s="315"/>
      <c r="O1507" s="316"/>
      <c r="P1507" s="312">
        <f t="shared" ref="P1507:P1517" si="385">SUM(D1507:O1507)</f>
        <v>0</v>
      </c>
      <c r="Q1507" s="294"/>
      <c r="R1507" s="471"/>
      <c r="S1507" s="472"/>
      <c r="T1507" s="289"/>
    </row>
    <row r="1508" spans="2:20" ht="18.75" customHeight="1">
      <c r="B1508" s="292"/>
      <c r="C1508" s="313" t="s">
        <v>207</v>
      </c>
      <c r="D1508" s="315"/>
      <c r="E1508" s="315"/>
      <c r="F1508" s="315"/>
      <c r="G1508" s="315"/>
      <c r="H1508" s="315"/>
      <c r="I1508" s="315"/>
      <c r="J1508" s="315"/>
      <c r="K1508" s="315"/>
      <c r="L1508" s="315"/>
      <c r="M1508" s="315"/>
      <c r="N1508" s="315"/>
      <c r="O1508" s="316"/>
      <c r="P1508" s="312">
        <f t="shared" si="385"/>
        <v>0</v>
      </c>
      <c r="Q1508" s="294"/>
      <c r="R1508" s="471"/>
      <c r="S1508" s="472"/>
      <c r="T1508" s="289"/>
    </row>
    <row r="1509" spans="2:20" ht="18.75" customHeight="1">
      <c r="B1509" s="292"/>
      <c r="C1509" s="338" t="s">
        <v>208</v>
      </c>
      <c r="D1509" s="344">
        <f t="shared" ref="D1509:O1509" si="386">SUBTOTAL(9,D1507:D1508)</f>
        <v>0</v>
      </c>
      <c r="E1509" s="344">
        <f t="shared" si="386"/>
        <v>0</v>
      </c>
      <c r="F1509" s="344">
        <f t="shared" si="386"/>
        <v>0</v>
      </c>
      <c r="G1509" s="344">
        <f t="shared" si="386"/>
        <v>0</v>
      </c>
      <c r="H1509" s="344">
        <f t="shared" si="386"/>
        <v>0</v>
      </c>
      <c r="I1509" s="344">
        <f t="shared" si="386"/>
        <v>0</v>
      </c>
      <c r="J1509" s="344">
        <f t="shared" si="386"/>
        <v>0</v>
      </c>
      <c r="K1509" s="344">
        <f t="shared" si="386"/>
        <v>0</v>
      </c>
      <c r="L1509" s="344">
        <f t="shared" si="386"/>
        <v>0</v>
      </c>
      <c r="M1509" s="344">
        <f t="shared" si="386"/>
        <v>0</v>
      </c>
      <c r="N1509" s="344">
        <f t="shared" si="386"/>
        <v>0</v>
      </c>
      <c r="O1509" s="345">
        <f t="shared" si="386"/>
        <v>0</v>
      </c>
      <c r="P1509" s="312">
        <f t="shared" si="385"/>
        <v>0</v>
      </c>
      <c r="Q1509" s="294"/>
      <c r="R1509" s="471"/>
      <c r="S1509" s="472"/>
      <c r="T1509" s="289"/>
    </row>
    <row r="1510" spans="2:20" ht="18.75" customHeight="1">
      <c r="B1510" s="292"/>
      <c r="C1510" s="313" t="s">
        <v>209</v>
      </c>
      <c r="D1510" s="315"/>
      <c r="E1510" s="315"/>
      <c r="F1510" s="315"/>
      <c r="G1510" s="315"/>
      <c r="H1510" s="315"/>
      <c r="I1510" s="315"/>
      <c r="J1510" s="315"/>
      <c r="K1510" s="315"/>
      <c r="L1510" s="315"/>
      <c r="M1510" s="315"/>
      <c r="N1510" s="315"/>
      <c r="O1510" s="316"/>
      <c r="P1510" s="312">
        <f t="shared" si="385"/>
        <v>0</v>
      </c>
      <c r="Q1510" s="294"/>
      <c r="R1510" s="471"/>
      <c r="S1510" s="472"/>
      <c r="T1510" s="289"/>
    </row>
    <row r="1511" spans="2:20" ht="18.75" customHeight="1">
      <c r="B1511" s="292"/>
      <c r="C1511" s="313" t="s">
        <v>210</v>
      </c>
      <c r="D1511" s="315"/>
      <c r="E1511" s="315"/>
      <c r="F1511" s="315"/>
      <c r="G1511" s="315"/>
      <c r="H1511" s="315"/>
      <c r="I1511" s="315"/>
      <c r="J1511" s="315"/>
      <c r="K1511" s="315"/>
      <c r="L1511" s="315"/>
      <c r="M1511" s="315"/>
      <c r="N1511" s="315"/>
      <c r="O1511" s="316"/>
      <c r="P1511" s="312">
        <f t="shared" si="385"/>
        <v>0</v>
      </c>
      <c r="Q1511" s="294"/>
      <c r="R1511" s="471"/>
      <c r="S1511" s="472"/>
      <c r="T1511" s="289"/>
    </row>
    <row r="1512" spans="2:20" ht="18.75" customHeight="1">
      <c r="B1512" s="292"/>
      <c r="C1512" s="313" t="s">
        <v>211</v>
      </c>
      <c r="D1512" s="315"/>
      <c r="E1512" s="315"/>
      <c r="F1512" s="315"/>
      <c r="G1512" s="315"/>
      <c r="H1512" s="315"/>
      <c r="I1512" s="315"/>
      <c r="J1512" s="315"/>
      <c r="K1512" s="315"/>
      <c r="L1512" s="315"/>
      <c r="M1512" s="315"/>
      <c r="N1512" s="315"/>
      <c r="O1512" s="316"/>
      <c r="P1512" s="312">
        <f t="shared" si="385"/>
        <v>0</v>
      </c>
      <c r="Q1512" s="294"/>
      <c r="R1512" s="471"/>
      <c r="S1512" s="472"/>
      <c r="T1512" s="289"/>
    </row>
    <row r="1513" spans="2:20" ht="18.75" customHeight="1">
      <c r="B1513" s="292"/>
      <c r="C1513" s="313" t="s">
        <v>212</v>
      </c>
      <c r="D1513" s="315"/>
      <c r="E1513" s="315"/>
      <c r="F1513" s="315"/>
      <c r="G1513" s="315"/>
      <c r="H1513" s="315"/>
      <c r="I1513" s="315"/>
      <c r="J1513" s="315"/>
      <c r="K1513" s="315"/>
      <c r="L1513" s="315"/>
      <c r="M1513" s="315"/>
      <c r="N1513" s="315"/>
      <c r="O1513" s="316"/>
      <c r="P1513" s="312">
        <f t="shared" si="385"/>
        <v>0</v>
      </c>
      <c r="Q1513" s="294"/>
      <c r="R1513" s="471"/>
      <c r="S1513" s="472"/>
      <c r="T1513" s="289"/>
    </row>
    <row r="1514" spans="2:20" ht="18.75" customHeight="1">
      <c r="B1514" s="292"/>
      <c r="C1514" s="342" t="s">
        <v>213</v>
      </c>
      <c r="D1514" s="310"/>
      <c r="E1514" s="310"/>
      <c r="F1514" s="310"/>
      <c r="G1514" s="310"/>
      <c r="H1514" s="310"/>
      <c r="I1514" s="310"/>
      <c r="J1514" s="310"/>
      <c r="K1514" s="310"/>
      <c r="L1514" s="310"/>
      <c r="M1514" s="310"/>
      <c r="N1514" s="310"/>
      <c r="O1514" s="311"/>
      <c r="P1514" s="312">
        <f t="shared" si="385"/>
        <v>0</v>
      </c>
      <c r="Q1514" s="294"/>
      <c r="R1514" s="471"/>
      <c r="S1514" s="472"/>
      <c r="T1514" s="289"/>
    </row>
    <row r="1515" spans="2:20" ht="18.75" customHeight="1">
      <c r="B1515" s="292"/>
      <c r="C1515" s="346" t="s">
        <v>214</v>
      </c>
      <c r="D1515" s="310"/>
      <c r="E1515" s="310"/>
      <c r="F1515" s="310"/>
      <c r="G1515" s="310"/>
      <c r="H1515" s="310"/>
      <c r="I1515" s="310"/>
      <c r="J1515" s="310"/>
      <c r="K1515" s="310"/>
      <c r="L1515" s="310"/>
      <c r="M1515" s="310"/>
      <c r="N1515" s="310"/>
      <c r="O1515" s="311"/>
      <c r="P1515" s="312">
        <f t="shared" si="385"/>
        <v>0</v>
      </c>
      <c r="Q1515" s="294"/>
      <c r="R1515" s="471"/>
      <c r="S1515" s="472"/>
      <c r="T1515" s="289"/>
    </row>
    <row r="1516" spans="2:20" ht="18.75" customHeight="1">
      <c r="B1516" s="292"/>
      <c r="C1516" s="347" t="s">
        <v>215</v>
      </c>
      <c r="D1516" s="318"/>
      <c r="E1516" s="318"/>
      <c r="F1516" s="318"/>
      <c r="G1516" s="318"/>
      <c r="H1516" s="318"/>
      <c r="I1516" s="318"/>
      <c r="J1516" s="318"/>
      <c r="K1516" s="318"/>
      <c r="L1516" s="318"/>
      <c r="M1516" s="318"/>
      <c r="N1516" s="318"/>
      <c r="O1516" s="319"/>
      <c r="P1516" s="320">
        <f t="shared" si="385"/>
        <v>0</v>
      </c>
      <c r="Q1516" s="294"/>
      <c r="R1516" s="473"/>
      <c r="S1516" s="474"/>
      <c r="T1516" s="289"/>
    </row>
    <row r="1517" spans="2:20" ht="18.75" customHeight="1">
      <c r="B1517" s="292"/>
      <c r="C1517" s="348" t="s">
        <v>216</v>
      </c>
      <c r="D1517" s="322">
        <f t="shared" ref="D1517:O1517" si="387">SUBTOTAL(9,D1496:D1516)</f>
        <v>0</v>
      </c>
      <c r="E1517" s="322">
        <f t="shared" si="387"/>
        <v>0</v>
      </c>
      <c r="F1517" s="322">
        <f t="shared" si="387"/>
        <v>0</v>
      </c>
      <c r="G1517" s="322">
        <f t="shared" si="387"/>
        <v>0</v>
      </c>
      <c r="H1517" s="322">
        <f t="shared" si="387"/>
        <v>0</v>
      </c>
      <c r="I1517" s="322">
        <f t="shared" si="387"/>
        <v>0</v>
      </c>
      <c r="J1517" s="322">
        <f t="shared" si="387"/>
        <v>0</v>
      </c>
      <c r="K1517" s="322">
        <f t="shared" si="387"/>
        <v>0</v>
      </c>
      <c r="L1517" s="322">
        <f t="shared" si="387"/>
        <v>0</v>
      </c>
      <c r="M1517" s="322">
        <f t="shared" si="387"/>
        <v>0</v>
      </c>
      <c r="N1517" s="322">
        <f t="shared" si="387"/>
        <v>0</v>
      </c>
      <c r="O1517" s="323">
        <f t="shared" si="387"/>
        <v>0</v>
      </c>
      <c r="P1517" s="324">
        <f t="shared" si="385"/>
        <v>0</v>
      </c>
      <c r="Q1517" s="294"/>
      <c r="R1517" s="475"/>
      <c r="S1517" s="476"/>
      <c r="T1517" s="289"/>
    </row>
    <row r="1518" spans="2:20" ht="6" customHeight="1">
      <c r="B1518" s="292"/>
      <c r="C1518" s="294"/>
      <c r="D1518" s="294"/>
      <c r="E1518" s="294"/>
      <c r="F1518" s="294"/>
      <c r="G1518" s="294"/>
      <c r="H1518" s="294"/>
      <c r="I1518" s="294"/>
      <c r="J1518" s="294"/>
      <c r="K1518" s="294"/>
      <c r="L1518" s="294"/>
      <c r="M1518" s="294"/>
      <c r="N1518" s="294"/>
      <c r="O1518" s="294"/>
      <c r="P1518" s="294"/>
      <c r="Q1518" s="294"/>
      <c r="R1518" s="325"/>
      <c r="S1518" s="325"/>
      <c r="T1518" s="289"/>
    </row>
    <row r="1519" spans="2:20" ht="18.75" customHeight="1">
      <c r="B1519" s="326"/>
      <c r="C1519" s="342" t="s">
        <v>217</v>
      </c>
      <c r="D1519" s="327"/>
      <c r="E1519" s="327"/>
      <c r="F1519" s="327"/>
      <c r="G1519" s="327"/>
      <c r="H1519" s="327"/>
      <c r="I1519" s="327"/>
      <c r="J1519" s="327"/>
      <c r="K1519" s="327"/>
      <c r="L1519" s="327"/>
      <c r="M1519" s="327"/>
      <c r="N1519" s="327"/>
      <c r="O1519" s="328"/>
      <c r="P1519" s="329">
        <f t="shared" ref="P1519:P1520" si="388">SUM(D1519:O1519)</f>
        <v>0</v>
      </c>
      <c r="Q1519" s="294"/>
      <c r="R1519" s="471"/>
      <c r="S1519" s="472"/>
      <c r="T1519" s="289"/>
    </row>
    <row r="1520" spans="2:20" ht="18.75" customHeight="1">
      <c r="B1520" s="326"/>
      <c r="C1520" s="342" t="s">
        <v>218</v>
      </c>
      <c r="D1520" s="327"/>
      <c r="E1520" s="327"/>
      <c r="F1520" s="327"/>
      <c r="G1520" s="327"/>
      <c r="H1520" s="327"/>
      <c r="I1520" s="327"/>
      <c r="J1520" s="327"/>
      <c r="K1520" s="327"/>
      <c r="L1520" s="327"/>
      <c r="M1520" s="327"/>
      <c r="N1520" s="330"/>
      <c r="O1520" s="331"/>
      <c r="P1520" s="332">
        <f t="shared" si="388"/>
        <v>0</v>
      </c>
      <c r="Q1520" s="294"/>
      <c r="R1520" s="473"/>
      <c r="S1520" s="474"/>
      <c r="T1520" s="289"/>
    </row>
    <row r="1521" spans="2:24" s="308" customFormat="1" ht="18.75" customHeight="1">
      <c r="B1521" s="301"/>
      <c r="C1521" s="294"/>
      <c r="D1521" s="294"/>
      <c r="E1521" s="294"/>
      <c r="F1521" s="294"/>
      <c r="G1521" s="294"/>
      <c r="H1521" s="294"/>
      <c r="I1521" s="294"/>
      <c r="J1521" s="294"/>
      <c r="K1521" s="294"/>
      <c r="L1521" s="294"/>
      <c r="M1521" s="294"/>
      <c r="N1521" s="349" t="s">
        <v>219</v>
      </c>
      <c r="O1521" s="349"/>
      <c r="P1521" s="335">
        <f t="shared" si="379"/>
        <v>0</v>
      </c>
      <c r="Q1521" s="306"/>
      <c r="R1521" s="477"/>
      <c r="S1521" s="478"/>
      <c r="T1521" s="307"/>
    </row>
    <row r="1522" spans="2:24" ht="30" customHeight="1">
      <c r="B1522" s="289"/>
      <c r="C1522" s="294"/>
      <c r="D1522" s="294"/>
      <c r="E1522" s="294"/>
      <c r="F1522" s="294"/>
      <c r="G1522" s="294"/>
      <c r="H1522" s="294"/>
      <c r="I1522" s="294"/>
      <c r="J1522" s="294"/>
      <c r="K1522" s="294"/>
      <c r="L1522" s="294"/>
      <c r="M1522" s="294"/>
      <c r="N1522" s="294"/>
      <c r="O1522" s="294"/>
      <c r="P1522" s="294"/>
      <c r="Q1522" s="294"/>
      <c r="R1522" s="294"/>
      <c r="S1522" s="294"/>
      <c r="T1522" s="289"/>
    </row>
    <row r="1523" spans="2:24" ht="18.75" customHeight="1">
      <c r="B1523" s="292">
        <f t="shared" ref="B1523" si="389">D1523</f>
        <v>0</v>
      </c>
      <c r="C1523" s="337" t="s">
        <v>183</v>
      </c>
      <c r="D1523" s="479"/>
      <c r="E1523" s="480"/>
      <c r="F1523" s="480"/>
      <c r="G1523" s="480"/>
      <c r="H1523" s="480"/>
      <c r="I1523" s="481"/>
      <c r="J1523" s="294"/>
      <c r="K1523" s="294"/>
      <c r="L1523" s="295"/>
      <c r="M1523" s="294"/>
      <c r="N1523" s="294"/>
      <c r="O1523" s="294"/>
      <c r="P1523" s="296"/>
      <c r="Q1523" s="294"/>
      <c r="R1523" s="296"/>
      <c r="S1523" s="296"/>
      <c r="T1523" s="289"/>
    </row>
    <row r="1524" spans="2:24" ht="18.75" customHeight="1">
      <c r="B1524" s="292"/>
      <c r="C1524" s="338" t="s">
        <v>184</v>
      </c>
      <c r="D1524" s="479"/>
      <c r="E1524" s="480"/>
      <c r="F1524" s="480"/>
      <c r="G1524" s="480"/>
      <c r="H1524" s="480"/>
      <c r="I1524" s="481"/>
      <c r="J1524" s="294"/>
      <c r="K1524" s="295"/>
      <c r="L1524" s="294"/>
      <c r="M1524" s="294"/>
      <c r="N1524" s="294"/>
      <c r="O1524" s="294"/>
      <c r="P1524" s="296"/>
      <c r="Q1524" s="294"/>
      <c r="R1524" s="296"/>
      <c r="S1524" s="296"/>
      <c r="T1524" s="289"/>
    </row>
    <row r="1525" spans="2:24" ht="18.75" customHeight="1">
      <c r="B1525" s="292">
        <f t="shared" ref="B1525:B1527" si="390">D1525</f>
        <v>0</v>
      </c>
      <c r="C1525" s="338" t="s">
        <v>8</v>
      </c>
      <c r="D1525" s="479"/>
      <c r="E1525" s="480"/>
      <c r="F1525" s="480"/>
      <c r="G1525" s="480"/>
      <c r="H1525" s="480"/>
      <c r="I1525" s="481"/>
      <c r="J1525" s="294"/>
      <c r="K1525" s="294"/>
      <c r="L1525" s="295"/>
      <c r="M1525" s="294"/>
      <c r="N1525" s="294"/>
      <c r="O1525" s="294"/>
      <c r="P1525" s="296"/>
      <c r="Q1525" s="294"/>
      <c r="R1525" s="339" t="s">
        <v>185</v>
      </c>
      <c r="S1525" s="340"/>
      <c r="T1525" s="289"/>
    </row>
    <row r="1526" spans="2:24" ht="18.75" customHeight="1">
      <c r="B1526" s="292">
        <f t="shared" si="390"/>
        <v>0</v>
      </c>
      <c r="C1526" s="338" t="s">
        <v>186</v>
      </c>
      <c r="D1526" s="479"/>
      <c r="E1526" s="480"/>
      <c r="F1526" s="480"/>
      <c r="G1526" s="480"/>
      <c r="H1526" s="480"/>
      <c r="I1526" s="481"/>
      <c r="J1526" s="294"/>
      <c r="K1526" s="294"/>
      <c r="L1526" s="295"/>
      <c r="M1526" s="294"/>
      <c r="N1526" s="294"/>
      <c r="O1526" s="294"/>
      <c r="P1526" s="296"/>
      <c r="Q1526" s="294"/>
      <c r="R1526" s="298" t="s">
        <v>189</v>
      </c>
      <c r="S1526" s="299"/>
      <c r="T1526" s="289"/>
    </row>
    <row r="1527" spans="2:24" ht="18.75" customHeight="1">
      <c r="B1527" s="292">
        <f t="shared" si="390"/>
        <v>0</v>
      </c>
      <c r="C1527" s="338" t="s">
        <v>190</v>
      </c>
      <c r="D1527" s="479"/>
      <c r="E1527" s="480"/>
      <c r="F1527" s="480"/>
      <c r="G1527" s="480"/>
      <c r="H1527" s="480"/>
      <c r="I1527" s="481"/>
      <c r="J1527" s="294"/>
      <c r="K1527" s="294"/>
      <c r="L1527" s="295"/>
      <c r="M1527" s="294"/>
      <c r="N1527" s="294"/>
      <c r="O1527" s="294"/>
      <c r="P1527" s="296"/>
      <c r="Q1527" s="294"/>
      <c r="R1527" s="298" t="s">
        <v>191</v>
      </c>
      <c r="S1527" s="299"/>
      <c r="T1527" s="289"/>
    </row>
    <row r="1528" spans="2:24" ht="18.75" customHeight="1">
      <c r="B1528" s="292"/>
      <c r="C1528" s="338" t="s">
        <v>172</v>
      </c>
      <c r="D1528" s="471"/>
      <c r="E1528" s="482"/>
      <c r="F1528" s="482"/>
      <c r="G1528" s="482"/>
      <c r="H1528" s="482"/>
      <c r="I1528" s="472"/>
      <c r="J1528" s="294"/>
      <c r="K1528" s="295"/>
      <c r="L1528" s="294"/>
      <c r="M1528" s="294"/>
      <c r="N1528" s="294"/>
      <c r="O1528" s="294"/>
      <c r="P1528" s="296"/>
      <c r="Q1528" s="294"/>
      <c r="R1528" s="298" t="s">
        <v>192</v>
      </c>
      <c r="S1528" s="299"/>
      <c r="T1528" s="289"/>
    </row>
    <row r="1529" spans="2:24" ht="18.75" customHeight="1">
      <c r="B1529" s="341">
        <f t="shared" ref="B1529" si="391">D1529</f>
        <v>0</v>
      </c>
      <c r="C1529" s="338" t="s">
        <v>193</v>
      </c>
      <c r="D1529" s="483"/>
      <c r="E1529" s="484"/>
      <c r="F1529" s="484"/>
      <c r="G1529" s="484"/>
      <c r="H1529" s="484"/>
      <c r="I1529" s="485"/>
      <c r="J1529" s="294"/>
      <c r="K1529" s="295"/>
      <c r="L1529" s="294"/>
      <c r="M1529" s="294"/>
      <c r="N1529" s="294"/>
      <c r="O1529" s="294"/>
      <c r="P1529" s="296"/>
      <c r="Q1529" s="294"/>
      <c r="R1529" s="296"/>
      <c r="S1529" s="296"/>
      <c r="T1529" s="289"/>
    </row>
    <row r="1530" spans="2:24" ht="12" customHeight="1">
      <c r="B1530" s="292"/>
      <c r="C1530" s="294"/>
      <c r="D1530" s="294"/>
      <c r="E1530" s="294"/>
      <c r="F1530" s="294"/>
      <c r="G1530" s="294"/>
      <c r="H1530" s="294"/>
      <c r="I1530" s="294"/>
      <c r="J1530" s="294"/>
      <c r="K1530" s="294"/>
      <c r="L1530" s="294"/>
      <c r="M1530" s="294"/>
      <c r="N1530" s="294"/>
      <c r="O1530" s="294"/>
      <c r="P1530" s="294"/>
      <c r="Q1530" s="294"/>
      <c r="R1530" s="294"/>
      <c r="S1530" s="294"/>
      <c r="T1530" s="289"/>
    </row>
    <row r="1531" spans="2:24" s="308" customFormat="1" ht="18.75" customHeight="1">
      <c r="B1531" s="301"/>
      <c r="C1531" s="338" t="s">
        <v>187</v>
      </c>
      <c r="D1531" s="303"/>
      <c r="E1531" s="303"/>
      <c r="F1531" s="303"/>
      <c r="G1531" s="303"/>
      <c r="H1531" s="303"/>
      <c r="I1531" s="303"/>
      <c r="J1531" s="303"/>
      <c r="K1531" s="303"/>
      <c r="L1531" s="303"/>
      <c r="M1531" s="303"/>
      <c r="N1531" s="303"/>
      <c r="O1531" s="304"/>
      <c r="P1531" s="305" t="s">
        <v>188</v>
      </c>
      <c r="Q1531" s="306"/>
      <c r="R1531" s="486" t="s">
        <v>194</v>
      </c>
      <c r="S1531" s="487"/>
      <c r="T1531" s="307"/>
      <c r="V1531" s="288"/>
      <c r="W1531" s="288"/>
      <c r="X1531" s="288"/>
    </row>
    <row r="1532" spans="2:24" ht="6" customHeight="1">
      <c r="B1532" s="292"/>
      <c r="C1532" s="294"/>
      <c r="D1532" s="294"/>
      <c r="E1532" s="294"/>
      <c r="F1532" s="294"/>
      <c r="G1532" s="294"/>
      <c r="H1532" s="294"/>
      <c r="I1532" s="294"/>
      <c r="J1532" s="294"/>
      <c r="K1532" s="294"/>
      <c r="L1532" s="294"/>
      <c r="M1532" s="294"/>
      <c r="N1532" s="294"/>
      <c r="O1532" s="294"/>
      <c r="P1532" s="294"/>
      <c r="Q1532" s="294"/>
      <c r="R1532" s="294"/>
      <c r="S1532" s="294"/>
      <c r="T1532" s="289"/>
    </row>
    <row r="1533" spans="2:24" ht="18.75" customHeight="1">
      <c r="B1533" s="292"/>
      <c r="C1533" s="342" t="s">
        <v>195</v>
      </c>
      <c r="D1533" s="310"/>
      <c r="E1533" s="310"/>
      <c r="F1533" s="310"/>
      <c r="G1533" s="310"/>
      <c r="H1533" s="310"/>
      <c r="I1533" s="310"/>
      <c r="J1533" s="310"/>
      <c r="K1533" s="310"/>
      <c r="L1533" s="310"/>
      <c r="M1533" s="310"/>
      <c r="N1533" s="310"/>
      <c r="O1533" s="311"/>
      <c r="P1533" s="312">
        <f t="shared" ref="P1533:P1543" si="392">SUM(D1533:O1533)</f>
        <v>0</v>
      </c>
      <c r="Q1533" s="294"/>
      <c r="R1533" s="471"/>
      <c r="S1533" s="472"/>
      <c r="T1533" s="289"/>
    </row>
    <row r="1534" spans="2:24" ht="18.75" customHeight="1">
      <c r="B1534" s="292"/>
      <c r="C1534" s="342" t="s">
        <v>196</v>
      </c>
      <c r="D1534" s="155"/>
      <c r="E1534" s="155"/>
      <c r="F1534" s="155"/>
      <c r="G1534" s="155"/>
      <c r="H1534" s="155"/>
      <c r="I1534" s="155"/>
      <c r="J1534" s="155"/>
      <c r="K1534" s="155"/>
      <c r="L1534" s="155"/>
      <c r="M1534" s="155"/>
      <c r="N1534" s="155"/>
      <c r="O1534" s="156"/>
      <c r="P1534" s="312">
        <f t="shared" si="392"/>
        <v>0</v>
      </c>
      <c r="Q1534" s="294"/>
      <c r="R1534" s="471"/>
      <c r="S1534" s="472"/>
      <c r="T1534" s="289"/>
    </row>
    <row r="1535" spans="2:24" ht="18.75" customHeight="1">
      <c r="B1535" s="292"/>
      <c r="C1535" s="343" t="s">
        <v>197</v>
      </c>
      <c r="D1535" s="310"/>
      <c r="E1535" s="310"/>
      <c r="F1535" s="310"/>
      <c r="G1535" s="310"/>
      <c r="H1535" s="310"/>
      <c r="I1535" s="310"/>
      <c r="J1535" s="310"/>
      <c r="K1535" s="310"/>
      <c r="L1535" s="310"/>
      <c r="M1535" s="310"/>
      <c r="N1535" s="310"/>
      <c r="O1535" s="311"/>
      <c r="P1535" s="312">
        <f t="shared" si="392"/>
        <v>0</v>
      </c>
      <c r="Q1535" s="294"/>
      <c r="R1535" s="471"/>
      <c r="S1535" s="472"/>
      <c r="T1535" s="289"/>
    </row>
    <row r="1536" spans="2:24" ht="18.75" customHeight="1">
      <c r="B1536" s="292"/>
      <c r="C1536" s="343" t="s">
        <v>198</v>
      </c>
      <c r="D1536" s="310"/>
      <c r="E1536" s="310"/>
      <c r="F1536" s="310"/>
      <c r="G1536" s="310"/>
      <c r="H1536" s="310"/>
      <c r="I1536" s="310"/>
      <c r="J1536" s="310"/>
      <c r="K1536" s="310"/>
      <c r="L1536" s="310"/>
      <c r="M1536" s="310"/>
      <c r="N1536" s="310"/>
      <c r="O1536" s="311"/>
      <c r="P1536" s="312">
        <f t="shared" si="392"/>
        <v>0</v>
      </c>
      <c r="Q1536" s="294"/>
      <c r="R1536" s="471"/>
      <c r="S1536" s="472"/>
      <c r="T1536" s="289"/>
    </row>
    <row r="1537" spans="2:20" ht="18.75" customHeight="1">
      <c r="B1537" s="292"/>
      <c r="C1537" s="343" t="s">
        <v>199</v>
      </c>
      <c r="D1537" s="310"/>
      <c r="E1537" s="310"/>
      <c r="F1537" s="310"/>
      <c r="G1537" s="310"/>
      <c r="H1537" s="310"/>
      <c r="I1537" s="310"/>
      <c r="J1537" s="310"/>
      <c r="K1537" s="310"/>
      <c r="L1537" s="310"/>
      <c r="M1537" s="310"/>
      <c r="N1537" s="310"/>
      <c r="O1537" s="311"/>
      <c r="P1537" s="312">
        <f t="shared" si="392"/>
        <v>0</v>
      </c>
      <c r="Q1537" s="294"/>
      <c r="R1537" s="471"/>
      <c r="S1537" s="472"/>
      <c r="T1537" s="289"/>
    </row>
    <row r="1538" spans="2:20" ht="18.75" customHeight="1">
      <c r="B1538" s="292"/>
      <c r="C1538" s="343" t="s">
        <v>200</v>
      </c>
      <c r="D1538" s="310"/>
      <c r="E1538" s="310"/>
      <c r="F1538" s="310"/>
      <c r="G1538" s="310"/>
      <c r="H1538" s="310"/>
      <c r="I1538" s="310"/>
      <c r="J1538" s="310"/>
      <c r="K1538" s="310"/>
      <c r="L1538" s="310"/>
      <c r="M1538" s="310"/>
      <c r="N1538" s="310"/>
      <c r="O1538" s="311"/>
      <c r="P1538" s="312">
        <f t="shared" si="392"/>
        <v>0</v>
      </c>
      <c r="Q1538" s="294"/>
      <c r="R1538" s="471"/>
      <c r="S1538" s="472"/>
      <c r="T1538" s="289"/>
    </row>
    <row r="1539" spans="2:20" ht="18.75" customHeight="1">
      <c r="B1539" s="292"/>
      <c r="C1539" s="343" t="s">
        <v>201</v>
      </c>
      <c r="D1539" s="310"/>
      <c r="E1539" s="310"/>
      <c r="F1539" s="310"/>
      <c r="G1539" s="310"/>
      <c r="H1539" s="310"/>
      <c r="I1539" s="310"/>
      <c r="J1539" s="310"/>
      <c r="K1539" s="310"/>
      <c r="L1539" s="310"/>
      <c r="M1539" s="310"/>
      <c r="N1539" s="310"/>
      <c r="O1539" s="311"/>
      <c r="P1539" s="312">
        <f t="shared" si="392"/>
        <v>0</v>
      </c>
      <c r="Q1539" s="294"/>
      <c r="R1539" s="471"/>
      <c r="S1539" s="472"/>
      <c r="T1539" s="289"/>
    </row>
    <row r="1540" spans="2:20" ht="18.75" customHeight="1">
      <c r="B1540" s="292"/>
      <c r="C1540" s="343" t="s">
        <v>202</v>
      </c>
      <c r="D1540" s="310"/>
      <c r="E1540" s="310"/>
      <c r="F1540" s="310"/>
      <c r="G1540" s="310"/>
      <c r="H1540" s="310"/>
      <c r="I1540" s="310"/>
      <c r="J1540" s="310"/>
      <c r="K1540" s="310"/>
      <c r="L1540" s="310"/>
      <c r="M1540" s="310"/>
      <c r="N1540" s="310"/>
      <c r="O1540" s="311"/>
      <c r="P1540" s="312">
        <f t="shared" si="392"/>
        <v>0</v>
      </c>
      <c r="Q1540" s="294"/>
      <c r="R1540" s="471"/>
      <c r="S1540" s="472"/>
      <c r="T1540" s="289"/>
    </row>
    <row r="1541" spans="2:20" ht="18.75" customHeight="1">
      <c r="B1541" s="292"/>
      <c r="C1541" s="343" t="s">
        <v>203</v>
      </c>
      <c r="D1541" s="310"/>
      <c r="E1541" s="310"/>
      <c r="F1541" s="310"/>
      <c r="G1541" s="310"/>
      <c r="H1541" s="310"/>
      <c r="I1541" s="310"/>
      <c r="J1541" s="310"/>
      <c r="K1541" s="310"/>
      <c r="L1541" s="310"/>
      <c r="M1541" s="310"/>
      <c r="N1541" s="310"/>
      <c r="O1541" s="311"/>
      <c r="P1541" s="312">
        <f t="shared" si="392"/>
        <v>0</v>
      </c>
      <c r="Q1541" s="294"/>
      <c r="R1541" s="471"/>
      <c r="S1541" s="472"/>
      <c r="T1541" s="289"/>
    </row>
    <row r="1542" spans="2:20" ht="18.75" customHeight="1">
      <c r="B1542" s="292"/>
      <c r="C1542" s="343" t="s">
        <v>204</v>
      </c>
      <c r="D1542" s="310"/>
      <c r="E1542" s="310"/>
      <c r="F1542" s="310"/>
      <c r="G1542" s="310"/>
      <c r="H1542" s="310"/>
      <c r="I1542" s="310"/>
      <c r="J1542" s="310"/>
      <c r="K1542" s="310"/>
      <c r="L1542" s="310"/>
      <c r="M1542" s="310"/>
      <c r="N1542" s="310"/>
      <c r="O1542" s="311"/>
      <c r="P1542" s="312">
        <f t="shared" si="392"/>
        <v>0</v>
      </c>
      <c r="Q1542" s="294"/>
      <c r="R1542" s="471"/>
      <c r="S1542" s="472"/>
      <c r="T1542" s="289"/>
    </row>
    <row r="1543" spans="2:20" ht="18.75" customHeight="1">
      <c r="B1543" s="292"/>
      <c r="C1543" s="338" t="s">
        <v>205</v>
      </c>
      <c r="D1543" s="344">
        <f t="shared" ref="D1543:O1543" si="393">SUBTOTAL(9,D1533:D1542)</f>
        <v>0</v>
      </c>
      <c r="E1543" s="344">
        <f t="shared" si="393"/>
        <v>0</v>
      </c>
      <c r="F1543" s="344">
        <f t="shared" si="393"/>
        <v>0</v>
      </c>
      <c r="G1543" s="344">
        <f t="shared" si="393"/>
        <v>0</v>
      </c>
      <c r="H1543" s="344">
        <f t="shared" si="393"/>
        <v>0</v>
      </c>
      <c r="I1543" s="344">
        <f t="shared" si="393"/>
        <v>0</v>
      </c>
      <c r="J1543" s="344">
        <f t="shared" si="393"/>
        <v>0</v>
      </c>
      <c r="K1543" s="344">
        <f t="shared" si="393"/>
        <v>0</v>
      </c>
      <c r="L1543" s="344">
        <f t="shared" si="393"/>
        <v>0</v>
      </c>
      <c r="M1543" s="344">
        <f t="shared" si="393"/>
        <v>0</v>
      </c>
      <c r="N1543" s="344">
        <f t="shared" si="393"/>
        <v>0</v>
      </c>
      <c r="O1543" s="345">
        <f t="shared" si="393"/>
        <v>0</v>
      </c>
      <c r="P1543" s="312">
        <f t="shared" si="392"/>
        <v>0</v>
      </c>
      <c r="Q1543" s="294"/>
      <c r="R1543" s="471"/>
      <c r="S1543" s="472"/>
      <c r="T1543" s="289"/>
    </row>
    <row r="1544" spans="2:20" ht="18.75" customHeight="1">
      <c r="B1544" s="292"/>
      <c r="C1544" s="313" t="s">
        <v>206</v>
      </c>
      <c r="D1544" s="315"/>
      <c r="E1544" s="315"/>
      <c r="F1544" s="315"/>
      <c r="G1544" s="315"/>
      <c r="H1544" s="315"/>
      <c r="I1544" s="315"/>
      <c r="J1544" s="315"/>
      <c r="K1544" s="315"/>
      <c r="L1544" s="315"/>
      <c r="M1544" s="315"/>
      <c r="N1544" s="315"/>
      <c r="O1544" s="316"/>
      <c r="P1544" s="312">
        <f t="shared" ref="P1544:P1554" si="394">SUM(D1544:O1544)</f>
        <v>0</v>
      </c>
      <c r="Q1544" s="294"/>
      <c r="R1544" s="471"/>
      <c r="S1544" s="472"/>
      <c r="T1544" s="289"/>
    </row>
    <row r="1545" spans="2:20" ht="18.75" customHeight="1">
      <c r="B1545" s="292"/>
      <c r="C1545" s="313" t="s">
        <v>207</v>
      </c>
      <c r="D1545" s="315"/>
      <c r="E1545" s="315"/>
      <c r="F1545" s="315"/>
      <c r="G1545" s="315"/>
      <c r="H1545" s="315"/>
      <c r="I1545" s="315"/>
      <c r="J1545" s="315"/>
      <c r="K1545" s="315"/>
      <c r="L1545" s="315"/>
      <c r="M1545" s="315"/>
      <c r="N1545" s="315"/>
      <c r="O1545" s="316"/>
      <c r="P1545" s="312">
        <f t="shared" si="394"/>
        <v>0</v>
      </c>
      <c r="Q1545" s="294"/>
      <c r="R1545" s="471"/>
      <c r="S1545" s="472"/>
      <c r="T1545" s="289"/>
    </row>
    <row r="1546" spans="2:20" ht="18.75" customHeight="1">
      <c r="B1546" s="292"/>
      <c r="C1546" s="338" t="s">
        <v>208</v>
      </c>
      <c r="D1546" s="344">
        <f t="shared" ref="D1546:O1546" si="395">SUBTOTAL(9,D1544:D1545)</f>
        <v>0</v>
      </c>
      <c r="E1546" s="344">
        <f t="shared" si="395"/>
        <v>0</v>
      </c>
      <c r="F1546" s="344">
        <f t="shared" si="395"/>
        <v>0</v>
      </c>
      <c r="G1546" s="344">
        <f t="shared" si="395"/>
        <v>0</v>
      </c>
      <c r="H1546" s="344">
        <f t="shared" si="395"/>
        <v>0</v>
      </c>
      <c r="I1546" s="344">
        <f t="shared" si="395"/>
        <v>0</v>
      </c>
      <c r="J1546" s="344">
        <f t="shared" si="395"/>
        <v>0</v>
      </c>
      <c r="K1546" s="344">
        <f t="shared" si="395"/>
        <v>0</v>
      </c>
      <c r="L1546" s="344">
        <f t="shared" si="395"/>
        <v>0</v>
      </c>
      <c r="M1546" s="344">
        <f t="shared" si="395"/>
        <v>0</v>
      </c>
      <c r="N1546" s="344">
        <f t="shared" si="395"/>
        <v>0</v>
      </c>
      <c r="O1546" s="345">
        <f t="shared" si="395"/>
        <v>0</v>
      </c>
      <c r="P1546" s="312">
        <f t="shared" si="394"/>
        <v>0</v>
      </c>
      <c r="Q1546" s="294"/>
      <c r="R1546" s="471"/>
      <c r="S1546" s="472"/>
      <c r="T1546" s="289"/>
    </row>
    <row r="1547" spans="2:20" ht="18.75" customHeight="1">
      <c r="B1547" s="292"/>
      <c r="C1547" s="313" t="s">
        <v>209</v>
      </c>
      <c r="D1547" s="315"/>
      <c r="E1547" s="315"/>
      <c r="F1547" s="315"/>
      <c r="G1547" s="315"/>
      <c r="H1547" s="315"/>
      <c r="I1547" s="315"/>
      <c r="J1547" s="315"/>
      <c r="K1547" s="315"/>
      <c r="L1547" s="315"/>
      <c r="M1547" s="315"/>
      <c r="N1547" s="315"/>
      <c r="O1547" s="316"/>
      <c r="P1547" s="312">
        <f t="shared" si="394"/>
        <v>0</v>
      </c>
      <c r="Q1547" s="294"/>
      <c r="R1547" s="471"/>
      <c r="S1547" s="472"/>
      <c r="T1547" s="289"/>
    </row>
    <row r="1548" spans="2:20" ht="18.75" customHeight="1">
      <c r="B1548" s="292"/>
      <c r="C1548" s="313" t="s">
        <v>210</v>
      </c>
      <c r="D1548" s="315"/>
      <c r="E1548" s="315"/>
      <c r="F1548" s="315"/>
      <c r="G1548" s="315"/>
      <c r="H1548" s="315"/>
      <c r="I1548" s="315"/>
      <c r="J1548" s="315"/>
      <c r="K1548" s="315"/>
      <c r="L1548" s="315"/>
      <c r="M1548" s="315"/>
      <c r="N1548" s="315"/>
      <c r="O1548" s="316"/>
      <c r="P1548" s="312">
        <f t="shared" si="394"/>
        <v>0</v>
      </c>
      <c r="Q1548" s="294"/>
      <c r="R1548" s="471"/>
      <c r="S1548" s="472"/>
      <c r="T1548" s="289"/>
    </row>
    <row r="1549" spans="2:20" ht="18.75" customHeight="1">
      <c r="B1549" s="292"/>
      <c r="C1549" s="313" t="s">
        <v>211</v>
      </c>
      <c r="D1549" s="315"/>
      <c r="E1549" s="315"/>
      <c r="F1549" s="315"/>
      <c r="G1549" s="315"/>
      <c r="H1549" s="315"/>
      <c r="I1549" s="315"/>
      <c r="J1549" s="315"/>
      <c r="K1549" s="315"/>
      <c r="L1549" s="315"/>
      <c r="M1549" s="315"/>
      <c r="N1549" s="315"/>
      <c r="O1549" s="316"/>
      <c r="P1549" s="312">
        <f t="shared" si="394"/>
        <v>0</v>
      </c>
      <c r="Q1549" s="294"/>
      <c r="R1549" s="471"/>
      <c r="S1549" s="472"/>
      <c r="T1549" s="289"/>
    </row>
    <row r="1550" spans="2:20" ht="18.75" customHeight="1">
      <c r="B1550" s="292"/>
      <c r="C1550" s="313" t="s">
        <v>212</v>
      </c>
      <c r="D1550" s="315"/>
      <c r="E1550" s="315"/>
      <c r="F1550" s="315"/>
      <c r="G1550" s="315"/>
      <c r="H1550" s="315"/>
      <c r="I1550" s="315"/>
      <c r="J1550" s="315"/>
      <c r="K1550" s="315"/>
      <c r="L1550" s="315"/>
      <c r="M1550" s="315"/>
      <c r="N1550" s="315"/>
      <c r="O1550" s="316"/>
      <c r="P1550" s="312">
        <f t="shared" si="394"/>
        <v>0</v>
      </c>
      <c r="Q1550" s="294"/>
      <c r="R1550" s="471"/>
      <c r="S1550" s="472"/>
      <c r="T1550" s="289"/>
    </row>
    <row r="1551" spans="2:20" ht="18.75" customHeight="1">
      <c r="B1551" s="292"/>
      <c r="C1551" s="342" t="s">
        <v>213</v>
      </c>
      <c r="D1551" s="310"/>
      <c r="E1551" s="310"/>
      <c r="F1551" s="310"/>
      <c r="G1551" s="310"/>
      <c r="H1551" s="310"/>
      <c r="I1551" s="310"/>
      <c r="J1551" s="310"/>
      <c r="K1551" s="310"/>
      <c r="L1551" s="310"/>
      <c r="M1551" s="310"/>
      <c r="N1551" s="310"/>
      <c r="O1551" s="311"/>
      <c r="P1551" s="312">
        <f t="shared" si="394"/>
        <v>0</v>
      </c>
      <c r="Q1551" s="294"/>
      <c r="R1551" s="471"/>
      <c r="S1551" s="472"/>
      <c r="T1551" s="289"/>
    </row>
    <row r="1552" spans="2:20" ht="18.75" customHeight="1">
      <c r="B1552" s="292"/>
      <c r="C1552" s="346" t="s">
        <v>214</v>
      </c>
      <c r="D1552" s="310"/>
      <c r="E1552" s="310"/>
      <c r="F1552" s="310"/>
      <c r="G1552" s="310"/>
      <c r="H1552" s="310"/>
      <c r="I1552" s="310"/>
      <c r="J1552" s="310"/>
      <c r="K1552" s="310"/>
      <c r="L1552" s="310"/>
      <c r="M1552" s="310"/>
      <c r="N1552" s="310"/>
      <c r="O1552" s="311"/>
      <c r="P1552" s="312">
        <f t="shared" si="394"/>
        <v>0</v>
      </c>
      <c r="Q1552" s="294"/>
      <c r="R1552" s="471"/>
      <c r="S1552" s="472"/>
      <c r="T1552" s="289"/>
    </row>
    <row r="1553" spans="2:24" ht="18.75" customHeight="1">
      <c r="B1553" s="292"/>
      <c r="C1553" s="347" t="s">
        <v>215</v>
      </c>
      <c r="D1553" s="318"/>
      <c r="E1553" s="318"/>
      <c r="F1553" s="318"/>
      <c r="G1553" s="318"/>
      <c r="H1553" s="318"/>
      <c r="I1553" s="318"/>
      <c r="J1553" s="318"/>
      <c r="K1553" s="318"/>
      <c r="L1553" s="318"/>
      <c r="M1553" s="318"/>
      <c r="N1553" s="318"/>
      <c r="O1553" s="319"/>
      <c r="P1553" s="320">
        <f t="shared" si="394"/>
        <v>0</v>
      </c>
      <c r="Q1553" s="294"/>
      <c r="R1553" s="473"/>
      <c r="S1553" s="474"/>
      <c r="T1553" s="289"/>
    </row>
    <row r="1554" spans="2:24" ht="18.75" customHeight="1">
      <c r="B1554" s="292"/>
      <c r="C1554" s="348" t="s">
        <v>216</v>
      </c>
      <c r="D1554" s="322">
        <f t="shared" ref="D1554:O1554" si="396">SUBTOTAL(9,D1533:D1553)</f>
        <v>0</v>
      </c>
      <c r="E1554" s="322">
        <f t="shared" si="396"/>
        <v>0</v>
      </c>
      <c r="F1554" s="322">
        <f t="shared" si="396"/>
        <v>0</v>
      </c>
      <c r="G1554" s="322">
        <f t="shared" si="396"/>
        <v>0</v>
      </c>
      <c r="H1554" s="322">
        <f t="shared" si="396"/>
        <v>0</v>
      </c>
      <c r="I1554" s="322">
        <f t="shared" si="396"/>
        <v>0</v>
      </c>
      <c r="J1554" s="322">
        <f t="shared" si="396"/>
        <v>0</v>
      </c>
      <c r="K1554" s="322">
        <f t="shared" si="396"/>
        <v>0</v>
      </c>
      <c r="L1554" s="322">
        <f t="shared" si="396"/>
        <v>0</v>
      </c>
      <c r="M1554" s="322">
        <f t="shared" si="396"/>
        <v>0</v>
      </c>
      <c r="N1554" s="322">
        <f t="shared" si="396"/>
        <v>0</v>
      </c>
      <c r="O1554" s="323">
        <f t="shared" si="396"/>
        <v>0</v>
      </c>
      <c r="P1554" s="324">
        <f t="shared" si="394"/>
        <v>0</v>
      </c>
      <c r="Q1554" s="294"/>
      <c r="R1554" s="475"/>
      <c r="S1554" s="476"/>
      <c r="T1554" s="289"/>
    </row>
    <row r="1555" spans="2:24" ht="6" customHeight="1">
      <c r="B1555" s="292"/>
      <c r="C1555" s="294"/>
      <c r="D1555" s="294"/>
      <c r="E1555" s="294"/>
      <c r="F1555" s="294"/>
      <c r="G1555" s="294"/>
      <c r="H1555" s="294"/>
      <c r="I1555" s="294"/>
      <c r="J1555" s="294"/>
      <c r="K1555" s="294"/>
      <c r="L1555" s="294"/>
      <c r="M1555" s="294"/>
      <c r="N1555" s="294"/>
      <c r="O1555" s="294"/>
      <c r="P1555" s="294"/>
      <c r="Q1555" s="294"/>
      <c r="R1555" s="325"/>
      <c r="S1555" s="325"/>
      <c r="T1555" s="289"/>
    </row>
    <row r="1556" spans="2:24" ht="18.75" customHeight="1">
      <c r="B1556" s="326"/>
      <c r="C1556" s="342" t="s">
        <v>217</v>
      </c>
      <c r="D1556" s="327"/>
      <c r="E1556" s="327"/>
      <c r="F1556" s="327"/>
      <c r="G1556" s="327"/>
      <c r="H1556" s="327"/>
      <c r="I1556" s="327"/>
      <c r="J1556" s="327"/>
      <c r="K1556" s="327"/>
      <c r="L1556" s="327"/>
      <c r="M1556" s="327"/>
      <c r="N1556" s="327"/>
      <c r="O1556" s="328"/>
      <c r="P1556" s="329">
        <f t="shared" ref="P1556:P1557" si="397">SUM(D1556:O1556)</f>
        <v>0</v>
      </c>
      <c r="Q1556" s="294"/>
      <c r="R1556" s="471"/>
      <c r="S1556" s="472"/>
      <c r="T1556" s="289"/>
    </row>
    <row r="1557" spans="2:24" ht="18.75" customHeight="1">
      <c r="B1557" s="326"/>
      <c r="C1557" s="342" t="s">
        <v>218</v>
      </c>
      <c r="D1557" s="327"/>
      <c r="E1557" s="327"/>
      <c r="F1557" s="327"/>
      <c r="G1557" s="327"/>
      <c r="H1557" s="327"/>
      <c r="I1557" s="327"/>
      <c r="J1557" s="327"/>
      <c r="K1557" s="327"/>
      <c r="L1557" s="327"/>
      <c r="M1557" s="327"/>
      <c r="N1557" s="330"/>
      <c r="O1557" s="331"/>
      <c r="P1557" s="332">
        <f t="shared" si="397"/>
        <v>0</v>
      </c>
      <c r="Q1557" s="294"/>
      <c r="R1557" s="473"/>
      <c r="S1557" s="474"/>
      <c r="T1557" s="289"/>
    </row>
    <row r="1558" spans="2:24" s="308" customFormat="1" ht="18.75" customHeight="1">
      <c r="B1558" s="301"/>
      <c r="C1558" s="294"/>
      <c r="D1558" s="294"/>
      <c r="E1558" s="294"/>
      <c r="F1558" s="294"/>
      <c r="G1558" s="294"/>
      <c r="H1558" s="294"/>
      <c r="I1558" s="294"/>
      <c r="J1558" s="294"/>
      <c r="K1558" s="294"/>
      <c r="L1558" s="294"/>
      <c r="M1558" s="294"/>
      <c r="N1558" s="349" t="s">
        <v>219</v>
      </c>
      <c r="O1558" s="349"/>
      <c r="P1558" s="335">
        <f t="shared" ref="P1558:P1595" si="398">ROUND(IF(P1556*P1557=0,0,P1554/P1556*P1557),2)</f>
        <v>0</v>
      </c>
      <c r="Q1558" s="306"/>
      <c r="R1558" s="477"/>
      <c r="S1558" s="478"/>
      <c r="T1558" s="307"/>
    </row>
    <row r="1559" spans="2:24" ht="30" customHeight="1">
      <c r="B1559" s="289"/>
      <c r="C1559" s="294"/>
      <c r="D1559" s="294"/>
      <c r="E1559" s="294"/>
      <c r="F1559" s="294"/>
      <c r="G1559" s="294"/>
      <c r="H1559" s="294"/>
      <c r="I1559" s="294"/>
      <c r="J1559" s="294"/>
      <c r="K1559" s="294"/>
      <c r="L1559" s="294"/>
      <c r="M1559" s="294"/>
      <c r="N1559" s="294"/>
      <c r="O1559" s="294"/>
      <c r="P1559" s="294"/>
      <c r="Q1559" s="294"/>
      <c r="R1559" s="294"/>
      <c r="S1559" s="294"/>
      <c r="T1559" s="289"/>
    </row>
    <row r="1560" spans="2:24" ht="18.75" customHeight="1">
      <c r="B1560" s="292">
        <f t="shared" ref="B1560" si="399">D1560</f>
        <v>0</v>
      </c>
      <c r="C1560" s="337" t="s">
        <v>183</v>
      </c>
      <c r="D1560" s="479"/>
      <c r="E1560" s="480"/>
      <c r="F1560" s="480"/>
      <c r="G1560" s="480"/>
      <c r="H1560" s="480"/>
      <c r="I1560" s="481"/>
      <c r="J1560" s="294"/>
      <c r="K1560" s="294"/>
      <c r="L1560" s="295"/>
      <c r="M1560" s="294"/>
      <c r="N1560" s="294"/>
      <c r="O1560" s="294"/>
      <c r="P1560" s="296"/>
      <c r="Q1560" s="294"/>
      <c r="R1560" s="296"/>
      <c r="S1560" s="296"/>
      <c r="T1560" s="289"/>
    </row>
    <row r="1561" spans="2:24" ht="18.75" customHeight="1">
      <c r="B1561" s="292"/>
      <c r="C1561" s="338" t="s">
        <v>184</v>
      </c>
      <c r="D1561" s="479"/>
      <c r="E1561" s="480"/>
      <c r="F1561" s="480"/>
      <c r="G1561" s="480"/>
      <c r="H1561" s="480"/>
      <c r="I1561" s="481"/>
      <c r="J1561" s="294"/>
      <c r="K1561" s="295"/>
      <c r="L1561" s="294"/>
      <c r="M1561" s="294"/>
      <c r="N1561" s="294"/>
      <c r="O1561" s="294"/>
      <c r="P1561" s="296"/>
      <c r="Q1561" s="294"/>
      <c r="R1561" s="296"/>
      <c r="S1561" s="296"/>
      <c r="T1561" s="289"/>
    </row>
    <row r="1562" spans="2:24" ht="18.75" customHeight="1">
      <c r="B1562" s="292">
        <f t="shared" ref="B1562:B1564" si="400">D1562</f>
        <v>0</v>
      </c>
      <c r="C1562" s="338" t="s">
        <v>8</v>
      </c>
      <c r="D1562" s="479"/>
      <c r="E1562" s="480"/>
      <c r="F1562" s="480"/>
      <c r="G1562" s="480"/>
      <c r="H1562" s="480"/>
      <c r="I1562" s="481"/>
      <c r="J1562" s="294"/>
      <c r="K1562" s="294"/>
      <c r="L1562" s="295"/>
      <c r="M1562" s="294"/>
      <c r="N1562" s="294"/>
      <c r="O1562" s="294"/>
      <c r="P1562" s="296"/>
      <c r="Q1562" s="294"/>
      <c r="R1562" s="339" t="s">
        <v>185</v>
      </c>
      <c r="S1562" s="340"/>
      <c r="T1562" s="289"/>
    </row>
    <row r="1563" spans="2:24" ht="18.75" customHeight="1">
      <c r="B1563" s="292">
        <f t="shared" si="400"/>
        <v>0</v>
      </c>
      <c r="C1563" s="338" t="s">
        <v>186</v>
      </c>
      <c r="D1563" s="479"/>
      <c r="E1563" s="480"/>
      <c r="F1563" s="480"/>
      <c r="G1563" s="480"/>
      <c r="H1563" s="480"/>
      <c r="I1563" s="481"/>
      <c r="J1563" s="294"/>
      <c r="K1563" s="294"/>
      <c r="L1563" s="295"/>
      <c r="M1563" s="294"/>
      <c r="N1563" s="294"/>
      <c r="O1563" s="294"/>
      <c r="P1563" s="296"/>
      <c r="Q1563" s="294"/>
      <c r="R1563" s="298" t="s">
        <v>189</v>
      </c>
      <c r="S1563" s="299"/>
      <c r="T1563" s="289"/>
    </row>
    <row r="1564" spans="2:24" ht="18.75" customHeight="1">
      <c r="B1564" s="292">
        <f t="shared" si="400"/>
        <v>0</v>
      </c>
      <c r="C1564" s="338" t="s">
        <v>190</v>
      </c>
      <c r="D1564" s="479"/>
      <c r="E1564" s="480"/>
      <c r="F1564" s="480"/>
      <c r="G1564" s="480"/>
      <c r="H1564" s="480"/>
      <c r="I1564" s="481"/>
      <c r="J1564" s="294"/>
      <c r="K1564" s="294"/>
      <c r="L1564" s="295"/>
      <c r="M1564" s="294"/>
      <c r="N1564" s="294"/>
      <c r="O1564" s="294"/>
      <c r="P1564" s="296"/>
      <c r="Q1564" s="294"/>
      <c r="R1564" s="298" t="s">
        <v>191</v>
      </c>
      <c r="S1564" s="299"/>
      <c r="T1564" s="289"/>
    </row>
    <row r="1565" spans="2:24" ht="18.75" customHeight="1">
      <c r="B1565" s="292"/>
      <c r="C1565" s="338" t="s">
        <v>172</v>
      </c>
      <c r="D1565" s="471"/>
      <c r="E1565" s="482"/>
      <c r="F1565" s="482"/>
      <c r="G1565" s="482"/>
      <c r="H1565" s="482"/>
      <c r="I1565" s="472"/>
      <c r="J1565" s="294"/>
      <c r="K1565" s="295"/>
      <c r="L1565" s="294"/>
      <c r="M1565" s="294"/>
      <c r="N1565" s="294"/>
      <c r="O1565" s="294"/>
      <c r="P1565" s="296"/>
      <c r="Q1565" s="294"/>
      <c r="R1565" s="298" t="s">
        <v>192</v>
      </c>
      <c r="S1565" s="299"/>
      <c r="T1565" s="289"/>
    </row>
    <row r="1566" spans="2:24" ht="18.75" customHeight="1">
      <c r="B1566" s="341">
        <f t="shared" ref="B1566" si="401">D1566</f>
        <v>0</v>
      </c>
      <c r="C1566" s="338" t="s">
        <v>193</v>
      </c>
      <c r="D1566" s="483"/>
      <c r="E1566" s="484"/>
      <c r="F1566" s="484"/>
      <c r="G1566" s="484"/>
      <c r="H1566" s="484"/>
      <c r="I1566" s="485"/>
      <c r="J1566" s="294"/>
      <c r="K1566" s="295"/>
      <c r="L1566" s="294"/>
      <c r="M1566" s="294"/>
      <c r="N1566" s="294"/>
      <c r="O1566" s="294"/>
      <c r="P1566" s="296"/>
      <c r="Q1566" s="294"/>
      <c r="R1566" s="296"/>
      <c r="S1566" s="296"/>
      <c r="T1566" s="289"/>
    </row>
    <row r="1567" spans="2:24" ht="12" customHeight="1">
      <c r="B1567" s="292"/>
      <c r="C1567" s="294"/>
      <c r="D1567" s="294"/>
      <c r="E1567" s="294"/>
      <c r="F1567" s="294"/>
      <c r="G1567" s="294"/>
      <c r="H1567" s="294"/>
      <c r="I1567" s="294"/>
      <c r="J1567" s="294"/>
      <c r="K1567" s="294"/>
      <c r="L1567" s="294"/>
      <c r="M1567" s="294"/>
      <c r="N1567" s="294"/>
      <c r="O1567" s="294"/>
      <c r="P1567" s="294"/>
      <c r="Q1567" s="294"/>
      <c r="R1567" s="294"/>
      <c r="S1567" s="294"/>
      <c r="T1567" s="289"/>
    </row>
    <row r="1568" spans="2:24" s="308" customFormat="1" ht="18.75" customHeight="1">
      <c r="B1568" s="301"/>
      <c r="C1568" s="338" t="s">
        <v>187</v>
      </c>
      <c r="D1568" s="303"/>
      <c r="E1568" s="303"/>
      <c r="F1568" s="303"/>
      <c r="G1568" s="303"/>
      <c r="H1568" s="303"/>
      <c r="I1568" s="303"/>
      <c r="J1568" s="303"/>
      <c r="K1568" s="303"/>
      <c r="L1568" s="303"/>
      <c r="M1568" s="303"/>
      <c r="N1568" s="303"/>
      <c r="O1568" s="304"/>
      <c r="P1568" s="305" t="s">
        <v>188</v>
      </c>
      <c r="Q1568" s="306"/>
      <c r="R1568" s="486" t="s">
        <v>194</v>
      </c>
      <c r="S1568" s="487"/>
      <c r="T1568" s="307"/>
      <c r="V1568" s="288"/>
      <c r="W1568" s="288"/>
      <c r="X1568" s="288"/>
    </row>
    <row r="1569" spans="2:20" ht="6" customHeight="1">
      <c r="B1569" s="292"/>
      <c r="C1569" s="294"/>
      <c r="D1569" s="294"/>
      <c r="E1569" s="294"/>
      <c r="F1569" s="294"/>
      <c r="G1569" s="294"/>
      <c r="H1569" s="294"/>
      <c r="I1569" s="294"/>
      <c r="J1569" s="294"/>
      <c r="K1569" s="294"/>
      <c r="L1569" s="294"/>
      <c r="M1569" s="294"/>
      <c r="N1569" s="294"/>
      <c r="O1569" s="294"/>
      <c r="P1569" s="294"/>
      <c r="Q1569" s="294"/>
      <c r="R1569" s="294"/>
      <c r="S1569" s="294"/>
      <c r="T1569" s="289"/>
    </row>
    <row r="1570" spans="2:20" ht="18.75" customHeight="1">
      <c r="B1570" s="292"/>
      <c r="C1570" s="342" t="s">
        <v>195</v>
      </c>
      <c r="D1570" s="310"/>
      <c r="E1570" s="310"/>
      <c r="F1570" s="310"/>
      <c r="G1570" s="310"/>
      <c r="H1570" s="310"/>
      <c r="I1570" s="310"/>
      <c r="J1570" s="310"/>
      <c r="K1570" s="310"/>
      <c r="L1570" s="310"/>
      <c r="M1570" s="310"/>
      <c r="N1570" s="310"/>
      <c r="O1570" s="311"/>
      <c r="P1570" s="312">
        <f t="shared" ref="P1570:P1580" si="402">SUM(D1570:O1570)</f>
        <v>0</v>
      </c>
      <c r="Q1570" s="294"/>
      <c r="R1570" s="471"/>
      <c r="S1570" s="472"/>
      <c r="T1570" s="289"/>
    </row>
    <row r="1571" spans="2:20" ht="18.75" customHeight="1">
      <c r="B1571" s="292"/>
      <c r="C1571" s="342" t="s">
        <v>196</v>
      </c>
      <c r="D1571" s="155"/>
      <c r="E1571" s="155"/>
      <c r="F1571" s="155"/>
      <c r="G1571" s="155"/>
      <c r="H1571" s="155"/>
      <c r="I1571" s="155"/>
      <c r="J1571" s="155"/>
      <c r="K1571" s="155"/>
      <c r="L1571" s="155"/>
      <c r="M1571" s="155"/>
      <c r="N1571" s="155"/>
      <c r="O1571" s="156"/>
      <c r="P1571" s="312">
        <f t="shared" si="402"/>
        <v>0</v>
      </c>
      <c r="Q1571" s="294"/>
      <c r="R1571" s="471"/>
      <c r="S1571" s="472"/>
      <c r="T1571" s="289"/>
    </row>
    <row r="1572" spans="2:20" ht="18.75" customHeight="1">
      <c r="B1572" s="292"/>
      <c r="C1572" s="343" t="s">
        <v>197</v>
      </c>
      <c r="D1572" s="310"/>
      <c r="E1572" s="310"/>
      <c r="F1572" s="310"/>
      <c r="G1572" s="310"/>
      <c r="H1572" s="310"/>
      <c r="I1572" s="310"/>
      <c r="J1572" s="310"/>
      <c r="K1572" s="310"/>
      <c r="L1572" s="310"/>
      <c r="M1572" s="310"/>
      <c r="N1572" s="310"/>
      <c r="O1572" s="311"/>
      <c r="P1572" s="312">
        <f t="shared" si="402"/>
        <v>0</v>
      </c>
      <c r="Q1572" s="294"/>
      <c r="R1572" s="471"/>
      <c r="S1572" s="472"/>
      <c r="T1572" s="289"/>
    </row>
    <row r="1573" spans="2:20" ht="18.75" customHeight="1">
      <c r="B1573" s="292"/>
      <c r="C1573" s="343" t="s">
        <v>198</v>
      </c>
      <c r="D1573" s="310"/>
      <c r="E1573" s="310"/>
      <c r="F1573" s="310"/>
      <c r="G1573" s="310"/>
      <c r="H1573" s="310"/>
      <c r="I1573" s="310"/>
      <c r="J1573" s="310"/>
      <c r="K1573" s="310"/>
      <c r="L1573" s="310"/>
      <c r="M1573" s="310"/>
      <c r="N1573" s="310"/>
      <c r="O1573" s="311"/>
      <c r="P1573" s="312">
        <f t="shared" si="402"/>
        <v>0</v>
      </c>
      <c r="Q1573" s="294"/>
      <c r="R1573" s="471"/>
      <c r="S1573" s="472"/>
      <c r="T1573" s="289"/>
    </row>
    <row r="1574" spans="2:20" ht="18.75" customHeight="1">
      <c r="B1574" s="292"/>
      <c r="C1574" s="343" t="s">
        <v>199</v>
      </c>
      <c r="D1574" s="310"/>
      <c r="E1574" s="310"/>
      <c r="F1574" s="310"/>
      <c r="G1574" s="310"/>
      <c r="H1574" s="310"/>
      <c r="I1574" s="310"/>
      <c r="J1574" s="310"/>
      <c r="K1574" s="310"/>
      <c r="L1574" s="310"/>
      <c r="M1574" s="310"/>
      <c r="N1574" s="310"/>
      <c r="O1574" s="311"/>
      <c r="P1574" s="312">
        <f t="shared" si="402"/>
        <v>0</v>
      </c>
      <c r="Q1574" s="294"/>
      <c r="R1574" s="471"/>
      <c r="S1574" s="472"/>
      <c r="T1574" s="289"/>
    </row>
    <row r="1575" spans="2:20" ht="18.75" customHeight="1">
      <c r="B1575" s="292"/>
      <c r="C1575" s="343" t="s">
        <v>200</v>
      </c>
      <c r="D1575" s="310"/>
      <c r="E1575" s="310"/>
      <c r="F1575" s="310"/>
      <c r="G1575" s="310"/>
      <c r="H1575" s="310"/>
      <c r="I1575" s="310"/>
      <c r="J1575" s="310"/>
      <c r="K1575" s="310"/>
      <c r="L1575" s="310"/>
      <c r="M1575" s="310"/>
      <c r="N1575" s="310"/>
      <c r="O1575" s="311"/>
      <c r="P1575" s="312">
        <f t="shared" si="402"/>
        <v>0</v>
      </c>
      <c r="Q1575" s="294"/>
      <c r="R1575" s="471"/>
      <c r="S1575" s="472"/>
      <c r="T1575" s="289"/>
    </row>
    <row r="1576" spans="2:20" ht="18.75" customHeight="1">
      <c r="B1576" s="292"/>
      <c r="C1576" s="343" t="s">
        <v>201</v>
      </c>
      <c r="D1576" s="310"/>
      <c r="E1576" s="310"/>
      <c r="F1576" s="310"/>
      <c r="G1576" s="310"/>
      <c r="H1576" s="310"/>
      <c r="I1576" s="310"/>
      <c r="J1576" s="310"/>
      <c r="K1576" s="310"/>
      <c r="L1576" s="310"/>
      <c r="M1576" s="310"/>
      <c r="N1576" s="310"/>
      <c r="O1576" s="311"/>
      <c r="P1576" s="312">
        <f t="shared" si="402"/>
        <v>0</v>
      </c>
      <c r="Q1576" s="294"/>
      <c r="R1576" s="471"/>
      <c r="S1576" s="472"/>
      <c r="T1576" s="289"/>
    </row>
    <row r="1577" spans="2:20" ht="18.75" customHeight="1">
      <c r="B1577" s="292"/>
      <c r="C1577" s="343" t="s">
        <v>202</v>
      </c>
      <c r="D1577" s="310"/>
      <c r="E1577" s="310"/>
      <c r="F1577" s="310"/>
      <c r="G1577" s="310"/>
      <c r="H1577" s="310"/>
      <c r="I1577" s="310"/>
      <c r="J1577" s="310"/>
      <c r="K1577" s="310"/>
      <c r="L1577" s="310"/>
      <c r="M1577" s="310"/>
      <c r="N1577" s="310"/>
      <c r="O1577" s="311"/>
      <c r="P1577" s="312">
        <f t="shared" si="402"/>
        <v>0</v>
      </c>
      <c r="Q1577" s="294"/>
      <c r="R1577" s="471"/>
      <c r="S1577" s="472"/>
      <c r="T1577" s="289"/>
    </row>
    <row r="1578" spans="2:20" ht="18.75" customHeight="1">
      <c r="B1578" s="292"/>
      <c r="C1578" s="343" t="s">
        <v>203</v>
      </c>
      <c r="D1578" s="310"/>
      <c r="E1578" s="310"/>
      <c r="F1578" s="310"/>
      <c r="G1578" s="310"/>
      <c r="H1578" s="310"/>
      <c r="I1578" s="310"/>
      <c r="J1578" s="310"/>
      <c r="K1578" s="310"/>
      <c r="L1578" s="310"/>
      <c r="M1578" s="310"/>
      <c r="N1578" s="310"/>
      <c r="O1578" s="311"/>
      <c r="P1578" s="312">
        <f t="shared" si="402"/>
        <v>0</v>
      </c>
      <c r="Q1578" s="294"/>
      <c r="R1578" s="471"/>
      <c r="S1578" s="472"/>
      <c r="T1578" s="289"/>
    </row>
    <row r="1579" spans="2:20" ht="18.75" customHeight="1">
      <c r="B1579" s="292"/>
      <c r="C1579" s="343" t="s">
        <v>204</v>
      </c>
      <c r="D1579" s="310"/>
      <c r="E1579" s="310"/>
      <c r="F1579" s="310"/>
      <c r="G1579" s="310"/>
      <c r="H1579" s="310"/>
      <c r="I1579" s="310"/>
      <c r="J1579" s="310"/>
      <c r="K1579" s="310"/>
      <c r="L1579" s="310"/>
      <c r="M1579" s="310"/>
      <c r="N1579" s="310"/>
      <c r="O1579" s="311"/>
      <c r="P1579" s="312">
        <f t="shared" si="402"/>
        <v>0</v>
      </c>
      <c r="Q1579" s="294"/>
      <c r="R1579" s="471"/>
      <c r="S1579" s="472"/>
      <c r="T1579" s="289"/>
    </row>
    <row r="1580" spans="2:20" ht="18.75" customHeight="1">
      <c r="B1580" s="292"/>
      <c r="C1580" s="338" t="s">
        <v>205</v>
      </c>
      <c r="D1580" s="344">
        <f t="shared" ref="D1580:O1580" si="403">SUBTOTAL(9,D1570:D1579)</f>
        <v>0</v>
      </c>
      <c r="E1580" s="344">
        <f t="shared" si="403"/>
        <v>0</v>
      </c>
      <c r="F1580" s="344">
        <f t="shared" si="403"/>
        <v>0</v>
      </c>
      <c r="G1580" s="344">
        <f t="shared" si="403"/>
        <v>0</v>
      </c>
      <c r="H1580" s="344">
        <f t="shared" si="403"/>
        <v>0</v>
      </c>
      <c r="I1580" s="344">
        <f t="shared" si="403"/>
        <v>0</v>
      </c>
      <c r="J1580" s="344">
        <f t="shared" si="403"/>
        <v>0</v>
      </c>
      <c r="K1580" s="344">
        <f t="shared" si="403"/>
        <v>0</v>
      </c>
      <c r="L1580" s="344">
        <f t="shared" si="403"/>
        <v>0</v>
      </c>
      <c r="M1580" s="344">
        <f t="shared" si="403"/>
        <v>0</v>
      </c>
      <c r="N1580" s="344">
        <f t="shared" si="403"/>
        <v>0</v>
      </c>
      <c r="O1580" s="345">
        <f t="shared" si="403"/>
        <v>0</v>
      </c>
      <c r="P1580" s="312">
        <f t="shared" si="402"/>
        <v>0</v>
      </c>
      <c r="Q1580" s="294"/>
      <c r="R1580" s="471"/>
      <c r="S1580" s="472"/>
      <c r="T1580" s="289"/>
    </row>
    <row r="1581" spans="2:20" ht="18.75" customHeight="1">
      <c r="B1581" s="292"/>
      <c r="C1581" s="313" t="s">
        <v>206</v>
      </c>
      <c r="D1581" s="315"/>
      <c r="E1581" s="315"/>
      <c r="F1581" s="315"/>
      <c r="G1581" s="315"/>
      <c r="H1581" s="315"/>
      <c r="I1581" s="315"/>
      <c r="J1581" s="315"/>
      <c r="K1581" s="315"/>
      <c r="L1581" s="315"/>
      <c r="M1581" s="315"/>
      <c r="N1581" s="315"/>
      <c r="O1581" s="316"/>
      <c r="P1581" s="312">
        <f t="shared" ref="P1581:P1591" si="404">SUM(D1581:O1581)</f>
        <v>0</v>
      </c>
      <c r="Q1581" s="294"/>
      <c r="R1581" s="471"/>
      <c r="S1581" s="472"/>
      <c r="T1581" s="289"/>
    </row>
    <row r="1582" spans="2:20" ht="18.75" customHeight="1">
      <c r="B1582" s="292"/>
      <c r="C1582" s="313" t="s">
        <v>207</v>
      </c>
      <c r="D1582" s="315"/>
      <c r="E1582" s="315"/>
      <c r="F1582" s="315"/>
      <c r="G1582" s="315"/>
      <c r="H1582" s="315"/>
      <c r="I1582" s="315"/>
      <c r="J1582" s="315"/>
      <c r="K1582" s="315"/>
      <c r="L1582" s="315"/>
      <c r="M1582" s="315"/>
      <c r="N1582" s="315"/>
      <c r="O1582" s="316"/>
      <c r="P1582" s="312">
        <f t="shared" si="404"/>
        <v>0</v>
      </c>
      <c r="Q1582" s="294"/>
      <c r="R1582" s="471"/>
      <c r="S1582" s="472"/>
      <c r="T1582" s="289"/>
    </row>
    <row r="1583" spans="2:20" ht="18.75" customHeight="1">
      <c r="B1583" s="292"/>
      <c r="C1583" s="338" t="s">
        <v>208</v>
      </c>
      <c r="D1583" s="344">
        <f t="shared" ref="D1583:O1583" si="405">SUBTOTAL(9,D1581:D1582)</f>
        <v>0</v>
      </c>
      <c r="E1583" s="344">
        <f t="shared" si="405"/>
        <v>0</v>
      </c>
      <c r="F1583" s="344">
        <f t="shared" si="405"/>
        <v>0</v>
      </c>
      <c r="G1583" s="344">
        <f t="shared" si="405"/>
        <v>0</v>
      </c>
      <c r="H1583" s="344">
        <f t="shared" si="405"/>
        <v>0</v>
      </c>
      <c r="I1583" s="344">
        <f t="shared" si="405"/>
        <v>0</v>
      </c>
      <c r="J1583" s="344">
        <f t="shared" si="405"/>
        <v>0</v>
      </c>
      <c r="K1583" s="344">
        <f t="shared" si="405"/>
        <v>0</v>
      </c>
      <c r="L1583" s="344">
        <f t="shared" si="405"/>
        <v>0</v>
      </c>
      <c r="M1583" s="344">
        <f t="shared" si="405"/>
        <v>0</v>
      </c>
      <c r="N1583" s="344">
        <f t="shared" si="405"/>
        <v>0</v>
      </c>
      <c r="O1583" s="345">
        <f t="shared" si="405"/>
        <v>0</v>
      </c>
      <c r="P1583" s="312">
        <f t="shared" si="404"/>
        <v>0</v>
      </c>
      <c r="Q1583" s="294"/>
      <c r="R1583" s="471"/>
      <c r="S1583" s="472"/>
      <c r="T1583" s="289"/>
    </row>
    <row r="1584" spans="2:20" ht="18.75" customHeight="1">
      <c r="B1584" s="292"/>
      <c r="C1584" s="313" t="s">
        <v>209</v>
      </c>
      <c r="D1584" s="315"/>
      <c r="E1584" s="315"/>
      <c r="F1584" s="315"/>
      <c r="G1584" s="315"/>
      <c r="H1584" s="315"/>
      <c r="I1584" s="315"/>
      <c r="J1584" s="315"/>
      <c r="K1584" s="315"/>
      <c r="L1584" s="315"/>
      <c r="M1584" s="315"/>
      <c r="N1584" s="315"/>
      <c r="O1584" s="316"/>
      <c r="P1584" s="312">
        <f t="shared" si="404"/>
        <v>0</v>
      </c>
      <c r="Q1584" s="294"/>
      <c r="R1584" s="471"/>
      <c r="S1584" s="472"/>
      <c r="T1584" s="289"/>
    </row>
    <row r="1585" spans="2:20" ht="18.75" customHeight="1">
      <c r="B1585" s="292"/>
      <c r="C1585" s="313" t="s">
        <v>210</v>
      </c>
      <c r="D1585" s="315"/>
      <c r="E1585" s="315"/>
      <c r="F1585" s="315"/>
      <c r="G1585" s="315"/>
      <c r="H1585" s="315"/>
      <c r="I1585" s="315"/>
      <c r="J1585" s="315"/>
      <c r="K1585" s="315"/>
      <c r="L1585" s="315"/>
      <c r="M1585" s="315"/>
      <c r="N1585" s="315"/>
      <c r="O1585" s="316"/>
      <c r="P1585" s="312">
        <f t="shared" si="404"/>
        <v>0</v>
      </c>
      <c r="Q1585" s="294"/>
      <c r="R1585" s="471"/>
      <c r="S1585" s="472"/>
      <c r="T1585" s="289"/>
    </row>
    <row r="1586" spans="2:20" ht="18.75" customHeight="1">
      <c r="B1586" s="292"/>
      <c r="C1586" s="313" t="s">
        <v>211</v>
      </c>
      <c r="D1586" s="315"/>
      <c r="E1586" s="315"/>
      <c r="F1586" s="315"/>
      <c r="G1586" s="315"/>
      <c r="H1586" s="315"/>
      <c r="I1586" s="315"/>
      <c r="J1586" s="315"/>
      <c r="K1586" s="315"/>
      <c r="L1586" s="315"/>
      <c r="M1586" s="315"/>
      <c r="N1586" s="315"/>
      <c r="O1586" s="316"/>
      <c r="P1586" s="312">
        <f t="shared" si="404"/>
        <v>0</v>
      </c>
      <c r="Q1586" s="294"/>
      <c r="R1586" s="471"/>
      <c r="S1586" s="472"/>
      <c r="T1586" s="289"/>
    </row>
    <row r="1587" spans="2:20" ht="18.75" customHeight="1">
      <c r="B1587" s="292"/>
      <c r="C1587" s="313" t="s">
        <v>212</v>
      </c>
      <c r="D1587" s="315"/>
      <c r="E1587" s="315"/>
      <c r="F1587" s="315"/>
      <c r="G1587" s="315"/>
      <c r="H1587" s="315"/>
      <c r="I1587" s="315"/>
      <c r="J1587" s="315"/>
      <c r="K1587" s="315"/>
      <c r="L1587" s="315"/>
      <c r="M1587" s="315"/>
      <c r="N1587" s="315"/>
      <c r="O1587" s="316"/>
      <c r="P1587" s="312">
        <f t="shared" si="404"/>
        <v>0</v>
      </c>
      <c r="Q1587" s="294"/>
      <c r="R1587" s="471"/>
      <c r="S1587" s="472"/>
      <c r="T1587" s="289"/>
    </row>
    <row r="1588" spans="2:20" ht="18.75" customHeight="1">
      <c r="B1588" s="292"/>
      <c r="C1588" s="342" t="s">
        <v>213</v>
      </c>
      <c r="D1588" s="310"/>
      <c r="E1588" s="310"/>
      <c r="F1588" s="310"/>
      <c r="G1588" s="310"/>
      <c r="H1588" s="310"/>
      <c r="I1588" s="310"/>
      <c r="J1588" s="310"/>
      <c r="K1588" s="310"/>
      <c r="L1588" s="310"/>
      <c r="M1588" s="310"/>
      <c r="N1588" s="310"/>
      <c r="O1588" s="311"/>
      <c r="P1588" s="312">
        <f t="shared" si="404"/>
        <v>0</v>
      </c>
      <c r="Q1588" s="294"/>
      <c r="R1588" s="471"/>
      <c r="S1588" s="472"/>
      <c r="T1588" s="289"/>
    </row>
    <row r="1589" spans="2:20" ht="18.75" customHeight="1">
      <c r="B1589" s="292"/>
      <c r="C1589" s="346" t="s">
        <v>214</v>
      </c>
      <c r="D1589" s="310"/>
      <c r="E1589" s="310"/>
      <c r="F1589" s="310"/>
      <c r="G1589" s="310"/>
      <c r="H1589" s="310"/>
      <c r="I1589" s="310"/>
      <c r="J1589" s="310"/>
      <c r="K1589" s="310"/>
      <c r="L1589" s="310"/>
      <c r="M1589" s="310"/>
      <c r="N1589" s="310"/>
      <c r="O1589" s="311"/>
      <c r="P1589" s="312">
        <f t="shared" si="404"/>
        <v>0</v>
      </c>
      <c r="Q1589" s="294"/>
      <c r="R1589" s="471"/>
      <c r="S1589" s="472"/>
      <c r="T1589" s="289"/>
    </row>
    <row r="1590" spans="2:20" ht="18.75" customHeight="1">
      <c r="B1590" s="292"/>
      <c r="C1590" s="347" t="s">
        <v>215</v>
      </c>
      <c r="D1590" s="318"/>
      <c r="E1590" s="318"/>
      <c r="F1590" s="318"/>
      <c r="G1590" s="318"/>
      <c r="H1590" s="318"/>
      <c r="I1590" s="318"/>
      <c r="J1590" s="318"/>
      <c r="K1590" s="318"/>
      <c r="L1590" s="318"/>
      <c r="M1590" s="318"/>
      <c r="N1590" s="318"/>
      <c r="O1590" s="319"/>
      <c r="P1590" s="320">
        <f t="shared" si="404"/>
        <v>0</v>
      </c>
      <c r="Q1590" s="294"/>
      <c r="R1590" s="473"/>
      <c r="S1590" s="474"/>
      <c r="T1590" s="289"/>
    </row>
    <row r="1591" spans="2:20" ht="18.75" customHeight="1">
      <c r="B1591" s="292"/>
      <c r="C1591" s="348" t="s">
        <v>216</v>
      </c>
      <c r="D1591" s="322">
        <f t="shared" ref="D1591:O1591" si="406">SUBTOTAL(9,D1570:D1590)</f>
        <v>0</v>
      </c>
      <c r="E1591" s="322">
        <f t="shared" si="406"/>
        <v>0</v>
      </c>
      <c r="F1591" s="322">
        <f t="shared" si="406"/>
        <v>0</v>
      </c>
      <c r="G1591" s="322">
        <f t="shared" si="406"/>
        <v>0</v>
      </c>
      <c r="H1591" s="322">
        <f t="shared" si="406"/>
        <v>0</v>
      </c>
      <c r="I1591" s="322">
        <f t="shared" si="406"/>
        <v>0</v>
      </c>
      <c r="J1591" s="322">
        <f t="shared" si="406"/>
        <v>0</v>
      </c>
      <c r="K1591" s="322">
        <f t="shared" si="406"/>
        <v>0</v>
      </c>
      <c r="L1591" s="322">
        <f t="shared" si="406"/>
        <v>0</v>
      </c>
      <c r="M1591" s="322">
        <f t="shared" si="406"/>
        <v>0</v>
      </c>
      <c r="N1591" s="322">
        <f t="shared" si="406"/>
        <v>0</v>
      </c>
      <c r="O1591" s="323">
        <f t="shared" si="406"/>
        <v>0</v>
      </c>
      <c r="P1591" s="324">
        <f t="shared" si="404"/>
        <v>0</v>
      </c>
      <c r="Q1591" s="294"/>
      <c r="R1591" s="475"/>
      <c r="S1591" s="476"/>
      <c r="T1591" s="289"/>
    </row>
    <row r="1592" spans="2:20" ht="6" customHeight="1">
      <c r="B1592" s="292"/>
      <c r="C1592" s="294"/>
      <c r="D1592" s="352"/>
      <c r="E1592" s="352"/>
      <c r="F1592" s="352"/>
      <c r="G1592" s="352"/>
      <c r="H1592" s="352"/>
      <c r="I1592" s="352"/>
      <c r="J1592" s="352"/>
      <c r="K1592" s="352"/>
      <c r="L1592" s="352"/>
      <c r="M1592" s="352"/>
      <c r="N1592" s="352"/>
      <c r="O1592" s="352"/>
      <c r="P1592" s="294"/>
      <c r="Q1592" s="294"/>
      <c r="R1592" s="325"/>
      <c r="S1592" s="325"/>
      <c r="T1592" s="289"/>
    </row>
    <row r="1593" spans="2:20" ht="18.75" customHeight="1">
      <c r="B1593" s="326"/>
      <c r="C1593" s="342" t="s">
        <v>217</v>
      </c>
      <c r="D1593" s="353"/>
      <c r="E1593" s="353"/>
      <c r="F1593" s="353"/>
      <c r="G1593" s="353"/>
      <c r="H1593" s="353"/>
      <c r="I1593" s="353"/>
      <c r="J1593" s="353"/>
      <c r="K1593" s="353"/>
      <c r="L1593" s="353"/>
      <c r="M1593" s="353"/>
      <c r="N1593" s="353"/>
      <c r="O1593" s="354"/>
      <c r="P1593" s="329">
        <f t="shared" ref="P1593:P1594" si="407">SUM(D1593:O1593)</f>
        <v>0</v>
      </c>
      <c r="Q1593" s="294"/>
      <c r="R1593" s="471"/>
      <c r="S1593" s="472"/>
      <c r="T1593" s="289"/>
    </row>
    <row r="1594" spans="2:20" ht="18.75" customHeight="1">
      <c r="B1594" s="326"/>
      <c r="C1594" s="342" t="s">
        <v>218</v>
      </c>
      <c r="D1594" s="327"/>
      <c r="E1594" s="327"/>
      <c r="F1594" s="327"/>
      <c r="G1594" s="327"/>
      <c r="H1594" s="327"/>
      <c r="I1594" s="327"/>
      <c r="J1594" s="327"/>
      <c r="K1594" s="327"/>
      <c r="L1594" s="327"/>
      <c r="M1594" s="327"/>
      <c r="N1594" s="330"/>
      <c r="O1594" s="331"/>
      <c r="P1594" s="332">
        <f t="shared" si="407"/>
        <v>0</v>
      </c>
      <c r="Q1594" s="294"/>
      <c r="R1594" s="473"/>
      <c r="S1594" s="474"/>
      <c r="T1594" s="289"/>
    </row>
    <row r="1595" spans="2:20" s="308" customFormat="1" ht="18.75" customHeight="1">
      <c r="B1595" s="301"/>
      <c r="C1595" s="294"/>
      <c r="D1595" s="294"/>
      <c r="E1595" s="294"/>
      <c r="F1595" s="294"/>
      <c r="G1595" s="294"/>
      <c r="H1595" s="294"/>
      <c r="I1595" s="294"/>
      <c r="J1595" s="294"/>
      <c r="K1595" s="294"/>
      <c r="L1595" s="294"/>
      <c r="M1595" s="294"/>
      <c r="N1595" s="349" t="s">
        <v>219</v>
      </c>
      <c r="O1595" s="349"/>
      <c r="P1595" s="335">
        <f t="shared" si="398"/>
        <v>0</v>
      </c>
      <c r="Q1595" s="306"/>
      <c r="R1595" s="477"/>
      <c r="S1595" s="478"/>
      <c r="T1595" s="307"/>
    </row>
    <row r="1596" spans="2:20" ht="30" customHeight="1">
      <c r="B1596" s="289"/>
      <c r="C1596" s="294"/>
      <c r="D1596" s="294"/>
      <c r="E1596" s="294"/>
      <c r="F1596" s="294"/>
      <c r="G1596" s="294"/>
      <c r="H1596" s="294"/>
      <c r="I1596" s="294"/>
      <c r="J1596" s="294"/>
      <c r="K1596" s="294"/>
      <c r="L1596" s="294"/>
      <c r="M1596" s="294"/>
      <c r="N1596" s="294"/>
      <c r="O1596" s="294"/>
      <c r="P1596" s="294"/>
      <c r="Q1596" s="294"/>
      <c r="R1596" s="294"/>
      <c r="S1596" s="294"/>
      <c r="T1596" s="289"/>
    </row>
    <row r="1597" spans="2:20" ht="18.75" customHeight="1">
      <c r="B1597" s="292">
        <f t="shared" ref="B1597" si="408">D1597</f>
        <v>0</v>
      </c>
      <c r="C1597" s="337" t="s">
        <v>183</v>
      </c>
      <c r="D1597" s="479"/>
      <c r="E1597" s="480"/>
      <c r="F1597" s="480"/>
      <c r="G1597" s="480"/>
      <c r="H1597" s="480"/>
      <c r="I1597" s="481"/>
      <c r="J1597" s="294"/>
      <c r="K1597" s="294"/>
      <c r="L1597" s="295"/>
      <c r="M1597" s="294"/>
      <c r="N1597" s="294"/>
      <c r="O1597" s="294"/>
      <c r="P1597" s="296"/>
      <c r="Q1597" s="294"/>
      <c r="R1597" s="296"/>
      <c r="S1597" s="296"/>
      <c r="T1597" s="289"/>
    </row>
    <row r="1598" spans="2:20" ht="18.75" customHeight="1">
      <c r="B1598" s="292"/>
      <c r="C1598" s="338" t="s">
        <v>184</v>
      </c>
      <c r="D1598" s="479"/>
      <c r="E1598" s="480"/>
      <c r="F1598" s="480"/>
      <c r="G1598" s="480"/>
      <c r="H1598" s="480"/>
      <c r="I1598" s="481"/>
      <c r="J1598" s="294"/>
      <c r="K1598" s="295"/>
      <c r="L1598" s="294"/>
      <c r="M1598" s="294"/>
      <c r="N1598" s="294"/>
      <c r="O1598" s="294"/>
      <c r="P1598" s="296"/>
      <c r="Q1598" s="294"/>
      <c r="R1598" s="296"/>
      <c r="S1598" s="296"/>
      <c r="T1598" s="289"/>
    </row>
    <row r="1599" spans="2:20" ht="18.75" customHeight="1">
      <c r="B1599" s="292">
        <f t="shared" ref="B1599:B1601" si="409">D1599</f>
        <v>0</v>
      </c>
      <c r="C1599" s="338" t="s">
        <v>8</v>
      </c>
      <c r="D1599" s="479"/>
      <c r="E1599" s="480"/>
      <c r="F1599" s="480"/>
      <c r="G1599" s="480"/>
      <c r="H1599" s="480"/>
      <c r="I1599" s="481"/>
      <c r="J1599" s="294"/>
      <c r="K1599" s="294"/>
      <c r="L1599" s="295"/>
      <c r="M1599" s="294"/>
      <c r="N1599" s="294"/>
      <c r="O1599" s="294"/>
      <c r="P1599" s="296"/>
      <c r="Q1599" s="294"/>
      <c r="R1599" s="339" t="s">
        <v>185</v>
      </c>
      <c r="S1599" s="340"/>
      <c r="T1599" s="289"/>
    </row>
    <row r="1600" spans="2:20" ht="18.75" customHeight="1">
      <c r="B1600" s="292">
        <f t="shared" si="409"/>
        <v>0</v>
      </c>
      <c r="C1600" s="338" t="s">
        <v>186</v>
      </c>
      <c r="D1600" s="479"/>
      <c r="E1600" s="480"/>
      <c r="F1600" s="480"/>
      <c r="G1600" s="480"/>
      <c r="H1600" s="480"/>
      <c r="I1600" s="481"/>
      <c r="J1600" s="294"/>
      <c r="K1600" s="294"/>
      <c r="L1600" s="295"/>
      <c r="M1600" s="294"/>
      <c r="N1600" s="294"/>
      <c r="O1600" s="294"/>
      <c r="P1600" s="296"/>
      <c r="Q1600" s="294"/>
      <c r="R1600" s="298" t="s">
        <v>189</v>
      </c>
      <c r="S1600" s="299"/>
      <c r="T1600" s="289"/>
    </row>
    <row r="1601" spans="2:24" ht="18.75" customHeight="1">
      <c r="B1601" s="292">
        <f t="shared" si="409"/>
        <v>0</v>
      </c>
      <c r="C1601" s="338" t="s">
        <v>190</v>
      </c>
      <c r="D1601" s="479"/>
      <c r="E1601" s="480"/>
      <c r="F1601" s="480"/>
      <c r="G1601" s="480"/>
      <c r="H1601" s="480"/>
      <c r="I1601" s="481"/>
      <c r="J1601" s="294"/>
      <c r="K1601" s="294"/>
      <c r="L1601" s="295"/>
      <c r="M1601" s="294"/>
      <c r="N1601" s="294"/>
      <c r="O1601" s="294"/>
      <c r="P1601" s="296"/>
      <c r="Q1601" s="294"/>
      <c r="R1601" s="298" t="s">
        <v>191</v>
      </c>
      <c r="S1601" s="299"/>
      <c r="T1601" s="289"/>
    </row>
    <row r="1602" spans="2:24" ht="18.75" customHeight="1">
      <c r="B1602" s="292"/>
      <c r="C1602" s="338" t="s">
        <v>172</v>
      </c>
      <c r="D1602" s="471"/>
      <c r="E1602" s="482"/>
      <c r="F1602" s="482"/>
      <c r="G1602" s="482"/>
      <c r="H1602" s="482"/>
      <c r="I1602" s="472"/>
      <c r="J1602" s="294"/>
      <c r="K1602" s="295"/>
      <c r="L1602" s="294"/>
      <c r="M1602" s="294"/>
      <c r="N1602" s="294"/>
      <c r="O1602" s="294"/>
      <c r="P1602" s="296"/>
      <c r="Q1602" s="294"/>
      <c r="R1602" s="298" t="s">
        <v>192</v>
      </c>
      <c r="S1602" s="299"/>
      <c r="T1602" s="289"/>
    </row>
    <row r="1603" spans="2:24" ht="18.75" customHeight="1">
      <c r="B1603" s="341">
        <f t="shared" ref="B1603" si="410">D1603</f>
        <v>0</v>
      </c>
      <c r="C1603" s="338" t="s">
        <v>193</v>
      </c>
      <c r="D1603" s="483"/>
      <c r="E1603" s="484"/>
      <c r="F1603" s="484"/>
      <c r="G1603" s="484"/>
      <c r="H1603" s="484"/>
      <c r="I1603" s="485"/>
      <c r="J1603" s="294"/>
      <c r="K1603" s="295"/>
      <c r="L1603" s="294"/>
      <c r="M1603" s="294"/>
      <c r="N1603" s="294"/>
      <c r="O1603" s="294"/>
      <c r="P1603" s="296"/>
      <c r="Q1603" s="294"/>
      <c r="R1603" s="296"/>
      <c r="S1603" s="296"/>
      <c r="T1603" s="289"/>
    </row>
    <row r="1604" spans="2:24" ht="12" customHeight="1">
      <c r="B1604" s="292"/>
      <c r="C1604" s="294"/>
      <c r="D1604" s="294"/>
      <c r="E1604" s="294"/>
      <c r="F1604" s="294"/>
      <c r="G1604" s="294"/>
      <c r="H1604" s="294"/>
      <c r="I1604" s="294"/>
      <c r="J1604" s="294"/>
      <c r="K1604" s="294"/>
      <c r="L1604" s="294"/>
      <c r="M1604" s="294"/>
      <c r="N1604" s="294"/>
      <c r="O1604" s="294"/>
      <c r="P1604" s="294"/>
      <c r="Q1604" s="294"/>
      <c r="R1604" s="294"/>
      <c r="S1604" s="294"/>
      <c r="T1604" s="289"/>
    </row>
    <row r="1605" spans="2:24" s="308" customFormat="1" ht="18.75" customHeight="1">
      <c r="B1605" s="301"/>
      <c r="C1605" s="338" t="s">
        <v>187</v>
      </c>
      <c r="D1605" s="303"/>
      <c r="E1605" s="303"/>
      <c r="F1605" s="303"/>
      <c r="G1605" s="303"/>
      <c r="H1605" s="303"/>
      <c r="I1605" s="303"/>
      <c r="J1605" s="303"/>
      <c r="K1605" s="303"/>
      <c r="L1605" s="303"/>
      <c r="M1605" s="303"/>
      <c r="N1605" s="303"/>
      <c r="O1605" s="304"/>
      <c r="P1605" s="305" t="s">
        <v>188</v>
      </c>
      <c r="Q1605" s="306"/>
      <c r="R1605" s="486" t="s">
        <v>194</v>
      </c>
      <c r="S1605" s="487"/>
      <c r="T1605" s="307"/>
      <c r="V1605" s="288"/>
      <c r="W1605" s="288"/>
      <c r="X1605" s="288"/>
    </row>
    <row r="1606" spans="2:24" ht="6" customHeight="1">
      <c r="B1606" s="292"/>
      <c r="C1606" s="294"/>
      <c r="D1606" s="294"/>
      <c r="E1606" s="294"/>
      <c r="F1606" s="294"/>
      <c r="G1606" s="294"/>
      <c r="H1606" s="294"/>
      <c r="I1606" s="294"/>
      <c r="J1606" s="294"/>
      <c r="K1606" s="294"/>
      <c r="L1606" s="294"/>
      <c r="M1606" s="294"/>
      <c r="N1606" s="294"/>
      <c r="O1606" s="294"/>
      <c r="P1606" s="294"/>
      <c r="Q1606" s="294"/>
      <c r="R1606" s="294"/>
      <c r="S1606" s="294"/>
      <c r="T1606" s="289"/>
    </row>
    <row r="1607" spans="2:24" ht="18.75" customHeight="1">
      <c r="B1607" s="292"/>
      <c r="C1607" s="342" t="s">
        <v>195</v>
      </c>
      <c r="D1607" s="310"/>
      <c r="E1607" s="310"/>
      <c r="F1607" s="310"/>
      <c r="G1607" s="310"/>
      <c r="H1607" s="310"/>
      <c r="I1607" s="310"/>
      <c r="J1607" s="310"/>
      <c r="K1607" s="310"/>
      <c r="L1607" s="310"/>
      <c r="M1607" s="310"/>
      <c r="N1607" s="310"/>
      <c r="O1607" s="311"/>
      <c r="P1607" s="312">
        <f t="shared" ref="P1607:P1617" si="411">SUM(D1607:O1607)</f>
        <v>0</v>
      </c>
      <c r="Q1607" s="294"/>
      <c r="R1607" s="471"/>
      <c r="S1607" s="472"/>
      <c r="T1607" s="289"/>
    </row>
    <row r="1608" spans="2:24" ht="18.75" customHeight="1">
      <c r="B1608" s="292"/>
      <c r="C1608" s="342" t="s">
        <v>196</v>
      </c>
      <c r="D1608" s="155"/>
      <c r="E1608" s="155"/>
      <c r="F1608" s="155"/>
      <c r="G1608" s="155"/>
      <c r="H1608" s="155"/>
      <c r="I1608" s="155"/>
      <c r="J1608" s="155"/>
      <c r="K1608" s="155"/>
      <c r="L1608" s="155"/>
      <c r="M1608" s="155"/>
      <c r="N1608" s="155"/>
      <c r="O1608" s="156"/>
      <c r="P1608" s="312">
        <f t="shared" si="411"/>
        <v>0</v>
      </c>
      <c r="Q1608" s="294"/>
      <c r="R1608" s="471"/>
      <c r="S1608" s="472"/>
      <c r="T1608" s="289"/>
    </row>
    <row r="1609" spans="2:24" ht="18.75" customHeight="1">
      <c r="B1609" s="292"/>
      <c r="C1609" s="343" t="s">
        <v>197</v>
      </c>
      <c r="D1609" s="310"/>
      <c r="E1609" s="310"/>
      <c r="F1609" s="310"/>
      <c r="G1609" s="310"/>
      <c r="H1609" s="310"/>
      <c r="I1609" s="310"/>
      <c r="J1609" s="310"/>
      <c r="K1609" s="310"/>
      <c r="L1609" s="310"/>
      <c r="M1609" s="310"/>
      <c r="N1609" s="310"/>
      <c r="O1609" s="311"/>
      <c r="P1609" s="312">
        <f t="shared" si="411"/>
        <v>0</v>
      </c>
      <c r="Q1609" s="294"/>
      <c r="R1609" s="471"/>
      <c r="S1609" s="472"/>
      <c r="T1609" s="289"/>
    </row>
    <row r="1610" spans="2:24" ht="18.75" customHeight="1">
      <c r="B1610" s="292"/>
      <c r="C1610" s="343" t="s">
        <v>198</v>
      </c>
      <c r="D1610" s="310"/>
      <c r="E1610" s="310"/>
      <c r="F1610" s="310"/>
      <c r="G1610" s="310"/>
      <c r="H1610" s="310"/>
      <c r="I1610" s="310"/>
      <c r="J1610" s="310"/>
      <c r="K1610" s="310"/>
      <c r="L1610" s="310"/>
      <c r="M1610" s="310"/>
      <c r="N1610" s="310"/>
      <c r="O1610" s="311"/>
      <c r="P1610" s="312">
        <f t="shared" si="411"/>
        <v>0</v>
      </c>
      <c r="Q1610" s="294"/>
      <c r="R1610" s="471"/>
      <c r="S1610" s="472"/>
      <c r="T1610" s="289"/>
    </row>
    <row r="1611" spans="2:24" ht="18.75" customHeight="1">
      <c r="B1611" s="292"/>
      <c r="C1611" s="343" t="s">
        <v>199</v>
      </c>
      <c r="D1611" s="310"/>
      <c r="E1611" s="310"/>
      <c r="F1611" s="310"/>
      <c r="G1611" s="310"/>
      <c r="H1611" s="310"/>
      <c r="I1611" s="310"/>
      <c r="J1611" s="310"/>
      <c r="K1611" s="310"/>
      <c r="L1611" s="310"/>
      <c r="M1611" s="310"/>
      <c r="N1611" s="310"/>
      <c r="O1611" s="311"/>
      <c r="P1611" s="312">
        <f t="shared" si="411"/>
        <v>0</v>
      </c>
      <c r="Q1611" s="294"/>
      <c r="R1611" s="471"/>
      <c r="S1611" s="472"/>
      <c r="T1611" s="289"/>
    </row>
    <row r="1612" spans="2:24" ht="18.75" customHeight="1">
      <c r="B1612" s="292"/>
      <c r="C1612" s="343" t="s">
        <v>200</v>
      </c>
      <c r="D1612" s="310"/>
      <c r="E1612" s="310"/>
      <c r="F1612" s="310"/>
      <c r="G1612" s="310"/>
      <c r="H1612" s="310"/>
      <c r="I1612" s="310"/>
      <c r="J1612" s="310"/>
      <c r="K1612" s="310"/>
      <c r="L1612" s="310"/>
      <c r="M1612" s="310"/>
      <c r="N1612" s="310"/>
      <c r="O1612" s="311"/>
      <c r="P1612" s="312">
        <f t="shared" si="411"/>
        <v>0</v>
      </c>
      <c r="Q1612" s="294"/>
      <c r="R1612" s="471"/>
      <c r="S1612" s="472"/>
      <c r="T1612" s="289"/>
    </row>
    <row r="1613" spans="2:24" ht="18.75" customHeight="1">
      <c r="B1613" s="292"/>
      <c r="C1613" s="343" t="s">
        <v>201</v>
      </c>
      <c r="D1613" s="310"/>
      <c r="E1613" s="310"/>
      <c r="F1613" s="310"/>
      <c r="G1613" s="310"/>
      <c r="H1613" s="310"/>
      <c r="I1613" s="310"/>
      <c r="J1613" s="310"/>
      <c r="K1613" s="310"/>
      <c r="L1613" s="310"/>
      <c r="M1613" s="310"/>
      <c r="N1613" s="310"/>
      <c r="O1613" s="311"/>
      <c r="P1613" s="312">
        <f t="shared" si="411"/>
        <v>0</v>
      </c>
      <c r="Q1613" s="294"/>
      <c r="R1613" s="471"/>
      <c r="S1613" s="472"/>
      <c r="T1613" s="289"/>
    </row>
    <row r="1614" spans="2:24" ht="18.75" customHeight="1">
      <c r="B1614" s="292"/>
      <c r="C1614" s="343" t="s">
        <v>202</v>
      </c>
      <c r="D1614" s="310"/>
      <c r="E1614" s="310"/>
      <c r="F1614" s="310"/>
      <c r="G1614" s="310"/>
      <c r="H1614" s="310"/>
      <c r="I1614" s="310"/>
      <c r="J1614" s="310"/>
      <c r="K1614" s="310"/>
      <c r="L1614" s="310"/>
      <c r="M1614" s="310"/>
      <c r="N1614" s="310"/>
      <c r="O1614" s="311"/>
      <c r="P1614" s="312">
        <f t="shared" si="411"/>
        <v>0</v>
      </c>
      <c r="Q1614" s="294"/>
      <c r="R1614" s="471"/>
      <c r="S1614" s="472"/>
      <c r="T1614" s="289"/>
    </row>
    <row r="1615" spans="2:24" ht="18.75" customHeight="1">
      <c r="B1615" s="292"/>
      <c r="C1615" s="343" t="s">
        <v>203</v>
      </c>
      <c r="D1615" s="310"/>
      <c r="E1615" s="310"/>
      <c r="F1615" s="310"/>
      <c r="G1615" s="310"/>
      <c r="H1615" s="310"/>
      <c r="I1615" s="310"/>
      <c r="J1615" s="310"/>
      <c r="K1615" s="310"/>
      <c r="L1615" s="310"/>
      <c r="M1615" s="310"/>
      <c r="N1615" s="310"/>
      <c r="O1615" s="311"/>
      <c r="P1615" s="312">
        <f t="shared" si="411"/>
        <v>0</v>
      </c>
      <c r="Q1615" s="294"/>
      <c r="R1615" s="471"/>
      <c r="S1615" s="472"/>
      <c r="T1615" s="289"/>
    </row>
    <row r="1616" spans="2:24" ht="18.75" customHeight="1">
      <c r="B1616" s="292"/>
      <c r="C1616" s="343" t="s">
        <v>204</v>
      </c>
      <c r="D1616" s="310"/>
      <c r="E1616" s="310"/>
      <c r="F1616" s="310"/>
      <c r="G1616" s="310"/>
      <c r="H1616" s="310"/>
      <c r="I1616" s="310"/>
      <c r="J1616" s="310"/>
      <c r="K1616" s="310"/>
      <c r="L1616" s="310"/>
      <c r="M1616" s="310"/>
      <c r="N1616" s="310"/>
      <c r="O1616" s="311"/>
      <c r="P1616" s="312">
        <f t="shared" si="411"/>
        <v>0</v>
      </c>
      <c r="Q1616" s="294"/>
      <c r="R1616" s="471"/>
      <c r="S1616" s="472"/>
      <c r="T1616" s="289"/>
    </row>
    <row r="1617" spans="2:20" ht="18.75" customHeight="1">
      <c r="B1617" s="292"/>
      <c r="C1617" s="338" t="s">
        <v>205</v>
      </c>
      <c r="D1617" s="344">
        <f t="shared" ref="D1617:O1617" si="412">SUBTOTAL(9,D1607:D1616)</f>
        <v>0</v>
      </c>
      <c r="E1617" s="344">
        <f t="shared" si="412"/>
        <v>0</v>
      </c>
      <c r="F1617" s="344">
        <f t="shared" si="412"/>
        <v>0</v>
      </c>
      <c r="G1617" s="344">
        <f t="shared" si="412"/>
        <v>0</v>
      </c>
      <c r="H1617" s="344">
        <f t="shared" si="412"/>
        <v>0</v>
      </c>
      <c r="I1617" s="344">
        <f t="shared" si="412"/>
        <v>0</v>
      </c>
      <c r="J1617" s="344">
        <f t="shared" si="412"/>
        <v>0</v>
      </c>
      <c r="K1617" s="344">
        <f t="shared" si="412"/>
        <v>0</v>
      </c>
      <c r="L1617" s="344">
        <f t="shared" si="412"/>
        <v>0</v>
      </c>
      <c r="M1617" s="344">
        <f t="shared" si="412"/>
        <v>0</v>
      </c>
      <c r="N1617" s="344">
        <f t="shared" si="412"/>
        <v>0</v>
      </c>
      <c r="O1617" s="345">
        <f t="shared" si="412"/>
        <v>0</v>
      </c>
      <c r="P1617" s="312">
        <f t="shared" si="411"/>
        <v>0</v>
      </c>
      <c r="Q1617" s="294"/>
      <c r="R1617" s="471"/>
      <c r="S1617" s="472"/>
      <c r="T1617" s="289"/>
    </row>
    <row r="1618" spans="2:20" ht="18.75" customHeight="1">
      <c r="B1618" s="292"/>
      <c r="C1618" s="313" t="s">
        <v>206</v>
      </c>
      <c r="D1618" s="315"/>
      <c r="E1618" s="315"/>
      <c r="F1618" s="315"/>
      <c r="G1618" s="315"/>
      <c r="H1618" s="315"/>
      <c r="I1618" s="315"/>
      <c r="J1618" s="315"/>
      <c r="K1618" s="315"/>
      <c r="L1618" s="315"/>
      <c r="M1618" s="315"/>
      <c r="N1618" s="315"/>
      <c r="O1618" s="316"/>
      <c r="P1618" s="312">
        <f t="shared" ref="P1618:P1628" si="413">SUM(D1618:O1618)</f>
        <v>0</v>
      </c>
      <c r="Q1618" s="294"/>
      <c r="R1618" s="471"/>
      <c r="S1618" s="472"/>
      <c r="T1618" s="289"/>
    </row>
    <row r="1619" spans="2:20" ht="18.75" customHeight="1">
      <c r="B1619" s="292"/>
      <c r="C1619" s="313" t="s">
        <v>207</v>
      </c>
      <c r="D1619" s="315"/>
      <c r="E1619" s="315"/>
      <c r="F1619" s="315"/>
      <c r="G1619" s="315"/>
      <c r="H1619" s="315"/>
      <c r="I1619" s="315"/>
      <c r="J1619" s="315"/>
      <c r="K1619" s="315"/>
      <c r="L1619" s="315"/>
      <c r="M1619" s="315"/>
      <c r="N1619" s="315"/>
      <c r="O1619" s="316"/>
      <c r="P1619" s="312">
        <f t="shared" si="413"/>
        <v>0</v>
      </c>
      <c r="Q1619" s="294"/>
      <c r="R1619" s="471"/>
      <c r="S1619" s="472"/>
      <c r="T1619" s="289"/>
    </row>
    <row r="1620" spans="2:20" ht="18.75" customHeight="1">
      <c r="B1620" s="292"/>
      <c r="C1620" s="338" t="s">
        <v>208</v>
      </c>
      <c r="D1620" s="344">
        <f t="shared" ref="D1620:O1620" si="414">SUBTOTAL(9,D1618:D1619)</f>
        <v>0</v>
      </c>
      <c r="E1620" s="344">
        <f t="shared" si="414"/>
        <v>0</v>
      </c>
      <c r="F1620" s="344">
        <f t="shared" si="414"/>
        <v>0</v>
      </c>
      <c r="G1620" s="344">
        <f t="shared" si="414"/>
        <v>0</v>
      </c>
      <c r="H1620" s="344">
        <f t="shared" si="414"/>
        <v>0</v>
      </c>
      <c r="I1620" s="344">
        <f t="shared" si="414"/>
        <v>0</v>
      </c>
      <c r="J1620" s="344">
        <f t="shared" si="414"/>
        <v>0</v>
      </c>
      <c r="K1620" s="344">
        <f t="shared" si="414"/>
        <v>0</v>
      </c>
      <c r="L1620" s="344">
        <f t="shared" si="414"/>
        <v>0</v>
      </c>
      <c r="M1620" s="344">
        <f t="shared" si="414"/>
        <v>0</v>
      </c>
      <c r="N1620" s="344">
        <f t="shared" si="414"/>
        <v>0</v>
      </c>
      <c r="O1620" s="345">
        <f t="shared" si="414"/>
        <v>0</v>
      </c>
      <c r="P1620" s="312">
        <f t="shared" si="413"/>
        <v>0</v>
      </c>
      <c r="Q1620" s="294"/>
      <c r="R1620" s="471"/>
      <c r="S1620" s="472"/>
      <c r="T1620" s="289"/>
    </row>
    <row r="1621" spans="2:20" ht="18.75" customHeight="1">
      <c r="B1621" s="292"/>
      <c r="C1621" s="313" t="s">
        <v>209</v>
      </c>
      <c r="D1621" s="315"/>
      <c r="E1621" s="315"/>
      <c r="F1621" s="315"/>
      <c r="G1621" s="315"/>
      <c r="H1621" s="315"/>
      <c r="I1621" s="315"/>
      <c r="J1621" s="315"/>
      <c r="K1621" s="315"/>
      <c r="L1621" s="315"/>
      <c r="M1621" s="315"/>
      <c r="N1621" s="315"/>
      <c r="O1621" s="316"/>
      <c r="P1621" s="312">
        <f t="shared" si="413"/>
        <v>0</v>
      </c>
      <c r="Q1621" s="294"/>
      <c r="R1621" s="471"/>
      <c r="S1621" s="472"/>
      <c r="T1621" s="289"/>
    </row>
    <row r="1622" spans="2:20" ht="18.75" customHeight="1">
      <c r="B1622" s="292"/>
      <c r="C1622" s="313" t="s">
        <v>210</v>
      </c>
      <c r="D1622" s="315"/>
      <c r="E1622" s="315"/>
      <c r="F1622" s="315"/>
      <c r="G1622" s="315"/>
      <c r="H1622" s="315"/>
      <c r="I1622" s="315"/>
      <c r="J1622" s="315"/>
      <c r="K1622" s="315"/>
      <c r="L1622" s="315"/>
      <c r="M1622" s="315"/>
      <c r="N1622" s="315"/>
      <c r="O1622" s="316"/>
      <c r="P1622" s="312">
        <f t="shared" si="413"/>
        <v>0</v>
      </c>
      <c r="Q1622" s="294"/>
      <c r="R1622" s="471"/>
      <c r="S1622" s="472"/>
      <c r="T1622" s="289"/>
    </row>
    <row r="1623" spans="2:20" ht="18.75" customHeight="1">
      <c r="B1623" s="292"/>
      <c r="C1623" s="313" t="s">
        <v>211</v>
      </c>
      <c r="D1623" s="315"/>
      <c r="E1623" s="315"/>
      <c r="F1623" s="315"/>
      <c r="G1623" s="315"/>
      <c r="H1623" s="315"/>
      <c r="I1623" s="315"/>
      <c r="J1623" s="315"/>
      <c r="K1623" s="315"/>
      <c r="L1623" s="315"/>
      <c r="M1623" s="315"/>
      <c r="N1623" s="315"/>
      <c r="O1623" s="316"/>
      <c r="P1623" s="312">
        <f t="shared" si="413"/>
        <v>0</v>
      </c>
      <c r="Q1623" s="294"/>
      <c r="R1623" s="471"/>
      <c r="S1623" s="472"/>
      <c r="T1623" s="289"/>
    </row>
    <row r="1624" spans="2:20" ht="18.75" customHeight="1">
      <c r="B1624" s="292"/>
      <c r="C1624" s="313" t="s">
        <v>212</v>
      </c>
      <c r="D1624" s="315"/>
      <c r="E1624" s="315"/>
      <c r="F1624" s="315"/>
      <c r="G1624" s="315"/>
      <c r="H1624" s="315"/>
      <c r="I1624" s="315"/>
      <c r="J1624" s="315"/>
      <c r="K1624" s="315"/>
      <c r="L1624" s="315"/>
      <c r="M1624" s="315"/>
      <c r="N1624" s="315"/>
      <c r="O1624" s="316"/>
      <c r="P1624" s="312">
        <f t="shared" si="413"/>
        <v>0</v>
      </c>
      <c r="Q1624" s="294"/>
      <c r="R1624" s="471"/>
      <c r="S1624" s="472"/>
      <c r="T1624" s="289"/>
    </row>
    <row r="1625" spans="2:20" ht="18.75" customHeight="1">
      <c r="B1625" s="292"/>
      <c r="C1625" s="342" t="s">
        <v>213</v>
      </c>
      <c r="D1625" s="310"/>
      <c r="E1625" s="310"/>
      <c r="F1625" s="310"/>
      <c r="G1625" s="310"/>
      <c r="H1625" s="310"/>
      <c r="I1625" s="310"/>
      <c r="J1625" s="310"/>
      <c r="K1625" s="310"/>
      <c r="L1625" s="310"/>
      <c r="M1625" s="310"/>
      <c r="N1625" s="310"/>
      <c r="O1625" s="311"/>
      <c r="P1625" s="312">
        <f t="shared" si="413"/>
        <v>0</v>
      </c>
      <c r="Q1625" s="294"/>
      <c r="R1625" s="471"/>
      <c r="S1625" s="472"/>
      <c r="T1625" s="289"/>
    </row>
    <row r="1626" spans="2:20" ht="18.75" customHeight="1">
      <c r="B1626" s="292"/>
      <c r="C1626" s="346" t="s">
        <v>214</v>
      </c>
      <c r="D1626" s="310"/>
      <c r="E1626" s="310"/>
      <c r="F1626" s="310"/>
      <c r="G1626" s="310"/>
      <c r="H1626" s="310"/>
      <c r="I1626" s="310"/>
      <c r="J1626" s="310"/>
      <c r="K1626" s="310"/>
      <c r="L1626" s="310"/>
      <c r="M1626" s="310"/>
      <c r="N1626" s="310"/>
      <c r="O1626" s="311"/>
      <c r="P1626" s="312">
        <f t="shared" si="413"/>
        <v>0</v>
      </c>
      <c r="Q1626" s="294"/>
      <c r="R1626" s="471"/>
      <c r="S1626" s="472"/>
      <c r="T1626" s="289"/>
    </row>
    <row r="1627" spans="2:20" ht="18.75" customHeight="1">
      <c r="B1627" s="292"/>
      <c r="C1627" s="347" t="s">
        <v>215</v>
      </c>
      <c r="D1627" s="318"/>
      <c r="E1627" s="318"/>
      <c r="F1627" s="318"/>
      <c r="G1627" s="318"/>
      <c r="H1627" s="318"/>
      <c r="I1627" s="318"/>
      <c r="J1627" s="318"/>
      <c r="K1627" s="318"/>
      <c r="L1627" s="318"/>
      <c r="M1627" s="318"/>
      <c r="N1627" s="318"/>
      <c r="O1627" s="319"/>
      <c r="P1627" s="320">
        <f t="shared" si="413"/>
        <v>0</v>
      </c>
      <c r="Q1627" s="294"/>
      <c r="R1627" s="473"/>
      <c r="S1627" s="474"/>
      <c r="T1627" s="289"/>
    </row>
    <row r="1628" spans="2:20" ht="18.75" customHeight="1">
      <c r="B1628" s="292"/>
      <c r="C1628" s="348" t="s">
        <v>216</v>
      </c>
      <c r="D1628" s="322">
        <f t="shared" ref="D1628:O1628" si="415">SUBTOTAL(9,D1607:D1627)</f>
        <v>0</v>
      </c>
      <c r="E1628" s="322">
        <f t="shared" si="415"/>
        <v>0</v>
      </c>
      <c r="F1628" s="322">
        <f t="shared" si="415"/>
        <v>0</v>
      </c>
      <c r="G1628" s="322">
        <f t="shared" si="415"/>
        <v>0</v>
      </c>
      <c r="H1628" s="322">
        <f t="shared" si="415"/>
        <v>0</v>
      </c>
      <c r="I1628" s="322">
        <f t="shared" si="415"/>
        <v>0</v>
      </c>
      <c r="J1628" s="322">
        <f t="shared" si="415"/>
        <v>0</v>
      </c>
      <c r="K1628" s="322">
        <f t="shared" si="415"/>
        <v>0</v>
      </c>
      <c r="L1628" s="322">
        <f t="shared" si="415"/>
        <v>0</v>
      </c>
      <c r="M1628" s="322">
        <f t="shared" si="415"/>
        <v>0</v>
      </c>
      <c r="N1628" s="322">
        <f t="shared" si="415"/>
        <v>0</v>
      </c>
      <c r="O1628" s="323">
        <f t="shared" si="415"/>
        <v>0</v>
      </c>
      <c r="P1628" s="324">
        <f t="shared" si="413"/>
        <v>0</v>
      </c>
      <c r="Q1628" s="294"/>
      <c r="R1628" s="475"/>
      <c r="S1628" s="476"/>
      <c r="T1628" s="289"/>
    </row>
    <row r="1629" spans="2:20" ht="6" customHeight="1">
      <c r="B1629" s="292"/>
      <c r="C1629" s="294"/>
      <c r="D1629" s="294"/>
      <c r="E1629" s="294"/>
      <c r="F1629" s="294"/>
      <c r="G1629" s="294"/>
      <c r="H1629" s="294"/>
      <c r="I1629" s="294"/>
      <c r="J1629" s="294"/>
      <c r="K1629" s="294"/>
      <c r="L1629" s="294"/>
      <c r="M1629" s="294"/>
      <c r="N1629" s="294"/>
      <c r="O1629" s="294"/>
      <c r="P1629" s="294"/>
      <c r="Q1629" s="294"/>
      <c r="R1629" s="325"/>
      <c r="S1629" s="325"/>
      <c r="T1629" s="289"/>
    </row>
    <row r="1630" spans="2:20" ht="18.75" customHeight="1">
      <c r="B1630" s="326"/>
      <c r="C1630" s="342" t="s">
        <v>217</v>
      </c>
      <c r="D1630" s="327"/>
      <c r="E1630" s="327"/>
      <c r="F1630" s="327"/>
      <c r="G1630" s="327"/>
      <c r="H1630" s="327"/>
      <c r="I1630" s="327"/>
      <c r="J1630" s="327"/>
      <c r="K1630" s="327"/>
      <c r="L1630" s="327"/>
      <c r="M1630" s="327"/>
      <c r="N1630" s="327"/>
      <c r="O1630" s="328"/>
      <c r="P1630" s="329">
        <f t="shared" ref="P1630:P1631" si="416">SUM(D1630:O1630)</f>
        <v>0</v>
      </c>
      <c r="Q1630" s="294"/>
      <c r="R1630" s="471"/>
      <c r="S1630" s="472"/>
      <c r="T1630" s="289"/>
    </row>
    <row r="1631" spans="2:20" ht="18.75" customHeight="1">
      <c r="B1631" s="326"/>
      <c r="C1631" s="342" t="s">
        <v>218</v>
      </c>
      <c r="D1631" s="327"/>
      <c r="E1631" s="327"/>
      <c r="F1631" s="327"/>
      <c r="G1631" s="327"/>
      <c r="H1631" s="327"/>
      <c r="I1631" s="327"/>
      <c r="J1631" s="327"/>
      <c r="K1631" s="327"/>
      <c r="L1631" s="327"/>
      <c r="M1631" s="327"/>
      <c r="N1631" s="330"/>
      <c r="O1631" s="331"/>
      <c r="P1631" s="332">
        <f t="shared" si="416"/>
        <v>0</v>
      </c>
      <c r="Q1631" s="294"/>
      <c r="R1631" s="473"/>
      <c r="S1631" s="474"/>
      <c r="T1631" s="289"/>
    </row>
    <row r="1632" spans="2:20" s="308" customFormat="1" ht="18.75" customHeight="1">
      <c r="B1632" s="301"/>
      <c r="C1632" s="294"/>
      <c r="D1632" s="294"/>
      <c r="E1632" s="294"/>
      <c r="F1632" s="294"/>
      <c r="G1632" s="294"/>
      <c r="H1632" s="294"/>
      <c r="I1632" s="294"/>
      <c r="J1632" s="294"/>
      <c r="K1632" s="294"/>
      <c r="L1632" s="294"/>
      <c r="M1632" s="294"/>
      <c r="N1632" s="349" t="s">
        <v>219</v>
      </c>
      <c r="O1632" s="349"/>
      <c r="P1632" s="335">
        <f t="shared" ref="P1632:P1669" si="417">ROUND(IF(P1630*P1631=0,0,P1628/P1630*P1631),2)</f>
        <v>0</v>
      </c>
      <c r="Q1632" s="306"/>
      <c r="R1632" s="477"/>
      <c r="S1632" s="478"/>
      <c r="T1632" s="307"/>
    </row>
    <row r="1633" spans="2:24" ht="30" customHeight="1">
      <c r="B1633" s="289"/>
      <c r="C1633" s="294"/>
      <c r="D1633" s="294"/>
      <c r="E1633" s="294"/>
      <c r="F1633" s="294"/>
      <c r="G1633" s="294"/>
      <c r="H1633" s="294"/>
      <c r="I1633" s="294"/>
      <c r="J1633" s="294"/>
      <c r="K1633" s="294"/>
      <c r="L1633" s="294"/>
      <c r="M1633" s="294"/>
      <c r="N1633" s="294"/>
      <c r="O1633" s="294"/>
      <c r="P1633" s="294"/>
      <c r="Q1633" s="294"/>
      <c r="R1633" s="294"/>
      <c r="S1633" s="294"/>
      <c r="T1633" s="289"/>
    </row>
    <row r="1634" spans="2:24" ht="18.75" customHeight="1">
      <c r="B1634" s="292">
        <f t="shared" ref="B1634" si="418">D1634</f>
        <v>0</v>
      </c>
      <c r="C1634" s="337" t="s">
        <v>183</v>
      </c>
      <c r="D1634" s="479"/>
      <c r="E1634" s="480"/>
      <c r="F1634" s="480"/>
      <c r="G1634" s="480"/>
      <c r="H1634" s="480"/>
      <c r="I1634" s="481"/>
      <c r="J1634" s="294"/>
      <c r="K1634" s="294"/>
      <c r="L1634" s="295"/>
      <c r="M1634" s="294"/>
      <c r="N1634" s="294"/>
      <c r="O1634" s="294"/>
      <c r="P1634" s="296"/>
      <c r="Q1634" s="294"/>
      <c r="R1634" s="296"/>
      <c r="S1634" s="296"/>
      <c r="T1634" s="289"/>
    </row>
    <row r="1635" spans="2:24" ht="18.75" customHeight="1">
      <c r="B1635" s="292"/>
      <c r="C1635" s="338" t="s">
        <v>184</v>
      </c>
      <c r="D1635" s="479"/>
      <c r="E1635" s="480"/>
      <c r="F1635" s="480"/>
      <c r="G1635" s="480"/>
      <c r="H1635" s="480"/>
      <c r="I1635" s="481"/>
      <c r="J1635" s="294"/>
      <c r="K1635" s="295"/>
      <c r="L1635" s="294"/>
      <c r="M1635" s="294"/>
      <c r="N1635" s="294"/>
      <c r="O1635" s="294"/>
      <c r="P1635" s="296"/>
      <c r="Q1635" s="294"/>
      <c r="R1635" s="296"/>
      <c r="S1635" s="296"/>
      <c r="T1635" s="289"/>
    </row>
    <row r="1636" spans="2:24" ht="18.75" customHeight="1">
      <c r="B1636" s="292">
        <f t="shared" ref="B1636:B1638" si="419">D1636</f>
        <v>0</v>
      </c>
      <c r="C1636" s="338" t="s">
        <v>8</v>
      </c>
      <c r="D1636" s="479"/>
      <c r="E1636" s="480"/>
      <c r="F1636" s="480"/>
      <c r="G1636" s="480"/>
      <c r="H1636" s="480"/>
      <c r="I1636" s="481"/>
      <c r="J1636" s="294"/>
      <c r="K1636" s="294"/>
      <c r="L1636" s="295"/>
      <c r="M1636" s="294"/>
      <c r="N1636" s="294"/>
      <c r="O1636" s="294"/>
      <c r="P1636" s="296"/>
      <c r="Q1636" s="294"/>
      <c r="R1636" s="339" t="s">
        <v>185</v>
      </c>
      <c r="S1636" s="340"/>
      <c r="T1636" s="289"/>
    </row>
    <row r="1637" spans="2:24" ht="18.75" customHeight="1">
      <c r="B1637" s="292">
        <f t="shared" si="419"/>
        <v>0</v>
      </c>
      <c r="C1637" s="338" t="s">
        <v>186</v>
      </c>
      <c r="D1637" s="479"/>
      <c r="E1637" s="480"/>
      <c r="F1637" s="480"/>
      <c r="G1637" s="480"/>
      <c r="H1637" s="480"/>
      <c r="I1637" s="481"/>
      <c r="J1637" s="294"/>
      <c r="K1637" s="294"/>
      <c r="L1637" s="295"/>
      <c r="M1637" s="294"/>
      <c r="N1637" s="294"/>
      <c r="O1637" s="294"/>
      <c r="P1637" s="296"/>
      <c r="Q1637" s="294"/>
      <c r="R1637" s="298" t="s">
        <v>189</v>
      </c>
      <c r="S1637" s="299"/>
      <c r="T1637" s="289"/>
    </row>
    <row r="1638" spans="2:24" ht="18.75" customHeight="1">
      <c r="B1638" s="292">
        <f t="shared" si="419"/>
        <v>0</v>
      </c>
      <c r="C1638" s="338" t="s">
        <v>190</v>
      </c>
      <c r="D1638" s="479"/>
      <c r="E1638" s="480"/>
      <c r="F1638" s="480"/>
      <c r="G1638" s="480"/>
      <c r="H1638" s="480"/>
      <c r="I1638" s="481"/>
      <c r="J1638" s="294"/>
      <c r="K1638" s="294"/>
      <c r="L1638" s="295"/>
      <c r="M1638" s="294"/>
      <c r="N1638" s="294"/>
      <c r="O1638" s="294"/>
      <c r="P1638" s="296"/>
      <c r="Q1638" s="294"/>
      <c r="R1638" s="298" t="s">
        <v>191</v>
      </c>
      <c r="S1638" s="299"/>
      <c r="T1638" s="289"/>
    </row>
    <row r="1639" spans="2:24" ht="18.75" customHeight="1">
      <c r="B1639" s="292"/>
      <c r="C1639" s="338" t="s">
        <v>172</v>
      </c>
      <c r="D1639" s="471"/>
      <c r="E1639" s="482"/>
      <c r="F1639" s="482"/>
      <c r="G1639" s="482"/>
      <c r="H1639" s="482"/>
      <c r="I1639" s="472"/>
      <c r="J1639" s="294"/>
      <c r="K1639" s="295"/>
      <c r="L1639" s="294"/>
      <c r="M1639" s="294"/>
      <c r="N1639" s="294"/>
      <c r="O1639" s="294"/>
      <c r="P1639" s="296"/>
      <c r="Q1639" s="294"/>
      <c r="R1639" s="298" t="s">
        <v>192</v>
      </c>
      <c r="S1639" s="299"/>
      <c r="T1639" s="289"/>
    </row>
    <row r="1640" spans="2:24" ht="18.75" customHeight="1">
      <c r="B1640" s="341">
        <f t="shared" ref="B1640" si="420">D1640</f>
        <v>0</v>
      </c>
      <c r="C1640" s="338" t="s">
        <v>193</v>
      </c>
      <c r="D1640" s="483"/>
      <c r="E1640" s="484"/>
      <c r="F1640" s="484"/>
      <c r="G1640" s="484"/>
      <c r="H1640" s="484"/>
      <c r="I1640" s="485"/>
      <c r="J1640" s="294"/>
      <c r="K1640" s="295"/>
      <c r="L1640" s="294"/>
      <c r="M1640" s="294"/>
      <c r="N1640" s="294"/>
      <c r="O1640" s="294"/>
      <c r="P1640" s="296"/>
      <c r="Q1640" s="294"/>
      <c r="R1640" s="296"/>
      <c r="S1640" s="296"/>
      <c r="T1640" s="289"/>
    </row>
    <row r="1641" spans="2:24" ht="12" customHeight="1">
      <c r="B1641" s="292"/>
      <c r="C1641" s="294"/>
      <c r="D1641" s="294"/>
      <c r="E1641" s="294"/>
      <c r="F1641" s="294"/>
      <c r="G1641" s="294"/>
      <c r="H1641" s="294"/>
      <c r="I1641" s="294"/>
      <c r="J1641" s="294"/>
      <c r="K1641" s="294"/>
      <c r="L1641" s="294"/>
      <c r="M1641" s="294"/>
      <c r="N1641" s="294"/>
      <c r="O1641" s="294"/>
      <c r="P1641" s="294"/>
      <c r="Q1641" s="294"/>
      <c r="R1641" s="294"/>
      <c r="S1641" s="294"/>
      <c r="T1641" s="289"/>
    </row>
    <row r="1642" spans="2:24" s="308" customFormat="1" ht="18.75" customHeight="1">
      <c r="B1642" s="301"/>
      <c r="C1642" s="338" t="s">
        <v>187</v>
      </c>
      <c r="D1642" s="303"/>
      <c r="E1642" s="303"/>
      <c r="F1642" s="303"/>
      <c r="G1642" s="303"/>
      <c r="H1642" s="303"/>
      <c r="I1642" s="303"/>
      <c r="J1642" s="303"/>
      <c r="K1642" s="303"/>
      <c r="L1642" s="303"/>
      <c r="M1642" s="303"/>
      <c r="N1642" s="303"/>
      <c r="O1642" s="304"/>
      <c r="P1642" s="305" t="s">
        <v>188</v>
      </c>
      <c r="Q1642" s="306"/>
      <c r="R1642" s="486" t="s">
        <v>194</v>
      </c>
      <c r="S1642" s="487"/>
      <c r="T1642" s="307"/>
      <c r="V1642" s="288"/>
      <c r="W1642" s="288"/>
      <c r="X1642" s="288"/>
    </row>
    <row r="1643" spans="2:24" ht="6" customHeight="1">
      <c r="B1643" s="292"/>
      <c r="C1643" s="294"/>
      <c r="D1643" s="294"/>
      <c r="E1643" s="294"/>
      <c r="F1643" s="294"/>
      <c r="G1643" s="294"/>
      <c r="H1643" s="294"/>
      <c r="I1643" s="294"/>
      <c r="J1643" s="294"/>
      <c r="K1643" s="294"/>
      <c r="L1643" s="294"/>
      <c r="M1643" s="294"/>
      <c r="N1643" s="294"/>
      <c r="O1643" s="294"/>
      <c r="P1643" s="294"/>
      <c r="Q1643" s="294"/>
      <c r="R1643" s="294"/>
      <c r="S1643" s="294"/>
      <c r="T1643" s="289"/>
    </row>
    <row r="1644" spans="2:24" ht="18.75" customHeight="1">
      <c r="B1644" s="292"/>
      <c r="C1644" s="342" t="s">
        <v>195</v>
      </c>
      <c r="D1644" s="310"/>
      <c r="E1644" s="310"/>
      <c r="F1644" s="310"/>
      <c r="G1644" s="310"/>
      <c r="H1644" s="310"/>
      <c r="I1644" s="310"/>
      <c r="J1644" s="310"/>
      <c r="K1644" s="310"/>
      <c r="L1644" s="310"/>
      <c r="M1644" s="310"/>
      <c r="N1644" s="310"/>
      <c r="O1644" s="311"/>
      <c r="P1644" s="312">
        <f t="shared" ref="P1644:P1654" si="421">SUM(D1644:O1644)</f>
        <v>0</v>
      </c>
      <c r="Q1644" s="294"/>
      <c r="R1644" s="471"/>
      <c r="S1644" s="472"/>
      <c r="T1644" s="289"/>
    </row>
    <row r="1645" spans="2:24" ht="18.75" customHeight="1">
      <c r="B1645" s="292"/>
      <c r="C1645" s="342" t="s">
        <v>196</v>
      </c>
      <c r="D1645" s="155"/>
      <c r="E1645" s="155"/>
      <c r="F1645" s="155"/>
      <c r="G1645" s="155"/>
      <c r="H1645" s="155"/>
      <c r="I1645" s="155"/>
      <c r="J1645" s="155"/>
      <c r="K1645" s="155"/>
      <c r="L1645" s="155"/>
      <c r="M1645" s="155"/>
      <c r="N1645" s="155"/>
      <c r="O1645" s="156"/>
      <c r="P1645" s="312">
        <f t="shared" si="421"/>
        <v>0</v>
      </c>
      <c r="Q1645" s="294"/>
      <c r="R1645" s="471"/>
      <c r="S1645" s="472"/>
      <c r="T1645" s="289"/>
    </row>
    <row r="1646" spans="2:24" ht="18.75" customHeight="1">
      <c r="B1646" s="292"/>
      <c r="C1646" s="343" t="s">
        <v>197</v>
      </c>
      <c r="D1646" s="310"/>
      <c r="E1646" s="310"/>
      <c r="F1646" s="310"/>
      <c r="G1646" s="310"/>
      <c r="H1646" s="310"/>
      <c r="I1646" s="310"/>
      <c r="J1646" s="310"/>
      <c r="K1646" s="310"/>
      <c r="L1646" s="310"/>
      <c r="M1646" s="310"/>
      <c r="N1646" s="310"/>
      <c r="O1646" s="311"/>
      <c r="P1646" s="312">
        <f t="shared" si="421"/>
        <v>0</v>
      </c>
      <c r="Q1646" s="294"/>
      <c r="R1646" s="471"/>
      <c r="S1646" s="472"/>
      <c r="T1646" s="289"/>
    </row>
    <row r="1647" spans="2:24" ht="18.75" customHeight="1">
      <c r="B1647" s="292"/>
      <c r="C1647" s="343" t="s">
        <v>198</v>
      </c>
      <c r="D1647" s="310"/>
      <c r="E1647" s="310"/>
      <c r="F1647" s="310"/>
      <c r="G1647" s="310"/>
      <c r="H1647" s="310"/>
      <c r="I1647" s="310"/>
      <c r="J1647" s="310"/>
      <c r="K1647" s="310"/>
      <c r="L1647" s="310"/>
      <c r="M1647" s="310"/>
      <c r="N1647" s="310"/>
      <c r="O1647" s="311"/>
      <c r="P1647" s="312">
        <f t="shared" si="421"/>
        <v>0</v>
      </c>
      <c r="Q1647" s="294"/>
      <c r="R1647" s="471"/>
      <c r="S1647" s="472"/>
      <c r="T1647" s="289"/>
    </row>
    <row r="1648" spans="2:24" ht="18.75" customHeight="1">
      <c r="B1648" s="292"/>
      <c r="C1648" s="343" t="s">
        <v>199</v>
      </c>
      <c r="D1648" s="310"/>
      <c r="E1648" s="310"/>
      <c r="F1648" s="310"/>
      <c r="G1648" s="310"/>
      <c r="H1648" s="310"/>
      <c r="I1648" s="310"/>
      <c r="J1648" s="310"/>
      <c r="K1648" s="310"/>
      <c r="L1648" s="310"/>
      <c r="M1648" s="310"/>
      <c r="N1648" s="310"/>
      <c r="O1648" s="311"/>
      <c r="P1648" s="312">
        <f t="shared" si="421"/>
        <v>0</v>
      </c>
      <c r="Q1648" s="294"/>
      <c r="R1648" s="471"/>
      <c r="S1648" s="472"/>
      <c r="T1648" s="289"/>
    </row>
    <row r="1649" spans="2:20" ht="18.75" customHeight="1">
      <c r="B1649" s="292"/>
      <c r="C1649" s="343" t="s">
        <v>200</v>
      </c>
      <c r="D1649" s="310"/>
      <c r="E1649" s="310"/>
      <c r="F1649" s="310"/>
      <c r="G1649" s="310"/>
      <c r="H1649" s="310"/>
      <c r="I1649" s="310"/>
      <c r="J1649" s="310"/>
      <c r="K1649" s="310"/>
      <c r="L1649" s="310"/>
      <c r="M1649" s="310"/>
      <c r="N1649" s="310"/>
      <c r="O1649" s="311"/>
      <c r="P1649" s="312">
        <f t="shared" si="421"/>
        <v>0</v>
      </c>
      <c r="Q1649" s="294"/>
      <c r="R1649" s="471"/>
      <c r="S1649" s="472"/>
      <c r="T1649" s="289"/>
    </row>
    <row r="1650" spans="2:20" ht="18.75" customHeight="1">
      <c r="B1650" s="292"/>
      <c r="C1650" s="343" t="s">
        <v>201</v>
      </c>
      <c r="D1650" s="310"/>
      <c r="E1650" s="310"/>
      <c r="F1650" s="310"/>
      <c r="G1650" s="310"/>
      <c r="H1650" s="310"/>
      <c r="I1650" s="310"/>
      <c r="J1650" s="310"/>
      <c r="K1650" s="310"/>
      <c r="L1650" s="310"/>
      <c r="M1650" s="310"/>
      <c r="N1650" s="310"/>
      <c r="O1650" s="311"/>
      <c r="P1650" s="312">
        <f t="shared" si="421"/>
        <v>0</v>
      </c>
      <c r="Q1650" s="294"/>
      <c r="R1650" s="471"/>
      <c r="S1650" s="472"/>
      <c r="T1650" s="289"/>
    </row>
    <row r="1651" spans="2:20" ht="18.75" customHeight="1">
      <c r="B1651" s="292"/>
      <c r="C1651" s="343" t="s">
        <v>202</v>
      </c>
      <c r="D1651" s="310"/>
      <c r="E1651" s="310"/>
      <c r="F1651" s="310"/>
      <c r="G1651" s="310"/>
      <c r="H1651" s="310"/>
      <c r="I1651" s="310"/>
      <c r="J1651" s="310"/>
      <c r="K1651" s="310"/>
      <c r="L1651" s="310"/>
      <c r="M1651" s="310"/>
      <c r="N1651" s="310"/>
      <c r="O1651" s="311"/>
      <c r="P1651" s="312">
        <f t="shared" si="421"/>
        <v>0</v>
      </c>
      <c r="Q1651" s="294"/>
      <c r="R1651" s="471"/>
      <c r="S1651" s="472"/>
      <c r="T1651" s="289"/>
    </row>
    <row r="1652" spans="2:20" ht="18.75" customHeight="1">
      <c r="B1652" s="292"/>
      <c r="C1652" s="343" t="s">
        <v>203</v>
      </c>
      <c r="D1652" s="310"/>
      <c r="E1652" s="310"/>
      <c r="F1652" s="310"/>
      <c r="G1652" s="310"/>
      <c r="H1652" s="310"/>
      <c r="I1652" s="310"/>
      <c r="J1652" s="310"/>
      <c r="K1652" s="310"/>
      <c r="L1652" s="310"/>
      <c r="M1652" s="310"/>
      <c r="N1652" s="310"/>
      <c r="O1652" s="311"/>
      <c r="P1652" s="312">
        <f t="shared" si="421"/>
        <v>0</v>
      </c>
      <c r="Q1652" s="294"/>
      <c r="R1652" s="471"/>
      <c r="S1652" s="472"/>
      <c r="T1652" s="289"/>
    </row>
    <row r="1653" spans="2:20" ht="18.75" customHeight="1">
      <c r="B1653" s="292"/>
      <c r="C1653" s="343" t="s">
        <v>204</v>
      </c>
      <c r="D1653" s="310"/>
      <c r="E1653" s="310"/>
      <c r="F1653" s="310"/>
      <c r="G1653" s="310"/>
      <c r="H1653" s="310"/>
      <c r="I1653" s="310"/>
      <c r="J1653" s="310"/>
      <c r="K1653" s="310"/>
      <c r="L1653" s="310"/>
      <c r="M1653" s="310"/>
      <c r="N1653" s="310"/>
      <c r="O1653" s="311"/>
      <c r="P1653" s="312">
        <f t="shared" si="421"/>
        <v>0</v>
      </c>
      <c r="Q1653" s="294"/>
      <c r="R1653" s="471"/>
      <c r="S1653" s="472"/>
      <c r="T1653" s="289"/>
    </row>
    <row r="1654" spans="2:20" ht="18.75" customHeight="1">
      <c r="B1654" s="292"/>
      <c r="C1654" s="338" t="s">
        <v>205</v>
      </c>
      <c r="D1654" s="344">
        <f t="shared" ref="D1654:O1654" si="422">SUBTOTAL(9,D1644:D1653)</f>
        <v>0</v>
      </c>
      <c r="E1654" s="344">
        <f t="shared" si="422"/>
        <v>0</v>
      </c>
      <c r="F1654" s="344">
        <f t="shared" si="422"/>
        <v>0</v>
      </c>
      <c r="G1654" s="344">
        <f t="shared" si="422"/>
        <v>0</v>
      </c>
      <c r="H1654" s="344">
        <f t="shared" si="422"/>
        <v>0</v>
      </c>
      <c r="I1654" s="344">
        <f t="shared" si="422"/>
        <v>0</v>
      </c>
      <c r="J1654" s="344">
        <f t="shared" si="422"/>
        <v>0</v>
      </c>
      <c r="K1654" s="344">
        <f t="shared" si="422"/>
        <v>0</v>
      </c>
      <c r="L1654" s="344">
        <f t="shared" si="422"/>
        <v>0</v>
      </c>
      <c r="M1654" s="344">
        <f t="shared" si="422"/>
        <v>0</v>
      </c>
      <c r="N1654" s="344">
        <f t="shared" si="422"/>
        <v>0</v>
      </c>
      <c r="O1654" s="345">
        <f t="shared" si="422"/>
        <v>0</v>
      </c>
      <c r="P1654" s="312">
        <f t="shared" si="421"/>
        <v>0</v>
      </c>
      <c r="Q1654" s="294"/>
      <c r="R1654" s="471"/>
      <c r="S1654" s="472"/>
      <c r="T1654" s="289"/>
    </row>
    <row r="1655" spans="2:20" ht="18.75" customHeight="1">
      <c r="B1655" s="292"/>
      <c r="C1655" s="313" t="s">
        <v>206</v>
      </c>
      <c r="D1655" s="315"/>
      <c r="E1655" s="315"/>
      <c r="F1655" s="315"/>
      <c r="G1655" s="315"/>
      <c r="H1655" s="315"/>
      <c r="I1655" s="315"/>
      <c r="J1655" s="315"/>
      <c r="K1655" s="315"/>
      <c r="L1655" s="315"/>
      <c r="M1655" s="315"/>
      <c r="N1655" s="315"/>
      <c r="O1655" s="316"/>
      <c r="P1655" s="312">
        <f t="shared" ref="P1655:P1665" si="423">SUM(D1655:O1655)</f>
        <v>0</v>
      </c>
      <c r="Q1655" s="294"/>
      <c r="R1655" s="471"/>
      <c r="S1655" s="472"/>
      <c r="T1655" s="289"/>
    </row>
    <row r="1656" spans="2:20" ht="18.75" customHeight="1">
      <c r="B1656" s="292"/>
      <c r="C1656" s="313" t="s">
        <v>207</v>
      </c>
      <c r="D1656" s="315"/>
      <c r="E1656" s="315"/>
      <c r="F1656" s="315"/>
      <c r="G1656" s="315"/>
      <c r="H1656" s="315"/>
      <c r="I1656" s="315"/>
      <c r="J1656" s="315"/>
      <c r="K1656" s="315"/>
      <c r="L1656" s="315"/>
      <c r="M1656" s="315"/>
      <c r="N1656" s="315"/>
      <c r="O1656" s="316"/>
      <c r="P1656" s="312">
        <f t="shared" si="423"/>
        <v>0</v>
      </c>
      <c r="Q1656" s="294"/>
      <c r="R1656" s="471"/>
      <c r="S1656" s="472"/>
      <c r="T1656" s="289"/>
    </row>
    <row r="1657" spans="2:20" ht="18.75" customHeight="1">
      <c r="B1657" s="292"/>
      <c r="C1657" s="338" t="s">
        <v>208</v>
      </c>
      <c r="D1657" s="344">
        <f t="shared" ref="D1657:O1657" si="424">SUBTOTAL(9,D1655:D1656)</f>
        <v>0</v>
      </c>
      <c r="E1657" s="344">
        <f t="shared" si="424"/>
        <v>0</v>
      </c>
      <c r="F1657" s="344">
        <f t="shared" si="424"/>
        <v>0</v>
      </c>
      <c r="G1657" s="344">
        <f t="shared" si="424"/>
        <v>0</v>
      </c>
      <c r="H1657" s="344">
        <f t="shared" si="424"/>
        <v>0</v>
      </c>
      <c r="I1657" s="344">
        <f t="shared" si="424"/>
        <v>0</v>
      </c>
      <c r="J1657" s="344">
        <f t="shared" si="424"/>
        <v>0</v>
      </c>
      <c r="K1657" s="344">
        <f t="shared" si="424"/>
        <v>0</v>
      </c>
      <c r="L1657" s="344">
        <f t="shared" si="424"/>
        <v>0</v>
      </c>
      <c r="M1657" s="344">
        <f t="shared" si="424"/>
        <v>0</v>
      </c>
      <c r="N1657" s="344">
        <f t="shared" si="424"/>
        <v>0</v>
      </c>
      <c r="O1657" s="345">
        <f t="shared" si="424"/>
        <v>0</v>
      </c>
      <c r="P1657" s="312">
        <f t="shared" si="423"/>
        <v>0</v>
      </c>
      <c r="Q1657" s="294"/>
      <c r="R1657" s="471"/>
      <c r="S1657" s="472"/>
      <c r="T1657" s="289"/>
    </row>
    <row r="1658" spans="2:20" ht="18.75" customHeight="1">
      <c r="B1658" s="292"/>
      <c r="C1658" s="313" t="s">
        <v>209</v>
      </c>
      <c r="D1658" s="315"/>
      <c r="E1658" s="315"/>
      <c r="F1658" s="315"/>
      <c r="G1658" s="315"/>
      <c r="H1658" s="315"/>
      <c r="I1658" s="315"/>
      <c r="J1658" s="315"/>
      <c r="K1658" s="315"/>
      <c r="L1658" s="315"/>
      <c r="M1658" s="315"/>
      <c r="N1658" s="315"/>
      <c r="O1658" s="316"/>
      <c r="P1658" s="312">
        <f t="shared" si="423"/>
        <v>0</v>
      </c>
      <c r="Q1658" s="294"/>
      <c r="R1658" s="471"/>
      <c r="S1658" s="472"/>
      <c r="T1658" s="289"/>
    </row>
    <row r="1659" spans="2:20" ht="18.75" customHeight="1">
      <c r="B1659" s="292"/>
      <c r="C1659" s="313" t="s">
        <v>210</v>
      </c>
      <c r="D1659" s="315"/>
      <c r="E1659" s="315"/>
      <c r="F1659" s="315"/>
      <c r="G1659" s="315"/>
      <c r="H1659" s="315"/>
      <c r="I1659" s="315"/>
      <c r="J1659" s="315"/>
      <c r="K1659" s="315"/>
      <c r="L1659" s="315"/>
      <c r="M1659" s="315"/>
      <c r="N1659" s="315"/>
      <c r="O1659" s="316"/>
      <c r="P1659" s="312">
        <f t="shared" si="423"/>
        <v>0</v>
      </c>
      <c r="Q1659" s="294"/>
      <c r="R1659" s="471"/>
      <c r="S1659" s="472"/>
      <c r="T1659" s="289"/>
    </row>
    <row r="1660" spans="2:20" ht="18.75" customHeight="1">
      <c r="B1660" s="292"/>
      <c r="C1660" s="313" t="s">
        <v>211</v>
      </c>
      <c r="D1660" s="315"/>
      <c r="E1660" s="315"/>
      <c r="F1660" s="315"/>
      <c r="G1660" s="315"/>
      <c r="H1660" s="315"/>
      <c r="I1660" s="315"/>
      <c r="J1660" s="315"/>
      <c r="K1660" s="315"/>
      <c r="L1660" s="315"/>
      <c r="M1660" s="315"/>
      <c r="N1660" s="315"/>
      <c r="O1660" s="316"/>
      <c r="P1660" s="312">
        <f t="shared" si="423"/>
        <v>0</v>
      </c>
      <c r="Q1660" s="294"/>
      <c r="R1660" s="471"/>
      <c r="S1660" s="472"/>
      <c r="T1660" s="289"/>
    </row>
    <row r="1661" spans="2:20" ht="18.75" customHeight="1">
      <c r="B1661" s="292"/>
      <c r="C1661" s="313" t="s">
        <v>212</v>
      </c>
      <c r="D1661" s="315"/>
      <c r="E1661" s="315"/>
      <c r="F1661" s="315"/>
      <c r="G1661" s="315"/>
      <c r="H1661" s="315"/>
      <c r="I1661" s="315"/>
      <c r="J1661" s="315"/>
      <c r="K1661" s="315"/>
      <c r="L1661" s="315"/>
      <c r="M1661" s="315"/>
      <c r="N1661" s="315"/>
      <c r="O1661" s="316"/>
      <c r="P1661" s="312">
        <f t="shared" si="423"/>
        <v>0</v>
      </c>
      <c r="Q1661" s="294"/>
      <c r="R1661" s="471"/>
      <c r="S1661" s="472"/>
      <c r="T1661" s="289"/>
    </row>
    <row r="1662" spans="2:20" ht="18.75" customHeight="1">
      <c r="B1662" s="292"/>
      <c r="C1662" s="342" t="s">
        <v>213</v>
      </c>
      <c r="D1662" s="310"/>
      <c r="E1662" s="310"/>
      <c r="F1662" s="310"/>
      <c r="G1662" s="310"/>
      <c r="H1662" s="310"/>
      <c r="I1662" s="310"/>
      <c r="J1662" s="310"/>
      <c r="K1662" s="310"/>
      <c r="L1662" s="310"/>
      <c r="M1662" s="310"/>
      <c r="N1662" s="310"/>
      <c r="O1662" s="311"/>
      <c r="P1662" s="312">
        <f t="shared" si="423"/>
        <v>0</v>
      </c>
      <c r="Q1662" s="294"/>
      <c r="R1662" s="471"/>
      <c r="S1662" s="472"/>
      <c r="T1662" s="289"/>
    </row>
    <row r="1663" spans="2:20" ht="18.75" customHeight="1">
      <c r="B1663" s="292"/>
      <c r="C1663" s="346" t="s">
        <v>214</v>
      </c>
      <c r="D1663" s="310"/>
      <c r="E1663" s="310"/>
      <c r="F1663" s="310"/>
      <c r="G1663" s="310"/>
      <c r="H1663" s="310"/>
      <c r="I1663" s="310"/>
      <c r="J1663" s="310"/>
      <c r="K1663" s="310"/>
      <c r="L1663" s="310"/>
      <c r="M1663" s="310"/>
      <c r="N1663" s="310"/>
      <c r="O1663" s="311"/>
      <c r="P1663" s="312">
        <f t="shared" si="423"/>
        <v>0</v>
      </c>
      <c r="Q1663" s="294"/>
      <c r="R1663" s="471"/>
      <c r="S1663" s="472"/>
      <c r="T1663" s="289"/>
    </row>
    <row r="1664" spans="2:20" ht="18.75" customHeight="1">
      <c r="B1664" s="292"/>
      <c r="C1664" s="347" t="s">
        <v>215</v>
      </c>
      <c r="D1664" s="318"/>
      <c r="E1664" s="318"/>
      <c r="F1664" s="318"/>
      <c r="G1664" s="318"/>
      <c r="H1664" s="318"/>
      <c r="I1664" s="318"/>
      <c r="J1664" s="318"/>
      <c r="K1664" s="318"/>
      <c r="L1664" s="318"/>
      <c r="M1664" s="318"/>
      <c r="N1664" s="318"/>
      <c r="O1664" s="319"/>
      <c r="P1664" s="320">
        <f t="shared" si="423"/>
        <v>0</v>
      </c>
      <c r="Q1664" s="294"/>
      <c r="R1664" s="473"/>
      <c r="S1664" s="474"/>
      <c r="T1664" s="289"/>
    </row>
    <row r="1665" spans="2:24" ht="18.75" customHeight="1">
      <c r="B1665" s="292"/>
      <c r="C1665" s="348" t="s">
        <v>216</v>
      </c>
      <c r="D1665" s="322">
        <f t="shared" ref="D1665:O1665" si="425">SUBTOTAL(9,D1644:D1664)</f>
        <v>0</v>
      </c>
      <c r="E1665" s="322">
        <f t="shared" si="425"/>
        <v>0</v>
      </c>
      <c r="F1665" s="322">
        <f t="shared" si="425"/>
        <v>0</v>
      </c>
      <c r="G1665" s="322">
        <f t="shared" si="425"/>
        <v>0</v>
      </c>
      <c r="H1665" s="322">
        <f t="shared" si="425"/>
        <v>0</v>
      </c>
      <c r="I1665" s="322">
        <f t="shared" si="425"/>
        <v>0</v>
      </c>
      <c r="J1665" s="322">
        <f t="shared" si="425"/>
        <v>0</v>
      </c>
      <c r="K1665" s="322">
        <f t="shared" si="425"/>
        <v>0</v>
      </c>
      <c r="L1665" s="322">
        <f t="shared" si="425"/>
        <v>0</v>
      </c>
      <c r="M1665" s="322">
        <f t="shared" si="425"/>
        <v>0</v>
      </c>
      <c r="N1665" s="322">
        <f t="shared" si="425"/>
        <v>0</v>
      </c>
      <c r="O1665" s="323">
        <f t="shared" si="425"/>
        <v>0</v>
      </c>
      <c r="P1665" s="324">
        <f t="shared" si="423"/>
        <v>0</v>
      </c>
      <c r="Q1665" s="294"/>
      <c r="R1665" s="475"/>
      <c r="S1665" s="476"/>
      <c r="T1665" s="289"/>
    </row>
    <row r="1666" spans="2:24" ht="6" customHeight="1">
      <c r="B1666" s="292"/>
      <c r="C1666" s="294"/>
      <c r="D1666" s="294"/>
      <c r="E1666" s="294"/>
      <c r="F1666" s="294"/>
      <c r="G1666" s="294"/>
      <c r="H1666" s="294"/>
      <c r="I1666" s="294"/>
      <c r="J1666" s="294"/>
      <c r="K1666" s="294"/>
      <c r="L1666" s="294"/>
      <c r="M1666" s="294"/>
      <c r="N1666" s="294"/>
      <c r="O1666" s="294"/>
      <c r="P1666" s="294"/>
      <c r="Q1666" s="294"/>
      <c r="R1666" s="325"/>
      <c r="S1666" s="325"/>
      <c r="T1666" s="289"/>
    </row>
    <row r="1667" spans="2:24" ht="18.75" customHeight="1">
      <c r="B1667" s="326"/>
      <c r="C1667" s="342" t="s">
        <v>217</v>
      </c>
      <c r="D1667" s="327"/>
      <c r="E1667" s="327"/>
      <c r="F1667" s="327"/>
      <c r="G1667" s="327"/>
      <c r="H1667" s="327"/>
      <c r="I1667" s="327"/>
      <c r="J1667" s="327"/>
      <c r="K1667" s="327"/>
      <c r="L1667" s="327"/>
      <c r="M1667" s="327"/>
      <c r="N1667" s="327"/>
      <c r="O1667" s="328"/>
      <c r="P1667" s="329">
        <f t="shared" ref="P1667:P1668" si="426">SUM(D1667:O1667)</f>
        <v>0</v>
      </c>
      <c r="Q1667" s="294"/>
      <c r="R1667" s="471"/>
      <c r="S1667" s="472"/>
      <c r="T1667" s="289"/>
    </row>
    <row r="1668" spans="2:24" ht="18.75" customHeight="1">
      <c r="B1668" s="326"/>
      <c r="C1668" s="342" t="s">
        <v>218</v>
      </c>
      <c r="D1668" s="327"/>
      <c r="E1668" s="327"/>
      <c r="F1668" s="327"/>
      <c r="G1668" s="327"/>
      <c r="H1668" s="327"/>
      <c r="I1668" s="327"/>
      <c r="J1668" s="327"/>
      <c r="K1668" s="327"/>
      <c r="L1668" s="327"/>
      <c r="M1668" s="327"/>
      <c r="N1668" s="330"/>
      <c r="O1668" s="331"/>
      <c r="P1668" s="332">
        <f t="shared" si="426"/>
        <v>0</v>
      </c>
      <c r="Q1668" s="294"/>
      <c r="R1668" s="473"/>
      <c r="S1668" s="474"/>
      <c r="T1668" s="289"/>
    </row>
    <row r="1669" spans="2:24" s="308" customFormat="1" ht="18.75" customHeight="1">
      <c r="B1669" s="301"/>
      <c r="C1669" s="294"/>
      <c r="D1669" s="294"/>
      <c r="E1669" s="294"/>
      <c r="F1669" s="294"/>
      <c r="G1669" s="294"/>
      <c r="H1669" s="294"/>
      <c r="I1669" s="294"/>
      <c r="J1669" s="294"/>
      <c r="K1669" s="294"/>
      <c r="L1669" s="294"/>
      <c r="M1669" s="294"/>
      <c r="N1669" s="349" t="s">
        <v>219</v>
      </c>
      <c r="O1669" s="349"/>
      <c r="P1669" s="335">
        <f t="shared" si="417"/>
        <v>0</v>
      </c>
      <c r="Q1669" s="306"/>
      <c r="R1669" s="477"/>
      <c r="S1669" s="478"/>
      <c r="T1669" s="307"/>
    </row>
    <row r="1670" spans="2:24" ht="30" customHeight="1">
      <c r="B1670" s="289"/>
      <c r="C1670" s="294"/>
      <c r="D1670" s="294"/>
      <c r="E1670" s="294"/>
      <c r="F1670" s="294"/>
      <c r="G1670" s="294"/>
      <c r="H1670" s="294"/>
      <c r="I1670" s="294"/>
      <c r="J1670" s="294"/>
      <c r="K1670" s="294"/>
      <c r="L1670" s="294"/>
      <c r="M1670" s="294"/>
      <c r="N1670" s="294"/>
      <c r="O1670" s="294"/>
      <c r="P1670" s="294"/>
      <c r="Q1670" s="294"/>
      <c r="R1670" s="294"/>
      <c r="S1670" s="294"/>
      <c r="T1670" s="289"/>
    </row>
    <row r="1671" spans="2:24" ht="18.75" customHeight="1">
      <c r="B1671" s="292">
        <f t="shared" ref="B1671" si="427">D1671</f>
        <v>0</v>
      </c>
      <c r="C1671" s="337" t="s">
        <v>183</v>
      </c>
      <c r="D1671" s="479"/>
      <c r="E1671" s="480"/>
      <c r="F1671" s="480"/>
      <c r="G1671" s="480"/>
      <c r="H1671" s="480"/>
      <c r="I1671" s="481"/>
      <c r="J1671" s="294"/>
      <c r="K1671" s="294"/>
      <c r="L1671" s="295"/>
      <c r="M1671" s="294"/>
      <c r="N1671" s="294"/>
      <c r="O1671" s="294"/>
      <c r="P1671" s="296"/>
      <c r="Q1671" s="294"/>
      <c r="R1671" s="296"/>
      <c r="S1671" s="296"/>
      <c r="T1671" s="289"/>
    </row>
    <row r="1672" spans="2:24" ht="18.75" customHeight="1">
      <c r="B1672" s="292"/>
      <c r="C1672" s="338" t="s">
        <v>184</v>
      </c>
      <c r="D1672" s="479"/>
      <c r="E1672" s="480"/>
      <c r="F1672" s="480"/>
      <c r="G1672" s="480"/>
      <c r="H1672" s="480"/>
      <c r="I1672" s="481"/>
      <c r="J1672" s="294"/>
      <c r="K1672" s="295"/>
      <c r="L1672" s="294"/>
      <c r="M1672" s="294"/>
      <c r="N1672" s="294"/>
      <c r="O1672" s="294"/>
      <c r="P1672" s="296"/>
      <c r="Q1672" s="294"/>
      <c r="R1672" s="296"/>
      <c r="S1672" s="296"/>
      <c r="T1672" s="289"/>
    </row>
    <row r="1673" spans="2:24" ht="18.75" customHeight="1">
      <c r="B1673" s="292">
        <f t="shared" ref="B1673:B1675" si="428">D1673</f>
        <v>0</v>
      </c>
      <c r="C1673" s="338" t="s">
        <v>8</v>
      </c>
      <c r="D1673" s="479"/>
      <c r="E1673" s="480"/>
      <c r="F1673" s="480"/>
      <c r="G1673" s="480"/>
      <c r="H1673" s="480"/>
      <c r="I1673" s="481"/>
      <c r="J1673" s="294"/>
      <c r="K1673" s="294"/>
      <c r="L1673" s="295"/>
      <c r="M1673" s="294"/>
      <c r="N1673" s="294"/>
      <c r="O1673" s="294"/>
      <c r="P1673" s="296"/>
      <c r="Q1673" s="294"/>
      <c r="R1673" s="339" t="s">
        <v>185</v>
      </c>
      <c r="S1673" s="340"/>
      <c r="T1673" s="289"/>
    </row>
    <row r="1674" spans="2:24" ht="18.75" customHeight="1">
      <c r="B1674" s="292">
        <f t="shared" si="428"/>
        <v>0</v>
      </c>
      <c r="C1674" s="338" t="s">
        <v>186</v>
      </c>
      <c r="D1674" s="479"/>
      <c r="E1674" s="480"/>
      <c r="F1674" s="480"/>
      <c r="G1674" s="480"/>
      <c r="H1674" s="480"/>
      <c r="I1674" s="481"/>
      <c r="J1674" s="294"/>
      <c r="K1674" s="294"/>
      <c r="L1674" s="295"/>
      <c r="M1674" s="294"/>
      <c r="N1674" s="294"/>
      <c r="O1674" s="294"/>
      <c r="P1674" s="296"/>
      <c r="Q1674" s="294"/>
      <c r="R1674" s="298" t="s">
        <v>189</v>
      </c>
      <c r="S1674" s="299"/>
      <c r="T1674" s="289"/>
    </row>
    <row r="1675" spans="2:24" ht="18.75" customHeight="1">
      <c r="B1675" s="292">
        <f t="shared" si="428"/>
        <v>0</v>
      </c>
      <c r="C1675" s="338" t="s">
        <v>190</v>
      </c>
      <c r="D1675" s="479"/>
      <c r="E1675" s="480"/>
      <c r="F1675" s="480"/>
      <c r="G1675" s="480"/>
      <c r="H1675" s="480"/>
      <c r="I1675" s="481"/>
      <c r="J1675" s="294"/>
      <c r="K1675" s="294"/>
      <c r="L1675" s="295"/>
      <c r="M1675" s="294"/>
      <c r="N1675" s="294"/>
      <c r="O1675" s="294"/>
      <c r="P1675" s="296"/>
      <c r="Q1675" s="294"/>
      <c r="R1675" s="298" t="s">
        <v>191</v>
      </c>
      <c r="S1675" s="299"/>
      <c r="T1675" s="289"/>
    </row>
    <row r="1676" spans="2:24" ht="18.75" customHeight="1">
      <c r="B1676" s="292"/>
      <c r="C1676" s="338" t="s">
        <v>172</v>
      </c>
      <c r="D1676" s="471"/>
      <c r="E1676" s="482"/>
      <c r="F1676" s="482"/>
      <c r="G1676" s="482"/>
      <c r="H1676" s="482"/>
      <c r="I1676" s="472"/>
      <c r="J1676" s="294"/>
      <c r="K1676" s="295"/>
      <c r="L1676" s="294"/>
      <c r="M1676" s="294"/>
      <c r="N1676" s="294"/>
      <c r="O1676" s="294"/>
      <c r="P1676" s="296"/>
      <c r="Q1676" s="294"/>
      <c r="R1676" s="298" t="s">
        <v>192</v>
      </c>
      <c r="S1676" s="299"/>
      <c r="T1676" s="289"/>
    </row>
    <row r="1677" spans="2:24" ht="18.75" customHeight="1">
      <c r="B1677" s="341">
        <f t="shared" ref="B1677" si="429">D1677</f>
        <v>0</v>
      </c>
      <c r="C1677" s="338" t="s">
        <v>193</v>
      </c>
      <c r="D1677" s="483"/>
      <c r="E1677" s="484"/>
      <c r="F1677" s="484"/>
      <c r="G1677" s="484"/>
      <c r="H1677" s="484"/>
      <c r="I1677" s="485"/>
      <c r="J1677" s="294"/>
      <c r="K1677" s="295"/>
      <c r="L1677" s="294"/>
      <c r="M1677" s="294"/>
      <c r="N1677" s="294"/>
      <c r="O1677" s="294"/>
      <c r="P1677" s="296"/>
      <c r="Q1677" s="294"/>
      <c r="R1677" s="296"/>
      <c r="S1677" s="296"/>
      <c r="T1677" s="289"/>
    </row>
    <row r="1678" spans="2:24" ht="12" customHeight="1">
      <c r="B1678" s="292"/>
      <c r="C1678" s="294"/>
      <c r="D1678" s="294"/>
      <c r="E1678" s="294"/>
      <c r="F1678" s="294"/>
      <c r="G1678" s="294"/>
      <c r="H1678" s="294"/>
      <c r="I1678" s="294"/>
      <c r="J1678" s="294"/>
      <c r="K1678" s="294"/>
      <c r="L1678" s="294"/>
      <c r="M1678" s="294"/>
      <c r="N1678" s="294"/>
      <c r="O1678" s="294"/>
      <c r="P1678" s="294"/>
      <c r="Q1678" s="294"/>
      <c r="R1678" s="294"/>
      <c r="S1678" s="294"/>
      <c r="T1678" s="289"/>
    </row>
    <row r="1679" spans="2:24" s="308" customFormat="1" ht="18.75" customHeight="1">
      <c r="B1679" s="301"/>
      <c r="C1679" s="338" t="s">
        <v>187</v>
      </c>
      <c r="D1679" s="303"/>
      <c r="E1679" s="303"/>
      <c r="F1679" s="303"/>
      <c r="G1679" s="303"/>
      <c r="H1679" s="303"/>
      <c r="I1679" s="303"/>
      <c r="J1679" s="303"/>
      <c r="K1679" s="303"/>
      <c r="L1679" s="303"/>
      <c r="M1679" s="303"/>
      <c r="N1679" s="303"/>
      <c r="O1679" s="304"/>
      <c r="P1679" s="305" t="s">
        <v>188</v>
      </c>
      <c r="Q1679" s="306"/>
      <c r="R1679" s="486" t="s">
        <v>194</v>
      </c>
      <c r="S1679" s="487"/>
      <c r="T1679" s="307"/>
      <c r="V1679" s="288"/>
      <c r="W1679" s="288"/>
      <c r="X1679" s="288"/>
    </row>
    <row r="1680" spans="2:24" ht="6" customHeight="1">
      <c r="B1680" s="292"/>
      <c r="C1680" s="294"/>
      <c r="D1680" s="294"/>
      <c r="E1680" s="294"/>
      <c r="F1680" s="294"/>
      <c r="G1680" s="294"/>
      <c r="H1680" s="294"/>
      <c r="I1680" s="294"/>
      <c r="J1680" s="294"/>
      <c r="K1680" s="294"/>
      <c r="L1680" s="294"/>
      <c r="M1680" s="294"/>
      <c r="N1680" s="294"/>
      <c r="O1680" s="294"/>
      <c r="P1680" s="294"/>
      <c r="Q1680" s="294"/>
      <c r="R1680" s="294"/>
      <c r="S1680" s="294"/>
      <c r="T1680" s="289"/>
    </row>
    <row r="1681" spans="2:20" ht="18.75" customHeight="1">
      <c r="B1681" s="292"/>
      <c r="C1681" s="342" t="s">
        <v>195</v>
      </c>
      <c r="D1681" s="310"/>
      <c r="E1681" s="310"/>
      <c r="F1681" s="310"/>
      <c r="G1681" s="310"/>
      <c r="H1681" s="310"/>
      <c r="I1681" s="310"/>
      <c r="J1681" s="310"/>
      <c r="K1681" s="310"/>
      <c r="L1681" s="310"/>
      <c r="M1681" s="310"/>
      <c r="N1681" s="310"/>
      <c r="O1681" s="311"/>
      <c r="P1681" s="312">
        <f t="shared" ref="P1681:P1691" si="430">SUM(D1681:O1681)</f>
        <v>0</v>
      </c>
      <c r="Q1681" s="294"/>
      <c r="R1681" s="471"/>
      <c r="S1681" s="472"/>
      <c r="T1681" s="289"/>
    </row>
    <row r="1682" spans="2:20" ht="18.75" customHeight="1">
      <c r="B1682" s="292"/>
      <c r="C1682" s="342" t="s">
        <v>196</v>
      </c>
      <c r="D1682" s="155"/>
      <c r="E1682" s="155"/>
      <c r="F1682" s="155"/>
      <c r="G1682" s="155"/>
      <c r="H1682" s="155"/>
      <c r="I1682" s="155"/>
      <c r="J1682" s="155"/>
      <c r="K1682" s="155"/>
      <c r="L1682" s="155"/>
      <c r="M1682" s="155"/>
      <c r="N1682" s="155"/>
      <c r="O1682" s="156"/>
      <c r="P1682" s="312">
        <f t="shared" si="430"/>
        <v>0</v>
      </c>
      <c r="Q1682" s="294"/>
      <c r="R1682" s="471"/>
      <c r="S1682" s="472"/>
      <c r="T1682" s="289"/>
    </row>
    <row r="1683" spans="2:20" ht="18.75" customHeight="1">
      <c r="B1683" s="292"/>
      <c r="C1683" s="343" t="s">
        <v>197</v>
      </c>
      <c r="D1683" s="310"/>
      <c r="E1683" s="310"/>
      <c r="F1683" s="310"/>
      <c r="G1683" s="310"/>
      <c r="H1683" s="310"/>
      <c r="I1683" s="310"/>
      <c r="J1683" s="310"/>
      <c r="K1683" s="310"/>
      <c r="L1683" s="310"/>
      <c r="M1683" s="310"/>
      <c r="N1683" s="310"/>
      <c r="O1683" s="311"/>
      <c r="P1683" s="312">
        <f t="shared" si="430"/>
        <v>0</v>
      </c>
      <c r="Q1683" s="294"/>
      <c r="R1683" s="471"/>
      <c r="S1683" s="472"/>
      <c r="T1683" s="289"/>
    </row>
    <row r="1684" spans="2:20" ht="18.75" customHeight="1">
      <c r="B1684" s="292"/>
      <c r="C1684" s="343" t="s">
        <v>198</v>
      </c>
      <c r="D1684" s="310"/>
      <c r="E1684" s="310"/>
      <c r="F1684" s="310"/>
      <c r="G1684" s="310"/>
      <c r="H1684" s="310"/>
      <c r="I1684" s="310"/>
      <c r="J1684" s="310"/>
      <c r="K1684" s="310"/>
      <c r="L1684" s="310"/>
      <c r="M1684" s="310"/>
      <c r="N1684" s="310"/>
      <c r="O1684" s="311"/>
      <c r="P1684" s="312">
        <f t="shared" si="430"/>
        <v>0</v>
      </c>
      <c r="Q1684" s="294"/>
      <c r="R1684" s="471"/>
      <c r="S1684" s="472"/>
      <c r="T1684" s="289"/>
    </row>
    <row r="1685" spans="2:20" ht="18.75" customHeight="1">
      <c r="B1685" s="292"/>
      <c r="C1685" s="343" t="s">
        <v>199</v>
      </c>
      <c r="D1685" s="310"/>
      <c r="E1685" s="310"/>
      <c r="F1685" s="310"/>
      <c r="G1685" s="310"/>
      <c r="H1685" s="310"/>
      <c r="I1685" s="310"/>
      <c r="J1685" s="310"/>
      <c r="K1685" s="310"/>
      <c r="L1685" s="310"/>
      <c r="M1685" s="310"/>
      <c r="N1685" s="310"/>
      <c r="O1685" s="311"/>
      <c r="P1685" s="312">
        <f t="shared" si="430"/>
        <v>0</v>
      </c>
      <c r="Q1685" s="294"/>
      <c r="R1685" s="471"/>
      <c r="S1685" s="472"/>
      <c r="T1685" s="289"/>
    </row>
    <row r="1686" spans="2:20" ht="18.75" customHeight="1">
      <c r="B1686" s="292"/>
      <c r="C1686" s="343" t="s">
        <v>200</v>
      </c>
      <c r="D1686" s="310"/>
      <c r="E1686" s="310"/>
      <c r="F1686" s="310"/>
      <c r="G1686" s="310"/>
      <c r="H1686" s="310"/>
      <c r="I1686" s="310"/>
      <c r="J1686" s="310"/>
      <c r="K1686" s="310"/>
      <c r="L1686" s="310"/>
      <c r="M1686" s="310"/>
      <c r="N1686" s="310"/>
      <c r="O1686" s="311"/>
      <c r="P1686" s="312">
        <f t="shared" si="430"/>
        <v>0</v>
      </c>
      <c r="Q1686" s="294"/>
      <c r="R1686" s="471"/>
      <c r="S1686" s="472"/>
      <c r="T1686" s="289"/>
    </row>
    <row r="1687" spans="2:20" ht="18.75" customHeight="1">
      <c r="B1687" s="292"/>
      <c r="C1687" s="343" t="s">
        <v>201</v>
      </c>
      <c r="D1687" s="310"/>
      <c r="E1687" s="310"/>
      <c r="F1687" s="310"/>
      <c r="G1687" s="310"/>
      <c r="H1687" s="310"/>
      <c r="I1687" s="310"/>
      <c r="J1687" s="310"/>
      <c r="K1687" s="310"/>
      <c r="L1687" s="310"/>
      <c r="M1687" s="310"/>
      <c r="N1687" s="310"/>
      <c r="O1687" s="311"/>
      <c r="P1687" s="312">
        <f t="shared" si="430"/>
        <v>0</v>
      </c>
      <c r="Q1687" s="294"/>
      <c r="R1687" s="471"/>
      <c r="S1687" s="472"/>
      <c r="T1687" s="289"/>
    </row>
    <row r="1688" spans="2:20" ht="18.75" customHeight="1">
      <c r="B1688" s="292"/>
      <c r="C1688" s="343" t="s">
        <v>202</v>
      </c>
      <c r="D1688" s="310"/>
      <c r="E1688" s="310"/>
      <c r="F1688" s="310"/>
      <c r="G1688" s="310"/>
      <c r="H1688" s="310"/>
      <c r="I1688" s="310"/>
      <c r="J1688" s="310"/>
      <c r="K1688" s="310"/>
      <c r="L1688" s="310"/>
      <c r="M1688" s="310"/>
      <c r="N1688" s="310"/>
      <c r="O1688" s="311"/>
      <c r="P1688" s="312">
        <f t="shared" si="430"/>
        <v>0</v>
      </c>
      <c r="Q1688" s="294"/>
      <c r="R1688" s="471"/>
      <c r="S1688" s="472"/>
      <c r="T1688" s="289"/>
    </row>
    <row r="1689" spans="2:20" ht="18.75" customHeight="1">
      <c r="B1689" s="292"/>
      <c r="C1689" s="343" t="s">
        <v>203</v>
      </c>
      <c r="D1689" s="310"/>
      <c r="E1689" s="310"/>
      <c r="F1689" s="310"/>
      <c r="G1689" s="310"/>
      <c r="H1689" s="310"/>
      <c r="I1689" s="310"/>
      <c r="J1689" s="310"/>
      <c r="K1689" s="310"/>
      <c r="L1689" s="310"/>
      <c r="M1689" s="310"/>
      <c r="N1689" s="310"/>
      <c r="O1689" s="311"/>
      <c r="P1689" s="312">
        <f t="shared" si="430"/>
        <v>0</v>
      </c>
      <c r="Q1689" s="294"/>
      <c r="R1689" s="471"/>
      <c r="S1689" s="472"/>
      <c r="T1689" s="289"/>
    </row>
    <row r="1690" spans="2:20" ht="18.75" customHeight="1">
      <c r="B1690" s="292"/>
      <c r="C1690" s="343" t="s">
        <v>204</v>
      </c>
      <c r="D1690" s="310"/>
      <c r="E1690" s="310"/>
      <c r="F1690" s="310"/>
      <c r="G1690" s="310"/>
      <c r="H1690" s="310"/>
      <c r="I1690" s="310"/>
      <c r="J1690" s="310"/>
      <c r="K1690" s="310"/>
      <c r="L1690" s="310"/>
      <c r="M1690" s="310"/>
      <c r="N1690" s="310"/>
      <c r="O1690" s="311"/>
      <c r="P1690" s="312">
        <f t="shared" si="430"/>
        <v>0</v>
      </c>
      <c r="Q1690" s="294"/>
      <c r="R1690" s="471"/>
      <c r="S1690" s="472"/>
      <c r="T1690" s="289"/>
    </row>
    <row r="1691" spans="2:20" ht="18.75" customHeight="1">
      <c r="B1691" s="292"/>
      <c r="C1691" s="338" t="s">
        <v>205</v>
      </c>
      <c r="D1691" s="344">
        <f t="shared" ref="D1691:O1691" si="431">SUBTOTAL(9,D1681:D1690)</f>
        <v>0</v>
      </c>
      <c r="E1691" s="344">
        <f t="shared" si="431"/>
        <v>0</v>
      </c>
      <c r="F1691" s="344">
        <f t="shared" si="431"/>
        <v>0</v>
      </c>
      <c r="G1691" s="344">
        <f t="shared" si="431"/>
        <v>0</v>
      </c>
      <c r="H1691" s="344">
        <f t="shared" si="431"/>
        <v>0</v>
      </c>
      <c r="I1691" s="344">
        <f t="shared" si="431"/>
        <v>0</v>
      </c>
      <c r="J1691" s="344">
        <f t="shared" si="431"/>
        <v>0</v>
      </c>
      <c r="K1691" s="344">
        <f t="shared" si="431"/>
        <v>0</v>
      </c>
      <c r="L1691" s="344">
        <f t="shared" si="431"/>
        <v>0</v>
      </c>
      <c r="M1691" s="344">
        <f t="shared" si="431"/>
        <v>0</v>
      </c>
      <c r="N1691" s="344">
        <f t="shared" si="431"/>
        <v>0</v>
      </c>
      <c r="O1691" s="345">
        <f t="shared" si="431"/>
        <v>0</v>
      </c>
      <c r="P1691" s="312">
        <f t="shared" si="430"/>
        <v>0</v>
      </c>
      <c r="Q1691" s="294"/>
      <c r="R1691" s="471"/>
      <c r="S1691" s="472"/>
      <c r="T1691" s="289"/>
    </row>
    <row r="1692" spans="2:20" ht="18.75" customHeight="1">
      <c r="B1692" s="292"/>
      <c r="C1692" s="313" t="s">
        <v>206</v>
      </c>
      <c r="D1692" s="315"/>
      <c r="E1692" s="315"/>
      <c r="F1692" s="315"/>
      <c r="G1692" s="315"/>
      <c r="H1692" s="315"/>
      <c r="I1692" s="315"/>
      <c r="J1692" s="315"/>
      <c r="K1692" s="315"/>
      <c r="L1692" s="315"/>
      <c r="M1692" s="315"/>
      <c r="N1692" s="315"/>
      <c r="O1692" s="316"/>
      <c r="P1692" s="312">
        <f t="shared" ref="P1692:P1702" si="432">SUM(D1692:O1692)</f>
        <v>0</v>
      </c>
      <c r="Q1692" s="294"/>
      <c r="R1692" s="471"/>
      <c r="S1692" s="472"/>
      <c r="T1692" s="289"/>
    </row>
    <row r="1693" spans="2:20" ht="18.75" customHeight="1">
      <c r="B1693" s="292"/>
      <c r="C1693" s="313" t="s">
        <v>207</v>
      </c>
      <c r="D1693" s="315"/>
      <c r="E1693" s="315"/>
      <c r="F1693" s="315"/>
      <c r="G1693" s="315"/>
      <c r="H1693" s="315"/>
      <c r="I1693" s="315"/>
      <c r="J1693" s="315"/>
      <c r="K1693" s="315"/>
      <c r="L1693" s="315"/>
      <c r="M1693" s="315"/>
      <c r="N1693" s="315"/>
      <c r="O1693" s="316"/>
      <c r="P1693" s="312">
        <f t="shared" si="432"/>
        <v>0</v>
      </c>
      <c r="Q1693" s="294"/>
      <c r="R1693" s="471"/>
      <c r="S1693" s="472"/>
      <c r="T1693" s="289"/>
    </row>
    <row r="1694" spans="2:20" ht="18.75" customHeight="1">
      <c r="B1694" s="292"/>
      <c r="C1694" s="338" t="s">
        <v>208</v>
      </c>
      <c r="D1694" s="344">
        <f t="shared" ref="D1694:O1694" si="433">SUBTOTAL(9,D1692:D1693)</f>
        <v>0</v>
      </c>
      <c r="E1694" s="344">
        <f t="shared" si="433"/>
        <v>0</v>
      </c>
      <c r="F1694" s="344">
        <f t="shared" si="433"/>
        <v>0</v>
      </c>
      <c r="G1694" s="344">
        <f t="shared" si="433"/>
        <v>0</v>
      </c>
      <c r="H1694" s="344">
        <f t="shared" si="433"/>
        <v>0</v>
      </c>
      <c r="I1694" s="344">
        <f t="shared" si="433"/>
        <v>0</v>
      </c>
      <c r="J1694" s="344">
        <f t="shared" si="433"/>
        <v>0</v>
      </c>
      <c r="K1694" s="344">
        <f t="shared" si="433"/>
        <v>0</v>
      </c>
      <c r="L1694" s="344">
        <f t="shared" si="433"/>
        <v>0</v>
      </c>
      <c r="M1694" s="344">
        <f t="shared" si="433"/>
        <v>0</v>
      </c>
      <c r="N1694" s="344">
        <f t="shared" si="433"/>
        <v>0</v>
      </c>
      <c r="O1694" s="345">
        <f t="shared" si="433"/>
        <v>0</v>
      </c>
      <c r="P1694" s="312">
        <f t="shared" si="432"/>
        <v>0</v>
      </c>
      <c r="Q1694" s="294"/>
      <c r="R1694" s="471"/>
      <c r="S1694" s="472"/>
      <c r="T1694" s="289"/>
    </row>
    <row r="1695" spans="2:20" ht="18.75" customHeight="1">
      <c r="B1695" s="292"/>
      <c r="C1695" s="313" t="s">
        <v>209</v>
      </c>
      <c r="D1695" s="315"/>
      <c r="E1695" s="315"/>
      <c r="F1695" s="315"/>
      <c r="G1695" s="315"/>
      <c r="H1695" s="315"/>
      <c r="I1695" s="315"/>
      <c r="J1695" s="315"/>
      <c r="K1695" s="315"/>
      <c r="L1695" s="315"/>
      <c r="M1695" s="315"/>
      <c r="N1695" s="315"/>
      <c r="O1695" s="316"/>
      <c r="P1695" s="312">
        <f t="shared" si="432"/>
        <v>0</v>
      </c>
      <c r="Q1695" s="294"/>
      <c r="R1695" s="471"/>
      <c r="S1695" s="472"/>
      <c r="T1695" s="289"/>
    </row>
    <row r="1696" spans="2:20" ht="18.75" customHeight="1">
      <c r="B1696" s="292"/>
      <c r="C1696" s="313" t="s">
        <v>210</v>
      </c>
      <c r="D1696" s="315"/>
      <c r="E1696" s="315"/>
      <c r="F1696" s="315"/>
      <c r="G1696" s="315"/>
      <c r="H1696" s="315"/>
      <c r="I1696" s="315"/>
      <c r="J1696" s="315"/>
      <c r="K1696" s="315"/>
      <c r="L1696" s="315"/>
      <c r="M1696" s="315"/>
      <c r="N1696" s="315"/>
      <c r="O1696" s="316"/>
      <c r="P1696" s="312">
        <f t="shared" si="432"/>
        <v>0</v>
      </c>
      <c r="Q1696" s="294"/>
      <c r="R1696" s="471"/>
      <c r="S1696" s="472"/>
      <c r="T1696" s="289"/>
    </row>
    <row r="1697" spans="2:20" ht="18.75" customHeight="1">
      <c r="B1697" s="292"/>
      <c r="C1697" s="313" t="s">
        <v>211</v>
      </c>
      <c r="D1697" s="315"/>
      <c r="E1697" s="315"/>
      <c r="F1697" s="315"/>
      <c r="G1697" s="315"/>
      <c r="H1697" s="315"/>
      <c r="I1697" s="315"/>
      <c r="J1697" s="315"/>
      <c r="K1697" s="315"/>
      <c r="L1697" s="315"/>
      <c r="M1697" s="315"/>
      <c r="N1697" s="315"/>
      <c r="O1697" s="316"/>
      <c r="P1697" s="312">
        <f t="shared" si="432"/>
        <v>0</v>
      </c>
      <c r="Q1697" s="294"/>
      <c r="R1697" s="471"/>
      <c r="S1697" s="472"/>
      <c r="T1697" s="289"/>
    </row>
    <row r="1698" spans="2:20" ht="18.75" customHeight="1">
      <c r="B1698" s="292"/>
      <c r="C1698" s="313" t="s">
        <v>212</v>
      </c>
      <c r="D1698" s="315"/>
      <c r="E1698" s="315"/>
      <c r="F1698" s="315"/>
      <c r="G1698" s="315"/>
      <c r="H1698" s="315"/>
      <c r="I1698" s="315"/>
      <c r="J1698" s="315"/>
      <c r="K1698" s="315"/>
      <c r="L1698" s="315"/>
      <c r="M1698" s="315"/>
      <c r="N1698" s="315"/>
      <c r="O1698" s="316"/>
      <c r="P1698" s="312">
        <f t="shared" si="432"/>
        <v>0</v>
      </c>
      <c r="Q1698" s="294"/>
      <c r="R1698" s="471"/>
      <c r="S1698" s="472"/>
      <c r="T1698" s="289"/>
    </row>
    <row r="1699" spans="2:20" ht="18.75" customHeight="1">
      <c r="B1699" s="292"/>
      <c r="C1699" s="342" t="s">
        <v>213</v>
      </c>
      <c r="D1699" s="310"/>
      <c r="E1699" s="310"/>
      <c r="F1699" s="310"/>
      <c r="G1699" s="310"/>
      <c r="H1699" s="310"/>
      <c r="I1699" s="310"/>
      <c r="J1699" s="310"/>
      <c r="K1699" s="310"/>
      <c r="L1699" s="310"/>
      <c r="M1699" s="310"/>
      <c r="N1699" s="310"/>
      <c r="O1699" s="311"/>
      <c r="P1699" s="312">
        <f t="shared" si="432"/>
        <v>0</v>
      </c>
      <c r="Q1699" s="294"/>
      <c r="R1699" s="471"/>
      <c r="S1699" s="472"/>
      <c r="T1699" s="289"/>
    </row>
    <row r="1700" spans="2:20" ht="18.75" customHeight="1">
      <c r="B1700" s="292"/>
      <c r="C1700" s="346" t="s">
        <v>214</v>
      </c>
      <c r="D1700" s="310"/>
      <c r="E1700" s="310"/>
      <c r="F1700" s="310"/>
      <c r="G1700" s="310"/>
      <c r="H1700" s="310"/>
      <c r="I1700" s="310"/>
      <c r="J1700" s="310"/>
      <c r="K1700" s="310"/>
      <c r="L1700" s="310"/>
      <c r="M1700" s="310"/>
      <c r="N1700" s="310"/>
      <c r="O1700" s="311"/>
      <c r="P1700" s="312">
        <f t="shared" si="432"/>
        <v>0</v>
      </c>
      <c r="Q1700" s="294"/>
      <c r="R1700" s="471"/>
      <c r="S1700" s="472"/>
      <c r="T1700" s="289"/>
    </row>
    <row r="1701" spans="2:20" ht="18.75" customHeight="1">
      <c r="B1701" s="292"/>
      <c r="C1701" s="347" t="s">
        <v>215</v>
      </c>
      <c r="D1701" s="318"/>
      <c r="E1701" s="318"/>
      <c r="F1701" s="318"/>
      <c r="G1701" s="318"/>
      <c r="H1701" s="318"/>
      <c r="I1701" s="318"/>
      <c r="J1701" s="318"/>
      <c r="K1701" s="318"/>
      <c r="L1701" s="318"/>
      <c r="M1701" s="318"/>
      <c r="N1701" s="318"/>
      <c r="O1701" s="319"/>
      <c r="P1701" s="320">
        <f t="shared" si="432"/>
        <v>0</v>
      </c>
      <c r="Q1701" s="294"/>
      <c r="R1701" s="473"/>
      <c r="S1701" s="474"/>
      <c r="T1701" s="289"/>
    </row>
    <row r="1702" spans="2:20" ht="18.75" customHeight="1">
      <c r="B1702" s="292"/>
      <c r="C1702" s="348" t="s">
        <v>216</v>
      </c>
      <c r="D1702" s="322">
        <f t="shared" ref="D1702:O1702" si="434">SUBTOTAL(9,D1681:D1701)</f>
        <v>0</v>
      </c>
      <c r="E1702" s="322">
        <f t="shared" si="434"/>
        <v>0</v>
      </c>
      <c r="F1702" s="322">
        <f t="shared" si="434"/>
        <v>0</v>
      </c>
      <c r="G1702" s="322">
        <f t="shared" si="434"/>
        <v>0</v>
      </c>
      <c r="H1702" s="322">
        <f t="shared" si="434"/>
        <v>0</v>
      </c>
      <c r="I1702" s="322">
        <f t="shared" si="434"/>
        <v>0</v>
      </c>
      <c r="J1702" s="322">
        <f t="shared" si="434"/>
        <v>0</v>
      </c>
      <c r="K1702" s="322">
        <f t="shared" si="434"/>
        <v>0</v>
      </c>
      <c r="L1702" s="322">
        <f t="shared" si="434"/>
        <v>0</v>
      </c>
      <c r="M1702" s="322">
        <f t="shared" si="434"/>
        <v>0</v>
      </c>
      <c r="N1702" s="322">
        <f t="shared" si="434"/>
        <v>0</v>
      </c>
      <c r="O1702" s="323">
        <f t="shared" si="434"/>
        <v>0</v>
      </c>
      <c r="P1702" s="324">
        <f t="shared" si="432"/>
        <v>0</v>
      </c>
      <c r="Q1702" s="294"/>
      <c r="R1702" s="475"/>
      <c r="S1702" s="476"/>
      <c r="T1702" s="289"/>
    </row>
    <row r="1703" spans="2:20" ht="6" customHeight="1">
      <c r="B1703" s="292"/>
      <c r="C1703" s="294"/>
      <c r="D1703" s="294"/>
      <c r="E1703" s="294"/>
      <c r="F1703" s="294"/>
      <c r="G1703" s="294"/>
      <c r="H1703" s="294"/>
      <c r="I1703" s="294"/>
      <c r="J1703" s="294"/>
      <c r="K1703" s="294"/>
      <c r="L1703" s="294"/>
      <c r="M1703" s="294"/>
      <c r="N1703" s="294"/>
      <c r="O1703" s="294"/>
      <c r="P1703" s="294"/>
      <c r="Q1703" s="294"/>
      <c r="R1703" s="325"/>
      <c r="S1703" s="325"/>
      <c r="T1703" s="289"/>
    </row>
    <row r="1704" spans="2:20" ht="18.75" customHeight="1">
      <c r="B1704" s="326"/>
      <c r="C1704" s="342" t="s">
        <v>217</v>
      </c>
      <c r="D1704" s="327"/>
      <c r="E1704" s="327"/>
      <c r="F1704" s="327"/>
      <c r="G1704" s="327"/>
      <c r="H1704" s="327"/>
      <c r="I1704" s="327"/>
      <c r="J1704" s="327"/>
      <c r="K1704" s="327"/>
      <c r="L1704" s="327"/>
      <c r="M1704" s="327"/>
      <c r="N1704" s="327"/>
      <c r="O1704" s="328"/>
      <c r="P1704" s="329">
        <f t="shared" ref="P1704:P1705" si="435">SUM(D1704:O1704)</f>
        <v>0</v>
      </c>
      <c r="Q1704" s="294"/>
      <c r="R1704" s="471"/>
      <c r="S1704" s="472"/>
      <c r="T1704" s="289"/>
    </row>
    <row r="1705" spans="2:20" ht="18.75" customHeight="1">
      <c r="B1705" s="326"/>
      <c r="C1705" s="342" t="s">
        <v>218</v>
      </c>
      <c r="D1705" s="327"/>
      <c r="E1705" s="327"/>
      <c r="F1705" s="327"/>
      <c r="G1705" s="327"/>
      <c r="H1705" s="327"/>
      <c r="I1705" s="327"/>
      <c r="J1705" s="327"/>
      <c r="K1705" s="327"/>
      <c r="L1705" s="327"/>
      <c r="M1705" s="327"/>
      <c r="N1705" s="330"/>
      <c r="O1705" s="331"/>
      <c r="P1705" s="332">
        <f t="shared" si="435"/>
        <v>0</v>
      </c>
      <c r="Q1705" s="294"/>
      <c r="R1705" s="473"/>
      <c r="S1705" s="474"/>
      <c r="T1705" s="289"/>
    </row>
    <row r="1706" spans="2:20" s="308" customFormat="1" ht="18.75" customHeight="1">
      <c r="B1706" s="301"/>
      <c r="C1706" s="294"/>
      <c r="D1706" s="294"/>
      <c r="E1706" s="294"/>
      <c r="F1706" s="294"/>
      <c r="G1706" s="294"/>
      <c r="H1706" s="294"/>
      <c r="I1706" s="294"/>
      <c r="J1706" s="294"/>
      <c r="K1706" s="294"/>
      <c r="L1706" s="294"/>
      <c r="M1706" s="294"/>
      <c r="N1706" s="349" t="s">
        <v>219</v>
      </c>
      <c r="O1706" s="349"/>
      <c r="P1706" s="335">
        <f t="shared" ref="P1706:P1743" si="436">ROUND(IF(P1704*P1705=0,0,P1702/P1704*P1705),2)</f>
        <v>0</v>
      </c>
      <c r="Q1706" s="306"/>
      <c r="R1706" s="477"/>
      <c r="S1706" s="478"/>
      <c r="T1706" s="307"/>
    </row>
    <row r="1707" spans="2:20" ht="30" customHeight="1">
      <c r="B1707" s="289"/>
      <c r="C1707" s="294"/>
      <c r="D1707" s="294"/>
      <c r="E1707" s="294"/>
      <c r="F1707" s="294"/>
      <c r="G1707" s="294"/>
      <c r="H1707" s="294"/>
      <c r="I1707" s="294"/>
      <c r="J1707" s="294"/>
      <c r="K1707" s="294"/>
      <c r="L1707" s="294"/>
      <c r="M1707" s="294"/>
      <c r="N1707" s="294"/>
      <c r="O1707" s="294"/>
      <c r="P1707" s="294"/>
      <c r="Q1707" s="294"/>
      <c r="R1707" s="294"/>
      <c r="S1707" s="294"/>
      <c r="T1707" s="289"/>
    </row>
    <row r="1708" spans="2:20" ht="18.75" customHeight="1">
      <c r="B1708" s="292">
        <f t="shared" ref="B1708" si="437">D1708</f>
        <v>0</v>
      </c>
      <c r="C1708" s="337" t="s">
        <v>183</v>
      </c>
      <c r="D1708" s="479"/>
      <c r="E1708" s="480"/>
      <c r="F1708" s="480"/>
      <c r="G1708" s="480"/>
      <c r="H1708" s="480"/>
      <c r="I1708" s="481"/>
      <c r="J1708" s="294"/>
      <c r="K1708" s="294"/>
      <c r="L1708" s="295"/>
      <c r="M1708" s="294"/>
      <c r="N1708" s="294"/>
      <c r="O1708" s="294"/>
      <c r="P1708" s="296"/>
      <c r="Q1708" s="294"/>
      <c r="R1708" s="296"/>
      <c r="S1708" s="296"/>
      <c r="T1708" s="289"/>
    </row>
    <row r="1709" spans="2:20" ht="18.75" customHeight="1">
      <c r="B1709" s="292"/>
      <c r="C1709" s="338" t="s">
        <v>184</v>
      </c>
      <c r="D1709" s="479"/>
      <c r="E1709" s="480"/>
      <c r="F1709" s="480"/>
      <c r="G1709" s="480"/>
      <c r="H1709" s="480"/>
      <c r="I1709" s="481"/>
      <c r="J1709" s="294"/>
      <c r="K1709" s="295"/>
      <c r="L1709" s="294"/>
      <c r="M1709" s="294"/>
      <c r="N1709" s="294"/>
      <c r="O1709" s="294"/>
      <c r="P1709" s="296"/>
      <c r="Q1709" s="294"/>
      <c r="R1709" s="296"/>
      <c r="S1709" s="296"/>
      <c r="T1709" s="289"/>
    </row>
    <row r="1710" spans="2:20" ht="18.75" customHeight="1">
      <c r="B1710" s="292">
        <f t="shared" ref="B1710:B1712" si="438">D1710</f>
        <v>0</v>
      </c>
      <c r="C1710" s="338" t="s">
        <v>8</v>
      </c>
      <c r="D1710" s="479"/>
      <c r="E1710" s="480"/>
      <c r="F1710" s="480"/>
      <c r="G1710" s="480"/>
      <c r="H1710" s="480"/>
      <c r="I1710" s="481"/>
      <c r="J1710" s="294"/>
      <c r="K1710" s="294"/>
      <c r="L1710" s="295"/>
      <c r="M1710" s="294"/>
      <c r="N1710" s="294"/>
      <c r="O1710" s="294"/>
      <c r="P1710" s="296"/>
      <c r="Q1710" s="294"/>
      <c r="R1710" s="339" t="s">
        <v>185</v>
      </c>
      <c r="S1710" s="340"/>
      <c r="T1710" s="289"/>
    </row>
    <row r="1711" spans="2:20" ht="18.75" customHeight="1">
      <c r="B1711" s="292">
        <f t="shared" si="438"/>
        <v>0</v>
      </c>
      <c r="C1711" s="338" t="s">
        <v>186</v>
      </c>
      <c r="D1711" s="479"/>
      <c r="E1711" s="480"/>
      <c r="F1711" s="480"/>
      <c r="G1711" s="480"/>
      <c r="H1711" s="480"/>
      <c r="I1711" s="481"/>
      <c r="J1711" s="294"/>
      <c r="K1711" s="294"/>
      <c r="L1711" s="295"/>
      <c r="M1711" s="294"/>
      <c r="N1711" s="294"/>
      <c r="O1711" s="294"/>
      <c r="P1711" s="296"/>
      <c r="Q1711" s="294"/>
      <c r="R1711" s="298" t="s">
        <v>189</v>
      </c>
      <c r="S1711" s="299"/>
      <c r="T1711" s="289"/>
    </row>
    <row r="1712" spans="2:20" ht="18.75" customHeight="1">
      <c r="B1712" s="292">
        <f t="shared" si="438"/>
        <v>0</v>
      </c>
      <c r="C1712" s="338" t="s">
        <v>190</v>
      </c>
      <c r="D1712" s="479"/>
      <c r="E1712" s="480"/>
      <c r="F1712" s="480"/>
      <c r="G1712" s="480"/>
      <c r="H1712" s="480"/>
      <c r="I1712" s="481"/>
      <c r="J1712" s="294"/>
      <c r="K1712" s="294"/>
      <c r="L1712" s="295"/>
      <c r="M1712" s="294"/>
      <c r="N1712" s="294"/>
      <c r="O1712" s="294"/>
      <c r="P1712" s="296"/>
      <c r="Q1712" s="294"/>
      <c r="R1712" s="298" t="s">
        <v>191</v>
      </c>
      <c r="S1712" s="299"/>
      <c r="T1712" s="289"/>
    </row>
    <row r="1713" spans="2:24" ht="18.75" customHeight="1">
      <c r="B1713" s="292"/>
      <c r="C1713" s="338" t="s">
        <v>172</v>
      </c>
      <c r="D1713" s="471"/>
      <c r="E1713" s="482"/>
      <c r="F1713" s="482"/>
      <c r="G1713" s="482"/>
      <c r="H1713" s="482"/>
      <c r="I1713" s="472"/>
      <c r="J1713" s="294"/>
      <c r="K1713" s="295"/>
      <c r="L1713" s="294"/>
      <c r="M1713" s="294"/>
      <c r="N1713" s="294"/>
      <c r="O1713" s="294"/>
      <c r="P1713" s="296"/>
      <c r="Q1713" s="294"/>
      <c r="R1713" s="298" t="s">
        <v>192</v>
      </c>
      <c r="S1713" s="299"/>
      <c r="T1713" s="289"/>
    </row>
    <row r="1714" spans="2:24" ht="18.75" customHeight="1">
      <c r="B1714" s="341">
        <f t="shared" ref="B1714" si="439">D1714</f>
        <v>0</v>
      </c>
      <c r="C1714" s="338" t="s">
        <v>193</v>
      </c>
      <c r="D1714" s="483"/>
      <c r="E1714" s="484"/>
      <c r="F1714" s="484"/>
      <c r="G1714" s="484"/>
      <c r="H1714" s="484"/>
      <c r="I1714" s="485"/>
      <c r="J1714" s="294"/>
      <c r="K1714" s="295"/>
      <c r="L1714" s="294"/>
      <c r="M1714" s="294"/>
      <c r="N1714" s="294"/>
      <c r="O1714" s="294"/>
      <c r="P1714" s="296"/>
      <c r="Q1714" s="294"/>
      <c r="R1714" s="296"/>
      <c r="S1714" s="296"/>
      <c r="T1714" s="289"/>
    </row>
    <row r="1715" spans="2:24" ht="12" customHeight="1">
      <c r="B1715" s="292"/>
      <c r="C1715" s="294"/>
      <c r="D1715" s="294"/>
      <c r="E1715" s="294"/>
      <c r="F1715" s="294"/>
      <c r="G1715" s="294"/>
      <c r="H1715" s="294"/>
      <c r="I1715" s="294"/>
      <c r="J1715" s="294"/>
      <c r="K1715" s="294"/>
      <c r="L1715" s="294"/>
      <c r="M1715" s="294"/>
      <c r="N1715" s="294"/>
      <c r="O1715" s="294"/>
      <c r="P1715" s="294"/>
      <c r="Q1715" s="294"/>
      <c r="R1715" s="294"/>
      <c r="S1715" s="294"/>
      <c r="T1715" s="289"/>
    </row>
    <row r="1716" spans="2:24" s="308" customFormat="1" ht="18.75" customHeight="1">
      <c r="B1716" s="301"/>
      <c r="C1716" s="338" t="s">
        <v>187</v>
      </c>
      <c r="D1716" s="303"/>
      <c r="E1716" s="303"/>
      <c r="F1716" s="303"/>
      <c r="G1716" s="303"/>
      <c r="H1716" s="303"/>
      <c r="I1716" s="303"/>
      <c r="J1716" s="303"/>
      <c r="K1716" s="303"/>
      <c r="L1716" s="303"/>
      <c r="M1716" s="303"/>
      <c r="N1716" s="303"/>
      <c r="O1716" s="304"/>
      <c r="P1716" s="305" t="s">
        <v>188</v>
      </c>
      <c r="Q1716" s="306"/>
      <c r="R1716" s="486" t="s">
        <v>194</v>
      </c>
      <c r="S1716" s="487"/>
      <c r="T1716" s="307"/>
      <c r="V1716" s="288"/>
      <c r="W1716" s="288"/>
      <c r="X1716" s="288"/>
    </row>
    <row r="1717" spans="2:24" ht="6" customHeight="1">
      <c r="B1717" s="292"/>
      <c r="C1717" s="294"/>
      <c r="D1717" s="294"/>
      <c r="E1717" s="294"/>
      <c r="F1717" s="294"/>
      <c r="G1717" s="294"/>
      <c r="H1717" s="294"/>
      <c r="I1717" s="294"/>
      <c r="J1717" s="294"/>
      <c r="K1717" s="294"/>
      <c r="L1717" s="294"/>
      <c r="M1717" s="294"/>
      <c r="N1717" s="294"/>
      <c r="O1717" s="294"/>
      <c r="P1717" s="294"/>
      <c r="Q1717" s="294"/>
      <c r="R1717" s="294"/>
      <c r="S1717" s="294"/>
      <c r="T1717" s="289"/>
    </row>
    <row r="1718" spans="2:24" ht="18.75" customHeight="1">
      <c r="B1718" s="292"/>
      <c r="C1718" s="342" t="s">
        <v>195</v>
      </c>
      <c r="D1718" s="310"/>
      <c r="E1718" s="310"/>
      <c r="F1718" s="310"/>
      <c r="G1718" s="310"/>
      <c r="H1718" s="310"/>
      <c r="I1718" s="310"/>
      <c r="J1718" s="310"/>
      <c r="K1718" s="310"/>
      <c r="L1718" s="310"/>
      <c r="M1718" s="310"/>
      <c r="N1718" s="310"/>
      <c r="O1718" s="311"/>
      <c r="P1718" s="312">
        <f t="shared" ref="P1718:P1728" si="440">SUM(D1718:O1718)</f>
        <v>0</v>
      </c>
      <c r="Q1718" s="294"/>
      <c r="R1718" s="471"/>
      <c r="S1718" s="472"/>
      <c r="T1718" s="289"/>
    </row>
    <row r="1719" spans="2:24" ht="18.75" customHeight="1">
      <c r="B1719" s="292"/>
      <c r="C1719" s="342" t="s">
        <v>196</v>
      </c>
      <c r="D1719" s="155"/>
      <c r="E1719" s="155"/>
      <c r="F1719" s="155"/>
      <c r="G1719" s="155"/>
      <c r="H1719" s="155"/>
      <c r="I1719" s="155"/>
      <c r="J1719" s="155"/>
      <c r="K1719" s="155"/>
      <c r="L1719" s="155"/>
      <c r="M1719" s="155"/>
      <c r="N1719" s="155"/>
      <c r="O1719" s="156"/>
      <c r="P1719" s="312">
        <f t="shared" si="440"/>
        <v>0</v>
      </c>
      <c r="Q1719" s="294"/>
      <c r="R1719" s="471"/>
      <c r="S1719" s="472"/>
      <c r="T1719" s="289"/>
    </row>
    <row r="1720" spans="2:24" ht="18.75" customHeight="1">
      <c r="B1720" s="292"/>
      <c r="C1720" s="343" t="s">
        <v>197</v>
      </c>
      <c r="D1720" s="310"/>
      <c r="E1720" s="310"/>
      <c r="F1720" s="310"/>
      <c r="G1720" s="310"/>
      <c r="H1720" s="310"/>
      <c r="I1720" s="310"/>
      <c r="J1720" s="310"/>
      <c r="K1720" s="310"/>
      <c r="L1720" s="310"/>
      <c r="M1720" s="310"/>
      <c r="N1720" s="310"/>
      <c r="O1720" s="311"/>
      <c r="P1720" s="312">
        <f t="shared" si="440"/>
        <v>0</v>
      </c>
      <c r="Q1720" s="294"/>
      <c r="R1720" s="471"/>
      <c r="S1720" s="472"/>
      <c r="T1720" s="289"/>
    </row>
    <row r="1721" spans="2:24" ht="18.75" customHeight="1">
      <c r="B1721" s="292"/>
      <c r="C1721" s="343" t="s">
        <v>198</v>
      </c>
      <c r="D1721" s="310"/>
      <c r="E1721" s="310"/>
      <c r="F1721" s="310"/>
      <c r="G1721" s="310"/>
      <c r="H1721" s="310"/>
      <c r="I1721" s="310"/>
      <c r="J1721" s="310"/>
      <c r="K1721" s="310"/>
      <c r="L1721" s="310"/>
      <c r="M1721" s="310"/>
      <c r="N1721" s="310"/>
      <c r="O1721" s="311"/>
      <c r="P1721" s="312">
        <f t="shared" si="440"/>
        <v>0</v>
      </c>
      <c r="Q1721" s="294"/>
      <c r="R1721" s="471"/>
      <c r="S1721" s="472"/>
      <c r="T1721" s="289"/>
    </row>
    <row r="1722" spans="2:24" ht="18.75" customHeight="1">
      <c r="B1722" s="292"/>
      <c r="C1722" s="343" t="s">
        <v>199</v>
      </c>
      <c r="D1722" s="310"/>
      <c r="E1722" s="310"/>
      <c r="F1722" s="310"/>
      <c r="G1722" s="310"/>
      <c r="H1722" s="310"/>
      <c r="I1722" s="310"/>
      <c r="J1722" s="310"/>
      <c r="K1722" s="310"/>
      <c r="L1722" s="310"/>
      <c r="M1722" s="310"/>
      <c r="N1722" s="310"/>
      <c r="O1722" s="311"/>
      <c r="P1722" s="312">
        <f t="shared" si="440"/>
        <v>0</v>
      </c>
      <c r="Q1722" s="294"/>
      <c r="R1722" s="471"/>
      <c r="S1722" s="472"/>
      <c r="T1722" s="289"/>
    </row>
    <row r="1723" spans="2:24" ht="18.75" customHeight="1">
      <c r="B1723" s="292"/>
      <c r="C1723" s="343" t="s">
        <v>200</v>
      </c>
      <c r="D1723" s="310"/>
      <c r="E1723" s="310"/>
      <c r="F1723" s="310"/>
      <c r="G1723" s="310"/>
      <c r="H1723" s="310"/>
      <c r="I1723" s="310"/>
      <c r="J1723" s="310"/>
      <c r="K1723" s="310"/>
      <c r="L1723" s="310"/>
      <c r="M1723" s="310"/>
      <c r="N1723" s="310"/>
      <c r="O1723" s="311"/>
      <c r="P1723" s="312">
        <f t="shared" si="440"/>
        <v>0</v>
      </c>
      <c r="Q1723" s="294"/>
      <c r="R1723" s="471"/>
      <c r="S1723" s="472"/>
      <c r="T1723" s="289"/>
    </row>
    <row r="1724" spans="2:24" ht="18.75" customHeight="1">
      <c r="B1724" s="292"/>
      <c r="C1724" s="343" t="s">
        <v>201</v>
      </c>
      <c r="D1724" s="310"/>
      <c r="E1724" s="310"/>
      <c r="F1724" s="310"/>
      <c r="G1724" s="310"/>
      <c r="H1724" s="310"/>
      <c r="I1724" s="310"/>
      <c r="J1724" s="310"/>
      <c r="K1724" s="310"/>
      <c r="L1724" s="310"/>
      <c r="M1724" s="310"/>
      <c r="N1724" s="310"/>
      <c r="O1724" s="311"/>
      <c r="P1724" s="312">
        <f t="shared" si="440"/>
        <v>0</v>
      </c>
      <c r="Q1724" s="294"/>
      <c r="R1724" s="471"/>
      <c r="S1724" s="472"/>
      <c r="T1724" s="289"/>
    </row>
    <row r="1725" spans="2:24" ht="18.75" customHeight="1">
      <c r="B1725" s="292"/>
      <c r="C1725" s="343" t="s">
        <v>202</v>
      </c>
      <c r="D1725" s="310"/>
      <c r="E1725" s="310"/>
      <c r="F1725" s="310"/>
      <c r="G1725" s="310"/>
      <c r="H1725" s="310"/>
      <c r="I1725" s="310"/>
      <c r="J1725" s="310"/>
      <c r="K1725" s="310"/>
      <c r="L1725" s="310"/>
      <c r="M1725" s="310"/>
      <c r="N1725" s="310"/>
      <c r="O1725" s="311"/>
      <c r="P1725" s="312">
        <f t="shared" si="440"/>
        <v>0</v>
      </c>
      <c r="Q1725" s="294"/>
      <c r="R1725" s="471"/>
      <c r="S1725" s="472"/>
      <c r="T1725" s="289"/>
    </row>
    <row r="1726" spans="2:24" ht="18.75" customHeight="1">
      <c r="B1726" s="292"/>
      <c r="C1726" s="343" t="s">
        <v>203</v>
      </c>
      <c r="D1726" s="310"/>
      <c r="E1726" s="310"/>
      <c r="F1726" s="310"/>
      <c r="G1726" s="310"/>
      <c r="H1726" s="310"/>
      <c r="I1726" s="310"/>
      <c r="J1726" s="310"/>
      <c r="K1726" s="310"/>
      <c r="L1726" s="310"/>
      <c r="M1726" s="310"/>
      <c r="N1726" s="310"/>
      <c r="O1726" s="311"/>
      <c r="P1726" s="312">
        <f t="shared" si="440"/>
        <v>0</v>
      </c>
      <c r="Q1726" s="294"/>
      <c r="R1726" s="471"/>
      <c r="S1726" s="472"/>
      <c r="T1726" s="289"/>
    </row>
    <row r="1727" spans="2:24" ht="18.75" customHeight="1">
      <c r="B1727" s="292"/>
      <c r="C1727" s="343" t="s">
        <v>204</v>
      </c>
      <c r="D1727" s="310"/>
      <c r="E1727" s="310"/>
      <c r="F1727" s="310"/>
      <c r="G1727" s="310"/>
      <c r="H1727" s="310"/>
      <c r="I1727" s="310"/>
      <c r="J1727" s="310"/>
      <c r="K1727" s="310"/>
      <c r="L1727" s="310"/>
      <c r="M1727" s="310"/>
      <c r="N1727" s="310"/>
      <c r="O1727" s="311"/>
      <c r="P1727" s="312">
        <f t="shared" si="440"/>
        <v>0</v>
      </c>
      <c r="Q1727" s="294"/>
      <c r="R1727" s="471"/>
      <c r="S1727" s="472"/>
      <c r="T1727" s="289"/>
    </row>
    <row r="1728" spans="2:24" ht="18.75" customHeight="1">
      <c r="B1728" s="292"/>
      <c r="C1728" s="338" t="s">
        <v>205</v>
      </c>
      <c r="D1728" s="344">
        <f t="shared" ref="D1728:O1728" si="441">SUBTOTAL(9,D1718:D1727)</f>
        <v>0</v>
      </c>
      <c r="E1728" s="344">
        <f t="shared" si="441"/>
        <v>0</v>
      </c>
      <c r="F1728" s="344">
        <f t="shared" si="441"/>
        <v>0</v>
      </c>
      <c r="G1728" s="344">
        <f t="shared" si="441"/>
        <v>0</v>
      </c>
      <c r="H1728" s="344">
        <f t="shared" si="441"/>
        <v>0</v>
      </c>
      <c r="I1728" s="344">
        <f t="shared" si="441"/>
        <v>0</v>
      </c>
      <c r="J1728" s="344">
        <f t="shared" si="441"/>
        <v>0</v>
      </c>
      <c r="K1728" s="344">
        <f t="shared" si="441"/>
        <v>0</v>
      </c>
      <c r="L1728" s="344">
        <f t="shared" si="441"/>
        <v>0</v>
      </c>
      <c r="M1728" s="344">
        <f t="shared" si="441"/>
        <v>0</v>
      </c>
      <c r="N1728" s="344">
        <f t="shared" si="441"/>
        <v>0</v>
      </c>
      <c r="O1728" s="345">
        <f t="shared" si="441"/>
        <v>0</v>
      </c>
      <c r="P1728" s="312">
        <f t="shared" si="440"/>
        <v>0</v>
      </c>
      <c r="Q1728" s="294"/>
      <c r="R1728" s="471"/>
      <c r="S1728" s="472"/>
      <c r="T1728" s="289"/>
    </row>
    <row r="1729" spans="2:20" ht="18.75" customHeight="1">
      <c r="B1729" s="292"/>
      <c r="C1729" s="313" t="s">
        <v>206</v>
      </c>
      <c r="D1729" s="315"/>
      <c r="E1729" s="315"/>
      <c r="F1729" s="315"/>
      <c r="G1729" s="315"/>
      <c r="H1729" s="315"/>
      <c r="I1729" s="315"/>
      <c r="J1729" s="315"/>
      <c r="K1729" s="315"/>
      <c r="L1729" s="315"/>
      <c r="M1729" s="315"/>
      <c r="N1729" s="315"/>
      <c r="O1729" s="316"/>
      <c r="P1729" s="312">
        <f t="shared" ref="P1729:P1739" si="442">SUM(D1729:O1729)</f>
        <v>0</v>
      </c>
      <c r="Q1729" s="294"/>
      <c r="R1729" s="471"/>
      <c r="S1729" s="472"/>
      <c r="T1729" s="289"/>
    </row>
    <row r="1730" spans="2:20" ht="18.75" customHeight="1">
      <c r="B1730" s="292"/>
      <c r="C1730" s="313" t="s">
        <v>207</v>
      </c>
      <c r="D1730" s="315"/>
      <c r="E1730" s="315"/>
      <c r="F1730" s="315"/>
      <c r="G1730" s="315"/>
      <c r="H1730" s="315"/>
      <c r="I1730" s="315"/>
      <c r="J1730" s="315"/>
      <c r="K1730" s="315"/>
      <c r="L1730" s="315"/>
      <c r="M1730" s="315"/>
      <c r="N1730" s="315"/>
      <c r="O1730" s="316"/>
      <c r="P1730" s="312">
        <f t="shared" si="442"/>
        <v>0</v>
      </c>
      <c r="Q1730" s="294"/>
      <c r="R1730" s="471"/>
      <c r="S1730" s="472"/>
      <c r="T1730" s="289"/>
    </row>
    <row r="1731" spans="2:20" ht="18.75" customHeight="1">
      <c r="B1731" s="292"/>
      <c r="C1731" s="338" t="s">
        <v>208</v>
      </c>
      <c r="D1731" s="344">
        <f t="shared" ref="D1731:O1731" si="443">SUBTOTAL(9,D1729:D1730)</f>
        <v>0</v>
      </c>
      <c r="E1731" s="344">
        <f t="shared" si="443"/>
        <v>0</v>
      </c>
      <c r="F1731" s="344">
        <f t="shared" si="443"/>
        <v>0</v>
      </c>
      <c r="G1731" s="344">
        <f t="shared" si="443"/>
        <v>0</v>
      </c>
      <c r="H1731" s="344">
        <f t="shared" si="443"/>
        <v>0</v>
      </c>
      <c r="I1731" s="344">
        <f t="shared" si="443"/>
        <v>0</v>
      </c>
      <c r="J1731" s="344">
        <f t="shared" si="443"/>
        <v>0</v>
      </c>
      <c r="K1731" s="344">
        <f t="shared" si="443"/>
        <v>0</v>
      </c>
      <c r="L1731" s="344">
        <f t="shared" si="443"/>
        <v>0</v>
      </c>
      <c r="M1731" s="344">
        <f t="shared" si="443"/>
        <v>0</v>
      </c>
      <c r="N1731" s="344">
        <f t="shared" si="443"/>
        <v>0</v>
      </c>
      <c r="O1731" s="345">
        <f t="shared" si="443"/>
        <v>0</v>
      </c>
      <c r="P1731" s="312">
        <f t="shared" si="442"/>
        <v>0</v>
      </c>
      <c r="Q1731" s="294"/>
      <c r="R1731" s="471"/>
      <c r="S1731" s="472"/>
      <c r="T1731" s="289"/>
    </row>
    <row r="1732" spans="2:20" ht="18.75" customHeight="1">
      <c r="B1732" s="292"/>
      <c r="C1732" s="313" t="s">
        <v>209</v>
      </c>
      <c r="D1732" s="315"/>
      <c r="E1732" s="315"/>
      <c r="F1732" s="315"/>
      <c r="G1732" s="315"/>
      <c r="H1732" s="315"/>
      <c r="I1732" s="315"/>
      <c r="J1732" s="315"/>
      <c r="K1732" s="315"/>
      <c r="L1732" s="315"/>
      <c r="M1732" s="315"/>
      <c r="N1732" s="315"/>
      <c r="O1732" s="316"/>
      <c r="P1732" s="312">
        <f t="shared" si="442"/>
        <v>0</v>
      </c>
      <c r="Q1732" s="294"/>
      <c r="R1732" s="471"/>
      <c r="S1732" s="472"/>
      <c r="T1732" s="289"/>
    </row>
    <row r="1733" spans="2:20" ht="18.75" customHeight="1">
      <c r="B1733" s="292"/>
      <c r="C1733" s="313" t="s">
        <v>210</v>
      </c>
      <c r="D1733" s="315"/>
      <c r="E1733" s="315"/>
      <c r="F1733" s="315"/>
      <c r="G1733" s="315"/>
      <c r="H1733" s="315"/>
      <c r="I1733" s="315"/>
      <c r="J1733" s="315"/>
      <c r="K1733" s="315"/>
      <c r="L1733" s="315"/>
      <c r="M1733" s="315"/>
      <c r="N1733" s="315"/>
      <c r="O1733" s="316"/>
      <c r="P1733" s="312">
        <f t="shared" si="442"/>
        <v>0</v>
      </c>
      <c r="Q1733" s="294"/>
      <c r="R1733" s="471"/>
      <c r="S1733" s="472"/>
      <c r="T1733" s="289"/>
    </row>
    <row r="1734" spans="2:20" ht="18.75" customHeight="1">
      <c r="B1734" s="292"/>
      <c r="C1734" s="313" t="s">
        <v>211</v>
      </c>
      <c r="D1734" s="315"/>
      <c r="E1734" s="315"/>
      <c r="F1734" s="315"/>
      <c r="G1734" s="315"/>
      <c r="H1734" s="315"/>
      <c r="I1734" s="315"/>
      <c r="J1734" s="315"/>
      <c r="K1734" s="315"/>
      <c r="L1734" s="315"/>
      <c r="M1734" s="315"/>
      <c r="N1734" s="315"/>
      <c r="O1734" s="316"/>
      <c r="P1734" s="312">
        <f t="shared" si="442"/>
        <v>0</v>
      </c>
      <c r="Q1734" s="294"/>
      <c r="R1734" s="471"/>
      <c r="S1734" s="472"/>
      <c r="T1734" s="289"/>
    </row>
    <row r="1735" spans="2:20" ht="18.75" customHeight="1">
      <c r="B1735" s="292"/>
      <c r="C1735" s="313" t="s">
        <v>212</v>
      </c>
      <c r="D1735" s="315"/>
      <c r="E1735" s="315"/>
      <c r="F1735" s="315"/>
      <c r="G1735" s="315"/>
      <c r="H1735" s="315"/>
      <c r="I1735" s="315"/>
      <c r="J1735" s="315"/>
      <c r="K1735" s="315"/>
      <c r="L1735" s="315"/>
      <c r="M1735" s="315"/>
      <c r="N1735" s="315"/>
      <c r="O1735" s="316"/>
      <c r="P1735" s="312">
        <f t="shared" si="442"/>
        <v>0</v>
      </c>
      <c r="Q1735" s="294"/>
      <c r="R1735" s="471"/>
      <c r="S1735" s="472"/>
      <c r="T1735" s="289"/>
    </row>
    <row r="1736" spans="2:20" ht="18.75" customHeight="1">
      <c r="B1736" s="292"/>
      <c r="C1736" s="342" t="s">
        <v>213</v>
      </c>
      <c r="D1736" s="310"/>
      <c r="E1736" s="310"/>
      <c r="F1736" s="310"/>
      <c r="G1736" s="310"/>
      <c r="H1736" s="310"/>
      <c r="I1736" s="310"/>
      <c r="J1736" s="310"/>
      <c r="K1736" s="310"/>
      <c r="L1736" s="310"/>
      <c r="M1736" s="310"/>
      <c r="N1736" s="310"/>
      <c r="O1736" s="311"/>
      <c r="P1736" s="312">
        <f t="shared" si="442"/>
        <v>0</v>
      </c>
      <c r="Q1736" s="294"/>
      <c r="R1736" s="471"/>
      <c r="S1736" s="472"/>
      <c r="T1736" s="289"/>
    </row>
    <row r="1737" spans="2:20" ht="18.75" customHeight="1">
      <c r="B1737" s="292"/>
      <c r="C1737" s="346" t="s">
        <v>214</v>
      </c>
      <c r="D1737" s="310"/>
      <c r="E1737" s="310"/>
      <c r="F1737" s="310"/>
      <c r="G1737" s="310"/>
      <c r="H1737" s="310"/>
      <c r="I1737" s="310"/>
      <c r="J1737" s="310"/>
      <c r="K1737" s="310"/>
      <c r="L1737" s="310"/>
      <c r="M1737" s="310"/>
      <c r="N1737" s="310"/>
      <c r="O1737" s="311"/>
      <c r="P1737" s="312">
        <f t="shared" si="442"/>
        <v>0</v>
      </c>
      <c r="Q1737" s="294"/>
      <c r="R1737" s="471"/>
      <c r="S1737" s="472"/>
      <c r="T1737" s="289"/>
    </row>
    <row r="1738" spans="2:20" ht="18.75" customHeight="1">
      <c r="B1738" s="292"/>
      <c r="C1738" s="347" t="s">
        <v>215</v>
      </c>
      <c r="D1738" s="318"/>
      <c r="E1738" s="318"/>
      <c r="F1738" s="318"/>
      <c r="G1738" s="318"/>
      <c r="H1738" s="318"/>
      <c r="I1738" s="318"/>
      <c r="J1738" s="318"/>
      <c r="K1738" s="318"/>
      <c r="L1738" s="318"/>
      <c r="M1738" s="318"/>
      <c r="N1738" s="318"/>
      <c r="O1738" s="319"/>
      <c r="P1738" s="320">
        <f t="shared" si="442"/>
        <v>0</v>
      </c>
      <c r="Q1738" s="294"/>
      <c r="R1738" s="473"/>
      <c r="S1738" s="474"/>
      <c r="T1738" s="289"/>
    </row>
    <row r="1739" spans="2:20" ht="18.75" customHeight="1">
      <c r="B1739" s="292"/>
      <c r="C1739" s="348" t="s">
        <v>216</v>
      </c>
      <c r="D1739" s="322">
        <f t="shared" ref="D1739:O1739" si="444">SUBTOTAL(9,D1718:D1738)</f>
        <v>0</v>
      </c>
      <c r="E1739" s="322">
        <f t="shared" si="444"/>
        <v>0</v>
      </c>
      <c r="F1739" s="322">
        <f t="shared" si="444"/>
        <v>0</v>
      </c>
      <c r="G1739" s="322">
        <f t="shared" si="444"/>
        <v>0</v>
      </c>
      <c r="H1739" s="322">
        <f t="shared" si="444"/>
        <v>0</v>
      </c>
      <c r="I1739" s="322">
        <f t="shared" si="444"/>
        <v>0</v>
      </c>
      <c r="J1739" s="322">
        <f t="shared" si="444"/>
        <v>0</v>
      </c>
      <c r="K1739" s="322">
        <f t="shared" si="444"/>
        <v>0</v>
      </c>
      <c r="L1739" s="322">
        <f t="shared" si="444"/>
        <v>0</v>
      </c>
      <c r="M1739" s="322">
        <f t="shared" si="444"/>
        <v>0</v>
      </c>
      <c r="N1739" s="322">
        <f t="shared" si="444"/>
        <v>0</v>
      </c>
      <c r="O1739" s="323">
        <f t="shared" si="444"/>
        <v>0</v>
      </c>
      <c r="P1739" s="324">
        <f t="shared" si="442"/>
        <v>0</v>
      </c>
      <c r="Q1739" s="294"/>
      <c r="R1739" s="475"/>
      <c r="S1739" s="476"/>
      <c r="T1739" s="289"/>
    </row>
    <row r="1740" spans="2:20" ht="6" customHeight="1">
      <c r="B1740" s="292"/>
      <c r="C1740" s="294"/>
      <c r="D1740" s="294"/>
      <c r="E1740" s="294"/>
      <c r="F1740" s="294"/>
      <c r="G1740" s="294"/>
      <c r="H1740" s="294"/>
      <c r="I1740" s="294"/>
      <c r="J1740" s="294"/>
      <c r="K1740" s="294"/>
      <c r="L1740" s="294"/>
      <c r="M1740" s="294"/>
      <c r="N1740" s="294"/>
      <c r="O1740" s="294"/>
      <c r="P1740" s="294"/>
      <c r="Q1740" s="294"/>
      <c r="R1740" s="325"/>
      <c r="S1740" s="325"/>
      <c r="T1740" s="289"/>
    </row>
    <row r="1741" spans="2:20" ht="18.75" customHeight="1">
      <c r="B1741" s="326"/>
      <c r="C1741" s="342" t="s">
        <v>217</v>
      </c>
      <c r="D1741" s="327"/>
      <c r="E1741" s="327"/>
      <c r="F1741" s="327"/>
      <c r="G1741" s="327"/>
      <c r="H1741" s="327"/>
      <c r="I1741" s="327"/>
      <c r="J1741" s="327"/>
      <c r="K1741" s="327"/>
      <c r="L1741" s="327"/>
      <c r="M1741" s="327"/>
      <c r="N1741" s="327"/>
      <c r="O1741" s="328"/>
      <c r="P1741" s="329">
        <f t="shared" ref="P1741:P1742" si="445">SUM(D1741:O1741)</f>
        <v>0</v>
      </c>
      <c r="Q1741" s="294"/>
      <c r="R1741" s="471"/>
      <c r="S1741" s="472"/>
      <c r="T1741" s="289"/>
    </row>
    <row r="1742" spans="2:20" ht="18.75" customHeight="1">
      <c r="B1742" s="326"/>
      <c r="C1742" s="342" t="s">
        <v>218</v>
      </c>
      <c r="D1742" s="327"/>
      <c r="E1742" s="327"/>
      <c r="F1742" s="327"/>
      <c r="G1742" s="327"/>
      <c r="H1742" s="327"/>
      <c r="I1742" s="327"/>
      <c r="J1742" s="327"/>
      <c r="K1742" s="327"/>
      <c r="L1742" s="327"/>
      <c r="M1742" s="327"/>
      <c r="N1742" s="330"/>
      <c r="O1742" s="331"/>
      <c r="P1742" s="332">
        <f t="shared" si="445"/>
        <v>0</v>
      </c>
      <c r="Q1742" s="294"/>
      <c r="R1742" s="473"/>
      <c r="S1742" s="474"/>
      <c r="T1742" s="289"/>
    </row>
    <row r="1743" spans="2:20" s="308" customFormat="1" ht="18.75" customHeight="1">
      <c r="B1743" s="301"/>
      <c r="C1743" s="294"/>
      <c r="D1743" s="294"/>
      <c r="E1743" s="294"/>
      <c r="F1743" s="294"/>
      <c r="G1743" s="294"/>
      <c r="H1743" s="294"/>
      <c r="I1743" s="294"/>
      <c r="J1743" s="294"/>
      <c r="K1743" s="294"/>
      <c r="L1743" s="294"/>
      <c r="M1743" s="294"/>
      <c r="N1743" s="349" t="s">
        <v>219</v>
      </c>
      <c r="O1743" s="349"/>
      <c r="P1743" s="335">
        <f t="shared" si="436"/>
        <v>0</v>
      </c>
      <c r="Q1743" s="306"/>
      <c r="R1743" s="477"/>
      <c r="S1743" s="478"/>
      <c r="T1743" s="307"/>
    </row>
    <row r="1744" spans="2:20" ht="30" customHeight="1">
      <c r="B1744" s="289"/>
      <c r="C1744" s="294"/>
      <c r="D1744" s="294"/>
      <c r="E1744" s="294"/>
      <c r="F1744" s="294"/>
      <c r="G1744" s="294"/>
      <c r="H1744" s="294"/>
      <c r="I1744" s="294"/>
      <c r="J1744" s="294"/>
      <c r="K1744" s="294"/>
      <c r="L1744" s="294"/>
      <c r="M1744" s="294"/>
      <c r="N1744" s="294"/>
      <c r="O1744" s="294"/>
      <c r="P1744" s="294"/>
      <c r="Q1744" s="294"/>
      <c r="R1744" s="294"/>
      <c r="S1744" s="294"/>
      <c r="T1744" s="289"/>
    </row>
    <row r="1745" spans="2:24" ht="18.75" customHeight="1">
      <c r="B1745" s="292">
        <f t="shared" ref="B1745" si="446">D1745</f>
        <v>0</v>
      </c>
      <c r="C1745" s="337" t="s">
        <v>183</v>
      </c>
      <c r="D1745" s="479"/>
      <c r="E1745" s="480"/>
      <c r="F1745" s="480"/>
      <c r="G1745" s="480"/>
      <c r="H1745" s="480"/>
      <c r="I1745" s="481"/>
      <c r="J1745" s="294"/>
      <c r="K1745" s="294"/>
      <c r="L1745" s="295"/>
      <c r="M1745" s="294"/>
      <c r="N1745" s="294"/>
      <c r="O1745" s="294"/>
      <c r="P1745" s="296"/>
      <c r="Q1745" s="294"/>
      <c r="R1745" s="296"/>
      <c r="S1745" s="296"/>
      <c r="T1745" s="289"/>
    </row>
    <row r="1746" spans="2:24" ht="18.75" customHeight="1">
      <c r="B1746" s="292"/>
      <c r="C1746" s="338" t="s">
        <v>184</v>
      </c>
      <c r="D1746" s="479"/>
      <c r="E1746" s="480"/>
      <c r="F1746" s="480"/>
      <c r="G1746" s="480"/>
      <c r="H1746" s="480"/>
      <c r="I1746" s="481"/>
      <c r="J1746" s="294"/>
      <c r="K1746" s="295"/>
      <c r="L1746" s="294"/>
      <c r="M1746" s="294"/>
      <c r="N1746" s="294"/>
      <c r="O1746" s="294"/>
      <c r="P1746" s="296"/>
      <c r="Q1746" s="294"/>
      <c r="R1746" s="296"/>
      <c r="S1746" s="296"/>
      <c r="T1746" s="289"/>
    </row>
    <row r="1747" spans="2:24" ht="18.75" customHeight="1">
      <c r="B1747" s="292">
        <f t="shared" ref="B1747:B1749" si="447">D1747</f>
        <v>0</v>
      </c>
      <c r="C1747" s="338" t="s">
        <v>8</v>
      </c>
      <c r="D1747" s="479"/>
      <c r="E1747" s="480"/>
      <c r="F1747" s="480"/>
      <c r="G1747" s="480"/>
      <c r="H1747" s="480"/>
      <c r="I1747" s="481"/>
      <c r="J1747" s="294"/>
      <c r="K1747" s="294"/>
      <c r="L1747" s="295"/>
      <c r="M1747" s="294"/>
      <c r="N1747" s="294"/>
      <c r="O1747" s="294"/>
      <c r="P1747" s="296"/>
      <c r="Q1747" s="294"/>
      <c r="R1747" s="339" t="s">
        <v>185</v>
      </c>
      <c r="S1747" s="340"/>
      <c r="T1747" s="289"/>
    </row>
    <row r="1748" spans="2:24" ht="18.75" customHeight="1">
      <c r="B1748" s="292">
        <f t="shared" si="447"/>
        <v>0</v>
      </c>
      <c r="C1748" s="338" t="s">
        <v>186</v>
      </c>
      <c r="D1748" s="479"/>
      <c r="E1748" s="480"/>
      <c r="F1748" s="480"/>
      <c r="G1748" s="480"/>
      <c r="H1748" s="480"/>
      <c r="I1748" s="481"/>
      <c r="J1748" s="294"/>
      <c r="K1748" s="294"/>
      <c r="L1748" s="295"/>
      <c r="M1748" s="294"/>
      <c r="N1748" s="294"/>
      <c r="O1748" s="294"/>
      <c r="P1748" s="296"/>
      <c r="Q1748" s="294"/>
      <c r="R1748" s="298" t="s">
        <v>189</v>
      </c>
      <c r="S1748" s="299"/>
      <c r="T1748" s="289"/>
    </row>
    <row r="1749" spans="2:24" ht="18.75" customHeight="1">
      <c r="B1749" s="292">
        <f t="shared" si="447"/>
        <v>0</v>
      </c>
      <c r="C1749" s="338" t="s">
        <v>190</v>
      </c>
      <c r="D1749" s="479"/>
      <c r="E1749" s="480"/>
      <c r="F1749" s="480"/>
      <c r="G1749" s="480"/>
      <c r="H1749" s="480"/>
      <c r="I1749" s="481"/>
      <c r="J1749" s="294"/>
      <c r="K1749" s="294"/>
      <c r="L1749" s="295"/>
      <c r="M1749" s="294"/>
      <c r="N1749" s="294"/>
      <c r="O1749" s="294"/>
      <c r="P1749" s="296"/>
      <c r="Q1749" s="294"/>
      <c r="R1749" s="298" t="s">
        <v>191</v>
      </c>
      <c r="S1749" s="299"/>
      <c r="T1749" s="289"/>
    </row>
    <row r="1750" spans="2:24" ht="18.75" customHeight="1">
      <c r="B1750" s="292"/>
      <c r="C1750" s="338" t="s">
        <v>172</v>
      </c>
      <c r="D1750" s="471"/>
      <c r="E1750" s="482"/>
      <c r="F1750" s="482"/>
      <c r="G1750" s="482"/>
      <c r="H1750" s="482"/>
      <c r="I1750" s="472"/>
      <c r="J1750" s="294"/>
      <c r="K1750" s="295"/>
      <c r="L1750" s="294"/>
      <c r="M1750" s="294"/>
      <c r="N1750" s="294"/>
      <c r="O1750" s="294"/>
      <c r="P1750" s="296"/>
      <c r="Q1750" s="294"/>
      <c r="R1750" s="298" t="s">
        <v>192</v>
      </c>
      <c r="S1750" s="299"/>
      <c r="T1750" s="289"/>
    </row>
    <row r="1751" spans="2:24" ht="18.75" customHeight="1">
      <c r="B1751" s="341">
        <f t="shared" ref="B1751" si="448">D1751</f>
        <v>0</v>
      </c>
      <c r="C1751" s="338" t="s">
        <v>193</v>
      </c>
      <c r="D1751" s="483"/>
      <c r="E1751" s="484"/>
      <c r="F1751" s="484"/>
      <c r="G1751" s="484"/>
      <c r="H1751" s="484"/>
      <c r="I1751" s="485"/>
      <c r="J1751" s="294"/>
      <c r="K1751" s="295"/>
      <c r="L1751" s="294"/>
      <c r="M1751" s="294"/>
      <c r="N1751" s="294"/>
      <c r="O1751" s="294"/>
      <c r="P1751" s="296"/>
      <c r="Q1751" s="294"/>
      <c r="R1751" s="296"/>
      <c r="S1751" s="296"/>
      <c r="T1751" s="289"/>
    </row>
    <row r="1752" spans="2:24" ht="12" customHeight="1">
      <c r="B1752" s="292"/>
      <c r="C1752" s="294"/>
      <c r="D1752" s="294"/>
      <c r="E1752" s="294"/>
      <c r="F1752" s="294"/>
      <c r="G1752" s="294"/>
      <c r="H1752" s="294"/>
      <c r="I1752" s="294"/>
      <c r="J1752" s="294"/>
      <c r="K1752" s="294"/>
      <c r="L1752" s="294"/>
      <c r="M1752" s="294"/>
      <c r="N1752" s="294"/>
      <c r="O1752" s="294"/>
      <c r="P1752" s="294"/>
      <c r="Q1752" s="294"/>
      <c r="R1752" s="294"/>
      <c r="S1752" s="294"/>
      <c r="T1752" s="289"/>
    </row>
    <row r="1753" spans="2:24" s="308" customFormat="1" ht="18.75" customHeight="1">
      <c r="B1753" s="301"/>
      <c r="C1753" s="338" t="s">
        <v>187</v>
      </c>
      <c r="D1753" s="303"/>
      <c r="E1753" s="303"/>
      <c r="F1753" s="303"/>
      <c r="G1753" s="303"/>
      <c r="H1753" s="303"/>
      <c r="I1753" s="303"/>
      <c r="J1753" s="303"/>
      <c r="K1753" s="303"/>
      <c r="L1753" s="303"/>
      <c r="M1753" s="303"/>
      <c r="N1753" s="303"/>
      <c r="O1753" s="304"/>
      <c r="P1753" s="305" t="s">
        <v>188</v>
      </c>
      <c r="Q1753" s="306"/>
      <c r="R1753" s="486" t="s">
        <v>194</v>
      </c>
      <c r="S1753" s="487"/>
      <c r="T1753" s="307"/>
      <c r="V1753" s="288"/>
      <c r="W1753" s="288"/>
      <c r="X1753" s="288"/>
    </row>
    <row r="1754" spans="2:24" ht="6" customHeight="1">
      <c r="B1754" s="292"/>
      <c r="C1754" s="294"/>
      <c r="D1754" s="294"/>
      <c r="E1754" s="294"/>
      <c r="F1754" s="294"/>
      <c r="G1754" s="294"/>
      <c r="H1754" s="294"/>
      <c r="I1754" s="294"/>
      <c r="J1754" s="294"/>
      <c r="K1754" s="294"/>
      <c r="L1754" s="294"/>
      <c r="M1754" s="294"/>
      <c r="N1754" s="294"/>
      <c r="O1754" s="294"/>
      <c r="P1754" s="294"/>
      <c r="Q1754" s="294"/>
      <c r="R1754" s="294"/>
      <c r="S1754" s="294"/>
      <c r="T1754" s="289"/>
    </row>
    <row r="1755" spans="2:24" ht="18.75" customHeight="1">
      <c r="B1755" s="292"/>
      <c r="C1755" s="342" t="s">
        <v>195</v>
      </c>
      <c r="D1755" s="310"/>
      <c r="E1755" s="310"/>
      <c r="F1755" s="310"/>
      <c r="G1755" s="310"/>
      <c r="H1755" s="310"/>
      <c r="I1755" s="310"/>
      <c r="J1755" s="310"/>
      <c r="K1755" s="310"/>
      <c r="L1755" s="310"/>
      <c r="M1755" s="310"/>
      <c r="N1755" s="310"/>
      <c r="O1755" s="311"/>
      <c r="P1755" s="312">
        <f t="shared" ref="P1755:P1765" si="449">SUM(D1755:O1755)</f>
        <v>0</v>
      </c>
      <c r="Q1755" s="294"/>
      <c r="R1755" s="471"/>
      <c r="S1755" s="472"/>
      <c r="T1755" s="289"/>
    </row>
    <row r="1756" spans="2:24" ht="18.75" customHeight="1">
      <c r="B1756" s="292"/>
      <c r="C1756" s="342" t="s">
        <v>196</v>
      </c>
      <c r="D1756" s="155"/>
      <c r="E1756" s="155"/>
      <c r="F1756" s="155"/>
      <c r="G1756" s="155"/>
      <c r="H1756" s="155"/>
      <c r="I1756" s="155"/>
      <c r="J1756" s="155"/>
      <c r="K1756" s="155"/>
      <c r="L1756" s="155"/>
      <c r="M1756" s="155"/>
      <c r="N1756" s="155"/>
      <c r="O1756" s="156"/>
      <c r="P1756" s="312">
        <f t="shared" si="449"/>
        <v>0</v>
      </c>
      <c r="Q1756" s="294"/>
      <c r="R1756" s="471"/>
      <c r="S1756" s="472"/>
      <c r="T1756" s="289"/>
    </row>
    <row r="1757" spans="2:24" ht="18.75" customHeight="1">
      <c r="B1757" s="292"/>
      <c r="C1757" s="343" t="s">
        <v>197</v>
      </c>
      <c r="D1757" s="310"/>
      <c r="E1757" s="310"/>
      <c r="F1757" s="310"/>
      <c r="G1757" s="310"/>
      <c r="H1757" s="310"/>
      <c r="I1757" s="310"/>
      <c r="J1757" s="310"/>
      <c r="K1757" s="310"/>
      <c r="L1757" s="310"/>
      <c r="M1757" s="310"/>
      <c r="N1757" s="310"/>
      <c r="O1757" s="311"/>
      <c r="P1757" s="312">
        <f t="shared" si="449"/>
        <v>0</v>
      </c>
      <c r="Q1757" s="294"/>
      <c r="R1757" s="471"/>
      <c r="S1757" s="472"/>
      <c r="T1757" s="289"/>
    </row>
    <row r="1758" spans="2:24" ht="18.75" customHeight="1">
      <c r="B1758" s="292"/>
      <c r="C1758" s="343" t="s">
        <v>198</v>
      </c>
      <c r="D1758" s="310"/>
      <c r="E1758" s="310"/>
      <c r="F1758" s="310"/>
      <c r="G1758" s="310"/>
      <c r="H1758" s="310"/>
      <c r="I1758" s="310"/>
      <c r="J1758" s="310"/>
      <c r="K1758" s="310"/>
      <c r="L1758" s="310"/>
      <c r="M1758" s="310"/>
      <c r="N1758" s="310"/>
      <c r="O1758" s="311"/>
      <c r="P1758" s="312">
        <f t="shared" si="449"/>
        <v>0</v>
      </c>
      <c r="Q1758" s="294"/>
      <c r="R1758" s="471"/>
      <c r="S1758" s="472"/>
      <c r="T1758" s="289"/>
    </row>
    <row r="1759" spans="2:24" ht="18.75" customHeight="1">
      <c r="B1759" s="292"/>
      <c r="C1759" s="343" t="s">
        <v>199</v>
      </c>
      <c r="D1759" s="310"/>
      <c r="E1759" s="310"/>
      <c r="F1759" s="310"/>
      <c r="G1759" s="310"/>
      <c r="H1759" s="310"/>
      <c r="I1759" s="310"/>
      <c r="J1759" s="310"/>
      <c r="K1759" s="310"/>
      <c r="L1759" s="310"/>
      <c r="M1759" s="310"/>
      <c r="N1759" s="310"/>
      <c r="O1759" s="311"/>
      <c r="P1759" s="312">
        <f t="shared" si="449"/>
        <v>0</v>
      </c>
      <c r="Q1759" s="294"/>
      <c r="R1759" s="471"/>
      <c r="S1759" s="472"/>
      <c r="T1759" s="289"/>
    </row>
    <row r="1760" spans="2:24" ht="18.75" customHeight="1">
      <c r="B1760" s="292"/>
      <c r="C1760" s="343" t="s">
        <v>200</v>
      </c>
      <c r="D1760" s="310"/>
      <c r="E1760" s="310"/>
      <c r="F1760" s="310"/>
      <c r="G1760" s="310"/>
      <c r="H1760" s="310"/>
      <c r="I1760" s="310"/>
      <c r="J1760" s="310"/>
      <c r="K1760" s="310"/>
      <c r="L1760" s="310"/>
      <c r="M1760" s="310"/>
      <c r="N1760" s="310"/>
      <c r="O1760" s="311"/>
      <c r="P1760" s="312">
        <f t="shared" si="449"/>
        <v>0</v>
      </c>
      <c r="Q1760" s="294"/>
      <c r="R1760" s="471"/>
      <c r="S1760" s="472"/>
      <c r="T1760" s="289"/>
    </row>
    <row r="1761" spans="2:20" ht="18.75" customHeight="1">
      <c r="B1761" s="292"/>
      <c r="C1761" s="343" t="s">
        <v>201</v>
      </c>
      <c r="D1761" s="310"/>
      <c r="E1761" s="310"/>
      <c r="F1761" s="310"/>
      <c r="G1761" s="310"/>
      <c r="H1761" s="310"/>
      <c r="I1761" s="310"/>
      <c r="J1761" s="310"/>
      <c r="K1761" s="310"/>
      <c r="L1761" s="310"/>
      <c r="M1761" s="310"/>
      <c r="N1761" s="310"/>
      <c r="O1761" s="311"/>
      <c r="P1761" s="312">
        <f t="shared" si="449"/>
        <v>0</v>
      </c>
      <c r="Q1761" s="294"/>
      <c r="R1761" s="471"/>
      <c r="S1761" s="472"/>
      <c r="T1761" s="289"/>
    </row>
    <row r="1762" spans="2:20" ht="18.75" customHeight="1">
      <c r="B1762" s="292"/>
      <c r="C1762" s="343" t="s">
        <v>202</v>
      </c>
      <c r="D1762" s="310"/>
      <c r="E1762" s="310"/>
      <c r="F1762" s="310"/>
      <c r="G1762" s="310"/>
      <c r="H1762" s="310"/>
      <c r="I1762" s="310"/>
      <c r="J1762" s="310"/>
      <c r="K1762" s="310"/>
      <c r="L1762" s="310"/>
      <c r="M1762" s="310"/>
      <c r="N1762" s="310"/>
      <c r="O1762" s="311"/>
      <c r="P1762" s="312">
        <f t="shared" si="449"/>
        <v>0</v>
      </c>
      <c r="Q1762" s="294"/>
      <c r="R1762" s="471"/>
      <c r="S1762" s="472"/>
      <c r="T1762" s="289"/>
    </row>
    <row r="1763" spans="2:20" ht="18.75" customHeight="1">
      <c r="B1763" s="292"/>
      <c r="C1763" s="343" t="s">
        <v>203</v>
      </c>
      <c r="D1763" s="310"/>
      <c r="E1763" s="310"/>
      <c r="F1763" s="310"/>
      <c r="G1763" s="310"/>
      <c r="H1763" s="310"/>
      <c r="I1763" s="310"/>
      <c r="J1763" s="310"/>
      <c r="K1763" s="310"/>
      <c r="L1763" s="310"/>
      <c r="M1763" s="310"/>
      <c r="N1763" s="310"/>
      <c r="O1763" s="311"/>
      <c r="P1763" s="312">
        <f t="shared" si="449"/>
        <v>0</v>
      </c>
      <c r="Q1763" s="294"/>
      <c r="R1763" s="471"/>
      <c r="S1763" s="472"/>
      <c r="T1763" s="289"/>
    </row>
    <row r="1764" spans="2:20" ht="18.75" customHeight="1">
      <c r="B1764" s="292"/>
      <c r="C1764" s="343" t="s">
        <v>204</v>
      </c>
      <c r="D1764" s="310"/>
      <c r="E1764" s="310"/>
      <c r="F1764" s="310"/>
      <c r="G1764" s="310"/>
      <c r="H1764" s="310"/>
      <c r="I1764" s="310"/>
      <c r="J1764" s="310"/>
      <c r="K1764" s="310"/>
      <c r="L1764" s="310"/>
      <c r="M1764" s="310"/>
      <c r="N1764" s="310"/>
      <c r="O1764" s="311"/>
      <c r="P1764" s="312">
        <f t="shared" si="449"/>
        <v>0</v>
      </c>
      <c r="Q1764" s="294"/>
      <c r="R1764" s="471"/>
      <c r="S1764" s="472"/>
      <c r="T1764" s="289"/>
    </row>
    <row r="1765" spans="2:20" ht="18.75" customHeight="1">
      <c r="B1765" s="292"/>
      <c r="C1765" s="338" t="s">
        <v>205</v>
      </c>
      <c r="D1765" s="344">
        <f t="shared" ref="D1765:O1765" si="450">SUBTOTAL(9,D1755:D1764)</f>
        <v>0</v>
      </c>
      <c r="E1765" s="344">
        <f t="shared" si="450"/>
        <v>0</v>
      </c>
      <c r="F1765" s="344">
        <f t="shared" si="450"/>
        <v>0</v>
      </c>
      <c r="G1765" s="344">
        <f t="shared" si="450"/>
        <v>0</v>
      </c>
      <c r="H1765" s="344">
        <f t="shared" si="450"/>
        <v>0</v>
      </c>
      <c r="I1765" s="344">
        <f t="shared" si="450"/>
        <v>0</v>
      </c>
      <c r="J1765" s="344">
        <f t="shared" si="450"/>
        <v>0</v>
      </c>
      <c r="K1765" s="344">
        <f t="shared" si="450"/>
        <v>0</v>
      </c>
      <c r="L1765" s="344">
        <f t="shared" si="450"/>
        <v>0</v>
      </c>
      <c r="M1765" s="344">
        <f t="shared" si="450"/>
        <v>0</v>
      </c>
      <c r="N1765" s="344">
        <f t="shared" si="450"/>
        <v>0</v>
      </c>
      <c r="O1765" s="345">
        <f t="shared" si="450"/>
        <v>0</v>
      </c>
      <c r="P1765" s="312">
        <f t="shared" si="449"/>
        <v>0</v>
      </c>
      <c r="Q1765" s="294"/>
      <c r="R1765" s="471"/>
      <c r="S1765" s="472"/>
      <c r="T1765" s="289"/>
    </row>
    <row r="1766" spans="2:20" ht="18.75" customHeight="1">
      <c r="B1766" s="292"/>
      <c r="C1766" s="313" t="s">
        <v>206</v>
      </c>
      <c r="D1766" s="315"/>
      <c r="E1766" s="315"/>
      <c r="F1766" s="315"/>
      <c r="G1766" s="315"/>
      <c r="H1766" s="315"/>
      <c r="I1766" s="315"/>
      <c r="J1766" s="315"/>
      <c r="K1766" s="315"/>
      <c r="L1766" s="315"/>
      <c r="M1766" s="315"/>
      <c r="N1766" s="315"/>
      <c r="O1766" s="316"/>
      <c r="P1766" s="312">
        <f t="shared" ref="P1766:P1776" si="451">SUM(D1766:O1766)</f>
        <v>0</v>
      </c>
      <c r="Q1766" s="294"/>
      <c r="R1766" s="471"/>
      <c r="S1766" s="472"/>
      <c r="T1766" s="289"/>
    </row>
    <row r="1767" spans="2:20" ht="18.75" customHeight="1">
      <c r="B1767" s="292"/>
      <c r="C1767" s="313" t="s">
        <v>207</v>
      </c>
      <c r="D1767" s="315"/>
      <c r="E1767" s="315"/>
      <c r="F1767" s="315"/>
      <c r="G1767" s="315"/>
      <c r="H1767" s="315"/>
      <c r="I1767" s="315"/>
      <c r="J1767" s="315"/>
      <c r="K1767" s="315"/>
      <c r="L1767" s="315"/>
      <c r="M1767" s="315"/>
      <c r="N1767" s="315"/>
      <c r="O1767" s="316"/>
      <c r="P1767" s="312">
        <f t="shared" si="451"/>
        <v>0</v>
      </c>
      <c r="Q1767" s="294"/>
      <c r="R1767" s="471"/>
      <c r="S1767" s="472"/>
      <c r="T1767" s="289"/>
    </row>
    <row r="1768" spans="2:20" ht="18.75" customHeight="1">
      <c r="B1768" s="292"/>
      <c r="C1768" s="338" t="s">
        <v>208</v>
      </c>
      <c r="D1768" s="344">
        <f t="shared" ref="D1768:O1768" si="452">SUBTOTAL(9,D1766:D1767)</f>
        <v>0</v>
      </c>
      <c r="E1768" s="344">
        <f t="shared" si="452"/>
        <v>0</v>
      </c>
      <c r="F1768" s="344">
        <f t="shared" si="452"/>
        <v>0</v>
      </c>
      <c r="G1768" s="344">
        <f t="shared" si="452"/>
        <v>0</v>
      </c>
      <c r="H1768" s="344">
        <f t="shared" si="452"/>
        <v>0</v>
      </c>
      <c r="I1768" s="344">
        <f t="shared" si="452"/>
        <v>0</v>
      </c>
      <c r="J1768" s="344">
        <f t="shared" si="452"/>
        <v>0</v>
      </c>
      <c r="K1768" s="344">
        <f t="shared" si="452"/>
        <v>0</v>
      </c>
      <c r="L1768" s="344">
        <f t="shared" si="452"/>
        <v>0</v>
      </c>
      <c r="M1768" s="344">
        <f t="shared" si="452"/>
        <v>0</v>
      </c>
      <c r="N1768" s="344">
        <f t="shared" si="452"/>
        <v>0</v>
      </c>
      <c r="O1768" s="345">
        <f t="shared" si="452"/>
        <v>0</v>
      </c>
      <c r="P1768" s="312">
        <f t="shared" si="451"/>
        <v>0</v>
      </c>
      <c r="Q1768" s="294"/>
      <c r="R1768" s="471"/>
      <c r="S1768" s="472"/>
      <c r="T1768" s="289"/>
    </row>
    <row r="1769" spans="2:20" ht="18.75" customHeight="1">
      <c r="B1769" s="292"/>
      <c r="C1769" s="313" t="s">
        <v>209</v>
      </c>
      <c r="D1769" s="315"/>
      <c r="E1769" s="315"/>
      <c r="F1769" s="315"/>
      <c r="G1769" s="315"/>
      <c r="H1769" s="315"/>
      <c r="I1769" s="315"/>
      <c r="J1769" s="315"/>
      <c r="K1769" s="315"/>
      <c r="L1769" s="315"/>
      <c r="M1769" s="315"/>
      <c r="N1769" s="315"/>
      <c r="O1769" s="316"/>
      <c r="P1769" s="312">
        <f t="shared" si="451"/>
        <v>0</v>
      </c>
      <c r="Q1769" s="294"/>
      <c r="R1769" s="471"/>
      <c r="S1769" s="472"/>
      <c r="T1769" s="289"/>
    </row>
    <row r="1770" spans="2:20" ht="18.75" customHeight="1">
      <c r="B1770" s="292"/>
      <c r="C1770" s="313" t="s">
        <v>210</v>
      </c>
      <c r="D1770" s="315"/>
      <c r="E1770" s="315"/>
      <c r="F1770" s="315"/>
      <c r="G1770" s="315"/>
      <c r="H1770" s="315"/>
      <c r="I1770" s="315"/>
      <c r="J1770" s="315"/>
      <c r="K1770" s="315"/>
      <c r="L1770" s="315"/>
      <c r="M1770" s="315"/>
      <c r="N1770" s="315"/>
      <c r="O1770" s="316"/>
      <c r="P1770" s="312">
        <f t="shared" si="451"/>
        <v>0</v>
      </c>
      <c r="Q1770" s="294"/>
      <c r="R1770" s="471"/>
      <c r="S1770" s="472"/>
      <c r="T1770" s="289"/>
    </row>
    <row r="1771" spans="2:20" ht="18.75" customHeight="1">
      <c r="B1771" s="292"/>
      <c r="C1771" s="313" t="s">
        <v>211</v>
      </c>
      <c r="D1771" s="315"/>
      <c r="E1771" s="315"/>
      <c r="F1771" s="315"/>
      <c r="G1771" s="315"/>
      <c r="H1771" s="315"/>
      <c r="I1771" s="315"/>
      <c r="J1771" s="315"/>
      <c r="K1771" s="315"/>
      <c r="L1771" s="315"/>
      <c r="M1771" s="315"/>
      <c r="N1771" s="315"/>
      <c r="O1771" s="316"/>
      <c r="P1771" s="312">
        <f t="shared" si="451"/>
        <v>0</v>
      </c>
      <c r="Q1771" s="294"/>
      <c r="R1771" s="471"/>
      <c r="S1771" s="472"/>
      <c r="T1771" s="289"/>
    </row>
    <row r="1772" spans="2:20" ht="18.75" customHeight="1">
      <c r="B1772" s="292"/>
      <c r="C1772" s="313" t="s">
        <v>212</v>
      </c>
      <c r="D1772" s="315"/>
      <c r="E1772" s="315"/>
      <c r="F1772" s="315"/>
      <c r="G1772" s="315"/>
      <c r="H1772" s="315"/>
      <c r="I1772" s="315"/>
      <c r="J1772" s="315"/>
      <c r="K1772" s="315"/>
      <c r="L1772" s="315"/>
      <c r="M1772" s="315"/>
      <c r="N1772" s="315"/>
      <c r="O1772" s="316"/>
      <c r="P1772" s="312">
        <f t="shared" si="451"/>
        <v>0</v>
      </c>
      <c r="Q1772" s="294"/>
      <c r="R1772" s="471"/>
      <c r="S1772" s="472"/>
      <c r="T1772" s="289"/>
    </row>
    <row r="1773" spans="2:20" ht="18.75" customHeight="1">
      <c r="B1773" s="292"/>
      <c r="C1773" s="342" t="s">
        <v>213</v>
      </c>
      <c r="D1773" s="310"/>
      <c r="E1773" s="310"/>
      <c r="F1773" s="310"/>
      <c r="G1773" s="310"/>
      <c r="H1773" s="310"/>
      <c r="I1773" s="310"/>
      <c r="J1773" s="310"/>
      <c r="K1773" s="310"/>
      <c r="L1773" s="310"/>
      <c r="M1773" s="310"/>
      <c r="N1773" s="310"/>
      <c r="O1773" s="311"/>
      <c r="P1773" s="312">
        <f t="shared" si="451"/>
        <v>0</v>
      </c>
      <c r="Q1773" s="294"/>
      <c r="R1773" s="471"/>
      <c r="S1773" s="472"/>
      <c r="T1773" s="289"/>
    </row>
    <row r="1774" spans="2:20" ht="18.75" customHeight="1">
      <c r="B1774" s="292"/>
      <c r="C1774" s="346" t="s">
        <v>214</v>
      </c>
      <c r="D1774" s="310"/>
      <c r="E1774" s="310"/>
      <c r="F1774" s="310"/>
      <c r="G1774" s="310"/>
      <c r="H1774" s="310"/>
      <c r="I1774" s="310"/>
      <c r="J1774" s="310"/>
      <c r="K1774" s="310"/>
      <c r="L1774" s="310"/>
      <c r="M1774" s="310"/>
      <c r="N1774" s="310"/>
      <c r="O1774" s="311"/>
      <c r="P1774" s="312">
        <f t="shared" si="451"/>
        <v>0</v>
      </c>
      <c r="Q1774" s="294"/>
      <c r="R1774" s="471"/>
      <c r="S1774" s="472"/>
      <c r="T1774" s="289"/>
    </row>
    <row r="1775" spans="2:20" ht="18.75" customHeight="1">
      <c r="B1775" s="292"/>
      <c r="C1775" s="347" t="s">
        <v>215</v>
      </c>
      <c r="D1775" s="318"/>
      <c r="E1775" s="318"/>
      <c r="F1775" s="318"/>
      <c r="G1775" s="318"/>
      <c r="H1775" s="318"/>
      <c r="I1775" s="318"/>
      <c r="J1775" s="318"/>
      <c r="K1775" s="318"/>
      <c r="L1775" s="318"/>
      <c r="M1775" s="318"/>
      <c r="N1775" s="318"/>
      <c r="O1775" s="319"/>
      <c r="P1775" s="320">
        <f t="shared" si="451"/>
        <v>0</v>
      </c>
      <c r="Q1775" s="294"/>
      <c r="R1775" s="473"/>
      <c r="S1775" s="474"/>
      <c r="T1775" s="289"/>
    </row>
    <row r="1776" spans="2:20" ht="18.75" customHeight="1">
      <c r="B1776" s="292"/>
      <c r="C1776" s="348" t="s">
        <v>216</v>
      </c>
      <c r="D1776" s="322">
        <f t="shared" ref="D1776:O1776" si="453">SUBTOTAL(9,D1755:D1775)</f>
        <v>0</v>
      </c>
      <c r="E1776" s="322">
        <f t="shared" si="453"/>
        <v>0</v>
      </c>
      <c r="F1776" s="322">
        <f t="shared" si="453"/>
        <v>0</v>
      </c>
      <c r="G1776" s="322">
        <f t="shared" si="453"/>
        <v>0</v>
      </c>
      <c r="H1776" s="322">
        <f t="shared" si="453"/>
        <v>0</v>
      </c>
      <c r="I1776" s="322">
        <f t="shared" si="453"/>
        <v>0</v>
      </c>
      <c r="J1776" s="322">
        <f t="shared" si="453"/>
        <v>0</v>
      </c>
      <c r="K1776" s="322">
        <f t="shared" si="453"/>
        <v>0</v>
      </c>
      <c r="L1776" s="322">
        <f t="shared" si="453"/>
        <v>0</v>
      </c>
      <c r="M1776" s="322">
        <f t="shared" si="453"/>
        <v>0</v>
      </c>
      <c r="N1776" s="322">
        <f t="shared" si="453"/>
        <v>0</v>
      </c>
      <c r="O1776" s="323">
        <f t="shared" si="453"/>
        <v>0</v>
      </c>
      <c r="P1776" s="324">
        <f t="shared" si="451"/>
        <v>0</v>
      </c>
      <c r="Q1776" s="294"/>
      <c r="R1776" s="475"/>
      <c r="S1776" s="476"/>
      <c r="T1776" s="289"/>
    </row>
    <row r="1777" spans="2:24" ht="6" customHeight="1">
      <c r="B1777" s="292"/>
      <c r="C1777" s="294"/>
      <c r="D1777" s="294"/>
      <c r="E1777" s="294"/>
      <c r="F1777" s="294"/>
      <c r="G1777" s="294"/>
      <c r="H1777" s="294"/>
      <c r="I1777" s="294"/>
      <c r="J1777" s="294"/>
      <c r="K1777" s="294"/>
      <c r="L1777" s="294"/>
      <c r="M1777" s="294"/>
      <c r="N1777" s="294"/>
      <c r="O1777" s="294"/>
      <c r="P1777" s="294"/>
      <c r="Q1777" s="294"/>
      <c r="R1777" s="325"/>
      <c r="S1777" s="325"/>
      <c r="T1777" s="289"/>
    </row>
    <row r="1778" spans="2:24" ht="18.75" customHeight="1">
      <c r="B1778" s="326"/>
      <c r="C1778" s="342" t="s">
        <v>217</v>
      </c>
      <c r="D1778" s="327"/>
      <c r="E1778" s="327"/>
      <c r="F1778" s="327"/>
      <c r="G1778" s="327"/>
      <c r="H1778" s="327"/>
      <c r="I1778" s="327"/>
      <c r="J1778" s="327"/>
      <c r="K1778" s="327"/>
      <c r="L1778" s="327"/>
      <c r="M1778" s="327"/>
      <c r="N1778" s="327"/>
      <c r="O1778" s="328"/>
      <c r="P1778" s="329">
        <f t="shared" ref="P1778:P1779" si="454">SUM(D1778:O1778)</f>
        <v>0</v>
      </c>
      <c r="Q1778" s="294"/>
      <c r="R1778" s="471"/>
      <c r="S1778" s="472"/>
      <c r="T1778" s="289"/>
    </row>
    <row r="1779" spans="2:24" ht="18.75" customHeight="1">
      <c r="B1779" s="326"/>
      <c r="C1779" s="342" t="s">
        <v>218</v>
      </c>
      <c r="D1779" s="327"/>
      <c r="E1779" s="327"/>
      <c r="F1779" s="327"/>
      <c r="G1779" s="327"/>
      <c r="H1779" s="327"/>
      <c r="I1779" s="327"/>
      <c r="J1779" s="327"/>
      <c r="K1779" s="327"/>
      <c r="L1779" s="327"/>
      <c r="M1779" s="327"/>
      <c r="N1779" s="330"/>
      <c r="O1779" s="331"/>
      <c r="P1779" s="332">
        <f t="shared" si="454"/>
        <v>0</v>
      </c>
      <c r="Q1779" s="294"/>
      <c r="R1779" s="473"/>
      <c r="S1779" s="474"/>
      <c r="T1779" s="289"/>
    </row>
    <row r="1780" spans="2:24" s="308" customFormat="1" ht="18.75" customHeight="1">
      <c r="B1780" s="301"/>
      <c r="C1780" s="294"/>
      <c r="D1780" s="294"/>
      <c r="E1780" s="294"/>
      <c r="F1780" s="294"/>
      <c r="G1780" s="294"/>
      <c r="H1780" s="294"/>
      <c r="I1780" s="294"/>
      <c r="J1780" s="294"/>
      <c r="K1780" s="294"/>
      <c r="L1780" s="294"/>
      <c r="M1780" s="294"/>
      <c r="N1780" s="349" t="s">
        <v>219</v>
      </c>
      <c r="O1780" s="349"/>
      <c r="P1780" s="335">
        <f t="shared" ref="P1780:P1817" si="455">ROUND(IF(P1778*P1779=0,0,P1776/P1778*P1779),2)</f>
        <v>0</v>
      </c>
      <c r="Q1780" s="306"/>
      <c r="R1780" s="477"/>
      <c r="S1780" s="478"/>
      <c r="T1780" s="307"/>
    </row>
    <row r="1781" spans="2:24" ht="30" customHeight="1">
      <c r="B1781" s="289"/>
      <c r="C1781" s="294"/>
      <c r="D1781" s="294"/>
      <c r="E1781" s="294"/>
      <c r="F1781" s="294"/>
      <c r="G1781" s="294"/>
      <c r="H1781" s="294"/>
      <c r="I1781" s="294"/>
      <c r="J1781" s="294"/>
      <c r="K1781" s="294"/>
      <c r="L1781" s="294"/>
      <c r="M1781" s="294"/>
      <c r="N1781" s="294"/>
      <c r="O1781" s="294"/>
      <c r="P1781" s="294"/>
      <c r="Q1781" s="294"/>
      <c r="R1781" s="294"/>
      <c r="S1781" s="294"/>
      <c r="T1781" s="289"/>
    </row>
    <row r="1782" spans="2:24" ht="18.75" customHeight="1">
      <c r="B1782" s="292">
        <f t="shared" ref="B1782" si="456">D1782</f>
        <v>0</v>
      </c>
      <c r="C1782" s="337" t="s">
        <v>183</v>
      </c>
      <c r="D1782" s="479"/>
      <c r="E1782" s="480"/>
      <c r="F1782" s="480"/>
      <c r="G1782" s="480"/>
      <c r="H1782" s="480"/>
      <c r="I1782" s="481"/>
      <c r="J1782" s="294"/>
      <c r="K1782" s="294"/>
      <c r="L1782" s="295"/>
      <c r="M1782" s="294"/>
      <c r="N1782" s="294"/>
      <c r="O1782" s="294"/>
      <c r="P1782" s="296"/>
      <c r="Q1782" s="294"/>
      <c r="R1782" s="296"/>
      <c r="S1782" s="296"/>
      <c r="T1782" s="289"/>
    </row>
    <row r="1783" spans="2:24" ht="18.75" customHeight="1">
      <c r="B1783" s="292"/>
      <c r="C1783" s="338" t="s">
        <v>184</v>
      </c>
      <c r="D1783" s="479"/>
      <c r="E1783" s="480"/>
      <c r="F1783" s="480"/>
      <c r="G1783" s="480"/>
      <c r="H1783" s="480"/>
      <c r="I1783" s="481"/>
      <c r="J1783" s="294"/>
      <c r="K1783" s="295"/>
      <c r="L1783" s="294"/>
      <c r="M1783" s="294"/>
      <c r="N1783" s="294"/>
      <c r="O1783" s="294"/>
      <c r="P1783" s="296"/>
      <c r="Q1783" s="294"/>
      <c r="R1783" s="296"/>
      <c r="S1783" s="296"/>
      <c r="T1783" s="289"/>
    </row>
    <row r="1784" spans="2:24" ht="18.75" customHeight="1">
      <c r="B1784" s="292">
        <f t="shared" ref="B1784:B1786" si="457">D1784</f>
        <v>0</v>
      </c>
      <c r="C1784" s="338" t="s">
        <v>8</v>
      </c>
      <c r="D1784" s="479"/>
      <c r="E1784" s="480"/>
      <c r="F1784" s="480"/>
      <c r="G1784" s="480"/>
      <c r="H1784" s="480"/>
      <c r="I1784" s="481"/>
      <c r="J1784" s="294"/>
      <c r="K1784" s="294"/>
      <c r="L1784" s="295"/>
      <c r="M1784" s="294"/>
      <c r="N1784" s="294"/>
      <c r="O1784" s="294"/>
      <c r="P1784" s="296"/>
      <c r="Q1784" s="294"/>
      <c r="R1784" s="339" t="s">
        <v>185</v>
      </c>
      <c r="S1784" s="340"/>
      <c r="T1784" s="289"/>
    </row>
    <row r="1785" spans="2:24" ht="18.75" customHeight="1">
      <c r="B1785" s="292">
        <f t="shared" si="457"/>
        <v>0</v>
      </c>
      <c r="C1785" s="338" t="s">
        <v>186</v>
      </c>
      <c r="D1785" s="479"/>
      <c r="E1785" s="480"/>
      <c r="F1785" s="480"/>
      <c r="G1785" s="480"/>
      <c r="H1785" s="480"/>
      <c r="I1785" s="481"/>
      <c r="J1785" s="294"/>
      <c r="K1785" s="294"/>
      <c r="L1785" s="295"/>
      <c r="M1785" s="294"/>
      <c r="N1785" s="294"/>
      <c r="O1785" s="294"/>
      <c r="P1785" s="296"/>
      <c r="Q1785" s="294"/>
      <c r="R1785" s="298" t="s">
        <v>189</v>
      </c>
      <c r="S1785" s="299"/>
      <c r="T1785" s="289"/>
    </row>
    <row r="1786" spans="2:24" ht="18.75" customHeight="1">
      <c r="B1786" s="292">
        <f t="shared" si="457"/>
        <v>0</v>
      </c>
      <c r="C1786" s="338" t="s">
        <v>190</v>
      </c>
      <c r="D1786" s="479"/>
      <c r="E1786" s="480"/>
      <c r="F1786" s="480"/>
      <c r="G1786" s="480"/>
      <c r="H1786" s="480"/>
      <c r="I1786" s="481"/>
      <c r="J1786" s="294"/>
      <c r="K1786" s="294"/>
      <c r="L1786" s="295"/>
      <c r="M1786" s="294"/>
      <c r="N1786" s="294"/>
      <c r="O1786" s="294"/>
      <c r="P1786" s="296"/>
      <c r="Q1786" s="294"/>
      <c r="R1786" s="298" t="s">
        <v>191</v>
      </c>
      <c r="S1786" s="299"/>
      <c r="T1786" s="289"/>
    </row>
    <row r="1787" spans="2:24" ht="18.75" customHeight="1">
      <c r="B1787" s="292"/>
      <c r="C1787" s="338" t="s">
        <v>172</v>
      </c>
      <c r="D1787" s="471"/>
      <c r="E1787" s="482"/>
      <c r="F1787" s="482"/>
      <c r="G1787" s="482"/>
      <c r="H1787" s="482"/>
      <c r="I1787" s="472"/>
      <c r="J1787" s="294"/>
      <c r="K1787" s="295"/>
      <c r="L1787" s="294"/>
      <c r="M1787" s="294"/>
      <c r="N1787" s="294"/>
      <c r="O1787" s="294"/>
      <c r="P1787" s="296"/>
      <c r="Q1787" s="294"/>
      <c r="R1787" s="298" t="s">
        <v>192</v>
      </c>
      <c r="S1787" s="299"/>
      <c r="T1787" s="289"/>
    </row>
    <row r="1788" spans="2:24" ht="18.75" customHeight="1">
      <c r="B1788" s="341">
        <f t="shared" ref="B1788" si="458">D1788</f>
        <v>0</v>
      </c>
      <c r="C1788" s="338" t="s">
        <v>193</v>
      </c>
      <c r="D1788" s="483"/>
      <c r="E1788" s="484"/>
      <c r="F1788" s="484"/>
      <c r="G1788" s="484"/>
      <c r="H1788" s="484"/>
      <c r="I1788" s="485"/>
      <c r="J1788" s="294"/>
      <c r="K1788" s="295"/>
      <c r="L1788" s="294"/>
      <c r="M1788" s="294"/>
      <c r="N1788" s="294"/>
      <c r="O1788" s="294"/>
      <c r="P1788" s="296"/>
      <c r="Q1788" s="294"/>
      <c r="R1788" s="296"/>
      <c r="S1788" s="296"/>
      <c r="T1788" s="289"/>
    </row>
    <row r="1789" spans="2:24" ht="12" customHeight="1">
      <c r="B1789" s="292"/>
      <c r="C1789" s="294"/>
      <c r="D1789" s="294"/>
      <c r="E1789" s="294"/>
      <c r="F1789" s="294"/>
      <c r="G1789" s="294"/>
      <c r="H1789" s="294"/>
      <c r="I1789" s="294"/>
      <c r="J1789" s="294"/>
      <c r="K1789" s="294"/>
      <c r="L1789" s="294"/>
      <c r="M1789" s="294"/>
      <c r="N1789" s="294"/>
      <c r="O1789" s="294"/>
      <c r="P1789" s="294"/>
      <c r="Q1789" s="294"/>
      <c r="R1789" s="294"/>
      <c r="S1789" s="294"/>
      <c r="T1789" s="289"/>
    </row>
    <row r="1790" spans="2:24" s="308" customFormat="1" ht="18.75" customHeight="1">
      <c r="B1790" s="301"/>
      <c r="C1790" s="338" t="s">
        <v>187</v>
      </c>
      <c r="D1790" s="303"/>
      <c r="E1790" s="303"/>
      <c r="F1790" s="303"/>
      <c r="G1790" s="303"/>
      <c r="H1790" s="303"/>
      <c r="I1790" s="303"/>
      <c r="J1790" s="303"/>
      <c r="K1790" s="303"/>
      <c r="L1790" s="303"/>
      <c r="M1790" s="303"/>
      <c r="N1790" s="303"/>
      <c r="O1790" s="304"/>
      <c r="P1790" s="305" t="s">
        <v>188</v>
      </c>
      <c r="Q1790" s="306"/>
      <c r="R1790" s="486" t="s">
        <v>194</v>
      </c>
      <c r="S1790" s="487"/>
      <c r="T1790" s="307"/>
      <c r="V1790" s="288"/>
      <c r="W1790" s="288"/>
      <c r="X1790" s="288"/>
    </row>
    <row r="1791" spans="2:24" ht="6" customHeight="1">
      <c r="B1791" s="292"/>
      <c r="C1791" s="294"/>
      <c r="D1791" s="294"/>
      <c r="E1791" s="294"/>
      <c r="F1791" s="294"/>
      <c r="G1791" s="294"/>
      <c r="H1791" s="294"/>
      <c r="I1791" s="294"/>
      <c r="J1791" s="294"/>
      <c r="K1791" s="294"/>
      <c r="L1791" s="294"/>
      <c r="M1791" s="294"/>
      <c r="N1791" s="294"/>
      <c r="O1791" s="294"/>
      <c r="P1791" s="294"/>
      <c r="Q1791" s="294"/>
      <c r="R1791" s="294"/>
      <c r="S1791" s="294"/>
      <c r="T1791" s="289"/>
    </row>
    <row r="1792" spans="2:24" ht="18.75" customHeight="1">
      <c r="B1792" s="292"/>
      <c r="C1792" s="342" t="s">
        <v>195</v>
      </c>
      <c r="D1792" s="310"/>
      <c r="E1792" s="310"/>
      <c r="F1792" s="310"/>
      <c r="G1792" s="310"/>
      <c r="H1792" s="310"/>
      <c r="I1792" s="310"/>
      <c r="J1792" s="310"/>
      <c r="K1792" s="310"/>
      <c r="L1792" s="310"/>
      <c r="M1792" s="310"/>
      <c r="N1792" s="310"/>
      <c r="O1792" s="311"/>
      <c r="P1792" s="312">
        <f t="shared" ref="P1792:P1802" si="459">SUM(D1792:O1792)</f>
        <v>0</v>
      </c>
      <c r="Q1792" s="294"/>
      <c r="R1792" s="471"/>
      <c r="S1792" s="472"/>
      <c r="T1792" s="289"/>
    </row>
    <row r="1793" spans="2:20" ht="18.75" customHeight="1">
      <c r="B1793" s="292"/>
      <c r="C1793" s="342" t="s">
        <v>196</v>
      </c>
      <c r="D1793" s="155"/>
      <c r="E1793" s="155"/>
      <c r="F1793" s="155"/>
      <c r="G1793" s="155"/>
      <c r="H1793" s="155"/>
      <c r="I1793" s="155"/>
      <c r="J1793" s="155"/>
      <c r="K1793" s="155"/>
      <c r="L1793" s="155"/>
      <c r="M1793" s="155"/>
      <c r="N1793" s="155"/>
      <c r="O1793" s="156"/>
      <c r="P1793" s="312">
        <f t="shared" si="459"/>
        <v>0</v>
      </c>
      <c r="Q1793" s="294"/>
      <c r="R1793" s="471"/>
      <c r="S1793" s="472"/>
      <c r="T1793" s="289"/>
    </row>
    <row r="1794" spans="2:20" ht="18.75" customHeight="1">
      <c r="B1794" s="292"/>
      <c r="C1794" s="343" t="s">
        <v>197</v>
      </c>
      <c r="D1794" s="310"/>
      <c r="E1794" s="310"/>
      <c r="F1794" s="310"/>
      <c r="G1794" s="310"/>
      <c r="H1794" s="310"/>
      <c r="I1794" s="310"/>
      <c r="J1794" s="310"/>
      <c r="K1794" s="310"/>
      <c r="L1794" s="310"/>
      <c r="M1794" s="310"/>
      <c r="N1794" s="310"/>
      <c r="O1794" s="311"/>
      <c r="P1794" s="312">
        <f t="shared" si="459"/>
        <v>0</v>
      </c>
      <c r="Q1794" s="294"/>
      <c r="R1794" s="471"/>
      <c r="S1794" s="472"/>
      <c r="T1794" s="289"/>
    </row>
    <row r="1795" spans="2:20" ht="18.75" customHeight="1">
      <c r="B1795" s="292"/>
      <c r="C1795" s="343" t="s">
        <v>198</v>
      </c>
      <c r="D1795" s="310"/>
      <c r="E1795" s="310"/>
      <c r="F1795" s="310"/>
      <c r="G1795" s="310"/>
      <c r="H1795" s="310"/>
      <c r="I1795" s="310"/>
      <c r="J1795" s="310"/>
      <c r="K1795" s="310"/>
      <c r="L1795" s="310"/>
      <c r="M1795" s="310"/>
      <c r="N1795" s="310"/>
      <c r="O1795" s="311"/>
      <c r="P1795" s="312">
        <f t="shared" si="459"/>
        <v>0</v>
      </c>
      <c r="Q1795" s="294"/>
      <c r="R1795" s="471"/>
      <c r="S1795" s="472"/>
      <c r="T1795" s="289"/>
    </row>
    <row r="1796" spans="2:20" ht="18.75" customHeight="1">
      <c r="B1796" s="292"/>
      <c r="C1796" s="343" t="s">
        <v>199</v>
      </c>
      <c r="D1796" s="310"/>
      <c r="E1796" s="310"/>
      <c r="F1796" s="310"/>
      <c r="G1796" s="310"/>
      <c r="H1796" s="310"/>
      <c r="I1796" s="310"/>
      <c r="J1796" s="310"/>
      <c r="K1796" s="310"/>
      <c r="L1796" s="310"/>
      <c r="M1796" s="310"/>
      <c r="N1796" s="310"/>
      <c r="O1796" s="311"/>
      <c r="P1796" s="312">
        <f t="shared" si="459"/>
        <v>0</v>
      </c>
      <c r="Q1796" s="294"/>
      <c r="R1796" s="471"/>
      <c r="S1796" s="472"/>
      <c r="T1796" s="289"/>
    </row>
    <row r="1797" spans="2:20" ht="18.75" customHeight="1">
      <c r="B1797" s="292"/>
      <c r="C1797" s="343" t="s">
        <v>200</v>
      </c>
      <c r="D1797" s="310"/>
      <c r="E1797" s="310"/>
      <c r="F1797" s="310"/>
      <c r="G1797" s="310"/>
      <c r="H1797" s="310"/>
      <c r="I1797" s="310"/>
      <c r="J1797" s="310"/>
      <c r="K1797" s="310"/>
      <c r="L1797" s="310"/>
      <c r="M1797" s="310"/>
      <c r="N1797" s="310"/>
      <c r="O1797" s="311"/>
      <c r="P1797" s="312">
        <f t="shared" si="459"/>
        <v>0</v>
      </c>
      <c r="Q1797" s="294"/>
      <c r="R1797" s="471"/>
      <c r="S1797" s="472"/>
      <c r="T1797" s="289"/>
    </row>
    <row r="1798" spans="2:20" ht="18.75" customHeight="1">
      <c r="B1798" s="292"/>
      <c r="C1798" s="343" t="s">
        <v>201</v>
      </c>
      <c r="D1798" s="310"/>
      <c r="E1798" s="310"/>
      <c r="F1798" s="310"/>
      <c r="G1798" s="310"/>
      <c r="H1798" s="310"/>
      <c r="I1798" s="310"/>
      <c r="J1798" s="310"/>
      <c r="K1798" s="310"/>
      <c r="L1798" s="310"/>
      <c r="M1798" s="310"/>
      <c r="N1798" s="310"/>
      <c r="O1798" s="311"/>
      <c r="P1798" s="312">
        <f t="shared" si="459"/>
        <v>0</v>
      </c>
      <c r="Q1798" s="294"/>
      <c r="R1798" s="471"/>
      <c r="S1798" s="472"/>
      <c r="T1798" s="289"/>
    </row>
    <row r="1799" spans="2:20" ht="18.75" customHeight="1">
      <c r="B1799" s="292"/>
      <c r="C1799" s="343" t="s">
        <v>202</v>
      </c>
      <c r="D1799" s="310"/>
      <c r="E1799" s="310"/>
      <c r="F1799" s="310"/>
      <c r="G1799" s="310"/>
      <c r="H1799" s="310"/>
      <c r="I1799" s="310"/>
      <c r="J1799" s="310"/>
      <c r="K1799" s="310"/>
      <c r="L1799" s="310"/>
      <c r="M1799" s="310"/>
      <c r="N1799" s="310"/>
      <c r="O1799" s="311"/>
      <c r="P1799" s="312">
        <f t="shared" si="459"/>
        <v>0</v>
      </c>
      <c r="Q1799" s="294"/>
      <c r="R1799" s="471"/>
      <c r="S1799" s="472"/>
      <c r="T1799" s="289"/>
    </row>
    <row r="1800" spans="2:20" ht="18.75" customHeight="1">
      <c r="B1800" s="292"/>
      <c r="C1800" s="343" t="s">
        <v>203</v>
      </c>
      <c r="D1800" s="310"/>
      <c r="E1800" s="310"/>
      <c r="F1800" s="310"/>
      <c r="G1800" s="310"/>
      <c r="H1800" s="310"/>
      <c r="I1800" s="310"/>
      <c r="J1800" s="310"/>
      <c r="K1800" s="310"/>
      <c r="L1800" s="310"/>
      <c r="M1800" s="310"/>
      <c r="N1800" s="310"/>
      <c r="O1800" s="311"/>
      <c r="P1800" s="312">
        <f t="shared" si="459"/>
        <v>0</v>
      </c>
      <c r="Q1800" s="294"/>
      <c r="R1800" s="471"/>
      <c r="S1800" s="472"/>
      <c r="T1800" s="289"/>
    </row>
    <row r="1801" spans="2:20" ht="18.75" customHeight="1">
      <c r="B1801" s="292"/>
      <c r="C1801" s="343" t="s">
        <v>204</v>
      </c>
      <c r="D1801" s="310"/>
      <c r="E1801" s="310"/>
      <c r="F1801" s="310"/>
      <c r="G1801" s="310"/>
      <c r="H1801" s="310"/>
      <c r="I1801" s="310"/>
      <c r="J1801" s="310"/>
      <c r="K1801" s="310"/>
      <c r="L1801" s="310"/>
      <c r="M1801" s="310"/>
      <c r="N1801" s="310"/>
      <c r="O1801" s="311"/>
      <c r="P1801" s="312">
        <f t="shared" si="459"/>
        <v>0</v>
      </c>
      <c r="Q1801" s="294"/>
      <c r="R1801" s="471"/>
      <c r="S1801" s="472"/>
      <c r="T1801" s="289"/>
    </row>
    <row r="1802" spans="2:20" ht="18.75" customHeight="1">
      <c r="B1802" s="292"/>
      <c r="C1802" s="338" t="s">
        <v>205</v>
      </c>
      <c r="D1802" s="344">
        <f t="shared" ref="D1802:O1802" si="460">SUBTOTAL(9,D1792:D1801)</f>
        <v>0</v>
      </c>
      <c r="E1802" s="344">
        <f t="shared" si="460"/>
        <v>0</v>
      </c>
      <c r="F1802" s="344">
        <f t="shared" si="460"/>
        <v>0</v>
      </c>
      <c r="G1802" s="344">
        <f t="shared" si="460"/>
        <v>0</v>
      </c>
      <c r="H1802" s="344">
        <f t="shared" si="460"/>
        <v>0</v>
      </c>
      <c r="I1802" s="344">
        <f t="shared" si="460"/>
        <v>0</v>
      </c>
      <c r="J1802" s="344">
        <f t="shared" si="460"/>
        <v>0</v>
      </c>
      <c r="K1802" s="344">
        <f t="shared" si="460"/>
        <v>0</v>
      </c>
      <c r="L1802" s="344">
        <f t="shared" si="460"/>
        <v>0</v>
      </c>
      <c r="M1802" s="344">
        <f t="shared" si="460"/>
        <v>0</v>
      </c>
      <c r="N1802" s="344">
        <f t="shared" si="460"/>
        <v>0</v>
      </c>
      <c r="O1802" s="345">
        <f t="shared" si="460"/>
        <v>0</v>
      </c>
      <c r="P1802" s="312">
        <f t="shared" si="459"/>
        <v>0</v>
      </c>
      <c r="Q1802" s="294"/>
      <c r="R1802" s="471"/>
      <c r="S1802" s="472"/>
      <c r="T1802" s="289"/>
    </row>
    <row r="1803" spans="2:20" ht="18.75" customHeight="1">
      <c r="B1803" s="292"/>
      <c r="C1803" s="313" t="s">
        <v>206</v>
      </c>
      <c r="D1803" s="315"/>
      <c r="E1803" s="315"/>
      <c r="F1803" s="315"/>
      <c r="G1803" s="315"/>
      <c r="H1803" s="315"/>
      <c r="I1803" s="315"/>
      <c r="J1803" s="315"/>
      <c r="K1803" s="315"/>
      <c r="L1803" s="315"/>
      <c r="M1803" s="315"/>
      <c r="N1803" s="315"/>
      <c r="O1803" s="316"/>
      <c r="P1803" s="312">
        <f t="shared" ref="P1803:P1813" si="461">SUM(D1803:O1803)</f>
        <v>0</v>
      </c>
      <c r="Q1803" s="294"/>
      <c r="R1803" s="471"/>
      <c r="S1803" s="472"/>
      <c r="T1803" s="289"/>
    </row>
    <row r="1804" spans="2:20" ht="18.75" customHeight="1">
      <c r="B1804" s="292"/>
      <c r="C1804" s="313" t="s">
        <v>207</v>
      </c>
      <c r="D1804" s="315"/>
      <c r="E1804" s="315"/>
      <c r="F1804" s="315"/>
      <c r="G1804" s="315"/>
      <c r="H1804" s="315"/>
      <c r="I1804" s="315"/>
      <c r="J1804" s="315"/>
      <c r="K1804" s="315"/>
      <c r="L1804" s="315"/>
      <c r="M1804" s="315"/>
      <c r="N1804" s="315"/>
      <c r="O1804" s="316"/>
      <c r="P1804" s="312">
        <f t="shared" si="461"/>
        <v>0</v>
      </c>
      <c r="Q1804" s="294"/>
      <c r="R1804" s="471"/>
      <c r="S1804" s="472"/>
      <c r="T1804" s="289"/>
    </row>
    <row r="1805" spans="2:20" ht="18.75" customHeight="1">
      <c r="B1805" s="292"/>
      <c r="C1805" s="338" t="s">
        <v>208</v>
      </c>
      <c r="D1805" s="344">
        <f t="shared" ref="D1805:O1805" si="462">SUBTOTAL(9,D1803:D1804)</f>
        <v>0</v>
      </c>
      <c r="E1805" s="344">
        <f t="shared" si="462"/>
        <v>0</v>
      </c>
      <c r="F1805" s="344">
        <f t="shared" si="462"/>
        <v>0</v>
      </c>
      <c r="G1805" s="344">
        <f t="shared" si="462"/>
        <v>0</v>
      </c>
      <c r="H1805" s="344">
        <f t="shared" si="462"/>
        <v>0</v>
      </c>
      <c r="I1805" s="344">
        <f t="shared" si="462"/>
        <v>0</v>
      </c>
      <c r="J1805" s="344">
        <f t="shared" si="462"/>
        <v>0</v>
      </c>
      <c r="K1805" s="344">
        <f t="shared" si="462"/>
        <v>0</v>
      </c>
      <c r="L1805" s="344">
        <f t="shared" si="462"/>
        <v>0</v>
      </c>
      <c r="M1805" s="344">
        <f t="shared" si="462"/>
        <v>0</v>
      </c>
      <c r="N1805" s="344">
        <f t="shared" si="462"/>
        <v>0</v>
      </c>
      <c r="O1805" s="345">
        <f t="shared" si="462"/>
        <v>0</v>
      </c>
      <c r="P1805" s="312">
        <f t="shared" si="461"/>
        <v>0</v>
      </c>
      <c r="Q1805" s="294"/>
      <c r="R1805" s="471"/>
      <c r="S1805" s="472"/>
      <c r="T1805" s="289"/>
    </row>
    <row r="1806" spans="2:20" ht="18.75" customHeight="1">
      <c r="B1806" s="292"/>
      <c r="C1806" s="313" t="s">
        <v>209</v>
      </c>
      <c r="D1806" s="315"/>
      <c r="E1806" s="315"/>
      <c r="F1806" s="315"/>
      <c r="G1806" s="315"/>
      <c r="H1806" s="315"/>
      <c r="I1806" s="315"/>
      <c r="J1806" s="315"/>
      <c r="K1806" s="315"/>
      <c r="L1806" s="315"/>
      <c r="M1806" s="315"/>
      <c r="N1806" s="315"/>
      <c r="O1806" s="316"/>
      <c r="P1806" s="312">
        <f t="shared" si="461"/>
        <v>0</v>
      </c>
      <c r="Q1806" s="294"/>
      <c r="R1806" s="471"/>
      <c r="S1806" s="472"/>
      <c r="T1806" s="289"/>
    </row>
    <row r="1807" spans="2:20" ht="18.75" customHeight="1">
      <c r="B1807" s="292"/>
      <c r="C1807" s="313" t="s">
        <v>210</v>
      </c>
      <c r="D1807" s="315"/>
      <c r="E1807" s="315"/>
      <c r="F1807" s="315"/>
      <c r="G1807" s="315"/>
      <c r="H1807" s="315"/>
      <c r="I1807" s="315"/>
      <c r="J1807" s="315"/>
      <c r="K1807" s="315"/>
      <c r="L1807" s="315"/>
      <c r="M1807" s="315"/>
      <c r="N1807" s="315"/>
      <c r="O1807" s="316"/>
      <c r="P1807" s="312">
        <f t="shared" si="461"/>
        <v>0</v>
      </c>
      <c r="Q1807" s="294"/>
      <c r="R1807" s="471"/>
      <c r="S1807" s="472"/>
      <c r="T1807" s="289"/>
    </row>
    <row r="1808" spans="2:20" ht="18.75" customHeight="1">
      <c r="B1808" s="292"/>
      <c r="C1808" s="313" t="s">
        <v>211</v>
      </c>
      <c r="D1808" s="315"/>
      <c r="E1808" s="315"/>
      <c r="F1808" s="315"/>
      <c r="G1808" s="315"/>
      <c r="H1808" s="315"/>
      <c r="I1808" s="315"/>
      <c r="J1808" s="315"/>
      <c r="K1808" s="315"/>
      <c r="L1808" s="315"/>
      <c r="M1808" s="315"/>
      <c r="N1808" s="315"/>
      <c r="O1808" s="316"/>
      <c r="P1808" s="312">
        <f t="shared" si="461"/>
        <v>0</v>
      </c>
      <c r="Q1808" s="294"/>
      <c r="R1808" s="471"/>
      <c r="S1808" s="472"/>
      <c r="T1808" s="289"/>
    </row>
    <row r="1809" spans="2:20" ht="18.75" customHeight="1">
      <c r="B1809" s="292"/>
      <c r="C1809" s="313" t="s">
        <v>212</v>
      </c>
      <c r="D1809" s="315"/>
      <c r="E1809" s="315"/>
      <c r="F1809" s="315"/>
      <c r="G1809" s="315"/>
      <c r="H1809" s="315"/>
      <c r="I1809" s="315"/>
      <c r="J1809" s="315"/>
      <c r="K1809" s="315"/>
      <c r="L1809" s="315"/>
      <c r="M1809" s="315"/>
      <c r="N1809" s="315"/>
      <c r="O1809" s="316"/>
      <c r="P1809" s="312">
        <f t="shared" si="461"/>
        <v>0</v>
      </c>
      <c r="Q1809" s="294"/>
      <c r="R1809" s="471"/>
      <c r="S1809" s="472"/>
      <c r="T1809" s="289"/>
    </row>
    <row r="1810" spans="2:20" ht="18.75" customHeight="1">
      <c r="B1810" s="292"/>
      <c r="C1810" s="342" t="s">
        <v>213</v>
      </c>
      <c r="D1810" s="310"/>
      <c r="E1810" s="310"/>
      <c r="F1810" s="310"/>
      <c r="G1810" s="310"/>
      <c r="H1810" s="310"/>
      <c r="I1810" s="310"/>
      <c r="J1810" s="310"/>
      <c r="K1810" s="310"/>
      <c r="L1810" s="310"/>
      <c r="M1810" s="310"/>
      <c r="N1810" s="310"/>
      <c r="O1810" s="311"/>
      <c r="P1810" s="312">
        <f t="shared" si="461"/>
        <v>0</v>
      </c>
      <c r="Q1810" s="294"/>
      <c r="R1810" s="471"/>
      <c r="S1810" s="472"/>
      <c r="T1810" s="289"/>
    </row>
    <row r="1811" spans="2:20" ht="18.75" customHeight="1">
      <c r="B1811" s="292"/>
      <c r="C1811" s="346" t="s">
        <v>214</v>
      </c>
      <c r="D1811" s="310"/>
      <c r="E1811" s="310"/>
      <c r="F1811" s="310"/>
      <c r="G1811" s="310"/>
      <c r="H1811" s="310"/>
      <c r="I1811" s="310"/>
      <c r="J1811" s="310"/>
      <c r="K1811" s="310"/>
      <c r="L1811" s="310"/>
      <c r="M1811" s="310"/>
      <c r="N1811" s="310"/>
      <c r="O1811" s="311"/>
      <c r="P1811" s="312">
        <f t="shared" si="461"/>
        <v>0</v>
      </c>
      <c r="Q1811" s="294"/>
      <c r="R1811" s="471"/>
      <c r="S1811" s="472"/>
      <c r="T1811" s="289"/>
    </row>
    <row r="1812" spans="2:20" ht="18.75" customHeight="1">
      <c r="B1812" s="292"/>
      <c r="C1812" s="347" t="s">
        <v>215</v>
      </c>
      <c r="D1812" s="318"/>
      <c r="E1812" s="318"/>
      <c r="F1812" s="318"/>
      <c r="G1812" s="318"/>
      <c r="H1812" s="318"/>
      <c r="I1812" s="318"/>
      <c r="J1812" s="318"/>
      <c r="K1812" s="318"/>
      <c r="L1812" s="318"/>
      <c r="M1812" s="318"/>
      <c r="N1812" s="318"/>
      <c r="O1812" s="319"/>
      <c r="P1812" s="320">
        <f t="shared" si="461"/>
        <v>0</v>
      </c>
      <c r="Q1812" s="294"/>
      <c r="R1812" s="473"/>
      <c r="S1812" s="474"/>
      <c r="T1812" s="289"/>
    </row>
    <row r="1813" spans="2:20" ht="18.75" customHeight="1">
      <c r="B1813" s="292"/>
      <c r="C1813" s="348" t="s">
        <v>216</v>
      </c>
      <c r="D1813" s="322">
        <f t="shared" ref="D1813:O1813" si="463">SUBTOTAL(9,D1792:D1812)</f>
        <v>0</v>
      </c>
      <c r="E1813" s="322">
        <f t="shared" si="463"/>
        <v>0</v>
      </c>
      <c r="F1813" s="322">
        <f t="shared" si="463"/>
        <v>0</v>
      </c>
      <c r="G1813" s="322">
        <f t="shared" si="463"/>
        <v>0</v>
      </c>
      <c r="H1813" s="322">
        <f t="shared" si="463"/>
        <v>0</v>
      </c>
      <c r="I1813" s="322">
        <f t="shared" si="463"/>
        <v>0</v>
      </c>
      <c r="J1813" s="322">
        <f t="shared" si="463"/>
        <v>0</v>
      </c>
      <c r="K1813" s="322">
        <f t="shared" si="463"/>
        <v>0</v>
      </c>
      <c r="L1813" s="322">
        <f t="shared" si="463"/>
        <v>0</v>
      </c>
      <c r="M1813" s="322">
        <f t="shared" si="463"/>
        <v>0</v>
      </c>
      <c r="N1813" s="322">
        <f t="shared" si="463"/>
        <v>0</v>
      </c>
      <c r="O1813" s="323">
        <f t="shared" si="463"/>
        <v>0</v>
      </c>
      <c r="P1813" s="324">
        <f t="shared" si="461"/>
        <v>0</v>
      </c>
      <c r="Q1813" s="294"/>
      <c r="R1813" s="475"/>
      <c r="S1813" s="476"/>
      <c r="T1813" s="289"/>
    </row>
    <row r="1814" spans="2:20" ht="6" customHeight="1">
      <c r="B1814" s="292"/>
      <c r="C1814" s="294"/>
      <c r="D1814" s="294"/>
      <c r="E1814" s="294"/>
      <c r="F1814" s="294"/>
      <c r="G1814" s="294"/>
      <c r="H1814" s="294"/>
      <c r="I1814" s="294"/>
      <c r="J1814" s="294"/>
      <c r="K1814" s="294"/>
      <c r="L1814" s="294"/>
      <c r="M1814" s="294"/>
      <c r="N1814" s="294"/>
      <c r="O1814" s="294"/>
      <c r="P1814" s="294"/>
      <c r="Q1814" s="294"/>
      <c r="R1814" s="325"/>
      <c r="S1814" s="325"/>
      <c r="T1814" s="289"/>
    </row>
    <row r="1815" spans="2:20" ht="18.75" customHeight="1">
      <c r="B1815" s="326"/>
      <c r="C1815" s="342" t="s">
        <v>217</v>
      </c>
      <c r="D1815" s="327"/>
      <c r="E1815" s="327"/>
      <c r="F1815" s="327"/>
      <c r="G1815" s="327"/>
      <c r="H1815" s="327"/>
      <c r="I1815" s="327"/>
      <c r="J1815" s="327"/>
      <c r="K1815" s="327"/>
      <c r="L1815" s="327"/>
      <c r="M1815" s="327"/>
      <c r="N1815" s="327"/>
      <c r="O1815" s="328"/>
      <c r="P1815" s="329">
        <f t="shared" ref="P1815:P1816" si="464">SUM(D1815:O1815)</f>
        <v>0</v>
      </c>
      <c r="Q1815" s="294"/>
      <c r="R1815" s="471"/>
      <c r="S1815" s="472"/>
      <c r="T1815" s="289"/>
    </row>
    <row r="1816" spans="2:20" ht="18.75" customHeight="1">
      <c r="B1816" s="326"/>
      <c r="C1816" s="342" t="s">
        <v>218</v>
      </c>
      <c r="D1816" s="327"/>
      <c r="E1816" s="327"/>
      <c r="F1816" s="327"/>
      <c r="G1816" s="327"/>
      <c r="H1816" s="327"/>
      <c r="I1816" s="327"/>
      <c r="J1816" s="327"/>
      <c r="K1816" s="327"/>
      <c r="L1816" s="327"/>
      <c r="M1816" s="327"/>
      <c r="N1816" s="330"/>
      <c r="O1816" s="331"/>
      <c r="P1816" s="332">
        <f t="shared" si="464"/>
        <v>0</v>
      </c>
      <c r="Q1816" s="294"/>
      <c r="R1816" s="473"/>
      <c r="S1816" s="474"/>
      <c r="T1816" s="289"/>
    </row>
    <row r="1817" spans="2:20" s="308" customFormat="1" ht="18.75" customHeight="1">
      <c r="B1817" s="301"/>
      <c r="C1817" s="294"/>
      <c r="D1817" s="294"/>
      <c r="E1817" s="294"/>
      <c r="F1817" s="294"/>
      <c r="G1817" s="294"/>
      <c r="H1817" s="294"/>
      <c r="I1817" s="294"/>
      <c r="J1817" s="294"/>
      <c r="K1817" s="294"/>
      <c r="L1817" s="294"/>
      <c r="M1817" s="294"/>
      <c r="N1817" s="349" t="s">
        <v>219</v>
      </c>
      <c r="O1817" s="349"/>
      <c r="P1817" s="335">
        <f t="shared" si="455"/>
        <v>0</v>
      </c>
      <c r="Q1817" s="306"/>
      <c r="R1817" s="477"/>
      <c r="S1817" s="478"/>
      <c r="T1817" s="307"/>
    </row>
    <row r="1818" spans="2:20" ht="30" customHeight="1">
      <c r="B1818" s="289"/>
      <c r="C1818" s="294"/>
      <c r="D1818" s="294"/>
      <c r="E1818" s="294"/>
      <c r="F1818" s="294"/>
      <c r="G1818" s="294"/>
      <c r="H1818" s="294"/>
      <c r="I1818" s="294"/>
      <c r="J1818" s="294"/>
      <c r="K1818" s="294"/>
      <c r="L1818" s="294"/>
      <c r="M1818" s="294"/>
      <c r="N1818" s="294"/>
      <c r="O1818" s="294"/>
      <c r="P1818" s="294"/>
      <c r="Q1818" s="294"/>
      <c r="R1818" s="294"/>
      <c r="S1818" s="294"/>
      <c r="T1818" s="289"/>
    </row>
    <row r="1819" spans="2:20" ht="18.75" customHeight="1">
      <c r="B1819" s="292">
        <f t="shared" ref="B1819" si="465">D1819</f>
        <v>0</v>
      </c>
      <c r="C1819" s="337" t="s">
        <v>183</v>
      </c>
      <c r="D1819" s="479"/>
      <c r="E1819" s="480"/>
      <c r="F1819" s="480"/>
      <c r="G1819" s="480"/>
      <c r="H1819" s="480"/>
      <c r="I1819" s="481"/>
      <c r="J1819" s="294"/>
      <c r="K1819" s="294"/>
      <c r="L1819" s="295"/>
      <c r="M1819" s="294"/>
      <c r="N1819" s="294"/>
      <c r="O1819" s="294"/>
      <c r="P1819" s="296"/>
      <c r="Q1819" s="294"/>
      <c r="R1819" s="296"/>
      <c r="S1819" s="296"/>
      <c r="T1819" s="289"/>
    </row>
    <row r="1820" spans="2:20" ht="18.75" customHeight="1">
      <c r="B1820" s="292"/>
      <c r="C1820" s="338" t="s">
        <v>184</v>
      </c>
      <c r="D1820" s="479"/>
      <c r="E1820" s="480"/>
      <c r="F1820" s="480"/>
      <c r="G1820" s="480"/>
      <c r="H1820" s="480"/>
      <c r="I1820" s="481"/>
      <c r="J1820" s="294"/>
      <c r="K1820" s="295"/>
      <c r="L1820" s="294"/>
      <c r="M1820" s="294"/>
      <c r="N1820" s="294"/>
      <c r="O1820" s="294"/>
      <c r="P1820" s="296"/>
      <c r="Q1820" s="294"/>
      <c r="R1820" s="296"/>
      <c r="S1820" s="296"/>
      <c r="T1820" s="289"/>
    </row>
    <row r="1821" spans="2:20" ht="18.75" customHeight="1">
      <c r="B1821" s="292">
        <f t="shared" ref="B1821:B1823" si="466">D1821</f>
        <v>0</v>
      </c>
      <c r="C1821" s="338" t="s">
        <v>8</v>
      </c>
      <c r="D1821" s="479"/>
      <c r="E1821" s="480"/>
      <c r="F1821" s="480"/>
      <c r="G1821" s="480"/>
      <c r="H1821" s="480"/>
      <c r="I1821" s="481"/>
      <c r="J1821" s="294"/>
      <c r="K1821" s="294"/>
      <c r="L1821" s="295"/>
      <c r="M1821" s="294"/>
      <c r="N1821" s="294"/>
      <c r="O1821" s="294"/>
      <c r="P1821" s="296"/>
      <c r="Q1821" s="294"/>
      <c r="R1821" s="339" t="s">
        <v>185</v>
      </c>
      <c r="S1821" s="340"/>
      <c r="T1821" s="289"/>
    </row>
    <row r="1822" spans="2:20" ht="18.75" customHeight="1">
      <c r="B1822" s="292">
        <f t="shared" si="466"/>
        <v>0</v>
      </c>
      <c r="C1822" s="338" t="s">
        <v>186</v>
      </c>
      <c r="D1822" s="479"/>
      <c r="E1822" s="480"/>
      <c r="F1822" s="480"/>
      <c r="G1822" s="480"/>
      <c r="H1822" s="480"/>
      <c r="I1822" s="481"/>
      <c r="J1822" s="294"/>
      <c r="K1822" s="294"/>
      <c r="L1822" s="295"/>
      <c r="M1822" s="294"/>
      <c r="N1822" s="294"/>
      <c r="O1822" s="294"/>
      <c r="P1822" s="296"/>
      <c r="Q1822" s="294"/>
      <c r="R1822" s="298" t="s">
        <v>189</v>
      </c>
      <c r="S1822" s="299"/>
      <c r="T1822" s="289"/>
    </row>
    <row r="1823" spans="2:20" ht="18.75" customHeight="1">
      <c r="B1823" s="292">
        <f t="shared" si="466"/>
        <v>0</v>
      </c>
      <c r="C1823" s="338" t="s">
        <v>190</v>
      </c>
      <c r="D1823" s="479"/>
      <c r="E1823" s="480"/>
      <c r="F1823" s="480"/>
      <c r="G1823" s="480"/>
      <c r="H1823" s="480"/>
      <c r="I1823" s="481"/>
      <c r="J1823" s="294"/>
      <c r="K1823" s="294"/>
      <c r="L1823" s="295"/>
      <c r="M1823" s="294"/>
      <c r="N1823" s="294"/>
      <c r="O1823" s="294"/>
      <c r="P1823" s="296"/>
      <c r="Q1823" s="294"/>
      <c r="R1823" s="298" t="s">
        <v>191</v>
      </c>
      <c r="S1823" s="299"/>
      <c r="T1823" s="289"/>
    </row>
    <row r="1824" spans="2:20" ht="18.75" customHeight="1">
      <c r="B1824" s="292"/>
      <c r="C1824" s="338" t="s">
        <v>172</v>
      </c>
      <c r="D1824" s="471"/>
      <c r="E1824" s="482"/>
      <c r="F1824" s="482"/>
      <c r="G1824" s="482"/>
      <c r="H1824" s="482"/>
      <c r="I1824" s="472"/>
      <c r="J1824" s="294"/>
      <c r="K1824" s="295"/>
      <c r="L1824" s="294"/>
      <c r="M1824" s="294"/>
      <c r="N1824" s="294"/>
      <c r="O1824" s="294"/>
      <c r="P1824" s="296"/>
      <c r="Q1824" s="294"/>
      <c r="R1824" s="298" t="s">
        <v>192</v>
      </c>
      <c r="S1824" s="299"/>
      <c r="T1824" s="289"/>
    </row>
    <row r="1825" spans="2:24" ht="18.75" customHeight="1">
      <c r="B1825" s="341">
        <f t="shared" ref="B1825" si="467">D1825</f>
        <v>0</v>
      </c>
      <c r="C1825" s="338" t="s">
        <v>193</v>
      </c>
      <c r="D1825" s="483"/>
      <c r="E1825" s="484"/>
      <c r="F1825" s="484"/>
      <c r="G1825" s="484"/>
      <c r="H1825" s="484"/>
      <c r="I1825" s="485"/>
      <c r="J1825" s="294"/>
      <c r="K1825" s="295"/>
      <c r="L1825" s="294"/>
      <c r="M1825" s="294"/>
      <c r="N1825" s="294"/>
      <c r="O1825" s="294"/>
      <c r="P1825" s="296"/>
      <c r="Q1825" s="294"/>
      <c r="R1825" s="296"/>
      <c r="S1825" s="296"/>
      <c r="T1825" s="289"/>
    </row>
    <row r="1826" spans="2:24" ht="12" customHeight="1">
      <c r="B1826" s="292"/>
      <c r="C1826" s="294"/>
      <c r="D1826" s="294"/>
      <c r="E1826" s="294"/>
      <c r="F1826" s="294"/>
      <c r="G1826" s="294"/>
      <c r="H1826" s="294"/>
      <c r="I1826" s="294"/>
      <c r="J1826" s="294"/>
      <c r="K1826" s="294"/>
      <c r="L1826" s="294"/>
      <c r="M1826" s="294"/>
      <c r="N1826" s="294"/>
      <c r="O1826" s="294"/>
      <c r="P1826" s="294"/>
      <c r="Q1826" s="294"/>
      <c r="R1826" s="294"/>
      <c r="S1826" s="294"/>
      <c r="T1826" s="289"/>
    </row>
    <row r="1827" spans="2:24" s="308" customFormat="1" ht="18.75" customHeight="1">
      <c r="B1827" s="301"/>
      <c r="C1827" s="338" t="s">
        <v>187</v>
      </c>
      <c r="D1827" s="303"/>
      <c r="E1827" s="303"/>
      <c r="F1827" s="303"/>
      <c r="G1827" s="303"/>
      <c r="H1827" s="303"/>
      <c r="I1827" s="303"/>
      <c r="J1827" s="303"/>
      <c r="K1827" s="303"/>
      <c r="L1827" s="303"/>
      <c r="M1827" s="303"/>
      <c r="N1827" s="303"/>
      <c r="O1827" s="304"/>
      <c r="P1827" s="305" t="s">
        <v>188</v>
      </c>
      <c r="Q1827" s="306"/>
      <c r="R1827" s="486" t="s">
        <v>194</v>
      </c>
      <c r="S1827" s="487"/>
      <c r="T1827" s="307"/>
      <c r="V1827" s="288"/>
      <c r="W1827" s="288"/>
      <c r="X1827" s="288"/>
    </row>
    <row r="1828" spans="2:24" ht="6" customHeight="1">
      <c r="B1828" s="292"/>
      <c r="C1828" s="294"/>
      <c r="D1828" s="294"/>
      <c r="E1828" s="294"/>
      <c r="F1828" s="294"/>
      <c r="G1828" s="294"/>
      <c r="H1828" s="294"/>
      <c r="I1828" s="294"/>
      <c r="J1828" s="294"/>
      <c r="K1828" s="294"/>
      <c r="L1828" s="294"/>
      <c r="M1828" s="294"/>
      <c r="N1828" s="294"/>
      <c r="O1828" s="294"/>
      <c r="P1828" s="294"/>
      <c r="Q1828" s="294"/>
      <c r="R1828" s="294"/>
      <c r="S1828" s="294"/>
      <c r="T1828" s="289"/>
    </row>
    <row r="1829" spans="2:24" ht="18.75" customHeight="1">
      <c r="B1829" s="292"/>
      <c r="C1829" s="342" t="s">
        <v>195</v>
      </c>
      <c r="D1829" s="310"/>
      <c r="E1829" s="310"/>
      <c r="F1829" s="310"/>
      <c r="G1829" s="310"/>
      <c r="H1829" s="310"/>
      <c r="I1829" s="310"/>
      <c r="J1829" s="310"/>
      <c r="K1829" s="310"/>
      <c r="L1829" s="310"/>
      <c r="M1829" s="310"/>
      <c r="N1829" s="310"/>
      <c r="O1829" s="311"/>
      <c r="P1829" s="312">
        <f t="shared" ref="P1829:P1839" si="468">SUM(D1829:O1829)</f>
        <v>0</v>
      </c>
      <c r="Q1829" s="294"/>
      <c r="R1829" s="471"/>
      <c r="S1829" s="472"/>
      <c r="T1829" s="289"/>
    </row>
    <row r="1830" spans="2:24" ht="18.75" customHeight="1">
      <c r="B1830" s="292"/>
      <c r="C1830" s="342" t="s">
        <v>196</v>
      </c>
      <c r="D1830" s="155"/>
      <c r="E1830" s="155"/>
      <c r="F1830" s="155"/>
      <c r="G1830" s="155"/>
      <c r="H1830" s="155"/>
      <c r="I1830" s="155"/>
      <c r="J1830" s="155"/>
      <c r="K1830" s="155"/>
      <c r="L1830" s="155"/>
      <c r="M1830" s="155"/>
      <c r="N1830" s="155"/>
      <c r="O1830" s="156"/>
      <c r="P1830" s="312">
        <f t="shared" si="468"/>
        <v>0</v>
      </c>
      <c r="Q1830" s="294"/>
      <c r="R1830" s="471"/>
      <c r="S1830" s="472"/>
      <c r="T1830" s="289"/>
    </row>
    <row r="1831" spans="2:24" ht="18.75" customHeight="1">
      <c r="B1831" s="292"/>
      <c r="C1831" s="343" t="s">
        <v>197</v>
      </c>
      <c r="D1831" s="310"/>
      <c r="E1831" s="310"/>
      <c r="F1831" s="310"/>
      <c r="G1831" s="310"/>
      <c r="H1831" s="310"/>
      <c r="I1831" s="310"/>
      <c r="J1831" s="310"/>
      <c r="K1831" s="310"/>
      <c r="L1831" s="310"/>
      <c r="M1831" s="310"/>
      <c r="N1831" s="310"/>
      <c r="O1831" s="311"/>
      <c r="P1831" s="312">
        <f t="shared" si="468"/>
        <v>0</v>
      </c>
      <c r="Q1831" s="294"/>
      <c r="R1831" s="471"/>
      <c r="S1831" s="472"/>
      <c r="T1831" s="289"/>
    </row>
    <row r="1832" spans="2:24" ht="18.75" customHeight="1">
      <c r="B1832" s="292"/>
      <c r="C1832" s="343" t="s">
        <v>198</v>
      </c>
      <c r="D1832" s="310"/>
      <c r="E1832" s="310"/>
      <c r="F1832" s="310"/>
      <c r="G1832" s="310"/>
      <c r="H1832" s="310"/>
      <c r="I1832" s="310"/>
      <c r="J1832" s="310"/>
      <c r="K1832" s="310"/>
      <c r="L1832" s="310"/>
      <c r="M1832" s="310"/>
      <c r="N1832" s="310"/>
      <c r="O1832" s="311"/>
      <c r="P1832" s="312">
        <f t="shared" si="468"/>
        <v>0</v>
      </c>
      <c r="Q1832" s="294"/>
      <c r="R1832" s="471"/>
      <c r="S1832" s="472"/>
      <c r="T1832" s="289"/>
    </row>
    <row r="1833" spans="2:24" ht="18.75" customHeight="1">
      <c r="B1833" s="292"/>
      <c r="C1833" s="343" t="s">
        <v>199</v>
      </c>
      <c r="D1833" s="310"/>
      <c r="E1833" s="310"/>
      <c r="F1833" s="310"/>
      <c r="G1833" s="310"/>
      <c r="H1833" s="310"/>
      <c r="I1833" s="310"/>
      <c r="J1833" s="310"/>
      <c r="K1833" s="310"/>
      <c r="L1833" s="310"/>
      <c r="M1833" s="310"/>
      <c r="N1833" s="310"/>
      <c r="O1833" s="311"/>
      <c r="P1833" s="312">
        <f t="shared" si="468"/>
        <v>0</v>
      </c>
      <c r="Q1833" s="294"/>
      <c r="R1833" s="471"/>
      <c r="S1833" s="472"/>
      <c r="T1833" s="289"/>
    </row>
    <row r="1834" spans="2:24" ht="18.75" customHeight="1">
      <c r="B1834" s="292"/>
      <c r="C1834" s="343" t="s">
        <v>200</v>
      </c>
      <c r="D1834" s="310"/>
      <c r="E1834" s="310"/>
      <c r="F1834" s="310"/>
      <c r="G1834" s="310"/>
      <c r="H1834" s="310"/>
      <c r="I1834" s="310"/>
      <c r="J1834" s="310"/>
      <c r="K1834" s="310"/>
      <c r="L1834" s="310"/>
      <c r="M1834" s="310"/>
      <c r="N1834" s="310"/>
      <c r="O1834" s="311"/>
      <c r="P1834" s="312">
        <f t="shared" si="468"/>
        <v>0</v>
      </c>
      <c r="Q1834" s="294"/>
      <c r="R1834" s="471"/>
      <c r="S1834" s="472"/>
      <c r="T1834" s="289"/>
    </row>
    <row r="1835" spans="2:24" ht="18.75" customHeight="1">
      <c r="B1835" s="292"/>
      <c r="C1835" s="343" t="s">
        <v>201</v>
      </c>
      <c r="D1835" s="310"/>
      <c r="E1835" s="310"/>
      <c r="F1835" s="310"/>
      <c r="G1835" s="310"/>
      <c r="H1835" s="310"/>
      <c r="I1835" s="310"/>
      <c r="J1835" s="310"/>
      <c r="K1835" s="310"/>
      <c r="L1835" s="310"/>
      <c r="M1835" s="310"/>
      <c r="N1835" s="310"/>
      <c r="O1835" s="311"/>
      <c r="P1835" s="312">
        <f t="shared" si="468"/>
        <v>0</v>
      </c>
      <c r="Q1835" s="294"/>
      <c r="R1835" s="471"/>
      <c r="S1835" s="472"/>
      <c r="T1835" s="289"/>
    </row>
    <row r="1836" spans="2:24" ht="18.75" customHeight="1">
      <c r="B1836" s="292"/>
      <c r="C1836" s="343" t="s">
        <v>202</v>
      </c>
      <c r="D1836" s="310"/>
      <c r="E1836" s="310"/>
      <c r="F1836" s="310"/>
      <c r="G1836" s="310"/>
      <c r="H1836" s="310"/>
      <c r="I1836" s="310"/>
      <c r="J1836" s="310"/>
      <c r="K1836" s="310"/>
      <c r="L1836" s="310"/>
      <c r="M1836" s="310"/>
      <c r="N1836" s="310"/>
      <c r="O1836" s="311"/>
      <c r="P1836" s="312">
        <f t="shared" si="468"/>
        <v>0</v>
      </c>
      <c r="Q1836" s="294"/>
      <c r="R1836" s="471"/>
      <c r="S1836" s="472"/>
      <c r="T1836" s="289"/>
    </row>
    <row r="1837" spans="2:24" ht="18.75" customHeight="1">
      <c r="B1837" s="292"/>
      <c r="C1837" s="343" t="s">
        <v>203</v>
      </c>
      <c r="D1837" s="310"/>
      <c r="E1837" s="310"/>
      <c r="F1837" s="310"/>
      <c r="G1837" s="310"/>
      <c r="H1837" s="310"/>
      <c r="I1837" s="310"/>
      <c r="J1837" s="310"/>
      <c r="K1837" s="310"/>
      <c r="L1837" s="310"/>
      <c r="M1837" s="310"/>
      <c r="N1837" s="310"/>
      <c r="O1837" s="311"/>
      <c r="P1837" s="312">
        <f t="shared" si="468"/>
        <v>0</v>
      </c>
      <c r="Q1837" s="294"/>
      <c r="R1837" s="471"/>
      <c r="S1837" s="472"/>
      <c r="T1837" s="289"/>
    </row>
    <row r="1838" spans="2:24" ht="18.75" customHeight="1">
      <c r="B1838" s="292"/>
      <c r="C1838" s="343" t="s">
        <v>204</v>
      </c>
      <c r="D1838" s="315"/>
      <c r="E1838" s="315"/>
      <c r="F1838" s="315"/>
      <c r="G1838" s="315"/>
      <c r="H1838" s="315"/>
      <c r="I1838" s="315"/>
      <c r="J1838" s="315"/>
      <c r="K1838" s="315"/>
      <c r="L1838" s="315"/>
      <c r="M1838" s="315"/>
      <c r="N1838" s="315"/>
      <c r="O1838" s="316"/>
      <c r="P1838" s="312">
        <f t="shared" si="468"/>
        <v>0</v>
      </c>
      <c r="Q1838" s="294"/>
      <c r="R1838" s="471"/>
      <c r="S1838" s="472"/>
      <c r="T1838" s="289"/>
    </row>
    <row r="1839" spans="2:24" ht="18.75" customHeight="1">
      <c r="B1839" s="292"/>
      <c r="C1839" s="338" t="s">
        <v>205</v>
      </c>
      <c r="D1839" s="344">
        <f t="shared" ref="D1839:O1839" si="469">SUBTOTAL(9,D1829:D1838)</f>
        <v>0</v>
      </c>
      <c r="E1839" s="344">
        <f t="shared" si="469"/>
        <v>0</v>
      </c>
      <c r="F1839" s="344">
        <f t="shared" si="469"/>
        <v>0</v>
      </c>
      <c r="G1839" s="344">
        <f t="shared" si="469"/>
        <v>0</v>
      </c>
      <c r="H1839" s="344">
        <f t="shared" si="469"/>
        <v>0</v>
      </c>
      <c r="I1839" s="344">
        <f t="shared" si="469"/>
        <v>0</v>
      </c>
      <c r="J1839" s="344">
        <f t="shared" si="469"/>
        <v>0</v>
      </c>
      <c r="K1839" s="344">
        <f t="shared" si="469"/>
        <v>0</v>
      </c>
      <c r="L1839" s="344">
        <f t="shared" si="469"/>
        <v>0</v>
      </c>
      <c r="M1839" s="344">
        <f t="shared" si="469"/>
        <v>0</v>
      </c>
      <c r="N1839" s="344">
        <f t="shared" si="469"/>
        <v>0</v>
      </c>
      <c r="O1839" s="345">
        <f t="shared" si="469"/>
        <v>0</v>
      </c>
      <c r="P1839" s="312">
        <f t="shared" si="468"/>
        <v>0</v>
      </c>
      <c r="Q1839" s="294"/>
      <c r="R1839" s="471"/>
      <c r="S1839" s="472"/>
      <c r="T1839" s="289"/>
    </row>
    <row r="1840" spans="2:24" ht="18.75" customHeight="1">
      <c r="B1840" s="292"/>
      <c r="C1840" s="313" t="s">
        <v>206</v>
      </c>
      <c r="D1840" s="315"/>
      <c r="E1840" s="315"/>
      <c r="F1840" s="315"/>
      <c r="G1840" s="315"/>
      <c r="H1840" s="315"/>
      <c r="I1840" s="315"/>
      <c r="J1840" s="315"/>
      <c r="K1840" s="315"/>
      <c r="L1840" s="315"/>
      <c r="M1840" s="315"/>
      <c r="N1840" s="315"/>
      <c r="O1840" s="316"/>
      <c r="P1840" s="312">
        <f t="shared" ref="P1840:P1850" si="470">SUM(D1840:O1840)</f>
        <v>0</v>
      </c>
      <c r="Q1840" s="294"/>
      <c r="R1840" s="471"/>
      <c r="S1840" s="472"/>
      <c r="T1840" s="289"/>
    </row>
    <row r="1841" spans="2:20" ht="18.75" customHeight="1">
      <c r="B1841" s="292"/>
      <c r="C1841" s="313" t="s">
        <v>207</v>
      </c>
      <c r="D1841" s="315"/>
      <c r="E1841" s="315"/>
      <c r="F1841" s="315"/>
      <c r="G1841" s="315"/>
      <c r="H1841" s="315"/>
      <c r="I1841" s="315"/>
      <c r="J1841" s="315"/>
      <c r="K1841" s="315"/>
      <c r="L1841" s="315"/>
      <c r="M1841" s="315"/>
      <c r="N1841" s="315"/>
      <c r="O1841" s="316"/>
      <c r="P1841" s="312">
        <f t="shared" si="470"/>
        <v>0</v>
      </c>
      <c r="Q1841" s="294"/>
      <c r="R1841" s="471"/>
      <c r="S1841" s="472"/>
      <c r="T1841" s="289"/>
    </row>
    <row r="1842" spans="2:20" ht="18.75" customHeight="1">
      <c r="B1842" s="292"/>
      <c r="C1842" s="338" t="s">
        <v>208</v>
      </c>
      <c r="D1842" s="344">
        <f t="shared" ref="D1842:O1842" si="471">SUBTOTAL(9,D1840:D1841)</f>
        <v>0</v>
      </c>
      <c r="E1842" s="344">
        <f t="shared" si="471"/>
        <v>0</v>
      </c>
      <c r="F1842" s="344">
        <f t="shared" si="471"/>
        <v>0</v>
      </c>
      <c r="G1842" s="344">
        <f t="shared" si="471"/>
        <v>0</v>
      </c>
      <c r="H1842" s="344">
        <f t="shared" si="471"/>
        <v>0</v>
      </c>
      <c r="I1842" s="344">
        <f t="shared" si="471"/>
        <v>0</v>
      </c>
      <c r="J1842" s="344">
        <f t="shared" si="471"/>
        <v>0</v>
      </c>
      <c r="K1842" s="344">
        <f t="shared" si="471"/>
        <v>0</v>
      </c>
      <c r="L1842" s="344">
        <f t="shared" si="471"/>
        <v>0</v>
      </c>
      <c r="M1842" s="344">
        <f t="shared" si="471"/>
        <v>0</v>
      </c>
      <c r="N1842" s="344">
        <f t="shared" si="471"/>
        <v>0</v>
      </c>
      <c r="O1842" s="345">
        <f t="shared" si="471"/>
        <v>0</v>
      </c>
      <c r="P1842" s="312">
        <f t="shared" si="470"/>
        <v>0</v>
      </c>
      <c r="Q1842" s="294"/>
      <c r="R1842" s="471"/>
      <c r="S1842" s="472"/>
      <c r="T1842" s="289"/>
    </row>
    <row r="1843" spans="2:20" ht="18.75" customHeight="1">
      <c r="B1843" s="292"/>
      <c r="C1843" s="313" t="s">
        <v>209</v>
      </c>
      <c r="D1843" s="315"/>
      <c r="E1843" s="315"/>
      <c r="F1843" s="315"/>
      <c r="G1843" s="315"/>
      <c r="H1843" s="315"/>
      <c r="I1843" s="315"/>
      <c r="J1843" s="315"/>
      <c r="K1843" s="315"/>
      <c r="L1843" s="315"/>
      <c r="M1843" s="315"/>
      <c r="N1843" s="315"/>
      <c r="O1843" s="316"/>
      <c r="P1843" s="312">
        <f t="shared" si="470"/>
        <v>0</v>
      </c>
      <c r="Q1843" s="294"/>
      <c r="R1843" s="471"/>
      <c r="S1843" s="472"/>
      <c r="T1843" s="289"/>
    </row>
    <row r="1844" spans="2:20" ht="18.75" customHeight="1">
      <c r="B1844" s="292"/>
      <c r="C1844" s="313" t="s">
        <v>210</v>
      </c>
      <c r="D1844" s="315"/>
      <c r="E1844" s="315"/>
      <c r="F1844" s="315"/>
      <c r="G1844" s="315"/>
      <c r="H1844" s="315"/>
      <c r="I1844" s="315"/>
      <c r="J1844" s="315"/>
      <c r="K1844" s="315"/>
      <c r="L1844" s="315"/>
      <c r="M1844" s="315"/>
      <c r="N1844" s="315"/>
      <c r="O1844" s="316"/>
      <c r="P1844" s="312">
        <f t="shared" si="470"/>
        <v>0</v>
      </c>
      <c r="Q1844" s="294"/>
      <c r="R1844" s="471"/>
      <c r="S1844" s="472"/>
      <c r="T1844" s="289"/>
    </row>
    <row r="1845" spans="2:20" ht="18.75" customHeight="1">
      <c r="B1845" s="292"/>
      <c r="C1845" s="313" t="s">
        <v>211</v>
      </c>
      <c r="D1845" s="315"/>
      <c r="E1845" s="315"/>
      <c r="F1845" s="315"/>
      <c r="G1845" s="315"/>
      <c r="H1845" s="315"/>
      <c r="I1845" s="315"/>
      <c r="J1845" s="315"/>
      <c r="K1845" s="315"/>
      <c r="L1845" s="315"/>
      <c r="M1845" s="315"/>
      <c r="N1845" s="315"/>
      <c r="O1845" s="316"/>
      <c r="P1845" s="312">
        <f t="shared" si="470"/>
        <v>0</v>
      </c>
      <c r="Q1845" s="294"/>
      <c r="R1845" s="471"/>
      <c r="S1845" s="472"/>
      <c r="T1845" s="289"/>
    </row>
    <row r="1846" spans="2:20" ht="18.75" customHeight="1">
      <c r="B1846" s="292"/>
      <c r="C1846" s="313" t="s">
        <v>212</v>
      </c>
      <c r="D1846" s="315"/>
      <c r="E1846" s="315"/>
      <c r="F1846" s="315"/>
      <c r="G1846" s="315"/>
      <c r="H1846" s="315"/>
      <c r="I1846" s="315"/>
      <c r="J1846" s="315"/>
      <c r="K1846" s="315"/>
      <c r="L1846" s="315"/>
      <c r="M1846" s="315"/>
      <c r="N1846" s="315"/>
      <c r="O1846" s="316"/>
      <c r="P1846" s="312">
        <f t="shared" si="470"/>
        <v>0</v>
      </c>
      <c r="Q1846" s="294"/>
      <c r="R1846" s="471"/>
      <c r="S1846" s="472"/>
      <c r="T1846" s="289"/>
    </row>
    <row r="1847" spans="2:20" ht="18.75" customHeight="1">
      <c r="B1847" s="292"/>
      <c r="C1847" s="342" t="s">
        <v>213</v>
      </c>
      <c r="D1847" s="310"/>
      <c r="E1847" s="310"/>
      <c r="F1847" s="310"/>
      <c r="G1847" s="310"/>
      <c r="H1847" s="310"/>
      <c r="I1847" s="310"/>
      <c r="J1847" s="310"/>
      <c r="K1847" s="310"/>
      <c r="L1847" s="310"/>
      <c r="M1847" s="310"/>
      <c r="N1847" s="310"/>
      <c r="O1847" s="311"/>
      <c r="P1847" s="312">
        <f t="shared" si="470"/>
        <v>0</v>
      </c>
      <c r="Q1847" s="294"/>
      <c r="R1847" s="471"/>
      <c r="S1847" s="472"/>
      <c r="T1847" s="289"/>
    </row>
    <row r="1848" spans="2:20" ht="18.75" customHeight="1">
      <c r="B1848" s="292"/>
      <c r="C1848" s="346" t="s">
        <v>214</v>
      </c>
      <c r="D1848" s="310"/>
      <c r="E1848" s="310"/>
      <c r="F1848" s="310"/>
      <c r="G1848" s="310"/>
      <c r="H1848" s="310"/>
      <c r="I1848" s="310"/>
      <c r="J1848" s="310"/>
      <c r="K1848" s="310"/>
      <c r="L1848" s="310"/>
      <c r="M1848" s="310"/>
      <c r="N1848" s="310"/>
      <c r="O1848" s="311"/>
      <c r="P1848" s="312">
        <f t="shared" si="470"/>
        <v>0</v>
      </c>
      <c r="Q1848" s="294"/>
      <c r="R1848" s="471"/>
      <c r="S1848" s="472"/>
      <c r="T1848" s="289"/>
    </row>
    <row r="1849" spans="2:20" ht="18.75" customHeight="1">
      <c r="B1849" s="292"/>
      <c r="C1849" s="347" t="s">
        <v>215</v>
      </c>
      <c r="D1849" s="318"/>
      <c r="E1849" s="318"/>
      <c r="F1849" s="318"/>
      <c r="G1849" s="318"/>
      <c r="H1849" s="318"/>
      <c r="I1849" s="318"/>
      <c r="J1849" s="318"/>
      <c r="K1849" s="318"/>
      <c r="L1849" s="318"/>
      <c r="M1849" s="318"/>
      <c r="N1849" s="318"/>
      <c r="O1849" s="319"/>
      <c r="P1849" s="320">
        <f t="shared" si="470"/>
        <v>0</v>
      </c>
      <c r="Q1849" s="294"/>
      <c r="R1849" s="473"/>
      <c r="S1849" s="474"/>
      <c r="T1849" s="289"/>
    </row>
    <row r="1850" spans="2:20" ht="18.75" customHeight="1">
      <c r="B1850" s="292"/>
      <c r="C1850" s="348" t="s">
        <v>216</v>
      </c>
      <c r="D1850" s="322">
        <f t="shared" ref="D1850:O1850" si="472">SUBTOTAL(9,D1829:D1849)</f>
        <v>0</v>
      </c>
      <c r="E1850" s="322">
        <f t="shared" si="472"/>
        <v>0</v>
      </c>
      <c r="F1850" s="322">
        <f t="shared" si="472"/>
        <v>0</v>
      </c>
      <c r="G1850" s="322">
        <f t="shared" si="472"/>
        <v>0</v>
      </c>
      <c r="H1850" s="322">
        <f t="shared" si="472"/>
        <v>0</v>
      </c>
      <c r="I1850" s="322">
        <f t="shared" si="472"/>
        <v>0</v>
      </c>
      <c r="J1850" s="322">
        <f t="shared" si="472"/>
        <v>0</v>
      </c>
      <c r="K1850" s="322">
        <f t="shared" si="472"/>
        <v>0</v>
      </c>
      <c r="L1850" s="322">
        <f t="shared" si="472"/>
        <v>0</v>
      </c>
      <c r="M1850" s="322">
        <f t="shared" si="472"/>
        <v>0</v>
      </c>
      <c r="N1850" s="322">
        <f t="shared" si="472"/>
        <v>0</v>
      </c>
      <c r="O1850" s="323">
        <f t="shared" si="472"/>
        <v>0</v>
      </c>
      <c r="P1850" s="324">
        <f t="shared" si="470"/>
        <v>0</v>
      </c>
      <c r="Q1850" s="294"/>
      <c r="R1850" s="475"/>
      <c r="S1850" s="476"/>
      <c r="T1850" s="289"/>
    </row>
    <row r="1851" spans="2:20" ht="6" customHeight="1">
      <c r="B1851" s="292"/>
      <c r="C1851" s="294"/>
      <c r="D1851" s="294"/>
      <c r="E1851" s="294"/>
      <c r="F1851" s="294"/>
      <c r="G1851" s="294"/>
      <c r="H1851" s="294"/>
      <c r="I1851" s="294"/>
      <c r="J1851" s="294"/>
      <c r="K1851" s="294"/>
      <c r="L1851" s="294"/>
      <c r="M1851" s="294"/>
      <c r="N1851" s="294"/>
      <c r="O1851" s="294"/>
      <c r="P1851" s="294"/>
      <c r="Q1851" s="294"/>
      <c r="R1851" s="325"/>
      <c r="S1851" s="325"/>
      <c r="T1851" s="289"/>
    </row>
    <row r="1852" spans="2:20" ht="18.75" customHeight="1">
      <c r="B1852" s="326"/>
      <c r="C1852" s="342" t="s">
        <v>217</v>
      </c>
      <c r="D1852" s="327"/>
      <c r="E1852" s="327"/>
      <c r="F1852" s="327"/>
      <c r="G1852" s="327"/>
      <c r="H1852" s="327"/>
      <c r="I1852" s="327"/>
      <c r="J1852" s="327"/>
      <c r="K1852" s="327"/>
      <c r="L1852" s="327"/>
      <c r="M1852" s="327"/>
      <c r="N1852" s="327"/>
      <c r="O1852" s="328"/>
      <c r="P1852" s="329">
        <f t="shared" ref="P1852:P1853" si="473">SUM(D1852:O1852)</f>
        <v>0</v>
      </c>
      <c r="Q1852" s="294"/>
      <c r="R1852" s="471"/>
      <c r="S1852" s="472"/>
      <c r="T1852" s="289"/>
    </row>
    <row r="1853" spans="2:20" ht="18.75" customHeight="1">
      <c r="B1853" s="326"/>
      <c r="C1853" s="342" t="s">
        <v>218</v>
      </c>
      <c r="D1853" s="327"/>
      <c r="E1853" s="327"/>
      <c r="F1853" s="327"/>
      <c r="G1853" s="327"/>
      <c r="H1853" s="327"/>
      <c r="I1853" s="327"/>
      <c r="J1853" s="327"/>
      <c r="K1853" s="327"/>
      <c r="L1853" s="327"/>
      <c r="M1853" s="327"/>
      <c r="N1853" s="330"/>
      <c r="O1853" s="331"/>
      <c r="P1853" s="332">
        <f t="shared" si="473"/>
        <v>0</v>
      </c>
      <c r="Q1853" s="294"/>
      <c r="R1853" s="473"/>
      <c r="S1853" s="474"/>
      <c r="T1853" s="289"/>
    </row>
    <row r="1854" spans="2:20" s="308" customFormat="1" ht="18.75" customHeight="1">
      <c r="B1854" s="301"/>
      <c r="C1854" s="294"/>
      <c r="D1854" s="294"/>
      <c r="E1854" s="294"/>
      <c r="F1854" s="294"/>
      <c r="G1854" s="294"/>
      <c r="H1854" s="294"/>
      <c r="I1854" s="294"/>
      <c r="J1854" s="294"/>
      <c r="K1854" s="294"/>
      <c r="L1854" s="294"/>
      <c r="M1854" s="294"/>
      <c r="N1854" s="349" t="s">
        <v>219</v>
      </c>
      <c r="O1854" s="349"/>
      <c r="P1854" s="335">
        <f t="shared" ref="P1854:P1891" si="474">ROUND(IF(P1852*P1853=0,0,P1850/P1852*P1853),2)</f>
        <v>0</v>
      </c>
      <c r="Q1854" s="306"/>
      <c r="R1854" s="477"/>
      <c r="S1854" s="478"/>
      <c r="T1854" s="307"/>
    </row>
    <row r="1855" spans="2:20" ht="30" customHeight="1">
      <c r="B1855" s="289"/>
      <c r="C1855" s="294"/>
      <c r="D1855" s="294"/>
      <c r="E1855" s="294"/>
      <c r="F1855" s="294"/>
      <c r="G1855" s="294"/>
      <c r="H1855" s="294"/>
      <c r="I1855" s="294"/>
      <c r="J1855" s="294"/>
      <c r="K1855" s="294"/>
      <c r="L1855" s="294"/>
      <c r="M1855" s="294"/>
      <c r="N1855" s="294"/>
      <c r="O1855" s="294"/>
      <c r="P1855" s="294"/>
      <c r="Q1855" s="294"/>
      <c r="R1855" s="294"/>
      <c r="S1855" s="294"/>
      <c r="T1855" s="289"/>
    </row>
    <row r="1856" spans="2:20" ht="18.75" customHeight="1">
      <c r="B1856" s="292">
        <f t="shared" ref="B1856" si="475">D1856</f>
        <v>0</v>
      </c>
      <c r="C1856" s="337" t="s">
        <v>183</v>
      </c>
      <c r="D1856" s="479"/>
      <c r="E1856" s="480"/>
      <c r="F1856" s="480"/>
      <c r="G1856" s="480"/>
      <c r="H1856" s="480"/>
      <c r="I1856" s="481"/>
      <c r="J1856" s="294"/>
      <c r="K1856" s="294"/>
      <c r="L1856" s="295"/>
      <c r="M1856" s="294"/>
      <c r="N1856" s="294"/>
      <c r="O1856" s="294"/>
      <c r="P1856" s="296"/>
      <c r="Q1856" s="294"/>
      <c r="R1856" s="296"/>
      <c r="S1856" s="296"/>
      <c r="T1856" s="289"/>
    </row>
    <row r="1857" spans="2:24" ht="18.75" customHeight="1">
      <c r="B1857" s="292"/>
      <c r="C1857" s="338" t="s">
        <v>184</v>
      </c>
      <c r="D1857" s="479"/>
      <c r="E1857" s="480"/>
      <c r="F1857" s="480"/>
      <c r="G1857" s="480"/>
      <c r="H1857" s="480"/>
      <c r="I1857" s="481"/>
      <c r="J1857" s="294"/>
      <c r="K1857" s="295"/>
      <c r="L1857" s="294"/>
      <c r="M1857" s="294"/>
      <c r="N1857" s="294"/>
      <c r="O1857" s="294"/>
      <c r="P1857" s="296"/>
      <c r="Q1857" s="294"/>
      <c r="R1857" s="296"/>
      <c r="S1857" s="296"/>
      <c r="T1857" s="289"/>
    </row>
    <row r="1858" spans="2:24" ht="18.75" customHeight="1">
      <c r="B1858" s="292">
        <f t="shared" ref="B1858:B1860" si="476">D1858</f>
        <v>0</v>
      </c>
      <c r="C1858" s="338" t="s">
        <v>8</v>
      </c>
      <c r="D1858" s="479"/>
      <c r="E1858" s="480"/>
      <c r="F1858" s="480"/>
      <c r="G1858" s="480"/>
      <c r="H1858" s="480"/>
      <c r="I1858" s="481"/>
      <c r="J1858" s="294"/>
      <c r="K1858" s="294"/>
      <c r="L1858" s="295"/>
      <c r="M1858" s="294"/>
      <c r="N1858" s="294"/>
      <c r="O1858" s="294"/>
      <c r="P1858" s="296"/>
      <c r="Q1858" s="294"/>
      <c r="R1858" s="339" t="s">
        <v>185</v>
      </c>
      <c r="S1858" s="340"/>
      <c r="T1858" s="289"/>
    </row>
    <row r="1859" spans="2:24" ht="18.75" customHeight="1">
      <c r="B1859" s="292">
        <f t="shared" si="476"/>
        <v>0</v>
      </c>
      <c r="C1859" s="338" t="s">
        <v>186</v>
      </c>
      <c r="D1859" s="479"/>
      <c r="E1859" s="480"/>
      <c r="F1859" s="480"/>
      <c r="G1859" s="480"/>
      <c r="H1859" s="480"/>
      <c r="I1859" s="481"/>
      <c r="J1859" s="294"/>
      <c r="K1859" s="294"/>
      <c r="L1859" s="295"/>
      <c r="M1859" s="294"/>
      <c r="N1859" s="294"/>
      <c r="O1859" s="294"/>
      <c r="P1859" s="296"/>
      <c r="Q1859" s="294"/>
      <c r="R1859" s="298" t="s">
        <v>189</v>
      </c>
      <c r="S1859" s="299"/>
      <c r="T1859" s="289"/>
    </row>
    <row r="1860" spans="2:24" ht="18.75" customHeight="1">
      <c r="B1860" s="292">
        <f t="shared" si="476"/>
        <v>0</v>
      </c>
      <c r="C1860" s="338" t="s">
        <v>190</v>
      </c>
      <c r="D1860" s="479"/>
      <c r="E1860" s="480"/>
      <c r="F1860" s="480"/>
      <c r="G1860" s="480"/>
      <c r="H1860" s="480"/>
      <c r="I1860" s="481"/>
      <c r="J1860" s="294"/>
      <c r="K1860" s="294"/>
      <c r="L1860" s="295"/>
      <c r="M1860" s="294"/>
      <c r="N1860" s="294"/>
      <c r="O1860" s="294"/>
      <c r="P1860" s="296"/>
      <c r="Q1860" s="294"/>
      <c r="R1860" s="298" t="s">
        <v>191</v>
      </c>
      <c r="S1860" s="299"/>
      <c r="T1860" s="289"/>
    </row>
    <row r="1861" spans="2:24" ht="18.75" customHeight="1">
      <c r="B1861" s="292"/>
      <c r="C1861" s="338" t="s">
        <v>172</v>
      </c>
      <c r="D1861" s="471"/>
      <c r="E1861" s="482"/>
      <c r="F1861" s="482"/>
      <c r="G1861" s="482"/>
      <c r="H1861" s="482"/>
      <c r="I1861" s="472"/>
      <c r="J1861" s="294"/>
      <c r="K1861" s="295"/>
      <c r="L1861" s="294"/>
      <c r="M1861" s="294"/>
      <c r="N1861" s="294"/>
      <c r="O1861" s="294"/>
      <c r="P1861" s="296"/>
      <c r="Q1861" s="294"/>
      <c r="R1861" s="298" t="s">
        <v>192</v>
      </c>
      <c r="S1861" s="299"/>
      <c r="T1861" s="289"/>
    </row>
    <row r="1862" spans="2:24" ht="18.75" customHeight="1">
      <c r="B1862" s="341">
        <f t="shared" ref="B1862" si="477">D1862</f>
        <v>0</v>
      </c>
      <c r="C1862" s="338" t="s">
        <v>193</v>
      </c>
      <c r="D1862" s="483"/>
      <c r="E1862" s="484"/>
      <c r="F1862" s="484"/>
      <c r="G1862" s="484"/>
      <c r="H1862" s="484"/>
      <c r="I1862" s="485"/>
      <c r="J1862" s="294"/>
      <c r="K1862" s="295"/>
      <c r="L1862" s="294"/>
      <c r="M1862" s="294"/>
      <c r="N1862" s="294"/>
      <c r="O1862" s="294"/>
      <c r="P1862" s="296"/>
      <c r="Q1862" s="294"/>
      <c r="R1862" s="296"/>
      <c r="S1862" s="296"/>
      <c r="T1862" s="289"/>
    </row>
    <row r="1863" spans="2:24" ht="12" customHeight="1">
      <c r="B1863" s="292"/>
      <c r="C1863" s="294"/>
      <c r="D1863" s="294"/>
      <c r="E1863" s="294"/>
      <c r="F1863" s="294"/>
      <c r="G1863" s="294"/>
      <c r="H1863" s="294"/>
      <c r="I1863" s="294"/>
      <c r="J1863" s="294"/>
      <c r="K1863" s="294"/>
      <c r="L1863" s="294"/>
      <c r="M1863" s="294"/>
      <c r="N1863" s="294"/>
      <c r="O1863" s="294"/>
      <c r="P1863" s="294"/>
      <c r="Q1863" s="294"/>
      <c r="R1863" s="294"/>
      <c r="S1863" s="294"/>
      <c r="T1863" s="289"/>
    </row>
    <row r="1864" spans="2:24" s="308" customFormat="1" ht="18.75" customHeight="1">
      <c r="B1864" s="301"/>
      <c r="C1864" s="338" t="s">
        <v>187</v>
      </c>
      <c r="D1864" s="303"/>
      <c r="E1864" s="303"/>
      <c r="F1864" s="303"/>
      <c r="G1864" s="303"/>
      <c r="H1864" s="303"/>
      <c r="I1864" s="303"/>
      <c r="J1864" s="303"/>
      <c r="K1864" s="303"/>
      <c r="L1864" s="303"/>
      <c r="M1864" s="303"/>
      <c r="N1864" s="303"/>
      <c r="O1864" s="304"/>
      <c r="P1864" s="305" t="s">
        <v>188</v>
      </c>
      <c r="Q1864" s="306"/>
      <c r="R1864" s="486" t="s">
        <v>194</v>
      </c>
      <c r="S1864" s="487"/>
      <c r="T1864" s="307"/>
      <c r="V1864" s="288"/>
      <c r="W1864" s="288"/>
      <c r="X1864" s="288"/>
    </row>
    <row r="1865" spans="2:24" ht="6" customHeight="1">
      <c r="B1865" s="292"/>
      <c r="C1865" s="294"/>
      <c r="D1865" s="294"/>
      <c r="E1865" s="294"/>
      <c r="F1865" s="294"/>
      <c r="G1865" s="294"/>
      <c r="H1865" s="294"/>
      <c r="I1865" s="294"/>
      <c r="J1865" s="294"/>
      <c r="K1865" s="294"/>
      <c r="L1865" s="294"/>
      <c r="M1865" s="294"/>
      <c r="N1865" s="294"/>
      <c r="O1865" s="294"/>
      <c r="P1865" s="294"/>
      <c r="Q1865" s="294"/>
      <c r="R1865" s="294"/>
      <c r="S1865" s="294"/>
      <c r="T1865" s="289"/>
    </row>
    <row r="1866" spans="2:24" ht="18.75" customHeight="1">
      <c r="B1866" s="292"/>
      <c r="C1866" s="342" t="s">
        <v>195</v>
      </c>
      <c r="D1866" s="310"/>
      <c r="E1866" s="310"/>
      <c r="F1866" s="310"/>
      <c r="G1866" s="310"/>
      <c r="H1866" s="310"/>
      <c r="I1866" s="310"/>
      <c r="J1866" s="310"/>
      <c r="K1866" s="310"/>
      <c r="L1866" s="310"/>
      <c r="M1866" s="310"/>
      <c r="N1866" s="310"/>
      <c r="O1866" s="311"/>
      <c r="P1866" s="312">
        <f t="shared" ref="P1866:P1876" si="478">SUM(D1866:O1866)</f>
        <v>0</v>
      </c>
      <c r="Q1866" s="294"/>
      <c r="R1866" s="471"/>
      <c r="S1866" s="472"/>
      <c r="T1866" s="289"/>
    </row>
    <row r="1867" spans="2:24" ht="18.75" customHeight="1">
      <c r="B1867" s="292"/>
      <c r="C1867" s="342" t="s">
        <v>196</v>
      </c>
      <c r="D1867" s="155"/>
      <c r="E1867" s="155"/>
      <c r="F1867" s="155"/>
      <c r="G1867" s="155"/>
      <c r="H1867" s="155"/>
      <c r="I1867" s="155"/>
      <c r="J1867" s="155"/>
      <c r="K1867" s="155"/>
      <c r="L1867" s="155"/>
      <c r="M1867" s="155"/>
      <c r="N1867" s="155"/>
      <c r="O1867" s="156"/>
      <c r="P1867" s="312">
        <f t="shared" si="478"/>
        <v>0</v>
      </c>
      <c r="Q1867" s="294"/>
      <c r="R1867" s="471"/>
      <c r="S1867" s="472"/>
      <c r="T1867" s="289"/>
    </row>
    <row r="1868" spans="2:24" ht="18.75" customHeight="1">
      <c r="B1868" s="292"/>
      <c r="C1868" s="343" t="s">
        <v>197</v>
      </c>
      <c r="D1868" s="310"/>
      <c r="E1868" s="310"/>
      <c r="F1868" s="310"/>
      <c r="G1868" s="310"/>
      <c r="H1868" s="310"/>
      <c r="I1868" s="310"/>
      <c r="J1868" s="310"/>
      <c r="K1868" s="310"/>
      <c r="L1868" s="310"/>
      <c r="M1868" s="310"/>
      <c r="N1868" s="310"/>
      <c r="O1868" s="311"/>
      <c r="P1868" s="312">
        <f t="shared" si="478"/>
        <v>0</v>
      </c>
      <c r="Q1868" s="294"/>
      <c r="R1868" s="471"/>
      <c r="S1868" s="472"/>
      <c r="T1868" s="289"/>
    </row>
    <row r="1869" spans="2:24" ht="18.75" customHeight="1">
      <c r="B1869" s="292"/>
      <c r="C1869" s="343" t="s">
        <v>198</v>
      </c>
      <c r="D1869" s="310"/>
      <c r="E1869" s="310"/>
      <c r="F1869" s="310"/>
      <c r="G1869" s="310"/>
      <c r="H1869" s="310"/>
      <c r="I1869" s="310"/>
      <c r="J1869" s="310"/>
      <c r="K1869" s="310"/>
      <c r="L1869" s="310"/>
      <c r="M1869" s="310"/>
      <c r="N1869" s="310"/>
      <c r="O1869" s="311"/>
      <c r="P1869" s="312">
        <f t="shared" si="478"/>
        <v>0</v>
      </c>
      <c r="Q1869" s="294"/>
      <c r="R1869" s="471"/>
      <c r="S1869" s="472"/>
      <c r="T1869" s="289"/>
    </row>
    <row r="1870" spans="2:24" ht="18.75" customHeight="1">
      <c r="B1870" s="292"/>
      <c r="C1870" s="343" t="s">
        <v>199</v>
      </c>
      <c r="D1870" s="310"/>
      <c r="E1870" s="310"/>
      <c r="F1870" s="310"/>
      <c r="G1870" s="310"/>
      <c r="H1870" s="310"/>
      <c r="I1870" s="310"/>
      <c r="J1870" s="310"/>
      <c r="K1870" s="310"/>
      <c r="L1870" s="310"/>
      <c r="M1870" s="310"/>
      <c r="N1870" s="310"/>
      <c r="O1870" s="311"/>
      <c r="P1870" s="312">
        <f t="shared" si="478"/>
        <v>0</v>
      </c>
      <c r="Q1870" s="294"/>
      <c r="R1870" s="471"/>
      <c r="S1870" s="472"/>
      <c r="T1870" s="289"/>
    </row>
    <row r="1871" spans="2:24" ht="18.75" customHeight="1">
      <c r="B1871" s="292"/>
      <c r="C1871" s="343" t="s">
        <v>200</v>
      </c>
      <c r="D1871" s="310"/>
      <c r="E1871" s="310"/>
      <c r="F1871" s="310"/>
      <c r="G1871" s="310"/>
      <c r="H1871" s="310"/>
      <c r="I1871" s="310"/>
      <c r="J1871" s="310"/>
      <c r="K1871" s="310"/>
      <c r="L1871" s="310"/>
      <c r="M1871" s="310"/>
      <c r="N1871" s="310"/>
      <c r="O1871" s="311"/>
      <c r="P1871" s="312">
        <f t="shared" si="478"/>
        <v>0</v>
      </c>
      <c r="Q1871" s="294"/>
      <c r="R1871" s="471"/>
      <c r="S1871" s="472"/>
      <c r="T1871" s="289"/>
    </row>
    <row r="1872" spans="2:24" ht="18.75" customHeight="1">
      <c r="B1872" s="292"/>
      <c r="C1872" s="343" t="s">
        <v>201</v>
      </c>
      <c r="D1872" s="310"/>
      <c r="E1872" s="310"/>
      <c r="F1872" s="310"/>
      <c r="G1872" s="310"/>
      <c r="H1872" s="310"/>
      <c r="I1872" s="310"/>
      <c r="J1872" s="310"/>
      <c r="K1872" s="310"/>
      <c r="L1872" s="310"/>
      <c r="M1872" s="310"/>
      <c r="N1872" s="310"/>
      <c r="O1872" s="311"/>
      <c r="P1872" s="312">
        <f t="shared" si="478"/>
        <v>0</v>
      </c>
      <c r="Q1872" s="294"/>
      <c r="R1872" s="471"/>
      <c r="S1872" s="472"/>
      <c r="T1872" s="289"/>
    </row>
    <row r="1873" spans="2:20" ht="18.75" customHeight="1">
      <c r="B1873" s="292"/>
      <c r="C1873" s="343" t="s">
        <v>202</v>
      </c>
      <c r="D1873" s="310"/>
      <c r="E1873" s="310"/>
      <c r="F1873" s="310"/>
      <c r="G1873" s="310"/>
      <c r="H1873" s="310"/>
      <c r="I1873" s="310"/>
      <c r="J1873" s="310"/>
      <c r="K1873" s="310"/>
      <c r="L1873" s="310"/>
      <c r="M1873" s="310"/>
      <c r="N1873" s="310"/>
      <c r="O1873" s="311"/>
      <c r="P1873" s="312">
        <f t="shared" si="478"/>
        <v>0</v>
      </c>
      <c r="Q1873" s="294"/>
      <c r="R1873" s="471"/>
      <c r="S1873" s="472"/>
      <c r="T1873" s="289"/>
    </row>
    <row r="1874" spans="2:20" ht="18.75" customHeight="1">
      <c r="B1874" s="292"/>
      <c r="C1874" s="343" t="s">
        <v>203</v>
      </c>
      <c r="D1874" s="310"/>
      <c r="E1874" s="310"/>
      <c r="F1874" s="310"/>
      <c r="G1874" s="310"/>
      <c r="H1874" s="310"/>
      <c r="I1874" s="310"/>
      <c r="J1874" s="310"/>
      <c r="K1874" s="310"/>
      <c r="L1874" s="310"/>
      <c r="M1874" s="310"/>
      <c r="N1874" s="310"/>
      <c r="O1874" s="311"/>
      <c r="P1874" s="312">
        <f t="shared" si="478"/>
        <v>0</v>
      </c>
      <c r="Q1874" s="294"/>
      <c r="R1874" s="471"/>
      <c r="S1874" s="472"/>
      <c r="T1874" s="289"/>
    </row>
    <row r="1875" spans="2:20" ht="18.75" customHeight="1">
      <c r="B1875" s="292"/>
      <c r="C1875" s="343" t="s">
        <v>204</v>
      </c>
      <c r="D1875" s="310"/>
      <c r="E1875" s="310"/>
      <c r="F1875" s="310"/>
      <c r="G1875" s="310"/>
      <c r="H1875" s="310"/>
      <c r="I1875" s="310"/>
      <c r="J1875" s="310"/>
      <c r="K1875" s="310"/>
      <c r="L1875" s="310"/>
      <c r="M1875" s="310"/>
      <c r="N1875" s="310"/>
      <c r="O1875" s="311"/>
      <c r="P1875" s="312">
        <f t="shared" si="478"/>
        <v>0</v>
      </c>
      <c r="Q1875" s="294"/>
      <c r="R1875" s="471"/>
      <c r="S1875" s="472"/>
      <c r="T1875" s="289"/>
    </row>
    <row r="1876" spans="2:20" ht="18.75" customHeight="1">
      <c r="B1876" s="292"/>
      <c r="C1876" s="338" t="s">
        <v>205</v>
      </c>
      <c r="D1876" s="344">
        <f t="shared" ref="D1876:O1876" si="479">SUBTOTAL(9,D1866:D1875)</f>
        <v>0</v>
      </c>
      <c r="E1876" s="344">
        <f t="shared" si="479"/>
        <v>0</v>
      </c>
      <c r="F1876" s="344">
        <f t="shared" si="479"/>
        <v>0</v>
      </c>
      <c r="G1876" s="344">
        <f t="shared" si="479"/>
        <v>0</v>
      </c>
      <c r="H1876" s="344">
        <f t="shared" si="479"/>
        <v>0</v>
      </c>
      <c r="I1876" s="344">
        <f t="shared" si="479"/>
        <v>0</v>
      </c>
      <c r="J1876" s="344">
        <f t="shared" si="479"/>
        <v>0</v>
      </c>
      <c r="K1876" s="344">
        <f t="shared" si="479"/>
        <v>0</v>
      </c>
      <c r="L1876" s="344">
        <f t="shared" si="479"/>
        <v>0</v>
      </c>
      <c r="M1876" s="344">
        <f t="shared" si="479"/>
        <v>0</v>
      </c>
      <c r="N1876" s="344">
        <f t="shared" si="479"/>
        <v>0</v>
      </c>
      <c r="O1876" s="345">
        <f t="shared" si="479"/>
        <v>0</v>
      </c>
      <c r="P1876" s="312">
        <f t="shared" si="478"/>
        <v>0</v>
      </c>
      <c r="Q1876" s="294"/>
      <c r="R1876" s="471"/>
      <c r="S1876" s="472"/>
      <c r="T1876" s="289"/>
    </row>
    <row r="1877" spans="2:20" ht="18.75" customHeight="1">
      <c r="B1877" s="292"/>
      <c r="C1877" s="313" t="s">
        <v>206</v>
      </c>
      <c r="D1877" s="315"/>
      <c r="E1877" s="315"/>
      <c r="F1877" s="315"/>
      <c r="G1877" s="315"/>
      <c r="H1877" s="315"/>
      <c r="I1877" s="315"/>
      <c r="J1877" s="315"/>
      <c r="K1877" s="315"/>
      <c r="L1877" s="315"/>
      <c r="M1877" s="315"/>
      <c r="N1877" s="315"/>
      <c r="O1877" s="316"/>
      <c r="P1877" s="312">
        <f t="shared" ref="P1877:P1887" si="480">SUM(D1877:O1877)</f>
        <v>0</v>
      </c>
      <c r="Q1877" s="294"/>
      <c r="R1877" s="471"/>
      <c r="S1877" s="472"/>
      <c r="T1877" s="289"/>
    </row>
    <row r="1878" spans="2:20" ht="18.75" customHeight="1">
      <c r="B1878" s="292"/>
      <c r="C1878" s="313" t="s">
        <v>207</v>
      </c>
      <c r="D1878" s="315"/>
      <c r="E1878" s="315"/>
      <c r="F1878" s="315"/>
      <c r="G1878" s="315"/>
      <c r="H1878" s="315"/>
      <c r="I1878" s="315"/>
      <c r="J1878" s="315"/>
      <c r="K1878" s="315"/>
      <c r="L1878" s="315"/>
      <c r="M1878" s="315"/>
      <c r="N1878" s="315"/>
      <c r="O1878" s="316"/>
      <c r="P1878" s="312">
        <f t="shared" si="480"/>
        <v>0</v>
      </c>
      <c r="Q1878" s="294"/>
      <c r="R1878" s="471"/>
      <c r="S1878" s="472"/>
      <c r="T1878" s="289"/>
    </row>
    <row r="1879" spans="2:20" ht="18.75" customHeight="1">
      <c r="B1879" s="292"/>
      <c r="C1879" s="338" t="s">
        <v>208</v>
      </c>
      <c r="D1879" s="344">
        <f t="shared" ref="D1879:O1879" si="481">SUBTOTAL(9,D1877:D1878)</f>
        <v>0</v>
      </c>
      <c r="E1879" s="344">
        <f t="shared" si="481"/>
        <v>0</v>
      </c>
      <c r="F1879" s="344">
        <f t="shared" si="481"/>
        <v>0</v>
      </c>
      <c r="G1879" s="344">
        <f t="shared" si="481"/>
        <v>0</v>
      </c>
      <c r="H1879" s="344">
        <f t="shared" si="481"/>
        <v>0</v>
      </c>
      <c r="I1879" s="344">
        <f t="shared" si="481"/>
        <v>0</v>
      </c>
      <c r="J1879" s="344">
        <f t="shared" si="481"/>
        <v>0</v>
      </c>
      <c r="K1879" s="344">
        <f t="shared" si="481"/>
        <v>0</v>
      </c>
      <c r="L1879" s="344">
        <f t="shared" si="481"/>
        <v>0</v>
      </c>
      <c r="M1879" s="344">
        <f t="shared" si="481"/>
        <v>0</v>
      </c>
      <c r="N1879" s="344">
        <f t="shared" si="481"/>
        <v>0</v>
      </c>
      <c r="O1879" s="345">
        <f t="shared" si="481"/>
        <v>0</v>
      </c>
      <c r="P1879" s="312">
        <f t="shared" si="480"/>
        <v>0</v>
      </c>
      <c r="Q1879" s="294"/>
      <c r="R1879" s="471"/>
      <c r="S1879" s="472"/>
      <c r="T1879" s="289"/>
    </row>
    <row r="1880" spans="2:20" ht="18.75" customHeight="1">
      <c r="B1880" s="292"/>
      <c r="C1880" s="313" t="s">
        <v>209</v>
      </c>
      <c r="D1880" s="315"/>
      <c r="E1880" s="315"/>
      <c r="F1880" s="315"/>
      <c r="G1880" s="315"/>
      <c r="H1880" s="315"/>
      <c r="I1880" s="315"/>
      <c r="J1880" s="315"/>
      <c r="K1880" s="315"/>
      <c r="L1880" s="315"/>
      <c r="M1880" s="315"/>
      <c r="N1880" s="315"/>
      <c r="O1880" s="316"/>
      <c r="P1880" s="312">
        <f t="shared" si="480"/>
        <v>0</v>
      </c>
      <c r="Q1880" s="294"/>
      <c r="R1880" s="471"/>
      <c r="S1880" s="472"/>
      <c r="T1880" s="289"/>
    </row>
    <row r="1881" spans="2:20" ht="18.75" customHeight="1">
      <c r="B1881" s="292"/>
      <c r="C1881" s="313" t="s">
        <v>210</v>
      </c>
      <c r="D1881" s="315"/>
      <c r="E1881" s="315"/>
      <c r="F1881" s="315"/>
      <c r="G1881" s="315"/>
      <c r="H1881" s="315"/>
      <c r="I1881" s="315"/>
      <c r="J1881" s="315"/>
      <c r="K1881" s="315"/>
      <c r="L1881" s="315"/>
      <c r="M1881" s="315"/>
      <c r="N1881" s="315"/>
      <c r="O1881" s="316"/>
      <c r="P1881" s="312">
        <f t="shared" si="480"/>
        <v>0</v>
      </c>
      <c r="Q1881" s="294"/>
      <c r="R1881" s="471"/>
      <c r="S1881" s="472"/>
      <c r="T1881" s="289"/>
    </row>
    <row r="1882" spans="2:20" ht="18.75" customHeight="1">
      <c r="B1882" s="292"/>
      <c r="C1882" s="313" t="s">
        <v>211</v>
      </c>
      <c r="D1882" s="315"/>
      <c r="E1882" s="315"/>
      <c r="F1882" s="315"/>
      <c r="G1882" s="315"/>
      <c r="H1882" s="315"/>
      <c r="I1882" s="315"/>
      <c r="J1882" s="315"/>
      <c r="K1882" s="315"/>
      <c r="L1882" s="315"/>
      <c r="M1882" s="315"/>
      <c r="N1882" s="315"/>
      <c r="O1882" s="316"/>
      <c r="P1882" s="312">
        <f t="shared" si="480"/>
        <v>0</v>
      </c>
      <c r="Q1882" s="294"/>
      <c r="R1882" s="471"/>
      <c r="S1882" s="472"/>
      <c r="T1882" s="289"/>
    </row>
    <row r="1883" spans="2:20" ht="18.75" customHeight="1">
      <c r="B1883" s="292"/>
      <c r="C1883" s="313" t="s">
        <v>212</v>
      </c>
      <c r="D1883" s="315"/>
      <c r="E1883" s="315"/>
      <c r="F1883" s="315"/>
      <c r="G1883" s="315"/>
      <c r="H1883" s="315"/>
      <c r="I1883" s="315"/>
      <c r="J1883" s="315"/>
      <c r="K1883" s="315"/>
      <c r="L1883" s="315"/>
      <c r="M1883" s="315"/>
      <c r="N1883" s="315"/>
      <c r="O1883" s="316"/>
      <c r="P1883" s="312">
        <f t="shared" si="480"/>
        <v>0</v>
      </c>
      <c r="Q1883" s="294"/>
      <c r="R1883" s="471"/>
      <c r="S1883" s="472"/>
      <c r="T1883" s="289"/>
    </row>
    <row r="1884" spans="2:20" ht="18.75" customHeight="1">
      <c r="B1884" s="292"/>
      <c r="C1884" s="342" t="s">
        <v>213</v>
      </c>
      <c r="D1884" s="310"/>
      <c r="E1884" s="310"/>
      <c r="F1884" s="310"/>
      <c r="G1884" s="310"/>
      <c r="H1884" s="310"/>
      <c r="I1884" s="310"/>
      <c r="J1884" s="310"/>
      <c r="K1884" s="310"/>
      <c r="L1884" s="310"/>
      <c r="M1884" s="310"/>
      <c r="N1884" s="310"/>
      <c r="O1884" s="311"/>
      <c r="P1884" s="312">
        <f t="shared" si="480"/>
        <v>0</v>
      </c>
      <c r="Q1884" s="294"/>
      <c r="R1884" s="471"/>
      <c r="S1884" s="472"/>
      <c r="T1884" s="289"/>
    </row>
    <row r="1885" spans="2:20" ht="18.75" customHeight="1">
      <c r="B1885" s="292"/>
      <c r="C1885" s="346" t="s">
        <v>214</v>
      </c>
      <c r="D1885" s="310"/>
      <c r="E1885" s="310"/>
      <c r="F1885" s="310"/>
      <c r="G1885" s="310"/>
      <c r="H1885" s="310"/>
      <c r="I1885" s="310"/>
      <c r="J1885" s="310"/>
      <c r="K1885" s="310"/>
      <c r="L1885" s="310"/>
      <c r="M1885" s="310"/>
      <c r="N1885" s="310"/>
      <c r="O1885" s="311"/>
      <c r="P1885" s="312">
        <f t="shared" si="480"/>
        <v>0</v>
      </c>
      <c r="Q1885" s="294"/>
      <c r="R1885" s="471"/>
      <c r="S1885" s="472"/>
      <c r="T1885" s="289"/>
    </row>
    <row r="1886" spans="2:20" ht="18.75" customHeight="1">
      <c r="B1886" s="292"/>
      <c r="C1886" s="347" t="s">
        <v>215</v>
      </c>
      <c r="D1886" s="318"/>
      <c r="E1886" s="318"/>
      <c r="F1886" s="318"/>
      <c r="G1886" s="318"/>
      <c r="H1886" s="318"/>
      <c r="I1886" s="318"/>
      <c r="J1886" s="318"/>
      <c r="K1886" s="318"/>
      <c r="L1886" s="318"/>
      <c r="M1886" s="318"/>
      <c r="N1886" s="318"/>
      <c r="O1886" s="319"/>
      <c r="P1886" s="320">
        <f t="shared" si="480"/>
        <v>0</v>
      </c>
      <c r="Q1886" s="294"/>
      <c r="R1886" s="473"/>
      <c r="S1886" s="474"/>
      <c r="T1886" s="289"/>
    </row>
    <row r="1887" spans="2:20" ht="18.75" customHeight="1">
      <c r="B1887" s="292"/>
      <c r="C1887" s="348" t="s">
        <v>216</v>
      </c>
      <c r="D1887" s="322">
        <f t="shared" ref="D1887:O1887" si="482">SUBTOTAL(9,D1866:D1886)</f>
        <v>0</v>
      </c>
      <c r="E1887" s="322">
        <f t="shared" si="482"/>
        <v>0</v>
      </c>
      <c r="F1887" s="322">
        <f t="shared" si="482"/>
        <v>0</v>
      </c>
      <c r="G1887" s="322">
        <f t="shared" si="482"/>
        <v>0</v>
      </c>
      <c r="H1887" s="322">
        <f t="shared" si="482"/>
        <v>0</v>
      </c>
      <c r="I1887" s="322">
        <f t="shared" si="482"/>
        <v>0</v>
      </c>
      <c r="J1887" s="322">
        <f t="shared" si="482"/>
        <v>0</v>
      </c>
      <c r="K1887" s="322">
        <f t="shared" si="482"/>
        <v>0</v>
      </c>
      <c r="L1887" s="322">
        <f t="shared" si="482"/>
        <v>0</v>
      </c>
      <c r="M1887" s="322">
        <f t="shared" si="482"/>
        <v>0</v>
      </c>
      <c r="N1887" s="322">
        <f t="shared" si="482"/>
        <v>0</v>
      </c>
      <c r="O1887" s="323">
        <f t="shared" si="482"/>
        <v>0</v>
      </c>
      <c r="P1887" s="324">
        <f t="shared" si="480"/>
        <v>0</v>
      </c>
      <c r="Q1887" s="294"/>
      <c r="R1887" s="475"/>
      <c r="S1887" s="476"/>
      <c r="T1887" s="289"/>
    </row>
    <row r="1888" spans="2:20" ht="6" customHeight="1">
      <c r="B1888" s="292"/>
      <c r="C1888" s="294"/>
      <c r="D1888" s="294"/>
      <c r="E1888" s="294"/>
      <c r="F1888" s="294"/>
      <c r="G1888" s="294"/>
      <c r="H1888" s="294"/>
      <c r="I1888" s="294"/>
      <c r="J1888" s="294"/>
      <c r="K1888" s="294"/>
      <c r="L1888" s="294"/>
      <c r="M1888" s="294"/>
      <c r="N1888" s="294"/>
      <c r="O1888" s="294"/>
      <c r="P1888" s="294"/>
      <c r="Q1888" s="294"/>
      <c r="R1888" s="325"/>
      <c r="S1888" s="325"/>
      <c r="T1888" s="289"/>
    </row>
    <row r="1889" spans="2:24" ht="18.75" customHeight="1">
      <c r="B1889" s="326"/>
      <c r="C1889" s="342" t="s">
        <v>217</v>
      </c>
      <c r="D1889" s="327"/>
      <c r="E1889" s="327"/>
      <c r="F1889" s="327"/>
      <c r="G1889" s="327"/>
      <c r="H1889" s="327"/>
      <c r="I1889" s="327"/>
      <c r="J1889" s="327"/>
      <c r="K1889" s="327"/>
      <c r="L1889" s="327"/>
      <c r="M1889" s="327"/>
      <c r="N1889" s="327"/>
      <c r="O1889" s="328"/>
      <c r="P1889" s="329">
        <f t="shared" ref="P1889:P1890" si="483">SUM(D1889:O1889)</f>
        <v>0</v>
      </c>
      <c r="Q1889" s="294"/>
      <c r="R1889" s="471"/>
      <c r="S1889" s="472"/>
      <c r="T1889" s="289"/>
    </row>
    <row r="1890" spans="2:24" ht="18.75" customHeight="1">
      <c r="B1890" s="326"/>
      <c r="C1890" s="342" t="s">
        <v>218</v>
      </c>
      <c r="D1890" s="327"/>
      <c r="E1890" s="327"/>
      <c r="F1890" s="327"/>
      <c r="G1890" s="327"/>
      <c r="H1890" s="327"/>
      <c r="I1890" s="327"/>
      <c r="J1890" s="327"/>
      <c r="K1890" s="327"/>
      <c r="L1890" s="327"/>
      <c r="M1890" s="327"/>
      <c r="N1890" s="330"/>
      <c r="O1890" s="331"/>
      <c r="P1890" s="332">
        <f t="shared" si="483"/>
        <v>0</v>
      </c>
      <c r="Q1890" s="294"/>
      <c r="R1890" s="473"/>
      <c r="S1890" s="474"/>
      <c r="T1890" s="289"/>
    </row>
    <row r="1891" spans="2:24" s="308" customFormat="1" ht="18.75" customHeight="1">
      <c r="B1891" s="301"/>
      <c r="C1891" s="294"/>
      <c r="D1891" s="294"/>
      <c r="E1891" s="294"/>
      <c r="F1891" s="294"/>
      <c r="G1891" s="294"/>
      <c r="H1891" s="294"/>
      <c r="I1891" s="294"/>
      <c r="J1891" s="294"/>
      <c r="K1891" s="294"/>
      <c r="L1891" s="294"/>
      <c r="M1891" s="294"/>
      <c r="N1891" s="349" t="s">
        <v>219</v>
      </c>
      <c r="O1891" s="349"/>
      <c r="P1891" s="335">
        <f t="shared" si="474"/>
        <v>0</v>
      </c>
      <c r="Q1891" s="306"/>
      <c r="R1891" s="477"/>
      <c r="S1891" s="478"/>
      <c r="T1891" s="307"/>
    </row>
    <row r="1892" spans="2:24" ht="30" customHeight="1">
      <c r="B1892" s="289"/>
      <c r="C1892" s="294"/>
      <c r="D1892" s="294"/>
      <c r="E1892" s="294"/>
      <c r="F1892" s="294"/>
      <c r="G1892" s="294"/>
      <c r="H1892" s="294"/>
      <c r="I1892" s="294"/>
      <c r="J1892" s="294"/>
      <c r="K1892" s="294"/>
      <c r="L1892" s="294"/>
      <c r="M1892" s="294"/>
      <c r="N1892" s="294"/>
      <c r="O1892" s="294"/>
      <c r="P1892" s="294"/>
      <c r="Q1892" s="294"/>
      <c r="R1892" s="294"/>
      <c r="S1892" s="294"/>
      <c r="T1892" s="289"/>
    </row>
    <row r="1893" spans="2:24" ht="18.75" customHeight="1">
      <c r="B1893" s="292">
        <f t="shared" ref="B1893" si="484">D1893</f>
        <v>0</v>
      </c>
      <c r="C1893" s="337" t="s">
        <v>183</v>
      </c>
      <c r="D1893" s="479"/>
      <c r="E1893" s="480"/>
      <c r="F1893" s="480"/>
      <c r="G1893" s="480"/>
      <c r="H1893" s="480"/>
      <c r="I1893" s="481"/>
      <c r="J1893" s="294"/>
      <c r="K1893" s="294"/>
      <c r="L1893" s="295"/>
      <c r="M1893" s="294"/>
      <c r="N1893" s="294"/>
      <c r="O1893" s="294"/>
      <c r="P1893" s="296"/>
      <c r="Q1893" s="294"/>
      <c r="R1893" s="296"/>
      <c r="S1893" s="296"/>
      <c r="T1893" s="289"/>
    </row>
    <row r="1894" spans="2:24" ht="18.75" customHeight="1">
      <c r="B1894" s="292"/>
      <c r="C1894" s="338" t="s">
        <v>184</v>
      </c>
      <c r="D1894" s="479"/>
      <c r="E1894" s="480"/>
      <c r="F1894" s="480"/>
      <c r="G1894" s="480"/>
      <c r="H1894" s="480"/>
      <c r="I1894" s="481"/>
      <c r="J1894" s="294"/>
      <c r="K1894" s="295"/>
      <c r="L1894" s="294"/>
      <c r="M1894" s="294"/>
      <c r="N1894" s="294"/>
      <c r="O1894" s="294"/>
      <c r="P1894" s="296"/>
      <c r="Q1894" s="294"/>
      <c r="R1894" s="296"/>
      <c r="S1894" s="296"/>
      <c r="T1894" s="289"/>
    </row>
    <row r="1895" spans="2:24" ht="18.75" customHeight="1">
      <c r="B1895" s="292">
        <f t="shared" ref="B1895:B1897" si="485">D1895</f>
        <v>0</v>
      </c>
      <c r="C1895" s="338" t="s">
        <v>8</v>
      </c>
      <c r="D1895" s="479"/>
      <c r="E1895" s="480"/>
      <c r="F1895" s="480"/>
      <c r="G1895" s="480"/>
      <c r="H1895" s="480"/>
      <c r="I1895" s="481"/>
      <c r="J1895" s="294"/>
      <c r="K1895" s="294"/>
      <c r="L1895" s="295"/>
      <c r="M1895" s="294"/>
      <c r="N1895" s="294"/>
      <c r="O1895" s="294"/>
      <c r="P1895" s="296"/>
      <c r="Q1895" s="294"/>
      <c r="R1895" s="339" t="s">
        <v>185</v>
      </c>
      <c r="S1895" s="340"/>
      <c r="T1895" s="289"/>
    </row>
    <row r="1896" spans="2:24" ht="18.75" customHeight="1">
      <c r="B1896" s="292">
        <f t="shared" si="485"/>
        <v>0</v>
      </c>
      <c r="C1896" s="338" t="s">
        <v>186</v>
      </c>
      <c r="D1896" s="479"/>
      <c r="E1896" s="480"/>
      <c r="F1896" s="480"/>
      <c r="G1896" s="480"/>
      <c r="H1896" s="480"/>
      <c r="I1896" s="481"/>
      <c r="J1896" s="294"/>
      <c r="K1896" s="294"/>
      <c r="L1896" s="295"/>
      <c r="M1896" s="294"/>
      <c r="N1896" s="294"/>
      <c r="O1896" s="294"/>
      <c r="P1896" s="296"/>
      <c r="Q1896" s="294"/>
      <c r="R1896" s="298" t="s">
        <v>189</v>
      </c>
      <c r="S1896" s="299"/>
      <c r="T1896" s="289"/>
    </row>
    <row r="1897" spans="2:24" ht="18.75" customHeight="1">
      <c r="B1897" s="292">
        <f t="shared" si="485"/>
        <v>0</v>
      </c>
      <c r="C1897" s="338" t="s">
        <v>190</v>
      </c>
      <c r="D1897" s="479"/>
      <c r="E1897" s="480"/>
      <c r="F1897" s="480"/>
      <c r="G1897" s="480"/>
      <c r="H1897" s="480"/>
      <c r="I1897" s="481"/>
      <c r="J1897" s="294"/>
      <c r="K1897" s="294"/>
      <c r="L1897" s="295"/>
      <c r="M1897" s="294"/>
      <c r="N1897" s="294"/>
      <c r="O1897" s="294"/>
      <c r="P1897" s="296"/>
      <c r="Q1897" s="294"/>
      <c r="R1897" s="298" t="s">
        <v>191</v>
      </c>
      <c r="S1897" s="299"/>
      <c r="T1897" s="289"/>
    </row>
    <row r="1898" spans="2:24" ht="18.75" customHeight="1">
      <c r="B1898" s="292"/>
      <c r="C1898" s="338" t="s">
        <v>172</v>
      </c>
      <c r="D1898" s="471"/>
      <c r="E1898" s="482"/>
      <c r="F1898" s="482"/>
      <c r="G1898" s="482"/>
      <c r="H1898" s="482"/>
      <c r="I1898" s="472"/>
      <c r="J1898" s="294"/>
      <c r="K1898" s="295"/>
      <c r="L1898" s="294"/>
      <c r="M1898" s="294"/>
      <c r="N1898" s="294"/>
      <c r="O1898" s="294"/>
      <c r="P1898" s="296"/>
      <c r="Q1898" s="294"/>
      <c r="R1898" s="298" t="s">
        <v>192</v>
      </c>
      <c r="S1898" s="299"/>
      <c r="T1898" s="289"/>
    </row>
    <row r="1899" spans="2:24" ht="18.75" customHeight="1">
      <c r="B1899" s="341">
        <f t="shared" ref="B1899" si="486">D1899</f>
        <v>0</v>
      </c>
      <c r="C1899" s="338" t="s">
        <v>193</v>
      </c>
      <c r="D1899" s="483"/>
      <c r="E1899" s="484"/>
      <c r="F1899" s="484"/>
      <c r="G1899" s="484"/>
      <c r="H1899" s="484"/>
      <c r="I1899" s="485"/>
      <c r="J1899" s="294"/>
      <c r="K1899" s="295"/>
      <c r="L1899" s="294"/>
      <c r="M1899" s="294"/>
      <c r="N1899" s="294"/>
      <c r="O1899" s="294"/>
      <c r="P1899" s="296"/>
      <c r="Q1899" s="294"/>
      <c r="R1899" s="296"/>
      <c r="S1899" s="296"/>
      <c r="T1899" s="289"/>
    </row>
    <row r="1900" spans="2:24" ht="12" customHeight="1">
      <c r="B1900" s="292"/>
      <c r="C1900" s="294"/>
      <c r="D1900" s="294"/>
      <c r="E1900" s="294"/>
      <c r="F1900" s="294"/>
      <c r="G1900" s="294"/>
      <c r="H1900" s="294"/>
      <c r="I1900" s="294"/>
      <c r="J1900" s="294"/>
      <c r="K1900" s="294"/>
      <c r="L1900" s="294"/>
      <c r="M1900" s="294"/>
      <c r="N1900" s="294"/>
      <c r="O1900" s="294"/>
      <c r="P1900" s="294"/>
      <c r="Q1900" s="294"/>
      <c r="R1900" s="294"/>
      <c r="S1900" s="294"/>
      <c r="T1900" s="289"/>
    </row>
    <row r="1901" spans="2:24" s="308" customFormat="1" ht="18.75" customHeight="1">
      <c r="B1901" s="301"/>
      <c r="C1901" s="338" t="s">
        <v>187</v>
      </c>
      <c r="D1901" s="303"/>
      <c r="E1901" s="303"/>
      <c r="F1901" s="303"/>
      <c r="G1901" s="303"/>
      <c r="H1901" s="303"/>
      <c r="I1901" s="303"/>
      <c r="J1901" s="303"/>
      <c r="K1901" s="303"/>
      <c r="L1901" s="303"/>
      <c r="M1901" s="303"/>
      <c r="N1901" s="303"/>
      <c r="O1901" s="304"/>
      <c r="P1901" s="305" t="s">
        <v>188</v>
      </c>
      <c r="Q1901" s="306"/>
      <c r="R1901" s="486" t="s">
        <v>194</v>
      </c>
      <c r="S1901" s="487"/>
      <c r="T1901" s="307"/>
      <c r="V1901" s="288"/>
      <c r="W1901" s="288"/>
      <c r="X1901" s="288"/>
    </row>
    <row r="1902" spans="2:24" ht="6" customHeight="1">
      <c r="B1902" s="292"/>
      <c r="C1902" s="294"/>
      <c r="D1902" s="294"/>
      <c r="E1902" s="294"/>
      <c r="F1902" s="294"/>
      <c r="G1902" s="294"/>
      <c r="H1902" s="294"/>
      <c r="I1902" s="294"/>
      <c r="J1902" s="294"/>
      <c r="K1902" s="294"/>
      <c r="L1902" s="294"/>
      <c r="M1902" s="294"/>
      <c r="N1902" s="294"/>
      <c r="O1902" s="294"/>
      <c r="P1902" s="294"/>
      <c r="Q1902" s="294"/>
      <c r="R1902" s="294"/>
      <c r="S1902" s="294"/>
      <c r="T1902" s="289"/>
    </row>
    <row r="1903" spans="2:24" ht="18.75" customHeight="1">
      <c r="B1903" s="292"/>
      <c r="C1903" s="342" t="s">
        <v>195</v>
      </c>
      <c r="D1903" s="310"/>
      <c r="E1903" s="310"/>
      <c r="F1903" s="310"/>
      <c r="G1903" s="310"/>
      <c r="H1903" s="310"/>
      <c r="I1903" s="310"/>
      <c r="J1903" s="310"/>
      <c r="K1903" s="310"/>
      <c r="L1903" s="310"/>
      <c r="M1903" s="310"/>
      <c r="N1903" s="310"/>
      <c r="O1903" s="311"/>
      <c r="P1903" s="312">
        <f t="shared" ref="P1903:P1913" si="487">SUM(D1903:O1903)</f>
        <v>0</v>
      </c>
      <c r="Q1903" s="294"/>
      <c r="R1903" s="471"/>
      <c r="S1903" s="472"/>
      <c r="T1903" s="289"/>
    </row>
    <row r="1904" spans="2:24" ht="18.75" customHeight="1">
      <c r="B1904" s="292"/>
      <c r="C1904" s="342" t="s">
        <v>196</v>
      </c>
      <c r="D1904" s="155"/>
      <c r="E1904" s="155"/>
      <c r="F1904" s="155"/>
      <c r="G1904" s="155"/>
      <c r="H1904" s="155"/>
      <c r="I1904" s="155"/>
      <c r="J1904" s="155"/>
      <c r="K1904" s="155"/>
      <c r="L1904" s="155"/>
      <c r="M1904" s="155"/>
      <c r="N1904" s="155"/>
      <c r="O1904" s="156"/>
      <c r="P1904" s="312">
        <f t="shared" si="487"/>
        <v>0</v>
      </c>
      <c r="Q1904" s="294"/>
      <c r="R1904" s="471"/>
      <c r="S1904" s="472"/>
      <c r="T1904" s="289"/>
    </row>
    <row r="1905" spans="2:20" ht="18.75" customHeight="1">
      <c r="B1905" s="292"/>
      <c r="C1905" s="343" t="s">
        <v>197</v>
      </c>
      <c r="D1905" s="310"/>
      <c r="E1905" s="310"/>
      <c r="F1905" s="310"/>
      <c r="G1905" s="310"/>
      <c r="H1905" s="310"/>
      <c r="I1905" s="310"/>
      <c r="J1905" s="310"/>
      <c r="K1905" s="310"/>
      <c r="L1905" s="310"/>
      <c r="M1905" s="310"/>
      <c r="N1905" s="310"/>
      <c r="O1905" s="311"/>
      <c r="P1905" s="312">
        <f t="shared" si="487"/>
        <v>0</v>
      </c>
      <c r="Q1905" s="294"/>
      <c r="R1905" s="471"/>
      <c r="S1905" s="472"/>
      <c r="T1905" s="289"/>
    </row>
    <row r="1906" spans="2:20" ht="18.75" customHeight="1">
      <c r="B1906" s="292"/>
      <c r="C1906" s="343" t="s">
        <v>198</v>
      </c>
      <c r="D1906" s="310"/>
      <c r="E1906" s="310"/>
      <c r="F1906" s="310"/>
      <c r="G1906" s="310"/>
      <c r="H1906" s="310"/>
      <c r="I1906" s="310"/>
      <c r="J1906" s="310"/>
      <c r="K1906" s="310"/>
      <c r="L1906" s="310"/>
      <c r="M1906" s="310"/>
      <c r="N1906" s="310"/>
      <c r="O1906" s="311"/>
      <c r="P1906" s="312">
        <f t="shared" si="487"/>
        <v>0</v>
      </c>
      <c r="Q1906" s="294"/>
      <c r="R1906" s="471"/>
      <c r="S1906" s="472"/>
      <c r="T1906" s="289"/>
    </row>
    <row r="1907" spans="2:20" ht="18.75" customHeight="1">
      <c r="B1907" s="292"/>
      <c r="C1907" s="343" t="s">
        <v>199</v>
      </c>
      <c r="D1907" s="310"/>
      <c r="E1907" s="310"/>
      <c r="F1907" s="310"/>
      <c r="G1907" s="310"/>
      <c r="H1907" s="310"/>
      <c r="I1907" s="310"/>
      <c r="J1907" s="310"/>
      <c r="K1907" s="310"/>
      <c r="L1907" s="310"/>
      <c r="M1907" s="310"/>
      <c r="N1907" s="310"/>
      <c r="O1907" s="311"/>
      <c r="P1907" s="312">
        <f t="shared" si="487"/>
        <v>0</v>
      </c>
      <c r="Q1907" s="294"/>
      <c r="R1907" s="471"/>
      <c r="S1907" s="472"/>
      <c r="T1907" s="289"/>
    </row>
    <row r="1908" spans="2:20" ht="18.75" customHeight="1">
      <c r="B1908" s="292"/>
      <c r="C1908" s="343" t="s">
        <v>200</v>
      </c>
      <c r="D1908" s="310"/>
      <c r="E1908" s="310"/>
      <c r="F1908" s="310"/>
      <c r="G1908" s="310"/>
      <c r="H1908" s="310"/>
      <c r="I1908" s="310"/>
      <c r="J1908" s="310"/>
      <c r="K1908" s="310"/>
      <c r="L1908" s="310"/>
      <c r="M1908" s="310"/>
      <c r="N1908" s="310"/>
      <c r="O1908" s="311"/>
      <c r="P1908" s="312">
        <f t="shared" si="487"/>
        <v>0</v>
      </c>
      <c r="Q1908" s="294"/>
      <c r="R1908" s="471"/>
      <c r="S1908" s="472"/>
      <c r="T1908" s="289"/>
    </row>
    <row r="1909" spans="2:20" ht="18.75" customHeight="1">
      <c r="B1909" s="292"/>
      <c r="C1909" s="343" t="s">
        <v>201</v>
      </c>
      <c r="D1909" s="310"/>
      <c r="E1909" s="310"/>
      <c r="F1909" s="310"/>
      <c r="G1909" s="310"/>
      <c r="H1909" s="310"/>
      <c r="I1909" s="310"/>
      <c r="J1909" s="310"/>
      <c r="K1909" s="310"/>
      <c r="L1909" s="310"/>
      <c r="M1909" s="310"/>
      <c r="N1909" s="310"/>
      <c r="O1909" s="311"/>
      <c r="P1909" s="312">
        <f t="shared" si="487"/>
        <v>0</v>
      </c>
      <c r="Q1909" s="294"/>
      <c r="R1909" s="471"/>
      <c r="S1909" s="472"/>
      <c r="T1909" s="289"/>
    </row>
    <row r="1910" spans="2:20" ht="18.75" customHeight="1">
      <c r="B1910" s="292"/>
      <c r="C1910" s="343" t="s">
        <v>202</v>
      </c>
      <c r="D1910" s="310"/>
      <c r="E1910" s="310"/>
      <c r="F1910" s="310"/>
      <c r="G1910" s="310"/>
      <c r="H1910" s="310"/>
      <c r="I1910" s="310"/>
      <c r="J1910" s="310"/>
      <c r="K1910" s="310"/>
      <c r="L1910" s="310"/>
      <c r="M1910" s="310"/>
      <c r="N1910" s="310"/>
      <c r="O1910" s="311"/>
      <c r="P1910" s="312">
        <f t="shared" si="487"/>
        <v>0</v>
      </c>
      <c r="Q1910" s="294"/>
      <c r="R1910" s="471"/>
      <c r="S1910" s="472"/>
      <c r="T1910" s="289"/>
    </row>
    <row r="1911" spans="2:20" ht="18.75" customHeight="1">
      <c r="B1911" s="292"/>
      <c r="C1911" s="343" t="s">
        <v>203</v>
      </c>
      <c r="D1911" s="310"/>
      <c r="E1911" s="310"/>
      <c r="F1911" s="310"/>
      <c r="G1911" s="310"/>
      <c r="H1911" s="310"/>
      <c r="I1911" s="310"/>
      <c r="J1911" s="310"/>
      <c r="K1911" s="310"/>
      <c r="L1911" s="310"/>
      <c r="M1911" s="310"/>
      <c r="N1911" s="310"/>
      <c r="O1911" s="311"/>
      <c r="P1911" s="312">
        <f t="shared" si="487"/>
        <v>0</v>
      </c>
      <c r="Q1911" s="294"/>
      <c r="R1911" s="471"/>
      <c r="S1911" s="472"/>
      <c r="T1911" s="289"/>
    </row>
    <row r="1912" spans="2:20" ht="18.75" customHeight="1">
      <c r="B1912" s="292"/>
      <c r="C1912" s="343" t="s">
        <v>204</v>
      </c>
      <c r="D1912" s="310"/>
      <c r="E1912" s="310"/>
      <c r="F1912" s="310"/>
      <c r="G1912" s="310"/>
      <c r="H1912" s="310"/>
      <c r="I1912" s="310"/>
      <c r="J1912" s="310"/>
      <c r="K1912" s="310"/>
      <c r="L1912" s="310"/>
      <c r="M1912" s="310"/>
      <c r="N1912" s="310"/>
      <c r="O1912" s="311"/>
      <c r="P1912" s="312">
        <f t="shared" si="487"/>
        <v>0</v>
      </c>
      <c r="Q1912" s="294"/>
      <c r="R1912" s="471"/>
      <c r="S1912" s="472"/>
      <c r="T1912" s="289"/>
    </row>
    <row r="1913" spans="2:20" ht="18.75" customHeight="1">
      <c r="B1913" s="292"/>
      <c r="C1913" s="338" t="s">
        <v>205</v>
      </c>
      <c r="D1913" s="344">
        <f t="shared" ref="D1913:O1913" si="488">SUBTOTAL(9,D1903:D1912)</f>
        <v>0</v>
      </c>
      <c r="E1913" s="344">
        <f t="shared" si="488"/>
        <v>0</v>
      </c>
      <c r="F1913" s="344">
        <f t="shared" si="488"/>
        <v>0</v>
      </c>
      <c r="G1913" s="344">
        <f t="shared" si="488"/>
        <v>0</v>
      </c>
      <c r="H1913" s="344">
        <f t="shared" si="488"/>
        <v>0</v>
      </c>
      <c r="I1913" s="344">
        <f t="shared" si="488"/>
        <v>0</v>
      </c>
      <c r="J1913" s="344">
        <f t="shared" si="488"/>
        <v>0</v>
      </c>
      <c r="K1913" s="344">
        <f t="shared" si="488"/>
        <v>0</v>
      </c>
      <c r="L1913" s="344">
        <f t="shared" si="488"/>
        <v>0</v>
      </c>
      <c r="M1913" s="344">
        <f t="shared" si="488"/>
        <v>0</v>
      </c>
      <c r="N1913" s="344">
        <f t="shared" si="488"/>
        <v>0</v>
      </c>
      <c r="O1913" s="345">
        <f t="shared" si="488"/>
        <v>0</v>
      </c>
      <c r="P1913" s="312">
        <f t="shared" si="487"/>
        <v>0</v>
      </c>
      <c r="Q1913" s="294"/>
      <c r="R1913" s="471"/>
      <c r="S1913" s="472"/>
      <c r="T1913" s="289"/>
    </row>
    <row r="1914" spans="2:20" ht="18.75" customHeight="1">
      <c r="B1914" s="292"/>
      <c r="C1914" s="313" t="s">
        <v>206</v>
      </c>
      <c r="D1914" s="315"/>
      <c r="E1914" s="315"/>
      <c r="F1914" s="315"/>
      <c r="G1914" s="315"/>
      <c r="H1914" s="315"/>
      <c r="I1914" s="315"/>
      <c r="J1914" s="315"/>
      <c r="K1914" s="315"/>
      <c r="L1914" s="315"/>
      <c r="M1914" s="315"/>
      <c r="N1914" s="315"/>
      <c r="O1914" s="316"/>
      <c r="P1914" s="312">
        <f t="shared" ref="P1914:P1924" si="489">SUM(D1914:O1914)</f>
        <v>0</v>
      </c>
      <c r="Q1914" s="294"/>
      <c r="R1914" s="471"/>
      <c r="S1914" s="472"/>
      <c r="T1914" s="289"/>
    </row>
    <row r="1915" spans="2:20" ht="18.75" customHeight="1">
      <c r="B1915" s="292"/>
      <c r="C1915" s="313" t="s">
        <v>207</v>
      </c>
      <c r="D1915" s="315"/>
      <c r="E1915" s="315"/>
      <c r="F1915" s="315"/>
      <c r="G1915" s="315"/>
      <c r="H1915" s="315"/>
      <c r="I1915" s="315"/>
      <c r="J1915" s="315"/>
      <c r="K1915" s="315"/>
      <c r="L1915" s="315"/>
      <c r="M1915" s="315"/>
      <c r="N1915" s="315"/>
      <c r="O1915" s="316"/>
      <c r="P1915" s="312">
        <f t="shared" si="489"/>
        <v>0</v>
      </c>
      <c r="Q1915" s="294"/>
      <c r="R1915" s="471"/>
      <c r="S1915" s="472"/>
      <c r="T1915" s="289"/>
    </row>
    <row r="1916" spans="2:20" ht="18.75" customHeight="1">
      <c r="B1916" s="292"/>
      <c r="C1916" s="338" t="s">
        <v>208</v>
      </c>
      <c r="D1916" s="344">
        <f t="shared" ref="D1916:O1916" si="490">SUBTOTAL(9,D1914:D1915)</f>
        <v>0</v>
      </c>
      <c r="E1916" s="344">
        <f t="shared" si="490"/>
        <v>0</v>
      </c>
      <c r="F1916" s="344">
        <f t="shared" si="490"/>
        <v>0</v>
      </c>
      <c r="G1916" s="344">
        <f t="shared" si="490"/>
        <v>0</v>
      </c>
      <c r="H1916" s="344">
        <f t="shared" si="490"/>
        <v>0</v>
      </c>
      <c r="I1916" s="344">
        <f t="shared" si="490"/>
        <v>0</v>
      </c>
      <c r="J1916" s="344">
        <f t="shared" si="490"/>
        <v>0</v>
      </c>
      <c r="K1916" s="344">
        <f t="shared" si="490"/>
        <v>0</v>
      </c>
      <c r="L1916" s="344">
        <f t="shared" si="490"/>
        <v>0</v>
      </c>
      <c r="M1916" s="344">
        <f t="shared" si="490"/>
        <v>0</v>
      </c>
      <c r="N1916" s="344">
        <f t="shared" si="490"/>
        <v>0</v>
      </c>
      <c r="O1916" s="345">
        <f t="shared" si="490"/>
        <v>0</v>
      </c>
      <c r="P1916" s="312">
        <f t="shared" si="489"/>
        <v>0</v>
      </c>
      <c r="Q1916" s="294"/>
      <c r="R1916" s="471"/>
      <c r="S1916" s="472"/>
      <c r="T1916" s="289"/>
    </row>
    <row r="1917" spans="2:20" ht="18.75" customHeight="1">
      <c r="B1917" s="292"/>
      <c r="C1917" s="313" t="s">
        <v>209</v>
      </c>
      <c r="D1917" s="315"/>
      <c r="E1917" s="315"/>
      <c r="F1917" s="315"/>
      <c r="G1917" s="315"/>
      <c r="H1917" s="315"/>
      <c r="I1917" s="315"/>
      <c r="J1917" s="315"/>
      <c r="K1917" s="315"/>
      <c r="L1917" s="315"/>
      <c r="M1917" s="315"/>
      <c r="N1917" s="315"/>
      <c r="O1917" s="316"/>
      <c r="P1917" s="312">
        <f t="shared" si="489"/>
        <v>0</v>
      </c>
      <c r="Q1917" s="294"/>
      <c r="R1917" s="471"/>
      <c r="S1917" s="472"/>
      <c r="T1917" s="289"/>
    </row>
    <row r="1918" spans="2:20" ht="18.75" customHeight="1">
      <c r="B1918" s="292"/>
      <c r="C1918" s="313" t="s">
        <v>210</v>
      </c>
      <c r="D1918" s="315"/>
      <c r="E1918" s="315"/>
      <c r="F1918" s="315"/>
      <c r="G1918" s="315"/>
      <c r="H1918" s="315"/>
      <c r="I1918" s="315"/>
      <c r="J1918" s="315"/>
      <c r="K1918" s="315"/>
      <c r="L1918" s="315"/>
      <c r="M1918" s="315"/>
      <c r="N1918" s="315"/>
      <c r="O1918" s="316"/>
      <c r="P1918" s="312">
        <f t="shared" si="489"/>
        <v>0</v>
      </c>
      <c r="Q1918" s="294"/>
      <c r="R1918" s="471"/>
      <c r="S1918" s="472"/>
      <c r="T1918" s="289"/>
    </row>
    <row r="1919" spans="2:20" ht="18.75" customHeight="1">
      <c r="B1919" s="292"/>
      <c r="C1919" s="313" t="s">
        <v>211</v>
      </c>
      <c r="D1919" s="315"/>
      <c r="E1919" s="315"/>
      <c r="F1919" s="315"/>
      <c r="G1919" s="315"/>
      <c r="H1919" s="315"/>
      <c r="I1919" s="315"/>
      <c r="J1919" s="315"/>
      <c r="K1919" s="315"/>
      <c r="L1919" s="315"/>
      <c r="M1919" s="315"/>
      <c r="N1919" s="315"/>
      <c r="O1919" s="316"/>
      <c r="P1919" s="312">
        <f t="shared" si="489"/>
        <v>0</v>
      </c>
      <c r="Q1919" s="294"/>
      <c r="R1919" s="471"/>
      <c r="S1919" s="472"/>
      <c r="T1919" s="289"/>
    </row>
    <row r="1920" spans="2:20" ht="18.75" customHeight="1">
      <c r="B1920" s="292"/>
      <c r="C1920" s="313" t="s">
        <v>212</v>
      </c>
      <c r="D1920" s="315"/>
      <c r="E1920" s="315"/>
      <c r="F1920" s="315"/>
      <c r="G1920" s="315"/>
      <c r="H1920" s="315"/>
      <c r="I1920" s="315"/>
      <c r="J1920" s="315"/>
      <c r="K1920" s="315"/>
      <c r="L1920" s="315"/>
      <c r="M1920" s="315"/>
      <c r="N1920" s="315"/>
      <c r="O1920" s="316"/>
      <c r="P1920" s="312">
        <f t="shared" si="489"/>
        <v>0</v>
      </c>
      <c r="Q1920" s="294"/>
      <c r="R1920" s="471"/>
      <c r="S1920" s="472"/>
      <c r="T1920" s="289"/>
    </row>
    <row r="1921" spans="2:20" ht="18.75" customHeight="1">
      <c r="B1921" s="292"/>
      <c r="C1921" s="342" t="s">
        <v>213</v>
      </c>
      <c r="D1921" s="310"/>
      <c r="E1921" s="310"/>
      <c r="F1921" s="310"/>
      <c r="G1921" s="310"/>
      <c r="H1921" s="310"/>
      <c r="I1921" s="310"/>
      <c r="J1921" s="310"/>
      <c r="K1921" s="310"/>
      <c r="L1921" s="310"/>
      <c r="M1921" s="310"/>
      <c r="N1921" s="310"/>
      <c r="O1921" s="311"/>
      <c r="P1921" s="312">
        <f t="shared" si="489"/>
        <v>0</v>
      </c>
      <c r="Q1921" s="294"/>
      <c r="R1921" s="471"/>
      <c r="S1921" s="472"/>
      <c r="T1921" s="289"/>
    </row>
    <row r="1922" spans="2:20" ht="18.75" customHeight="1">
      <c r="B1922" s="292"/>
      <c r="C1922" s="346" t="s">
        <v>214</v>
      </c>
      <c r="D1922" s="310"/>
      <c r="E1922" s="310"/>
      <c r="F1922" s="310"/>
      <c r="G1922" s="310"/>
      <c r="H1922" s="310"/>
      <c r="I1922" s="310"/>
      <c r="J1922" s="310"/>
      <c r="K1922" s="310"/>
      <c r="L1922" s="310"/>
      <c r="M1922" s="310"/>
      <c r="N1922" s="310"/>
      <c r="O1922" s="311"/>
      <c r="P1922" s="312">
        <f t="shared" si="489"/>
        <v>0</v>
      </c>
      <c r="Q1922" s="294"/>
      <c r="R1922" s="471"/>
      <c r="S1922" s="472"/>
      <c r="T1922" s="289"/>
    </row>
    <row r="1923" spans="2:20" ht="18.75" customHeight="1">
      <c r="B1923" s="292"/>
      <c r="C1923" s="347" t="s">
        <v>215</v>
      </c>
      <c r="D1923" s="318"/>
      <c r="E1923" s="318"/>
      <c r="F1923" s="318"/>
      <c r="G1923" s="318"/>
      <c r="H1923" s="318"/>
      <c r="I1923" s="318"/>
      <c r="J1923" s="318"/>
      <c r="K1923" s="318"/>
      <c r="L1923" s="318"/>
      <c r="M1923" s="318"/>
      <c r="N1923" s="318"/>
      <c r="O1923" s="319"/>
      <c r="P1923" s="320">
        <f t="shared" si="489"/>
        <v>0</v>
      </c>
      <c r="Q1923" s="294"/>
      <c r="R1923" s="473"/>
      <c r="S1923" s="474"/>
      <c r="T1923" s="289"/>
    </row>
    <row r="1924" spans="2:20" ht="18.75" customHeight="1">
      <c r="B1924" s="292"/>
      <c r="C1924" s="348" t="s">
        <v>216</v>
      </c>
      <c r="D1924" s="322">
        <f t="shared" ref="D1924:O1924" si="491">SUBTOTAL(9,D1903:D1923)</f>
        <v>0</v>
      </c>
      <c r="E1924" s="322">
        <f t="shared" si="491"/>
        <v>0</v>
      </c>
      <c r="F1924" s="322">
        <f t="shared" si="491"/>
        <v>0</v>
      </c>
      <c r="G1924" s="322">
        <f t="shared" si="491"/>
        <v>0</v>
      </c>
      <c r="H1924" s="322">
        <f t="shared" si="491"/>
        <v>0</v>
      </c>
      <c r="I1924" s="322">
        <f t="shared" si="491"/>
        <v>0</v>
      </c>
      <c r="J1924" s="322">
        <f t="shared" si="491"/>
        <v>0</v>
      </c>
      <c r="K1924" s="322">
        <f t="shared" si="491"/>
        <v>0</v>
      </c>
      <c r="L1924" s="322">
        <f t="shared" si="491"/>
        <v>0</v>
      </c>
      <c r="M1924" s="322">
        <f t="shared" si="491"/>
        <v>0</v>
      </c>
      <c r="N1924" s="322">
        <f t="shared" si="491"/>
        <v>0</v>
      </c>
      <c r="O1924" s="323">
        <f t="shared" si="491"/>
        <v>0</v>
      </c>
      <c r="P1924" s="324">
        <f t="shared" si="489"/>
        <v>0</v>
      </c>
      <c r="Q1924" s="294"/>
      <c r="R1924" s="475"/>
      <c r="S1924" s="476"/>
      <c r="T1924" s="289"/>
    </row>
    <row r="1925" spans="2:20" ht="6" customHeight="1">
      <c r="B1925" s="292"/>
      <c r="C1925" s="294"/>
      <c r="D1925" s="294"/>
      <c r="E1925" s="294"/>
      <c r="F1925" s="294"/>
      <c r="G1925" s="294"/>
      <c r="H1925" s="294"/>
      <c r="I1925" s="294"/>
      <c r="J1925" s="294"/>
      <c r="K1925" s="294"/>
      <c r="L1925" s="294"/>
      <c r="M1925" s="294"/>
      <c r="N1925" s="294"/>
      <c r="O1925" s="294"/>
      <c r="P1925" s="294"/>
      <c r="Q1925" s="294"/>
      <c r="R1925" s="325"/>
      <c r="S1925" s="325"/>
      <c r="T1925" s="289"/>
    </row>
    <row r="1926" spans="2:20" ht="18.75" customHeight="1">
      <c r="B1926" s="326"/>
      <c r="C1926" s="342" t="s">
        <v>217</v>
      </c>
      <c r="D1926" s="327"/>
      <c r="E1926" s="327"/>
      <c r="F1926" s="327"/>
      <c r="G1926" s="327"/>
      <c r="H1926" s="327"/>
      <c r="I1926" s="327"/>
      <c r="J1926" s="327"/>
      <c r="K1926" s="327"/>
      <c r="L1926" s="327"/>
      <c r="M1926" s="327"/>
      <c r="N1926" s="327"/>
      <c r="O1926" s="328"/>
      <c r="P1926" s="329">
        <f t="shared" ref="P1926:P1927" si="492">SUM(D1926:O1926)</f>
        <v>0</v>
      </c>
      <c r="Q1926" s="294"/>
      <c r="R1926" s="471"/>
      <c r="S1926" s="472"/>
      <c r="T1926" s="289"/>
    </row>
    <row r="1927" spans="2:20" ht="18.75" customHeight="1">
      <c r="B1927" s="326"/>
      <c r="C1927" s="342" t="s">
        <v>218</v>
      </c>
      <c r="D1927" s="327"/>
      <c r="E1927" s="327"/>
      <c r="F1927" s="327"/>
      <c r="G1927" s="327"/>
      <c r="H1927" s="327"/>
      <c r="I1927" s="327"/>
      <c r="J1927" s="327"/>
      <c r="K1927" s="327"/>
      <c r="L1927" s="327"/>
      <c r="M1927" s="327"/>
      <c r="N1927" s="330"/>
      <c r="O1927" s="331"/>
      <c r="P1927" s="332">
        <f t="shared" si="492"/>
        <v>0</v>
      </c>
      <c r="Q1927" s="294"/>
      <c r="R1927" s="473"/>
      <c r="S1927" s="474"/>
      <c r="T1927" s="289"/>
    </row>
    <row r="1928" spans="2:20" s="308" customFormat="1" ht="18.75" customHeight="1">
      <c r="B1928" s="301"/>
      <c r="C1928" s="294"/>
      <c r="D1928" s="294"/>
      <c r="E1928" s="294"/>
      <c r="F1928" s="294"/>
      <c r="G1928" s="294"/>
      <c r="H1928" s="294"/>
      <c r="I1928" s="294"/>
      <c r="J1928" s="294"/>
      <c r="K1928" s="294"/>
      <c r="L1928" s="294"/>
      <c r="M1928" s="294"/>
      <c r="N1928" s="349" t="s">
        <v>219</v>
      </c>
      <c r="O1928" s="349"/>
      <c r="P1928" s="335">
        <f t="shared" ref="P1928:P1965" si="493">ROUND(IF(P1926*P1927=0,0,P1924/P1926*P1927),2)</f>
        <v>0</v>
      </c>
      <c r="Q1928" s="306"/>
      <c r="R1928" s="477"/>
      <c r="S1928" s="478"/>
      <c r="T1928" s="307"/>
    </row>
    <row r="1929" spans="2:20" ht="30" customHeight="1">
      <c r="B1929" s="289"/>
      <c r="C1929" s="294"/>
      <c r="D1929" s="294"/>
      <c r="E1929" s="294"/>
      <c r="F1929" s="294"/>
      <c r="G1929" s="294"/>
      <c r="H1929" s="294"/>
      <c r="I1929" s="294"/>
      <c r="J1929" s="294"/>
      <c r="K1929" s="294"/>
      <c r="L1929" s="294"/>
      <c r="M1929" s="294"/>
      <c r="N1929" s="294"/>
      <c r="O1929" s="294"/>
      <c r="P1929" s="294"/>
      <c r="Q1929" s="294"/>
      <c r="R1929" s="294"/>
      <c r="S1929" s="294"/>
      <c r="T1929" s="289"/>
    </row>
    <row r="1930" spans="2:20" ht="18.75" customHeight="1">
      <c r="B1930" s="292">
        <f t="shared" ref="B1930" si="494">D1930</f>
        <v>0</v>
      </c>
      <c r="C1930" s="337" t="s">
        <v>183</v>
      </c>
      <c r="D1930" s="479"/>
      <c r="E1930" s="480"/>
      <c r="F1930" s="480"/>
      <c r="G1930" s="480"/>
      <c r="H1930" s="480"/>
      <c r="I1930" s="481"/>
      <c r="J1930" s="294"/>
      <c r="K1930" s="294"/>
      <c r="L1930" s="295"/>
      <c r="M1930" s="294"/>
      <c r="N1930" s="294"/>
      <c r="O1930" s="294"/>
      <c r="P1930" s="296"/>
      <c r="Q1930" s="294"/>
      <c r="R1930" s="296"/>
      <c r="S1930" s="296"/>
      <c r="T1930" s="289"/>
    </row>
    <row r="1931" spans="2:20" ht="18.75" customHeight="1">
      <c r="B1931" s="292"/>
      <c r="C1931" s="338" t="s">
        <v>184</v>
      </c>
      <c r="D1931" s="479"/>
      <c r="E1931" s="480"/>
      <c r="F1931" s="480"/>
      <c r="G1931" s="480"/>
      <c r="H1931" s="480"/>
      <c r="I1931" s="481"/>
      <c r="J1931" s="294"/>
      <c r="K1931" s="295"/>
      <c r="L1931" s="294"/>
      <c r="M1931" s="294"/>
      <c r="N1931" s="294"/>
      <c r="O1931" s="294"/>
      <c r="P1931" s="296"/>
      <c r="Q1931" s="294"/>
      <c r="R1931" s="296"/>
      <c r="S1931" s="296"/>
      <c r="T1931" s="289"/>
    </row>
    <row r="1932" spans="2:20" ht="18.75" customHeight="1">
      <c r="B1932" s="292">
        <f t="shared" ref="B1932:B1934" si="495">D1932</f>
        <v>0</v>
      </c>
      <c r="C1932" s="338" t="s">
        <v>8</v>
      </c>
      <c r="D1932" s="479"/>
      <c r="E1932" s="480"/>
      <c r="F1932" s="480"/>
      <c r="G1932" s="480"/>
      <c r="H1932" s="480"/>
      <c r="I1932" s="481"/>
      <c r="J1932" s="294"/>
      <c r="K1932" s="294"/>
      <c r="L1932" s="295"/>
      <c r="M1932" s="294"/>
      <c r="N1932" s="294"/>
      <c r="O1932" s="294"/>
      <c r="P1932" s="296"/>
      <c r="Q1932" s="294"/>
      <c r="R1932" s="339" t="s">
        <v>185</v>
      </c>
      <c r="S1932" s="340"/>
      <c r="T1932" s="289"/>
    </row>
    <row r="1933" spans="2:20" ht="18.75" customHeight="1">
      <c r="B1933" s="292">
        <f t="shared" si="495"/>
        <v>0</v>
      </c>
      <c r="C1933" s="338" t="s">
        <v>186</v>
      </c>
      <c r="D1933" s="479"/>
      <c r="E1933" s="480"/>
      <c r="F1933" s="480"/>
      <c r="G1933" s="480"/>
      <c r="H1933" s="480"/>
      <c r="I1933" s="481"/>
      <c r="J1933" s="294"/>
      <c r="K1933" s="294"/>
      <c r="L1933" s="295"/>
      <c r="M1933" s="294"/>
      <c r="N1933" s="294"/>
      <c r="O1933" s="294"/>
      <c r="P1933" s="296"/>
      <c r="Q1933" s="294"/>
      <c r="R1933" s="298" t="s">
        <v>189</v>
      </c>
      <c r="S1933" s="299"/>
      <c r="T1933" s="289"/>
    </row>
    <row r="1934" spans="2:20" ht="18.75" customHeight="1">
      <c r="B1934" s="292">
        <f t="shared" si="495"/>
        <v>0</v>
      </c>
      <c r="C1934" s="338" t="s">
        <v>190</v>
      </c>
      <c r="D1934" s="479"/>
      <c r="E1934" s="480"/>
      <c r="F1934" s="480"/>
      <c r="G1934" s="480"/>
      <c r="H1934" s="480"/>
      <c r="I1934" s="481"/>
      <c r="J1934" s="294"/>
      <c r="K1934" s="294"/>
      <c r="L1934" s="295"/>
      <c r="M1934" s="294"/>
      <c r="N1934" s="294"/>
      <c r="O1934" s="294"/>
      <c r="P1934" s="296"/>
      <c r="Q1934" s="294"/>
      <c r="R1934" s="298" t="s">
        <v>191</v>
      </c>
      <c r="S1934" s="299"/>
      <c r="T1934" s="289"/>
    </row>
    <row r="1935" spans="2:20" ht="18.75" customHeight="1">
      <c r="B1935" s="292"/>
      <c r="C1935" s="338" t="s">
        <v>172</v>
      </c>
      <c r="D1935" s="471"/>
      <c r="E1935" s="482"/>
      <c r="F1935" s="482"/>
      <c r="G1935" s="482"/>
      <c r="H1935" s="482"/>
      <c r="I1935" s="472"/>
      <c r="J1935" s="294"/>
      <c r="K1935" s="295"/>
      <c r="L1935" s="294"/>
      <c r="M1935" s="294"/>
      <c r="N1935" s="294"/>
      <c r="O1935" s="294"/>
      <c r="P1935" s="296"/>
      <c r="Q1935" s="294"/>
      <c r="R1935" s="298" t="s">
        <v>192</v>
      </c>
      <c r="S1935" s="299"/>
      <c r="T1935" s="289"/>
    </row>
    <row r="1936" spans="2:20" ht="18.75" customHeight="1">
      <c r="B1936" s="341">
        <f t="shared" ref="B1936" si="496">D1936</f>
        <v>0</v>
      </c>
      <c r="C1936" s="338" t="s">
        <v>193</v>
      </c>
      <c r="D1936" s="483"/>
      <c r="E1936" s="484"/>
      <c r="F1936" s="484"/>
      <c r="G1936" s="484"/>
      <c r="H1936" s="484"/>
      <c r="I1936" s="485"/>
      <c r="J1936" s="294"/>
      <c r="K1936" s="295"/>
      <c r="L1936" s="294"/>
      <c r="M1936" s="294"/>
      <c r="N1936" s="294"/>
      <c r="O1936" s="294"/>
      <c r="P1936" s="296"/>
      <c r="Q1936" s="294"/>
      <c r="R1936" s="296"/>
      <c r="S1936" s="296"/>
      <c r="T1936" s="289"/>
    </row>
    <row r="1937" spans="2:24" ht="12" customHeight="1">
      <c r="B1937" s="292"/>
      <c r="C1937" s="294"/>
      <c r="D1937" s="294"/>
      <c r="E1937" s="294"/>
      <c r="F1937" s="294"/>
      <c r="G1937" s="294"/>
      <c r="H1937" s="294"/>
      <c r="I1937" s="294"/>
      <c r="J1937" s="294"/>
      <c r="K1937" s="294"/>
      <c r="L1937" s="294"/>
      <c r="M1937" s="294"/>
      <c r="N1937" s="294"/>
      <c r="O1937" s="294"/>
      <c r="P1937" s="294"/>
      <c r="Q1937" s="294"/>
      <c r="R1937" s="294"/>
      <c r="S1937" s="294"/>
      <c r="T1937" s="289"/>
    </row>
    <row r="1938" spans="2:24" s="308" customFormat="1" ht="18.75" customHeight="1">
      <c r="B1938" s="301"/>
      <c r="C1938" s="338" t="s">
        <v>187</v>
      </c>
      <c r="D1938" s="303"/>
      <c r="E1938" s="303"/>
      <c r="F1938" s="303"/>
      <c r="G1938" s="303"/>
      <c r="H1938" s="303"/>
      <c r="I1938" s="303"/>
      <c r="J1938" s="303"/>
      <c r="K1938" s="303"/>
      <c r="L1938" s="303"/>
      <c r="M1938" s="303"/>
      <c r="N1938" s="303"/>
      <c r="O1938" s="304"/>
      <c r="P1938" s="305" t="s">
        <v>188</v>
      </c>
      <c r="Q1938" s="306"/>
      <c r="R1938" s="486" t="s">
        <v>194</v>
      </c>
      <c r="S1938" s="487"/>
      <c r="T1938" s="307"/>
      <c r="V1938" s="288"/>
      <c r="W1938" s="288"/>
      <c r="X1938" s="288"/>
    </row>
    <row r="1939" spans="2:24" ht="6" customHeight="1">
      <c r="B1939" s="292"/>
      <c r="C1939" s="294"/>
      <c r="D1939" s="294"/>
      <c r="E1939" s="294"/>
      <c r="F1939" s="294"/>
      <c r="G1939" s="294"/>
      <c r="H1939" s="294"/>
      <c r="I1939" s="294"/>
      <c r="J1939" s="294"/>
      <c r="K1939" s="294"/>
      <c r="L1939" s="294"/>
      <c r="M1939" s="294"/>
      <c r="N1939" s="294"/>
      <c r="O1939" s="294"/>
      <c r="P1939" s="294"/>
      <c r="Q1939" s="294"/>
      <c r="R1939" s="294"/>
      <c r="S1939" s="294"/>
      <c r="T1939" s="289"/>
    </row>
    <row r="1940" spans="2:24" ht="18.75" customHeight="1">
      <c r="B1940" s="292"/>
      <c r="C1940" s="342" t="s">
        <v>195</v>
      </c>
      <c r="D1940" s="310"/>
      <c r="E1940" s="310"/>
      <c r="F1940" s="310"/>
      <c r="G1940" s="310"/>
      <c r="H1940" s="310"/>
      <c r="I1940" s="310"/>
      <c r="J1940" s="310"/>
      <c r="K1940" s="310"/>
      <c r="L1940" s="310"/>
      <c r="M1940" s="310"/>
      <c r="N1940" s="310"/>
      <c r="O1940" s="311"/>
      <c r="P1940" s="312">
        <f t="shared" ref="P1940:P1950" si="497">SUM(D1940:O1940)</f>
        <v>0</v>
      </c>
      <c r="Q1940" s="294"/>
      <c r="R1940" s="471"/>
      <c r="S1940" s="472"/>
      <c r="T1940" s="289"/>
    </row>
    <row r="1941" spans="2:24" ht="18.75" customHeight="1">
      <c r="B1941" s="292"/>
      <c r="C1941" s="342" t="s">
        <v>196</v>
      </c>
      <c r="D1941" s="155"/>
      <c r="E1941" s="155"/>
      <c r="F1941" s="155"/>
      <c r="G1941" s="155"/>
      <c r="H1941" s="155"/>
      <c r="I1941" s="155"/>
      <c r="J1941" s="155"/>
      <c r="K1941" s="155"/>
      <c r="L1941" s="155"/>
      <c r="M1941" s="155"/>
      <c r="N1941" s="155"/>
      <c r="O1941" s="156"/>
      <c r="P1941" s="312">
        <f t="shared" si="497"/>
        <v>0</v>
      </c>
      <c r="Q1941" s="294"/>
      <c r="R1941" s="471"/>
      <c r="S1941" s="472"/>
      <c r="T1941" s="289"/>
    </row>
    <row r="1942" spans="2:24" ht="18.75" customHeight="1">
      <c r="B1942" s="292"/>
      <c r="C1942" s="343" t="s">
        <v>197</v>
      </c>
      <c r="D1942" s="310"/>
      <c r="E1942" s="310"/>
      <c r="F1942" s="310"/>
      <c r="G1942" s="310"/>
      <c r="H1942" s="310"/>
      <c r="I1942" s="310"/>
      <c r="J1942" s="310"/>
      <c r="K1942" s="310"/>
      <c r="L1942" s="310"/>
      <c r="M1942" s="310"/>
      <c r="N1942" s="310"/>
      <c r="O1942" s="311"/>
      <c r="P1942" s="312">
        <f t="shared" si="497"/>
        <v>0</v>
      </c>
      <c r="Q1942" s="294"/>
      <c r="R1942" s="471"/>
      <c r="S1942" s="472"/>
      <c r="T1942" s="289"/>
    </row>
    <row r="1943" spans="2:24" ht="18.75" customHeight="1">
      <c r="B1943" s="292"/>
      <c r="C1943" s="343" t="s">
        <v>198</v>
      </c>
      <c r="D1943" s="310"/>
      <c r="E1943" s="310"/>
      <c r="F1943" s="310"/>
      <c r="G1943" s="310"/>
      <c r="H1943" s="310"/>
      <c r="I1943" s="310"/>
      <c r="J1943" s="310"/>
      <c r="K1943" s="310"/>
      <c r="L1943" s="310"/>
      <c r="M1943" s="310"/>
      <c r="N1943" s="310"/>
      <c r="O1943" s="311"/>
      <c r="P1943" s="312">
        <f t="shared" si="497"/>
        <v>0</v>
      </c>
      <c r="Q1943" s="294"/>
      <c r="R1943" s="471"/>
      <c r="S1943" s="472"/>
      <c r="T1943" s="289"/>
    </row>
    <row r="1944" spans="2:24" ht="18.75" customHeight="1">
      <c r="B1944" s="292"/>
      <c r="C1944" s="343" t="s">
        <v>199</v>
      </c>
      <c r="D1944" s="310"/>
      <c r="E1944" s="310"/>
      <c r="F1944" s="310"/>
      <c r="G1944" s="310"/>
      <c r="H1944" s="310"/>
      <c r="I1944" s="310"/>
      <c r="J1944" s="310"/>
      <c r="K1944" s="310"/>
      <c r="L1944" s="310"/>
      <c r="M1944" s="310"/>
      <c r="N1944" s="310"/>
      <c r="O1944" s="311"/>
      <c r="P1944" s="312">
        <f t="shared" si="497"/>
        <v>0</v>
      </c>
      <c r="Q1944" s="294"/>
      <c r="R1944" s="471"/>
      <c r="S1944" s="472"/>
      <c r="T1944" s="289"/>
    </row>
    <row r="1945" spans="2:24" ht="18.75" customHeight="1">
      <c r="B1945" s="292"/>
      <c r="C1945" s="343" t="s">
        <v>200</v>
      </c>
      <c r="D1945" s="310"/>
      <c r="E1945" s="310"/>
      <c r="F1945" s="310"/>
      <c r="G1945" s="310"/>
      <c r="H1945" s="310"/>
      <c r="I1945" s="310"/>
      <c r="J1945" s="310"/>
      <c r="K1945" s="310"/>
      <c r="L1945" s="310"/>
      <c r="M1945" s="310"/>
      <c r="N1945" s="310"/>
      <c r="O1945" s="311"/>
      <c r="P1945" s="312">
        <f t="shared" si="497"/>
        <v>0</v>
      </c>
      <c r="Q1945" s="294"/>
      <c r="R1945" s="471"/>
      <c r="S1945" s="472"/>
      <c r="T1945" s="289"/>
    </row>
    <row r="1946" spans="2:24" ht="18.75" customHeight="1">
      <c r="B1946" s="292"/>
      <c r="C1946" s="343" t="s">
        <v>201</v>
      </c>
      <c r="D1946" s="310"/>
      <c r="E1946" s="310"/>
      <c r="F1946" s="310"/>
      <c r="G1946" s="310"/>
      <c r="H1946" s="310"/>
      <c r="I1946" s="310"/>
      <c r="J1946" s="310"/>
      <c r="K1946" s="310"/>
      <c r="L1946" s="310"/>
      <c r="M1946" s="310"/>
      <c r="N1946" s="310"/>
      <c r="O1946" s="311"/>
      <c r="P1946" s="312">
        <f t="shared" si="497"/>
        <v>0</v>
      </c>
      <c r="Q1946" s="294"/>
      <c r="R1946" s="471"/>
      <c r="S1946" s="472"/>
      <c r="T1946" s="289"/>
    </row>
    <row r="1947" spans="2:24" ht="18.75" customHeight="1">
      <c r="B1947" s="292"/>
      <c r="C1947" s="343" t="s">
        <v>202</v>
      </c>
      <c r="D1947" s="310"/>
      <c r="E1947" s="310"/>
      <c r="F1947" s="310"/>
      <c r="G1947" s="310"/>
      <c r="H1947" s="310"/>
      <c r="I1947" s="310"/>
      <c r="J1947" s="310"/>
      <c r="K1947" s="310"/>
      <c r="L1947" s="310"/>
      <c r="M1947" s="310"/>
      <c r="N1947" s="310"/>
      <c r="O1947" s="311"/>
      <c r="P1947" s="312">
        <f t="shared" si="497"/>
        <v>0</v>
      </c>
      <c r="Q1947" s="294"/>
      <c r="R1947" s="471"/>
      <c r="S1947" s="472"/>
      <c r="T1947" s="289"/>
    </row>
    <row r="1948" spans="2:24" ht="18.75" customHeight="1">
      <c r="B1948" s="292"/>
      <c r="C1948" s="343" t="s">
        <v>203</v>
      </c>
      <c r="D1948" s="310"/>
      <c r="E1948" s="310"/>
      <c r="F1948" s="310"/>
      <c r="G1948" s="310"/>
      <c r="H1948" s="310"/>
      <c r="I1948" s="310"/>
      <c r="J1948" s="310"/>
      <c r="K1948" s="310"/>
      <c r="L1948" s="310"/>
      <c r="M1948" s="310"/>
      <c r="N1948" s="310"/>
      <c r="O1948" s="311"/>
      <c r="P1948" s="312">
        <f t="shared" si="497"/>
        <v>0</v>
      </c>
      <c r="Q1948" s="294"/>
      <c r="R1948" s="471"/>
      <c r="S1948" s="472"/>
      <c r="T1948" s="289"/>
    </row>
    <row r="1949" spans="2:24" ht="18.75" customHeight="1">
      <c r="B1949" s="292"/>
      <c r="C1949" s="343" t="s">
        <v>204</v>
      </c>
      <c r="D1949" s="310"/>
      <c r="E1949" s="310"/>
      <c r="F1949" s="310"/>
      <c r="G1949" s="310"/>
      <c r="H1949" s="310"/>
      <c r="I1949" s="310"/>
      <c r="J1949" s="310"/>
      <c r="K1949" s="310"/>
      <c r="L1949" s="310"/>
      <c r="M1949" s="310"/>
      <c r="N1949" s="310"/>
      <c r="O1949" s="311"/>
      <c r="P1949" s="312">
        <f t="shared" si="497"/>
        <v>0</v>
      </c>
      <c r="Q1949" s="294"/>
      <c r="R1949" s="471"/>
      <c r="S1949" s="472"/>
      <c r="T1949" s="289"/>
    </row>
    <row r="1950" spans="2:24" ht="18.75" customHeight="1">
      <c r="B1950" s="292"/>
      <c r="C1950" s="338" t="s">
        <v>205</v>
      </c>
      <c r="D1950" s="344">
        <f t="shared" ref="D1950:O1950" si="498">SUBTOTAL(9,D1940:D1949)</f>
        <v>0</v>
      </c>
      <c r="E1950" s="344">
        <f t="shared" si="498"/>
        <v>0</v>
      </c>
      <c r="F1950" s="344">
        <f t="shared" si="498"/>
        <v>0</v>
      </c>
      <c r="G1950" s="344">
        <f t="shared" si="498"/>
        <v>0</v>
      </c>
      <c r="H1950" s="344">
        <f t="shared" si="498"/>
        <v>0</v>
      </c>
      <c r="I1950" s="344">
        <f t="shared" si="498"/>
        <v>0</v>
      </c>
      <c r="J1950" s="344">
        <f t="shared" si="498"/>
        <v>0</v>
      </c>
      <c r="K1950" s="344">
        <f t="shared" si="498"/>
        <v>0</v>
      </c>
      <c r="L1950" s="344">
        <f t="shared" si="498"/>
        <v>0</v>
      </c>
      <c r="M1950" s="344">
        <f t="shared" si="498"/>
        <v>0</v>
      </c>
      <c r="N1950" s="344">
        <f t="shared" si="498"/>
        <v>0</v>
      </c>
      <c r="O1950" s="345">
        <f t="shared" si="498"/>
        <v>0</v>
      </c>
      <c r="P1950" s="312">
        <f t="shared" si="497"/>
        <v>0</v>
      </c>
      <c r="Q1950" s="294"/>
      <c r="R1950" s="471"/>
      <c r="S1950" s="472"/>
      <c r="T1950" s="289"/>
    </row>
    <row r="1951" spans="2:24" ht="18.75" customHeight="1">
      <c r="B1951" s="292"/>
      <c r="C1951" s="313" t="s">
        <v>206</v>
      </c>
      <c r="D1951" s="315"/>
      <c r="E1951" s="315"/>
      <c r="F1951" s="315"/>
      <c r="G1951" s="315"/>
      <c r="H1951" s="315"/>
      <c r="I1951" s="315"/>
      <c r="J1951" s="315"/>
      <c r="K1951" s="315"/>
      <c r="L1951" s="315"/>
      <c r="M1951" s="315"/>
      <c r="N1951" s="315"/>
      <c r="O1951" s="316"/>
      <c r="P1951" s="312">
        <f t="shared" ref="P1951:P1961" si="499">SUM(D1951:O1951)</f>
        <v>0</v>
      </c>
      <c r="Q1951" s="294"/>
      <c r="R1951" s="471"/>
      <c r="S1951" s="472"/>
      <c r="T1951" s="289"/>
    </row>
    <row r="1952" spans="2:24" ht="18.75" customHeight="1">
      <c r="B1952" s="292"/>
      <c r="C1952" s="313" t="s">
        <v>207</v>
      </c>
      <c r="D1952" s="315"/>
      <c r="E1952" s="315"/>
      <c r="F1952" s="315"/>
      <c r="G1952" s="315"/>
      <c r="H1952" s="315"/>
      <c r="I1952" s="315"/>
      <c r="J1952" s="315"/>
      <c r="K1952" s="315"/>
      <c r="L1952" s="315"/>
      <c r="M1952" s="315"/>
      <c r="N1952" s="315"/>
      <c r="O1952" s="316"/>
      <c r="P1952" s="312">
        <f t="shared" si="499"/>
        <v>0</v>
      </c>
      <c r="Q1952" s="294"/>
      <c r="R1952" s="471"/>
      <c r="S1952" s="472"/>
      <c r="T1952" s="289"/>
    </row>
    <row r="1953" spans="2:20" ht="18.75" customHeight="1">
      <c r="B1953" s="292"/>
      <c r="C1953" s="338" t="s">
        <v>208</v>
      </c>
      <c r="D1953" s="344">
        <f t="shared" ref="D1953:O1953" si="500">SUBTOTAL(9,D1951:D1952)</f>
        <v>0</v>
      </c>
      <c r="E1953" s="344">
        <f t="shared" si="500"/>
        <v>0</v>
      </c>
      <c r="F1953" s="344">
        <f t="shared" si="500"/>
        <v>0</v>
      </c>
      <c r="G1953" s="344">
        <f t="shared" si="500"/>
        <v>0</v>
      </c>
      <c r="H1953" s="344">
        <f t="shared" si="500"/>
        <v>0</v>
      </c>
      <c r="I1953" s="344">
        <f t="shared" si="500"/>
        <v>0</v>
      </c>
      <c r="J1953" s="344">
        <f t="shared" si="500"/>
        <v>0</v>
      </c>
      <c r="K1953" s="344">
        <f t="shared" si="500"/>
        <v>0</v>
      </c>
      <c r="L1953" s="344">
        <f t="shared" si="500"/>
        <v>0</v>
      </c>
      <c r="M1953" s="344">
        <f t="shared" si="500"/>
        <v>0</v>
      </c>
      <c r="N1953" s="344">
        <f t="shared" si="500"/>
        <v>0</v>
      </c>
      <c r="O1953" s="345">
        <f t="shared" si="500"/>
        <v>0</v>
      </c>
      <c r="P1953" s="312">
        <f t="shared" si="499"/>
        <v>0</v>
      </c>
      <c r="Q1953" s="294"/>
      <c r="R1953" s="471"/>
      <c r="S1953" s="472"/>
      <c r="T1953" s="289"/>
    </row>
    <row r="1954" spans="2:20" ht="18.75" customHeight="1">
      <c r="B1954" s="292"/>
      <c r="C1954" s="313" t="s">
        <v>209</v>
      </c>
      <c r="D1954" s="315"/>
      <c r="E1954" s="315"/>
      <c r="F1954" s="315"/>
      <c r="G1954" s="315"/>
      <c r="H1954" s="315"/>
      <c r="I1954" s="315"/>
      <c r="J1954" s="315"/>
      <c r="K1954" s="315"/>
      <c r="L1954" s="315"/>
      <c r="M1954" s="315"/>
      <c r="N1954" s="315"/>
      <c r="O1954" s="316"/>
      <c r="P1954" s="312">
        <f t="shared" si="499"/>
        <v>0</v>
      </c>
      <c r="Q1954" s="294"/>
      <c r="R1954" s="471"/>
      <c r="S1954" s="472"/>
      <c r="T1954" s="289"/>
    </row>
    <row r="1955" spans="2:20" ht="18.75" customHeight="1">
      <c r="B1955" s="292"/>
      <c r="C1955" s="313" t="s">
        <v>210</v>
      </c>
      <c r="D1955" s="315"/>
      <c r="E1955" s="315"/>
      <c r="F1955" s="315"/>
      <c r="G1955" s="315"/>
      <c r="H1955" s="315"/>
      <c r="I1955" s="315"/>
      <c r="J1955" s="315"/>
      <c r="K1955" s="315"/>
      <c r="L1955" s="315"/>
      <c r="M1955" s="315"/>
      <c r="N1955" s="315"/>
      <c r="O1955" s="316"/>
      <c r="P1955" s="312">
        <f t="shared" si="499"/>
        <v>0</v>
      </c>
      <c r="Q1955" s="294"/>
      <c r="R1955" s="471"/>
      <c r="S1955" s="472"/>
      <c r="T1955" s="289"/>
    </row>
    <row r="1956" spans="2:20" ht="18.75" customHeight="1">
      <c r="B1956" s="292"/>
      <c r="C1956" s="313" t="s">
        <v>211</v>
      </c>
      <c r="D1956" s="315"/>
      <c r="E1956" s="315"/>
      <c r="F1956" s="315"/>
      <c r="G1956" s="315"/>
      <c r="H1956" s="315"/>
      <c r="I1956" s="315"/>
      <c r="J1956" s="315"/>
      <c r="K1956" s="315"/>
      <c r="L1956" s="315"/>
      <c r="M1956" s="315"/>
      <c r="N1956" s="315"/>
      <c r="O1956" s="316"/>
      <c r="P1956" s="312">
        <f t="shared" si="499"/>
        <v>0</v>
      </c>
      <c r="Q1956" s="294"/>
      <c r="R1956" s="471"/>
      <c r="S1956" s="472"/>
      <c r="T1956" s="289"/>
    </row>
    <row r="1957" spans="2:20" ht="18.75" customHeight="1">
      <c r="B1957" s="292"/>
      <c r="C1957" s="313" t="s">
        <v>212</v>
      </c>
      <c r="D1957" s="315"/>
      <c r="E1957" s="315"/>
      <c r="F1957" s="315"/>
      <c r="G1957" s="315"/>
      <c r="H1957" s="315"/>
      <c r="I1957" s="315"/>
      <c r="J1957" s="315"/>
      <c r="K1957" s="315"/>
      <c r="L1957" s="315"/>
      <c r="M1957" s="315"/>
      <c r="N1957" s="315"/>
      <c r="O1957" s="316"/>
      <c r="P1957" s="312">
        <f t="shared" si="499"/>
        <v>0</v>
      </c>
      <c r="Q1957" s="294"/>
      <c r="R1957" s="471"/>
      <c r="S1957" s="472"/>
      <c r="T1957" s="289"/>
    </row>
    <row r="1958" spans="2:20" ht="18.75" customHeight="1">
      <c r="B1958" s="292"/>
      <c r="C1958" s="342" t="s">
        <v>213</v>
      </c>
      <c r="D1958" s="310"/>
      <c r="E1958" s="310"/>
      <c r="F1958" s="310"/>
      <c r="G1958" s="310"/>
      <c r="H1958" s="310"/>
      <c r="I1958" s="310"/>
      <c r="J1958" s="310"/>
      <c r="K1958" s="310"/>
      <c r="L1958" s="310"/>
      <c r="M1958" s="310"/>
      <c r="N1958" s="310"/>
      <c r="O1958" s="311"/>
      <c r="P1958" s="312">
        <f t="shared" si="499"/>
        <v>0</v>
      </c>
      <c r="Q1958" s="294"/>
      <c r="R1958" s="471"/>
      <c r="S1958" s="472"/>
      <c r="T1958" s="289"/>
    </row>
    <row r="1959" spans="2:20" ht="18.75" customHeight="1">
      <c r="B1959" s="292"/>
      <c r="C1959" s="346" t="s">
        <v>214</v>
      </c>
      <c r="D1959" s="310"/>
      <c r="E1959" s="310"/>
      <c r="F1959" s="310"/>
      <c r="G1959" s="310"/>
      <c r="H1959" s="310"/>
      <c r="I1959" s="310"/>
      <c r="J1959" s="310"/>
      <c r="K1959" s="310"/>
      <c r="L1959" s="310"/>
      <c r="M1959" s="310"/>
      <c r="N1959" s="310"/>
      <c r="O1959" s="311"/>
      <c r="P1959" s="312">
        <f t="shared" si="499"/>
        <v>0</v>
      </c>
      <c r="Q1959" s="294"/>
      <c r="R1959" s="471"/>
      <c r="S1959" s="472"/>
      <c r="T1959" s="289"/>
    </row>
    <row r="1960" spans="2:20" ht="18.75" customHeight="1">
      <c r="B1960" s="292"/>
      <c r="C1960" s="347" t="s">
        <v>215</v>
      </c>
      <c r="D1960" s="318"/>
      <c r="E1960" s="318"/>
      <c r="F1960" s="318"/>
      <c r="G1960" s="318"/>
      <c r="H1960" s="318"/>
      <c r="I1960" s="318"/>
      <c r="J1960" s="318"/>
      <c r="K1960" s="318"/>
      <c r="L1960" s="318"/>
      <c r="M1960" s="318"/>
      <c r="N1960" s="318"/>
      <c r="O1960" s="319"/>
      <c r="P1960" s="320">
        <f t="shared" si="499"/>
        <v>0</v>
      </c>
      <c r="Q1960" s="294"/>
      <c r="R1960" s="473"/>
      <c r="S1960" s="474"/>
      <c r="T1960" s="289"/>
    </row>
    <row r="1961" spans="2:20" ht="18.75" customHeight="1">
      <c r="B1961" s="292"/>
      <c r="C1961" s="348" t="s">
        <v>216</v>
      </c>
      <c r="D1961" s="322">
        <f t="shared" ref="D1961:O1961" si="501">SUBTOTAL(9,D1940:D1960)</f>
        <v>0</v>
      </c>
      <c r="E1961" s="322">
        <f t="shared" si="501"/>
        <v>0</v>
      </c>
      <c r="F1961" s="322">
        <f t="shared" si="501"/>
        <v>0</v>
      </c>
      <c r="G1961" s="322">
        <f t="shared" si="501"/>
        <v>0</v>
      </c>
      <c r="H1961" s="322">
        <f t="shared" si="501"/>
        <v>0</v>
      </c>
      <c r="I1961" s="322">
        <f t="shared" si="501"/>
        <v>0</v>
      </c>
      <c r="J1961" s="322">
        <f t="shared" si="501"/>
        <v>0</v>
      </c>
      <c r="K1961" s="322">
        <f t="shared" si="501"/>
        <v>0</v>
      </c>
      <c r="L1961" s="322">
        <f t="shared" si="501"/>
        <v>0</v>
      </c>
      <c r="M1961" s="322">
        <f t="shared" si="501"/>
        <v>0</v>
      </c>
      <c r="N1961" s="322">
        <f t="shared" si="501"/>
        <v>0</v>
      </c>
      <c r="O1961" s="323">
        <f t="shared" si="501"/>
        <v>0</v>
      </c>
      <c r="P1961" s="324">
        <f t="shared" si="499"/>
        <v>0</v>
      </c>
      <c r="Q1961" s="294"/>
      <c r="R1961" s="475"/>
      <c r="S1961" s="476"/>
      <c r="T1961" s="289"/>
    </row>
    <row r="1962" spans="2:20" ht="6" customHeight="1">
      <c r="B1962" s="292"/>
      <c r="C1962" s="294"/>
      <c r="D1962" s="294"/>
      <c r="E1962" s="294"/>
      <c r="F1962" s="294"/>
      <c r="G1962" s="294"/>
      <c r="H1962" s="294"/>
      <c r="I1962" s="294"/>
      <c r="J1962" s="294"/>
      <c r="K1962" s="294"/>
      <c r="L1962" s="294"/>
      <c r="M1962" s="294"/>
      <c r="N1962" s="294"/>
      <c r="O1962" s="294"/>
      <c r="P1962" s="294"/>
      <c r="Q1962" s="294"/>
      <c r="R1962" s="325"/>
      <c r="S1962" s="325"/>
      <c r="T1962" s="289"/>
    </row>
    <row r="1963" spans="2:20" ht="18.75" customHeight="1">
      <c r="B1963" s="326"/>
      <c r="C1963" s="342" t="s">
        <v>217</v>
      </c>
      <c r="D1963" s="327"/>
      <c r="E1963" s="327"/>
      <c r="F1963" s="327"/>
      <c r="G1963" s="327"/>
      <c r="H1963" s="327"/>
      <c r="I1963" s="327"/>
      <c r="J1963" s="327"/>
      <c r="K1963" s="327"/>
      <c r="L1963" s="327"/>
      <c r="M1963" s="327"/>
      <c r="N1963" s="327"/>
      <c r="O1963" s="328"/>
      <c r="P1963" s="329">
        <f t="shared" ref="P1963:P1964" si="502">SUM(D1963:O1963)</f>
        <v>0</v>
      </c>
      <c r="Q1963" s="294"/>
      <c r="R1963" s="471"/>
      <c r="S1963" s="472"/>
      <c r="T1963" s="289"/>
    </row>
    <row r="1964" spans="2:20" ht="18.75" customHeight="1">
      <c r="B1964" s="326"/>
      <c r="C1964" s="342" t="s">
        <v>218</v>
      </c>
      <c r="D1964" s="327"/>
      <c r="E1964" s="327"/>
      <c r="F1964" s="327"/>
      <c r="G1964" s="327"/>
      <c r="H1964" s="327"/>
      <c r="I1964" s="327"/>
      <c r="J1964" s="327"/>
      <c r="K1964" s="327"/>
      <c r="L1964" s="327"/>
      <c r="M1964" s="327"/>
      <c r="N1964" s="330"/>
      <c r="O1964" s="331"/>
      <c r="P1964" s="332">
        <f t="shared" si="502"/>
        <v>0</v>
      </c>
      <c r="Q1964" s="294"/>
      <c r="R1964" s="473"/>
      <c r="S1964" s="474"/>
      <c r="T1964" s="289"/>
    </row>
    <row r="1965" spans="2:20" s="308" customFormat="1" ht="18.75" customHeight="1">
      <c r="B1965" s="301"/>
      <c r="C1965" s="294"/>
      <c r="D1965" s="294"/>
      <c r="E1965" s="294"/>
      <c r="F1965" s="294"/>
      <c r="G1965" s="294"/>
      <c r="H1965" s="294"/>
      <c r="I1965" s="294"/>
      <c r="J1965" s="294"/>
      <c r="K1965" s="294"/>
      <c r="L1965" s="294"/>
      <c r="M1965" s="294"/>
      <c r="N1965" s="349" t="s">
        <v>219</v>
      </c>
      <c r="O1965" s="349"/>
      <c r="P1965" s="335">
        <f t="shared" si="493"/>
        <v>0</v>
      </c>
      <c r="Q1965" s="306"/>
      <c r="R1965" s="477"/>
      <c r="S1965" s="478"/>
      <c r="T1965" s="307"/>
    </row>
    <row r="1966" spans="2:20" ht="30" customHeight="1">
      <c r="B1966" s="289"/>
      <c r="C1966" s="294"/>
      <c r="D1966" s="294"/>
      <c r="E1966" s="294"/>
      <c r="F1966" s="294"/>
      <c r="G1966" s="294"/>
      <c r="H1966" s="294"/>
      <c r="I1966" s="294"/>
      <c r="J1966" s="294"/>
      <c r="K1966" s="294"/>
      <c r="L1966" s="294"/>
      <c r="M1966" s="294"/>
      <c r="N1966" s="294"/>
      <c r="O1966" s="294"/>
      <c r="P1966" s="294"/>
      <c r="Q1966" s="294"/>
      <c r="R1966" s="294"/>
      <c r="S1966" s="294"/>
      <c r="T1966" s="289"/>
    </row>
    <row r="1967" spans="2:20" ht="18.75" customHeight="1">
      <c r="B1967" s="292">
        <f t="shared" ref="B1967" si="503">D1967</f>
        <v>0</v>
      </c>
      <c r="C1967" s="337" t="s">
        <v>183</v>
      </c>
      <c r="D1967" s="479"/>
      <c r="E1967" s="480"/>
      <c r="F1967" s="480"/>
      <c r="G1967" s="480"/>
      <c r="H1967" s="480"/>
      <c r="I1967" s="481"/>
      <c r="J1967" s="294"/>
      <c r="K1967" s="294"/>
      <c r="L1967" s="295"/>
      <c r="M1967" s="294"/>
      <c r="N1967" s="294"/>
      <c r="O1967" s="294"/>
      <c r="P1967" s="296"/>
      <c r="Q1967" s="294"/>
      <c r="R1967" s="296"/>
      <c r="S1967" s="296"/>
      <c r="T1967" s="289"/>
    </row>
    <row r="1968" spans="2:20" ht="18.75" customHeight="1">
      <c r="B1968" s="292"/>
      <c r="C1968" s="338" t="s">
        <v>184</v>
      </c>
      <c r="D1968" s="479"/>
      <c r="E1968" s="480"/>
      <c r="F1968" s="480"/>
      <c r="G1968" s="480"/>
      <c r="H1968" s="480"/>
      <c r="I1968" s="481"/>
      <c r="J1968" s="294"/>
      <c r="K1968" s="295"/>
      <c r="L1968" s="294"/>
      <c r="M1968" s="294"/>
      <c r="N1968" s="294"/>
      <c r="O1968" s="294"/>
      <c r="P1968" s="296"/>
      <c r="Q1968" s="294"/>
      <c r="R1968" s="296"/>
      <c r="S1968" s="296"/>
      <c r="T1968" s="289"/>
    </row>
    <row r="1969" spans="2:24" ht="18.75" customHeight="1">
      <c r="B1969" s="292">
        <f t="shared" ref="B1969:B1971" si="504">D1969</f>
        <v>0</v>
      </c>
      <c r="C1969" s="338" t="s">
        <v>8</v>
      </c>
      <c r="D1969" s="479"/>
      <c r="E1969" s="480"/>
      <c r="F1969" s="480"/>
      <c r="G1969" s="480"/>
      <c r="H1969" s="480"/>
      <c r="I1969" s="481"/>
      <c r="J1969" s="294"/>
      <c r="K1969" s="294"/>
      <c r="L1969" s="295"/>
      <c r="M1969" s="294"/>
      <c r="N1969" s="294"/>
      <c r="O1969" s="294"/>
      <c r="P1969" s="296"/>
      <c r="Q1969" s="294"/>
      <c r="R1969" s="339" t="s">
        <v>185</v>
      </c>
      <c r="S1969" s="340"/>
      <c r="T1969" s="289"/>
    </row>
    <row r="1970" spans="2:24" ht="18.75" customHeight="1">
      <c r="B1970" s="292">
        <f t="shared" si="504"/>
        <v>0</v>
      </c>
      <c r="C1970" s="338" t="s">
        <v>186</v>
      </c>
      <c r="D1970" s="479"/>
      <c r="E1970" s="480"/>
      <c r="F1970" s="480"/>
      <c r="G1970" s="480"/>
      <c r="H1970" s="480"/>
      <c r="I1970" s="481"/>
      <c r="J1970" s="294"/>
      <c r="K1970" s="294"/>
      <c r="L1970" s="295"/>
      <c r="M1970" s="294"/>
      <c r="N1970" s="294"/>
      <c r="O1970" s="294"/>
      <c r="P1970" s="296"/>
      <c r="Q1970" s="294"/>
      <c r="R1970" s="298" t="s">
        <v>189</v>
      </c>
      <c r="S1970" s="299"/>
      <c r="T1970" s="289"/>
    </row>
    <row r="1971" spans="2:24" ht="18.75" customHeight="1">
      <c r="B1971" s="292">
        <f t="shared" si="504"/>
        <v>0</v>
      </c>
      <c r="C1971" s="338" t="s">
        <v>190</v>
      </c>
      <c r="D1971" s="479"/>
      <c r="E1971" s="480"/>
      <c r="F1971" s="480"/>
      <c r="G1971" s="480"/>
      <c r="H1971" s="480"/>
      <c r="I1971" s="481"/>
      <c r="J1971" s="294"/>
      <c r="K1971" s="294"/>
      <c r="L1971" s="295"/>
      <c r="M1971" s="294"/>
      <c r="N1971" s="294"/>
      <c r="O1971" s="294"/>
      <c r="P1971" s="296"/>
      <c r="Q1971" s="294"/>
      <c r="R1971" s="298" t="s">
        <v>191</v>
      </c>
      <c r="S1971" s="299"/>
      <c r="T1971" s="289"/>
    </row>
    <row r="1972" spans="2:24" ht="18.75" customHeight="1">
      <c r="B1972" s="292"/>
      <c r="C1972" s="338" t="s">
        <v>172</v>
      </c>
      <c r="D1972" s="471"/>
      <c r="E1972" s="482"/>
      <c r="F1972" s="482"/>
      <c r="G1972" s="482"/>
      <c r="H1972" s="482"/>
      <c r="I1972" s="472"/>
      <c r="J1972" s="294"/>
      <c r="K1972" s="295"/>
      <c r="L1972" s="294"/>
      <c r="M1972" s="294"/>
      <c r="N1972" s="294"/>
      <c r="O1972" s="294"/>
      <c r="P1972" s="296"/>
      <c r="Q1972" s="294"/>
      <c r="R1972" s="298" t="s">
        <v>192</v>
      </c>
      <c r="S1972" s="299"/>
      <c r="T1972" s="289"/>
    </row>
    <row r="1973" spans="2:24" ht="18.75" customHeight="1">
      <c r="B1973" s="341">
        <f t="shared" ref="B1973" si="505">D1973</f>
        <v>0</v>
      </c>
      <c r="C1973" s="338" t="s">
        <v>193</v>
      </c>
      <c r="D1973" s="483"/>
      <c r="E1973" s="484"/>
      <c r="F1973" s="484"/>
      <c r="G1973" s="484"/>
      <c r="H1973" s="484"/>
      <c r="I1973" s="485"/>
      <c r="J1973" s="294"/>
      <c r="K1973" s="295"/>
      <c r="L1973" s="294"/>
      <c r="M1973" s="294"/>
      <c r="N1973" s="294"/>
      <c r="O1973" s="294"/>
      <c r="P1973" s="296"/>
      <c r="Q1973" s="294"/>
      <c r="R1973" s="296"/>
      <c r="S1973" s="296"/>
      <c r="T1973" s="289"/>
    </row>
    <row r="1974" spans="2:24" ht="12" customHeight="1">
      <c r="B1974" s="292"/>
      <c r="C1974" s="294"/>
      <c r="D1974" s="294"/>
      <c r="E1974" s="294"/>
      <c r="F1974" s="294"/>
      <c r="G1974" s="294"/>
      <c r="H1974" s="294"/>
      <c r="I1974" s="294"/>
      <c r="J1974" s="294"/>
      <c r="K1974" s="294"/>
      <c r="L1974" s="294"/>
      <c r="M1974" s="294"/>
      <c r="N1974" s="294"/>
      <c r="O1974" s="294"/>
      <c r="P1974" s="294"/>
      <c r="Q1974" s="294"/>
      <c r="R1974" s="294"/>
      <c r="S1974" s="294"/>
      <c r="T1974" s="289"/>
    </row>
    <row r="1975" spans="2:24" s="308" customFormat="1" ht="18.75" customHeight="1">
      <c r="B1975" s="301"/>
      <c r="C1975" s="338" t="s">
        <v>187</v>
      </c>
      <c r="D1975" s="303"/>
      <c r="E1975" s="303"/>
      <c r="F1975" s="303"/>
      <c r="G1975" s="303"/>
      <c r="H1975" s="303"/>
      <c r="I1975" s="303"/>
      <c r="J1975" s="303"/>
      <c r="K1975" s="303"/>
      <c r="L1975" s="303"/>
      <c r="M1975" s="303"/>
      <c r="N1975" s="303"/>
      <c r="O1975" s="304"/>
      <c r="P1975" s="305" t="s">
        <v>188</v>
      </c>
      <c r="Q1975" s="306"/>
      <c r="R1975" s="486" t="s">
        <v>194</v>
      </c>
      <c r="S1975" s="487"/>
      <c r="T1975" s="307"/>
      <c r="V1975" s="288"/>
      <c r="W1975" s="288"/>
      <c r="X1975" s="288"/>
    </row>
    <row r="1976" spans="2:24" ht="6" customHeight="1">
      <c r="B1976" s="292"/>
      <c r="C1976" s="294"/>
      <c r="D1976" s="294"/>
      <c r="E1976" s="294"/>
      <c r="F1976" s="294"/>
      <c r="G1976" s="294"/>
      <c r="H1976" s="294"/>
      <c r="I1976" s="294"/>
      <c r="J1976" s="294"/>
      <c r="K1976" s="294"/>
      <c r="L1976" s="294"/>
      <c r="M1976" s="294"/>
      <c r="N1976" s="294"/>
      <c r="O1976" s="294"/>
      <c r="P1976" s="294"/>
      <c r="Q1976" s="294"/>
      <c r="R1976" s="294"/>
      <c r="S1976" s="294"/>
      <c r="T1976" s="289"/>
    </row>
    <row r="1977" spans="2:24" ht="18.75" customHeight="1">
      <c r="B1977" s="292"/>
      <c r="C1977" s="342" t="s">
        <v>195</v>
      </c>
      <c r="D1977" s="310"/>
      <c r="E1977" s="310"/>
      <c r="F1977" s="310"/>
      <c r="G1977" s="310"/>
      <c r="H1977" s="310"/>
      <c r="I1977" s="310"/>
      <c r="J1977" s="310"/>
      <c r="K1977" s="310"/>
      <c r="L1977" s="310"/>
      <c r="M1977" s="310"/>
      <c r="N1977" s="310"/>
      <c r="O1977" s="311"/>
      <c r="P1977" s="312">
        <f t="shared" ref="P1977:P1987" si="506">SUM(D1977:O1977)</f>
        <v>0</v>
      </c>
      <c r="Q1977" s="294"/>
      <c r="R1977" s="471"/>
      <c r="S1977" s="472"/>
      <c r="T1977" s="289"/>
    </row>
    <row r="1978" spans="2:24" ht="18.75" customHeight="1">
      <c r="B1978" s="292"/>
      <c r="C1978" s="342" t="s">
        <v>196</v>
      </c>
      <c r="D1978" s="155"/>
      <c r="E1978" s="155"/>
      <c r="F1978" s="155"/>
      <c r="G1978" s="155"/>
      <c r="H1978" s="155"/>
      <c r="I1978" s="155"/>
      <c r="J1978" s="155"/>
      <c r="K1978" s="155"/>
      <c r="L1978" s="155"/>
      <c r="M1978" s="155"/>
      <c r="N1978" s="155"/>
      <c r="O1978" s="156"/>
      <c r="P1978" s="312">
        <f t="shared" si="506"/>
        <v>0</v>
      </c>
      <c r="Q1978" s="294"/>
      <c r="R1978" s="471"/>
      <c r="S1978" s="472"/>
      <c r="T1978" s="289"/>
    </row>
    <row r="1979" spans="2:24" ht="18.75" customHeight="1">
      <c r="B1979" s="292"/>
      <c r="C1979" s="343" t="s">
        <v>197</v>
      </c>
      <c r="D1979" s="310"/>
      <c r="E1979" s="310"/>
      <c r="F1979" s="310"/>
      <c r="G1979" s="310"/>
      <c r="H1979" s="310"/>
      <c r="I1979" s="310"/>
      <c r="J1979" s="310"/>
      <c r="K1979" s="310"/>
      <c r="L1979" s="310"/>
      <c r="M1979" s="310"/>
      <c r="N1979" s="310"/>
      <c r="O1979" s="311"/>
      <c r="P1979" s="312">
        <f t="shared" si="506"/>
        <v>0</v>
      </c>
      <c r="Q1979" s="294"/>
      <c r="R1979" s="471"/>
      <c r="S1979" s="472"/>
      <c r="T1979" s="289"/>
    </row>
    <row r="1980" spans="2:24" ht="18.75" customHeight="1">
      <c r="B1980" s="292"/>
      <c r="C1980" s="343" t="s">
        <v>198</v>
      </c>
      <c r="D1980" s="310"/>
      <c r="E1980" s="310"/>
      <c r="F1980" s="310"/>
      <c r="G1980" s="310"/>
      <c r="H1980" s="310"/>
      <c r="I1980" s="310"/>
      <c r="J1980" s="310"/>
      <c r="K1980" s="310"/>
      <c r="L1980" s="310"/>
      <c r="M1980" s="310"/>
      <c r="N1980" s="310"/>
      <c r="O1980" s="311"/>
      <c r="P1980" s="312">
        <f t="shared" si="506"/>
        <v>0</v>
      </c>
      <c r="Q1980" s="294"/>
      <c r="R1980" s="471"/>
      <c r="S1980" s="472"/>
      <c r="T1980" s="289"/>
    </row>
    <row r="1981" spans="2:24" ht="18.75" customHeight="1">
      <c r="B1981" s="292"/>
      <c r="C1981" s="343" t="s">
        <v>199</v>
      </c>
      <c r="D1981" s="310"/>
      <c r="E1981" s="310"/>
      <c r="F1981" s="310"/>
      <c r="G1981" s="310"/>
      <c r="H1981" s="310"/>
      <c r="I1981" s="310"/>
      <c r="J1981" s="310"/>
      <c r="K1981" s="310"/>
      <c r="L1981" s="310"/>
      <c r="M1981" s="310"/>
      <c r="N1981" s="310"/>
      <c r="O1981" s="311"/>
      <c r="P1981" s="312">
        <f t="shared" si="506"/>
        <v>0</v>
      </c>
      <c r="Q1981" s="294"/>
      <c r="R1981" s="471"/>
      <c r="S1981" s="472"/>
      <c r="T1981" s="289"/>
    </row>
    <row r="1982" spans="2:24" ht="18.75" customHeight="1">
      <c r="B1982" s="292"/>
      <c r="C1982" s="343" t="s">
        <v>200</v>
      </c>
      <c r="D1982" s="310"/>
      <c r="E1982" s="310"/>
      <c r="F1982" s="310"/>
      <c r="G1982" s="310"/>
      <c r="H1982" s="310"/>
      <c r="I1982" s="310"/>
      <c r="J1982" s="310"/>
      <c r="K1982" s="310"/>
      <c r="L1982" s="310"/>
      <c r="M1982" s="310"/>
      <c r="N1982" s="310"/>
      <c r="O1982" s="311"/>
      <c r="P1982" s="312">
        <f t="shared" si="506"/>
        <v>0</v>
      </c>
      <c r="Q1982" s="294"/>
      <c r="R1982" s="471"/>
      <c r="S1982" s="472"/>
      <c r="T1982" s="289"/>
    </row>
    <row r="1983" spans="2:24" ht="18.75" customHeight="1">
      <c r="B1983" s="292"/>
      <c r="C1983" s="343" t="s">
        <v>201</v>
      </c>
      <c r="D1983" s="310"/>
      <c r="E1983" s="310"/>
      <c r="F1983" s="310"/>
      <c r="G1983" s="310"/>
      <c r="H1983" s="310"/>
      <c r="I1983" s="310"/>
      <c r="J1983" s="310"/>
      <c r="K1983" s="310"/>
      <c r="L1983" s="310"/>
      <c r="M1983" s="310"/>
      <c r="N1983" s="310"/>
      <c r="O1983" s="311"/>
      <c r="P1983" s="312">
        <f t="shared" si="506"/>
        <v>0</v>
      </c>
      <c r="Q1983" s="294"/>
      <c r="R1983" s="471"/>
      <c r="S1983" s="472"/>
      <c r="T1983" s="289"/>
    </row>
    <row r="1984" spans="2:24" ht="18.75" customHeight="1">
      <c r="B1984" s="292"/>
      <c r="C1984" s="343" t="s">
        <v>202</v>
      </c>
      <c r="D1984" s="310"/>
      <c r="E1984" s="310"/>
      <c r="F1984" s="310"/>
      <c r="G1984" s="310"/>
      <c r="H1984" s="310"/>
      <c r="I1984" s="310"/>
      <c r="J1984" s="310"/>
      <c r="K1984" s="310"/>
      <c r="L1984" s="310"/>
      <c r="M1984" s="310"/>
      <c r="N1984" s="310"/>
      <c r="O1984" s="311"/>
      <c r="P1984" s="312">
        <f t="shared" si="506"/>
        <v>0</v>
      </c>
      <c r="Q1984" s="294"/>
      <c r="R1984" s="471"/>
      <c r="S1984" s="472"/>
      <c r="T1984" s="289"/>
    </row>
    <row r="1985" spans="2:20" ht="18.75" customHeight="1">
      <c r="B1985" s="292"/>
      <c r="C1985" s="343" t="s">
        <v>203</v>
      </c>
      <c r="D1985" s="310"/>
      <c r="E1985" s="310"/>
      <c r="F1985" s="310"/>
      <c r="G1985" s="310"/>
      <c r="H1985" s="310"/>
      <c r="I1985" s="310"/>
      <c r="J1985" s="310"/>
      <c r="K1985" s="310"/>
      <c r="L1985" s="310"/>
      <c r="M1985" s="310"/>
      <c r="N1985" s="310"/>
      <c r="O1985" s="311"/>
      <c r="P1985" s="312">
        <f t="shared" si="506"/>
        <v>0</v>
      </c>
      <c r="Q1985" s="294"/>
      <c r="R1985" s="471"/>
      <c r="S1985" s="472"/>
      <c r="T1985" s="289"/>
    </row>
    <row r="1986" spans="2:20" ht="18.75" customHeight="1">
      <c r="B1986" s="292"/>
      <c r="C1986" s="343" t="s">
        <v>204</v>
      </c>
      <c r="D1986" s="310"/>
      <c r="E1986" s="310"/>
      <c r="F1986" s="310"/>
      <c r="G1986" s="310"/>
      <c r="H1986" s="310"/>
      <c r="I1986" s="310"/>
      <c r="J1986" s="310"/>
      <c r="K1986" s="310"/>
      <c r="L1986" s="310"/>
      <c r="M1986" s="310"/>
      <c r="N1986" s="310"/>
      <c r="O1986" s="311"/>
      <c r="P1986" s="312">
        <f t="shared" si="506"/>
        <v>0</v>
      </c>
      <c r="Q1986" s="294"/>
      <c r="R1986" s="471"/>
      <c r="S1986" s="472"/>
      <c r="T1986" s="289"/>
    </row>
    <row r="1987" spans="2:20" ht="18.75" customHeight="1">
      <c r="B1987" s="292"/>
      <c r="C1987" s="338" t="s">
        <v>205</v>
      </c>
      <c r="D1987" s="344">
        <f t="shared" ref="D1987:O1987" si="507">SUBTOTAL(9,D1977:D1986)</f>
        <v>0</v>
      </c>
      <c r="E1987" s="344">
        <f t="shared" si="507"/>
        <v>0</v>
      </c>
      <c r="F1987" s="344">
        <f t="shared" si="507"/>
        <v>0</v>
      </c>
      <c r="G1987" s="344">
        <f t="shared" si="507"/>
        <v>0</v>
      </c>
      <c r="H1987" s="344">
        <f t="shared" si="507"/>
        <v>0</v>
      </c>
      <c r="I1987" s="344">
        <f t="shared" si="507"/>
        <v>0</v>
      </c>
      <c r="J1987" s="344">
        <f t="shared" si="507"/>
        <v>0</v>
      </c>
      <c r="K1987" s="344">
        <f t="shared" si="507"/>
        <v>0</v>
      </c>
      <c r="L1987" s="344">
        <f t="shared" si="507"/>
        <v>0</v>
      </c>
      <c r="M1987" s="344">
        <f t="shared" si="507"/>
        <v>0</v>
      </c>
      <c r="N1987" s="344">
        <f t="shared" si="507"/>
        <v>0</v>
      </c>
      <c r="O1987" s="345">
        <f t="shared" si="507"/>
        <v>0</v>
      </c>
      <c r="P1987" s="312">
        <f t="shared" si="506"/>
        <v>0</v>
      </c>
      <c r="Q1987" s="294"/>
      <c r="R1987" s="471"/>
      <c r="S1987" s="472"/>
      <c r="T1987" s="289"/>
    </row>
    <row r="1988" spans="2:20" ht="18.75" customHeight="1">
      <c r="B1988" s="292"/>
      <c r="C1988" s="313" t="s">
        <v>206</v>
      </c>
      <c r="D1988" s="315"/>
      <c r="E1988" s="315"/>
      <c r="F1988" s="315"/>
      <c r="G1988" s="315"/>
      <c r="H1988" s="315"/>
      <c r="I1988" s="315"/>
      <c r="J1988" s="315"/>
      <c r="K1988" s="315"/>
      <c r="L1988" s="315"/>
      <c r="M1988" s="315"/>
      <c r="N1988" s="315"/>
      <c r="O1988" s="316"/>
      <c r="P1988" s="312">
        <f t="shared" ref="P1988:P1998" si="508">SUM(D1988:O1988)</f>
        <v>0</v>
      </c>
      <c r="Q1988" s="294"/>
      <c r="R1988" s="471"/>
      <c r="S1988" s="472"/>
      <c r="T1988" s="289"/>
    </row>
    <row r="1989" spans="2:20" ht="18.75" customHeight="1">
      <c r="B1989" s="292"/>
      <c r="C1989" s="313" t="s">
        <v>207</v>
      </c>
      <c r="D1989" s="315"/>
      <c r="E1989" s="315"/>
      <c r="F1989" s="315"/>
      <c r="G1989" s="315"/>
      <c r="H1989" s="315"/>
      <c r="I1989" s="315"/>
      <c r="J1989" s="315"/>
      <c r="K1989" s="315"/>
      <c r="L1989" s="315"/>
      <c r="M1989" s="315"/>
      <c r="N1989" s="315"/>
      <c r="O1989" s="316"/>
      <c r="P1989" s="312">
        <f t="shared" si="508"/>
        <v>0</v>
      </c>
      <c r="Q1989" s="294"/>
      <c r="R1989" s="471"/>
      <c r="S1989" s="472"/>
      <c r="T1989" s="289"/>
    </row>
    <row r="1990" spans="2:20" ht="18.75" customHeight="1">
      <c r="B1990" s="292"/>
      <c r="C1990" s="338" t="s">
        <v>208</v>
      </c>
      <c r="D1990" s="344">
        <f t="shared" ref="D1990:O1990" si="509">SUBTOTAL(9,D1988:D1989)</f>
        <v>0</v>
      </c>
      <c r="E1990" s="344">
        <f t="shared" si="509"/>
        <v>0</v>
      </c>
      <c r="F1990" s="344">
        <f t="shared" si="509"/>
        <v>0</v>
      </c>
      <c r="G1990" s="344">
        <f t="shared" si="509"/>
        <v>0</v>
      </c>
      <c r="H1990" s="344">
        <f t="shared" si="509"/>
        <v>0</v>
      </c>
      <c r="I1990" s="344">
        <f t="shared" si="509"/>
        <v>0</v>
      </c>
      <c r="J1990" s="344">
        <f t="shared" si="509"/>
        <v>0</v>
      </c>
      <c r="K1990" s="344">
        <f t="shared" si="509"/>
        <v>0</v>
      </c>
      <c r="L1990" s="344">
        <f t="shared" si="509"/>
        <v>0</v>
      </c>
      <c r="M1990" s="344">
        <f t="shared" si="509"/>
        <v>0</v>
      </c>
      <c r="N1990" s="344">
        <f t="shared" si="509"/>
        <v>0</v>
      </c>
      <c r="O1990" s="345">
        <f t="shared" si="509"/>
        <v>0</v>
      </c>
      <c r="P1990" s="312">
        <f t="shared" si="508"/>
        <v>0</v>
      </c>
      <c r="Q1990" s="294"/>
      <c r="R1990" s="471"/>
      <c r="S1990" s="472"/>
      <c r="T1990" s="289"/>
    </row>
    <row r="1991" spans="2:20" ht="18.75" customHeight="1">
      <c r="B1991" s="292"/>
      <c r="C1991" s="313" t="s">
        <v>209</v>
      </c>
      <c r="D1991" s="315"/>
      <c r="E1991" s="315"/>
      <c r="F1991" s="315"/>
      <c r="G1991" s="315"/>
      <c r="H1991" s="315"/>
      <c r="I1991" s="315"/>
      <c r="J1991" s="315"/>
      <c r="K1991" s="315"/>
      <c r="L1991" s="315"/>
      <c r="M1991" s="315"/>
      <c r="N1991" s="315"/>
      <c r="O1991" s="316"/>
      <c r="P1991" s="312">
        <f t="shared" si="508"/>
        <v>0</v>
      </c>
      <c r="Q1991" s="294"/>
      <c r="R1991" s="471"/>
      <c r="S1991" s="472"/>
      <c r="T1991" s="289"/>
    </row>
    <row r="1992" spans="2:20" ht="18.75" customHeight="1">
      <c r="B1992" s="292"/>
      <c r="C1992" s="313" t="s">
        <v>210</v>
      </c>
      <c r="D1992" s="315"/>
      <c r="E1992" s="315"/>
      <c r="F1992" s="315"/>
      <c r="G1992" s="315"/>
      <c r="H1992" s="315"/>
      <c r="I1992" s="315"/>
      <c r="J1992" s="315"/>
      <c r="K1992" s="315"/>
      <c r="L1992" s="315"/>
      <c r="M1992" s="315"/>
      <c r="N1992" s="315"/>
      <c r="O1992" s="316"/>
      <c r="P1992" s="312">
        <f t="shared" si="508"/>
        <v>0</v>
      </c>
      <c r="Q1992" s="294"/>
      <c r="R1992" s="471"/>
      <c r="S1992" s="472"/>
      <c r="T1992" s="289"/>
    </row>
    <row r="1993" spans="2:20" ht="18.75" customHeight="1">
      <c r="B1993" s="292"/>
      <c r="C1993" s="313" t="s">
        <v>211</v>
      </c>
      <c r="D1993" s="315"/>
      <c r="E1993" s="315"/>
      <c r="F1993" s="315"/>
      <c r="G1993" s="315"/>
      <c r="H1993" s="315"/>
      <c r="I1993" s="315"/>
      <c r="J1993" s="315"/>
      <c r="K1993" s="315"/>
      <c r="L1993" s="315"/>
      <c r="M1993" s="315"/>
      <c r="N1993" s="315"/>
      <c r="O1993" s="316"/>
      <c r="P1993" s="312">
        <f t="shared" si="508"/>
        <v>0</v>
      </c>
      <c r="Q1993" s="294"/>
      <c r="R1993" s="471"/>
      <c r="S1993" s="472"/>
      <c r="T1993" s="289"/>
    </row>
    <row r="1994" spans="2:20" ht="18.75" customHeight="1">
      <c r="B1994" s="292"/>
      <c r="C1994" s="313" t="s">
        <v>212</v>
      </c>
      <c r="D1994" s="315"/>
      <c r="E1994" s="315"/>
      <c r="F1994" s="315"/>
      <c r="G1994" s="315"/>
      <c r="H1994" s="315"/>
      <c r="I1994" s="315"/>
      <c r="J1994" s="315"/>
      <c r="K1994" s="315"/>
      <c r="L1994" s="315"/>
      <c r="M1994" s="315"/>
      <c r="N1994" s="315"/>
      <c r="O1994" s="316"/>
      <c r="P1994" s="312">
        <f t="shared" si="508"/>
        <v>0</v>
      </c>
      <c r="Q1994" s="294"/>
      <c r="R1994" s="471"/>
      <c r="S1994" s="472"/>
      <c r="T1994" s="289"/>
    </row>
    <row r="1995" spans="2:20" ht="18.75" customHeight="1">
      <c r="B1995" s="292"/>
      <c r="C1995" s="342" t="s">
        <v>213</v>
      </c>
      <c r="D1995" s="310"/>
      <c r="E1995" s="310"/>
      <c r="F1995" s="310"/>
      <c r="G1995" s="310"/>
      <c r="H1995" s="310"/>
      <c r="I1995" s="310"/>
      <c r="J1995" s="310"/>
      <c r="K1995" s="310"/>
      <c r="L1995" s="310"/>
      <c r="M1995" s="310"/>
      <c r="N1995" s="310"/>
      <c r="O1995" s="311"/>
      <c r="P1995" s="312">
        <f t="shared" si="508"/>
        <v>0</v>
      </c>
      <c r="Q1995" s="294"/>
      <c r="R1995" s="471"/>
      <c r="S1995" s="472"/>
      <c r="T1995" s="289"/>
    </row>
    <row r="1996" spans="2:20" ht="18.75" customHeight="1">
      <c r="B1996" s="292"/>
      <c r="C1996" s="346" t="s">
        <v>214</v>
      </c>
      <c r="D1996" s="310"/>
      <c r="E1996" s="310"/>
      <c r="F1996" s="310"/>
      <c r="G1996" s="310"/>
      <c r="H1996" s="310"/>
      <c r="I1996" s="310"/>
      <c r="J1996" s="310"/>
      <c r="K1996" s="310"/>
      <c r="L1996" s="310"/>
      <c r="M1996" s="310"/>
      <c r="N1996" s="310"/>
      <c r="O1996" s="311"/>
      <c r="P1996" s="312">
        <f t="shared" si="508"/>
        <v>0</v>
      </c>
      <c r="Q1996" s="294"/>
      <c r="R1996" s="471"/>
      <c r="S1996" s="472"/>
      <c r="T1996" s="289"/>
    </row>
    <row r="1997" spans="2:20" ht="18.75" customHeight="1">
      <c r="B1997" s="292"/>
      <c r="C1997" s="347" t="s">
        <v>215</v>
      </c>
      <c r="D1997" s="318"/>
      <c r="E1997" s="318"/>
      <c r="F1997" s="318"/>
      <c r="G1997" s="318"/>
      <c r="H1997" s="318"/>
      <c r="I1997" s="318"/>
      <c r="J1997" s="318"/>
      <c r="K1997" s="318"/>
      <c r="L1997" s="318"/>
      <c r="M1997" s="318"/>
      <c r="N1997" s="318"/>
      <c r="O1997" s="319"/>
      <c r="P1997" s="320">
        <f t="shared" si="508"/>
        <v>0</v>
      </c>
      <c r="Q1997" s="294"/>
      <c r="R1997" s="473"/>
      <c r="S1997" s="474"/>
      <c r="T1997" s="289"/>
    </row>
    <row r="1998" spans="2:20" ht="18.75" customHeight="1">
      <c r="B1998" s="292"/>
      <c r="C1998" s="348" t="s">
        <v>216</v>
      </c>
      <c r="D1998" s="322">
        <f t="shared" ref="D1998:O1998" si="510">SUBTOTAL(9,D1977:D1997)</f>
        <v>0</v>
      </c>
      <c r="E1998" s="322">
        <f t="shared" si="510"/>
        <v>0</v>
      </c>
      <c r="F1998" s="322">
        <f t="shared" si="510"/>
        <v>0</v>
      </c>
      <c r="G1998" s="322">
        <f t="shared" si="510"/>
        <v>0</v>
      </c>
      <c r="H1998" s="322">
        <f t="shared" si="510"/>
        <v>0</v>
      </c>
      <c r="I1998" s="322">
        <f t="shared" si="510"/>
        <v>0</v>
      </c>
      <c r="J1998" s="322">
        <f t="shared" si="510"/>
        <v>0</v>
      </c>
      <c r="K1998" s="322">
        <f t="shared" si="510"/>
        <v>0</v>
      </c>
      <c r="L1998" s="322">
        <f t="shared" si="510"/>
        <v>0</v>
      </c>
      <c r="M1998" s="322">
        <f t="shared" si="510"/>
        <v>0</v>
      </c>
      <c r="N1998" s="322">
        <f t="shared" si="510"/>
        <v>0</v>
      </c>
      <c r="O1998" s="323">
        <f t="shared" si="510"/>
        <v>0</v>
      </c>
      <c r="P1998" s="324">
        <f t="shared" si="508"/>
        <v>0</v>
      </c>
      <c r="Q1998" s="294"/>
      <c r="R1998" s="475"/>
      <c r="S1998" s="476"/>
      <c r="T1998" s="289"/>
    </row>
    <row r="1999" spans="2:20" ht="6" customHeight="1">
      <c r="B1999" s="292"/>
      <c r="C1999" s="294"/>
      <c r="D1999" s="294"/>
      <c r="E1999" s="294"/>
      <c r="F1999" s="294"/>
      <c r="G1999" s="294"/>
      <c r="H1999" s="294"/>
      <c r="I1999" s="294"/>
      <c r="J1999" s="294"/>
      <c r="K1999" s="294"/>
      <c r="L1999" s="294"/>
      <c r="M1999" s="294"/>
      <c r="N1999" s="294"/>
      <c r="O1999" s="294"/>
      <c r="P1999" s="294"/>
      <c r="Q1999" s="294"/>
      <c r="R1999" s="325"/>
      <c r="S1999" s="325"/>
      <c r="T1999" s="289"/>
    </row>
    <row r="2000" spans="2:20" ht="18.75" customHeight="1">
      <c r="B2000" s="326"/>
      <c r="C2000" s="342" t="s">
        <v>217</v>
      </c>
      <c r="D2000" s="327"/>
      <c r="E2000" s="327"/>
      <c r="F2000" s="327"/>
      <c r="G2000" s="327"/>
      <c r="H2000" s="327"/>
      <c r="I2000" s="327"/>
      <c r="J2000" s="327"/>
      <c r="K2000" s="327"/>
      <c r="L2000" s="327"/>
      <c r="M2000" s="327"/>
      <c r="N2000" s="327"/>
      <c r="O2000" s="328"/>
      <c r="P2000" s="329">
        <f t="shared" ref="P2000:P2001" si="511">SUM(D2000:O2000)</f>
        <v>0</v>
      </c>
      <c r="Q2000" s="294"/>
      <c r="R2000" s="471"/>
      <c r="S2000" s="472"/>
      <c r="T2000" s="289"/>
    </row>
    <row r="2001" spans="2:24" ht="18.75" customHeight="1">
      <c r="B2001" s="326"/>
      <c r="C2001" s="342" t="s">
        <v>218</v>
      </c>
      <c r="D2001" s="327"/>
      <c r="E2001" s="327"/>
      <c r="F2001" s="327"/>
      <c r="G2001" s="327"/>
      <c r="H2001" s="327"/>
      <c r="I2001" s="327"/>
      <c r="J2001" s="327"/>
      <c r="K2001" s="327"/>
      <c r="L2001" s="327"/>
      <c r="M2001" s="327"/>
      <c r="N2001" s="330"/>
      <c r="O2001" s="331"/>
      <c r="P2001" s="332">
        <f t="shared" si="511"/>
        <v>0</v>
      </c>
      <c r="Q2001" s="294"/>
      <c r="R2001" s="473"/>
      <c r="S2001" s="474"/>
      <c r="T2001" s="289"/>
    </row>
    <row r="2002" spans="2:24" s="308" customFormat="1" ht="18.75" customHeight="1">
      <c r="B2002" s="301"/>
      <c r="C2002" s="294"/>
      <c r="D2002" s="294"/>
      <c r="E2002" s="294"/>
      <c r="F2002" s="294"/>
      <c r="G2002" s="294"/>
      <c r="H2002" s="294"/>
      <c r="I2002" s="294"/>
      <c r="J2002" s="294"/>
      <c r="K2002" s="294"/>
      <c r="L2002" s="294"/>
      <c r="M2002" s="294"/>
      <c r="N2002" s="349" t="s">
        <v>219</v>
      </c>
      <c r="O2002" s="349"/>
      <c r="P2002" s="335">
        <f t="shared" ref="P2002:P2039" si="512">ROUND(IF(P2000*P2001=0,0,P1998/P2000*P2001),2)</f>
        <v>0</v>
      </c>
      <c r="Q2002" s="306"/>
      <c r="R2002" s="477"/>
      <c r="S2002" s="478"/>
      <c r="T2002" s="307"/>
    </row>
    <row r="2003" spans="2:24" ht="30" customHeight="1">
      <c r="B2003" s="289"/>
      <c r="C2003" s="294"/>
      <c r="D2003" s="294"/>
      <c r="E2003" s="294"/>
      <c r="F2003" s="294"/>
      <c r="G2003" s="294"/>
      <c r="H2003" s="294"/>
      <c r="I2003" s="294"/>
      <c r="J2003" s="294"/>
      <c r="K2003" s="294"/>
      <c r="L2003" s="294"/>
      <c r="M2003" s="294"/>
      <c r="N2003" s="294"/>
      <c r="O2003" s="294"/>
      <c r="P2003" s="294"/>
      <c r="Q2003" s="294"/>
      <c r="R2003" s="294"/>
      <c r="S2003" s="294"/>
      <c r="T2003" s="289"/>
    </row>
    <row r="2004" spans="2:24" ht="18.75" customHeight="1">
      <c r="B2004" s="292">
        <f t="shared" ref="B2004" si="513">D2004</f>
        <v>0</v>
      </c>
      <c r="C2004" s="337" t="s">
        <v>183</v>
      </c>
      <c r="D2004" s="479"/>
      <c r="E2004" s="480"/>
      <c r="F2004" s="480"/>
      <c r="G2004" s="480"/>
      <c r="H2004" s="480"/>
      <c r="I2004" s="481"/>
      <c r="J2004" s="294"/>
      <c r="K2004" s="294"/>
      <c r="L2004" s="295"/>
      <c r="M2004" s="294"/>
      <c r="N2004" s="294"/>
      <c r="O2004" s="294"/>
      <c r="P2004" s="296"/>
      <c r="Q2004" s="294"/>
      <c r="R2004" s="296"/>
      <c r="S2004" s="296"/>
      <c r="T2004" s="289"/>
    </row>
    <row r="2005" spans="2:24" ht="18.75" customHeight="1">
      <c r="B2005" s="292"/>
      <c r="C2005" s="338" t="s">
        <v>184</v>
      </c>
      <c r="D2005" s="479"/>
      <c r="E2005" s="480"/>
      <c r="F2005" s="480"/>
      <c r="G2005" s="480"/>
      <c r="H2005" s="480"/>
      <c r="I2005" s="481"/>
      <c r="J2005" s="294"/>
      <c r="K2005" s="295"/>
      <c r="L2005" s="294"/>
      <c r="M2005" s="294"/>
      <c r="N2005" s="294"/>
      <c r="O2005" s="294"/>
      <c r="P2005" s="296"/>
      <c r="Q2005" s="294"/>
      <c r="R2005" s="296"/>
      <c r="S2005" s="296"/>
      <c r="T2005" s="289"/>
    </row>
    <row r="2006" spans="2:24" ht="18.75" customHeight="1">
      <c r="B2006" s="292">
        <f t="shared" ref="B2006:B2008" si="514">D2006</f>
        <v>0</v>
      </c>
      <c r="C2006" s="338" t="s">
        <v>8</v>
      </c>
      <c r="D2006" s="479"/>
      <c r="E2006" s="480"/>
      <c r="F2006" s="480"/>
      <c r="G2006" s="480"/>
      <c r="H2006" s="480"/>
      <c r="I2006" s="481"/>
      <c r="J2006" s="294"/>
      <c r="K2006" s="294"/>
      <c r="L2006" s="295"/>
      <c r="M2006" s="294"/>
      <c r="N2006" s="294"/>
      <c r="O2006" s="294"/>
      <c r="P2006" s="296"/>
      <c r="Q2006" s="294"/>
      <c r="R2006" s="339" t="s">
        <v>185</v>
      </c>
      <c r="S2006" s="340"/>
      <c r="T2006" s="289"/>
    </row>
    <row r="2007" spans="2:24" ht="18.75" customHeight="1">
      <c r="B2007" s="292">
        <f t="shared" si="514"/>
        <v>0</v>
      </c>
      <c r="C2007" s="338" t="s">
        <v>186</v>
      </c>
      <c r="D2007" s="479"/>
      <c r="E2007" s="480"/>
      <c r="F2007" s="480"/>
      <c r="G2007" s="480"/>
      <c r="H2007" s="480"/>
      <c r="I2007" s="481"/>
      <c r="J2007" s="294"/>
      <c r="K2007" s="294"/>
      <c r="L2007" s="295"/>
      <c r="M2007" s="294"/>
      <c r="N2007" s="294"/>
      <c r="O2007" s="294"/>
      <c r="P2007" s="296"/>
      <c r="Q2007" s="294"/>
      <c r="R2007" s="298" t="s">
        <v>189</v>
      </c>
      <c r="S2007" s="299"/>
      <c r="T2007" s="289"/>
    </row>
    <row r="2008" spans="2:24" ht="18.75" customHeight="1">
      <c r="B2008" s="292">
        <f t="shared" si="514"/>
        <v>0</v>
      </c>
      <c r="C2008" s="338" t="s">
        <v>190</v>
      </c>
      <c r="D2008" s="479"/>
      <c r="E2008" s="480"/>
      <c r="F2008" s="480"/>
      <c r="G2008" s="480"/>
      <c r="H2008" s="480"/>
      <c r="I2008" s="481"/>
      <c r="J2008" s="294"/>
      <c r="K2008" s="294"/>
      <c r="L2008" s="295"/>
      <c r="M2008" s="294"/>
      <c r="N2008" s="294"/>
      <c r="O2008" s="294"/>
      <c r="P2008" s="296"/>
      <c r="Q2008" s="294"/>
      <c r="R2008" s="298" t="s">
        <v>191</v>
      </c>
      <c r="S2008" s="299"/>
      <c r="T2008" s="289"/>
    </row>
    <row r="2009" spans="2:24" ht="18.75" customHeight="1">
      <c r="B2009" s="292"/>
      <c r="C2009" s="338" t="s">
        <v>172</v>
      </c>
      <c r="D2009" s="471"/>
      <c r="E2009" s="482"/>
      <c r="F2009" s="482"/>
      <c r="G2009" s="482"/>
      <c r="H2009" s="482"/>
      <c r="I2009" s="472"/>
      <c r="J2009" s="294"/>
      <c r="K2009" s="295"/>
      <c r="L2009" s="294"/>
      <c r="M2009" s="294"/>
      <c r="N2009" s="294"/>
      <c r="O2009" s="294"/>
      <c r="P2009" s="296"/>
      <c r="Q2009" s="294"/>
      <c r="R2009" s="298" t="s">
        <v>192</v>
      </c>
      <c r="S2009" s="299"/>
      <c r="T2009" s="289"/>
    </row>
    <row r="2010" spans="2:24" ht="18.75" customHeight="1">
      <c r="B2010" s="341">
        <f t="shared" ref="B2010" si="515">D2010</f>
        <v>0</v>
      </c>
      <c r="C2010" s="338" t="s">
        <v>193</v>
      </c>
      <c r="D2010" s="483"/>
      <c r="E2010" s="484"/>
      <c r="F2010" s="484"/>
      <c r="G2010" s="484"/>
      <c r="H2010" s="484"/>
      <c r="I2010" s="485"/>
      <c r="J2010" s="294"/>
      <c r="K2010" s="295"/>
      <c r="L2010" s="294"/>
      <c r="M2010" s="294"/>
      <c r="N2010" s="294"/>
      <c r="O2010" s="294"/>
      <c r="P2010" s="296"/>
      <c r="Q2010" s="294"/>
      <c r="R2010" s="296"/>
      <c r="S2010" s="296"/>
      <c r="T2010" s="289"/>
    </row>
    <row r="2011" spans="2:24" ht="12" customHeight="1">
      <c r="B2011" s="292"/>
      <c r="C2011" s="294"/>
      <c r="D2011" s="294"/>
      <c r="E2011" s="294"/>
      <c r="F2011" s="294"/>
      <c r="G2011" s="294"/>
      <c r="H2011" s="294"/>
      <c r="I2011" s="294"/>
      <c r="J2011" s="294"/>
      <c r="K2011" s="294"/>
      <c r="L2011" s="294"/>
      <c r="M2011" s="294"/>
      <c r="N2011" s="294"/>
      <c r="O2011" s="294"/>
      <c r="P2011" s="294"/>
      <c r="Q2011" s="294"/>
      <c r="R2011" s="294"/>
      <c r="S2011" s="294"/>
      <c r="T2011" s="289"/>
    </row>
    <row r="2012" spans="2:24" s="308" customFormat="1" ht="18.75" customHeight="1">
      <c r="B2012" s="301"/>
      <c r="C2012" s="338" t="s">
        <v>187</v>
      </c>
      <c r="D2012" s="303"/>
      <c r="E2012" s="303"/>
      <c r="F2012" s="303"/>
      <c r="G2012" s="303"/>
      <c r="H2012" s="303"/>
      <c r="I2012" s="303"/>
      <c r="J2012" s="303"/>
      <c r="K2012" s="303"/>
      <c r="L2012" s="303"/>
      <c r="M2012" s="303"/>
      <c r="N2012" s="303"/>
      <c r="O2012" s="304"/>
      <c r="P2012" s="305" t="s">
        <v>188</v>
      </c>
      <c r="Q2012" s="306"/>
      <c r="R2012" s="486" t="s">
        <v>194</v>
      </c>
      <c r="S2012" s="487"/>
      <c r="T2012" s="307"/>
      <c r="V2012" s="288"/>
      <c r="W2012" s="288"/>
      <c r="X2012" s="288"/>
    </row>
    <row r="2013" spans="2:24" ht="6" customHeight="1">
      <c r="B2013" s="292"/>
      <c r="C2013" s="294"/>
      <c r="D2013" s="294"/>
      <c r="E2013" s="294"/>
      <c r="F2013" s="294"/>
      <c r="G2013" s="294"/>
      <c r="H2013" s="294"/>
      <c r="I2013" s="294"/>
      <c r="J2013" s="294"/>
      <c r="K2013" s="294"/>
      <c r="L2013" s="294"/>
      <c r="M2013" s="294"/>
      <c r="N2013" s="294"/>
      <c r="O2013" s="294"/>
      <c r="P2013" s="294"/>
      <c r="Q2013" s="294"/>
      <c r="R2013" s="294"/>
      <c r="S2013" s="294"/>
      <c r="T2013" s="289"/>
    </row>
    <row r="2014" spans="2:24" ht="18.75" customHeight="1">
      <c r="B2014" s="292"/>
      <c r="C2014" s="342" t="s">
        <v>195</v>
      </c>
      <c r="D2014" s="310"/>
      <c r="E2014" s="310"/>
      <c r="F2014" s="310"/>
      <c r="G2014" s="310"/>
      <c r="H2014" s="310"/>
      <c r="I2014" s="310"/>
      <c r="J2014" s="310"/>
      <c r="K2014" s="310"/>
      <c r="L2014" s="310"/>
      <c r="M2014" s="310"/>
      <c r="N2014" s="310"/>
      <c r="O2014" s="311"/>
      <c r="P2014" s="312">
        <f t="shared" ref="P2014:P2024" si="516">SUM(D2014:O2014)</f>
        <v>0</v>
      </c>
      <c r="Q2014" s="294"/>
      <c r="R2014" s="471"/>
      <c r="S2014" s="472"/>
      <c r="T2014" s="289"/>
    </row>
    <row r="2015" spans="2:24" ht="18.75" customHeight="1">
      <c r="B2015" s="292"/>
      <c r="C2015" s="342" t="s">
        <v>196</v>
      </c>
      <c r="D2015" s="155"/>
      <c r="E2015" s="155"/>
      <c r="F2015" s="155"/>
      <c r="G2015" s="155"/>
      <c r="H2015" s="155"/>
      <c r="I2015" s="155"/>
      <c r="J2015" s="155"/>
      <c r="K2015" s="155"/>
      <c r="L2015" s="155"/>
      <c r="M2015" s="155"/>
      <c r="N2015" s="155"/>
      <c r="O2015" s="156"/>
      <c r="P2015" s="312">
        <f t="shared" si="516"/>
        <v>0</v>
      </c>
      <c r="Q2015" s="294"/>
      <c r="R2015" s="471"/>
      <c r="S2015" s="472"/>
      <c r="T2015" s="289"/>
    </row>
    <row r="2016" spans="2:24" ht="18.75" customHeight="1">
      <c r="B2016" s="292"/>
      <c r="C2016" s="343" t="s">
        <v>197</v>
      </c>
      <c r="D2016" s="310"/>
      <c r="E2016" s="310"/>
      <c r="F2016" s="310"/>
      <c r="G2016" s="310"/>
      <c r="H2016" s="310"/>
      <c r="I2016" s="310"/>
      <c r="J2016" s="310"/>
      <c r="K2016" s="310"/>
      <c r="L2016" s="310"/>
      <c r="M2016" s="310"/>
      <c r="N2016" s="310"/>
      <c r="O2016" s="311"/>
      <c r="P2016" s="312">
        <f t="shared" si="516"/>
        <v>0</v>
      </c>
      <c r="Q2016" s="294"/>
      <c r="R2016" s="471"/>
      <c r="S2016" s="472"/>
      <c r="T2016" s="289"/>
    </row>
    <row r="2017" spans="2:20" ht="18.75" customHeight="1">
      <c r="B2017" s="292"/>
      <c r="C2017" s="343" t="s">
        <v>198</v>
      </c>
      <c r="D2017" s="310"/>
      <c r="E2017" s="310"/>
      <c r="F2017" s="310"/>
      <c r="G2017" s="310"/>
      <c r="H2017" s="310"/>
      <c r="I2017" s="310"/>
      <c r="J2017" s="310"/>
      <c r="K2017" s="310"/>
      <c r="L2017" s="310"/>
      <c r="M2017" s="310"/>
      <c r="N2017" s="310"/>
      <c r="O2017" s="311"/>
      <c r="P2017" s="312">
        <f t="shared" si="516"/>
        <v>0</v>
      </c>
      <c r="Q2017" s="294"/>
      <c r="R2017" s="471"/>
      <c r="S2017" s="472"/>
      <c r="T2017" s="289"/>
    </row>
    <row r="2018" spans="2:20" ht="18.75" customHeight="1">
      <c r="B2018" s="292"/>
      <c r="C2018" s="343" t="s">
        <v>199</v>
      </c>
      <c r="D2018" s="310"/>
      <c r="E2018" s="310"/>
      <c r="F2018" s="310"/>
      <c r="G2018" s="310"/>
      <c r="H2018" s="310"/>
      <c r="I2018" s="310"/>
      <c r="J2018" s="310"/>
      <c r="K2018" s="310"/>
      <c r="L2018" s="310"/>
      <c r="M2018" s="310"/>
      <c r="N2018" s="310"/>
      <c r="O2018" s="311"/>
      <c r="P2018" s="312">
        <f t="shared" si="516"/>
        <v>0</v>
      </c>
      <c r="Q2018" s="294"/>
      <c r="R2018" s="471"/>
      <c r="S2018" s="472"/>
      <c r="T2018" s="289"/>
    </row>
    <row r="2019" spans="2:20" ht="18.75" customHeight="1">
      <c r="B2019" s="292"/>
      <c r="C2019" s="343" t="s">
        <v>200</v>
      </c>
      <c r="D2019" s="310"/>
      <c r="E2019" s="310"/>
      <c r="F2019" s="310"/>
      <c r="G2019" s="310"/>
      <c r="H2019" s="310"/>
      <c r="I2019" s="310"/>
      <c r="J2019" s="310"/>
      <c r="K2019" s="310"/>
      <c r="L2019" s="310"/>
      <c r="M2019" s="310"/>
      <c r="N2019" s="310"/>
      <c r="O2019" s="311"/>
      <c r="P2019" s="312">
        <f t="shared" si="516"/>
        <v>0</v>
      </c>
      <c r="Q2019" s="294"/>
      <c r="R2019" s="471"/>
      <c r="S2019" s="472"/>
      <c r="T2019" s="289"/>
    </row>
    <row r="2020" spans="2:20" ht="18.75" customHeight="1">
      <c r="B2020" s="292"/>
      <c r="C2020" s="343" t="s">
        <v>201</v>
      </c>
      <c r="D2020" s="310"/>
      <c r="E2020" s="310"/>
      <c r="F2020" s="310"/>
      <c r="G2020" s="310"/>
      <c r="H2020" s="310"/>
      <c r="I2020" s="310"/>
      <c r="J2020" s="310"/>
      <c r="K2020" s="310"/>
      <c r="L2020" s="310"/>
      <c r="M2020" s="310"/>
      <c r="N2020" s="310"/>
      <c r="O2020" s="311"/>
      <c r="P2020" s="312">
        <f t="shared" si="516"/>
        <v>0</v>
      </c>
      <c r="Q2020" s="294"/>
      <c r="R2020" s="471"/>
      <c r="S2020" s="472"/>
      <c r="T2020" s="289"/>
    </row>
    <row r="2021" spans="2:20" ht="18.75" customHeight="1">
      <c r="B2021" s="292"/>
      <c r="C2021" s="343" t="s">
        <v>202</v>
      </c>
      <c r="D2021" s="310"/>
      <c r="E2021" s="310"/>
      <c r="F2021" s="310"/>
      <c r="G2021" s="310"/>
      <c r="H2021" s="310"/>
      <c r="I2021" s="310"/>
      <c r="J2021" s="310"/>
      <c r="K2021" s="310"/>
      <c r="L2021" s="310"/>
      <c r="M2021" s="310"/>
      <c r="N2021" s="310"/>
      <c r="O2021" s="311"/>
      <c r="P2021" s="312">
        <f t="shared" si="516"/>
        <v>0</v>
      </c>
      <c r="Q2021" s="294"/>
      <c r="R2021" s="471"/>
      <c r="S2021" s="472"/>
      <c r="T2021" s="289"/>
    </row>
    <row r="2022" spans="2:20" ht="18.75" customHeight="1">
      <c r="B2022" s="292"/>
      <c r="C2022" s="343" t="s">
        <v>203</v>
      </c>
      <c r="D2022" s="310"/>
      <c r="E2022" s="310"/>
      <c r="F2022" s="310"/>
      <c r="G2022" s="310"/>
      <c r="H2022" s="310"/>
      <c r="I2022" s="310"/>
      <c r="J2022" s="310"/>
      <c r="K2022" s="310"/>
      <c r="L2022" s="310"/>
      <c r="M2022" s="310"/>
      <c r="N2022" s="310"/>
      <c r="O2022" s="311"/>
      <c r="P2022" s="312">
        <f t="shared" si="516"/>
        <v>0</v>
      </c>
      <c r="Q2022" s="294"/>
      <c r="R2022" s="471"/>
      <c r="S2022" s="472"/>
      <c r="T2022" s="289"/>
    </row>
    <row r="2023" spans="2:20" ht="18.75" customHeight="1">
      <c r="B2023" s="292"/>
      <c r="C2023" s="343" t="s">
        <v>204</v>
      </c>
      <c r="D2023" s="310"/>
      <c r="E2023" s="310"/>
      <c r="F2023" s="310"/>
      <c r="G2023" s="310"/>
      <c r="H2023" s="310"/>
      <c r="I2023" s="310"/>
      <c r="J2023" s="310"/>
      <c r="K2023" s="310"/>
      <c r="L2023" s="310"/>
      <c r="M2023" s="310"/>
      <c r="N2023" s="310"/>
      <c r="O2023" s="311"/>
      <c r="P2023" s="312">
        <f t="shared" si="516"/>
        <v>0</v>
      </c>
      <c r="Q2023" s="294"/>
      <c r="R2023" s="471"/>
      <c r="S2023" s="472"/>
      <c r="T2023" s="289"/>
    </row>
    <row r="2024" spans="2:20" ht="18.75" customHeight="1">
      <c r="B2024" s="292"/>
      <c r="C2024" s="338" t="s">
        <v>205</v>
      </c>
      <c r="D2024" s="344">
        <f t="shared" ref="D2024:O2024" si="517">SUBTOTAL(9,D2014:D2023)</f>
        <v>0</v>
      </c>
      <c r="E2024" s="344">
        <f t="shared" si="517"/>
        <v>0</v>
      </c>
      <c r="F2024" s="344">
        <f t="shared" si="517"/>
        <v>0</v>
      </c>
      <c r="G2024" s="344">
        <f t="shared" si="517"/>
        <v>0</v>
      </c>
      <c r="H2024" s="344">
        <f t="shared" si="517"/>
        <v>0</v>
      </c>
      <c r="I2024" s="344">
        <f t="shared" si="517"/>
        <v>0</v>
      </c>
      <c r="J2024" s="344">
        <f t="shared" si="517"/>
        <v>0</v>
      </c>
      <c r="K2024" s="344">
        <f t="shared" si="517"/>
        <v>0</v>
      </c>
      <c r="L2024" s="344">
        <f t="shared" si="517"/>
        <v>0</v>
      </c>
      <c r="M2024" s="344">
        <f t="shared" si="517"/>
        <v>0</v>
      </c>
      <c r="N2024" s="344">
        <f t="shared" si="517"/>
        <v>0</v>
      </c>
      <c r="O2024" s="345">
        <f t="shared" si="517"/>
        <v>0</v>
      </c>
      <c r="P2024" s="312">
        <f t="shared" si="516"/>
        <v>0</v>
      </c>
      <c r="Q2024" s="294"/>
      <c r="R2024" s="471"/>
      <c r="S2024" s="472"/>
      <c r="T2024" s="289"/>
    </row>
    <row r="2025" spans="2:20" ht="18.75" customHeight="1">
      <c r="B2025" s="292"/>
      <c r="C2025" s="313" t="s">
        <v>206</v>
      </c>
      <c r="D2025" s="315"/>
      <c r="E2025" s="315"/>
      <c r="F2025" s="315"/>
      <c r="G2025" s="315"/>
      <c r="H2025" s="315"/>
      <c r="I2025" s="315"/>
      <c r="J2025" s="315"/>
      <c r="K2025" s="315"/>
      <c r="L2025" s="315"/>
      <c r="M2025" s="315"/>
      <c r="N2025" s="315"/>
      <c r="O2025" s="316"/>
      <c r="P2025" s="312">
        <f t="shared" ref="P2025:P2035" si="518">SUM(D2025:O2025)</f>
        <v>0</v>
      </c>
      <c r="Q2025" s="294"/>
      <c r="R2025" s="471"/>
      <c r="S2025" s="472"/>
      <c r="T2025" s="289"/>
    </row>
    <row r="2026" spans="2:20" ht="18.75" customHeight="1">
      <c r="B2026" s="292"/>
      <c r="C2026" s="313" t="s">
        <v>207</v>
      </c>
      <c r="D2026" s="315"/>
      <c r="E2026" s="315"/>
      <c r="F2026" s="315"/>
      <c r="G2026" s="315"/>
      <c r="H2026" s="315"/>
      <c r="I2026" s="315"/>
      <c r="J2026" s="315"/>
      <c r="K2026" s="315"/>
      <c r="L2026" s="315"/>
      <c r="M2026" s="315"/>
      <c r="N2026" s="315"/>
      <c r="O2026" s="316"/>
      <c r="P2026" s="312">
        <f t="shared" si="518"/>
        <v>0</v>
      </c>
      <c r="Q2026" s="294"/>
      <c r="R2026" s="471"/>
      <c r="S2026" s="472"/>
      <c r="T2026" s="289"/>
    </row>
    <row r="2027" spans="2:20" ht="18.75" customHeight="1">
      <c r="B2027" s="292"/>
      <c r="C2027" s="338" t="s">
        <v>208</v>
      </c>
      <c r="D2027" s="344">
        <f t="shared" ref="D2027:O2027" si="519">SUBTOTAL(9,D2025:D2026)</f>
        <v>0</v>
      </c>
      <c r="E2027" s="344">
        <f t="shared" si="519"/>
        <v>0</v>
      </c>
      <c r="F2027" s="344">
        <f t="shared" si="519"/>
        <v>0</v>
      </c>
      <c r="G2027" s="344">
        <f t="shared" si="519"/>
        <v>0</v>
      </c>
      <c r="H2027" s="344">
        <f t="shared" si="519"/>
        <v>0</v>
      </c>
      <c r="I2027" s="344">
        <f t="shared" si="519"/>
        <v>0</v>
      </c>
      <c r="J2027" s="344">
        <f t="shared" si="519"/>
        <v>0</v>
      </c>
      <c r="K2027" s="344">
        <f t="shared" si="519"/>
        <v>0</v>
      </c>
      <c r="L2027" s="344">
        <f t="shared" si="519"/>
        <v>0</v>
      </c>
      <c r="M2027" s="344">
        <f t="shared" si="519"/>
        <v>0</v>
      </c>
      <c r="N2027" s="344">
        <f t="shared" si="519"/>
        <v>0</v>
      </c>
      <c r="O2027" s="345">
        <f t="shared" si="519"/>
        <v>0</v>
      </c>
      <c r="P2027" s="312">
        <f t="shared" si="518"/>
        <v>0</v>
      </c>
      <c r="Q2027" s="294"/>
      <c r="R2027" s="471"/>
      <c r="S2027" s="472"/>
      <c r="T2027" s="289"/>
    </row>
    <row r="2028" spans="2:20" ht="18.75" customHeight="1">
      <c r="B2028" s="292"/>
      <c r="C2028" s="313" t="s">
        <v>209</v>
      </c>
      <c r="D2028" s="315"/>
      <c r="E2028" s="315"/>
      <c r="F2028" s="315"/>
      <c r="G2028" s="315"/>
      <c r="H2028" s="315"/>
      <c r="I2028" s="315"/>
      <c r="J2028" s="315"/>
      <c r="K2028" s="315"/>
      <c r="L2028" s="315"/>
      <c r="M2028" s="315"/>
      <c r="N2028" s="315"/>
      <c r="O2028" s="316"/>
      <c r="P2028" s="312">
        <f t="shared" si="518"/>
        <v>0</v>
      </c>
      <c r="Q2028" s="294"/>
      <c r="R2028" s="471"/>
      <c r="S2028" s="472"/>
      <c r="T2028" s="289"/>
    </row>
    <row r="2029" spans="2:20" ht="18.75" customHeight="1">
      <c r="B2029" s="292"/>
      <c r="C2029" s="313" t="s">
        <v>210</v>
      </c>
      <c r="D2029" s="315"/>
      <c r="E2029" s="315"/>
      <c r="F2029" s="315"/>
      <c r="G2029" s="315"/>
      <c r="H2029" s="315"/>
      <c r="I2029" s="315"/>
      <c r="J2029" s="315"/>
      <c r="K2029" s="315"/>
      <c r="L2029" s="315"/>
      <c r="M2029" s="315"/>
      <c r="N2029" s="315"/>
      <c r="O2029" s="316"/>
      <c r="P2029" s="312">
        <f t="shared" si="518"/>
        <v>0</v>
      </c>
      <c r="Q2029" s="294"/>
      <c r="R2029" s="471"/>
      <c r="S2029" s="472"/>
      <c r="T2029" s="289"/>
    </row>
    <row r="2030" spans="2:20" ht="18.75" customHeight="1">
      <c r="B2030" s="292"/>
      <c r="C2030" s="313" t="s">
        <v>211</v>
      </c>
      <c r="D2030" s="315"/>
      <c r="E2030" s="315"/>
      <c r="F2030" s="315"/>
      <c r="G2030" s="315"/>
      <c r="H2030" s="315"/>
      <c r="I2030" s="315"/>
      <c r="J2030" s="315"/>
      <c r="K2030" s="315"/>
      <c r="L2030" s="315"/>
      <c r="M2030" s="315"/>
      <c r="N2030" s="315"/>
      <c r="O2030" s="316"/>
      <c r="P2030" s="312">
        <f t="shared" si="518"/>
        <v>0</v>
      </c>
      <c r="Q2030" s="294"/>
      <c r="R2030" s="471"/>
      <c r="S2030" s="472"/>
      <c r="T2030" s="289"/>
    </row>
    <row r="2031" spans="2:20" ht="18.75" customHeight="1">
      <c r="B2031" s="292"/>
      <c r="C2031" s="313" t="s">
        <v>212</v>
      </c>
      <c r="D2031" s="315"/>
      <c r="E2031" s="315"/>
      <c r="F2031" s="315"/>
      <c r="G2031" s="315"/>
      <c r="H2031" s="315"/>
      <c r="I2031" s="315"/>
      <c r="J2031" s="315"/>
      <c r="K2031" s="315"/>
      <c r="L2031" s="315"/>
      <c r="M2031" s="315"/>
      <c r="N2031" s="315"/>
      <c r="O2031" s="316"/>
      <c r="P2031" s="312">
        <f t="shared" si="518"/>
        <v>0</v>
      </c>
      <c r="Q2031" s="294"/>
      <c r="R2031" s="471"/>
      <c r="S2031" s="472"/>
      <c r="T2031" s="289"/>
    </row>
    <row r="2032" spans="2:20" ht="18.75" customHeight="1">
      <c r="B2032" s="292"/>
      <c r="C2032" s="342" t="s">
        <v>213</v>
      </c>
      <c r="D2032" s="310"/>
      <c r="E2032" s="310"/>
      <c r="F2032" s="310"/>
      <c r="G2032" s="310"/>
      <c r="H2032" s="310"/>
      <c r="I2032" s="310"/>
      <c r="J2032" s="310"/>
      <c r="K2032" s="310"/>
      <c r="L2032" s="310"/>
      <c r="M2032" s="310"/>
      <c r="N2032" s="310"/>
      <c r="O2032" s="311"/>
      <c r="P2032" s="312">
        <f t="shared" si="518"/>
        <v>0</v>
      </c>
      <c r="Q2032" s="294"/>
      <c r="R2032" s="471"/>
      <c r="S2032" s="472"/>
      <c r="T2032" s="289"/>
    </row>
    <row r="2033" spans="2:20" ht="18.75" customHeight="1">
      <c r="B2033" s="292"/>
      <c r="C2033" s="346" t="s">
        <v>214</v>
      </c>
      <c r="D2033" s="310"/>
      <c r="E2033" s="310"/>
      <c r="F2033" s="310"/>
      <c r="G2033" s="310"/>
      <c r="H2033" s="310"/>
      <c r="I2033" s="310"/>
      <c r="J2033" s="310"/>
      <c r="K2033" s="310"/>
      <c r="L2033" s="310"/>
      <c r="M2033" s="310"/>
      <c r="N2033" s="310"/>
      <c r="O2033" s="311"/>
      <c r="P2033" s="312">
        <f t="shared" si="518"/>
        <v>0</v>
      </c>
      <c r="Q2033" s="294"/>
      <c r="R2033" s="471"/>
      <c r="S2033" s="472"/>
      <c r="T2033" s="289"/>
    </row>
    <row r="2034" spans="2:20" ht="18.75" customHeight="1">
      <c r="B2034" s="292"/>
      <c r="C2034" s="347" t="s">
        <v>215</v>
      </c>
      <c r="D2034" s="318"/>
      <c r="E2034" s="318"/>
      <c r="F2034" s="318"/>
      <c r="G2034" s="318"/>
      <c r="H2034" s="318"/>
      <c r="I2034" s="318"/>
      <c r="J2034" s="318"/>
      <c r="K2034" s="318"/>
      <c r="L2034" s="318"/>
      <c r="M2034" s="318"/>
      <c r="N2034" s="318"/>
      <c r="O2034" s="319"/>
      <c r="P2034" s="320">
        <f t="shared" si="518"/>
        <v>0</v>
      </c>
      <c r="Q2034" s="294"/>
      <c r="R2034" s="473"/>
      <c r="S2034" s="474"/>
      <c r="T2034" s="289"/>
    </row>
    <row r="2035" spans="2:20" ht="18.75" customHeight="1">
      <c r="B2035" s="292"/>
      <c r="C2035" s="348" t="s">
        <v>216</v>
      </c>
      <c r="D2035" s="322">
        <f t="shared" ref="D2035:O2035" si="520">SUBTOTAL(9,D2014:D2034)</f>
        <v>0</v>
      </c>
      <c r="E2035" s="322">
        <f t="shared" si="520"/>
        <v>0</v>
      </c>
      <c r="F2035" s="322">
        <f t="shared" si="520"/>
        <v>0</v>
      </c>
      <c r="G2035" s="322">
        <f t="shared" si="520"/>
        <v>0</v>
      </c>
      <c r="H2035" s="322">
        <f t="shared" si="520"/>
        <v>0</v>
      </c>
      <c r="I2035" s="322">
        <f t="shared" si="520"/>
        <v>0</v>
      </c>
      <c r="J2035" s="322">
        <f t="shared" si="520"/>
        <v>0</v>
      </c>
      <c r="K2035" s="322">
        <f t="shared" si="520"/>
        <v>0</v>
      </c>
      <c r="L2035" s="322">
        <f t="shared" si="520"/>
        <v>0</v>
      </c>
      <c r="M2035" s="322">
        <f t="shared" si="520"/>
        <v>0</v>
      </c>
      <c r="N2035" s="322">
        <f t="shared" si="520"/>
        <v>0</v>
      </c>
      <c r="O2035" s="323">
        <f t="shared" si="520"/>
        <v>0</v>
      </c>
      <c r="P2035" s="324">
        <f t="shared" si="518"/>
        <v>0</v>
      </c>
      <c r="Q2035" s="294"/>
      <c r="R2035" s="475"/>
      <c r="S2035" s="476"/>
      <c r="T2035" s="289"/>
    </row>
    <row r="2036" spans="2:20" ht="6" customHeight="1">
      <c r="B2036" s="292"/>
      <c r="C2036" s="294"/>
      <c r="D2036" s="294"/>
      <c r="E2036" s="294"/>
      <c r="F2036" s="294"/>
      <c r="G2036" s="294"/>
      <c r="H2036" s="294"/>
      <c r="I2036" s="294"/>
      <c r="J2036" s="294"/>
      <c r="K2036" s="294"/>
      <c r="L2036" s="294"/>
      <c r="M2036" s="294"/>
      <c r="N2036" s="294"/>
      <c r="O2036" s="294"/>
      <c r="P2036" s="294"/>
      <c r="Q2036" s="294"/>
      <c r="R2036" s="325"/>
      <c r="S2036" s="325"/>
      <c r="T2036" s="289"/>
    </row>
    <row r="2037" spans="2:20" ht="18.75" customHeight="1">
      <c r="B2037" s="326"/>
      <c r="C2037" s="342" t="s">
        <v>217</v>
      </c>
      <c r="D2037" s="327"/>
      <c r="E2037" s="327"/>
      <c r="F2037" s="327"/>
      <c r="G2037" s="327"/>
      <c r="H2037" s="327"/>
      <c r="I2037" s="327"/>
      <c r="J2037" s="327"/>
      <c r="K2037" s="327"/>
      <c r="L2037" s="327"/>
      <c r="M2037" s="327"/>
      <c r="N2037" s="327"/>
      <c r="O2037" s="328"/>
      <c r="P2037" s="329">
        <f t="shared" ref="P2037:P2038" si="521">SUM(D2037:O2037)</f>
        <v>0</v>
      </c>
      <c r="Q2037" s="294"/>
      <c r="R2037" s="471"/>
      <c r="S2037" s="472"/>
      <c r="T2037" s="289"/>
    </row>
    <row r="2038" spans="2:20" ht="18.75" customHeight="1">
      <c r="B2038" s="326"/>
      <c r="C2038" s="342" t="s">
        <v>218</v>
      </c>
      <c r="D2038" s="327"/>
      <c r="E2038" s="327"/>
      <c r="F2038" s="327"/>
      <c r="G2038" s="327"/>
      <c r="H2038" s="327"/>
      <c r="I2038" s="327"/>
      <c r="J2038" s="327"/>
      <c r="K2038" s="327"/>
      <c r="L2038" s="327"/>
      <c r="M2038" s="327"/>
      <c r="N2038" s="330"/>
      <c r="O2038" s="331"/>
      <c r="P2038" s="332">
        <f t="shared" si="521"/>
        <v>0</v>
      </c>
      <c r="Q2038" s="294"/>
      <c r="R2038" s="473"/>
      <c r="S2038" s="474"/>
      <c r="T2038" s="289"/>
    </row>
    <row r="2039" spans="2:20" s="308" customFormat="1" ht="18.75" customHeight="1">
      <c r="B2039" s="301"/>
      <c r="C2039" s="294"/>
      <c r="D2039" s="294"/>
      <c r="E2039" s="294"/>
      <c r="F2039" s="294"/>
      <c r="G2039" s="294"/>
      <c r="H2039" s="294"/>
      <c r="I2039" s="294"/>
      <c r="J2039" s="294"/>
      <c r="K2039" s="294"/>
      <c r="L2039" s="294"/>
      <c r="M2039" s="294"/>
      <c r="N2039" s="349" t="s">
        <v>219</v>
      </c>
      <c r="O2039" s="349"/>
      <c r="P2039" s="335">
        <f t="shared" si="512"/>
        <v>0</v>
      </c>
      <c r="Q2039" s="306"/>
      <c r="R2039" s="477"/>
      <c r="S2039" s="478"/>
      <c r="T2039" s="307"/>
    </row>
    <row r="2040" spans="2:20" ht="30" customHeight="1">
      <c r="B2040" s="289"/>
      <c r="C2040" s="294"/>
      <c r="D2040" s="294"/>
      <c r="E2040" s="294"/>
      <c r="F2040" s="294"/>
      <c r="G2040" s="294"/>
      <c r="H2040" s="294"/>
      <c r="I2040" s="294"/>
      <c r="J2040" s="294"/>
      <c r="K2040" s="294"/>
      <c r="L2040" s="294"/>
      <c r="M2040" s="294"/>
      <c r="N2040" s="294"/>
      <c r="O2040" s="294"/>
      <c r="P2040" s="294"/>
      <c r="Q2040" s="294"/>
      <c r="R2040" s="294"/>
      <c r="S2040" s="294"/>
      <c r="T2040" s="289"/>
    </row>
    <row r="2041" spans="2:20" ht="18.75" customHeight="1">
      <c r="B2041" s="292">
        <f t="shared" ref="B2041" si="522">D2041</f>
        <v>0</v>
      </c>
      <c r="C2041" s="337" t="s">
        <v>183</v>
      </c>
      <c r="D2041" s="479"/>
      <c r="E2041" s="480"/>
      <c r="F2041" s="480"/>
      <c r="G2041" s="480"/>
      <c r="H2041" s="480"/>
      <c r="I2041" s="481"/>
      <c r="J2041" s="294"/>
      <c r="K2041" s="294"/>
      <c r="L2041" s="295"/>
      <c r="M2041" s="294"/>
      <c r="N2041" s="294"/>
      <c r="O2041" s="294"/>
      <c r="P2041" s="296"/>
      <c r="Q2041" s="294"/>
      <c r="R2041" s="296"/>
      <c r="S2041" s="296"/>
      <c r="T2041" s="289"/>
    </row>
    <row r="2042" spans="2:20" ht="18.75" customHeight="1">
      <c r="B2042" s="292"/>
      <c r="C2042" s="338" t="s">
        <v>184</v>
      </c>
      <c r="D2042" s="479"/>
      <c r="E2042" s="480"/>
      <c r="F2042" s="480"/>
      <c r="G2042" s="480"/>
      <c r="H2042" s="480"/>
      <c r="I2042" s="481"/>
      <c r="J2042" s="294"/>
      <c r="K2042" s="295"/>
      <c r="L2042" s="294"/>
      <c r="M2042" s="294"/>
      <c r="N2042" s="294"/>
      <c r="O2042" s="294"/>
      <c r="P2042" s="296"/>
      <c r="Q2042" s="294"/>
      <c r="R2042" s="296"/>
      <c r="S2042" s="296"/>
      <c r="T2042" s="289"/>
    </row>
    <row r="2043" spans="2:20" ht="18.75" customHeight="1">
      <c r="B2043" s="292">
        <f t="shared" ref="B2043:B2045" si="523">D2043</f>
        <v>0</v>
      </c>
      <c r="C2043" s="338" t="s">
        <v>8</v>
      </c>
      <c r="D2043" s="479"/>
      <c r="E2043" s="480"/>
      <c r="F2043" s="480"/>
      <c r="G2043" s="480"/>
      <c r="H2043" s="480"/>
      <c r="I2043" s="481"/>
      <c r="J2043" s="294"/>
      <c r="K2043" s="294"/>
      <c r="L2043" s="295"/>
      <c r="M2043" s="294"/>
      <c r="N2043" s="294"/>
      <c r="O2043" s="294"/>
      <c r="P2043" s="296"/>
      <c r="Q2043" s="294"/>
      <c r="R2043" s="339" t="s">
        <v>185</v>
      </c>
      <c r="S2043" s="340"/>
      <c r="T2043" s="289"/>
    </row>
    <row r="2044" spans="2:20" ht="18.75" customHeight="1">
      <c r="B2044" s="292">
        <f t="shared" si="523"/>
        <v>0</v>
      </c>
      <c r="C2044" s="338" t="s">
        <v>186</v>
      </c>
      <c r="D2044" s="479"/>
      <c r="E2044" s="480"/>
      <c r="F2044" s="480"/>
      <c r="G2044" s="480"/>
      <c r="H2044" s="480"/>
      <c r="I2044" s="481"/>
      <c r="J2044" s="294"/>
      <c r="K2044" s="294"/>
      <c r="L2044" s="295"/>
      <c r="M2044" s="294"/>
      <c r="N2044" s="294"/>
      <c r="O2044" s="294"/>
      <c r="P2044" s="296"/>
      <c r="Q2044" s="294"/>
      <c r="R2044" s="298" t="s">
        <v>189</v>
      </c>
      <c r="S2044" s="299"/>
      <c r="T2044" s="289"/>
    </row>
    <row r="2045" spans="2:20" ht="18.75" customHeight="1">
      <c r="B2045" s="292">
        <f t="shared" si="523"/>
        <v>0</v>
      </c>
      <c r="C2045" s="338" t="s">
        <v>190</v>
      </c>
      <c r="D2045" s="479"/>
      <c r="E2045" s="480"/>
      <c r="F2045" s="480"/>
      <c r="G2045" s="480"/>
      <c r="H2045" s="480"/>
      <c r="I2045" s="481"/>
      <c r="J2045" s="294"/>
      <c r="K2045" s="294"/>
      <c r="L2045" s="295"/>
      <c r="M2045" s="294"/>
      <c r="N2045" s="294"/>
      <c r="O2045" s="294"/>
      <c r="P2045" s="296"/>
      <c r="Q2045" s="294"/>
      <c r="R2045" s="298" t="s">
        <v>191</v>
      </c>
      <c r="S2045" s="299"/>
      <c r="T2045" s="289"/>
    </row>
    <row r="2046" spans="2:20" ht="18.75" customHeight="1">
      <c r="B2046" s="292"/>
      <c r="C2046" s="338" t="s">
        <v>172</v>
      </c>
      <c r="D2046" s="471"/>
      <c r="E2046" s="482"/>
      <c r="F2046" s="482"/>
      <c r="G2046" s="482"/>
      <c r="H2046" s="482"/>
      <c r="I2046" s="472"/>
      <c r="J2046" s="294"/>
      <c r="K2046" s="295"/>
      <c r="L2046" s="294"/>
      <c r="M2046" s="294"/>
      <c r="N2046" s="294"/>
      <c r="O2046" s="294"/>
      <c r="P2046" s="296"/>
      <c r="Q2046" s="294"/>
      <c r="R2046" s="298" t="s">
        <v>192</v>
      </c>
      <c r="S2046" s="299"/>
      <c r="T2046" s="289"/>
    </row>
    <row r="2047" spans="2:20" ht="18.75" customHeight="1">
      <c r="B2047" s="341">
        <f t="shared" ref="B2047" si="524">D2047</f>
        <v>0</v>
      </c>
      <c r="C2047" s="338" t="s">
        <v>193</v>
      </c>
      <c r="D2047" s="483"/>
      <c r="E2047" s="484"/>
      <c r="F2047" s="484"/>
      <c r="G2047" s="484"/>
      <c r="H2047" s="484"/>
      <c r="I2047" s="485"/>
      <c r="J2047" s="294"/>
      <c r="K2047" s="295"/>
      <c r="L2047" s="294"/>
      <c r="M2047" s="294"/>
      <c r="N2047" s="294"/>
      <c r="O2047" s="294"/>
      <c r="P2047" s="296"/>
      <c r="Q2047" s="294"/>
      <c r="R2047" s="296"/>
      <c r="S2047" s="296"/>
      <c r="T2047" s="289"/>
    </row>
    <row r="2048" spans="2:20" ht="12" customHeight="1">
      <c r="B2048" s="292"/>
      <c r="C2048" s="294"/>
      <c r="D2048" s="294"/>
      <c r="E2048" s="294"/>
      <c r="F2048" s="294"/>
      <c r="G2048" s="294"/>
      <c r="H2048" s="294"/>
      <c r="I2048" s="294"/>
      <c r="J2048" s="294"/>
      <c r="K2048" s="294"/>
      <c r="L2048" s="294"/>
      <c r="M2048" s="294"/>
      <c r="N2048" s="294"/>
      <c r="O2048" s="294"/>
      <c r="P2048" s="294"/>
      <c r="Q2048" s="294"/>
      <c r="R2048" s="294"/>
      <c r="S2048" s="294"/>
      <c r="T2048" s="289"/>
    </row>
    <row r="2049" spans="2:24" s="308" customFormat="1" ht="18.75" customHeight="1">
      <c r="B2049" s="301"/>
      <c r="C2049" s="338" t="s">
        <v>187</v>
      </c>
      <c r="D2049" s="303"/>
      <c r="E2049" s="303"/>
      <c r="F2049" s="303"/>
      <c r="G2049" s="303"/>
      <c r="H2049" s="303"/>
      <c r="I2049" s="303"/>
      <c r="J2049" s="303"/>
      <c r="K2049" s="303"/>
      <c r="L2049" s="303"/>
      <c r="M2049" s="303"/>
      <c r="N2049" s="303"/>
      <c r="O2049" s="304"/>
      <c r="P2049" s="305" t="s">
        <v>188</v>
      </c>
      <c r="Q2049" s="306"/>
      <c r="R2049" s="486" t="s">
        <v>194</v>
      </c>
      <c r="S2049" s="487"/>
      <c r="T2049" s="307"/>
      <c r="V2049" s="288"/>
      <c r="W2049" s="288"/>
      <c r="X2049" s="288"/>
    </row>
    <row r="2050" spans="2:24" ht="6" customHeight="1">
      <c r="B2050" s="292"/>
      <c r="C2050" s="294"/>
      <c r="D2050" s="294"/>
      <c r="E2050" s="294"/>
      <c r="F2050" s="294"/>
      <c r="G2050" s="294"/>
      <c r="H2050" s="294"/>
      <c r="I2050" s="294"/>
      <c r="J2050" s="294"/>
      <c r="K2050" s="294"/>
      <c r="L2050" s="294"/>
      <c r="M2050" s="294"/>
      <c r="N2050" s="294"/>
      <c r="O2050" s="294"/>
      <c r="P2050" s="294"/>
      <c r="Q2050" s="294"/>
      <c r="R2050" s="294"/>
      <c r="S2050" s="294"/>
      <c r="T2050" s="289"/>
    </row>
    <row r="2051" spans="2:24" ht="18.75" customHeight="1">
      <c r="B2051" s="292"/>
      <c r="C2051" s="342" t="s">
        <v>195</v>
      </c>
      <c r="D2051" s="310"/>
      <c r="E2051" s="310"/>
      <c r="F2051" s="310"/>
      <c r="G2051" s="310"/>
      <c r="H2051" s="310"/>
      <c r="I2051" s="310"/>
      <c r="J2051" s="310"/>
      <c r="K2051" s="310"/>
      <c r="L2051" s="310"/>
      <c r="M2051" s="310"/>
      <c r="N2051" s="310"/>
      <c r="O2051" s="311"/>
      <c r="P2051" s="312">
        <f t="shared" ref="P2051:P2061" si="525">SUM(D2051:O2051)</f>
        <v>0</v>
      </c>
      <c r="Q2051" s="294"/>
      <c r="R2051" s="471"/>
      <c r="S2051" s="472"/>
      <c r="T2051" s="289"/>
    </row>
    <row r="2052" spans="2:24" ht="18.75" customHeight="1">
      <c r="B2052" s="292"/>
      <c r="C2052" s="342" t="s">
        <v>196</v>
      </c>
      <c r="D2052" s="155"/>
      <c r="E2052" s="155"/>
      <c r="F2052" s="155"/>
      <c r="G2052" s="155"/>
      <c r="H2052" s="155"/>
      <c r="I2052" s="155"/>
      <c r="J2052" s="155"/>
      <c r="K2052" s="155"/>
      <c r="L2052" s="155"/>
      <c r="M2052" s="155"/>
      <c r="N2052" s="155"/>
      <c r="O2052" s="156"/>
      <c r="P2052" s="312">
        <f t="shared" si="525"/>
        <v>0</v>
      </c>
      <c r="Q2052" s="294"/>
      <c r="R2052" s="471"/>
      <c r="S2052" s="472"/>
      <c r="T2052" s="289"/>
    </row>
    <row r="2053" spans="2:24" ht="18.75" customHeight="1">
      <c r="B2053" s="292"/>
      <c r="C2053" s="343" t="s">
        <v>197</v>
      </c>
      <c r="D2053" s="310"/>
      <c r="E2053" s="310"/>
      <c r="F2053" s="310"/>
      <c r="G2053" s="310"/>
      <c r="H2053" s="310"/>
      <c r="I2053" s="310"/>
      <c r="J2053" s="310"/>
      <c r="K2053" s="310"/>
      <c r="L2053" s="310"/>
      <c r="M2053" s="310"/>
      <c r="N2053" s="310"/>
      <c r="O2053" s="311"/>
      <c r="P2053" s="312">
        <f t="shared" si="525"/>
        <v>0</v>
      </c>
      <c r="Q2053" s="294"/>
      <c r="R2053" s="471"/>
      <c r="S2053" s="472"/>
      <c r="T2053" s="289"/>
    </row>
    <row r="2054" spans="2:24" ht="18.75" customHeight="1">
      <c r="B2054" s="292"/>
      <c r="C2054" s="343" t="s">
        <v>198</v>
      </c>
      <c r="D2054" s="310"/>
      <c r="E2054" s="310"/>
      <c r="F2054" s="310"/>
      <c r="G2054" s="310"/>
      <c r="H2054" s="310"/>
      <c r="I2054" s="310"/>
      <c r="J2054" s="310"/>
      <c r="K2054" s="310"/>
      <c r="L2054" s="310"/>
      <c r="M2054" s="310"/>
      <c r="N2054" s="310"/>
      <c r="O2054" s="311"/>
      <c r="P2054" s="312">
        <f t="shared" si="525"/>
        <v>0</v>
      </c>
      <c r="Q2054" s="294"/>
      <c r="R2054" s="471"/>
      <c r="S2054" s="472"/>
      <c r="T2054" s="289"/>
    </row>
    <row r="2055" spans="2:24" ht="18.75" customHeight="1">
      <c r="B2055" s="292"/>
      <c r="C2055" s="343" t="s">
        <v>199</v>
      </c>
      <c r="D2055" s="310"/>
      <c r="E2055" s="310"/>
      <c r="F2055" s="310"/>
      <c r="G2055" s="310"/>
      <c r="H2055" s="310"/>
      <c r="I2055" s="310"/>
      <c r="J2055" s="310"/>
      <c r="K2055" s="310"/>
      <c r="L2055" s="310"/>
      <c r="M2055" s="310"/>
      <c r="N2055" s="310"/>
      <c r="O2055" s="311"/>
      <c r="P2055" s="312">
        <f t="shared" si="525"/>
        <v>0</v>
      </c>
      <c r="Q2055" s="294"/>
      <c r="R2055" s="471"/>
      <c r="S2055" s="472"/>
      <c r="T2055" s="289"/>
    </row>
    <row r="2056" spans="2:24" ht="18.75" customHeight="1">
      <c r="B2056" s="292"/>
      <c r="C2056" s="343" t="s">
        <v>200</v>
      </c>
      <c r="D2056" s="310"/>
      <c r="E2056" s="310"/>
      <c r="F2056" s="310"/>
      <c r="G2056" s="310"/>
      <c r="H2056" s="310"/>
      <c r="I2056" s="310"/>
      <c r="J2056" s="310"/>
      <c r="K2056" s="310"/>
      <c r="L2056" s="310"/>
      <c r="M2056" s="310"/>
      <c r="N2056" s="310"/>
      <c r="O2056" s="311"/>
      <c r="P2056" s="312">
        <f t="shared" si="525"/>
        <v>0</v>
      </c>
      <c r="Q2056" s="294"/>
      <c r="R2056" s="471"/>
      <c r="S2056" s="472"/>
      <c r="T2056" s="289"/>
    </row>
    <row r="2057" spans="2:24" ht="18.75" customHeight="1">
      <c r="B2057" s="292"/>
      <c r="C2057" s="343" t="s">
        <v>201</v>
      </c>
      <c r="D2057" s="310"/>
      <c r="E2057" s="310"/>
      <c r="F2057" s="310"/>
      <c r="G2057" s="310"/>
      <c r="H2057" s="310"/>
      <c r="I2057" s="310"/>
      <c r="J2057" s="310"/>
      <c r="K2057" s="310"/>
      <c r="L2057" s="310"/>
      <c r="M2057" s="310"/>
      <c r="N2057" s="310"/>
      <c r="O2057" s="311"/>
      <c r="P2057" s="312">
        <f t="shared" si="525"/>
        <v>0</v>
      </c>
      <c r="Q2057" s="294"/>
      <c r="R2057" s="471"/>
      <c r="S2057" s="472"/>
      <c r="T2057" s="289"/>
    </row>
    <row r="2058" spans="2:24" ht="18.75" customHeight="1">
      <c r="B2058" s="292"/>
      <c r="C2058" s="343" t="s">
        <v>202</v>
      </c>
      <c r="D2058" s="310"/>
      <c r="E2058" s="310"/>
      <c r="F2058" s="310"/>
      <c r="G2058" s="310"/>
      <c r="H2058" s="310"/>
      <c r="I2058" s="310"/>
      <c r="J2058" s="310"/>
      <c r="K2058" s="310"/>
      <c r="L2058" s="310"/>
      <c r="M2058" s="310"/>
      <c r="N2058" s="310"/>
      <c r="O2058" s="311"/>
      <c r="P2058" s="312">
        <f t="shared" si="525"/>
        <v>0</v>
      </c>
      <c r="Q2058" s="294"/>
      <c r="R2058" s="471"/>
      <c r="S2058" s="472"/>
      <c r="T2058" s="289"/>
    </row>
    <row r="2059" spans="2:24" ht="18.75" customHeight="1">
      <c r="B2059" s="292"/>
      <c r="C2059" s="343" t="s">
        <v>203</v>
      </c>
      <c r="D2059" s="310"/>
      <c r="E2059" s="310"/>
      <c r="F2059" s="310"/>
      <c r="G2059" s="310"/>
      <c r="H2059" s="310"/>
      <c r="I2059" s="310"/>
      <c r="J2059" s="310"/>
      <c r="K2059" s="310"/>
      <c r="L2059" s="310"/>
      <c r="M2059" s="310"/>
      <c r="N2059" s="310"/>
      <c r="O2059" s="311"/>
      <c r="P2059" s="312">
        <f t="shared" si="525"/>
        <v>0</v>
      </c>
      <c r="Q2059" s="294"/>
      <c r="R2059" s="471"/>
      <c r="S2059" s="472"/>
      <c r="T2059" s="289"/>
    </row>
    <row r="2060" spans="2:24" ht="18.75" customHeight="1">
      <c r="B2060" s="292"/>
      <c r="C2060" s="343" t="s">
        <v>204</v>
      </c>
      <c r="D2060" s="310"/>
      <c r="E2060" s="310"/>
      <c r="F2060" s="310"/>
      <c r="G2060" s="310"/>
      <c r="H2060" s="310"/>
      <c r="I2060" s="310"/>
      <c r="J2060" s="310"/>
      <c r="K2060" s="310"/>
      <c r="L2060" s="310"/>
      <c r="M2060" s="310"/>
      <c r="N2060" s="310"/>
      <c r="O2060" s="311"/>
      <c r="P2060" s="312">
        <f t="shared" si="525"/>
        <v>0</v>
      </c>
      <c r="Q2060" s="294"/>
      <c r="R2060" s="471"/>
      <c r="S2060" s="472"/>
      <c r="T2060" s="289"/>
    </row>
    <row r="2061" spans="2:24" ht="18.75" customHeight="1">
      <c r="B2061" s="292"/>
      <c r="C2061" s="338" t="s">
        <v>205</v>
      </c>
      <c r="D2061" s="344">
        <f t="shared" ref="D2061:O2061" si="526">SUBTOTAL(9,D2051:D2060)</f>
        <v>0</v>
      </c>
      <c r="E2061" s="344">
        <f t="shared" si="526"/>
        <v>0</v>
      </c>
      <c r="F2061" s="344">
        <f t="shared" si="526"/>
        <v>0</v>
      </c>
      <c r="G2061" s="344">
        <f t="shared" si="526"/>
        <v>0</v>
      </c>
      <c r="H2061" s="344">
        <f t="shared" si="526"/>
        <v>0</v>
      </c>
      <c r="I2061" s="344">
        <f t="shared" si="526"/>
        <v>0</v>
      </c>
      <c r="J2061" s="344">
        <f t="shared" si="526"/>
        <v>0</v>
      </c>
      <c r="K2061" s="344">
        <f t="shared" si="526"/>
        <v>0</v>
      </c>
      <c r="L2061" s="344">
        <f t="shared" si="526"/>
        <v>0</v>
      </c>
      <c r="M2061" s="344">
        <f t="shared" si="526"/>
        <v>0</v>
      </c>
      <c r="N2061" s="344">
        <f t="shared" si="526"/>
        <v>0</v>
      </c>
      <c r="O2061" s="345">
        <f t="shared" si="526"/>
        <v>0</v>
      </c>
      <c r="P2061" s="312">
        <f t="shared" si="525"/>
        <v>0</v>
      </c>
      <c r="Q2061" s="294"/>
      <c r="R2061" s="471"/>
      <c r="S2061" s="472"/>
      <c r="T2061" s="289"/>
    </row>
    <row r="2062" spans="2:24" ht="18.75" customHeight="1">
      <c r="B2062" s="292"/>
      <c r="C2062" s="313" t="s">
        <v>206</v>
      </c>
      <c r="D2062" s="315"/>
      <c r="E2062" s="315"/>
      <c r="F2062" s="315"/>
      <c r="G2062" s="315"/>
      <c r="H2062" s="315"/>
      <c r="I2062" s="315"/>
      <c r="J2062" s="315"/>
      <c r="K2062" s="315"/>
      <c r="L2062" s="315"/>
      <c r="M2062" s="315"/>
      <c r="N2062" s="315"/>
      <c r="O2062" s="316"/>
      <c r="P2062" s="312">
        <f t="shared" ref="P2062:P2072" si="527">SUM(D2062:O2062)</f>
        <v>0</v>
      </c>
      <c r="Q2062" s="294"/>
      <c r="R2062" s="471"/>
      <c r="S2062" s="472"/>
      <c r="T2062" s="289"/>
    </row>
    <row r="2063" spans="2:24" ht="18.75" customHeight="1">
      <c r="B2063" s="292"/>
      <c r="C2063" s="313" t="s">
        <v>207</v>
      </c>
      <c r="D2063" s="315"/>
      <c r="E2063" s="315"/>
      <c r="F2063" s="315"/>
      <c r="G2063" s="315"/>
      <c r="H2063" s="315"/>
      <c r="I2063" s="315"/>
      <c r="J2063" s="315"/>
      <c r="K2063" s="315"/>
      <c r="L2063" s="315"/>
      <c r="M2063" s="315"/>
      <c r="N2063" s="315"/>
      <c r="O2063" s="316"/>
      <c r="P2063" s="312">
        <f t="shared" si="527"/>
        <v>0</v>
      </c>
      <c r="Q2063" s="294"/>
      <c r="R2063" s="471"/>
      <c r="S2063" s="472"/>
      <c r="T2063" s="289"/>
    </row>
    <row r="2064" spans="2:24" ht="18.75" customHeight="1">
      <c r="B2064" s="292"/>
      <c r="C2064" s="338" t="s">
        <v>208</v>
      </c>
      <c r="D2064" s="344">
        <f t="shared" ref="D2064:O2064" si="528">SUBTOTAL(9,D2062:D2063)</f>
        <v>0</v>
      </c>
      <c r="E2064" s="344">
        <f t="shared" si="528"/>
        <v>0</v>
      </c>
      <c r="F2064" s="344">
        <f t="shared" si="528"/>
        <v>0</v>
      </c>
      <c r="G2064" s="344">
        <f t="shared" si="528"/>
        <v>0</v>
      </c>
      <c r="H2064" s="344">
        <f t="shared" si="528"/>
        <v>0</v>
      </c>
      <c r="I2064" s="344">
        <f t="shared" si="528"/>
        <v>0</v>
      </c>
      <c r="J2064" s="344">
        <f t="shared" si="528"/>
        <v>0</v>
      </c>
      <c r="K2064" s="344">
        <f t="shared" si="528"/>
        <v>0</v>
      </c>
      <c r="L2064" s="344">
        <f t="shared" si="528"/>
        <v>0</v>
      </c>
      <c r="M2064" s="344">
        <f t="shared" si="528"/>
        <v>0</v>
      </c>
      <c r="N2064" s="344">
        <f t="shared" si="528"/>
        <v>0</v>
      </c>
      <c r="O2064" s="345">
        <f t="shared" si="528"/>
        <v>0</v>
      </c>
      <c r="P2064" s="312">
        <f t="shared" si="527"/>
        <v>0</v>
      </c>
      <c r="Q2064" s="294"/>
      <c r="R2064" s="471"/>
      <c r="S2064" s="472"/>
      <c r="T2064" s="289"/>
    </row>
    <row r="2065" spans="2:20" ht="18.75" customHeight="1">
      <c r="B2065" s="292"/>
      <c r="C2065" s="313" t="s">
        <v>209</v>
      </c>
      <c r="D2065" s="315"/>
      <c r="E2065" s="315"/>
      <c r="F2065" s="315"/>
      <c r="G2065" s="315"/>
      <c r="H2065" s="315"/>
      <c r="I2065" s="315"/>
      <c r="J2065" s="315"/>
      <c r="K2065" s="315"/>
      <c r="L2065" s="315"/>
      <c r="M2065" s="315"/>
      <c r="N2065" s="315"/>
      <c r="O2065" s="316"/>
      <c r="P2065" s="312">
        <f t="shared" si="527"/>
        <v>0</v>
      </c>
      <c r="Q2065" s="294"/>
      <c r="R2065" s="471"/>
      <c r="S2065" s="472"/>
      <c r="T2065" s="289"/>
    </row>
    <row r="2066" spans="2:20" ht="18.75" customHeight="1">
      <c r="B2066" s="292"/>
      <c r="C2066" s="313" t="s">
        <v>210</v>
      </c>
      <c r="D2066" s="315"/>
      <c r="E2066" s="315"/>
      <c r="F2066" s="315"/>
      <c r="G2066" s="315"/>
      <c r="H2066" s="315"/>
      <c r="I2066" s="315"/>
      <c r="J2066" s="315"/>
      <c r="K2066" s="315"/>
      <c r="L2066" s="315"/>
      <c r="M2066" s="315"/>
      <c r="N2066" s="315"/>
      <c r="O2066" s="316"/>
      <c r="P2066" s="312">
        <f t="shared" si="527"/>
        <v>0</v>
      </c>
      <c r="Q2066" s="294"/>
      <c r="R2066" s="471"/>
      <c r="S2066" s="472"/>
      <c r="T2066" s="289"/>
    </row>
    <row r="2067" spans="2:20" ht="18.75" customHeight="1">
      <c r="B2067" s="292"/>
      <c r="C2067" s="313" t="s">
        <v>211</v>
      </c>
      <c r="D2067" s="315"/>
      <c r="E2067" s="315"/>
      <c r="F2067" s="315"/>
      <c r="G2067" s="315"/>
      <c r="H2067" s="315"/>
      <c r="I2067" s="315"/>
      <c r="J2067" s="315"/>
      <c r="K2067" s="315"/>
      <c r="L2067" s="315"/>
      <c r="M2067" s="315"/>
      <c r="N2067" s="315"/>
      <c r="O2067" s="316"/>
      <c r="P2067" s="312">
        <f t="shared" si="527"/>
        <v>0</v>
      </c>
      <c r="Q2067" s="294"/>
      <c r="R2067" s="471"/>
      <c r="S2067" s="472"/>
      <c r="T2067" s="289"/>
    </row>
    <row r="2068" spans="2:20" ht="18.75" customHeight="1">
      <c r="B2068" s="292"/>
      <c r="C2068" s="313" t="s">
        <v>212</v>
      </c>
      <c r="D2068" s="315"/>
      <c r="E2068" s="315"/>
      <c r="F2068" s="315"/>
      <c r="G2068" s="315"/>
      <c r="H2068" s="315"/>
      <c r="I2068" s="315"/>
      <c r="J2068" s="315"/>
      <c r="K2068" s="315"/>
      <c r="L2068" s="315"/>
      <c r="M2068" s="315"/>
      <c r="N2068" s="315"/>
      <c r="O2068" s="316"/>
      <c r="P2068" s="312">
        <f t="shared" si="527"/>
        <v>0</v>
      </c>
      <c r="Q2068" s="294"/>
      <c r="R2068" s="471"/>
      <c r="S2068" s="472"/>
      <c r="T2068" s="289"/>
    </row>
    <row r="2069" spans="2:20" ht="18.75" customHeight="1">
      <c r="B2069" s="292"/>
      <c r="C2069" s="342" t="s">
        <v>213</v>
      </c>
      <c r="D2069" s="310"/>
      <c r="E2069" s="310"/>
      <c r="F2069" s="310"/>
      <c r="G2069" s="310"/>
      <c r="H2069" s="310"/>
      <c r="I2069" s="310"/>
      <c r="J2069" s="310"/>
      <c r="K2069" s="310"/>
      <c r="L2069" s="310"/>
      <c r="M2069" s="310"/>
      <c r="N2069" s="310"/>
      <c r="O2069" s="311"/>
      <c r="P2069" s="312">
        <f t="shared" si="527"/>
        <v>0</v>
      </c>
      <c r="Q2069" s="294"/>
      <c r="R2069" s="471"/>
      <c r="S2069" s="472"/>
      <c r="T2069" s="289"/>
    </row>
    <row r="2070" spans="2:20" ht="18.75" customHeight="1">
      <c r="B2070" s="292"/>
      <c r="C2070" s="346" t="s">
        <v>214</v>
      </c>
      <c r="D2070" s="310"/>
      <c r="E2070" s="310"/>
      <c r="F2070" s="310"/>
      <c r="G2070" s="310"/>
      <c r="H2070" s="310"/>
      <c r="I2070" s="310"/>
      <c r="J2070" s="310"/>
      <c r="K2070" s="310"/>
      <c r="L2070" s="310"/>
      <c r="M2070" s="310"/>
      <c r="N2070" s="310"/>
      <c r="O2070" s="311"/>
      <c r="P2070" s="312">
        <f t="shared" si="527"/>
        <v>0</v>
      </c>
      <c r="Q2070" s="294"/>
      <c r="R2070" s="471"/>
      <c r="S2070" s="472"/>
      <c r="T2070" s="289"/>
    </row>
    <row r="2071" spans="2:20" ht="18.75" customHeight="1">
      <c r="B2071" s="292"/>
      <c r="C2071" s="347" t="s">
        <v>215</v>
      </c>
      <c r="D2071" s="318"/>
      <c r="E2071" s="318"/>
      <c r="F2071" s="318"/>
      <c r="G2071" s="318"/>
      <c r="H2071" s="318"/>
      <c r="I2071" s="318"/>
      <c r="J2071" s="318"/>
      <c r="K2071" s="318"/>
      <c r="L2071" s="318"/>
      <c r="M2071" s="318"/>
      <c r="N2071" s="318"/>
      <c r="O2071" s="319"/>
      <c r="P2071" s="320">
        <f t="shared" si="527"/>
        <v>0</v>
      </c>
      <c r="Q2071" s="294"/>
      <c r="R2071" s="473"/>
      <c r="S2071" s="474"/>
      <c r="T2071" s="289"/>
    </row>
    <row r="2072" spans="2:20" ht="18.75" customHeight="1">
      <c r="B2072" s="292"/>
      <c r="C2072" s="348" t="s">
        <v>216</v>
      </c>
      <c r="D2072" s="322">
        <f t="shared" ref="D2072:O2072" si="529">SUBTOTAL(9,D2051:D2071)</f>
        <v>0</v>
      </c>
      <c r="E2072" s="322">
        <f t="shared" si="529"/>
        <v>0</v>
      </c>
      <c r="F2072" s="322">
        <f t="shared" si="529"/>
        <v>0</v>
      </c>
      <c r="G2072" s="322">
        <f t="shared" si="529"/>
        <v>0</v>
      </c>
      <c r="H2072" s="322">
        <f t="shared" si="529"/>
        <v>0</v>
      </c>
      <c r="I2072" s="322">
        <f t="shared" si="529"/>
        <v>0</v>
      </c>
      <c r="J2072" s="322">
        <f t="shared" si="529"/>
        <v>0</v>
      </c>
      <c r="K2072" s="322">
        <f t="shared" si="529"/>
        <v>0</v>
      </c>
      <c r="L2072" s="322">
        <f t="shared" si="529"/>
        <v>0</v>
      </c>
      <c r="M2072" s="322">
        <f t="shared" si="529"/>
        <v>0</v>
      </c>
      <c r="N2072" s="322">
        <f t="shared" si="529"/>
        <v>0</v>
      </c>
      <c r="O2072" s="323">
        <f t="shared" si="529"/>
        <v>0</v>
      </c>
      <c r="P2072" s="324">
        <f t="shared" si="527"/>
        <v>0</v>
      </c>
      <c r="Q2072" s="294"/>
      <c r="R2072" s="475"/>
      <c r="S2072" s="476"/>
      <c r="T2072" s="289"/>
    </row>
    <row r="2073" spans="2:20" ht="6" customHeight="1">
      <c r="B2073" s="292"/>
      <c r="C2073" s="294"/>
      <c r="D2073" s="294"/>
      <c r="E2073" s="294"/>
      <c r="F2073" s="294"/>
      <c r="G2073" s="294"/>
      <c r="H2073" s="294"/>
      <c r="I2073" s="294"/>
      <c r="J2073" s="294"/>
      <c r="K2073" s="294"/>
      <c r="L2073" s="294"/>
      <c r="M2073" s="294"/>
      <c r="N2073" s="294"/>
      <c r="O2073" s="294"/>
      <c r="P2073" s="294"/>
      <c r="Q2073" s="294"/>
      <c r="R2073" s="325"/>
      <c r="S2073" s="325"/>
      <c r="T2073" s="289"/>
    </row>
    <row r="2074" spans="2:20" ht="18.75" customHeight="1">
      <c r="B2074" s="326"/>
      <c r="C2074" s="342" t="s">
        <v>217</v>
      </c>
      <c r="D2074" s="327"/>
      <c r="E2074" s="327"/>
      <c r="F2074" s="327"/>
      <c r="G2074" s="327"/>
      <c r="H2074" s="327"/>
      <c r="I2074" s="327"/>
      <c r="J2074" s="327"/>
      <c r="K2074" s="327"/>
      <c r="L2074" s="327"/>
      <c r="M2074" s="327"/>
      <c r="N2074" s="327"/>
      <c r="O2074" s="328"/>
      <c r="P2074" s="329">
        <f t="shared" ref="P2074:P2075" si="530">SUM(D2074:O2074)</f>
        <v>0</v>
      </c>
      <c r="Q2074" s="294"/>
      <c r="R2074" s="471"/>
      <c r="S2074" s="472"/>
      <c r="T2074" s="289"/>
    </row>
    <row r="2075" spans="2:20" ht="18.75" customHeight="1">
      <c r="B2075" s="326"/>
      <c r="C2075" s="342" t="s">
        <v>218</v>
      </c>
      <c r="D2075" s="327"/>
      <c r="E2075" s="327"/>
      <c r="F2075" s="327"/>
      <c r="G2075" s="327"/>
      <c r="H2075" s="327"/>
      <c r="I2075" s="327"/>
      <c r="J2075" s="327"/>
      <c r="K2075" s="327"/>
      <c r="L2075" s="327"/>
      <c r="M2075" s="327"/>
      <c r="N2075" s="330"/>
      <c r="O2075" s="331"/>
      <c r="P2075" s="332">
        <f t="shared" si="530"/>
        <v>0</v>
      </c>
      <c r="Q2075" s="294"/>
      <c r="R2075" s="473"/>
      <c r="S2075" s="474"/>
      <c r="T2075" s="289"/>
    </row>
    <row r="2076" spans="2:20" s="308" customFormat="1" ht="18.75" customHeight="1">
      <c r="B2076" s="301"/>
      <c r="C2076" s="294"/>
      <c r="D2076" s="294"/>
      <c r="E2076" s="294"/>
      <c r="F2076" s="294"/>
      <c r="G2076" s="294"/>
      <c r="H2076" s="294"/>
      <c r="I2076" s="294"/>
      <c r="J2076" s="294"/>
      <c r="K2076" s="294"/>
      <c r="L2076" s="294"/>
      <c r="M2076" s="294"/>
      <c r="N2076" s="349" t="s">
        <v>219</v>
      </c>
      <c r="O2076" s="349"/>
      <c r="P2076" s="335">
        <f t="shared" ref="P2076:P2113" si="531">ROUND(IF(P2074*P2075=0,0,P2072/P2074*P2075),2)</f>
        <v>0</v>
      </c>
      <c r="Q2076" s="306"/>
      <c r="R2076" s="477"/>
      <c r="S2076" s="478"/>
      <c r="T2076" s="307"/>
    </row>
    <row r="2077" spans="2:20" ht="30" customHeight="1">
      <c r="B2077" s="289"/>
      <c r="C2077" s="294"/>
      <c r="D2077" s="294"/>
      <c r="E2077" s="294"/>
      <c r="F2077" s="294"/>
      <c r="G2077" s="294"/>
      <c r="H2077" s="294"/>
      <c r="I2077" s="294"/>
      <c r="J2077" s="294"/>
      <c r="K2077" s="294"/>
      <c r="L2077" s="294"/>
      <c r="M2077" s="294"/>
      <c r="N2077" s="294"/>
      <c r="O2077" s="294"/>
      <c r="P2077" s="294"/>
      <c r="Q2077" s="294"/>
      <c r="R2077" s="294"/>
      <c r="S2077" s="294"/>
      <c r="T2077" s="289"/>
    </row>
    <row r="2078" spans="2:20" ht="18.75" customHeight="1">
      <c r="B2078" s="292">
        <f t="shared" ref="B2078" si="532">D2078</f>
        <v>0</v>
      </c>
      <c r="C2078" s="337" t="s">
        <v>183</v>
      </c>
      <c r="D2078" s="479"/>
      <c r="E2078" s="480"/>
      <c r="F2078" s="480"/>
      <c r="G2078" s="480"/>
      <c r="H2078" s="480"/>
      <c r="I2078" s="481"/>
      <c r="J2078" s="294"/>
      <c r="K2078" s="294"/>
      <c r="L2078" s="295"/>
      <c r="M2078" s="294"/>
      <c r="N2078" s="294"/>
      <c r="O2078" s="294"/>
      <c r="P2078" s="296"/>
      <c r="Q2078" s="294"/>
      <c r="R2078" s="296"/>
      <c r="S2078" s="296"/>
      <c r="T2078" s="289"/>
    </row>
    <row r="2079" spans="2:20" ht="18.75" customHeight="1">
      <c r="B2079" s="292"/>
      <c r="C2079" s="338" t="s">
        <v>184</v>
      </c>
      <c r="D2079" s="479"/>
      <c r="E2079" s="480"/>
      <c r="F2079" s="480"/>
      <c r="G2079" s="480"/>
      <c r="H2079" s="480"/>
      <c r="I2079" s="481"/>
      <c r="J2079" s="294"/>
      <c r="K2079" s="295"/>
      <c r="L2079" s="294"/>
      <c r="M2079" s="294"/>
      <c r="N2079" s="294"/>
      <c r="O2079" s="294"/>
      <c r="P2079" s="296"/>
      <c r="Q2079" s="294"/>
      <c r="R2079" s="296"/>
      <c r="S2079" s="296"/>
      <c r="T2079" s="289"/>
    </row>
    <row r="2080" spans="2:20" ht="18.75" customHeight="1">
      <c r="B2080" s="292">
        <f t="shared" ref="B2080:B2082" si="533">D2080</f>
        <v>0</v>
      </c>
      <c r="C2080" s="338" t="s">
        <v>8</v>
      </c>
      <c r="D2080" s="479"/>
      <c r="E2080" s="480"/>
      <c r="F2080" s="480"/>
      <c r="G2080" s="480"/>
      <c r="H2080" s="480"/>
      <c r="I2080" s="481"/>
      <c r="J2080" s="294"/>
      <c r="K2080" s="294"/>
      <c r="L2080" s="295"/>
      <c r="M2080" s="294"/>
      <c r="N2080" s="294"/>
      <c r="O2080" s="294"/>
      <c r="P2080" s="296"/>
      <c r="Q2080" s="294"/>
      <c r="R2080" s="339" t="s">
        <v>185</v>
      </c>
      <c r="S2080" s="340"/>
      <c r="T2080" s="289"/>
    </row>
    <row r="2081" spans="2:24" ht="18.75" customHeight="1">
      <c r="B2081" s="292">
        <f t="shared" si="533"/>
        <v>0</v>
      </c>
      <c r="C2081" s="338" t="s">
        <v>186</v>
      </c>
      <c r="D2081" s="479"/>
      <c r="E2081" s="480"/>
      <c r="F2081" s="480"/>
      <c r="G2081" s="480"/>
      <c r="H2081" s="480"/>
      <c r="I2081" s="481"/>
      <c r="J2081" s="294"/>
      <c r="K2081" s="294"/>
      <c r="L2081" s="295"/>
      <c r="M2081" s="294"/>
      <c r="N2081" s="294"/>
      <c r="O2081" s="294"/>
      <c r="P2081" s="296"/>
      <c r="Q2081" s="294"/>
      <c r="R2081" s="298" t="s">
        <v>189</v>
      </c>
      <c r="S2081" s="299"/>
      <c r="T2081" s="289"/>
    </row>
    <row r="2082" spans="2:24" ht="18.75" customHeight="1">
      <c r="B2082" s="292">
        <f t="shared" si="533"/>
        <v>0</v>
      </c>
      <c r="C2082" s="338" t="s">
        <v>190</v>
      </c>
      <c r="D2082" s="479"/>
      <c r="E2082" s="480"/>
      <c r="F2082" s="480"/>
      <c r="G2082" s="480"/>
      <c r="H2082" s="480"/>
      <c r="I2082" s="481"/>
      <c r="J2082" s="294"/>
      <c r="K2082" s="294"/>
      <c r="L2082" s="295"/>
      <c r="M2082" s="294"/>
      <c r="N2082" s="294"/>
      <c r="O2082" s="294"/>
      <c r="P2082" s="296"/>
      <c r="Q2082" s="294"/>
      <c r="R2082" s="298" t="s">
        <v>191</v>
      </c>
      <c r="S2082" s="299"/>
      <c r="T2082" s="289"/>
    </row>
    <row r="2083" spans="2:24" ht="18.75" customHeight="1">
      <c r="B2083" s="292"/>
      <c r="C2083" s="338" t="s">
        <v>172</v>
      </c>
      <c r="D2083" s="471"/>
      <c r="E2083" s="482"/>
      <c r="F2083" s="482"/>
      <c r="G2083" s="482"/>
      <c r="H2083" s="482"/>
      <c r="I2083" s="472"/>
      <c r="J2083" s="294"/>
      <c r="K2083" s="295"/>
      <c r="L2083" s="294"/>
      <c r="M2083" s="294"/>
      <c r="N2083" s="294"/>
      <c r="O2083" s="294"/>
      <c r="P2083" s="296"/>
      <c r="Q2083" s="294"/>
      <c r="R2083" s="298" t="s">
        <v>192</v>
      </c>
      <c r="S2083" s="299"/>
      <c r="T2083" s="289"/>
    </row>
    <row r="2084" spans="2:24" ht="18.75" customHeight="1">
      <c r="B2084" s="341">
        <f t="shared" ref="B2084" si="534">D2084</f>
        <v>0</v>
      </c>
      <c r="C2084" s="338" t="s">
        <v>193</v>
      </c>
      <c r="D2084" s="483"/>
      <c r="E2084" s="484"/>
      <c r="F2084" s="484"/>
      <c r="G2084" s="484"/>
      <c r="H2084" s="484"/>
      <c r="I2084" s="485"/>
      <c r="J2084" s="294"/>
      <c r="K2084" s="295"/>
      <c r="L2084" s="294"/>
      <c r="M2084" s="294"/>
      <c r="N2084" s="294"/>
      <c r="O2084" s="294"/>
      <c r="P2084" s="296"/>
      <c r="Q2084" s="294"/>
      <c r="R2084" s="296"/>
      <c r="S2084" s="296"/>
      <c r="T2084" s="289"/>
    </row>
    <row r="2085" spans="2:24" ht="12" customHeight="1">
      <c r="B2085" s="292"/>
      <c r="C2085" s="294"/>
      <c r="D2085" s="294"/>
      <c r="E2085" s="294"/>
      <c r="F2085" s="294"/>
      <c r="G2085" s="294"/>
      <c r="H2085" s="294"/>
      <c r="I2085" s="294"/>
      <c r="J2085" s="294"/>
      <c r="K2085" s="294"/>
      <c r="L2085" s="294"/>
      <c r="M2085" s="294"/>
      <c r="N2085" s="294"/>
      <c r="O2085" s="294"/>
      <c r="P2085" s="294"/>
      <c r="Q2085" s="294"/>
      <c r="R2085" s="294"/>
      <c r="S2085" s="294"/>
      <c r="T2085" s="289"/>
    </row>
    <row r="2086" spans="2:24" s="308" customFormat="1" ht="18.75" customHeight="1">
      <c r="B2086" s="301"/>
      <c r="C2086" s="338" t="s">
        <v>187</v>
      </c>
      <c r="D2086" s="303"/>
      <c r="E2086" s="303"/>
      <c r="F2086" s="303"/>
      <c r="G2086" s="303"/>
      <c r="H2086" s="303"/>
      <c r="I2086" s="303"/>
      <c r="J2086" s="303"/>
      <c r="K2086" s="303"/>
      <c r="L2086" s="303"/>
      <c r="M2086" s="303"/>
      <c r="N2086" s="303"/>
      <c r="O2086" s="304"/>
      <c r="P2086" s="305" t="s">
        <v>188</v>
      </c>
      <c r="Q2086" s="306"/>
      <c r="R2086" s="486" t="s">
        <v>194</v>
      </c>
      <c r="S2086" s="487"/>
      <c r="T2086" s="307"/>
      <c r="V2086" s="288"/>
      <c r="W2086" s="288"/>
      <c r="X2086" s="288"/>
    </row>
    <row r="2087" spans="2:24" ht="6" customHeight="1">
      <c r="B2087" s="292"/>
      <c r="C2087" s="294"/>
      <c r="D2087" s="294"/>
      <c r="E2087" s="294"/>
      <c r="F2087" s="294"/>
      <c r="G2087" s="294"/>
      <c r="H2087" s="294"/>
      <c r="I2087" s="294"/>
      <c r="J2087" s="294"/>
      <c r="K2087" s="294"/>
      <c r="L2087" s="294"/>
      <c r="M2087" s="294"/>
      <c r="N2087" s="294"/>
      <c r="O2087" s="294"/>
      <c r="P2087" s="294"/>
      <c r="Q2087" s="294"/>
      <c r="R2087" s="294"/>
      <c r="S2087" s="294"/>
      <c r="T2087" s="289"/>
    </row>
    <row r="2088" spans="2:24" ht="18.75" customHeight="1">
      <c r="B2088" s="292"/>
      <c r="C2088" s="342" t="s">
        <v>195</v>
      </c>
      <c r="D2088" s="310"/>
      <c r="E2088" s="310"/>
      <c r="F2088" s="310"/>
      <c r="G2088" s="310"/>
      <c r="H2088" s="310"/>
      <c r="I2088" s="310"/>
      <c r="J2088" s="310"/>
      <c r="K2088" s="310"/>
      <c r="L2088" s="310"/>
      <c r="M2088" s="310"/>
      <c r="N2088" s="310"/>
      <c r="O2088" s="311"/>
      <c r="P2088" s="312">
        <f t="shared" ref="P2088:P2098" si="535">SUM(D2088:O2088)</f>
        <v>0</v>
      </c>
      <c r="Q2088" s="294"/>
      <c r="R2088" s="471"/>
      <c r="S2088" s="472"/>
      <c r="T2088" s="289"/>
    </row>
    <row r="2089" spans="2:24" ht="18.75" customHeight="1">
      <c r="B2089" s="292"/>
      <c r="C2089" s="342" t="s">
        <v>196</v>
      </c>
      <c r="D2089" s="155"/>
      <c r="E2089" s="155"/>
      <c r="F2089" s="155"/>
      <c r="G2089" s="155"/>
      <c r="H2089" s="155"/>
      <c r="I2089" s="155"/>
      <c r="J2089" s="155"/>
      <c r="K2089" s="155"/>
      <c r="L2089" s="155"/>
      <c r="M2089" s="155"/>
      <c r="N2089" s="155"/>
      <c r="O2089" s="156"/>
      <c r="P2089" s="312">
        <f t="shared" si="535"/>
        <v>0</v>
      </c>
      <c r="Q2089" s="294"/>
      <c r="R2089" s="471"/>
      <c r="S2089" s="472"/>
      <c r="T2089" s="289"/>
    </row>
    <row r="2090" spans="2:24" ht="18.75" customHeight="1">
      <c r="B2090" s="292"/>
      <c r="C2090" s="343" t="s">
        <v>197</v>
      </c>
      <c r="D2090" s="310"/>
      <c r="E2090" s="310"/>
      <c r="F2090" s="310"/>
      <c r="G2090" s="310"/>
      <c r="H2090" s="310"/>
      <c r="I2090" s="310"/>
      <c r="J2090" s="310"/>
      <c r="K2090" s="310"/>
      <c r="L2090" s="310"/>
      <c r="M2090" s="310"/>
      <c r="N2090" s="310"/>
      <c r="O2090" s="311"/>
      <c r="P2090" s="312">
        <f t="shared" si="535"/>
        <v>0</v>
      </c>
      <c r="Q2090" s="294"/>
      <c r="R2090" s="471"/>
      <c r="S2090" s="472"/>
      <c r="T2090" s="289"/>
    </row>
    <row r="2091" spans="2:24" ht="18.75" customHeight="1">
      <c r="B2091" s="292"/>
      <c r="C2091" s="343" t="s">
        <v>198</v>
      </c>
      <c r="D2091" s="310"/>
      <c r="E2091" s="310"/>
      <c r="F2091" s="310"/>
      <c r="G2091" s="310"/>
      <c r="H2091" s="310"/>
      <c r="I2091" s="310"/>
      <c r="J2091" s="310"/>
      <c r="K2091" s="310"/>
      <c r="L2091" s="310"/>
      <c r="M2091" s="310"/>
      <c r="N2091" s="310"/>
      <c r="O2091" s="311"/>
      <c r="P2091" s="312">
        <f t="shared" si="535"/>
        <v>0</v>
      </c>
      <c r="Q2091" s="294"/>
      <c r="R2091" s="471"/>
      <c r="S2091" s="472"/>
      <c r="T2091" s="289"/>
    </row>
    <row r="2092" spans="2:24" ht="18.75" customHeight="1">
      <c r="B2092" s="292"/>
      <c r="C2092" s="343" t="s">
        <v>199</v>
      </c>
      <c r="D2092" s="310"/>
      <c r="E2092" s="310"/>
      <c r="F2092" s="310"/>
      <c r="G2092" s="310"/>
      <c r="H2092" s="310"/>
      <c r="I2092" s="310"/>
      <c r="J2092" s="310"/>
      <c r="K2092" s="310"/>
      <c r="L2092" s="310"/>
      <c r="M2092" s="310"/>
      <c r="N2092" s="310"/>
      <c r="O2092" s="311"/>
      <c r="P2092" s="312">
        <f t="shared" si="535"/>
        <v>0</v>
      </c>
      <c r="Q2092" s="294"/>
      <c r="R2092" s="471"/>
      <c r="S2092" s="472"/>
      <c r="T2092" s="289"/>
    </row>
    <row r="2093" spans="2:24" ht="18.75" customHeight="1">
      <c r="B2093" s="292"/>
      <c r="C2093" s="343" t="s">
        <v>200</v>
      </c>
      <c r="D2093" s="310"/>
      <c r="E2093" s="310"/>
      <c r="F2093" s="310"/>
      <c r="G2093" s="310"/>
      <c r="H2093" s="310"/>
      <c r="I2093" s="310"/>
      <c r="J2093" s="310"/>
      <c r="K2093" s="310"/>
      <c r="L2093" s="310"/>
      <c r="M2093" s="310"/>
      <c r="N2093" s="310"/>
      <c r="O2093" s="311"/>
      <c r="P2093" s="312">
        <f t="shared" si="535"/>
        <v>0</v>
      </c>
      <c r="Q2093" s="294"/>
      <c r="R2093" s="471"/>
      <c r="S2093" s="472"/>
      <c r="T2093" s="289"/>
    </row>
    <row r="2094" spans="2:24" ht="18.75" customHeight="1">
      <c r="B2094" s="292"/>
      <c r="C2094" s="343" t="s">
        <v>201</v>
      </c>
      <c r="D2094" s="310"/>
      <c r="E2094" s="310"/>
      <c r="F2094" s="310"/>
      <c r="G2094" s="310"/>
      <c r="H2094" s="310"/>
      <c r="I2094" s="310"/>
      <c r="J2094" s="310"/>
      <c r="K2094" s="310"/>
      <c r="L2094" s="310"/>
      <c r="M2094" s="310"/>
      <c r="N2094" s="310"/>
      <c r="O2094" s="311"/>
      <c r="P2094" s="312">
        <f t="shared" si="535"/>
        <v>0</v>
      </c>
      <c r="Q2094" s="294"/>
      <c r="R2094" s="471"/>
      <c r="S2094" s="472"/>
      <c r="T2094" s="289"/>
    </row>
    <row r="2095" spans="2:24" ht="18.75" customHeight="1">
      <c r="B2095" s="292"/>
      <c r="C2095" s="343" t="s">
        <v>202</v>
      </c>
      <c r="D2095" s="310"/>
      <c r="E2095" s="310"/>
      <c r="F2095" s="310"/>
      <c r="G2095" s="310"/>
      <c r="H2095" s="310"/>
      <c r="I2095" s="310"/>
      <c r="J2095" s="310"/>
      <c r="K2095" s="310"/>
      <c r="L2095" s="310"/>
      <c r="M2095" s="310"/>
      <c r="N2095" s="310"/>
      <c r="O2095" s="311"/>
      <c r="P2095" s="312">
        <f t="shared" si="535"/>
        <v>0</v>
      </c>
      <c r="Q2095" s="294"/>
      <c r="R2095" s="471"/>
      <c r="S2095" s="472"/>
      <c r="T2095" s="289"/>
    </row>
    <row r="2096" spans="2:24" ht="18.75" customHeight="1">
      <c r="B2096" s="292"/>
      <c r="C2096" s="343" t="s">
        <v>203</v>
      </c>
      <c r="D2096" s="310"/>
      <c r="E2096" s="310"/>
      <c r="F2096" s="310"/>
      <c r="G2096" s="310"/>
      <c r="H2096" s="310"/>
      <c r="I2096" s="310"/>
      <c r="J2096" s="310"/>
      <c r="K2096" s="310"/>
      <c r="L2096" s="310"/>
      <c r="M2096" s="310"/>
      <c r="N2096" s="310"/>
      <c r="O2096" s="311"/>
      <c r="P2096" s="312">
        <f t="shared" si="535"/>
        <v>0</v>
      </c>
      <c r="Q2096" s="294"/>
      <c r="R2096" s="471"/>
      <c r="S2096" s="472"/>
      <c r="T2096" s="289"/>
    </row>
    <row r="2097" spans="2:20" ht="18.75" customHeight="1">
      <c r="B2097" s="292"/>
      <c r="C2097" s="343" t="s">
        <v>204</v>
      </c>
      <c r="D2097" s="310"/>
      <c r="E2097" s="310"/>
      <c r="F2097" s="310"/>
      <c r="G2097" s="310"/>
      <c r="H2097" s="310"/>
      <c r="I2097" s="310"/>
      <c r="J2097" s="310"/>
      <c r="K2097" s="310"/>
      <c r="L2097" s="310"/>
      <c r="M2097" s="310"/>
      <c r="N2097" s="310"/>
      <c r="O2097" s="311"/>
      <c r="P2097" s="312">
        <f t="shared" si="535"/>
        <v>0</v>
      </c>
      <c r="Q2097" s="294"/>
      <c r="R2097" s="471"/>
      <c r="S2097" s="472"/>
      <c r="T2097" s="289"/>
    </row>
    <row r="2098" spans="2:20" ht="18.75" customHeight="1">
      <c r="B2098" s="292"/>
      <c r="C2098" s="338" t="s">
        <v>205</v>
      </c>
      <c r="D2098" s="344">
        <f t="shared" ref="D2098:O2098" si="536">SUBTOTAL(9,D2088:D2097)</f>
        <v>0</v>
      </c>
      <c r="E2098" s="344">
        <f t="shared" si="536"/>
        <v>0</v>
      </c>
      <c r="F2098" s="344">
        <f t="shared" si="536"/>
        <v>0</v>
      </c>
      <c r="G2098" s="344">
        <f t="shared" si="536"/>
        <v>0</v>
      </c>
      <c r="H2098" s="344">
        <f t="shared" si="536"/>
        <v>0</v>
      </c>
      <c r="I2098" s="344">
        <f t="shared" si="536"/>
        <v>0</v>
      </c>
      <c r="J2098" s="344">
        <f t="shared" si="536"/>
        <v>0</v>
      </c>
      <c r="K2098" s="344">
        <f t="shared" si="536"/>
        <v>0</v>
      </c>
      <c r="L2098" s="344">
        <f t="shared" si="536"/>
        <v>0</v>
      </c>
      <c r="M2098" s="344">
        <f t="shared" si="536"/>
        <v>0</v>
      </c>
      <c r="N2098" s="344">
        <f t="shared" si="536"/>
        <v>0</v>
      </c>
      <c r="O2098" s="345">
        <f t="shared" si="536"/>
        <v>0</v>
      </c>
      <c r="P2098" s="312">
        <f t="shared" si="535"/>
        <v>0</v>
      </c>
      <c r="Q2098" s="294"/>
      <c r="R2098" s="471"/>
      <c r="S2098" s="472"/>
      <c r="T2098" s="289"/>
    </row>
    <row r="2099" spans="2:20" ht="18.75" customHeight="1">
      <c r="B2099" s="292"/>
      <c r="C2099" s="313" t="s">
        <v>206</v>
      </c>
      <c r="D2099" s="315"/>
      <c r="E2099" s="315"/>
      <c r="F2099" s="315"/>
      <c r="G2099" s="315"/>
      <c r="H2099" s="315"/>
      <c r="I2099" s="315"/>
      <c r="J2099" s="315"/>
      <c r="K2099" s="315"/>
      <c r="L2099" s="315"/>
      <c r="M2099" s="315"/>
      <c r="N2099" s="315"/>
      <c r="O2099" s="316"/>
      <c r="P2099" s="312">
        <f t="shared" ref="P2099:P2109" si="537">SUM(D2099:O2099)</f>
        <v>0</v>
      </c>
      <c r="Q2099" s="294"/>
      <c r="R2099" s="471"/>
      <c r="S2099" s="472"/>
      <c r="T2099" s="289"/>
    </row>
    <row r="2100" spans="2:20" ht="18.75" customHeight="1">
      <c r="B2100" s="292"/>
      <c r="C2100" s="313" t="s">
        <v>207</v>
      </c>
      <c r="D2100" s="315"/>
      <c r="E2100" s="315"/>
      <c r="F2100" s="315"/>
      <c r="G2100" s="315"/>
      <c r="H2100" s="315"/>
      <c r="I2100" s="315"/>
      <c r="J2100" s="315"/>
      <c r="K2100" s="315"/>
      <c r="L2100" s="315"/>
      <c r="M2100" s="315"/>
      <c r="N2100" s="315"/>
      <c r="O2100" s="316"/>
      <c r="P2100" s="312">
        <f t="shared" si="537"/>
        <v>0</v>
      </c>
      <c r="Q2100" s="294"/>
      <c r="R2100" s="471"/>
      <c r="S2100" s="472"/>
      <c r="T2100" s="289"/>
    </row>
    <row r="2101" spans="2:20" ht="18.75" customHeight="1">
      <c r="B2101" s="292"/>
      <c r="C2101" s="338" t="s">
        <v>208</v>
      </c>
      <c r="D2101" s="344">
        <f t="shared" ref="D2101:O2101" si="538">SUBTOTAL(9,D2099:D2100)</f>
        <v>0</v>
      </c>
      <c r="E2101" s="344">
        <f t="shared" si="538"/>
        <v>0</v>
      </c>
      <c r="F2101" s="344">
        <f t="shared" si="538"/>
        <v>0</v>
      </c>
      <c r="G2101" s="344">
        <f t="shared" si="538"/>
        <v>0</v>
      </c>
      <c r="H2101" s="344">
        <f t="shared" si="538"/>
        <v>0</v>
      </c>
      <c r="I2101" s="344">
        <f t="shared" si="538"/>
        <v>0</v>
      </c>
      <c r="J2101" s="344">
        <f t="shared" si="538"/>
        <v>0</v>
      </c>
      <c r="K2101" s="344">
        <f t="shared" si="538"/>
        <v>0</v>
      </c>
      <c r="L2101" s="344">
        <f t="shared" si="538"/>
        <v>0</v>
      </c>
      <c r="M2101" s="344">
        <f t="shared" si="538"/>
        <v>0</v>
      </c>
      <c r="N2101" s="344">
        <f t="shared" si="538"/>
        <v>0</v>
      </c>
      <c r="O2101" s="345">
        <f t="shared" si="538"/>
        <v>0</v>
      </c>
      <c r="P2101" s="312">
        <f t="shared" si="537"/>
        <v>0</v>
      </c>
      <c r="Q2101" s="294"/>
      <c r="R2101" s="471"/>
      <c r="S2101" s="472"/>
      <c r="T2101" s="289"/>
    </row>
    <row r="2102" spans="2:20" ht="18.75" customHeight="1">
      <c r="B2102" s="292"/>
      <c r="C2102" s="313" t="s">
        <v>209</v>
      </c>
      <c r="D2102" s="315"/>
      <c r="E2102" s="315"/>
      <c r="F2102" s="315"/>
      <c r="G2102" s="315"/>
      <c r="H2102" s="315"/>
      <c r="I2102" s="315"/>
      <c r="J2102" s="315"/>
      <c r="K2102" s="315"/>
      <c r="L2102" s="315"/>
      <c r="M2102" s="315"/>
      <c r="N2102" s="315"/>
      <c r="O2102" s="316"/>
      <c r="P2102" s="312">
        <f t="shared" si="537"/>
        <v>0</v>
      </c>
      <c r="Q2102" s="294"/>
      <c r="R2102" s="471"/>
      <c r="S2102" s="472"/>
      <c r="T2102" s="289"/>
    </row>
    <row r="2103" spans="2:20" ht="18.75" customHeight="1">
      <c r="B2103" s="292"/>
      <c r="C2103" s="313" t="s">
        <v>210</v>
      </c>
      <c r="D2103" s="315"/>
      <c r="E2103" s="315"/>
      <c r="F2103" s="315"/>
      <c r="G2103" s="315"/>
      <c r="H2103" s="315"/>
      <c r="I2103" s="315"/>
      <c r="J2103" s="315"/>
      <c r="K2103" s="315"/>
      <c r="L2103" s="315"/>
      <c r="M2103" s="315"/>
      <c r="N2103" s="315"/>
      <c r="O2103" s="316"/>
      <c r="P2103" s="312">
        <f t="shared" si="537"/>
        <v>0</v>
      </c>
      <c r="Q2103" s="294"/>
      <c r="R2103" s="471"/>
      <c r="S2103" s="472"/>
      <c r="T2103" s="289"/>
    </row>
    <row r="2104" spans="2:20" ht="18.75" customHeight="1">
      <c r="B2104" s="292"/>
      <c r="C2104" s="313" t="s">
        <v>211</v>
      </c>
      <c r="D2104" s="315"/>
      <c r="E2104" s="315"/>
      <c r="F2104" s="315"/>
      <c r="G2104" s="315"/>
      <c r="H2104" s="315"/>
      <c r="I2104" s="315"/>
      <c r="J2104" s="315"/>
      <c r="K2104" s="315"/>
      <c r="L2104" s="315"/>
      <c r="M2104" s="315"/>
      <c r="N2104" s="315"/>
      <c r="O2104" s="316"/>
      <c r="P2104" s="312">
        <f t="shared" si="537"/>
        <v>0</v>
      </c>
      <c r="Q2104" s="294"/>
      <c r="R2104" s="471"/>
      <c r="S2104" s="472"/>
      <c r="T2104" s="289"/>
    </row>
    <row r="2105" spans="2:20" ht="18.75" customHeight="1">
      <c r="B2105" s="292"/>
      <c r="C2105" s="313" t="s">
        <v>212</v>
      </c>
      <c r="D2105" s="315"/>
      <c r="E2105" s="315"/>
      <c r="F2105" s="315"/>
      <c r="G2105" s="315"/>
      <c r="H2105" s="315"/>
      <c r="I2105" s="315"/>
      <c r="J2105" s="315"/>
      <c r="K2105" s="315"/>
      <c r="L2105" s="315"/>
      <c r="M2105" s="315"/>
      <c r="N2105" s="315"/>
      <c r="O2105" s="316"/>
      <c r="P2105" s="312">
        <f t="shared" si="537"/>
        <v>0</v>
      </c>
      <c r="Q2105" s="294"/>
      <c r="R2105" s="471"/>
      <c r="S2105" s="472"/>
      <c r="T2105" s="289"/>
    </row>
    <row r="2106" spans="2:20" ht="18.75" customHeight="1">
      <c r="B2106" s="292"/>
      <c r="C2106" s="342" t="s">
        <v>213</v>
      </c>
      <c r="D2106" s="310"/>
      <c r="E2106" s="310"/>
      <c r="F2106" s="310"/>
      <c r="G2106" s="310"/>
      <c r="H2106" s="310"/>
      <c r="I2106" s="310"/>
      <c r="J2106" s="310"/>
      <c r="K2106" s="310"/>
      <c r="L2106" s="310"/>
      <c r="M2106" s="310"/>
      <c r="N2106" s="310"/>
      <c r="O2106" s="311"/>
      <c r="P2106" s="312">
        <f t="shared" si="537"/>
        <v>0</v>
      </c>
      <c r="Q2106" s="294"/>
      <c r="R2106" s="471"/>
      <c r="S2106" s="472"/>
      <c r="T2106" s="289"/>
    </row>
    <row r="2107" spans="2:20" ht="18.75" customHeight="1">
      <c r="B2107" s="292"/>
      <c r="C2107" s="346" t="s">
        <v>214</v>
      </c>
      <c r="D2107" s="310"/>
      <c r="E2107" s="310"/>
      <c r="F2107" s="310"/>
      <c r="G2107" s="310"/>
      <c r="H2107" s="310"/>
      <c r="I2107" s="310"/>
      <c r="J2107" s="310"/>
      <c r="K2107" s="310"/>
      <c r="L2107" s="310"/>
      <c r="M2107" s="310"/>
      <c r="N2107" s="310"/>
      <c r="O2107" s="311"/>
      <c r="P2107" s="312">
        <f t="shared" si="537"/>
        <v>0</v>
      </c>
      <c r="Q2107" s="294"/>
      <c r="R2107" s="471"/>
      <c r="S2107" s="472"/>
      <c r="T2107" s="289"/>
    </row>
    <row r="2108" spans="2:20" ht="18.75" customHeight="1">
      <c r="B2108" s="292"/>
      <c r="C2108" s="347" t="s">
        <v>215</v>
      </c>
      <c r="D2108" s="318"/>
      <c r="E2108" s="318"/>
      <c r="F2108" s="318"/>
      <c r="G2108" s="318"/>
      <c r="H2108" s="318"/>
      <c r="I2108" s="318"/>
      <c r="J2108" s="318"/>
      <c r="K2108" s="318"/>
      <c r="L2108" s="318"/>
      <c r="M2108" s="318"/>
      <c r="N2108" s="318"/>
      <c r="O2108" s="319"/>
      <c r="P2108" s="320">
        <f t="shared" si="537"/>
        <v>0</v>
      </c>
      <c r="Q2108" s="294"/>
      <c r="R2108" s="473"/>
      <c r="S2108" s="474"/>
      <c r="T2108" s="289"/>
    </row>
    <row r="2109" spans="2:20" ht="18.75" customHeight="1">
      <c r="B2109" s="292"/>
      <c r="C2109" s="348" t="s">
        <v>216</v>
      </c>
      <c r="D2109" s="322">
        <f t="shared" ref="D2109:O2109" si="539">SUBTOTAL(9,D2088:D2108)</f>
        <v>0</v>
      </c>
      <c r="E2109" s="322">
        <f t="shared" si="539"/>
        <v>0</v>
      </c>
      <c r="F2109" s="322">
        <f t="shared" si="539"/>
        <v>0</v>
      </c>
      <c r="G2109" s="322">
        <f t="shared" si="539"/>
        <v>0</v>
      </c>
      <c r="H2109" s="322">
        <f t="shared" si="539"/>
        <v>0</v>
      </c>
      <c r="I2109" s="322">
        <f t="shared" si="539"/>
        <v>0</v>
      </c>
      <c r="J2109" s="322">
        <f t="shared" si="539"/>
        <v>0</v>
      </c>
      <c r="K2109" s="322">
        <f t="shared" si="539"/>
        <v>0</v>
      </c>
      <c r="L2109" s="322">
        <f t="shared" si="539"/>
        <v>0</v>
      </c>
      <c r="M2109" s="322">
        <f t="shared" si="539"/>
        <v>0</v>
      </c>
      <c r="N2109" s="322">
        <f t="shared" si="539"/>
        <v>0</v>
      </c>
      <c r="O2109" s="323">
        <f t="shared" si="539"/>
        <v>0</v>
      </c>
      <c r="P2109" s="324">
        <f t="shared" si="537"/>
        <v>0</v>
      </c>
      <c r="Q2109" s="294"/>
      <c r="R2109" s="475"/>
      <c r="S2109" s="476"/>
      <c r="T2109" s="289"/>
    </row>
    <row r="2110" spans="2:20" ht="6" customHeight="1">
      <c r="B2110" s="292"/>
      <c r="C2110" s="294"/>
      <c r="D2110" s="294"/>
      <c r="E2110" s="294"/>
      <c r="F2110" s="294"/>
      <c r="G2110" s="294"/>
      <c r="H2110" s="294"/>
      <c r="I2110" s="294"/>
      <c r="J2110" s="294"/>
      <c r="K2110" s="294"/>
      <c r="L2110" s="294"/>
      <c r="M2110" s="294"/>
      <c r="N2110" s="294"/>
      <c r="O2110" s="294"/>
      <c r="P2110" s="294"/>
      <c r="Q2110" s="294"/>
      <c r="R2110" s="325"/>
      <c r="S2110" s="325"/>
      <c r="T2110" s="289"/>
    </row>
    <row r="2111" spans="2:20" ht="18.75" customHeight="1">
      <c r="B2111" s="326"/>
      <c r="C2111" s="342" t="s">
        <v>217</v>
      </c>
      <c r="D2111" s="327"/>
      <c r="E2111" s="327"/>
      <c r="F2111" s="327"/>
      <c r="G2111" s="327"/>
      <c r="H2111" s="327"/>
      <c r="I2111" s="327"/>
      <c r="J2111" s="327"/>
      <c r="K2111" s="327"/>
      <c r="L2111" s="327"/>
      <c r="M2111" s="327"/>
      <c r="N2111" s="327"/>
      <c r="O2111" s="328"/>
      <c r="P2111" s="329">
        <f t="shared" ref="P2111:P2112" si="540">SUM(D2111:O2111)</f>
        <v>0</v>
      </c>
      <c r="Q2111" s="294"/>
      <c r="R2111" s="471"/>
      <c r="S2111" s="472"/>
      <c r="T2111" s="289"/>
    </row>
    <row r="2112" spans="2:20" ht="18.75" customHeight="1">
      <c r="B2112" s="326"/>
      <c r="C2112" s="342" t="s">
        <v>218</v>
      </c>
      <c r="D2112" s="327"/>
      <c r="E2112" s="327"/>
      <c r="F2112" s="327"/>
      <c r="G2112" s="327"/>
      <c r="H2112" s="327"/>
      <c r="I2112" s="327"/>
      <c r="J2112" s="327"/>
      <c r="K2112" s="327"/>
      <c r="L2112" s="327"/>
      <c r="M2112" s="327"/>
      <c r="N2112" s="330"/>
      <c r="O2112" s="331"/>
      <c r="P2112" s="332">
        <f t="shared" si="540"/>
        <v>0</v>
      </c>
      <c r="Q2112" s="294"/>
      <c r="R2112" s="473"/>
      <c r="S2112" s="474"/>
      <c r="T2112" s="289"/>
    </row>
    <row r="2113" spans="2:24" s="308" customFormat="1" ht="18.75" customHeight="1">
      <c r="B2113" s="301"/>
      <c r="C2113" s="294"/>
      <c r="D2113" s="294"/>
      <c r="E2113" s="294"/>
      <c r="F2113" s="294"/>
      <c r="G2113" s="294"/>
      <c r="H2113" s="294"/>
      <c r="I2113" s="294"/>
      <c r="J2113" s="294"/>
      <c r="K2113" s="294"/>
      <c r="L2113" s="294"/>
      <c r="M2113" s="294"/>
      <c r="N2113" s="349" t="s">
        <v>219</v>
      </c>
      <c r="O2113" s="349"/>
      <c r="P2113" s="335">
        <f t="shared" si="531"/>
        <v>0</v>
      </c>
      <c r="Q2113" s="306"/>
      <c r="R2113" s="477"/>
      <c r="S2113" s="478"/>
      <c r="T2113" s="307"/>
    </row>
    <row r="2114" spans="2:24" ht="30" customHeight="1">
      <c r="B2114" s="289"/>
      <c r="C2114" s="294"/>
      <c r="D2114" s="294"/>
      <c r="E2114" s="294"/>
      <c r="F2114" s="294"/>
      <c r="G2114" s="294"/>
      <c r="H2114" s="294"/>
      <c r="I2114" s="294"/>
      <c r="J2114" s="294"/>
      <c r="K2114" s="294"/>
      <c r="L2114" s="294"/>
      <c r="M2114" s="294"/>
      <c r="N2114" s="294"/>
      <c r="O2114" s="294"/>
      <c r="P2114" s="294"/>
      <c r="Q2114" s="294"/>
      <c r="R2114" s="294"/>
      <c r="S2114" s="294"/>
      <c r="T2114" s="289"/>
    </row>
    <row r="2115" spans="2:24" ht="18.75" customHeight="1">
      <c r="B2115" s="292">
        <f t="shared" ref="B2115" si="541">D2115</f>
        <v>0</v>
      </c>
      <c r="C2115" s="337" t="s">
        <v>183</v>
      </c>
      <c r="D2115" s="479"/>
      <c r="E2115" s="480"/>
      <c r="F2115" s="480"/>
      <c r="G2115" s="480"/>
      <c r="H2115" s="480"/>
      <c r="I2115" s="481"/>
      <c r="J2115" s="294"/>
      <c r="K2115" s="294"/>
      <c r="L2115" s="295"/>
      <c r="M2115" s="294"/>
      <c r="N2115" s="294"/>
      <c r="O2115" s="294"/>
      <c r="P2115" s="296"/>
      <c r="Q2115" s="294"/>
      <c r="R2115" s="296"/>
      <c r="S2115" s="296"/>
      <c r="T2115" s="289"/>
    </row>
    <row r="2116" spans="2:24" ht="18.75" customHeight="1">
      <c r="B2116" s="292"/>
      <c r="C2116" s="338" t="s">
        <v>184</v>
      </c>
      <c r="D2116" s="479"/>
      <c r="E2116" s="480"/>
      <c r="F2116" s="480"/>
      <c r="G2116" s="480"/>
      <c r="H2116" s="480"/>
      <c r="I2116" s="481"/>
      <c r="J2116" s="294"/>
      <c r="K2116" s="295"/>
      <c r="L2116" s="294"/>
      <c r="M2116" s="294"/>
      <c r="N2116" s="294"/>
      <c r="O2116" s="294"/>
      <c r="P2116" s="296"/>
      <c r="Q2116" s="294"/>
      <c r="R2116" s="296"/>
      <c r="S2116" s="296"/>
      <c r="T2116" s="289"/>
    </row>
    <row r="2117" spans="2:24" ht="18.75" customHeight="1">
      <c r="B2117" s="292">
        <f t="shared" ref="B2117:B2119" si="542">D2117</f>
        <v>0</v>
      </c>
      <c r="C2117" s="338" t="s">
        <v>8</v>
      </c>
      <c r="D2117" s="479"/>
      <c r="E2117" s="480"/>
      <c r="F2117" s="480"/>
      <c r="G2117" s="480"/>
      <c r="H2117" s="480"/>
      <c r="I2117" s="481"/>
      <c r="J2117" s="294"/>
      <c r="K2117" s="294"/>
      <c r="L2117" s="295"/>
      <c r="M2117" s="294"/>
      <c r="N2117" s="294"/>
      <c r="O2117" s="294"/>
      <c r="P2117" s="296"/>
      <c r="Q2117" s="294"/>
      <c r="R2117" s="339" t="s">
        <v>185</v>
      </c>
      <c r="S2117" s="340"/>
      <c r="T2117" s="289"/>
    </row>
    <row r="2118" spans="2:24" ht="18.75" customHeight="1">
      <c r="B2118" s="292">
        <f t="shared" si="542"/>
        <v>0</v>
      </c>
      <c r="C2118" s="338" t="s">
        <v>186</v>
      </c>
      <c r="D2118" s="479"/>
      <c r="E2118" s="480"/>
      <c r="F2118" s="480"/>
      <c r="G2118" s="480"/>
      <c r="H2118" s="480"/>
      <c r="I2118" s="481"/>
      <c r="J2118" s="294"/>
      <c r="K2118" s="294"/>
      <c r="L2118" s="295"/>
      <c r="M2118" s="294"/>
      <c r="N2118" s="294"/>
      <c r="O2118" s="294"/>
      <c r="P2118" s="296"/>
      <c r="Q2118" s="294"/>
      <c r="R2118" s="298" t="s">
        <v>189</v>
      </c>
      <c r="S2118" s="299"/>
      <c r="T2118" s="289"/>
    </row>
    <row r="2119" spans="2:24" ht="18.75" customHeight="1">
      <c r="B2119" s="292">
        <f t="shared" si="542"/>
        <v>0</v>
      </c>
      <c r="C2119" s="338" t="s">
        <v>190</v>
      </c>
      <c r="D2119" s="479"/>
      <c r="E2119" s="480"/>
      <c r="F2119" s="480"/>
      <c r="G2119" s="480"/>
      <c r="H2119" s="480"/>
      <c r="I2119" s="481"/>
      <c r="J2119" s="294"/>
      <c r="K2119" s="294"/>
      <c r="L2119" s="295"/>
      <c r="M2119" s="294"/>
      <c r="N2119" s="294"/>
      <c r="O2119" s="294"/>
      <c r="P2119" s="296"/>
      <c r="Q2119" s="294"/>
      <c r="R2119" s="298" t="s">
        <v>191</v>
      </c>
      <c r="S2119" s="299"/>
      <c r="T2119" s="289"/>
    </row>
    <row r="2120" spans="2:24" ht="18.75" customHeight="1">
      <c r="B2120" s="292"/>
      <c r="C2120" s="338" t="s">
        <v>172</v>
      </c>
      <c r="D2120" s="471"/>
      <c r="E2120" s="482"/>
      <c r="F2120" s="482"/>
      <c r="G2120" s="482"/>
      <c r="H2120" s="482"/>
      <c r="I2120" s="472"/>
      <c r="J2120" s="294"/>
      <c r="K2120" s="295"/>
      <c r="L2120" s="294"/>
      <c r="M2120" s="294"/>
      <c r="N2120" s="294"/>
      <c r="O2120" s="294"/>
      <c r="P2120" s="296"/>
      <c r="Q2120" s="294"/>
      <c r="R2120" s="298" t="s">
        <v>192</v>
      </c>
      <c r="S2120" s="299"/>
      <c r="T2120" s="289"/>
    </row>
    <row r="2121" spans="2:24" ht="18.75" customHeight="1">
      <c r="B2121" s="341">
        <f t="shared" ref="B2121" si="543">D2121</f>
        <v>0</v>
      </c>
      <c r="C2121" s="338" t="s">
        <v>193</v>
      </c>
      <c r="D2121" s="483"/>
      <c r="E2121" s="484"/>
      <c r="F2121" s="484"/>
      <c r="G2121" s="484"/>
      <c r="H2121" s="484"/>
      <c r="I2121" s="485"/>
      <c r="J2121" s="294"/>
      <c r="K2121" s="295"/>
      <c r="L2121" s="294"/>
      <c r="M2121" s="294"/>
      <c r="N2121" s="294"/>
      <c r="O2121" s="294"/>
      <c r="P2121" s="296"/>
      <c r="Q2121" s="294"/>
      <c r="R2121" s="296"/>
      <c r="S2121" s="296"/>
      <c r="T2121" s="289"/>
    </row>
    <row r="2122" spans="2:24" ht="12" customHeight="1">
      <c r="B2122" s="292"/>
      <c r="C2122" s="294"/>
      <c r="D2122" s="294"/>
      <c r="E2122" s="294"/>
      <c r="F2122" s="294"/>
      <c r="G2122" s="294"/>
      <c r="H2122" s="294"/>
      <c r="I2122" s="294"/>
      <c r="J2122" s="294"/>
      <c r="K2122" s="294"/>
      <c r="L2122" s="294"/>
      <c r="M2122" s="294"/>
      <c r="N2122" s="294"/>
      <c r="O2122" s="294"/>
      <c r="P2122" s="294"/>
      <c r="Q2122" s="294"/>
      <c r="R2122" s="294"/>
      <c r="S2122" s="294"/>
      <c r="T2122" s="289"/>
    </row>
    <row r="2123" spans="2:24" s="308" customFormat="1" ht="18.75" customHeight="1">
      <c r="B2123" s="301"/>
      <c r="C2123" s="338" t="s">
        <v>187</v>
      </c>
      <c r="D2123" s="303"/>
      <c r="E2123" s="303"/>
      <c r="F2123" s="303"/>
      <c r="G2123" s="303"/>
      <c r="H2123" s="303"/>
      <c r="I2123" s="303"/>
      <c r="J2123" s="303"/>
      <c r="K2123" s="303"/>
      <c r="L2123" s="303"/>
      <c r="M2123" s="303"/>
      <c r="N2123" s="303"/>
      <c r="O2123" s="304"/>
      <c r="P2123" s="305" t="s">
        <v>188</v>
      </c>
      <c r="Q2123" s="306"/>
      <c r="R2123" s="486" t="s">
        <v>194</v>
      </c>
      <c r="S2123" s="487"/>
      <c r="T2123" s="307"/>
      <c r="V2123" s="288"/>
      <c r="W2123" s="288"/>
      <c r="X2123" s="288"/>
    </row>
    <row r="2124" spans="2:24" ht="6" customHeight="1">
      <c r="B2124" s="292"/>
      <c r="C2124" s="294"/>
      <c r="D2124" s="294"/>
      <c r="E2124" s="294"/>
      <c r="F2124" s="294"/>
      <c r="G2124" s="294"/>
      <c r="H2124" s="294"/>
      <c r="I2124" s="294"/>
      <c r="J2124" s="294"/>
      <c r="K2124" s="294"/>
      <c r="L2124" s="294"/>
      <c r="M2124" s="294"/>
      <c r="N2124" s="294"/>
      <c r="O2124" s="294"/>
      <c r="P2124" s="294"/>
      <c r="Q2124" s="294"/>
      <c r="R2124" s="294"/>
      <c r="S2124" s="294"/>
      <c r="T2124" s="289"/>
    </row>
    <row r="2125" spans="2:24" ht="18.75" customHeight="1">
      <c r="B2125" s="292"/>
      <c r="C2125" s="342" t="s">
        <v>195</v>
      </c>
      <c r="D2125" s="310"/>
      <c r="E2125" s="310"/>
      <c r="F2125" s="310"/>
      <c r="G2125" s="310"/>
      <c r="H2125" s="310"/>
      <c r="I2125" s="310"/>
      <c r="J2125" s="310"/>
      <c r="K2125" s="310"/>
      <c r="L2125" s="310"/>
      <c r="M2125" s="310"/>
      <c r="N2125" s="310"/>
      <c r="O2125" s="311"/>
      <c r="P2125" s="312">
        <f t="shared" ref="P2125:P2135" si="544">SUM(D2125:O2125)</f>
        <v>0</v>
      </c>
      <c r="Q2125" s="294"/>
      <c r="R2125" s="471"/>
      <c r="S2125" s="472"/>
      <c r="T2125" s="289"/>
    </row>
    <row r="2126" spans="2:24" ht="18.75" customHeight="1">
      <c r="B2126" s="292"/>
      <c r="C2126" s="342" t="s">
        <v>196</v>
      </c>
      <c r="D2126" s="155"/>
      <c r="E2126" s="155"/>
      <c r="F2126" s="155"/>
      <c r="G2126" s="155"/>
      <c r="H2126" s="155"/>
      <c r="I2126" s="155"/>
      <c r="J2126" s="155"/>
      <c r="K2126" s="155"/>
      <c r="L2126" s="155"/>
      <c r="M2126" s="155"/>
      <c r="N2126" s="155"/>
      <c r="O2126" s="156"/>
      <c r="P2126" s="312">
        <f t="shared" si="544"/>
        <v>0</v>
      </c>
      <c r="Q2126" s="294"/>
      <c r="R2126" s="471"/>
      <c r="S2126" s="472"/>
      <c r="T2126" s="289"/>
    </row>
    <row r="2127" spans="2:24" ht="18.75" customHeight="1">
      <c r="B2127" s="292"/>
      <c r="C2127" s="343" t="s">
        <v>197</v>
      </c>
      <c r="D2127" s="310"/>
      <c r="E2127" s="310"/>
      <c r="F2127" s="310"/>
      <c r="G2127" s="310"/>
      <c r="H2127" s="310"/>
      <c r="I2127" s="310"/>
      <c r="J2127" s="310"/>
      <c r="K2127" s="310"/>
      <c r="L2127" s="310"/>
      <c r="M2127" s="310"/>
      <c r="N2127" s="310"/>
      <c r="O2127" s="311"/>
      <c r="P2127" s="312">
        <f t="shared" si="544"/>
        <v>0</v>
      </c>
      <c r="Q2127" s="294"/>
      <c r="R2127" s="471"/>
      <c r="S2127" s="472"/>
      <c r="T2127" s="289"/>
    </row>
    <row r="2128" spans="2:24" ht="18.75" customHeight="1">
      <c r="B2128" s="292"/>
      <c r="C2128" s="343" t="s">
        <v>198</v>
      </c>
      <c r="D2128" s="310"/>
      <c r="E2128" s="310"/>
      <c r="F2128" s="310"/>
      <c r="G2128" s="310"/>
      <c r="H2128" s="310"/>
      <c r="I2128" s="310"/>
      <c r="J2128" s="310"/>
      <c r="K2128" s="310"/>
      <c r="L2128" s="310"/>
      <c r="M2128" s="310"/>
      <c r="N2128" s="310"/>
      <c r="O2128" s="311"/>
      <c r="P2128" s="312">
        <f t="shared" si="544"/>
        <v>0</v>
      </c>
      <c r="Q2128" s="294"/>
      <c r="R2128" s="471"/>
      <c r="S2128" s="472"/>
      <c r="T2128" s="289"/>
    </row>
    <row r="2129" spans="2:20" ht="18.75" customHeight="1">
      <c r="B2129" s="292"/>
      <c r="C2129" s="343" t="s">
        <v>199</v>
      </c>
      <c r="D2129" s="310"/>
      <c r="E2129" s="310"/>
      <c r="F2129" s="310"/>
      <c r="G2129" s="310"/>
      <c r="H2129" s="310"/>
      <c r="I2129" s="310"/>
      <c r="J2129" s="310"/>
      <c r="K2129" s="310"/>
      <c r="L2129" s="310"/>
      <c r="M2129" s="310"/>
      <c r="N2129" s="310"/>
      <c r="O2129" s="311"/>
      <c r="P2129" s="312">
        <f t="shared" si="544"/>
        <v>0</v>
      </c>
      <c r="Q2129" s="294"/>
      <c r="R2129" s="471"/>
      <c r="S2129" s="472"/>
      <c r="T2129" s="289"/>
    </row>
    <row r="2130" spans="2:20" ht="18.75" customHeight="1">
      <c r="B2130" s="292"/>
      <c r="C2130" s="343" t="s">
        <v>200</v>
      </c>
      <c r="D2130" s="310"/>
      <c r="E2130" s="310"/>
      <c r="F2130" s="310"/>
      <c r="G2130" s="310"/>
      <c r="H2130" s="310"/>
      <c r="I2130" s="310"/>
      <c r="J2130" s="310"/>
      <c r="K2130" s="310"/>
      <c r="L2130" s="310"/>
      <c r="M2130" s="310"/>
      <c r="N2130" s="310"/>
      <c r="O2130" s="311"/>
      <c r="P2130" s="312">
        <f t="shared" si="544"/>
        <v>0</v>
      </c>
      <c r="Q2130" s="294"/>
      <c r="R2130" s="471"/>
      <c r="S2130" s="472"/>
      <c r="T2130" s="289"/>
    </row>
    <row r="2131" spans="2:20" ht="18.75" customHeight="1">
      <c r="B2131" s="292"/>
      <c r="C2131" s="343" t="s">
        <v>201</v>
      </c>
      <c r="D2131" s="310"/>
      <c r="E2131" s="310"/>
      <c r="F2131" s="310"/>
      <c r="G2131" s="310"/>
      <c r="H2131" s="310"/>
      <c r="I2131" s="310"/>
      <c r="J2131" s="310"/>
      <c r="K2131" s="310"/>
      <c r="L2131" s="310"/>
      <c r="M2131" s="310"/>
      <c r="N2131" s="310"/>
      <c r="O2131" s="311"/>
      <c r="P2131" s="312">
        <f t="shared" si="544"/>
        <v>0</v>
      </c>
      <c r="Q2131" s="294"/>
      <c r="R2131" s="471"/>
      <c r="S2131" s="472"/>
      <c r="T2131" s="289"/>
    </row>
    <row r="2132" spans="2:20" ht="18.75" customHeight="1">
      <c r="B2132" s="292"/>
      <c r="C2132" s="343" t="s">
        <v>202</v>
      </c>
      <c r="D2132" s="310"/>
      <c r="E2132" s="310"/>
      <c r="F2132" s="310"/>
      <c r="G2132" s="310"/>
      <c r="H2132" s="310"/>
      <c r="I2132" s="310"/>
      <c r="J2132" s="310"/>
      <c r="K2132" s="310"/>
      <c r="L2132" s="310"/>
      <c r="M2132" s="310"/>
      <c r="N2132" s="310"/>
      <c r="O2132" s="311"/>
      <c r="P2132" s="312">
        <f t="shared" si="544"/>
        <v>0</v>
      </c>
      <c r="Q2132" s="294"/>
      <c r="R2132" s="471"/>
      <c r="S2132" s="472"/>
      <c r="T2132" s="289"/>
    </row>
    <row r="2133" spans="2:20" ht="18.75" customHeight="1">
      <c r="B2133" s="292"/>
      <c r="C2133" s="343" t="s">
        <v>203</v>
      </c>
      <c r="D2133" s="310"/>
      <c r="E2133" s="310"/>
      <c r="F2133" s="310"/>
      <c r="G2133" s="310"/>
      <c r="H2133" s="310"/>
      <c r="I2133" s="310"/>
      <c r="J2133" s="310"/>
      <c r="K2133" s="310"/>
      <c r="L2133" s="310"/>
      <c r="M2133" s="310"/>
      <c r="N2133" s="310"/>
      <c r="O2133" s="311"/>
      <c r="P2133" s="312">
        <f t="shared" si="544"/>
        <v>0</v>
      </c>
      <c r="Q2133" s="294"/>
      <c r="R2133" s="471"/>
      <c r="S2133" s="472"/>
      <c r="T2133" s="289"/>
    </row>
    <row r="2134" spans="2:20" ht="18.75" customHeight="1">
      <c r="B2134" s="292"/>
      <c r="C2134" s="343" t="s">
        <v>204</v>
      </c>
      <c r="D2134" s="310"/>
      <c r="E2134" s="310"/>
      <c r="F2134" s="310"/>
      <c r="G2134" s="310"/>
      <c r="H2134" s="310"/>
      <c r="I2134" s="310"/>
      <c r="J2134" s="310"/>
      <c r="K2134" s="310"/>
      <c r="L2134" s="310"/>
      <c r="M2134" s="310"/>
      <c r="N2134" s="310"/>
      <c r="O2134" s="311"/>
      <c r="P2134" s="312">
        <f t="shared" si="544"/>
        <v>0</v>
      </c>
      <c r="Q2134" s="294"/>
      <c r="R2134" s="471"/>
      <c r="S2134" s="472"/>
      <c r="T2134" s="289"/>
    </row>
    <row r="2135" spans="2:20" ht="18.75" customHeight="1">
      <c r="B2135" s="292"/>
      <c r="C2135" s="338" t="s">
        <v>205</v>
      </c>
      <c r="D2135" s="344">
        <f t="shared" ref="D2135:O2135" si="545">SUBTOTAL(9,D2125:D2134)</f>
        <v>0</v>
      </c>
      <c r="E2135" s="344">
        <f t="shared" si="545"/>
        <v>0</v>
      </c>
      <c r="F2135" s="344">
        <f t="shared" si="545"/>
        <v>0</v>
      </c>
      <c r="G2135" s="344">
        <f t="shared" si="545"/>
        <v>0</v>
      </c>
      <c r="H2135" s="344">
        <f t="shared" si="545"/>
        <v>0</v>
      </c>
      <c r="I2135" s="344">
        <f t="shared" si="545"/>
        <v>0</v>
      </c>
      <c r="J2135" s="344">
        <f t="shared" si="545"/>
        <v>0</v>
      </c>
      <c r="K2135" s="344">
        <f t="shared" si="545"/>
        <v>0</v>
      </c>
      <c r="L2135" s="344">
        <f t="shared" si="545"/>
        <v>0</v>
      </c>
      <c r="M2135" s="344">
        <f t="shared" si="545"/>
        <v>0</v>
      </c>
      <c r="N2135" s="344">
        <f t="shared" si="545"/>
        <v>0</v>
      </c>
      <c r="O2135" s="345">
        <f t="shared" si="545"/>
        <v>0</v>
      </c>
      <c r="P2135" s="312">
        <f t="shared" si="544"/>
        <v>0</v>
      </c>
      <c r="Q2135" s="294"/>
      <c r="R2135" s="471"/>
      <c r="S2135" s="472"/>
      <c r="T2135" s="289"/>
    </row>
    <row r="2136" spans="2:20" ht="18.75" customHeight="1">
      <c r="B2136" s="292"/>
      <c r="C2136" s="313" t="s">
        <v>206</v>
      </c>
      <c r="D2136" s="315"/>
      <c r="E2136" s="315"/>
      <c r="F2136" s="315"/>
      <c r="G2136" s="315"/>
      <c r="H2136" s="315"/>
      <c r="I2136" s="315"/>
      <c r="J2136" s="315"/>
      <c r="K2136" s="315"/>
      <c r="L2136" s="315"/>
      <c r="M2136" s="315"/>
      <c r="N2136" s="315"/>
      <c r="O2136" s="316"/>
      <c r="P2136" s="312">
        <f t="shared" ref="P2136:P2146" si="546">SUM(D2136:O2136)</f>
        <v>0</v>
      </c>
      <c r="Q2136" s="294"/>
      <c r="R2136" s="471"/>
      <c r="S2136" s="472"/>
      <c r="T2136" s="289"/>
    </row>
    <row r="2137" spans="2:20" ht="18.75" customHeight="1">
      <c r="B2137" s="292"/>
      <c r="C2137" s="313" t="s">
        <v>207</v>
      </c>
      <c r="D2137" s="315"/>
      <c r="E2137" s="315"/>
      <c r="F2137" s="315"/>
      <c r="G2137" s="315"/>
      <c r="H2137" s="315"/>
      <c r="I2137" s="315"/>
      <c r="J2137" s="315"/>
      <c r="K2137" s="315"/>
      <c r="L2137" s="315"/>
      <c r="M2137" s="315"/>
      <c r="N2137" s="315"/>
      <c r="O2137" s="316"/>
      <c r="P2137" s="312">
        <f t="shared" si="546"/>
        <v>0</v>
      </c>
      <c r="Q2137" s="294"/>
      <c r="R2137" s="471"/>
      <c r="S2137" s="472"/>
      <c r="T2137" s="289"/>
    </row>
    <row r="2138" spans="2:20" ht="18.75" customHeight="1">
      <c r="B2138" s="292"/>
      <c r="C2138" s="338" t="s">
        <v>208</v>
      </c>
      <c r="D2138" s="344">
        <f t="shared" ref="D2138:O2138" si="547">SUBTOTAL(9,D2136:D2137)</f>
        <v>0</v>
      </c>
      <c r="E2138" s="344">
        <f t="shared" si="547"/>
        <v>0</v>
      </c>
      <c r="F2138" s="344">
        <f t="shared" si="547"/>
        <v>0</v>
      </c>
      <c r="G2138" s="344">
        <f t="shared" si="547"/>
        <v>0</v>
      </c>
      <c r="H2138" s="344">
        <f t="shared" si="547"/>
        <v>0</v>
      </c>
      <c r="I2138" s="344">
        <f t="shared" si="547"/>
        <v>0</v>
      </c>
      <c r="J2138" s="344">
        <f t="shared" si="547"/>
        <v>0</v>
      </c>
      <c r="K2138" s="344">
        <f t="shared" si="547"/>
        <v>0</v>
      </c>
      <c r="L2138" s="344">
        <f t="shared" si="547"/>
        <v>0</v>
      </c>
      <c r="M2138" s="344">
        <f t="shared" si="547"/>
        <v>0</v>
      </c>
      <c r="N2138" s="344">
        <f t="shared" si="547"/>
        <v>0</v>
      </c>
      <c r="O2138" s="345">
        <f t="shared" si="547"/>
        <v>0</v>
      </c>
      <c r="P2138" s="312">
        <f t="shared" si="546"/>
        <v>0</v>
      </c>
      <c r="Q2138" s="294"/>
      <c r="R2138" s="471"/>
      <c r="S2138" s="472"/>
      <c r="T2138" s="289"/>
    </row>
    <row r="2139" spans="2:20" ht="18.75" customHeight="1">
      <c r="B2139" s="292"/>
      <c r="C2139" s="313" t="s">
        <v>209</v>
      </c>
      <c r="D2139" s="315"/>
      <c r="E2139" s="315"/>
      <c r="F2139" s="315"/>
      <c r="G2139" s="315"/>
      <c r="H2139" s="315"/>
      <c r="I2139" s="315"/>
      <c r="J2139" s="315"/>
      <c r="K2139" s="315"/>
      <c r="L2139" s="315"/>
      <c r="M2139" s="315"/>
      <c r="N2139" s="315"/>
      <c r="O2139" s="316"/>
      <c r="P2139" s="312">
        <f t="shared" si="546"/>
        <v>0</v>
      </c>
      <c r="Q2139" s="294"/>
      <c r="R2139" s="471"/>
      <c r="S2139" s="472"/>
      <c r="T2139" s="289"/>
    </row>
    <row r="2140" spans="2:20" ht="18.75" customHeight="1">
      <c r="B2140" s="292"/>
      <c r="C2140" s="313" t="s">
        <v>210</v>
      </c>
      <c r="D2140" s="315"/>
      <c r="E2140" s="315"/>
      <c r="F2140" s="315"/>
      <c r="G2140" s="315"/>
      <c r="H2140" s="315"/>
      <c r="I2140" s="315"/>
      <c r="J2140" s="315"/>
      <c r="K2140" s="315"/>
      <c r="L2140" s="315"/>
      <c r="M2140" s="315"/>
      <c r="N2140" s="315"/>
      <c r="O2140" s="316"/>
      <c r="P2140" s="312">
        <f t="shared" si="546"/>
        <v>0</v>
      </c>
      <c r="Q2140" s="294"/>
      <c r="R2140" s="471"/>
      <c r="S2140" s="472"/>
      <c r="T2140" s="289"/>
    </row>
    <row r="2141" spans="2:20" ht="18.75" customHeight="1">
      <c r="B2141" s="292"/>
      <c r="C2141" s="313" t="s">
        <v>211</v>
      </c>
      <c r="D2141" s="315"/>
      <c r="E2141" s="315"/>
      <c r="F2141" s="315"/>
      <c r="G2141" s="315"/>
      <c r="H2141" s="315"/>
      <c r="I2141" s="315"/>
      <c r="J2141" s="315"/>
      <c r="K2141" s="315"/>
      <c r="L2141" s="315"/>
      <c r="M2141" s="315"/>
      <c r="N2141" s="315"/>
      <c r="O2141" s="316"/>
      <c r="P2141" s="312">
        <f t="shared" si="546"/>
        <v>0</v>
      </c>
      <c r="Q2141" s="294"/>
      <c r="R2141" s="471"/>
      <c r="S2141" s="472"/>
      <c r="T2141" s="289"/>
    </row>
    <row r="2142" spans="2:20" ht="18.75" customHeight="1">
      <c r="B2142" s="292"/>
      <c r="C2142" s="313" t="s">
        <v>212</v>
      </c>
      <c r="D2142" s="315"/>
      <c r="E2142" s="315"/>
      <c r="F2142" s="315"/>
      <c r="G2142" s="315"/>
      <c r="H2142" s="315"/>
      <c r="I2142" s="315"/>
      <c r="J2142" s="315"/>
      <c r="K2142" s="315"/>
      <c r="L2142" s="315"/>
      <c r="M2142" s="315"/>
      <c r="N2142" s="315"/>
      <c r="O2142" s="316"/>
      <c r="P2142" s="312">
        <f t="shared" si="546"/>
        <v>0</v>
      </c>
      <c r="Q2142" s="294"/>
      <c r="R2142" s="471"/>
      <c r="S2142" s="472"/>
      <c r="T2142" s="289"/>
    </row>
    <row r="2143" spans="2:20" ht="18.75" customHeight="1">
      <c r="B2143" s="292"/>
      <c r="C2143" s="342" t="s">
        <v>213</v>
      </c>
      <c r="D2143" s="310"/>
      <c r="E2143" s="310"/>
      <c r="F2143" s="310"/>
      <c r="G2143" s="310"/>
      <c r="H2143" s="310"/>
      <c r="I2143" s="310"/>
      <c r="J2143" s="310"/>
      <c r="K2143" s="310"/>
      <c r="L2143" s="310"/>
      <c r="M2143" s="310"/>
      <c r="N2143" s="310"/>
      <c r="O2143" s="311"/>
      <c r="P2143" s="312">
        <f t="shared" si="546"/>
        <v>0</v>
      </c>
      <c r="Q2143" s="294"/>
      <c r="R2143" s="471"/>
      <c r="S2143" s="472"/>
      <c r="T2143" s="289"/>
    </row>
    <row r="2144" spans="2:20" ht="18.75" customHeight="1">
      <c r="B2144" s="292"/>
      <c r="C2144" s="346" t="s">
        <v>214</v>
      </c>
      <c r="D2144" s="310"/>
      <c r="E2144" s="310"/>
      <c r="F2144" s="310"/>
      <c r="G2144" s="310"/>
      <c r="H2144" s="310"/>
      <c r="I2144" s="310"/>
      <c r="J2144" s="310"/>
      <c r="K2144" s="310"/>
      <c r="L2144" s="310"/>
      <c r="M2144" s="310"/>
      <c r="N2144" s="310"/>
      <c r="O2144" s="311"/>
      <c r="P2144" s="312">
        <f t="shared" si="546"/>
        <v>0</v>
      </c>
      <c r="Q2144" s="294"/>
      <c r="R2144" s="471"/>
      <c r="S2144" s="472"/>
      <c r="T2144" s="289"/>
    </row>
    <row r="2145" spans="2:24" ht="18.75" customHeight="1">
      <c r="B2145" s="292"/>
      <c r="C2145" s="347" t="s">
        <v>215</v>
      </c>
      <c r="D2145" s="318"/>
      <c r="E2145" s="318"/>
      <c r="F2145" s="318"/>
      <c r="G2145" s="318"/>
      <c r="H2145" s="318"/>
      <c r="I2145" s="318"/>
      <c r="J2145" s="318"/>
      <c r="K2145" s="318"/>
      <c r="L2145" s="318"/>
      <c r="M2145" s="318"/>
      <c r="N2145" s="318"/>
      <c r="O2145" s="319"/>
      <c r="P2145" s="320">
        <f t="shared" si="546"/>
        <v>0</v>
      </c>
      <c r="Q2145" s="294"/>
      <c r="R2145" s="473"/>
      <c r="S2145" s="474"/>
      <c r="T2145" s="289"/>
    </row>
    <row r="2146" spans="2:24" ht="18.75" customHeight="1">
      <c r="B2146" s="292"/>
      <c r="C2146" s="348" t="s">
        <v>216</v>
      </c>
      <c r="D2146" s="322">
        <f t="shared" ref="D2146:O2146" si="548">SUBTOTAL(9,D2125:D2145)</f>
        <v>0</v>
      </c>
      <c r="E2146" s="322">
        <f t="shared" si="548"/>
        <v>0</v>
      </c>
      <c r="F2146" s="322">
        <f t="shared" si="548"/>
        <v>0</v>
      </c>
      <c r="G2146" s="322">
        <f t="shared" si="548"/>
        <v>0</v>
      </c>
      <c r="H2146" s="322">
        <f t="shared" si="548"/>
        <v>0</v>
      </c>
      <c r="I2146" s="322">
        <f t="shared" si="548"/>
        <v>0</v>
      </c>
      <c r="J2146" s="322">
        <f t="shared" si="548"/>
        <v>0</v>
      </c>
      <c r="K2146" s="322">
        <f t="shared" si="548"/>
        <v>0</v>
      </c>
      <c r="L2146" s="322">
        <f t="shared" si="548"/>
        <v>0</v>
      </c>
      <c r="M2146" s="322">
        <f t="shared" si="548"/>
        <v>0</v>
      </c>
      <c r="N2146" s="322">
        <f t="shared" si="548"/>
        <v>0</v>
      </c>
      <c r="O2146" s="323">
        <f t="shared" si="548"/>
        <v>0</v>
      </c>
      <c r="P2146" s="324">
        <f t="shared" si="546"/>
        <v>0</v>
      </c>
      <c r="Q2146" s="294"/>
      <c r="R2146" s="475"/>
      <c r="S2146" s="476"/>
      <c r="T2146" s="289"/>
    </row>
    <row r="2147" spans="2:24" ht="6" customHeight="1">
      <c r="B2147" s="292"/>
      <c r="C2147" s="294"/>
      <c r="D2147" s="294"/>
      <c r="E2147" s="294"/>
      <c r="F2147" s="294"/>
      <c r="G2147" s="294"/>
      <c r="H2147" s="294"/>
      <c r="I2147" s="294"/>
      <c r="J2147" s="294"/>
      <c r="K2147" s="294"/>
      <c r="L2147" s="294"/>
      <c r="M2147" s="294"/>
      <c r="N2147" s="294"/>
      <c r="O2147" s="294"/>
      <c r="P2147" s="294"/>
      <c r="Q2147" s="294"/>
      <c r="R2147" s="325"/>
      <c r="S2147" s="325"/>
      <c r="T2147" s="289"/>
    </row>
    <row r="2148" spans="2:24" ht="18.75" customHeight="1">
      <c r="B2148" s="326"/>
      <c r="C2148" s="342" t="s">
        <v>217</v>
      </c>
      <c r="D2148" s="327"/>
      <c r="E2148" s="327"/>
      <c r="F2148" s="327"/>
      <c r="G2148" s="327"/>
      <c r="H2148" s="327"/>
      <c r="I2148" s="327"/>
      <c r="J2148" s="327"/>
      <c r="K2148" s="327"/>
      <c r="L2148" s="327"/>
      <c r="M2148" s="327"/>
      <c r="N2148" s="327"/>
      <c r="O2148" s="328"/>
      <c r="P2148" s="329">
        <f t="shared" ref="P2148:P2149" si="549">SUM(D2148:O2148)</f>
        <v>0</v>
      </c>
      <c r="Q2148" s="294"/>
      <c r="R2148" s="471"/>
      <c r="S2148" s="472"/>
      <c r="T2148" s="289"/>
    </row>
    <row r="2149" spans="2:24" ht="18.75" customHeight="1">
      <c r="B2149" s="326"/>
      <c r="C2149" s="342" t="s">
        <v>218</v>
      </c>
      <c r="D2149" s="327"/>
      <c r="E2149" s="327"/>
      <c r="F2149" s="327"/>
      <c r="G2149" s="327"/>
      <c r="H2149" s="327"/>
      <c r="I2149" s="327"/>
      <c r="J2149" s="327"/>
      <c r="K2149" s="327"/>
      <c r="L2149" s="327"/>
      <c r="M2149" s="327"/>
      <c r="N2149" s="330"/>
      <c r="O2149" s="331"/>
      <c r="P2149" s="332">
        <f t="shared" si="549"/>
        <v>0</v>
      </c>
      <c r="Q2149" s="294"/>
      <c r="R2149" s="473"/>
      <c r="S2149" s="474"/>
      <c r="T2149" s="289"/>
    </row>
    <row r="2150" spans="2:24" s="308" customFormat="1" ht="18.75" customHeight="1">
      <c r="B2150" s="301"/>
      <c r="C2150" s="294"/>
      <c r="D2150" s="294"/>
      <c r="E2150" s="294"/>
      <c r="F2150" s="294"/>
      <c r="G2150" s="294"/>
      <c r="H2150" s="294"/>
      <c r="I2150" s="294"/>
      <c r="J2150" s="294"/>
      <c r="K2150" s="294"/>
      <c r="L2150" s="294"/>
      <c r="M2150" s="294"/>
      <c r="N2150" s="349" t="s">
        <v>219</v>
      </c>
      <c r="O2150" s="349"/>
      <c r="P2150" s="335">
        <f t="shared" ref="P2150:P2187" si="550">ROUND(IF(P2148*P2149=0,0,P2146/P2148*P2149),2)</f>
        <v>0</v>
      </c>
      <c r="Q2150" s="306"/>
      <c r="R2150" s="477"/>
      <c r="S2150" s="478"/>
      <c r="T2150" s="307"/>
    </row>
    <row r="2151" spans="2:24" ht="30" customHeight="1">
      <c r="B2151" s="289"/>
      <c r="C2151" s="294"/>
      <c r="D2151" s="294"/>
      <c r="E2151" s="294"/>
      <c r="F2151" s="294"/>
      <c r="G2151" s="294"/>
      <c r="H2151" s="294"/>
      <c r="I2151" s="294"/>
      <c r="J2151" s="294"/>
      <c r="K2151" s="294"/>
      <c r="L2151" s="294"/>
      <c r="M2151" s="294"/>
      <c r="N2151" s="294"/>
      <c r="O2151" s="294"/>
      <c r="P2151" s="294"/>
      <c r="Q2151" s="294"/>
      <c r="R2151" s="294"/>
      <c r="S2151" s="294"/>
      <c r="T2151" s="289"/>
    </row>
    <row r="2152" spans="2:24" ht="18.75" customHeight="1">
      <c r="B2152" s="292">
        <f t="shared" ref="B2152" si="551">D2152</f>
        <v>0</v>
      </c>
      <c r="C2152" s="337" t="s">
        <v>183</v>
      </c>
      <c r="D2152" s="479"/>
      <c r="E2152" s="480"/>
      <c r="F2152" s="480"/>
      <c r="G2152" s="480"/>
      <c r="H2152" s="480"/>
      <c r="I2152" s="481"/>
      <c r="J2152" s="294"/>
      <c r="K2152" s="294"/>
      <c r="L2152" s="295"/>
      <c r="M2152" s="294"/>
      <c r="N2152" s="294"/>
      <c r="O2152" s="294"/>
      <c r="P2152" s="296"/>
      <c r="Q2152" s="294"/>
      <c r="R2152" s="296"/>
      <c r="S2152" s="296"/>
      <c r="T2152" s="289"/>
    </row>
    <row r="2153" spans="2:24" ht="18.75" customHeight="1">
      <c r="B2153" s="292"/>
      <c r="C2153" s="338" t="s">
        <v>184</v>
      </c>
      <c r="D2153" s="479"/>
      <c r="E2153" s="480"/>
      <c r="F2153" s="480"/>
      <c r="G2153" s="480"/>
      <c r="H2153" s="480"/>
      <c r="I2153" s="481"/>
      <c r="J2153" s="294"/>
      <c r="K2153" s="295"/>
      <c r="L2153" s="294"/>
      <c r="M2153" s="294"/>
      <c r="N2153" s="294"/>
      <c r="O2153" s="294"/>
      <c r="P2153" s="296"/>
      <c r="Q2153" s="294"/>
      <c r="R2153" s="296"/>
      <c r="S2153" s="296"/>
      <c r="T2153" s="289"/>
    </row>
    <row r="2154" spans="2:24" ht="18.75" customHeight="1">
      <c r="B2154" s="292">
        <f t="shared" ref="B2154:B2156" si="552">D2154</f>
        <v>0</v>
      </c>
      <c r="C2154" s="338" t="s">
        <v>8</v>
      </c>
      <c r="D2154" s="479"/>
      <c r="E2154" s="480"/>
      <c r="F2154" s="480"/>
      <c r="G2154" s="480"/>
      <c r="H2154" s="480"/>
      <c r="I2154" s="481"/>
      <c r="J2154" s="294"/>
      <c r="K2154" s="294"/>
      <c r="L2154" s="295"/>
      <c r="M2154" s="294"/>
      <c r="N2154" s="294"/>
      <c r="O2154" s="294"/>
      <c r="P2154" s="296"/>
      <c r="Q2154" s="294"/>
      <c r="R2154" s="339" t="s">
        <v>185</v>
      </c>
      <c r="S2154" s="340"/>
      <c r="T2154" s="289"/>
    </row>
    <row r="2155" spans="2:24" ht="18.75" customHeight="1">
      <c r="B2155" s="292">
        <f t="shared" si="552"/>
        <v>0</v>
      </c>
      <c r="C2155" s="338" t="s">
        <v>186</v>
      </c>
      <c r="D2155" s="479"/>
      <c r="E2155" s="480"/>
      <c r="F2155" s="480"/>
      <c r="G2155" s="480"/>
      <c r="H2155" s="480"/>
      <c r="I2155" s="481"/>
      <c r="J2155" s="294"/>
      <c r="K2155" s="294"/>
      <c r="L2155" s="295"/>
      <c r="M2155" s="294"/>
      <c r="N2155" s="294"/>
      <c r="O2155" s="294"/>
      <c r="P2155" s="296"/>
      <c r="Q2155" s="294"/>
      <c r="R2155" s="298" t="s">
        <v>189</v>
      </c>
      <c r="S2155" s="299"/>
      <c r="T2155" s="289"/>
    </row>
    <row r="2156" spans="2:24" ht="18.75" customHeight="1">
      <c r="B2156" s="292">
        <f t="shared" si="552"/>
        <v>0</v>
      </c>
      <c r="C2156" s="338" t="s">
        <v>190</v>
      </c>
      <c r="D2156" s="479"/>
      <c r="E2156" s="480"/>
      <c r="F2156" s="480"/>
      <c r="G2156" s="480"/>
      <c r="H2156" s="480"/>
      <c r="I2156" s="481"/>
      <c r="J2156" s="294"/>
      <c r="K2156" s="294"/>
      <c r="L2156" s="295"/>
      <c r="M2156" s="294"/>
      <c r="N2156" s="294"/>
      <c r="O2156" s="294"/>
      <c r="P2156" s="296"/>
      <c r="Q2156" s="294"/>
      <c r="R2156" s="298" t="s">
        <v>191</v>
      </c>
      <c r="S2156" s="299"/>
      <c r="T2156" s="289"/>
    </row>
    <row r="2157" spans="2:24" ht="18.75" customHeight="1">
      <c r="B2157" s="292"/>
      <c r="C2157" s="338" t="s">
        <v>172</v>
      </c>
      <c r="D2157" s="471"/>
      <c r="E2157" s="482"/>
      <c r="F2157" s="482"/>
      <c r="G2157" s="482"/>
      <c r="H2157" s="482"/>
      <c r="I2157" s="472"/>
      <c r="J2157" s="294"/>
      <c r="K2157" s="295"/>
      <c r="L2157" s="294"/>
      <c r="M2157" s="294"/>
      <c r="N2157" s="294"/>
      <c r="O2157" s="294"/>
      <c r="P2157" s="296"/>
      <c r="Q2157" s="294"/>
      <c r="R2157" s="298" t="s">
        <v>192</v>
      </c>
      <c r="S2157" s="299"/>
      <c r="T2157" s="289"/>
    </row>
    <row r="2158" spans="2:24" ht="18.75" customHeight="1">
      <c r="B2158" s="341">
        <f t="shared" ref="B2158" si="553">D2158</f>
        <v>0</v>
      </c>
      <c r="C2158" s="338" t="s">
        <v>193</v>
      </c>
      <c r="D2158" s="483"/>
      <c r="E2158" s="484"/>
      <c r="F2158" s="484"/>
      <c r="G2158" s="484"/>
      <c r="H2158" s="484"/>
      <c r="I2158" s="485"/>
      <c r="J2158" s="294"/>
      <c r="K2158" s="295"/>
      <c r="L2158" s="294"/>
      <c r="M2158" s="294"/>
      <c r="N2158" s="294"/>
      <c r="O2158" s="294"/>
      <c r="P2158" s="296"/>
      <c r="Q2158" s="294"/>
      <c r="R2158" s="296"/>
      <c r="S2158" s="296"/>
      <c r="T2158" s="289"/>
    </row>
    <row r="2159" spans="2:24" ht="12" customHeight="1">
      <c r="B2159" s="292"/>
      <c r="C2159" s="294"/>
      <c r="D2159" s="294"/>
      <c r="E2159" s="294"/>
      <c r="F2159" s="294"/>
      <c r="G2159" s="294"/>
      <c r="H2159" s="294"/>
      <c r="I2159" s="294"/>
      <c r="J2159" s="294"/>
      <c r="K2159" s="294"/>
      <c r="L2159" s="294"/>
      <c r="M2159" s="294"/>
      <c r="N2159" s="294"/>
      <c r="O2159" s="294"/>
      <c r="P2159" s="294"/>
      <c r="Q2159" s="294"/>
      <c r="R2159" s="294"/>
      <c r="S2159" s="294"/>
      <c r="T2159" s="289"/>
    </row>
    <row r="2160" spans="2:24" s="308" customFormat="1" ht="18.75" customHeight="1">
      <c r="B2160" s="301"/>
      <c r="C2160" s="338" t="s">
        <v>187</v>
      </c>
      <c r="D2160" s="303"/>
      <c r="E2160" s="303"/>
      <c r="F2160" s="303"/>
      <c r="G2160" s="303"/>
      <c r="H2160" s="303"/>
      <c r="I2160" s="303"/>
      <c r="J2160" s="303"/>
      <c r="K2160" s="303"/>
      <c r="L2160" s="303"/>
      <c r="M2160" s="303"/>
      <c r="N2160" s="303"/>
      <c r="O2160" s="304"/>
      <c r="P2160" s="305" t="s">
        <v>188</v>
      </c>
      <c r="Q2160" s="306"/>
      <c r="R2160" s="486" t="s">
        <v>194</v>
      </c>
      <c r="S2160" s="487"/>
      <c r="T2160" s="307"/>
      <c r="V2160" s="288"/>
      <c r="W2160" s="288"/>
      <c r="X2160" s="288"/>
    </row>
    <row r="2161" spans="2:20" ht="6" customHeight="1">
      <c r="B2161" s="292"/>
      <c r="C2161" s="294"/>
      <c r="D2161" s="294"/>
      <c r="E2161" s="294"/>
      <c r="F2161" s="294"/>
      <c r="G2161" s="294"/>
      <c r="H2161" s="294"/>
      <c r="I2161" s="294"/>
      <c r="J2161" s="294"/>
      <c r="K2161" s="294"/>
      <c r="L2161" s="294"/>
      <c r="M2161" s="294"/>
      <c r="N2161" s="294"/>
      <c r="O2161" s="294"/>
      <c r="P2161" s="294"/>
      <c r="Q2161" s="294"/>
      <c r="R2161" s="294"/>
      <c r="S2161" s="294"/>
      <c r="T2161" s="289"/>
    </row>
    <row r="2162" spans="2:20" ht="18.75" customHeight="1">
      <c r="B2162" s="292"/>
      <c r="C2162" s="342" t="s">
        <v>195</v>
      </c>
      <c r="D2162" s="310"/>
      <c r="E2162" s="310"/>
      <c r="F2162" s="310"/>
      <c r="G2162" s="310"/>
      <c r="H2162" s="310"/>
      <c r="I2162" s="310"/>
      <c r="J2162" s="310"/>
      <c r="K2162" s="310"/>
      <c r="L2162" s="310"/>
      <c r="M2162" s="310"/>
      <c r="N2162" s="310"/>
      <c r="O2162" s="311"/>
      <c r="P2162" s="312">
        <f t="shared" ref="P2162:P2172" si="554">SUM(D2162:O2162)</f>
        <v>0</v>
      </c>
      <c r="Q2162" s="294"/>
      <c r="R2162" s="471"/>
      <c r="S2162" s="472"/>
      <c r="T2162" s="289"/>
    </row>
    <row r="2163" spans="2:20" ht="18.75" customHeight="1">
      <c r="B2163" s="292"/>
      <c r="C2163" s="342" t="s">
        <v>196</v>
      </c>
      <c r="D2163" s="155"/>
      <c r="E2163" s="155"/>
      <c r="F2163" s="155"/>
      <c r="G2163" s="155"/>
      <c r="H2163" s="155"/>
      <c r="I2163" s="155"/>
      <c r="J2163" s="155"/>
      <c r="K2163" s="155"/>
      <c r="L2163" s="155"/>
      <c r="M2163" s="155"/>
      <c r="N2163" s="155"/>
      <c r="O2163" s="156"/>
      <c r="P2163" s="312">
        <f t="shared" si="554"/>
        <v>0</v>
      </c>
      <c r="Q2163" s="294"/>
      <c r="R2163" s="471"/>
      <c r="S2163" s="472"/>
      <c r="T2163" s="289"/>
    </row>
    <row r="2164" spans="2:20" ht="18.75" customHeight="1">
      <c r="B2164" s="292"/>
      <c r="C2164" s="343" t="s">
        <v>197</v>
      </c>
      <c r="D2164" s="310"/>
      <c r="E2164" s="310"/>
      <c r="F2164" s="310"/>
      <c r="G2164" s="310"/>
      <c r="H2164" s="310"/>
      <c r="I2164" s="310"/>
      <c r="J2164" s="310"/>
      <c r="K2164" s="310"/>
      <c r="L2164" s="310"/>
      <c r="M2164" s="310"/>
      <c r="N2164" s="310"/>
      <c r="O2164" s="311"/>
      <c r="P2164" s="312">
        <f t="shared" si="554"/>
        <v>0</v>
      </c>
      <c r="Q2164" s="294"/>
      <c r="R2164" s="471"/>
      <c r="S2164" s="472"/>
      <c r="T2164" s="289"/>
    </row>
    <row r="2165" spans="2:20" ht="18.75" customHeight="1">
      <c r="B2165" s="292"/>
      <c r="C2165" s="343" t="s">
        <v>198</v>
      </c>
      <c r="D2165" s="310"/>
      <c r="E2165" s="310"/>
      <c r="F2165" s="310"/>
      <c r="G2165" s="310"/>
      <c r="H2165" s="310"/>
      <c r="I2165" s="310"/>
      <c r="J2165" s="310"/>
      <c r="K2165" s="310"/>
      <c r="L2165" s="310"/>
      <c r="M2165" s="310"/>
      <c r="N2165" s="310"/>
      <c r="O2165" s="311"/>
      <c r="P2165" s="312">
        <f t="shared" si="554"/>
        <v>0</v>
      </c>
      <c r="Q2165" s="294"/>
      <c r="R2165" s="471"/>
      <c r="S2165" s="472"/>
      <c r="T2165" s="289"/>
    </row>
    <row r="2166" spans="2:20" ht="18.75" customHeight="1">
      <c r="B2166" s="292"/>
      <c r="C2166" s="343" t="s">
        <v>199</v>
      </c>
      <c r="D2166" s="310"/>
      <c r="E2166" s="310"/>
      <c r="F2166" s="310"/>
      <c r="G2166" s="310"/>
      <c r="H2166" s="310"/>
      <c r="I2166" s="310"/>
      <c r="J2166" s="310"/>
      <c r="K2166" s="310"/>
      <c r="L2166" s="310"/>
      <c r="M2166" s="310"/>
      <c r="N2166" s="310"/>
      <c r="O2166" s="311"/>
      <c r="P2166" s="312">
        <f t="shared" si="554"/>
        <v>0</v>
      </c>
      <c r="Q2166" s="294"/>
      <c r="R2166" s="471"/>
      <c r="S2166" s="472"/>
      <c r="T2166" s="289"/>
    </row>
    <row r="2167" spans="2:20" ht="18.75" customHeight="1">
      <c r="B2167" s="292"/>
      <c r="C2167" s="343" t="s">
        <v>200</v>
      </c>
      <c r="D2167" s="310"/>
      <c r="E2167" s="310"/>
      <c r="F2167" s="310"/>
      <c r="G2167" s="310"/>
      <c r="H2167" s="310"/>
      <c r="I2167" s="310"/>
      <c r="J2167" s="310"/>
      <c r="K2167" s="310"/>
      <c r="L2167" s="310"/>
      <c r="M2167" s="310"/>
      <c r="N2167" s="310"/>
      <c r="O2167" s="311"/>
      <c r="P2167" s="312">
        <f t="shared" si="554"/>
        <v>0</v>
      </c>
      <c r="Q2167" s="294"/>
      <c r="R2167" s="471"/>
      <c r="S2167" s="472"/>
      <c r="T2167" s="289"/>
    </row>
    <row r="2168" spans="2:20" ht="18.75" customHeight="1">
      <c r="B2168" s="292"/>
      <c r="C2168" s="343" t="s">
        <v>201</v>
      </c>
      <c r="D2168" s="310"/>
      <c r="E2168" s="310"/>
      <c r="F2168" s="310"/>
      <c r="G2168" s="310"/>
      <c r="H2168" s="310"/>
      <c r="I2168" s="310"/>
      <c r="J2168" s="310"/>
      <c r="K2168" s="310"/>
      <c r="L2168" s="310"/>
      <c r="M2168" s="310"/>
      <c r="N2168" s="310"/>
      <c r="O2168" s="311"/>
      <c r="P2168" s="312">
        <f t="shared" si="554"/>
        <v>0</v>
      </c>
      <c r="Q2168" s="294"/>
      <c r="R2168" s="471"/>
      <c r="S2168" s="472"/>
      <c r="T2168" s="289"/>
    </row>
    <row r="2169" spans="2:20" ht="18.75" customHeight="1">
      <c r="B2169" s="292"/>
      <c r="C2169" s="343" t="s">
        <v>202</v>
      </c>
      <c r="D2169" s="310"/>
      <c r="E2169" s="310"/>
      <c r="F2169" s="310"/>
      <c r="G2169" s="310"/>
      <c r="H2169" s="310"/>
      <c r="I2169" s="310"/>
      <c r="J2169" s="310"/>
      <c r="K2169" s="310"/>
      <c r="L2169" s="310"/>
      <c r="M2169" s="310"/>
      <c r="N2169" s="310"/>
      <c r="O2169" s="311"/>
      <c r="P2169" s="312">
        <f t="shared" si="554"/>
        <v>0</v>
      </c>
      <c r="Q2169" s="294"/>
      <c r="R2169" s="471"/>
      <c r="S2169" s="472"/>
      <c r="T2169" s="289"/>
    </row>
    <row r="2170" spans="2:20" ht="18.75" customHeight="1">
      <c r="B2170" s="292"/>
      <c r="C2170" s="343" t="s">
        <v>203</v>
      </c>
      <c r="D2170" s="310"/>
      <c r="E2170" s="310"/>
      <c r="F2170" s="310"/>
      <c r="G2170" s="310"/>
      <c r="H2170" s="310"/>
      <c r="I2170" s="310"/>
      <c r="J2170" s="310"/>
      <c r="K2170" s="310"/>
      <c r="L2170" s="310"/>
      <c r="M2170" s="310"/>
      <c r="N2170" s="310"/>
      <c r="O2170" s="311"/>
      <c r="P2170" s="312">
        <f t="shared" si="554"/>
        <v>0</v>
      </c>
      <c r="Q2170" s="294"/>
      <c r="R2170" s="471"/>
      <c r="S2170" s="472"/>
      <c r="T2170" s="289"/>
    </row>
    <row r="2171" spans="2:20" ht="18.75" customHeight="1">
      <c r="B2171" s="292"/>
      <c r="C2171" s="343" t="s">
        <v>204</v>
      </c>
      <c r="D2171" s="310"/>
      <c r="E2171" s="310"/>
      <c r="F2171" s="310"/>
      <c r="G2171" s="310"/>
      <c r="H2171" s="310"/>
      <c r="I2171" s="310"/>
      <c r="J2171" s="310"/>
      <c r="K2171" s="310"/>
      <c r="L2171" s="310"/>
      <c r="M2171" s="310"/>
      <c r="N2171" s="310"/>
      <c r="O2171" s="311"/>
      <c r="P2171" s="312">
        <f t="shared" si="554"/>
        <v>0</v>
      </c>
      <c r="Q2171" s="294"/>
      <c r="R2171" s="471"/>
      <c r="S2171" s="472"/>
      <c r="T2171" s="289"/>
    </row>
    <row r="2172" spans="2:20" ht="18.75" customHeight="1">
      <c r="B2172" s="292"/>
      <c r="C2172" s="338" t="s">
        <v>205</v>
      </c>
      <c r="D2172" s="344">
        <f t="shared" ref="D2172:O2172" si="555">SUBTOTAL(9,D2162:D2171)</f>
        <v>0</v>
      </c>
      <c r="E2172" s="344">
        <f t="shared" si="555"/>
        <v>0</v>
      </c>
      <c r="F2172" s="344">
        <f t="shared" si="555"/>
        <v>0</v>
      </c>
      <c r="G2172" s="344">
        <f t="shared" si="555"/>
        <v>0</v>
      </c>
      <c r="H2172" s="344">
        <f t="shared" si="555"/>
        <v>0</v>
      </c>
      <c r="I2172" s="344">
        <f t="shared" si="555"/>
        <v>0</v>
      </c>
      <c r="J2172" s="344">
        <f t="shared" si="555"/>
        <v>0</v>
      </c>
      <c r="K2172" s="344">
        <f t="shared" si="555"/>
        <v>0</v>
      </c>
      <c r="L2172" s="344">
        <f t="shared" si="555"/>
        <v>0</v>
      </c>
      <c r="M2172" s="344">
        <f t="shared" si="555"/>
        <v>0</v>
      </c>
      <c r="N2172" s="344">
        <f t="shared" si="555"/>
        <v>0</v>
      </c>
      <c r="O2172" s="345">
        <f t="shared" si="555"/>
        <v>0</v>
      </c>
      <c r="P2172" s="312">
        <f t="shared" si="554"/>
        <v>0</v>
      </c>
      <c r="Q2172" s="294"/>
      <c r="R2172" s="471"/>
      <c r="S2172" s="472"/>
      <c r="T2172" s="289"/>
    </row>
    <row r="2173" spans="2:20" ht="18.75" customHeight="1">
      <c r="B2173" s="292"/>
      <c r="C2173" s="313" t="s">
        <v>206</v>
      </c>
      <c r="D2173" s="315"/>
      <c r="E2173" s="315"/>
      <c r="F2173" s="315"/>
      <c r="G2173" s="315"/>
      <c r="H2173" s="315"/>
      <c r="I2173" s="315"/>
      <c r="J2173" s="315"/>
      <c r="K2173" s="315"/>
      <c r="L2173" s="315"/>
      <c r="M2173" s="315"/>
      <c r="N2173" s="315"/>
      <c r="O2173" s="316"/>
      <c r="P2173" s="312">
        <f t="shared" ref="P2173:P2183" si="556">SUM(D2173:O2173)</f>
        <v>0</v>
      </c>
      <c r="Q2173" s="294"/>
      <c r="R2173" s="471"/>
      <c r="S2173" s="472"/>
      <c r="T2173" s="289"/>
    </row>
    <row r="2174" spans="2:20" ht="18.75" customHeight="1">
      <c r="B2174" s="292"/>
      <c r="C2174" s="313" t="s">
        <v>207</v>
      </c>
      <c r="D2174" s="315"/>
      <c r="E2174" s="315"/>
      <c r="F2174" s="315"/>
      <c r="G2174" s="315"/>
      <c r="H2174" s="315"/>
      <c r="I2174" s="315"/>
      <c r="J2174" s="315"/>
      <c r="K2174" s="315"/>
      <c r="L2174" s="315"/>
      <c r="M2174" s="315"/>
      <c r="N2174" s="315"/>
      <c r="O2174" s="316"/>
      <c r="P2174" s="312">
        <f t="shared" si="556"/>
        <v>0</v>
      </c>
      <c r="Q2174" s="294"/>
      <c r="R2174" s="471"/>
      <c r="S2174" s="472"/>
      <c r="T2174" s="289"/>
    </row>
    <row r="2175" spans="2:20" ht="18.75" customHeight="1">
      <c r="B2175" s="292"/>
      <c r="C2175" s="338" t="s">
        <v>208</v>
      </c>
      <c r="D2175" s="344">
        <f t="shared" ref="D2175:O2175" si="557">SUBTOTAL(9,D2173:D2174)</f>
        <v>0</v>
      </c>
      <c r="E2175" s="344">
        <f t="shared" si="557"/>
        <v>0</v>
      </c>
      <c r="F2175" s="344">
        <f t="shared" si="557"/>
        <v>0</v>
      </c>
      <c r="G2175" s="344">
        <f t="shared" si="557"/>
        <v>0</v>
      </c>
      <c r="H2175" s="344">
        <f t="shared" si="557"/>
        <v>0</v>
      </c>
      <c r="I2175" s="344">
        <f t="shared" si="557"/>
        <v>0</v>
      </c>
      <c r="J2175" s="344">
        <f t="shared" si="557"/>
        <v>0</v>
      </c>
      <c r="K2175" s="344">
        <f t="shared" si="557"/>
        <v>0</v>
      </c>
      <c r="L2175" s="344">
        <f t="shared" si="557"/>
        <v>0</v>
      </c>
      <c r="M2175" s="344">
        <f t="shared" si="557"/>
        <v>0</v>
      </c>
      <c r="N2175" s="344">
        <f t="shared" si="557"/>
        <v>0</v>
      </c>
      <c r="O2175" s="345">
        <f t="shared" si="557"/>
        <v>0</v>
      </c>
      <c r="P2175" s="312">
        <f t="shared" si="556"/>
        <v>0</v>
      </c>
      <c r="Q2175" s="294"/>
      <c r="R2175" s="471"/>
      <c r="S2175" s="472"/>
      <c r="T2175" s="289"/>
    </row>
    <row r="2176" spans="2:20" ht="18.75" customHeight="1">
      <c r="B2176" s="292"/>
      <c r="C2176" s="313" t="s">
        <v>209</v>
      </c>
      <c r="D2176" s="315"/>
      <c r="E2176" s="315"/>
      <c r="F2176" s="315"/>
      <c r="G2176" s="315"/>
      <c r="H2176" s="315"/>
      <c r="I2176" s="315"/>
      <c r="J2176" s="315"/>
      <c r="K2176" s="315"/>
      <c r="L2176" s="315"/>
      <c r="M2176" s="315"/>
      <c r="N2176" s="315"/>
      <c r="O2176" s="316"/>
      <c r="P2176" s="312">
        <f t="shared" si="556"/>
        <v>0</v>
      </c>
      <c r="Q2176" s="294"/>
      <c r="R2176" s="471"/>
      <c r="S2176" s="472"/>
      <c r="T2176" s="289"/>
    </row>
    <row r="2177" spans="2:20" ht="18.75" customHeight="1">
      <c r="B2177" s="292"/>
      <c r="C2177" s="313" t="s">
        <v>210</v>
      </c>
      <c r="D2177" s="315"/>
      <c r="E2177" s="315"/>
      <c r="F2177" s="315"/>
      <c r="G2177" s="315"/>
      <c r="H2177" s="315"/>
      <c r="I2177" s="315"/>
      <c r="J2177" s="315"/>
      <c r="K2177" s="315"/>
      <c r="L2177" s="315"/>
      <c r="M2177" s="315"/>
      <c r="N2177" s="315"/>
      <c r="O2177" s="316"/>
      <c r="P2177" s="312">
        <f t="shared" si="556"/>
        <v>0</v>
      </c>
      <c r="Q2177" s="294"/>
      <c r="R2177" s="471"/>
      <c r="S2177" s="472"/>
      <c r="T2177" s="289"/>
    </row>
    <row r="2178" spans="2:20" ht="18.75" customHeight="1">
      <c r="B2178" s="292"/>
      <c r="C2178" s="313" t="s">
        <v>211</v>
      </c>
      <c r="D2178" s="315"/>
      <c r="E2178" s="315"/>
      <c r="F2178" s="315"/>
      <c r="G2178" s="315"/>
      <c r="H2178" s="315"/>
      <c r="I2178" s="315"/>
      <c r="J2178" s="315"/>
      <c r="K2178" s="315"/>
      <c r="L2178" s="315"/>
      <c r="M2178" s="315"/>
      <c r="N2178" s="315"/>
      <c r="O2178" s="316"/>
      <c r="P2178" s="312">
        <f t="shared" si="556"/>
        <v>0</v>
      </c>
      <c r="Q2178" s="294"/>
      <c r="R2178" s="471"/>
      <c r="S2178" s="472"/>
      <c r="T2178" s="289"/>
    </row>
    <row r="2179" spans="2:20" ht="18.75" customHeight="1">
      <c r="B2179" s="292"/>
      <c r="C2179" s="313" t="s">
        <v>212</v>
      </c>
      <c r="D2179" s="315"/>
      <c r="E2179" s="315"/>
      <c r="F2179" s="315"/>
      <c r="G2179" s="315"/>
      <c r="H2179" s="315"/>
      <c r="I2179" s="315"/>
      <c r="J2179" s="315"/>
      <c r="K2179" s="315"/>
      <c r="L2179" s="315"/>
      <c r="M2179" s="315"/>
      <c r="N2179" s="315"/>
      <c r="O2179" s="316"/>
      <c r="P2179" s="312">
        <f t="shared" si="556"/>
        <v>0</v>
      </c>
      <c r="Q2179" s="294"/>
      <c r="R2179" s="471"/>
      <c r="S2179" s="472"/>
      <c r="T2179" s="289"/>
    </row>
    <row r="2180" spans="2:20" ht="18.75" customHeight="1">
      <c r="B2180" s="292"/>
      <c r="C2180" s="342" t="s">
        <v>213</v>
      </c>
      <c r="D2180" s="310"/>
      <c r="E2180" s="310"/>
      <c r="F2180" s="310"/>
      <c r="G2180" s="310"/>
      <c r="H2180" s="310"/>
      <c r="I2180" s="310"/>
      <c r="J2180" s="310"/>
      <c r="K2180" s="310"/>
      <c r="L2180" s="310"/>
      <c r="M2180" s="310"/>
      <c r="N2180" s="310"/>
      <c r="O2180" s="311"/>
      <c r="P2180" s="312">
        <f t="shared" si="556"/>
        <v>0</v>
      </c>
      <c r="Q2180" s="294"/>
      <c r="R2180" s="471"/>
      <c r="S2180" s="472"/>
      <c r="T2180" s="289"/>
    </row>
    <row r="2181" spans="2:20" ht="18.75" customHeight="1">
      <c r="B2181" s="292"/>
      <c r="C2181" s="346" t="s">
        <v>214</v>
      </c>
      <c r="D2181" s="310"/>
      <c r="E2181" s="310"/>
      <c r="F2181" s="310"/>
      <c r="G2181" s="310"/>
      <c r="H2181" s="310"/>
      <c r="I2181" s="310"/>
      <c r="J2181" s="310"/>
      <c r="K2181" s="310"/>
      <c r="L2181" s="310"/>
      <c r="M2181" s="310"/>
      <c r="N2181" s="310"/>
      <c r="O2181" s="311"/>
      <c r="P2181" s="312">
        <f t="shared" si="556"/>
        <v>0</v>
      </c>
      <c r="Q2181" s="294"/>
      <c r="R2181" s="471"/>
      <c r="S2181" s="472"/>
      <c r="T2181" s="289"/>
    </row>
    <row r="2182" spans="2:20" ht="18.75" customHeight="1">
      <c r="B2182" s="292"/>
      <c r="C2182" s="347" t="s">
        <v>215</v>
      </c>
      <c r="D2182" s="318"/>
      <c r="E2182" s="318"/>
      <c r="F2182" s="318"/>
      <c r="G2182" s="318"/>
      <c r="H2182" s="318"/>
      <c r="I2182" s="318"/>
      <c r="J2182" s="318"/>
      <c r="K2182" s="318"/>
      <c r="L2182" s="318"/>
      <c r="M2182" s="318"/>
      <c r="N2182" s="318"/>
      <c r="O2182" s="319"/>
      <c r="P2182" s="320">
        <f t="shared" si="556"/>
        <v>0</v>
      </c>
      <c r="Q2182" s="294"/>
      <c r="R2182" s="473"/>
      <c r="S2182" s="474"/>
      <c r="T2182" s="289"/>
    </row>
    <row r="2183" spans="2:20" ht="18.75" customHeight="1">
      <c r="B2183" s="292"/>
      <c r="C2183" s="348" t="s">
        <v>216</v>
      </c>
      <c r="D2183" s="322">
        <f t="shared" ref="D2183:O2183" si="558">SUBTOTAL(9,D2162:D2182)</f>
        <v>0</v>
      </c>
      <c r="E2183" s="322">
        <f t="shared" si="558"/>
        <v>0</v>
      </c>
      <c r="F2183" s="322">
        <f t="shared" si="558"/>
        <v>0</v>
      </c>
      <c r="G2183" s="322">
        <f t="shared" si="558"/>
        <v>0</v>
      </c>
      <c r="H2183" s="322">
        <f t="shared" si="558"/>
        <v>0</v>
      </c>
      <c r="I2183" s="322">
        <f t="shared" si="558"/>
        <v>0</v>
      </c>
      <c r="J2183" s="322">
        <f t="shared" si="558"/>
        <v>0</v>
      </c>
      <c r="K2183" s="322">
        <f t="shared" si="558"/>
        <v>0</v>
      </c>
      <c r="L2183" s="322">
        <f t="shared" si="558"/>
        <v>0</v>
      </c>
      <c r="M2183" s="322">
        <f t="shared" si="558"/>
        <v>0</v>
      </c>
      <c r="N2183" s="322">
        <f t="shared" si="558"/>
        <v>0</v>
      </c>
      <c r="O2183" s="323">
        <f t="shared" si="558"/>
        <v>0</v>
      </c>
      <c r="P2183" s="324">
        <f t="shared" si="556"/>
        <v>0</v>
      </c>
      <c r="Q2183" s="294"/>
      <c r="R2183" s="475"/>
      <c r="S2183" s="476"/>
      <c r="T2183" s="289"/>
    </row>
    <row r="2184" spans="2:20" ht="6" customHeight="1">
      <c r="B2184" s="292"/>
      <c r="C2184" s="294"/>
      <c r="D2184" s="294"/>
      <c r="E2184" s="294"/>
      <c r="F2184" s="294"/>
      <c r="G2184" s="294"/>
      <c r="H2184" s="294"/>
      <c r="I2184" s="294"/>
      <c r="J2184" s="294"/>
      <c r="K2184" s="294"/>
      <c r="L2184" s="294"/>
      <c r="M2184" s="294"/>
      <c r="N2184" s="294"/>
      <c r="O2184" s="294"/>
      <c r="P2184" s="294"/>
      <c r="Q2184" s="294"/>
      <c r="R2184" s="325"/>
      <c r="S2184" s="325"/>
      <c r="T2184" s="289"/>
    </row>
    <row r="2185" spans="2:20" ht="18.75" customHeight="1">
      <c r="B2185" s="326"/>
      <c r="C2185" s="342" t="s">
        <v>217</v>
      </c>
      <c r="D2185" s="327"/>
      <c r="E2185" s="327"/>
      <c r="F2185" s="327"/>
      <c r="G2185" s="327"/>
      <c r="H2185" s="327"/>
      <c r="I2185" s="327"/>
      <c r="J2185" s="327"/>
      <c r="K2185" s="327"/>
      <c r="L2185" s="327"/>
      <c r="M2185" s="327"/>
      <c r="N2185" s="327"/>
      <c r="O2185" s="328"/>
      <c r="P2185" s="329">
        <f t="shared" ref="P2185:P2186" si="559">SUM(D2185:O2185)</f>
        <v>0</v>
      </c>
      <c r="Q2185" s="294"/>
      <c r="R2185" s="471"/>
      <c r="S2185" s="472"/>
      <c r="T2185" s="289"/>
    </row>
    <row r="2186" spans="2:20" ht="18.75" customHeight="1">
      <c r="B2186" s="326"/>
      <c r="C2186" s="342" t="s">
        <v>218</v>
      </c>
      <c r="D2186" s="327"/>
      <c r="E2186" s="327"/>
      <c r="F2186" s="327"/>
      <c r="G2186" s="327"/>
      <c r="H2186" s="327"/>
      <c r="I2186" s="327"/>
      <c r="J2186" s="327"/>
      <c r="K2186" s="327"/>
      <c r="L2186" s="327"/>
      <c r="M2186" s="327"/>
      <c r="N2186" s="330"/>
      <c r="O2186" s="331"/>
      <c r="P2186" s="332">
        <f t="shared" si="559"/>
        <v>0</v>
      </c>
      <c r="Q2186" s="294"/>
      <c r="R2186" s="473"/>
      <c r="S2186" s="474"/>
      <c r="T2186" s="289"/>
    </row>
    <row r="2187" spans="2:20" s="308" customFormat="1" ht="18.75" customHeight="1">
      <c r="B2187" s="301"/>
      <c r="C2187" s="294"/>
      <c r="D2187" s="294"/>
      <c r="E2187" s="294"/>
      <c r="F2187" s="294"/>
      <c r="G2187" s="294"/>
      <c r="H2187" s="294"/>
      <c r="I2187" s="294"/>
      <c r="J2187" s="294"/>
      <c r="K2187" s="294"/>
      <c r="L2187" s="294"/>
      <c r="M2187" s="294"/>
      <c r="N2187" s="349" t="s">
        <v>219</v>
      </c>
      <c r="O2187" s="349"/>
      <c r="P2187" s="335">
        <f t="shared" si="550"/>
        <v>0</v>
      </c>
      <c r="Q2187" s="306"/>
      <c r="R2187" s="477"/>
      <c r="S2187" s="478"/>
      <c r="T2187" s="307"/>
    </row>
    <row r="2188" spans="2:20" ht="30" customHeight="1">
      <c r="B2188" s="289"/>
      <c r="C2188" s="294"/>
      <c r="D2188" s="294"/>
      <c r="E2188" s="294"/>
      <c r="F2188" s="294"/>
      <c r="G2188" s="294"/>
      <c r="H2188" s="294"/>
      <c r="I2188" s="294"/>
      <c r="J2188" s="294"/>
      <c r="K2188" s="294"/>
      <c r="L2188" s="294"/>
      <c r="M2188" s="294"/>
      <c r="N2188" s="294"/>
      <c r="O2188" s="294"/>
      <c r="P2188" s="294"/>
      <c r="Q2188" s="294"/>
      <c r="R2188" s="294"/>
      <c r="S2188" s="294"/>
      <c r="T2188" s="289"/>
    </row>
    <row r="2189" spans="2:20" ht="18.75" customHeight="1">
      <c r="B2189" s="292">
        <f t="shared" ref="B2189" si="560">D2189</f>
        <v>0</v>
      </c>
      <c r="C2189" s="337" t="s">
        <v>183</v>
      </c>
      <c r="D2189" s="479"/>
      <c r="E2189" s="480"/>
      <c r="F2189" s="480"/>
      <c r="G2189" s="480"/>
      <c r="H2189" s="480"/>
      <c r="I2189" s="481"/>
      <c r="J2189" s="294"/>
      <c r="K2189" s="294"/>
      <c r="L2189" s="295"/>
      <c r="M2189" s="294"/>
      <c r="N2189" s="294"/>
      <c r="O2189" s="294"/>
      <c r="P2189" s="296"/>
      <c r="Q2189" s="294"/>
      <c r="R2189" s="296"/>
      <c r="S2189" s="296"/>
      <c r="T2189" s="289"/>
    </row>
    <row r="2190" spans="2:20" ht="18.75" customHeight="1">
      <c r="B2190" s="292"/>
      <c r="C2190" s="338" t="s">
        <v>184</v>
      </c>
      <c r="D2190" s="479"/>
      <c r="E2190" s="480"/>
      <c r="F2190" s="480"/>
      <c r="G2190" s="480"/>
      <c r="H2190" s="480"/>
      <c r="I2190" s="481"/>
      <c r="J2190" s="294"/>
      <c r="K2190" s="295"/>
      <c r="L2190" s="294"/>
      <c r="M2190" s="294"/>
      <c r="N2190" s="294"/>
      <c r="O2190" s="294"/>
      <c r="P2190" s="296"/>
      <c r="Q2190" s="294"/>
      <c r="R2190" s="296"/>
      <c r="S2190" s="296"/>
      <c r="T2190" s="289"/>
    </row>
    <row r="2191" spans="2:20" ht="18.75" customHeight="1">
      <c r="B2191" s="292">
        <f t="shared" ref="B2191:B2193" si="561">D2191</f>
        <v>0</v>
      </c>
      <c r="C2191" s="338" t="s">
        <v>8</v>
      </c>
      <c r="D2191" s="479"/>
      <c r="E2191" s="480"/>
      <c r="F2191" s="480"/>
      <c r="G2191" s="480"/>
      <c r="H2191" s="480"/>
      <c r="I2191" s="481"/>
      <c r="J2191" s="294"/>
      <c r="K2191" s="294"/>
      <c r="L2191" s="295"/>
      <c r="M2191" s="294"/>
      <c r="N2191" s="294"/>
      <c r="O2191" s="294"/>
      <c r="P2191" s="296"/>
      <c r="Q2191" s="294"/>
      <c r="R2191" s="339" t="s">
        <v>185</v>
      </c>
      <c r="S2191" s="340"/>
      <c r="T2191" s="289"/>
    </row>
    <row r="2192" spans="2:20" ht="18.75" customHeight="1">
      <c r="B2192" s="292">
        <f t="shared" si="561"/>
        <v>0</v>
      </c>
      <c r="C2192" s="338" t="s">
        <v>186</v>
      </c>
      <c r="D2192" s="479"/>
      <c r="E2192" s="480"/>
      <c r="F2192" s="480"/>
      <c r="G2192" s="480"/>
      <c r="H2192" s="480"/>
      <c r="I2192" s="481"/>
      <c r="J2192" s="294"/>
      <c r="K2192" s="294"/>
      <c r="L2192" s="295"/>
      <c r="M2192" s="294"/>
      <c r="N2192" s="294"/>
      <c r="O2192" s="294"/>
      <c r="P2192" s="296"/>
      <c r="Q2192" s="294"/>
      <c r="R2192" s="298" t="s">
        <v>189</v>
      </c>
      <c r="S2192" s="299"/>
      <c r="T2192" s="289"/>
    </row>
    <row r="2193" spans="2:24" ht="18.75" customHeight="1">
      <c r="B2193" s="292">
        <f t="shared" si="561"/>
        <v>0</v>
      </c>
      <c r="C2193" s="338" t="s">
        <v>190</v>
      </c>
      <c r="D2193" s="479"/>
      <c r="E2193" s="480"/>
      <c r="F2193" s="480"/>
      <c r="G2193" s="480"/>
      <c r="H2193" s="480"/>
      <c r="I2193" s="481"/>
      <c r="J2193" s="294"/>
      <c r="K2193" s="294"/>
      <c r="L2193" s="295"/>
      <c r="M2193" s="294"/>
      <c r="N2193" s="294"/>
      <c r="O2193" s="294"/>
      <c r="P2193" s="296"/>
      <c r="Q2193" s="294"/>
      <c r="R2193" s="298" t="s">
        <v>191</v>
      </c>
      <c r="S2193" s="299"/>
      <c r="T2193" s="289"/>
    </row>
    <row r="2194" spans="2:24" ht="18.75" customHeight="1">
      <c r="B2194" s="292"/>
      <c r="C2194" s="338" t="s">
        <v>172</v>
      </c>
      <c r="D2194" s="471"/>
      <c r="E2194" s="482"/>
      <c r="F2194" s="482"/>
      <c r="G2194" s="482"/>
      <c r="H2194" s="482"/>
      <c r="I2194" s="472"/>
      <c r="J2194" s="294"/>
      <c r="K2194" s="295"/>
      <c r="L2194" s="294"/>
      <c r="M2194" s="294"/>
      <c r="N2194" s="294"/>
      <c r="O2194" s="294"/>
      <c r="P2194" s="296"/>
      <c r="Q2194" s="294"/>
      <c r="R2194" s="298" t="s">
        <v>192</v>
      </c>
      <c r="S2194" s="299"/>
      <c r="T2194" s="289"/>
    </row>
    <row r="2195" spans="2:24" ht="18.75" customHeight="1">
      <c r="B2195" s="341">
        <f t="shared" ref="B2195" si="562">D2195</f>
        <v>0</v>
      </c>
      <c r="C2195" s="338" t="s">
        <v>193</v>
      </c>
      <c r="D2195" s="483"/>
      <c r="E2195" s="484"/>
      <c r="F2195" s="484"/>
      <c r="G2195" s="484"/>
      <c r="H2195" s="484"/>
      <c r="I2195" s="485"/>
      <c r="J2195" s="294"/>
      <c r="K2195" s="295"/>
      <c r="L2195" s="294"/>
      <c r="M2195" s="294"/>
      <c r="N2195" s="294"/>
      <c r="O2195" s="294"/>
      <c r="P2195" s="296"/>
      <c r="Q2195" s="294"/>
      <c r="R2195" s="296"/>
      <c r="S2195" s="296"/>
      <c r="T2195" s="289"/>
    </row>
    <row r="2196" spans="2:24" ht="12" customHeight="1">
      <c r="B2196" s="292"/>
      <c r="C2196" s="294"/>
      <c r="D2196" s="294"/>
      <c r="E2196" s="294"/>
      <c r="F2196" s="294"/>
      <c r="G2196" s="294"/>
      <c r="H2196" s="294"/>
      <c r="I2196" s="294"/>
      <c r="J2196" s="294"/>
      <c r="K2196" s="294"/>
      <c r="L2196" s="294"/>
      <c r="M2196" s="294"/>
      <c r="N2196" s="294"/>
      <c r="O2196" s="294"/>
      <c r="P2196" s="294"/>
      <c r="Q2196" s="294"/>
      <c r="R2196" s="294"/>
      <c r="S2196" s="294"/>
      <c r="T2196" s="289"/>
    </row>
    <row r="2197" spans="2:24" s="308" customFormat="1" ht="18.75" customHeight="1">
      <c r="B2197" s="301"/>
      <c r="C2197" s="338" t="s">
        <v>187</v>
      </c>
      <c r="D2197" s="303"/>
      <c r="E2197" s="303"/>
      <c r="F2197" s="303"/>
      <c r="G2197" s="303"/>
      <c r="H2197" s="303"/>
      <c r="I2197" s="303"/>
      <c r="J2197" s="303"/>
      <c r="K2197" s="303"/>
      <c r="L2197" s="303"/>
      <c r="M2197" s="303"/>
      <c r="N2197" s="303"/>
      <c r="O2197" s="304"/>
      <c r="P2197" s="305" t="s">
        <v>188</v>
      </c>
      <c r="Q2197" s="306"/>
      <c r="R2197" s="486" t="s">
        <v>194</v>
      </c>
      <c r="S2197" s="487"/>
      <c r="T2197" s="307"/>
      <c r="V2197" s="288"/>
      <c r="W2197" s="288"/>
      <c r="X2197" s="288"/>
    </row>
    <row r="2198" spans="2:24" ht="6" customHeight="1">
      <c r="B2198" s="292"/>
      <c r="C2198" s="294"/>
      <c r="D2198" s="294"/>
      <c r="E2198" s="294"/>
      <c r="F2198" s="294"/>
      <c r="G2198" s="294"/>
      <c r="H2198" s="294"/>
      <c r="I2198" s="294"/>
      <c r="J2198" s="294"/>
      <c r="K2198" s="294"/>
      <c r="L2198" s="294"/>
      <c r="M2198" s="294"/>
      <c r="N2198" s="294"/>
      <c r="O2198" s="294"/>
      <c r="P2198" s="294"/>
      <c r="Q2198" s="294"/>
      <c r="R2198" s="294"/>
      <c r="S2198" s="294"/>
      <c r="T2198" s="289"/>
    </row>
    <row r="2199" spans="2:24" ht="18.75" customHeight="1">
      <c r="B2199" s="292"/>
      <c r="C2199" s="342" t="s">
        <v>195</v>
      </c>
      <c r="D2199" s="310"/>
      <c r="E2199" s="310"/>
      <c r="F2199" s="310"/>
      <c r="G2199" s="310"/>
      <c r="H2199" s="310"/>
      <c r="I2199" s="310"/>
      <c r="J2199" s="310"/>
      <c r="K2199" s="310"/>
      <c r="L2199" s="310"/>
      <c r="M2199" s="310"/>
      <c r="N2199" s="310"/>
      <c r="O2199" s="311"/>
      <c r="P2199" s="312">
        <f t="shared" ref="P2199:P2209" si="563">SUM(D2199:O2199)</f>
        <v>0</v>
      </c>
      <c r="Q2199" s="294"/>
      <c r="R2199" s="471"/>
      <c r="S2199" s="472"/>
      <c r="T2199" s="289"/>
    </row>
    <row r="2200" spans="2:24" ht="18.75" customHeight="1">
      <c r="B2200" s="292"/>
      <c r="C2200" s="342" t="s">
        <v>196</v>
      </c>
      <c r="D2200" s="155"/>
      <c r="E2200" s="155"/>
      <c r="F2200" s="155"/>
      <c r="G2200" s="155"/>
      <c r="H2200" s="155"/>
      <c r="I2200" s="155"/>
      <c r="J2200" s="155"/>
      <c r="K2200" s="155"/>
      <c r="L2200" s="155"/>
      <c r="M2200" s="155"/>
      <c r="N2200" s="155"/>
      <c r="O2200" s="156"/>
      <c r="P2200" s="312">
        <f t="shared" si="563"/>
        <v>0</v>
      </c>
      <c r="Q2200" s="294"/>
      <c r="R2200" s="471"/>
      <c r="S2200" s="472"/>
      <c r="T2200" s="289"/>
    </row>
    <row r="2201" spans="2:24" ht="18.75" customHeight="1">
      <c r="B2201" s="292"/>
      <c r="C2201" s="343" t="s">
        <v>197</v>
      </c>
      <c r="D2201" s="310"/>
      <c r="E2201" s="310"/>
      <c r="F2201" s="310"/>
      <c r="G2201" s="310"/>
      <c r="H2201" s="310"/>
      <c r="I2201" s="310"/>
      <c r="J2201" s="310"/>
      <c r="K2201" s="310"/>
      <c r="L2201" s="310"/>
      <c r="M2201" s="310"/>
      <c r="N2201" s="310"/>
      <c r="O2201" s="311"/>
      <c r="P2201" s="312">
        <f t="shared" si="563"/>
        <v>0</v>
      </c>
      <c r="Q2201" s="294"/>
      <c r="R2201" s="471"/>
      <c r="S2201" s="472"/>
      <c r="T2201" s="289"/>
    </row>
    <row r="2202" spans="2:24" ht="18.75" customHeight="1">
      <c r="B2202" s="292"/>
      <c r="C2202" s="343" t="s">
        <v>198</v>
      </c>
      <c r="D2202" s="310"/>
      <c r="E2202" s="310"/>
      <c r="F2202" s="310"/>
      <c r="G2202" s="310"/>
      <c r="H2202" s="310"/>
      <c r="I2202" s="310"/>
      <c r="J2202" s="310"/>
      <c r="K2202" s="310"/>
      <c r="L2202" s="310"/>
      <c r="M2202" s="310"/>
      <c r="N2202" s="310"/>
      <c r="O2202" s="311"/>
      <c r="P2202" s="312">
        <f t="shared" si="563"/>
        <v>0</v>
      </c>
      <c r="Q2202" s="294"/>
      <c r="R2202" s="471"/>
      <c r="S2202" s="472"/>
      <c r="T2202" s="289"/>
    </row>
    <row r="2203" spans="2:24" ht="18.75" customHeight="1">
      <c r="B2203" s="292"/>
      <c r="C2203" s="343" t="s">
        <v>199</v>
      </c>
      <c r="D2203" s="310"/>
      <c r="E2203" s="310"/>
      <c r="F2203" s="310"/>
      <c r="G2203" s="310"/>
      <c r="H2203" s="310"/>
      <c r="I2203" s="310"/>
      <c r="J2203" s="310"/>
      <c r="K2203" s="310"/>
      <c r="L2203" s="310"/>
      <c r="M2203" s="310"/>
      <c r="N2203" s="310"/>
      <c r="O2203" s="311"/>
      <c r="P2203" s="312">
        <f t="shared" si="563"/>
        <v>0</v>
      </c>
      <c r="Q2203" s="294"/>
      <c r="R2203" s="471"/>
      <c r="S2203" s="472"/>
      <c r="T2203" s="289"/>
    </row>
    <row r="2204" spans="2:24" ht="18.75" customHeight="1">
      <c r="B2204" s="292"/>
      <c r="C2204" s="343" t="s">
        <v>200</v>
      </c>
      <c r="D2204" s="310"/>
      <c r="E2204" s="310"/>
      <c r="F2204" s="310"/>
      <c r="G2204" s="310"/>
      <c r="H2204" s="310"/>
      <c r="I2204" s="310"/>
      <c r="J2204" s="310"/>
      <c r="K2204" s="310"/>
      <c r="L2204" s="310"/>
      <c r="M2204" s="310"/>
      <c r="N2204" s="310"/>
      <c r="O2204" s="311"/>
      <c r="P2204" s="312">
        <f t="shared" si="563"/>
        <v>0</v>
      </c>
      <c r="Q2204" s="294"/>
      <c r="R2204" s="471"/>
      <c r="S2204" s="472"/>
      <c r="T2204" s="289"/>
    </row>
    <row r="2205" spans="2:24" ht="18.75" customHeight="1">
      <c r="B2205" s="292"/>
      <c r="C2205" s="343" t="s">
        <v>201</v>
      </c>
      <c r="D2205" s="310"/>
      <c r="E2205" s="310"/>
      <c r="F2205" s="310"/>
      <c r="G2205" s="310"/>
      <c r="H2205" s="310"/>
      <c r="I2205" s="310"/>
      <c r="J2205" s="310"/>
      <c r="K2205" s="310"/>
      <c r="L2205" s="310"/>
      <c r="M2205" s="310"/>
      <c r="N2205" s="310"/>
      <c r="O2205" s="311"/>
      <c r="P2205" s="312">
        <f t="shared" si="563"/>
        <v>0</v>
      </c>
      <c r="Q2205" s="294"/>
      <c r="R2205" s="471"/>
      <c r="S2205" s="472"/>
      <c r="T2205" s="289"/>
    </row>
    <row r="2206" spans="2:24" ht="18.75" customHeight="1">
      <c r="B2206" s="292"/>
      <c r="C2206" s="343" t="s">
        <v>202</v>
      </c>
      <c r="D2206" s="310"/>
      <c r="E2206" s="310"/>
      <c r="F2206" s="310"/>
      <c r="G2206" s="310"/>
      <c r="H2206" s="310"/>
      <c r="I2206" s="310"/>
      <c r="J2206" s="310"/>
      <c r="K2206" s="310"/>
      <c r="L2206" s="310"/>
      <c r="M2206" s="310"/>
      <c r="N2206" s="310"/>
      <c r="O2206" s="311"/>
      <c r="P2206" s="312">
        <f t="shared" si="563"/>
        <v>0</v>
      </c>
      <c r="Q2206" s="294"/>
      <c r="R2206" s="471"/>
      <c r="S2206" s="472"/>
      <c r="T2206" s="289"/>
    </row>
    <row r="2207" spans="2:24" ht="18.75" customHeight="1">
      <c r="B2207" s="292"/>
      <c r="C2207" s="343" t="s">
        <v>203</v>
      </c>
      <c r="D2207" s="310"/>
      <c r="E2207" s="310"/>
      <c r="F2207" s="310"/>
      <c r="G2207" s="310"/>
      <c r="H2207" s="310"/>
      <c r="I2207" s="310"/>
      <c r="J2207" s="310"/>
      <c r="K2207" s="310"/>
      <c r="L2207" s="310"/>
      <c r="M2207" s="310"/>
      <c r="N2207" s="310"/>
      <c r="O2207" s="311"/>
      <c r="P2207" s="312">
        <f t="shared" si="563"/>
        <v>0</v>
      </c>
      <c r="Q2207" s="294"/>
      <c r="R2207" s="471"/>
      <c r="S2207" s="472"/>
      <c r="T2207" s="289"/>
    </row>
    <row r="2208" spans="2:24" ht="18.75" customHeight="1">
      <c r="B2208" s="292"/>
      <c r="C2208" s="343" t="s">
        <v>204</v>
      </c>
      <c r="D2208" s="310"/>
      <c r="E2208" s="310"/>
      <c r="F2208" s="310"/>
      <c r="G2208" s="310"/>
      <c r="H2208" s="310"/>
      <c r="I2208" s="310"/>
      <c r="J2208" s="310"/>
      <c r="K2208" s="310"/>
      <c r="L2208" s="310"/>
      <c r="M2208" s="310"/>
      <c r="N2208" s="310"/>
      <c r="O2208" s="311"/>
      <c r="P2208" s="312">
        <f t="shared" si="563"/>
        <v>0</v>
      </c>
      <c r="Q2208" s="294"/>
      <c r="R2208" s="471"/>
      <c r="S2208" s="472"/>
      <c r="T2208" s="289"/>
    </row>
    <row r="2209" spans="2:20" ht="18.75" customHeight="1">
      <c r="B2209" s="292"/>
      <c r="C2209" s="338" t="s">
        <v>205</v>
      </c>
      <c r="D2209" s="344">
        <f t="shared" ref="D2209:O2209" si="564">SUBTOTAL(9,D2199:D2208)</f>
        <v>0</v>
      </c>
      <c r="E2209" s="344">
        <f t="shared" si="564"/>
        <v>0</v>
      </c>
      <c r="F2209" s="344">
        <f t="shared" si="564"/>
        <v>0</v>
      </c>
      <c r="G2209" s="344">
        <f t="shared" si="564"/>
        <v>0</v>
      </c>
      <c r="H2209" s="344">
        <f t="shared" si="564"/>
        <v>0</v>
      </c>
      <c r="I2209" s="344">
        <f t="shared" si="564"/>
        <v>0</v>
      </c>
      <c r="J2209" s="344">
        <f t="shared" si="564"/>
        <v>0</v>
      </c>
      <c r="K2209" s="344">
        <f t="shared" si="564"/>
        <v>0</v>
      </c>
      <c r="L2209" s="344">
        <f t="shared" si="564"/>
        <v>0</v>
      </c>
      <c r="M2209" s="344">
        <f t="shared" si="564"/>
        <v>0</v>
      </c>
      <c r="N2209" s="344">
        <f t="shared" si="564"/>
        <v>0</v>
      </c>
      <c r="O2209" s="345">
        <f t="shared" si="564"/>
        <v>0</v>
      </c>
      <c r="P2209" s="312">
        <f t="shared" si="563"/>
        <v>0</v>
      </c>
      <c r="Q2209" s="294"/>
      <c r="R2209" s="471"/>
      <c r="S2209" s="472"/>
      <c r="T2209" s="289"/>
    </row>
    <row r="2210" spans="2:20" ht="18.75" customHeight="1">
      <c r="B2210" s="292"/>
      <c r="C2210" s="313" t="s">
        <v>206</v>
      </c>
      <c r="D2210" s="315"/>
      <c r="E2210" s="315"/>
      <c r="F2210" s="315"/>
      <c r="G2210" s="315"/>
      <c r="H2210" s="315"/>
      <c r="I2210" s="315"/>
      <c r="J2210" s="315"/>
      <c r="K2210" s="315"/>
      <c r="L2210" s="315"/>
      <c r="M2210" s="315"/>
      <c r="N2210" s="315"/>
      <c r="O2210" s="316"/>
      <c r="P2210" s="312">
        <f t="shared" ref="P2210:P2220" si="565">SUM(D2210:O2210)</f>
        <v>0</v>
      </c>
      <c r="Q2210" s="294"/>
      <c r="R2210" s="471"/>
      <c r="S2210" s="472"/>
      <c r="T2210" s="289"/>
    </row>
    <row r="2211" spans="2:20" ht="18.75" customHeight="1">
      <c r="B2211" s="292"/>
      <c r="C2211" s="313" t="s">
        <v>207</v>
      </c>
      <c r="D2211" s="315"/>
      <c r="E2211" s="315"/>
      <c r="F2211" s="315"/>
      <c r="G2211" s="315"/>
      <c r="H2211" s="315"/>
      <c r="I2211" s="315"/>
      <c r="J2211" s="315"/>
      <c r="K2211" s="315"/>
      <c r="L2211" s="315"/>
      <c r="M2211" s="315"/>
      <c r="N2211" s="315"/>
      <c r="O2211" s="316"/>
      <c r="P2211" s="312">
        <f t="shared" si="565"/>
        <v>0</v>
      </c>
      <c r="Q2211" s="294"/>
      <c r="R2211" s="471"/>
      <c r="S2211" s="472"/>
      <c r="T2211" s="289"/>
    </row>
    <row r="2212" spans="2:20" ht="18.75" customHeight="1">
      <c r="B2212" s="292"/>
      <c r="C2212" s="338" t="s">
        <v>208</v>
      </c>
      <c r="D2212" s="344">
        <f t="shared" ref="D2212:O2212" si="566">SUBTOTAL(9,D2210:D2211)</f>
        <v>0</v>
      </c>
      <c r="E2212" s="344">
        <f t="shared" si="566"/>
        <v>0</v>
      </c>
      <c r="F2212" s="344">
        <f t="shared" si="566"/>
        <v>0</v>
      </c>
      <c r="G2212" s="344">
        <f t="shared" si="566"/>
        <v>0</v>
      </c>
      <c r="H2212" s="344">
        <f t="shared" si="566"/>
        <v>0</v>
      </c>
      <c r="I2212" s="344">
        <f t="shared" si="566"/>
        <v>0</v>
      </c>
      <c r="J2212" s="344">
        <f t="shared" si="566"/>
        <v>0</v>
      </c>
      <c r="K2212" s="344">
        <f t="shared" si="566"/>
        <v>0</v>
      </c>
      <c r="L2212" s="344">
        <f t="shared" si="566"/>
        <v>0</v>
      </c>
      <c r="M2212" s="344">
        <f t="shared" si="566"/>
        <v>0</v>
      </c>
      <c r="N2212" s="344">
        <f t="shared" si="566"/>
        <v>0</v>
      </c>
      <c r="O2212" s="345">
        <f t="shared" si="566"/>
        <v>0</v>
      </c>
      <c r="P2212" s="312">
        <f t="shared" si="565"/>
        <v>0</v>
      </c>
      <c r="Q2212" s="294"/>
      <c r="R2212" s="471"/>
      <c r="S2212" s="472"/>
      <c r="T2212" s="289"/>
    </row>
    <row r="2213" spans="2:20" ht="18.75" customHeight="1">
      <c r="B2213" s="292"/>
      <c r="C2213" s="313" t="s">
        <v>209</v>
      </c>
      <c r="D2213" s="315"/>
      <c r="E2213" s="315"/>
      <c r="F2213" s="315"/>
      <c r="G2213" s="315"/>
      <c r="H2213" s="315"/>
      <c r="I2213" s="315"/>
      <c r="J2213" s="315"/>
      <c r="K2213" s="315"/>
      <c r="L2213" s="315"/>
      <c r="M2213" s="315"/>
      <c r="N2213" s="315"/>
      <c r="O2213" s="316"/>
      <c r="P2213" s="312">
        <f t="shared" si="565"/>
        <v>0</v>
      </c>
      <c r="Q2213" s="294"/>
      <c r="R2213" s="471"/>
      <c r="S2213" s="472"/>
      <c r="T2213" s="289"/>
    </row>
    <row r="2214" spans="2:20" ht="18.75" customHeight="1">
      <c r="B2214" s="292"/>
      <c r="C2214" s="313" t="s">
        <v>210</v>
      </c>
      <c r="D2214" s="315"/>
      <c r="E2214" s="315"/>
      <c r="F2214" s="315"/>
      <c r="G2214" s="315"/>
      <c r="H2214" s="315"/>
      <c r="I2214" s="315"/>
      <c r="J2214" s="315"/>
      <c r="K2214" s="315"/>
      <c r="L2214" s="315"/>
      <c r="M2214" s="315"/>
      <c r="N2214" s="315"/>
      <c r="O2214" s="316"/>
      <c r="P2214" s="312">
        <f t="shared" si="565"/>
        <v>0</v>
      </c>
      <c r="Q2214" s="294"/>
      <c r="R2214" s="471"/>
      <c r="S2214" s="472"/>
      <c r="T2214" s="289"/>
    </row>
    <row r="2215" spans="2:20" ht="18.75" customHeight="1">
      <c r="B2215" s="292"/>
      <c r="C2215" s="313" t="s">
        <v>211</v>
      </c>
      <c r="D2215" s="315"/>
      <c r="E2215" s="315"/>
      <c r="F2215" s="315"/>
      <c r="G2215" s="315"/>
      <c r="H2215" s="315"/>
      <c r="I2215" s="315"/>
      <c r="J2215" s="315"/>
      <c r="K2215" s="315"/>
      <c r="L2215" s="315"/>
      <c r="M2215" s="315"/>
      <c r="N2215" s="315"/>
      <c r="O2215" s="316"/>
      <c r="P2215" s="312">
        <f t="shared" si="565"/>
        <v>0</v>
      </c>
      <c r="Q2215" s="294"/>
      <c r="R2215" s="471"/>
      <c r="S2215" s="472"/>
      <c r="T2215" s="289"/>
    </row>
    <row r="2216" spans="2:20" ht="18.75" customHeight="1">
      <c r="B2216" s="292"/>
      <c r="C2216" s="313" t="s">
        <v>212</v>
      </c>
      <c r="D2216" s="315"/>
      <c r="E2216" s="315"/>
      <c r="F2216" s="315"/>
      <c r="G2216" s="315"/>
      <c r="H2216" s="315"/>
      <c r="I2216" s="315"/>
      <c r="J2216" s="315"/>
      <c r="K2216" s="315"/>
      <c r="L2216" s="315"/>
      <c r="M2216" s="315"/>
      <c r="N2216" s="315"/>
      <c r="O2216" s="316"/>
      <c r="P2216" s="312">
        <f t="shared" si="565"/>
        <v>0</v>
      </c>
      <c r="Q2216" s="294"/>
      <c r="R2216" s="471"/>
      <c r="S2216" s="472"/>
      <c r="T2216" s="289"/>
    </row>
    <row r="2217" spans="2:20" ht="18.75" customHeight="1">
      <c r="B2217" s="292"/>
      <c r="C2217" s="342" t="s">
        <v>213</v>
      </c>
      <c r="D2217" s="310"/>
      <c r="E2217" s="310"/>
      <c r="F2217" s="310"/>
      <c r="G2217" s="310"/>
      <c r="H2217" s="310"/>
      <c r="I2217" s="310"/>
      <c r="J2217" s="310"/>
      <c r="K2217" s="310"/>
      <c r="L2217" s="310"/>
      <c r="M2217" s="310"/>
      <c r="N2217" s="310"/>
      <c r="O2217" s="311"/>
      <c r="P2217" s="312">
        <f t="shared" si="565"/>
        <v>0</v>
      </c>
      <c r="Q2217" s="294"/>
      <c r="R2217" s="471"/>
      <c r="S2217" s="472"/>
      <c r="T2217" s="289"/>
    </row>
    <row r="2218" spans="2:20" ht="18.75" customHeight="1">
      <c r="B2218" s="292"/>
      <c r="C2218" s="346" t="s">
        <v>214</v>
      </c>
      <c r="D2218" s="310"/>
      <c r="E2218" s="310"/>
      <c r="F2218" s="310"/>
      <c r="G2218" s="310"/>
      <c r="H2218" s="310"/>
      <c r="I2218" s="310"/>
      <c r="J2218" s="310"/>
      <c r="K2218" s="310"/>
      <c r="L2218" s="310"/>
      <c r="M2218" s="310"/>
      <c r="N2218" s="310"/>
      <c r="O2218" s="311"/>
      <c r="P2218" s="312">
        <f t="shared" si="565"/>
        <v>0</v>
      </c>
      <c r="Q2218" s="294"/>
      <c r="R2218" s="471"/>
      <c r="S2218" s="472"/>
      <c r="T2218" s="289"/>
    </row>
    <row r="2219" spans="2:20" ht="18.75" customHeight="1">
      <c r="B2219" s="292"/>
      <c r="C2219" s="347" t="s">
        <v>215</v>
      </c>
      <c r="D2219" s="318"/>
      <c r="E2219" s="318"/>
      <c r="F2219" s="318"/>
      <c r="G2219" s="318"/>
      <c r="H2219" s="318"/>
      <c r="I2219" s="318"/>
      <c r="J2219" s="318"/>
      <c r="K2219" s="318"/>
      <c r="L2219" s="318"/>
      <c r="M2219" s="318"/>
      <c r="N2219" s="318"/>
      <c r="O2219" s="319"/>
      <c r="P2219" s="320">
        <f t="shared" si="565"/>
        <v>0</v>
      </c>
      <c r="Q2219" s="294"/>
      <c r="R2219" s="473"/>
      <c r="S2219" s="474"/>
      <c r="T2219" s="289"/>
    </row>
    <row r="2220" spans="2:20" ht="18.75" customHeight="1">
      <c r="B2220" s="292"/>
      <c r="C2220" s="348" t="s">
        <v>216</v>
      </c>
      <c r="D2220" s="322">
        <f t="shared" ref="D2220:O2220" si="567">SUBTOTAL(9,D2199:D2219)</f>
        <v>0</v>
      </c>
      <c r="E2220" s="322">
        <f t="shared" si="567"/>
        <v>0</v>
      </c>
      <c r="F2220" s="322">
        <f t="shared" si="567"/>
        <v>0</v>
      </c>
      <c r="G2220" s="322">
        <f t="shared" si="567"/>
        <v>0</v>
      </c>
      <c r="H2220" s="322">
        <f t="shared" si="567"/>
        <v>0</v>
      </c>
      <c r="I2220" s="322">
        <f t="shared" si="567"/>
        <v>0</v>
      </c>
      <c r="J2220" s="322">
        <f t="shared" si="567"/>
        <v>0</v>
      </c>
      <c r="K2220" s="322">
        <f t="shared" si="567"/>
        <v>0</v>
      </c>
      <c r="L2220" s="322">
        <f t="shared" si="567"/>
        <v>0</v>
      </c>
      <c r="M2220" s="322">
        <f t="shared" si="567"/>
        <v>0</v>
      </c>
      <c r="N2220" s="322">
        <f t="shared" si="567"/>
        <v>0</v>
      </c>
      <c r="O2220" s="323">
        <f t="shared" si="567"/>
        <v>0</v>
      </c>
      <c r="P2220" s="324">
        <f t="shared" si="565"/>
        <v>0</v>
      </c>
      <c r="Q2220" s="294"/>
      <c r="R2220" s="475"/>
      <c r="S2220" s="476"/>
      <c r="T2220" s="289"/>
    </row>
    <row r="2221" spans="2:20" ht="6" customHeight="1">
      <c r="B2221" s="292"/>
      <c r="C2221" s="294"/>
      <c r="D2221" s="294"/>
      <c r="E2221" s="294"/>
      <c r="F2221" s="294"/>
      <c r="G2221" s="294"/>
      <c r="H2221" s="294"/>
      <c r="I2221" s="294"/>
      <c r="J2221" s="294"/>
      <c r="K2221" s="294"/>
      <c r="L2221" s="294"/>
      <c r="M2221" s="294"/>
      <c r="N2221" s="294"/>
      <c r="O2221" s="294"/>
      <c r="P2221" s="294"/>
      <c r="Q2221" s="294"/>
      <c r="R2221" s="325"/>
      <c r="S2221" s="325"/>
      <c r="T2221" s="289"/>
    </row>
    <row r="2222" spans="2:20" ht="18.75" customHeight="1">
      <c r="B2222" s="326"/>
      <c r="C2222" s="342" t="s">
        <v>217</v>
      </c>
      <c r="D2222" s="327"/>
      <c r="E2222" s="327"/>
      <c r="F2222" s="327"/>
      <c r="G2222" s="327"/>
      <c r="H2222" s="327"/>
      <c r="I2222" s="327"/>
      <c r="J2222" s="327"/>
      <c r="K2222" s="327"/>
      <c r="L2222" s="327"/>
      <c r="M2222" s="327"/>
      <c r="N2222" s="327"/>
      <c r="O2222" s="328"/>
      <c r="P2222" s="329">
        <f t="shared" ref="P2222:P2223" si="568">SUM(D2222:O2222)</f>
        <v>0</v>
      </c>
      <c r="Q2222" s="294"/>
      <c r="R2222" s="471"/>
      <c r="S2222" s="472"/>
      <c r="T2222" s="289"/>
    </row>
    <row r="2223" spans="2:20" ht="18.75" customHeight="1">
      <c r="B2223" s="326"/>
      <c r="C2223" s="342" t="s">
        <v>218</v>
      </c>
      <c r="D2223" s="327"/>
      <c r="E2223" s="327"/>
      <c r="F2223" s="327"/>
      <c r="G2223" s="327"/>
      <c r="H2223" s="327"/>
      <c r="I2223" s="327"/>
      <c r="J2223" s="327"/>
      <c r="K2223" s="327"/>
      <c r="L2223" s="327"/>
      <c r="M2223" s="327"/>
      <c r="N2223" s="330"/>
      <c r="O2223" s="331"/>
      <c r="P2223" s="332">
        <f t="shared" si="568"/>
        <v>0</v>
      </c>
      <c r="Q2223" s="294"/>
      <c r="R2223" s="473"/>
      <c r="S2223" s="474"/>
      <c r="T2223" s="289"/>
    </row>
    <row r="2224" spans="2:20" s="308" customFormat="1" ht="18.75" customHeight="1">
      <c r="B2224" s="301"/>
      <c r="C2224" s="294"/>
      <c r="D2224" s="294"/>
      <c r="E2224" s="294"/>
      <c r="F2224" s="294"/>
      <c r="G2224" s="294"/>
      <c r="H2224" s="294"/>
      <c r="I2224" s="294"/>
      <c r="J2224" s="294"/>
      <c r="K2224" s="294"/>
      <c r="L2224" s="294"/>
      <c r="M2224" s="294"/>
      <c r="N2224" s="349" t="s">
        <v>219</v>
      </c>
      <c r="O2224" s="349"/>
      <c r="P2224" s="335">
        <f t="shared" ref="P2224:P2261" si="569">ROUND(IF(P2222*P2223=0,0,P2220/P2222*P2223),2)</f>
        <v>0</v>
      </c>
      <c r="Q2224" s="306"/>
      <c r="R2224" s="477"/>
      <c r="S2224" s="478"/>
      <c r="T2224" s="307"/>
    </row>
    <row r="2225" spans="2:24" ht="30" customHeight="1">
      <c r="B2225" s="289"/>
      <c r="C2225" s="294"/>
      <c r="D2225" s="294"/>
      <c r="E2225" s="294"/>
      <c r="F2225" s="294"/>
      <c r="G2225" s="294"/>
      <c r="H2225" s="294"/>
      <c r="I2225" s="294"/>
      <c r="J2225" s="294"/>
      <c r="K2225" s="294"/>
      <c r="L2225" s="294"/>
      <c r="M2225" s="294"/>
      <c r="N2225" s="294"/>
      <c r="O2225" s="294"/>
      <c r="P2225" s="294"/>
      <c r="Q2225" s="294"/>
      <c r="R2225" s="294"/>
      <c r="S2225" s="294"/>
      <c r="T2225" s="289"/>
    </row>
    <row r="2226" spans="2:24" ht="18.75" customHeight="1">
      <c r="B2226" s="292">
        <f t="shared" ref="B2226" si="570">D2226</f>
        <v>0</v>
      </c>
      <c r="C2226" s="337" t="s">
        <v>183</v>
      </c>
      <c r="D2226" s="479"/>
      <c r="E2226" s="480"/>
      <c r="F2226" s="480"/>
      <c r="G2226" s="480"/>
      <c r="H2226" s="480"/>
      <c r="I2226" s="481"/>
      <c r="J2226" s="294"/>
      <c r="K2226" s="294"/>
      <c r="L2226" s="295"/>
      <c r="M2226" s="294"/>
      <c r="N2226" s="294"/>
      <c r="O2226" s="294"/>
      <c r="P2226" s="296"/>
      <c r="Q2226" s="294"/>
      <c r="R2226" s="296"/>
      <c r="S2226" s="296"/>
      <c r="T2226" s="289"/>
    </row>
    <row r="2227" spans="2:24" ht="18.75" customHeight="1">
      <c r="B2227" s="292"/>
      <c r="C2227" s="338" t="s">
        <v>184</v>
      </c>
      <c r="D2227" s="479"/>
      <c r="E2227" s="480"/>
      <c r="F2227" s="480"/>
      <c r="G2227" s="480"/>
      <c r="H2227" s="480"/>
      <c r="I2227" s="481"/>
      <c r="J2227" s="294"/>
      <c r="K2227" s="295"/>
      <c r="L2227" s="294"/>
      <c r="M2227" s="294"/>
      <c r="N2227" s="294"/>
      <c r="O2227" s="294"/>
      <c r="P2227" s="296"/>
      <c r="Q2227" s="294"/>
      <c r="R2227" s="296"/>
      <c r="S2227" s="296"/>
      <c r="T2227" s="289"/>
    </row>
    <row r="2228" spans="2:24" ht="18.75" customHeight="1">
      <c r="B2228" s="292">
        <f t="shared" ref="B2228:B2230" si="571">D2228</f>
        <v>0</v>
      </c>
      <c r="C2228" s="338" t="s">
        <v>8</v>
      </c>
      <c r="D2228" s="479"/>
      <c r="E2228" s="480"/>
      <c r="F2228" s="480"/>
      <c r="G2228" s="480"/>
      <c r="H2228" s="480"/>
      <c r="I2228" s="481"/>
      <c r="J2228" s="294"/>
      <c r="K2228" s="294"/>
      <c r="L2228" s="295"/>
      <c r="M2228" s="294"/>
      <c r="N2228" s="294"/>
      <c r="O2228" s="294"/>
      <c r="P2228" s="296"/>
      <c r="Q2228" s="294"/>
      <c r="R2228" s="339" t="s">
        <v>185</v>
      </c>
      <c r="S2228" s="340"/>
      <c r="T2228" s="289"/>
    </row>
    <row r="2229" spans="2:24" ht="18.75" customHeight="1">
      <c r="B2229" s="292">
        <f t="shared" si="571"/>
        <v>0</v>
      </c>
      <c r="C2229" s="338" t="s">
        <v>186</v>
      </c>
      <c r="D2229" s="479"/>
      <c r="E2229" s="480"/>
      <c r="F2229" s="480"/>
      <c r="G2229" s="480"/>
      <c r="H2229" s="480"/>
      <c r="I2229" s="481"/>
      <c r="J2229" s="294"/>
      <c r="K2229" s="294"/>
      <c r="L2229" s="295"/>
      <c r="M2229" s="294"/>
      <c r="N2229" s="294"/>
      <c r="O2229" s="294"/>
      <c r="P2229" s="296"/>
      <c r="Q2229" s="294"/>
      <c r="R2229" s="298" t="s">
        <v>189</v>
      </c>
      <c r="S2229" s="299"/>
      <c r="T2229" s="289"/>
    </row>
    <row r="2230" spans="2:24" ht="18.75" customHeight="1">
      <c r="B2230" s="292">
        <f t="shared" si="571"/>
        <v>0</v>
      </c>
      <c r="C2230" s="338" t="s">
        <v>190</v>
      </c>
      <c r="D2230" s="479"/>
      <c r="E2230" s="480"/>
      <c r="F2230" s="480"/>
      <c r="G2230" s="480"/>
      <c r="H2230" s="480"/>
      <c r="I2230" s="481"/>
      <c r="J2230" s="294"/>
      <c r="K2230" s="294"/>
      <c r="L2230" s="295"/>
      <c r="M2230" s="294"/>
      <c r="N2230" s="294"/>
      <c r="O2230" s="294"/>
      <c r="P2230" s="296"/>
      <c r="Q2230" s="294"/>
      <c r="R2230" s="298" t="s">
        <v>191</v>
      </c>
      <c r="S2230" s="299"/>
      <c r="T2230" s="289"/>
    </row>
    <row r="2231" spans="2:24" ht="18.75" customHeight="1">
      <c r="B2231" s="292"/>
      <c r="C2231" s="338" t="s">
        <v>172</v>
      </c>
      <c r="D2231" s="471"/>
      <c r="E2231" s="482"/>
      <c r="F2231" s="482"/>
      <c r="G2231" s="482"/>
      <c r="H2231" s="482"/>
      <c r="I2231" s="472"/>
      <c r="J2231" s="294"/>
      <c r="K2231" s="295"/>
      <c r="L2231" s="294"/>
      <c r="M2231" s="294"/>
      <c r="N2231" s="294"/>
      <c r="O2231" s="294"/>
      <c r="P2231" s="296"/>
      <c r="Q2231" s="294"/>
      <c r="R2231" s="298" t="s">
        <v>192</v>
      </c>
      <c r="S2231" s="299"/>
      <c r="T2231" s="289"/>
    </row>
    <row r="2232" spans="2:24" ht="18.75" customHeight="1">
      <c r="B2232" s="341">
        <f t="shared" ref="B2232" si="572">D2232</f>
        <v>0</v>
      </c>
      <c r="C2232" s="338" t="s">
        <v>193</v>
      </c>
      <c r="D2232" s="483"/>
      <c r="E2232" s="484"/>
      <c r="F2232" s="484"/>
      <c r="G2232" s="484"/>
      <c r="H2232" s="484"/>
      <c r="I2232" s="485"/>
      <c r="J2232" s="294"/>
      <c r="K2232" s="295"/>
      <c r="L2232" s="294"/>
      <c r="M2232" s="294"/>
      <c r="N2232" s="294"/>
      <c r="O2232" s="294"/>
      <c r="P2232" s="296"/>
      <c r="Q2232" s="294"/>
      <c r="R2232" s="296"/>
      <c r="S2232" s="296"/>
      <c r="T2232" s="289"/>
    </row>
    <row r="2233" spans="2:24" ht="12" customHeight="1">
      <c r="B2233" s="292"/>
      <c r="C2233" s="294"/>
      <c r="D2233" s="294"/>
      <c r="E2233" s="294"/>
      <c r="F2233" s="294"/>
      <c r="G2233" s="294"/>
      <c r="H2233" s="294"/>
      <c r="I2233" s="294"/>
      <c r="J2233" s="294"/>
      <c r="K2233" s="294"/>
      <c r="L2233" s="294"/>
      <c r="M2233" s="294"/>
      <c r="N2233" s="294"/>
      <c r="O2233" s="294"/>
      <c r="P2233" s="294"/>
      <c r="Q2233" s="294"/>
      <c r="R2233" s="294"/>
      <c r="S2233" s="294"/>
      <c r="T2233" s="289"/>
    </row>
    <row r="2234" spans="2:24" s="308" customFormat="1" ht="18.75" customHeight="1">
      <c r="B2234" s="301"/>
      <c r="C2234" s="338" t="s">
        <v>187</v>
      </c>
      <c r="D2234" s="303"/>
      <c r="E2234" s="303"/>
      <c r="F2234" s="303"/>
      <c r="G2234" s="303"/>
      <c r="H2234" s="303"/>
      <c r="I2234" s="303"/>
      <c r="J2234" s="303"/>
      <c r="K2234" s="303"/>
      <c r="L2234" s="303"/>
      <c r="M2234" s="303"/>
      <c r="N2234" s="303"/>
      <c r="O2234" s="304"/>
      <c r="P2234" s="305" t="s">
        <v>188</v>
      </c>
      <c r="Q2234" s="306"/>
      <c r="R2234" s="486" t="s">
        <v>194</v>
      </c>
      <c r="S2234" s="487"/>
      <c r="T2234" s="307"/>
      <c r="V2234" s="288"/>
      <c r="W2234" s="288"/>
      <c r="X2234" s="288"/>
    </row>
    <row r="2235" spans="2:24" ht="6" customHeight="1">
      <c r="B2235" s="292"/>
      <c r="C2235" s="294"/>
      <c r="D2235" s="294"/>
      <c r="E2235" s="294"/>
      <c r="F2235" s="294"/>
      <c r="G2235" s="294"/>
      <c r="H2235" s="294"/>
      <c r="I2235" s="294"/>
      <c r="J2235" s="294"/>
      <c r="K2235" s="294"/>
      <c r="L2235" s="294"/>
      <c r="M2235" s="294"/>
      <c r="N2235" s="294"/>
      <c r="O2235" s="294"/>
      <c r="P2235" s="294"/>
      <c r="Q2235" s="294"/>
      <c r="R2235" s="294"/>
      <c r="S2235" s="294"/>
      <c r="T2235" s="289"/>
    </row>
    <row r="2236" spans="2:24" ht="18.75" customHeight="1">
      <c r="B2236" s="292"/>
      <c r="C2236" s="342" t="s">
        <v>195</v>
      </c>
      <c r="D2236" s="310"/>
      <c r="E2236" s="310"/>
      <c r="F2236" s="310"/>
      <c r="G2236" s="310"/>
      <c r="H2236" s="310"/>
      <c r="I2236" s="310"/>
      <c r="J2236" s="310"/>
      <c r="K2236" s="310"/>
      <c r="L2236" s="310"/>
      <c r="M2236" s="310"/>
      <c r="N2236" s="310"/>
      <c r="O2236" s="311"/>
      <c r="P2236" s="312">
        <f t="shared" ref="P2236:P2246" si="573">SUM(D2236:O2236)</f>
        <v>0</v>
      </c>
      <c r="Q2236" s="294"/>
      <c r="R2236" s="471"/>
      <c r="S2236" s="472"/>
      <c r="T2236" s="289"/>
    </row>
    <row r="2237" spans="2:24" ht="18.75" customHeight="1">
      <c r="B2237" s="292"/>
      <c r="C2237" s="342" t="s">
        <v>196</v>
      </c>
      <c r="D2237" s="155"/>
      <c r="E2237" s="155"/>
      <c r="F2237" s="155"/>
      <c r="G2237" s="155"/>
      <c r="H2237" s="155"/>
      <c r="I2237" s="155"/>
      <c r="J2237" s="155"/>
      <c r="K2237" s="155"/>
      <c r="L2237" s="155"/>
      <c r="M2237" s="155"/>
      <c r="N2237" s="155"/>
      <c r="O2237" s="156"/>
      <c r="P2237" s="312">
        <f t="shared" si="573"/>
        <v>0</v>
      </c>
      <c r="Q2237" s="294"/>
      <c r="R2237" s="471"/>
      <c r="S2237" s="472"/>
      <c r="T2237" s="289"/>
    </row>
    <row r="2238" spans="2:24" ht="18.75" customHeight="1">
      <c r="B2238" s="292"/>
      <c r="C2238" s="343" t="s">
        <v>197</v>
      </c>
      <c r="D2238" s="310"/>
      <c r="E2238" s="310"/>
      <c r="F2238" s="310"/>
      <c r="G2238" s="310"/>
      <c r="H2238" s="310"/>
      <c r="I2238" s="310"/>
      <c r="J2238" s="310"/>
      <c r="K2238" s="310"/>
      <c r="L2238" s="310"/>
      <c r="M2238" s="310"/>
      <c r="N2238" s="310"/>
      <c r="O2238" s="311"/>
      <c r="P2238" s="312">
        <f t="shared" si="573"/>
        <v>0</v>
      </c>
      <c r="Q2238" s="294"/>
      <c r="R2238" s="471"/>
      <c r="S2238" s="472"/>
      <c r="T2238" s="289"/>
    </row>
    <row r="2239" spans="2:24" ht="18.75" customHeight="1">
      <c r="B2239" s="292"/>
      <c r="C2239" s="343" t="s">
        <v>198</v>
      </c>
      <c r="D2239" s="310"/>
      <c r="E2239" s="310"/>
      <c r="F2239" s="310"/>
      <c r="G2239" s="310"/>
      <c r="H2239" s="310"/>
      <c r="I2239" s="310"/>
      <c r="J2239" s="310"/>
      <c r="K2239" s="310"/>
      <c r="L2239" s="310"/>
      <c r="M2239" s="310"/>
      <c r="N2239" s="310"/>
      <c r="O2239" s="311"/>
      <c r="P2239" s="312">
        <f t="shared" si="573"/>
        <v>0</v>
      </c>
      <c r="Q2239" s="294"/>
      <c r="R2239" s="471"/>
      <c r="S2239" s="472"/>
      <c r="T2239" s="289"/>
    </row>
    <row r="2240" spans="2:24" ht="18.75" customHeight="1">
      <c r="B2240" s="292"/>
      <c r="C2240" s="343" t="s">
        <v>199</v>
      </c>
      <c r="D2240" s="310"/>
      <c r="E2240" s="310"/>
      <c r="F2240" s="310"/>
      <c r="G2240" s="310"/>
      <c r="H2240" s="310"/>
      <c r="I2240" s="310"/>
      <c r="J2240" s="310"/>
      <c r="K2240" s="310"/>
      <c r="L2240" s="310"/>
      <c r="M2240" s="310"/>
      <c r="N2240" s="310"/>
      <c r="O2240" s="311"/>
      <c r="P2240" s="312">
        <f t="shared" si="573"/>
        <v>0</v>
      </c>
      <c r="Q2240" s="294"/>
      <c r="R2240" s="471"/>
      <c r="S2240" s="472"/>
      <c r="T2240" s="289"/>
    </row>
    <row r="2241" spans="2:20" ht="18.75" customHeight="1">
      <c r="B2241" s="292"/>
      <c r="C2241" s="343" t="s">
        <v>200</v>
      </c>
      <c r="D2241" s="310"/>
      <c r="E2241" s="310"/>
      <c r="F2241" s="310"/>
      <c r="G2241" s="310"/>
      <c r="H2241" s="310"/>
      <c r="I2241" s="310"/>
      <c r="J2241" s="310"/>
      <c r="K2241" s="310"/>
      <c r="L2241" s="310"/>
      <c r="M2241" s="310"/>
      <c r="N2241" s="310"/>
      <c r="O2241" s="311"/>
      <c r="P2241" s="312">
        <f t="shared" si="573"/>
        <v>0</v>
      </c>
      <c r="Q2241" s="294"/>
      <c r="R2241" s="471"/>
      <c r="S2241" s="472"/>
      <c r="T2241" s="289"/>
    </row>
    <row r="2242" spans="2:20" ht="18.75" customHeight="1">
      <c r="B2242" s="292"/>
      <c r="C2242" s="343" t="s">
        <v>201</v>
      </c>
      <c r="D2242" s="310"/>
      <c r="E2242" s="310"/>
      <c r="F2242" s="310"/>
      <c r="G2242" s="310"/>
      <c r="H2242" s="310"/>
      <c r="I2242" s="310"/>
      <c r="J2242" s="310"/>
      <c r="K2242" s="310"/>
      <c r="L2242" s="310"/>
      <c r="M2242" s="310"/>
      <c r="N2242" s="310"/>
      <c r="O2242" s="311"/>
      <c r="P2242" s="312">
        <f t="shared" si="573"/>
        <v>0</v>
      </c>
      <c r="Q2242" s="294"/>
      <c r="R2242" s="471"/>
      <c r="S2242" s="472"/>
      <c r="T2242" s="289"/>
    </row>
    <row r="2243" spans="2:20" ht="18.75" customHeight="1">
      <c r="B2243" s="292"/>
      <c r="C2243" s="343" t="s">
        <v>202</v>
      </c>
      <c r="D2243" s="310"/>
      <c r="E2243" s="310"/>
      <c r="F2243" s="310"/>
      <c r="G2243" s="310"/>
      <c r="H2243" s="310"/>
      <c r="I2243" s="310"/>
      <c r="J2243" s="310"/>
      <c r="K2243" s="310"/>
      <c r="L2243" s="310"/>
      <c r="M2243" s="310"/>
      <c r="N2243" s="310"/>
      <c r="O2243" s="311"/>
      <c r="P2243" s="312">
        <f t="shared" si="573"/>
        <v>0</v>
      </c>
      <c r="Q2243" s="294"/>
      <c r="R2243" s="471"/>
      <c r="S2243" s="472"/>
      <c r="T2243" s="289"/>
    </row>
    <row r="2244" spans="2:20" ht="18.75" customHeight="1">
      <c r="B2244" s="292"/>
      <c r="C2244" s="343" t="s">
        <v>203</v>
      </c>
      <c r="D2244" s="310"/>
      <c r="E2244" s="310"/>
      <c r="F2244" s="310"/>
      <c r="G2244" s="310"/>
      <c r="H2244" s="310"/>
      <c r="I2244" s="310"/>
      <c r="J2244" s="310"/>
      <c r="K2244" s="310"/>
      <c r="L2244" s="310"/>
      <c r="M2244" s="310"/>
      <c r="N2244" s="310"/>
      <c r="O2244" s="311"/>
      <c r="P2244" s="312">
        <f t="shared" si="573"/>
        <v>0</v>
      </c>
      <c r="Q2244" s="294"/>
      <c r="R2244" s="471"/>
      <c r="S2244" s="472"/>
      <c r="T2244" s="289"/>
    </row>
    <row r="2245" spans="2:20" ht="18.75" customHeight="1">
      <c r="B2245" s="292"/>
      <c r="C2245" s="343" t="s">
        <v>204</v>
      </c>
      <c r="D2245" s="310"/>
      <c r="E2245" s="310"/>
      <c r="F2245" s="310"/>
      <c r="G2245" s="310"/>
      <c r="H2245" s="310"/>
      <c r="I2245" s="310"/>
      <c r="J2245" s="310"/>
      <c r="K2245" s="310"/>
      <c r="L2245" s="310"/>
      <c r="M2245" s="310"/>
      <c r="N2245" s="310"/>
      <c r="O2245" s="311"/>
      <c r="P2245" s="312">
        <f t="shared" si="573"/>
        <v>0</v>
      </c>
      <c r="Q2245" s="294"/>
      <c r="R2245" s="471"/>
      <c r="S2245" s="472"/>
      <c r="T2245" s="289"/>
    </row>
    <row r="2246" spans="2:20" ht="18.75" customHeight="1">
      <c r="B2246" s="292"/>
      <c r="C2246" s="338" t="s">
        <v>205</v>
      </c>
      <c r="D2246" s="344">
        <f t="shared" ref="D2246:O2246" si="574">SUBTOTAL(9,D2236:D2245)</f>
        <v>0</v>
      </c>
      <c r="E2246" s="344">
        <f t="shared" si="574"/>
        <v>0</v>
      </c>
      <c r="F2246" s="344">
        <f t="shared" si="574"/>
        <v>0</v>
      </c>
      <c r="G2246" s="344">
        <f t="shared" si="574"/>
        <v>0</v>
      </c>
      <c r="H2246" s="344">
        <f t="shared" si="574"/>
        <v>0</v>
      </c>
      <c r="I2246" s="344">
        <f t="shared" si="574"/>
        <v>0</v>
      </c>
      <c r="J2246" s="344">
        <f t="shared" si="574"/>
        <v>0</v>
      </c>
      <c r="K2246" s="344">
        <f t="shared" si="574"/>
        <v>0</v>
      </c>
      <c r="L2246" s="344">
        <f t="shared" si="574"/>
        <v>0</v>
      </c>
      <c r="M2246" s="344">
        <f t="shared" si="574"/>
        <v>0</v>
      </c>
      <c r="N2246" s="344">
        <f t="shared" si="574"/>
        <v>0</v>
      </c>
      <c r="O2246" s="345">
        <f t="shared" si="574"/>
        <v>0</v>
      </c>
      <c r="P2246" s="312">
        <f t="shared" si="573"/>
        <v>0</v>
      </c>
      <c r="Q2246" s="294"/>
      <c r="R2246" s="471"/>
      <c r="S2246" s="472"/>
      <c r="T2246" s="289"/>
    </row>
    <row r="2247" spans="2:20" ht="18.75" customHeight="1">
      <c r="B2247" s="292"/>
      <c r="C2247" s="313" t="s">
        <v>206</v>
      </c>
      <c r="D2247" s="315"/>
      <c r="E2247" s="315"/>
      <c r="F2247" s="315"/>
      <c r="G2247" s="315"/>
      <c r="H2247" s="315"/>
      <c r="I2247" s="315"/>
      <c r="J2247" s="315"/>
      <c r="K2247" s="315"/>
      <c r="L2247" s="315"/>
      <c r="M2247" s="315"/>
      <c r="N2247" s="315"/>
      <c r="O2247" s="316"/>
      <c r="P2247" s="312">
        <f t="shared" ref="P2247:P2257" si="575">SUM(D2247:O2247)</f>
        <v>0</v>
      </c>
      <c r="Q2247" s="294"/>
      <c r="R2247" s="471"/>
      <c r="S2247" s="472"/>
      <c r="T2247" s="289"/>
    </row>
    <row r="2248" spans="2:20" ht="18.75" customHeight="1">
      <c r="B2248" s="292"/>
      <c r="C2248" s="313" t="s">
        <v>207</v>
      </c>
      <c r="D2248" s="315"/>
      <c r="E2248" s="315"/>
      <c r="F2248" s="315"/>
      <c r="G2248" s="315"/>
      <c r="H2248" s="315"/>
      <c r="I2248" s="315"/>
      <c r="J2248" s="315"/>
      <c r="K2248" s="315"/>
      <c r="L2248" s="315"/>
      <c r="M2248" s="315"/>
      <c r="N2248" s="315"/>
      <c r="O2248" s="316"/>
      <c r="P2248" s="312">
        <f t="shared" si="575"/>
        <v>0</v>
      </c>
      <c r="Q2248" s="294"/>
      <c r="R2248" s="471"/>
      <c r="S2248" s="472"/>
      <c r="T2248" s="289"/>
    </row>
    <row r="2249" spans="2:20" ht="18.75" customHeight="1">
      <c r="B2249" s="292"/>
      <c r="C2249" s="338" t="s">
        <v>208</v>
      </c>
      <c r="D2249" s="344">
        <f t="shared" ref="D2249:O2249" si="576">SUBTOTAL(9,D2247:D2248)</f>
        <v>0</v>
      </c>
      <c r="E2249" s="344">
        <f t="shared" si="576"/>
        <v>0</v>
      </c>
      <c r="F2249" s="344">
        <f t="shared" si="576"/>
        <v>0</v>
      </c>
      <c r="G2249" s="344">
        <f t="shared" si="576"/>
        <v>0</v>
      </c>
      <c r="H2249" s="344">
        <f t="shared" si="576"/>
        <v>0</v>
      </c>
      <c r="I2249" s="344">
        <f t="shared" si="576"/>
        <v>0</v>
      </c>
      <c r="J2249" s="344">
        <f t="shared" si="576"/>
        <v>0</v>
      </c>
      <c r="K2249" s="344">
        <f t="shared" si="576"/>
        <v>0</v>
      </c>
      <c r="L2249" s="344">
        <f t="shared" si="576"/>
        <v>0</v>
      </c>
      <c r="M2249" s="344">
        <f t="shared" si="576"/>
        <v>0</v>
      </c>
      <c r="N2249" s="344">
        <f t="shared" si="576"/>
        <v>0</v>
      </c>
      <c r="O2249" s="345">
        <f t="shared" si="576"/>
        <v>0</v>
      </c>
      <c r="P2249" s="312">
        <f t="shared" si="575"/>
        <v>0</v>
      </c>
      <c r="Q2249" s="294"/>
      <c r="R2249" s="471"/>
      <c r="S2249" s="472"/>
      <c r="T2249" s="289"/>
    </row>
    <row r="2250" spans="2:20" ht="18.75" customHeight="1">
      <c r="B2250" s="292"/>
      <c r="C2250" s="313" t="s">
        <v>209</v>
      </c>
      <c r="D2250" s="315"/>
      <c r="E2250" s="315"/>
      <c r="F2250" s="315"/>
      <c r="G2250" s="315"/>
      <c r="H2250" s="315"/>
      <c r="I2250" s="315"/>
      <c r="J2250" s="315"/>
      <c r="K2250" s="315"/>
      <c r="L2250" s="315"/>
      <c r="M2250" s="315"/>
      <c r="N2250" s="315"/>
      <c r="O2250" s="316"/>
      <c r="P2250" s="312">
        <f t="shared" si="575"/>
        <v>0</v>
      </c>
      <c r="Q2250" s="294"/>
      <c r="R2250" s="471"/>
      <c r="S2250" s="472"/>
      <c r="T2250" s="289"/>
    </row>
    <row r="2251" spans="2:20" ht="18.75" customHeight="1">
      <c r="B2251" s="292"/>
      <c r="C2251" s="313" t="s">
        <v>210</v>
      </c>
      <c r="D2251" s="315"/>
      <c r="E2251" s="315"/>
      <c r="F2251" s="315"/>
      <c r="G2251" s="315"/>
      <c r="H2251" s="315"/>
      <c r="I2251" s="315"/>
      <c r="J2251" s="315"/>
      <c r="K2251" s="315"/>
      <c r="L2251" s="315"/>
      <c r="M2251" s="315"/>
      <c r="N2251" s="315"/>
      <c r="O2251" s="316"/>
      <c r="P2251" s="312">
        <f t="shared" si="575"/>
        <v>0</v>
      </c>
      <c r="Q2251" s="294"/>
      <c r="R2251" s="471"/>
      <c r="S2251" s="472"/>
      <c r="T2251" s="289"/>
    </row>
    <row r="2252" spans="2:20" ht="18.75" customHeight="1">
      <c r="B2252" s="292"/>
      <c r="C2252" s="313" t="s">
        <v>211</v>
      </c>
      <c r="D2252" s="315"/>
      <c r="E2252" s="315"/>
      <c r="F2252" s="315"/>
      <c r="G2252" s="315"/>
      <c r="H2252" s="315"/>
      <c r="I2252" s="315"/>
      <c r="J2252" s="315"/>
      <c r="K2252" s="315"/>
      <c r="L2252" s="315"/>
      <c r="M2252" s="315"/>
      <c r="N2252" s="315"/>
      <c r="O2252" s="316"/>
      <c r="P2252" s="312">
        <f t="shared" si="575"/>
        <v>0</v>
      </c>
      <c r="Q2252" s="294"/>
      <c r="R2252" s="471"/>
      <c r="S2252" s="472"/>
      <c r="T2252" s="289"/>
    </row>
    <row r="2253" spans="2:20" ht="18.75" customHeight="1">
      <c r="B2253" s="292"/>
      <c r="C2253" s="313" t="s">
        <v>212</v>
      </c>
      <c r="D2253" s="315"/>
      <c r="E2253" s="315"/>
      <c r="F2253" s="315"/>
      <c r="G2253" s="315"/>
      <c r="H2253" s="315"/>
      <c r="I2253" s="315"/>
      <c r="J2253" s="315"/>
      <c r="K2253" s="315"/>
      <c r="L2253" s="315"/>
      <c r="M2253" s="315"/>
      <c r="N2253" s="315"/>
      <c r="O2253" s="316"/>
      <c r="P2253" s="312">
        <f t="shared" si="575"/>
        <v>0</v>
      </c>
      <c r="Q2253" s="294"/>
      <c r="R2253" s="471"/>
      <c r="S2253" s="472"/>
      <c r="T2253" s="289"/>
    </row>
    <row r="2254" spans="2:20" ht="18.75" customHeight="1">
      <c r="B2254" s="292"/>
      <c r="C2254" s="342" t="s">
        <v>213</v>
      </c>
      <c r="D2254" s="310"/>
      <c r="E2254" s="310"/>
      <c r="F2254" s="310"/>
      <c r="G2254" s="310"/>
      <c r="H2254" s="310"/>
      <c r="I2254" s="310"/>
      <c r="J2254" s="310"/>
      <c r="K2254" s="310"/>
      <c r="L2254" s="310"/>
      <c r="M2254" s="310"/>
      <c r="N2254" s="310"/>
      <c r="O2254" s="311"/>
      <c r="P2254" s="312">
        <f t="shared" si="575"/>
        <v>0</v>
      </c>
      <c r="Q2254" s="294"/>
      <c r="R2254" s="471"/>
      <c r="S2254" s="472"/>
      <c r="T2254" s="289"/>
    </row>
    <row r="2255" spans="2:20" ht="18.75" customHeight="1">
      <c r="B2255" s="292"/>
      <c r="C2255" s="346" t="s">
        <v>214</v>
      </c>
      <c r="D2255" s="310"/>
      <c r="E2255" s="310"/>
      <c r="F2255" s="310"/>
      <c r="G2255" s="310"/>
      <c r="H2255" s="310"/>
      <c r="I2255" s="310"/>
      <c r="J2255" s="310"/>
      <c r="K2255" s="310"/>
      <c r="L2255" s="310"/>
      <c r="M2255" s="310"/>
      <c r="N2255" s="310"/>
      <c r="O2255" s="311"/>
      <c r="P2255" s="312">
        <f t="shared" si="575"/>
        <v>0</v>
      </c>
      <c r="Q2255" s="294"/>
      <c r="R2255" s="471"/>
      <c r="S2255" s="472"/>
      <c r="T2255" s="289"/>
    </row>
    <row r="2256" spans="2:20" ht="18.75" customHeight="1">
      <c r="B2256" s="292"/>
      <c r="C2256" s="347" t="s">
        <v>215</v>
      </c>
      <c r="D2256" s="318"/>
      <c r="E2256" s="318"/>
      <c r="F2256" s="318"/>
      <c r="G2256" s="318"/>
      <c r="H2256" s="318"/>
      <c r="I2256" s="318"/>
      <c r="J2256" s="318"/>
      <c r="K2256" s="318"/>
      <c r="L2256" s="318"/>
      <c r="M2256" s="318"/>
      <c r="N2256" s="318"/>
      <c r="O2256" s="319"/>
      <c r="P2256" s="320">
        <f t="shared" si="575"/>
        <v>0</v>
      </c>
      <c r="Q2256" s="294"/>
      <c r="R2256" s="473"/>
      <c r="S2256" s="474"/>
      <c r="T2256" s="289"/>
    </row>
    <row r="2257" spans="2:24" ht="18.75" customHeight="1">
      <c r="B2257" s="292"/>
      <c r="C2257" s="348" t="s">
        <v>216</v>
      </c>
      <c r="D2257" s="322">
        <f t="shared" ref="D2257:O2257" si="577">SUBTOTAL(9,D2236:D2256)</f>
        <v>0</v>
      </c>
      <c r="E2257" s="322">
        <f t="shared" si="577"/>
        <v>0</v>
      </c>
      <c r="F2257" s="322">
        <f t="shared" si="577"/>
        <v>0</v>
      </c>
      <c r="G2257" s="322">
        <f t="shared" si="577"/>
        <v>0</v>
      </c>
      <c r="H2257" s="322">
        <f t="shared" si="577"/>
        <v>0</v>
      </c>
      <c r="I2257" s="322">
        <f t="shared" si="577"/>
        <v>0</v>
      </c>
      <c r="J2257" s="322">
        <f t="shared" si="577"/>
        <v>0</v>
      </c>
      <c r="K2257" s="322">
        <f t="shared" si="577"/>
        <v>0</v>
      </c>
      <c r="L2257" s="322">
        <f t="shared" si="577"/>
        <v>0</v>
      </c>
      <c r="M2257" s="322">
        <f t="shared" si="577"/>
        <v>0</v>
      </c>
      <c r="N2257" s="322">
        <f t="shared" si="577"/>
        <v>0</v>
      </c>
      <c r="O2257" s="323">
        <f t="shared" si="577"/>
        <v>0</v>
      </c>
      <c r="P2257" s="324">
        <f t="shared" si="575"/>
        <v>0</v>
      </c>
      <c r="Q2257" s="294"/>
      <c r="R2257" s="475"/>
      <c r="S2257" s="476"/>
      <c r="T2257" s="289"/>
    </row>
    <row r="2258" spans="2:24" ht="6" customHeight="1">
      <c r="B2258" s="292"/>
      <c r="C2258" s="294"/>
      <c r="D2258" s="294"/>
      <c r="E2258" s="294"/>
      <c r="F2258" s="294"/>
      <c r="G2258" s="294"/>
      <c r="H2258" s="294"/>
      <c r="I2258" s="294"/>
      <c r="J2258" s="294"/>
      <c r="K2258" s="294"/>
      <c r="L2258" s="294"/>
      <c r="M2258" s="294"/>
      <c r="N2258" s="294"/>
      <c r="O2258" s="294"/>
      <c r="P2258" s="294"/>
      <c r="Q2258" s="294"/>
      <c r="R2258" s="325"/>
      <c r="S2258" s="325"/>
      <c r="T2258" s="289"/>
    </row>
    <row r="2259" spans="2:24" ht="18.75" customHeight="1">
      <c r="B2259" s="326"/>
      <c r="C2259" s="342" t="s">
        <v>217</v>
      </c>
      <c r="D2259" s="327"/>
      <c r="E2259" s="327"/>
      <c r="F2259" s="327"/>
      <c r="G2259" s="327"/>
      <c r="H2259" s="327"/>
      <c r="I2259" s="327"/>
      <c r="J2259" s="327"/>
      <c r="K2259" s="327"/>
      <c r="L2259" s="327"/>
      <c r="M2259" s="327"/>
      <c r="N2259" s="327"/>
      <c r="O2259" s="328"/>
      <c r="P2259" s="329">
        <f t="shared" ref="P2259:P2260" si="578">SUM(D2259:O2259)</f>
        <v>0</v>
      </c>
      <c r="Q2259" s="294"/>
      <c r="R2259" s="471"/>
      <c r="S2259" s="472"/>
      <c r="T2259" s="289"/>
    </row>
    <row r="2260" spans="2:24" ht="18.75" customHeight="1">
      <c r="B2260" s="326"/>
      <c r="C2260" s="342" t="s">
        <v>218</v>
      </c>
      <c r="D2260" s="327"/>
      <c r="E2260" s="327"/>
      <c r="F2260" s="327"/>
      <c r="G2260" s="327"/>
      <c r="H2260" s="327"/>
      <c r="I2260" s="327"/>
      <c r="J2260" s="327"/>
      <c r="K2260" s="327"/>
      <c r="L2260" s="327"/>
      <c r="M2260" s="327"/>
      <c r="N2260" s="330"/>
      <c r="O2260" s="331"/>
      <c r="P2260" s="332">
        <f t="shared" si="578"/>
        <v>0</v>
      </c>
      <c r="Q2260" s="294"/>
      <c r="R2260" s="473"/>
      <c r="S2260" s="474"/>
      <c r="T2260" s="289"/>
    </row>
    <row r="2261" spans="2:24" s="308" customFormat="1" ht="18.75" customHeight="1">
      <c r="B2261" s="301"/>
      <c r="C2261" s="294"/>
      <c r="D2261" s="294"/>
      <c r="E2261" s="294"/>
      <c r="F2261" s="294"/>
      <c r="G2261" s="294"/>
      <c r="H2261" s="294"/>
      <c r="I2261" s="294"/>
      <c r="J2261" s="294"/>
      <c r="K2261" s="294"/>
      <c r="L2261" s="294"/>
      <c r="M2261" s="294"/>
      <c r="N2261" s="349" t="s">
        <v>219</v>
      </c>
      <c r="O2261" s="349"/>
      <c r="P2261" s="335">
        <f t="shared" si="569"/>
        <v>0</v>
      </c>
      <c r="Q2261" s="306"/>
      <c r="R2261" s="477"/>
      <c r="S2261" s="478"/>
      <c r="T2261" s="307"/>
    </row>
    <row r="2262" spans="2:24" ht="30" customHeight="1">
      <c r="B2262" s="289"/>
      <c r="C2262" s="294"/>
      <c r="D2262" s="294"/>
      <c r="E2262" s="294"/>
      <c r="F2262" s="294"/>
      <c r="G2262" s="294"/>
      <c r="H2262" s="294"/>
      <c r="I2262" s="294"/>
      <c r="J2262" s="294"/>
      <c r="K2262" s="294"/>
      <c r="L2262" s="294"/>
      <c r="M2262" s="294"/>
      <c r="N2262" s="294"/>
      <c r="O2262" s="294"/>
      <c r="P2262" s="294"/>
      <c r="Q2262" s="294"/>
      <c r="R2262" s="294"/>
      <c r="S2262" s="294"/>
      <c r="T2262" s="289"/>
    </row>
    <row r="2263" spans="2:24" ht="18.75" customHeight="1">
      <c r="B2263" s="292">
        <f t="shared" ref="B2263" si="579">D2263</f>
        <v>0</v>
      </c>
      <c r="C2263" s="337" t="s">
        <v>183</v>
      </c>
      <c r="D2263" s="479"/>
      <c r="E2263" s="480"/>
      <c r="F2263" s="480"/>
      <c r="G2263" s="480"/>
      <c r="H2263" s="480"/>
      <c r="I2263" s="481"/>
      <c r="J2263" s="294"/>
      <c r="K2263" s="294"/>
      <c r="L2263" s="295"/>
      <c r="M2263" s="294"/>
      <c r="N2263" s="294"/>
      <c r="O2263" s="294"/>
      <c r="P2263" s="296"/>
      <c r="Q2263" s="294"/>
      <c r="R2263" s="296"/>
      <c r="S2263" s="296"/>
      <c r="T2263" s="289"/>
    </row>
    <row r="2264" spans="2:24" ht="18.75" customHeight="1">
      <c r="B2264" s="292"/>
      <c r="C2264" s="338" t="s">
        <v>184</v>
      </c>
      <c r="D2264" s="479"/>
      <c r="E2264" s="480"/>
      <c r="F2264" s="480"/>
      <c r="G2264" s="480"/>
      <c r="H2264" s="480"/>
      <c r="I2264" s="481"/>
      <c r="J2264" s="294"/>
      <c r="K2264" s="295"/>
      <c r="L2264" s="294"/>
      <c r="M2264" s="294"/>
      <c r="N2264" s="294"/>
      <c r="O2264" s="294"/>
      <c r="P2264" s="296"/>
      <c r="Q2264" s="294"/>
      <c r="R2264" s="296"/>
      <c r="S2264" s="296"/>
      <c r="T2264" s="289"/>
    </row>
    <row r="2265" spans="2:24" ht="18.75" customHeight="1">
      <c r="B2265" s="292">
        <f t="shared" ref="B2265:B2267" si="580">D2265</f>
        <v>0</v>
      </c>
      <c r="C2265" s="338" t="s">
        <v>8</v>
      </c>
      <c r="D2265" s="479"/>
      <c r="E2265" s="480"/>
      <c r="F2265" s="480"/>
      <c r="G2265" s="480"/>
      <c r="H2265" s="480"/>
      <c r="I2265" s="481"/>
      <c r="J2265" s="294"/>
      <c r="K2265" s="294"/>
      <c r="L2265" s="295"/>
      <c r="M2265" s="294"/>
      <c r="N2265" s="294"/>
      <c r="O2265" s="294"/>
      <c r="P2265" s="296"/>
      <c r="Q2265" s="294"/>
      <c r="R2265" s="339" t="s">
        <v>185</v>
      </c>
      <c r="S2265" s="340"/>
      <c r="T2265" s="289"/>
    </row>
    <row r="2266" spans="2:24" ht="18.75" customHeight="1">
      <c r="B2266" s="292">
        <f t="shared" si="580"/>
        <v>0</v>
      </c>
      <c r="C2266" s="338" t="s">
        <v>186</v>
      </c>
      <c r="D2266" s="479"/>
      <c r="E2266" s="480"/>
      <c r="F2266" s="480"/>
      <c r="G2266" s="480"/>
      <c r="H2266" s="480"/>
      <c r="I2266" s="481"/>
      <c r="J2266" s="294"/>
      <c r="K2266" s="294"/>
      <c r="L2266" s="295"/>
      <c r="M2266" s="294"/>
      <c r="N2266" s="294"/>
      <c r="O2266" s="294"/>
      <c r="P2266" s="296"/>
      <c r="Q2266" s="294"/>
      <c r="R2266" s="298" t="s">
        <v>189</v>
      </c>
      <c r="S2266" s="299"/>
      <c r="T2266" s="289"/>
    </row>
    <row r="2267" spans="2:24" ht="18.75" customHeight="1">
      <c r="B2267" s="292">
        <f t="shared" si="580"/>
        <v>0</v>
      </c>
      <c r="C2267" s="338" t="s">
        <v>190</v>
      </c>
      <c r="D2267" s="479"/>
      <c r="E2267" s="480"/>
      <c r="F2267" s="480"/>
      <c r="G2267" s="480"/>
      <c r="H2267" s="480"/>
      <c r="I2267" s="481"/>
      <c r="J2267" s="294"/>
      <c r="K2267" s="294"/>
      <c r="L2267" s="295"/>
      <c r="M2267" s="294"/>
      <c r="N2267" s="294"/>
      <c r="O2267" s="294"/>
      <c r="P2267" s="296"/>
      <c r="Q2267" s="294"/>
      <c r="R2267" s="298" t="s">
        <v>191</v>
      </c>
      <c r="S2267" s="299"/>
      <c r="T2267" s="289"/>
    </row>
    <row r="2268" spans="2:24" ht="18.75" customHeight="1">
      <c r="B2268" s="292"/>
      <c r="C2268" s="338" t="s">
        <v>172</v>
      </c>
      <c r="D2268" s="471"/>
      <c r="E2268" s="482"/>
      <c r="F2268" s="482"/>
      <c r="G2268" s="482"/>
      <c r="H2268" s="482"/>
      <c r="I2268" s="472"/>
      <c r="J2268" s="294"/>
      <c r="K2268" s="295"/>
      <c r="L2268" s="294"/>
      <c r="M2268" s="294"/>
      <c r="N2268" s="294"/>
      <c r="O2268" s="294"/>
      <c r="P2268" s="296"/>
      <c r="Q2268" s="294"/>
      <c r="R2268" s="298" t="s">
        <v>192</v>
      </c>
      <c r="S2268" s="299"/>
      <c r="T2268" s="289"/>
    </row>
    <row r="2269" spans="2:24" ht="18.75" customHeight="1">
      <c r="B2269" s="341">
        <f t="shared" ref="B2269" si="581">D2269</f>
        <v>0</v>
      </c>
      <c r="C2269" s="338" t="s">
        <v>193</v>
      </c>
      <c r="D2269" s="483"/>
      <c r="E2269" s="484"/>
      <c r="F2269" s="484"/>
      <c r="G2269" s="484"/>
      <c r="H2269" s="484"/>
      <c r="I2269" s="485"/>
      <c r="J2269" s="294"/>
      <c r="K2269" s="295"/>
      <c r="L2269" s="294"/>
      <c r="M2269" s="294"/>
      <c r="N2269" s="294"/>
      <c r="O2269" s="294"/>
      <c r="P2269" s="296"/>
      <c r="Q2269" s="294"/>
      <c r="R2269" s="296"/>
      <c r="S2269" s="296"/>
      <c r="T2269" s="289"/>
    </row>
    <row r="2270" spans="2:24" ht="12" customHeight="1">
      <c r="B2270" s="292"/>
      <c r="C2270" s="294"/>
      <c r="D2270" s="294"/>
      <c r="E2270" s="294"/>
      <c r="F2270" s="294"/>
      <c r="G2270" s="294"/>
      <c r="H2270" s="294"/>
      <c r="I2270" s="294"/>
      <c r="J2270" s="294"/>
      <c r="K2270" s="294"/>
      <c r="L2270" s="294"/>
      <c r="M2270" s="294"/>
      <c r="N2270" s="294"/>
      <c r="O2270" s="294"/>
      <c r="P2270" s="294"/>
      <c r="Q2270" s="294"/>
      <c r="R2270" s="294"/>
      <c r="S2270" s="294"/>
      <c r="T2270" s="289"/>
    </row>
    <row r="2271" spans="2:24" s="308" customFormat="1" ht="18.75" customHeight="1">
      <c r="B2271" s="301"/>
      <c r="C2271" s="338" t="s">
        <v>187</v>
      </c>
      <c r="D2271" s="303"/>
      <c r="E2271" s="303"/>
      <c r="F2271" s="303"/>
      <c r="G2271" s="303"/>
      <c r="H2271" s="303"/>
      <c r="I2271" s="303"/>
      <c r="J2271" s="303"/>
      <c r="K2271" s="303"/>
      <c r="L2271" s="303"/>
      <c r="M2271" s="303"/>
      <c r="N2271" s="303"/>
      <c r="O2271" s="304"/>
      <c r="P2271" s="305" t="s">
        <v>188</v>
      </c>
      <c r="Q2271" s="306"/>
      <c r="R2271" s="486" t="s">
        <v>194</v>
      </c>
      <c r="S2271" s="487"/>
      <c r="T2271" s="307"/>
      <c r="V2271" s="288"/>
      <c r="W2271" s="288"/>
      <c r="X2271" s="288"/>
    </row>
    <row r="2272" spans="2:24" ht="6" customHeight="1">
      <c r="B2272" s="292"/>
      <c r="C2272" s="294"/>
      <c r="D2272" s="294"/>
      <c r="E2272" s="294"/>
      <c r="F2272" s="294"/>
      <c r="G2272" s="294"/>
      <c r="H2272" s="294"/>
      <c r="I2272" s="294"/>
      <c r="J2272" s="294"/>
      <c r="K2272" s="294"/>
      <c r="L2272" s="294"/>
      <c r="M2272" s="294"/>
      <c r="N2272" s="294"/>
      <c r="O2272" s="294"/>
      <c r="P2272" s="294"/>
      <c r="Q2272" s="294"/>
      <c r="R2272" s="294"/>
      <c r="S2272" s="294"/>
      <c r="T2272" s="289"/>
    </row>
    <row r="2273" spans="2:20" ht="18.75" customHeight="1">
      <c r="B2273" s="292"/>
      <c r="C2273" s="342" t="s">
        <v>195</v>
      </c>
      <c r="D2273" s="310"/>
      <c r="E2273" s="310"/>
      <c r="F2273" s="310"/>
      <c r="G2273" s="310"/>
      <c r="H2273" s="310"/>
      <c r="I2273" s="310"/>
      <c r="J2273" s="310"/>
      <c r="K2273" s="310"/>
      <c r="L2273" s="310"/>
      <c r="M2273" s="310"/>
      <c r="N2273" s="310"/>
      <c r="O2273" s="311"/>
      <c r="P2273" s="312">
        <f t="shared" ref="P2273:P2283" si="582">SUM(D2273:O2273)</f>
        <v>0</v>
      </c>
      <c r="Q2273" s="294"/>
      <c r="R2273" s="471"/>
      <c r="S2273" s="472"/>
      <c r="T2273" s="289"/>
    </row>
    <row r="2274" spans="2:20" ht="18.75" customHeight="1">
      <c r="B2274" s="292"/>
      <c r="C2274" s="342" t="s">
        <v>196</v>
      </c>
      <c r="D2274" s="155"/>
      <c r="E2274" s="155"/>
      <c r="F2274" s="155"/>
      <c r="G2274" s="155"/>
      <c r="H2274" s="155"/>
      <c r="I2274" s="155"/>
      <c r="J2274" s="155"/>
      <c r="K2274" s="155"/>
      <c r="L2274" s="155"/>
      <c r="M2274" s="155"/>
      <c r="N2274" s="155"/>
      <c r="O2274" s="156"/>
      <c r="P2274" s="312">
        <f t="shared" si="582"/>
        <v>0</v>
      </c>
      <c r="Q2274" s="294"/>
      <c r="R2274" s="471"/>
      <c r="S2274" s="472"/>
      <c r="T2274" s="289"/>
    </row>
    <row r="2275" spans="2:20" ht="18.75" customHeight="1">
      <c r="B2275" s="292"/>
      <c r="C2275" s="343" t="s">
        <v>197</v>
      </c>
      <c r="D2275" s="310"/>
      <c r="E2275" s="310"/>
      <c r="F2275" s="310"/>
      <c r="G2275" s="310"/>
      <c r="H2275" s="310"/>
      <c r="I2275" s="310"/>
      <c r="J2275" s="310"/>
      <c r="K2275" s="310"/>
      <c r="L2275" s="310"/>
      <c r="M2275" s="310"/>
      <c r="N2275" s="310"/>
      <c r="O2275" s="311"/>
      <c r="P2275" s="312">
        <f t="shared" si="582"/>
        <v>0</v>
      </c>
      <c r="Q2275" s="294"/>
      <c r="R2275" s="471"/>
      <c r="S2275" s="472"/>
      <c r="T2275" s="289"/>
    </row>
    <row r="2276" spans="2:20" ht="18.75" customHeight="1">
      <c r="B2276" s="292"/>
      <c r="C2276" s="343" t="s">
        <v>198</v>
      </c>
      <c r="D2276" s="310"/>
      <c r="E2276" s="310"/>
      <c r="F2276" s="310"/>
      <c r="G2276" s="310"/>
      <c r="H2276" s="310"/>
      <c r="I2276" s="310"/>
      <c r="J2276" s="310"/>
      <c r="K2276" s="310"/>
      <c r="L2276" s="310"/>
      <c r="M2276" s="310"/>
      <c r="N2276" s="310"/>
      <c r="O2276" s="311"/>
      <c r="P2276" s="312">
        <f t="shared" si="582"/>
        <v>0</v>
      </c>
      <c r="Q2276" s="294"/>
      <c r="R2276" s="471"/>
      <c r="S2276" s="472"/>
      <c r="T2276" s="289"/>
    </row>
    <row r="2277" spans="2:20" ht="18.75" customHeight="1">
      <c r="B2277" s="292"/>
      <c r="C2277" s="343" t="s">
        <v>199</v>
      </c>
      <c r="D2277" s="310"/>
      <c r="E2277" s="310"/>
      <c r="F2277" s="310"/>
      <c r="G2277" s="310"/>
      <c r="H2277" s="310"/>
      <c r="I2277" s="310"/>
      <c r="J2277" s="310"/>
      <c r="K2277" s="310"/>
      <c r="L2277" s="310"/>
      <c r="M2277" s="310"/>
      <c r="N2277" s="310"/>
      <c r="O2277" s="311"/>
      <c r="P2277" s="312">
        <f t="shared" si="582"/>
        <v>0</v>
      </c>
      <c r="Q2277" s="294"/>
      <c r="R2277" s="471"/>
      <c r="S2277" s="472"/>
      <c r="T2277" s="289"/>
    </row>
    <row r="2278" spans="2:20" ht="18.75" customHeight="1">
      <c r="B2278" s="292"/>
      <c r="C2278" s="343" t="s">
        <v>200</v>
      </c>
      <c r="D2278" s="310"/>
      <c r="E2278" s="310"/>
      <c r="F2278" s="310"/>
      <c r="G2278" s="310"/>
      <c r="H2278" s="310"/>
      <c r="I2278" s="310"/>
      <c r="J2278" s="310"/>
      <c r="K2278" s="310"/>
      <c r="L2278" s="310"/>
      <c r="M2278" s="310"/>
      <c r="N2278" s="310"/>
      <c r="O2278" s="311"/>
      <c r="P2278" s="312">
        <f t="shared" si="582"/>
        <v>0</v>
      </c>
      <c r="Q2278" s="294"/>
      <c r="R2278" s="471"/>
      <c r="S2278" s="472"/>
      <c r="T2278" s="289"/>
    </row>
    <row r="2279" spans="2:20" ht="18.75" customHeight="1">
      <c r="B2279" s="292"/>
      <c r="C2279" s="343" t="s">
        <v>201</v>
      </c>
      <c r="D2279" s="310"/>
      <c r="E2279" s="310"/>
      <c r="F2279" s="310"/>
      <c r="G2279" s="310"/>
      <c r="H2279" s="310"/>
      <c r="I2279" s="310"/>
      <c r="J2279" s="310"/>
      <c r="K2279" s="310"/>
      <c r="L2279" s="310"/>
      <c r="M2279" s="310"/>
      <c r="N2279" s="310"/>
      <c r="O2279" s="311"/>
      <c r="P2279" s="312">
        <f t="shared" si="582"/>
        <v>0</v>
      </c>
      <c r="Q2279" s="294"/>
      <c r="R2279" s="471"/>
      <c r="S2279" s="472"/>
      <c r="T2279" s="289"/>
    </row>
    <row r="2280" spans="2:20" ht="18.75" customHeight="1">
      <c r="B2280" s="292"/>
      <c r="C2280" s="343" t="s">
        <v>202</v>
      </c>
      <c r="D2280" s="310"/>
      <c r="E2280" s="310"/>
      <c r="F2280" s="310"/>
      <c r="G2280" s="310"/>
      <c r="H2280" s="310"/>
      <c r="I2280" s="310"/>
      <c r="J2280" s="310"/>
      <c r="K2280" s="310"/>
      <c r="L2280" s="310"/>
      <c r="M2280" s="310"/>
      <c r="N2280" s="310"/>
      <c r="O2280" s="311"/>
      <c r="P2280" s="312">
        <f t="shared" si="582"/>
        <v>0</v>
      </c>
      <c r="Q2280" s="294"/>
      <c r="R2280" s="471"/>
      <c r="S2280" s="472"/>
      <c r="T2280" s="289"/>
    </row>
    <row r="2281" spans="2:20" ht="18.75" customHeight="1">
      <c r="B2281" s="292"/>
      <c r="C2281" s="343" t="s">
        <v>203</v>
      </c>
      <c r="D2281" s="310"/>
      <c r="E2281" s="310"/>
      <c r="F2281" s="310"/>
      <c r="G2281" s="310"/>
      <c r="H2281" s="310"/>
      <c r="I2281" s="310"/>
      <c r="J2281" s="310"/>
      <c r="K2281" s="310"/>
      <c r="L2281" s="310"/>
      <c r="M2281" s="310"/>
      <c r="N2281" s="310"/>
      <c r="O2281" s="311"/>
      <c r="P2281" s="312">
        <f t="shared" si="582"/>
        <v>0</v>
      </c>
      <c r="Q2281" s="294"/>
      <c r="R2281" s="471"/>
      <c r="S2281" s="472"/>
      <c r="T2281" s="289"/>
    </row>
    <row r="2282" spans="2:20" ht="18.75" customHeight="1">
      <c r="B2282" s="292"/>
      <c r="C2282" s="343" t="s">
        <v>204</v>
      </c>
      <c r="D2282" s="310"/>
      <c r="E2282" s="310"/>
      <c r="F2282" s="310"/>
      <c r="G2282" s="310"/>
      <c r="H2282" s="310"/>
      <c r="I2282" s="310"/>
      <c r="J2282" s="310"/>
      <c r="K2282" s="310"/>
      <c r="L2282" s="310"/>
      <c r="M2282" s="310"/>
      <c r="N2282" s="310"/>
      <c r="O2282" s="311"/>
      <c r="P2282" s="312">
        <f t="shared" si="582"/>
        <v>0</v>
      </c>
      <c r="Q2282" s="294"/>
      <c r="R2282" s="471"/>
      <c r="S2282" s="472"/>
      <c r="T2282" s="289"/>
    </row>
    <row r="2283" spans="2:20" ht="18.75" customHeight="1">
      <c r="B2283" s="292"/>
      <c r="C2283" s="338" t="s">
        <v>205</v>
      </c>
      <c r="D2283" s="344">
        <f t="shared" ref="D2283:O2283" si="583">SUBTOTAL(9,D2273:D2282)</f>
        <v>0</v>
      </c>
      <c r="E2283" s="344">
        <f t="shared" si="583"/>
        <v>0</v>
      </c>
      <c r="F2283" s="344">
        <f t="shared" si="583"/>
        <v>0</v>
      </c>
      <c r="G2283" s="344">
        <f t="shared" si="583"/>
        <v>0</v>
      </c>
      <c r="H2283" s="344">
        <f t="shared" si="583"/>
        <v>0</v>
      </c>
      <c r="I2283" s="344">
        <f t="shared" si="583"/>
        <v>0</v>
      </c>
      <c r="J2283" s="344">
        <f t="shared" si="583"/>
        <v>0</v>
      </c>
      <c r="K2283" s="344">
        <f t="shared" si="583"/>
        <v>0</v>
      </c>
      <c r="L2283" s="344">
        <f t="shared" si="583"/>
        <v>0</v>
      </c>
      <c r="M2283" s="344">
        <f t="shared" si="583"/>
        <v>0</v>
      </c>
      <c r="N2283" s="344">
        <f t="shared" si="583"/>
        <v>0</v>
      </c>
      <c r="O2283" s="345">
        <f t="shared" si="583"/>
        <v>0</v>
      </c>
      <c r="P2283" s="312">
        <f t="shared" si="582"/>
        <v>0</v>
      </c>
      <c r="Q2283" s="294"/>
      <c r="R2283" s="471"/>
      <c r="S2283" s="472"/>
      <c r="T2283" s="289"/>
    </row>
    <row r="2284" spans="2:20" ht="18.75" customHeight="1">
      <c r="B2284" s="292"/>
      <c r="C2284" s="313" t="s">
        <v>206</v>
      </c>
      <c r="D2284" s="315"/>
      <c r="E2284" s="315"/>
      <c r="F2284" s="315"/>
      <c r="G2284" s="315"/>
      <c r="H2284" s="315"/>
      <c r="I2284" s="315"/>
      <c r="J2284" s="315"/>
      <c r="K2284" s="315"/>
      <c r="L2284" s="315"/>
      <c r="M2284" s="315"/>
      <c r="N2284" s="315"/>
      <c r="O2284" s="316"/>
      <c r="P2284" s="312">
        <f t="shared" ref="P2284:P2294" si="584">SUM(D2284:O2284)</f>
        <v>0</v>
      </c>
      <c r="Q2284" s="294"/>
      <c r="R2284" s="471"/>
      <c r="S2284" s="472"/>
      <c r="T2284" s="289"/>
    </row>
    <row r="2285" spans="2:20" ht="18.75" customHeight="1">
      <c r="B2285" s="292"/>
      <c r="C2285" s="313" t="s">
        <v>207</v>
      </c>
      <c r="D2285" s="315"/>
      <c r="E2285" s="315"/>
      <c r="F2285" s="315"/>
      <c r="G2285" s="315"/>
      <c r="H2285" s="315"/>
      <c r="I2285" s="315"/>
      <c r="J2285" s="315"/>
      <c r="K2285" s="315"/>
      <c r="L2285" s="315"/>
      <c r="M2285" s="315"/>
      <c r="N2285" s="315"/>
      <c r="O2285" s="316"/>
      <c r="P2285" s="312">
        <f t="shared" si="584"/>
        <v>0</v>
      </c>
      <c r="Q2285" s="294"/>
      <c r="R2285" s="471"/>
      <c r="S2285" s="472"/>
      <c r="T2285" s="289"/>
    </row>
    <row r="2286" spans="2:20" ht="18.75" customHeight="1">
      <c r="B2286" s="292"/>
      <c r="C2286" s="338" t="s">
        <v>208</v>
      </c>
      <c r="D2286" s="344">
        <f t="shared" ref="D2286:O2286" si="585">SUBTOTAL(9,D2284:D2285)</f>
        <v>0</v>
      </c>
      <c r="E2286" s="344">
        <f t="shared" si="585"/>
        <v>0</v>
      </c>
      <c r="F2286" s="344">
        <f t="shared" si="585"/>
        <v>0</v>
      </c>
      <c r="G2286" s="344">
        <f t="shared" si="585"/>
        <v>0</v>
      </c>
      <c r="H2286" s="344">
        <f t="shared" si="585"/>
        <v>0</v>
      </c>
      <c r="I2286" s="344">
        <f t="shared" si="585"/>
        <v>0</v>
      </c>
      <c r="J2286" s="344">
        <f t="shared" si="585"/>
        <v>0</v>
      </c>
      <c r="K2286" s="344">
        <f t="shared" si="585"/>
        <v>0</v>
      </c>
      <c r="L2286" s="344">
        <f t="shared" si="585"/>
        <v>0</v>
      </c>
      <c r="M2286" s="344">
        <f t="shared" si="585"/>
        <v>0</v>
      </c>
      <c r="N2286" s="344">
        <f t="shared" si="585"/>
        <v>0</v>
      </c>
      <c r="O2286" s="345">
        <f t="shared" si="585"/>
        <v>0</v>
      </c>
      <c r="P2286" s="312">
        <f t="shared" si="584"/>
        <v>0</v>
      </c>
      <c r="Q2286" s="294"/>
      <c r="R2286" s="471"/>
      <c r="S2286" s="472"/>
      <c r="T2286" s="289"/>
    </row>
    <row r="2287" spans="2:20" ht="18.75" customHeight="1">
      <c r="B2287" s="292"/>
      <c r="C2287" s="313" t="s">
        <v>209</v>
      </c>
      <c r="D2287" s="315"/>
      <c r="E2287" s="315"/>
      <c r="F2287" s="315"/>
      <c r="G2287" s="315"/>
      <c r="H2287" s="315"/>
      <c r="I2287" s="315"/>
      <c r="J2287" s="315"/>
      <c r="K2287" s="315"/>
      <c r="L2287" s="315"/>
      <c r="M2287" s="315"/>
      <c r="N2287" s="315"/>
      <c r="O2287" s="316"/>
      <c r="P2287" s="312">
        <f t="shared" si="584"/>
        <v>0</v>
      </c>
      <c r="Q2287" s="294"/>
      <c r="R2287" s="471"/>
      <c r="S2287" s="472"/>
      <c r="T2287" s="289"/>
    </row>
    <row r="2288" spans="2:20" ht="18.75" customHeight="1">
      <c r="B2288" s="292"/>
      <c r="C2288" s="313" t="s">
        <v>210</v>
      </c>
      <c r="D2288" s="315"/>
      <c r="E2288" s="315"/>
      <c r="F2288" s="315"/>
      <c r="G2288" s="315"/>
      <c r="H2288" s="315"/>
      <c r="I2288" s="315"/>
      <c r="J2288" s="315"/>
      <c r="K2288" s="315"/>
      <c r="L2288" s="315"/>
      <c r="M2288" s="315"/>
      <c r="N2288" s="315"/>
      <c r="O2288" s="316"/>
      <c r="P2288" s="312">
        <f t="shared" si="584"/>
        <v>0</v>
      </c>
      <c r="Q2288" s="294"/>
      <c r="R2288" s="471"/>
      <c r="S2288" s="472"/>
      <c r="T2288" s="289"/>
    </row>
    <row r="2289" spans="2:20" ht="18.75" customHeight="1">
      <c r="B2289" s="292"/>
      <c r="C2289" s="313" t="s">
        <v>211</v>
      </c>
      <c r="D2289" s="315"/>
      <c r="E2289" s="315"/>
      <c r="F2289" s="315"/>
      <c r="G2289" s="315"/>
      <c r="H2289" s="315"/>
      <c r="I2289" s="315"/>
      <c r="J2289" s="315"/>
      <c r="K2289" s="315"/>
      <c r="L2289" s="315"/>
      <c r="M2289" s="315"/>
      <c r="N2289" s="315"/>
      <c r="O2289" s="316"/>
      <c r="P2289" s="312">
        <f t="shared" si="584"/>
        <v>0</v>
      </c>
      <c r="Q2289" s="294"/>
      <c r="R2289" s="471"/>
      <c r="S2289" s="472"/>
      <c r="T2289" s="289"/>
    </row>
    <row r="2290" spans="2:20" ht="18.75" customHeight="1">
      <c r="B2290" s="292"/>
      <c r="C2290" s="313" t="s">
        <v>212</v>
      </c>
      <c r="D2290" s="315"/>
      <c r="E2290" s="315"/>
      <c r="F2290" s="315"/>
      <c r="G2290" s="315"/>
      <c r="H2290" s="315"/>
      <c r="I2290" s="315"/>
      <c r="J2290" s="315"/>
      <c r="K2290" s="315"/>
      <c r="L2290" s="315"/>
      <c r="M2290" s="315"/>
      <c r="N2290" s="315"/>
      <c r="O2290" s="316"/>
      <c r="P2290" s="312">
        <f t="shared" si="584"/>
        <v>0</v>
      </c>
      <c r="Q2290" s="294"/>
      <c r="R2290" s="471"/>
      <c r="S2290" s="472"/>
      <c r="T2290" s="289"/>
    </row>
    <row r="2291" spans="2:20" ht="18.75" customHeight="1">
      <c r="B2291" s="292"/>
      <c r="C2291" s="342" t="s">
        <v>213</v>
      </c>
      <c r="D2291" s="310"/>
      <c r="E2291" s="310"/>
      <c r="F2291" s="310"/>
      <c r="G2291" s="310"/>
      <c r="H2291" s="310"/>
      <c r="I2291" s="310"/>
      <c r="J2291" s="310"/>
      <c r="K2291" s="310"/>
      <c r="L2291" s="310"/>
      <c r="M2291" s="310"/>
      <c r="N2291" s="310"/>
      <c r="O2291" s="311"/>
      <c r="P2291" s="312">
        <f t="shared" si="584"/>
        <v>0</v>
      </c>
      <c r="Q2291" s="294"/>
      <c r="R2291" s="471"/>
      <c r="S2291" s="472"/>
      <c r="T2291" s="289"/>
    </row>
    <row r="2292" spans="2:20" ht="18.75" customHeight="1">
      <c r="B2292" s="292"/>
      <c r="C2292" s="346" t="s">
        <v>214</v>
      </c>
      <c r="D2292" s="310"/>
      <c r="E2292" s="310"/>
      <c r="F2292" s="310"/>
      <c r="G2292" s="310"/>
      <c r="H2292" s="310"/>
      <c r="I2292" s="310"/>
      <c r="J2292" s="310"/>
      <c r="K2292" s="310"/>
      <c r="L2292" s="310"/>
      <c r="M2292" s="310"/>
      <c r="N2292" s="310"/>
      <c r="O2292" s="311"/>
      <c r="P2292" s="312">
        <f t="shared" si="584"/>
        <v>0</v>
      </c>
      <c r="Q2292" s="294"/>
      <c r="R2292" s="471"/>
      <c r="S2292" s="472"/>
      <c r="T2292" s="289"/>
    </row>
    <row r="2293" spans="2:20" ht="18.75" customHeight="1">
      <c r="B2293" s="292"/>
      <c r="C2293" s="347" t="s">
        <v>215</v>
      </c>
      <c r="D2293" s="318"/>
      <c r="E2293" s="318"/>
      <c r="F2293" s="318"/>
      <c r="G2293" s="318"/>
      <c r="H2293" s="318"/>
      <c r="I2293" s="318"/>
      <c r="J2293" s="318"/>
      <c r="K2293" s="318"/>
      <c r="L2293" s="318"/>
      <c r="M2293" s="318"/>
      <c r="N2293" s="318"/>
      <c r="O2293" s="319"/>
      <c r="P2293" s="320">
        <f t="shared" si="584"/>
        <v>0</v>
      </c>
      <c r="Q2293" s="294"/>
      <c r="R2293" s="473"/>
      <c r="S2293" s="474"/>
      <c r="T2293" s="289"/>
    </row>
    <row r="2294" spans="2:20" ht="18.75" customHeight="1">
      <c r="B2294" s="292"/>
      <c r="C2294" s="348" t="s">
        <v>216</v>
      </c>
      <c r="D2294" s="322">
        <f t="shared" ref="D2294:O2294" si="586">SUBTOTAL(9,D2273:D2293)</f>
        <v>0</v>
      </c>
      <c r="E2294" s="322">
        <f t="shared" si="586"/>
        <v>0</v>
      </c>
      <c r="F2294" s="322">
        <f t="shared" si="586"/>
        <v>0</v>
      </c>
      <c r="G2294" s="322">
        <f t="shared" si="586"/>
        <v>0</v>
      </c>
      <c r="H2294" s="322">
        <f t="shared" si="586"/>
        <v>0</v>
      </c>
      <c r="I2294" s="322">
        <f t="shared" si="586"/>
        <v>0</v>
      </c>
      <c r="J2294" s="322">
        <f t="shared" si="586"/>
        <v>0</v>
      </c>
      <c r="K2294" s="322">
        <f t="shared" si="586"/>
        <v>0</v>
      </c>
      <c r="L2294" s="322">
        <f t="shared" si="586"/>
        <v>0</v>
      </c>
      <c r="M2294" s="322">
        <f t="shared" si="586"/>
        <v>0</v>
      </c>
      <c r="N2294" s="322">
        <f t="shared" si="586"/>
        <v>0</v>
      </c>
      <c r="O2294" s="323">
        <f t="shared" si="586"/>
        <v>0</v>
      </c>
      <c r="P2294" s="324">
        <f t="shared" si="584"/>
        <v>0</v>
      </c>
      <c r="Q2294" s="294"/>
      <c r="R2294" s="475"/>
      <c r="S2294" s="476"/>
      <c r="T2294" s="289"/>
    </row>
    <row r="2295" spans="2:20" ht="6" customHeight="1">
      <c r="B2295" s="292"/>
      <c r="C2295" s="294"/>
      <c r="D2295" s="294"/>
      <c r="E2295" s="294"/>
      <c r="F2295" s="294"/>
      <c r="G2295" s="294"/>
      <c r="H2295" s="294"/>
      <c r="I2295" s="294"/>
      <c r="J2295" s="294"/>
      <c r="K2295" s="294"/>
      <c r="L2295" s="294"/>
      <c r="M2295" s="294"/>
      <c r="N2295" s="294"/>
      <c r="O2295" s="294"/>
      <c r="P2295" s="294"/>
      <c r="Q2295" s="294"/>
      <c r="R2295" s="325"/>
      <c r="S2295" s="325"/>
      <c r="T2295" s="289"/>
    </row>
    <row r="2296" spans="2:20" ht="18.75" customHeight="1">
      <c r="B2296" s="326"/>
      <c r="C2296" s="342" t="s">
        <v>217</v>
      </c>
      <c r="D2296" s="327"/>
      <c r="E2296" s="327"/>
      <c r="F2296" s="327"/>
      <c r="G2296" s="327"/>
      <c r="H2296" s="327"/>
      <c r="I2296" s="327"/>
      <c r="J2296" s="327"/>
      <c r="K2296" s="327"/>
      <c r="L2296" s="327"/>
      <c r="M2296" s="327"/>
      <c r="N2296" s="327"/>
      <c r="O2296" s="328"/>
      <c r="P2296" s="329">
        <f t="shared" ref="P2296:P2297" si="587">SUM(D2296:O2296)</f>
        <v>0</v>
      </c>
      <c r="Q2296" s="294"/>
      <c r="R2296" s="471"/>
      <c r="S2296" s="472"/>
      <c r="T2296" s="289"/>
    </row>
    <row r="2297" spans="2:20" ht="18.75" customHeight="1">
      <c r="B2297" s="326"/>
      <c r="C2297" s="342" t="s">
        <v>218</v>
      </c>
      <c r="D2297" s="327"/>
      <c r="E2297" s="327"/>
      <c r="F2297" s="327"/>
      <c r="G2297" s="327"/>
      <c r="H2297" s="327"/>
      <c r="I2297" s="327"/>
      <c r="J2297" s="327"/>
      <c r="K2297" s="327"/>
      <c r="L2297" s="327"/>
      <c r="M2297" s="327"/>
      <c r="N2297" s="330"/>
      <c r="O2297" s="331"/>
      <c r="P2297" s="332">
        <f t="shared" si="587"/>
        <v>0</v>
      </c>
      <c r="Q2297" s="294"/>
      <c r="R2297" s="473"/>
      <c r="S2297" s="474"/>
      <c r="T2297" s="289"/>
    </row>
    <row r="2298" spans="2:20" s="308" customFormat="1" ht="18.75" customHeight="1">
      <c r="B2298" s="301"/>
      <c r="C2298" s="294"/>
      <c r="D2298" s="294"/>
      <c r="E2298" s="294"/>
      <c r="F2298" s="294"/>
      <c r="G2298" s="294"/>
      <c r="H2298" s="294"/>
      <c r="I2298" s="294"/>
      <c r="J2298" s="294"/>
      <c r="K2298" s="294"/>
      <c r="L2298" s="294"/>
      <c r="M2298" s="294"/>
      <c r="N2298" s="349" t="s">
        <v>219</v>
      </c>
      <c r="O2298" s="349"/>
      <c r="P2298" s="335">
        <f t="shared" ref="P2298:P2335" si="588">ROUND(IF(P2296*P2297=0,0,P2294/P2296*P2297),2)</f>
        <v>0</v>
      </c>
      <c r="Q2298" s="306"/>
      <c r="R2298" s="477"/>
      <c r="S2298" s="478"/>
      <c r="T2298" s="307"/>
    </row>
    <row r="2299" spans="2:20" ht="30" customHeight="1">
      <c r="B2299" s="289"/>
      <c r="C2299" s="294"/>
      <c r="D2299" s="294"/>
      <c r="E2299" s="294"/>
      <c r="F2299" s="294"/>
      <c r="G2299" s="294"/>
      <c r="H2299" s="294"/>
      <c r="I2299" s="294"/>
      <c r="J2299" s="294"/>
      <c r="K2299" s="294"/>
      <c r="L2299" s="294"/>
      <c r="M2299" s="294"/>
      <c r="N2299" s="294"/>
      <c r="O2299" s="294"/>
      <c r="P2299" s="294"/>
      <c r="Q2299" s="294"/>
      <c r="R2299" s="294"/>
      <c r="S2299" s="294"/>
      <c r="T2299" s="289"/>
    </row>
    <row r="2300" spans="2:20" ht="18.75" customHeight="1">
      <c r="B2300" s="292">
        <f t="shared" ref="B2300" si="589">D2300</f>
        <v>0</v>
      </c>
      <c r="C2300" s="337" t="s">
        <v>183</v>
      </c>
      <c r="D2300" s="479"/>
      <c r="E2300" s="480"/>
      <c r="F2300" s="480"/>
      <c r="G2300" s="480"/>
      <c r="H2300" s="480"/>
      <c r="I2300" s="481"/>
      <c r="J2300" s="294"/>
      <c r="K2300" s="294"/>
      <c r="L2300" s="295"/>
      <c r="M2300" s="294"/>
      <c r="N2300" s="294"/>
      <c r="O2300" s="294"/>
      <c r="P2300" s="296"/>
      <c r="Q2300" s="294"/>
      <c r="R2300" s="296"/>
      <c r="S2300" s="296"/>
      <c r="T2300" s="289"/>
    </row>
    <row r="2301" spans="2:20" ht="18.75" customHeight="1">
      <c r="B2301" s="292"/>
      <c r="C2301" s="338" t="s">
        <v>184</v>
      </c>
      <c r="D2301" s="479"/>
      <c r="E2301" s="480"/>
      <c r="F2301" s="480"/>
      <c r="G2301" s="480"/>
      <c r="H2301" s="480"/>
      <c r="I2301" s="481"/>
      <c r="J2301" s="294"/>
      <c r="K2301" s="295"/>
      <c r="L2301" s="294"/>
      <c r="M2301" s="294"/>
      <c r="N2301" s="294"/>
      <c r="O2301" s="294"/>
      <c r="P2301" s="296"/>
      <c r="Q2301" s="294"/>
      <c r="R2301" s="296"/>
      <c r="S2301" s="296"/>
      <c r="T2301" s="289"/>
    </row>
    <row r="2302" spans="2:20" ht="18.75" customHeight="1">
      <c r="B2302" s="292">
        <f t="shared" ref="B2302:B2304" si="590">D2302</f>
        <v>0</v>
      </c>
      <c r="C2302" s="338" t="s">
        <v>8</v>
      </c>
      <c r="D2302" s="479"/>
      <c r="E2302" s="480"/>
      <c r="F2302" s="480"/>
      <c r="G2302" s="480"/>
      <c r="H2302" s="480"/>
      <c r="I2302" s="481"/>
      <c r="J2302" s="294"/>
      <c r="K2302" s="294"/>
      <c r="L2302" s="295"/>
      <c r="M2302" s="294"/>
      <c r="N2302" s="294"/>
      <c r="O2302" s="294"/>
      <c r="P2302" s="296"/>
      <c r="Q2302" s="294"/>
      <c r="R2302" s="339" t="s">
        <v>185</v>
      </c>
      <c r="S2302" s="340"/>
      <c r="T2302" s="289"/>
    </row>
    <row r="2303" spans="2:20" ht="18.75" customHeight="1">
      <c r="B2303" s="292">
        <f t="shared" si="590"/>
        <v>0</v>
      </c>
      <c r="C2303" s="338" t="s">
        <v>186</v>
      </c>
      <c r="D2303" s="479"/>
      <c r="E2303" s="480"/>
      <c r="F2303" s="480"/>
      <c r="G2303" s="480"/>
      <c r="H2303" s="480"/>
      <c r="I2303" s="481"/>
      <c r="J2303" s="294"/>
      <c r="K2303" s="294"/>
      <c r="L2303" s="295"/>
      <c r="M2303" s="294"/>
      <c r="N2303" s="294"/>
      <c r="O2303" s="294"/>
      <c r="P2303" s="296"/>
      <c r="Q2303" s="294"/>
      <c r="R2303" s="298" t="s">
        <v>189</v>
      </c>
      <c r="S2303" s="299"/>
      <c r="T2303" s="289"/>
    </row>
    <row r="2304" spans="2:20" ht="18.75" customHeight="1">
      <c r="B2304" s="292">
        <f t="shared" si="590"/>
        <v>0</v>
      </c>
      <c r="C2304" s="338" t="s">
        <v>190</v>
      </c>
      <c r="D2304" s="479"/>
      <c r="E2304" s="480"/>
      <c r="F2304" s="480"/>
      <c r="G2304" s="480"/>
      <c r="H2304" s="480"/>
      <c r="I2304" s="481"/>
      <c r="J2304" s="294"/>
      <c r="K2304" s="294"/>
      <c r="L2304" s="295"/>
      <c r="M2304" s="294"/>
      <c r="N2304" s="294"/>
      <c r="O2304" s="294"/>
      <c r="P2304" s="296"/>
      <c r="Q2304" s="294"/>
      <c r="R2304" s="298" t="s">
        <v>191</v>
      </c>
      <c r="S2304" s="299"/>
      <c r="T2304" s="289"/>
    </row>
    <row r="2305" spans="2:24" ht="18.75" customHeight="1">
      <c r="B2305" s="292"/>
      <c r="C2305" s="338" t="s">
        <v>172</v>
      </c>
      <c r="D2305" s="471"/>
      <c r="E2305" s="482"/>
      <c r="F2305" s="482"/>
      <c r="G2305" s="482"/>
      <c r="H2305" s="482"/>
      <c r="I2305" s="472"/>
      <c r="J2305" s="294"/>
      <c r="K2305" s="295"/>
      <c r="L2305" s="294"/>
      <c r="M2305" s="294"/>
      <c r="N2305" s="294"/>
      <c r="O2305" s="294"/>
      <c r="P2305" s="296"/>
      <c r="Q2305" s="294"/>
      <c r="R2305" s="298" t="s">
        <v>192</v>
      </c>
      <c r="S2305" s="299"/>
      <c r="T2305" s="289"/>
    </row>
    <row r="2306" spans="2:24" ht="18.75" customHeight="1">
      <c r="B2306" s="341">
        <f t="shared" ref="B2306" si="591">D2306</f>
        <v>0</v>
      </c>
      <c r="C2306" s="338" t="s">
        <v>193</v>
      </c>
      <c r="D2306" s="483"/>
      <c r="E2306" s="484"/>
      <c r="F2306" s="484"/>
      <c r="G2306" s="484"/>
      <c r="H2306" s="484"/>
      <c r="I2306" s="485"/>
      <c r="J2306" s="294"/>
      <c r="K2306" s="295"/>
      <c r="L2306" s="294"/>
      <c r="M2306" s="294"/>
      <c r="N2306" s="294"/>
      <c r="O2306" s="294"/>
      <c r="P2306" s="296"/>
      <c r="Q2306" s="294"/>
      <c r="R2306" s="296"/>
      <c r="S2306" s="296"/>
      <c r="T2306" s="289"/>
    </row>
    <row r="2307" spans="2:24" ht="12" customHeight="1">
      <c r="B2307" s="292"/>
      <c r="C2307" s="294"/>
      <c r="D2307" s="294"/>
      <c r="E2307" s="294"/>
      <c r="F2307" s="294"/>
      <c r="G2307" s="294"/>
      <c r="H2307" s="294"/>
      <c r="I2307" s="294"/>
      <c r="J2307" s="294"/>
      <c r="K2307" s="294"/>
      <c r="L2307" s="294"/>
      <c r="M2307" s="294"/>
      <c r="N2307" s="294"/>
      <c r="O2307" s="294"/>
      <c r="P2307" s="294"/>
      <c r="Q2307" s="294"/>
      <c r="R2307" s="294"/>
      <c r="S2307" s="294"/>
      <c r="T2307" s="289"/>
    </row>
    <row r="2308" spans="2:24" s="308" customFormat="1" ht="18.75" customHeight="1">
      <c r="B2308" s="301"/>
      <c r="C2308" s="338" t="s">
        <v>187</v>
      </c>
      <c r="D2308" s="303"/>
      <c r="E2308" s="303"/>
      <c r="F2308" s="303"/>
      <c r="G2308" s="303"/>
      <c r="H2308" s="303"/>
      <c r="I2308" s="303"/>
      <c r="J2308" s="303"/>
      <c r="K2308" s="303"/>
      <c r="L2308" s="303"/>
      <c r="M2308" s="303"/>
      <c r="N2308" s="303"/>
      <c r="O2308" s="304"/>
      <c r="P2308" s="305" t="s">
        <v>188</v>
      </c>
      <c r="Q2308" s="306"/>
      <c r="R2308" s="486" t="s">
        <v>194</v>
      </c>
      <c r="S2308" s="487"/>
      <c r="T2308" s="307"/>
      <c r="V2308" s="288"/>
      <c r="W2308" s="288"/>
      <c r="X2308" s="288"/>
    </row>
    <row r="2309" spans="2:24" ht="6" customHeight="1">
      <c r="B2309" s="292"/>
      <c r="C2309" s="294"/>
      <c r="D2309" s="294"/>
      <c r="E2309" s="294"/>
      <c r="F2309" s="294"/>
      <c r="G2309" s="294"/>
      <c r="H2309" s="294"/>
      <c r="I2309" s="294"/>
      <c r="J2309" s="294"/>
      <c r="K2309" s="294"/>
      <c r="L2309" s="294"/>
      <c r="M2309" s="294"/>
      <c r="N2309" s="294"/>
      <c r="O2309" s="294"/>
      <c r="P2309" s="294"/>
      <c r="Q2309" s="294"/>
      <c r="R2309" s="294"/>
      <c r="S2309" s="294"/>
      <c r="T2309" s="289"/>
    </row>
    <row r="2310" spans="2:24" ht="18.75" customHeight="1">
      <c r="B2310" s="292"/>
      <c r="C2310" s="342" t="s">
        <v>195</v>
      </c>
      <c r="D2310" s="310"/>
      <c r="E2310" s="310"/>
      <c r="F2310" s="310"/>
      <c r="G2310" s="310"/>
      <c r="H2310" s="310"/>
      <c r="I2310" s="310"/>
      <c r="J2310" s="310"/>
      <c r="K2310" s="310"/>
      <c r="L2310" s="310"/>
      <c r="M2310" s="310"/>
      <c r="N2310" s="310"/>
      <c r="O2310" s="311"/>
      <c r="P2310" s="312">
        <f t="shared" ref="P2310:P2320" si="592">SUM(D2310:O2310)</f>
        <v>0</v>
      </c>
      <c r="Q2310" s="294"/>
      <c r="R2310" s="471"/>
      <c r="S2310" s="472"/>
      <c r="T2310" s="289"/>
    </row>
    <row r="2311" spans="2:24" ht="18.75" customHeight="1">
      <c r="B2311" s="292"/>
      <c r="C2311" s="342" t="s">
        <v>196</v>
      </c>
      <c r="D2311" s="155"/>
      <c r="E2311" s="155"/>
      <c r="F2311" s="155"/>
      <c r="G2311" s="155"/>
      <c r="H2311" s="155"/>
      <c r="I2311" s="155"/>
      <c r="J2311" s="155"/>
      <c r="K2311" s="155"/>
      <c r="L2311" s="155"/>
      <c r="M2311" s="155"/>
      <c r="N2311" s="155"/>
      <c r="O2311" s="156"/>
      <c r="P2311" s="312">
        <f t="shared" si="592"/>
        <v>0</v>
      </c>
      <c r="Q2311" s="294"/>
      <c r="R2311" s="471"/>
      <c r="S2311" s="472"/>
      <c r="T2311" s="289"/>
    </row>
    <row r="2312" spans="2:24" ht="18.75" customHeight="1">
      <c r="B2312" s="292"/>
      <c r="C2312" s="343" t="s">
        <v>197</v>
      </c>
      <c r="D2312" s="310"/>
      <c r="E2312" s="310"/>
      <c r="F2312" s="310"/>
      <c r="G2312" s="310"/>
      <c r="H2312" s="310"/>
      <c r="I2312" s="310"/>
      <c r="J2312" s="310"/>
      <c r="K2312" s="310"/>
      <c r="L2312" s="310"/>
      <c r="M2312" s="310"/>
      <c r="N2312" s="310"/>
      <c r="O2312" s="311"/>
      <c r="P2312" s="312">
        <f t="shared" si="592"/>
        <v>0</v>
      </c>
      <c r="Q2312" s="294"/>
      <c r="R2312" s="471"/>
      <c r="S2312" s="472"/>
      <c r="T2312" s="289"/>
    </row>
    <row r="2313" spans="2:24" ht="18.75" customHeight="1">
      <c r="B2313" s="292"/>
      <c r="C2313" s="343" t="s">
        <v>198</v>
      </c>
      <c r="D2313" s="310"/>
      <c r="E2313" s="310"/>
      <c r="F2313" s="310"/>
      <c r="G2313" s="310"/>
      <c r="H2313" s="310"/>
      <c r="I2313" s="310"/>
      <c r="J2313" s="310"/>
      <c r="K2313" s="310"/>
      <c r="L2313" s="310"/>
      <c r="M2313" s="310"/>
      <c r="N2313" s="310"/>
      <c r="O2313" s="311"/>
      <c r="P2313" s="312">
        <f t="shared" si="592"/>
        <v>0</v>
      </c>
      <c r="Q2313" s="294"/>
      <c r="R2313" s="471"/>
      <c r="S2313" s="472"/>
      <c r="T2313" s="289"/>
    </row>
    <row r="2314" spans="2:24" ht="18.75" customHeight="1">
      <c r="B2314" s="292"/>
      <c r="C2314" s="343" t="s">
        <v>199</v>
      </c>
      <c r="D2314" s="310"/>
      <c r="E2314" s="310"/>
      <c r="F2314" s="310"/>
      <c r="G2314" s="310"/>
      <c r="H2314" s="310"/>
      <c r="I2314" s="310"/>
      <c r="J2314" s="310"/>
      <c r="K2314" s="310"/>
      <c r="L2314" s="310"/>
      <c r="M2314" s="310"/>
      <c r="N2314" s="310"/>
      <c r="O2314" s="311"/>
      <c r="P2314" s="312">
        <f t="shared" si="592"/>
        <v>0</v>
      </c>
      <c r="Q2314" s="294"/>
      <c r="R2314" s="471"/>
      <c r="S2314" s="472"/>
      <c r="T2314" s="289"/>
    </row>
    <row r="2315" spans="2:24" ht="18.75" customHeight="1">
      <c r="B2315" s="292"/>
      <c r="C2315" s="343" t="s">
        <v>200</v>
      </c>
      <c r="D2315" s="310"/>
      <c r="E2315" s="310"/>
      <c r="F2315" s="310"/>
      <c r="G2315" s="310"/>
      <c r="H2315" s="310"/>
      <c r="I2315" s="310"/>
      <c r="J2315" s="310"/>
      <c r="K2315" s="310"/>
      <c r="L2315" s="310"/>
      <c r="M2315" s="310"/>
      <c r="N2315" s="310"/>
      <c r="O2315" s="311"/>
      <c r="P2315" s="312">
        <f t="shared" si="592"/>
        <v>0</v>
      </c>
      <c r="Q2315" s="294"/>
      <c r="R2315" s="471"/>
      <c r="S2315" s="472"/>
      <c r="T2315" s="289"/>
    </row>
    <row r="2316" spans="2:24" ht="18.75" customHeight="1">
      <c r="B2316" s="292"/>
      <c r="C2316" s="343" t="s">
        <v>201</v>
      </c>
      <c r="D2316" s="310"/>
      <c r="E2316" s="310"/>
      <c r="F2316" s="310"/>
      <c r="G2316" s="310"/>
      <c r="H2316" s="310"/>
      <c r="I2316" s="310"/>
      <c r="J2316" s="310"/>
      <c r="K2316" s="310"/>
      <c r="L2316" s="310"/>
      <c r="M2316" s="310"/>
      <c r="N2316" s="310"/>
      <c r="O2316" s="311"/>
      <c r="P2316" s="312">
        <f t="shared" si="592"/>
        <v>0</v>
      </c>
      <c r="Q2316" s="294"/>
      <c r="R2316" s="471"/>
      <c r="S2316" s="472"/>
      <c r="T2316" s="289"/>
    </row>
    <row r="2317" spans="2:24" ht="18.75" customHeight="1">
      <c r="B2317" s="292"/>
      <c r="C2317" s="343" t="s">
        <v>202</v>
      </c>
      <c r="D2317" s="310"/>
      <c r="E2317" s="310"/>
      <c r="F2317" s="310"/>
      <c r="G2317" s="310"/>
      <c r="H2317" s="310"/>
      <c r="I2317" s="310"/>
      <c r="J2317" s="310"/>
      <c r="K2317" s="310"/>
      <c r="L2317" s="310"/>
      <c r="M2317" s="310"/>
      <c r="N2317" s="310"/>
      <c r="O2317" s="311"/>
      <c r="P2317" s="312">
        <f t="shared" si="592"/>
        <v>0</v>
      </c>
      <c r="Q2317" s="294"/>
      <c r="R2317" s="471"/>
      <c r="S2317" s="472"/>
      <c r="T2317" s="289"/>
    </row>
    <row r="2318" spans="2:24" ht="18.75" customHeight="1">
      <c r="B2318" s="292"/>
      <c r="C2318" s="343" t="s">
        <v>203</v>
      </c>
      <c r="D2318" s="310"/>
      <c r="E2318" s="310"/>
      <c r="F2318" s="310"/>
      <c r="G2318" s="310"/>
      <c r="H2318" s="310"/>
      <c r="I2318" s="310"/>
      <c r="J2318" s="310"/>
      <c r="K2318" s="310"/>
      <c r="L2318" s="310"/>
      <c r="M2318" s="310"/>
      <c r="N2318" s="310"/>
      <c r="O2318" s="311"/>
      <c r="P2318" s="312">
        <f t="shared" si="592"/>
        <v>0</v>
      </c>
      <c r="Q2318" s="294"/>
      <c r="R2318" s="471"/>
      <c r="S2318" s="472"/>
      <c r="T2318" s="289"/>
    </row>
    <row r="2319" spans="2:24" ht="18.75" customHeight="1">
      <c r="B2319" s="292"/>
      <c r="C2319" s="343" t="s">
        <v>204</v>
      </c>
      <c r="D2319" s="310"/>
      <c r="E2319" s="310"/>
      <c r="F2319" s="310"/>
      <c r="G2319" s="310"/>
      <c r="H2319" s="310"/>
      <c r="I2319" s="310"/>
      <c r="J2319" s="310"/>
      <c r="K2319" s="310"/>
      <c r="L2319" s="310"/>
      <c r="M2319" s="310"/>
      <c r="N2319" s="310"/>
      <c r="O2319" s="311"/>
      <c r="P2319" s="312">
        <f t="shared" si="592"/>
        <v>0</v>
      </c>
      <c r="Q2319" s="294"/>
      <c r="R2319" s="471"/>
      <c r="S2319" s="472"/>
      <c r="T2319" s="289"/>
    </row>
    <row r="2320" spans="2:24" ht="18.75" customHeight="1">
      <c r="B2320" s="292"/>
      <c r="C2320" s="338" t="s">
        <v>205</v>
      </c>
      <c r="D2320" s="344">
        <f t="shared" ref="D2320:O2320" si="593">SUBTOTAL(9,D2310:D2319)</f>
        <v>0</v>
      </c>
      <c r="E2320" s="344">
        <f t="shared" si="593"/>
        <v>0</v>
      </c>
      <c r="F2320" s="344">
        <f t="shared" si="593"/>
        <v>0</v>
      </c>
      <c r="G2320" s="344">
        <f t="shared" si="593"/>
        <v>0</v>
      </c>
      <c r="H2320" s="344">
        <f t="shared" si="593"/>
        <v>0</v>
      </c>
      <c r="I2320" s="344">
        <f t="shared" si="593"/>
        <v>0</v>
      </c>
      <c r="J2320" s="344">
        <f t="shared" si="593"/>
        <v>0</v>
      </c>
      <c r="K2320" s="344">
        <f t="shared" si="593"/>
        <v>0</v>
      </c>
      <c r="L2320" s="344">
        <f t="shared" si="593"/>
        <v>0</v>
      </c>
      <c r="M2320" s="344">
        <f t="shared" si="593"/>
        <v>0</v>
      </c>
      <c r="N2320" s="344">
        <f t="shared" si="593"/>
        <v>0</v>
      </c>
      <c r="O2320" s="345">
        <f t="shared" si="593"/>
        <v>0</v>
      </c>
      <c r="P2320" s="312">
        <f t="shared" si="592"/>
        <v>0</v>
      </c>
      <c r="Q2320" s="294"/>
      <c r="R2320" s="471"/>
      <c r="S2320" s="472"/>
      <c r="T2320" s="289"/>
    </row>
    <row r="2321" spans="2:20" ht="18.75" customHeight="1">
      <c r="B2321" s="292"/>
      <c r="C2321" s="313" t="s">
        <v>206</v>
      </c>
      <c r="D2321" s="315"/>
      <c r="E2321" s="315"/>
      <c r="F2321" s="315"/>
      <c r="G2321" s="315"/>
      <c r="H2321" s="315"/>
      <c r="I2321" s="315"/>
      <c r="J2321" s="315"/>
      <c r="K2321" s="315"/>
      <c r="L2321" s="315"/>
      <c r="M2321" s="315"/>
      <c r="N2321" s="315"/>
      <c r="O2321" s="316"/>
      <c r="P2321" s="312">
        <f t="shared" ref="P2321:P2331" si="594">SUM(D2321:O2321)</f>
        <v>0</v>
      </c>
      <c r="Q2321" s="294"/>
      <c r="R2321" s="471"/>
      <c r="S2321" s="472"/>
      <c r="T2321" s="289"/>
    </row>
    <row r="2322" spans="2:20" ht="18.75" customHeight="1">
      <c r="B2322" s="292"/>
      <c r="C2322" s="313" t="s">
        <v>207</v>
      </c>
      <c r="D2322" s="315"/>
      <c r="E2322" s="315"/>
      <c r="F2322" s="315"/>
      <c r="G2322" s="315"/>
      <c r="H2322" s="315"/>
      <c r="I2322" s="315"/>
      <c r="J2322" s="315"/>
      <c r="K2322" s="315"/>
      <c r="L2322" s="315"/>
      <c r="M2322" s="315"/>
      <c r="N2322" s="315"/>
      <c r="O2322" s="316"/>
      <c r="P2322" s="312">
        <f t="shared" si="594"/>
        <v>0</v>
      </c>
      <c r="Q2322" s="294"/>
      <c r="R2322" s="471"/>
      <c r="S2322" s="472"/>
      <c r="T2322" s="289"/>
    </row>
    <row r="2323" spans="2:20" ht="18.75" customHeight="1">
      <c r="B2323" s="292"/>
      <c r="C2323" s="338" t="s">
        <v>208</v>
      </c>
      <c r="D2323" s="344">
        <f t="shared" ref="D2323:O2323" si="595">SUBTOTAL(9,D2321:D2322)</f>
        <v>0</v>
      </c>
      <c r="E2323" s="344">
        <f t="shared" si="595"/>
        <v>0</v>
      </c>
      <c r="F2323" s="344">
        <f t="shared" si="595"/>
        <v>0</v>
      </c>
      <c r="G2323" s="344">
        <f t="shared" si="595"/>
        <v>0</v>
      </c>
      <c r="H2323" s="344">
        <f t="shared" si="595"/>
        <v>0</v>
      </c>
      <c r="I2323" s="344">
        <f t="shared" si="595"/>
        <v>0</v>
      </c>
      <c r="J2323" s="344">
        <f t="shared" si="595"/>
        <v>0</v>
      </c>
      <c r="K2323" s="344">
        <f t="shared" si="595"/>
        <v>0</v>
      </c>
      <c r="L2323" s="344">
        <f t="shared" si="595"/>
        <v>0</v>
      </c>
      <c r="M2323" s="344">
        <f t="shared" si="595"/>
        <v>0</v>
      </c>
      <c r="N2323" s="344">
        <f t="shared" si="595"/>
        <v>0</v>
      </c>
      <c r="O2323" s="345">
        <f t="shared" si="595"/>
        <v>0</v>
      </c>
      <c r="P2323" s="312">
        <f t="shared" si="594"/>
        <v>0</v>
      </c>
      <c r="Q2323" s="294"/>
      <c r="R2323" s="471"/>
      <c r="S2323" s="472"/>
      <c r="T2323" s="289"/>
    </row>
    <row r="2324" spans="2:20" ht="18.75" customHeight="1">
      <c r="B2324" s="292"/>
      <c r="C2324" s="313" t="s">
        <v>209</v>
      </c>
      <c r="D2324" s="315"/>
      <c r="E2324" s="315"/>
      <c r="F2324" s="315"/>
      <c r="G2324" s="315"/>
      <c r="H2324" s="315"/>
      <c r="I2324" s="315"/>
      <c r="J2324" s="315"/>
      <c r="K2324" s="315"/>
      <c r="L2324" s="315"/>
      <c r="M2324" s="315"/>
      <c r="N2324" s="315"/>
      <c r="O2324" s="316"/>
      <c r="P2324" s="312">
        <f t="shared" si="594"/>
        <v>0</v>
      </c>
      <c r="Q2324" s="294"/>
      <c r="R2324" s="471"/>
      <c r="S2324" s="472"/>
      <c r="T2324" s="289"/>
    </row>
    <row r="2325" spans="2:20" ht="18.75" customHeight="1">
      <c r="B2325" s="292"/>
      <c r="C2325" s="313" t="s">
        <v>210</v>
      </c>
      <c r="D2325" s="315"/>
      <c r="E2325" s="315"/>
      <c r="F2325" s="315"/>
      <c r="G2325" s="315"/>
      <c r="H2325" s="315"/>
      <c r="I2325" s="315"/>
      <c r="J2325" s="315"/>
      <c r="K2325" s="315"/>
      <c r="L2325" s="315"/>
      <c r="M2325" s="315"/>
      <c r="N2325" s="315"/>
      <c r="O2325" s="316"/>
      <c r="P2325" s="312">
        <f t="shared" si="594"/>
        <v>0</v>
      </c>
      <c r="Q2325" s="294"/>
      <c r="R2325" s="471"/>
      <c r="S2325" s="472"/>
      <c r="T2325" s="289"/>
    </row>
    <row r="2326" spans="2:20" ht="18.75" customHeight="1">
      <c r="B2326" s="292"/>
      <c r="C2326" s="313" t="s">
        <v>211</v>
      </c>
      <c r="D2326" s="315"/>
      <c r="E2326" s="315"/>
      <c r="F2326" s="315"/>
      <c r="G2326" s="315"/>
      <c r="H2326" s="315"/>
      <c r="I2326" s="315"/>
      <c r="J2326" s="315"/>
      <c r="K2326" s="315"/>
      <c r="L2326" s="315"/>
      <c r="M2326" s="315"/>
      <c r="N2326" s="315"/>
      <c r="O2326" s="316"/>
      <c r="P2326" s="312">
        <f t="shared" si="594"/>
        <v>0</v>
      </c>
      <c r="Q2326" s="294"/>
      <c r="R2326" s="471"/>
      <c r="S2326" s="472"/>
      <c r="T2326" s="289"/>
    </row>
    <row r="2327" spans="2:20" ht="18.75" customHeight="1">
      <c r="B2327" s="292"/>
      <c r="C2327" s="313" t="s">
        <v>212</v>
      </c>
      <c r="D2327" s="315"/>
      <c r="E2327" s="315"/>
      <c r="F2327" s="315"/>
      <c r="G2327" s="315"/>
      <c r="H2327" s="315"/>
      <c r="I2327" s="315"/>
      <c r="J2327" s="315"/>
      <c r="K2327" s="315"/>
      <c r="L2327" s="315"/>
      <c r="M2327" s="315"/>
      <c r="N2327" s="315"/>
      <c r="O2327" s="316"/>
      <c r="P2327" s="312">
        <f t="shared" si="594"/>
        <v>0</v>
      </c>
      <c r="Q2327" s="294"/>
      <c r="R2327" s="471"/>
      <c r="S2327" s="472"/>
      <c r="T2327" s="289"/>
    </row>
    <row r="2328" spans="2:20" ht="18.75" customHeight="1">
      <c r="B2328" s="292"/>
      <c r="C2328" s="342" t="s">
        <v>213</v>
      </c>
      <c r="D2328" s="310"/>
      <c r="E2328" s="310"/>
      <c r="F2328" s="310"/>
      <c r="G2328" s="310"/>
      <c r="H2328" s="310"/>
      <c r="I2328" s="310"/>
      <c r="J2328" s="310"/>
      <c r="K2328" s="310"/>
      <c r="L2328" s="310"/>
      <c r="M2328" s="310"/>
      <c r="N2328" s="310"/>
      <c r="O2328" s="311"/>
      <c r="P2328" s="312">
        <f t="shared" si="594"/>
        <v>0</v>
      </c>
      <c r="Q2328" s="294"/>
      <c r="R2328" s="471"/>
      <c r="S2328" s="472"/>
      <c r="T2328" s="289"/>
    </row>
    <row r="2329" spans="2:20" ht="18.75" customHeight="1">
      <c r="B2329" s="292"/>
      <c r="C2329" s="346" t="s">
        <v>214</v>
      </c>
      <c r="D2329" s="310"/>
      <c r="E2329" s="310"/>
      <c r="F2329" s="310"/>
      <c r="G2329" s="310"/>
      <c r="H2329" s="310"/>
      <c r="I2329" s="310"/>
      <c r="J2329" s="310"/>
      <c r="K2329" s="310"/>
      <c r="L2329" s="310"/>
      <c r="M2329" s="310"/>
      <c r="N2329" s="310"/>
      <c r="O2329" s="311"/>
      <c r="P2329" s="312">
        <f t="shared" si="594"/>
        <v>0</v>
      </c>
      <c r="Q2329" s="294"/>
      <c r="R2329" s="471"/>
      <c r="S2329" s="472"/>
      <c r="T2329" s="289"/>
    </row>
    <row r="2330" spans="2:20" ht="18.75" customHeight="1">
      <c r="B2330" s="292"/>
      <c r="C2330" s="347" t="s">
        <v>215</v>
      </c>
      <c r="D2330" s="318"/>
      <c r="E2330" s="318"/>
      <c r="F2330" s="318"/>
      <c r="G2330" s="318"/>
      <c r="H2330" s="318"/>
      <c r="I2330" s="318"/>
      <c r="J2330" s="318"/>
      <c r="K2330" s="318"/>
      <c r="L2330" s="318"/>
      <c r="M2330" s="318"/>
      <c r="N2330" s="318"/>
      <c r="O2330" s="319"/>
      <c r="P2330" s="320">
        <f t="shared" si="594"/>
        <v>0</v>
      </c>
      <c r="Q2330" s="294"/>
      <c r="R2330" s="473"/>
      <c r="S2330" s="474"/>
      <c r="T2330" s="289"/>
    </row>
    <row r="2331" spans="2:20" ht="18.75" customHeight="1">
      <c r="B2331" s="292"/>
      <c r="C2331" s="348" t="s">
        <v>216</v>
      </c>
      <c r="D2331" s="322">
        <f t="shared" ref="D2331:O2331" si="596">SUBTOTAL(9,D2310:D2330)</f>
        <v>0</v>
      </c>
      <c r="E2331" s="322">
        <f t="shared" si="596"/>
        <v>0</v>
      </c>
      <c r="F2331" s="322">
        <f t="shared" si="596"/>
        <v>0</v>
      </c>
      <c r="G2331" s="322">
        <f t="shared" si="596"/>
        <v>0</v>
      </c>
      <c r="H2331" s="322">
        <f t="shared" si="596"/>
        <v>0</v>
      </c>
      <c r="I2331" s="322">
        <f t="shared" si="596"/>
        <v>0</v>
      </c>
      <c r="J2331" s="322">
        <f t="shared" si="596"/>
        <v>0</v>
      </c>
      <c r="K2331" s="322">
        <f t="shared" si="596"/>
        <v>0</v>
      </c>
      <c r="L2331" s="322">
        <f t="shared" si="596"/>
        <v>0</v>
      </c>
      <c r="M2331" s="322">
        <f t="shared" si="596"/>
        <v>0</v>
      </c>
      <c r="N2331" s="322">
        <f t="shared" si="596"/>
        <v>0</v>
      </c>
      <c r="O2331" s="323">
        <f t="shared" si="596"/>
        <v>0</v>
      </c>
      <c r="P2331" s="324">
        <f t="shared" si="594"/>
        <v>0</v>
      </c>
      <c r="Q2331" s="294"/>
      <c r="R2331" s="475"/>
      <c r="S2331" s="476"/>
      <c r="T2331" s="289"/>
    </row>
    <row r="2332" spans="2:20" ht="6" customHeight="1">
      <c r="B2332" s="292"/>
      <c r="C2332" s="294"/>
      <c r="D2332" s="294"/>
      <c r="E2332" s="294"/>
      <c r="F2332" s="294"/>
      <c r="G2332" s="294"/>
      <c r="H2332" s="294"/>
      <c r="I2332" s="294"/>
      <c r="J2332" s="294"/>
      <c r="K2332" s="294"/>
      <c r="L2332" s="294"/>
      <c r="M2332" s="294"/>
      <c r="N2332" s="294"/>
      <c r="O2332" s="294"/>
      <c r="P2332" s="294"/>
      <c r="Q2332" s="294"/>
      <c r="R2332" s="325"/>
      <c r="S2332" s="325"/>
      <c r="T2332" s="289"/>
    </row>
    <row r="2333" spans="2:20" ht="18.75" customHeight="1">
      <c r="B2333" s="326"/>
      <c r="C2333" s="342" t="s">
        <v>217</v>
      </c>
      <c r="D2333" s="327"/>
      <c r="E2333" s="327"/>
      <c r="F2333" s="327"/>
      <c r="G2333" s="327"/>
      <c r="H2333" s="327"/>
      <c r="I2333" s="327"/>
      <c r="J2333" s="327"/>
      <c r="K2333" s="327"/>
      <c r="L2333" s="327"/>
      <c r="M2333" s="327"/>
      <c r="N2333" s="327"/>
      <c r="O2333" s="328"/>
      <c r="P2333" s="329">
        <f t="shared" ref="P2333:P2334" si="597">SUM(D2333:O2333)</f>
        <v>0</v>
      </c>
      <c r="Q2333" s="294"/>
      <c r="R2333" s="471"/>
      <c r="S2333" s="472"/>
      <c r="T2333" s="289"/>
    </row>
    <row r="2334" spans="2:20" ht="18.75" customHeight="1">
      <c r="B2334" s="326"/>
      <c r="C2334" s="342" t="s">
        <v>218</v>
      </c>
      <c r="D2334" s="327"/>
      <c r="E2334" s="327"/>
      <c r="F2334" s="327"/>
      <c r="G2334" s="327"/>
      <c r="H2334" s="327"/>
      <c r="I2334" s="327"/>
      <c r="J2334" s="327"/>
      <c r="K2334" s="327"/>
      <c r="L2334" s="327"/>
      <c r="M2334" s="327"/>
      <c r="N2334" s="330"/>
      <c r="O2334" s="331"/>
      <c r="P2334" s="332">
        <f t="shared" si="597"/>
        <v>0</v>
      </c>
      <c r="Q2334" s="294"/>
      <c r="R2334" s="473"/>
      <c r="S2334" s="474"/>
      <c r="T2334" s="289"/>
    </row>
    <row r="2335" spans="2:20" s="308" customFormat="1" ht="18.75" customHeight="1">
      <c r="B2335" s="301"/>
      <c r="C2335" s="294"/>
      <c r="D2335" s="294"/>
      <c r="E2335" s="294"/>
      <c r="F2335" s="294"/>
      <c r="G2335" s="294"/>
      <c r="H2335" s="294"/>
      <c r="I2335" s="294"/>
      <c r="J2335" s="294"/>
      <c r="K2335" s="294"/>
      <c r="L2335" s="294"/>
      <c r="M2335" s="294"/>
      <c r="N2335" s="349" t="s">
        <v>219</v>
      </c>
      <c r="O2335" s="349"/>
      <c r="P2335" s="335">
        <f t="shared" si="588"/>
        <v>0</v>
      </c>
      <c r="Q2335" s="306"/>
      <c r="R2335" s="477"/>
      <c r="S2335" s="478"/>
      <c r="T2335" s="307"/>
    </row>
    <row r="2336" spans="2:20" ht="30" customHeight="1">
      <c r="B2336" s="289"/>
      <c r="C2336" s="294"/>
      <c r="D2336" s="294"/>
      <c r="E2336" s="294"/>
      <c r="F2336" s="294"/>
      <c r="G2336" s="294"/>
      <c r="H2336" s="294"/>
      <c r="I2336" s="294"/>
      <c r="J2336" s="294"/>
      <c r="K2336" s="294"/>
      <c r="L2336" s="294"/>
      <c r="M2336" s="294"/>
      <c r="N2336" s="294"/>
      <c r="O2336" s="294"/>
      <c r="P2336" s="294"/>
      <c r="Q2336" s="294"/>
      <c r="R2336" s="294"/>
      <c r="S2336" s="294"/>
      <c r="T2336" s="289"/>
    </row>
    <row r="2337" spans="2:24" ht="18.75" customHeight="1">
      <c r="B2337" s="292">
        <f t="shared" ref="B2337" si="598">D2337</f>
        <v>0</v>
      </c>
      <c r="C2337" s="337" t="s">
        <v>183</v>
      </c>
      <c r="D2337" s="479"/>
      <c r="E2337" s="480"/>
      <c r="F2337" s="480"/>
      <c r="G2337" s="480"/>
      <c r="H2337" s="480"/>
      <c r="I2337" s="481"/>
      <c r="J2337" s="294"/>
      <c r="K2337" s="294"/>
      <c r="L2337" s="295"/>
      <c r="M2337" s="294"/>
      <c r="N2337" s="294"/>
      <c r="O2337" s="294"/>
      <c r="P2337" s="296"/>
      <c r="Q2337" s="294"/>
      <c r="R2337" s="296"/>
      <c r="S2337" s="296"/>
      <c r="T2337" s="289"/>
    </row>
    <row r="2338" spans="2:24" ht="18.75" customHeight="1">
      <c r="B2338" s="292"/>
      <c r="C2338" s="338" t="s">
        <v>184</v>
      </c>
      <c r="D2338" s="479"/>
      <c r="E2338" s="480"/>
      <c r="F2338" s="480"/>
      <c r="G2338" s="480"/>
      <c r="H2338" s="480"/>
      <c r="I2338" s="481"/>
      <c r="J2338" s="294"/>
      <c r="K2338" s="295"/>
      <c r="L2338" s="294"/>
      <c r="M2338" s="294"/>
      <c r="N2338" s="294"/>
      <c r="O2338" s="294"/>
      <c r="P2338" s="296"/>
      <c r="Q2338" s="294"/>
      <c r="R2338" s="296"/>
      <c r="S2338" s="296"/>
      <c r="T2338" s="289"/>
    </row>
    <row r="2339" spans="2:24" ht="18.75" customHeight="1">
      <c r="B2339" s="292">
        <f t="shared" ref="B2339:B2341" si="599">D2339</f>
        <v>0</v>
      </c>
      <c r="C2339" s="338" t="s">
        <v>8</v>
      </c>
      <c r="D2339" s="479"/>
      <c r="E2339" s="480"/>
      <c r="F2339" s="480"/>
      <c r="G2339" s="480"/>
      <c r="H2339" s="480"/>
      <c r="I2339" s="481"/>
      <c r="J2339" s="294"/>
      <c r="K2339" s="294"/>
      <c r="L2339" s="295"/>
      <c r="M2339" s="294"/>
      <c r="N2339" s="294"/>
      <c r="O2339" s="294"/>
      <c r="P2339" s="296"/>
      <c r="Q2339" s="294"/>
      <c r="R2339" s="339" t="s">
        <v>185</v>
      </c>
      <c r="S2339" s="340"/>
      <c r="T2339" s="289"/>
    </row>
    <row r="2340" spans="2:24" ht="18.75" customHeight="1">
      <c r="B2340" s="292">
        <f t="shared" si="599"/>
        <v>0</v>
      </c>
      <c r="C2340" s="338" t="s">
        <v>186</v>
      </c>
      <c r="D2340" s="479"/>
      <c r="E2340" s="480"/>
      <c r="F2340" s="480"/>
      <c r="G2340" s="480"/>
      <c r="H2340" s="480"/>
      <c r="I2340" s="481"/>
      <c r="J2340" s="294"/>
      <c r="K2340" s="294"/>
      <c r="L2340" s="295"/>
      <c r="M2340" s="294"/>
      <c r="N2340" s="294"/>
      <c r="O2340" s="294"/>
      <c r="P2340" s="296"/>
      <c r="Q2340" s="294"/>
      <c r="R2340" s="298" t="s">
        <v>189</v>
      </c>
      <c r="S2340" s="299"/>
      <c r="T2340" s="289"/>
    </row>
    <row r="2341" spans="2:24" ht="18.75" customHeight="1">
      <c r="B2341" s="292">
        <f t="shared" si="599"/>
        <v>0</v>
      </c>
      <c r="C2341" s="338" t="s">
        <v>190</v>
      </c>
      <c r="D2341" s="479"/>
      <c r="E2341" s="480"/>
      <c r="F2341" s="480"/>
      <c r="G2341" s="480"/>
      <c r="H2341" s="480"/>
      <c r="I2341" s="481"/>
      <c r="J2341" s="294"/>
      <c r="K2341" s="294"/>
      <c r="L2341" s="295"/>
      <c r="M2341" s="294"/>
      <c r="N2341" s="294"/>
      <c r="O2341" s="294"/>
      <c r="P2341" s="296"/>
      <c r="Q2341" s="294"/>
      <c r="R2341" s="298" t="s">
        <v>191</v>
      </c>
      <c r="S2341" s="299"/>
      <c r="T2341" s="289"/>
    </row>
    <row r="2342" spans="2:24" ht="18.75" customHeight="1">
      <c r="B2342" s="292"/>
      <c r="C2342" s="338" t="s">
        <v>172</v>
      </c>
      <c r="D2342" s="471"/>
      <c r="E2342" s="482"/>
      <c r="F2342" s="482"/>
      <c r="G2342" s="482"/>
      <c r="H2342" s="482"/>
      <c r="I2342" s="472"/>
      <c r="J2342" s="294"/>
      <c r="K2342" s="295"/>
      <c r="L2342" s="294"/>
      <c r="M2342" s="294"/>
      <c r="N2342" s="294"/>
      <c r="O2342" s="294"/>
      <c r="P2342" s="296"/>
      <c r="Q2342" s="294"/>
      <c r="R2342" s="298" t="s">
        <v>192</v>
      </c>
      <c r="S2342" s="299"/>
      <c r="T2342" s="289"/>
    </row>
    <row r="2343" spans="2:24" ht="18.75" customHeight="1">
      <c r="B2343" s="341">
        <f t="shared" ref="B2343" si="600">D2343</f>
        <v>0</v>
      </c>
      <c r="C2343" s="338" t="s">
        <v>193</v>
      </c>
      <c r="D2343" s="483"/>
      <c r="E2343" s="484"/>
      <c r="F2343" s="484"/>
      <c r="G2343" s="484"/>
      <c r="H2343" s="484"/>
      <c r="I2343" s="485"/>
      <c r="J2343" s="294"/>
      <c r="K2343" s="295"/>
      <c r="L2343" s="294"/>
      <c r="M2343" s="294"/>
      <c r="N2343" s="294"/>
      <c r="O2343" s="294"/>
      <c r="P2343" s="296"/>
      <c r="Q2343" s="294"/>
      <c r="R2343" s="296"/>
      <c r="S2343" s="296"/>
      <c r="T2343" s="289"/>
    </row>
    <row r="2344" spans="2:24" ht="12" customHeight="1">
      <c r="B2344" s="292"/>
      <c r="C2344" s="294"/>
      <c r="D2344" s="294"/>
      <c r="E2344" s="294"/>
      <c r="F2344" s="294"/>
      <c r="G2344" s="294"/>
      <c r="H2344" s="294"/>
      <c r="I2344" s="294"/>
      <c r="J2344" s="294"/>
      <c r="K2344" s="294"/>
      <c r="L2344" s="294"/>
      <c r="M2344" s="294"/>
      <c r="N2344" s="294"/>
      <c r="O2344" s="294"/>
      <c r="P2344" s="294"/>
      <c r="Q2344" s="294"/>
      <c r="R2344" s="294"/>
      <c r="S2344" s="294"/>
      <c r="T2344" s="289"/>
    </row>
    <row r="2345" spans="2:24" s="308" customFormat="1" ht="18.75" customHeight="1">
      <c r="B2345" s="301"/>
      <c r="C2345" s="338" t="s">
        <v>187</v>
      </c>
      <c r="D2345" s="303"/>
      <c r="E2345" s="303"/>
      <c r="F2345" s="303"/>
      <c r="G2345" s="303"/>
      <c r="H2345" s="303"/>
      <c r="I2345" s="303"/>
      <c r="J2345" s="303"/>
      <c r="K2345" s="303"/>
      <c r="L2345" s="303"/>
      <c r="M2345" s="303"/>
      <c r="N2345" s="303"/>
      <c r="O2345" s="304"/>
      <c r="P2345" s="305" t="s">
        <v>188</v>
      </c>
      <c r="Q2345" s="306"/>
      <c r="R2345" s="486" t="s">
        <v>194</v>
      </c>
      <c r="S2345" s="487"/>
      <c r="T2345" s="307"/>
      <c r="V2345" s="288"/>
      <c r="W2345" s="288"/>
      <c r="X2345" s="288"/>
    </row>
    <row r="2346" spans="2:24" ht="6" customHeight="1">
      <c r="B2346" s="292"/>
      <c r="C2346" s="294"/>
      <c r="D2346" s="294"/>
      <c r="E2346" s="294"/>
      <c r="F2346" s="294"/>
      <c r="G2346" s="294"/>
      <c r="H2346" s="294"/>
      <c r="I2346" s="294"/>
      <c r="J2346" s="294"/>
      <c r="K2346" s="294"/>
      <c r="L2346" s="294"/>
      <c r="M2346" s="294"/>
      <c r="N2346" s="294"/>
      <c r="O2346" s="294"/>
      <c r="P2346" s="294"/>
      <c r="Q2346" s="294"/>
      <c r="R2346" s="294"/>
      <c r="S2346" s="294"/>
      <c r="T2346" s="289"/>
    </row>
    <row r="2347" spans="2:24" ht="18.75" customHeight="1">
      <c r="B2347" s="292"/>
      <c r="C2347" s="342" t="s">
        <v>195</v>
      </c>
      <c r="D2347" s="310"/>
      <c r="E2347" s="310"/>
      <c r="F2347" s="310"/>
      <c r="G2347" s="310"/>
      <c r="H2347" s="310"/>
      <c r="I2347" s="310"/>
      <c r="J2347" s="310"/>
      <c r="K2347" s="310"/>
      <c r="L2347" s="310"/>
      <c r="M2347" s="310"/>
      <c r="N2347" s="310"/>
      <c r="O2347" s="311"/>
      <c r="P2347" s="312">
        <f t="shared" ref="P2347:P2357" si="601">SUM(D2347:O2347)</f>
        <v>0</v>
      </c>
      <c r="Q2347" s="294"/>
      <c r="R2347" s="471"/>
      <c r="S2347" s="472"/>
      <c r="T2347" s="289"/>
    </row>
    <row r="2348" spans="2:24" ht="18.75" customHeight="1">
      <c r="B2348" s="292"/>
      <c r="C2348" s="342" t="s">
        <v>196</v>
      </c>
      <c r="D2348" s="155"/>
      <c r="E2348" s="155"/>
      <c r="F2348" s="155"/>
      <c r="G2348" s="155"/>
      <c r="H2348" s="155"/>
      <c r="I2348" s="155"/>
      <c r="J2348" s="155"/>
      <c r="K2348" s="155"/>
      <c r="L2348" s="155"/>
      <c r="M2348" s="155"/>
      <c r="N2348" s="155"/>
      <c r="O2348" s="156"/>
      <c r="P2348" s="312">
        <f t="shared" si="601"/>
        <v>0</v>
      </c>
      <c r="Q2348" s="294"/>
      <c r="R2348" s="471"/>
      <c r="S2348" s="472"/>
      <c r="T2348" s="289"/>
    </row>
    <row r="2349" spans="2:24" ht="18.75" customHeight="1">
      <c r="B2349" s="292"/>
      <c r="C2349" s="343" t="s">
        <v>197</v>
      </c>
      <c r="D2349" s="310"/>
      <c r="E2349" s="310"/>
      <c r="F2349" s="310"/>
      <c r="G2349" s="310"/>
      <c r="H2349" s="310"/>
      <c r="I2349" s="310"/>
      <c r="J2349" s="310"/>
      <c r="K2349" s="310"/>
      <c r="L2349" s="310"/>
      <c r="M2349" s="310"/>
      <c r="N2349" s="310"/>
      <c r="O2349" s="311"/>
      <c r="P2349" s="312">
        <f t="shared" si="601"/>
        <v>0</v>
      </c>
      <c r="Q2349" s="294"/>
      <c r="R2349" s="471"/>
      <c r="S2349" s="472"/>
      <c r="T2349" s="289"/>
    </row>
    <row r="2350" spans="2:24" ht="18.75" customHeight="1">
      <c r="B2350" s="292"/>
      <c r="C2350" s="343" t="s">
        <v>198</v>
      </c>
      <c r="D2350" s="310"/>
      <c r="E2350" s="310"/>
      <c r="F2350" s="310"/>
      <c r="G2350" s="310"/>
      <c r="H2350" s="310"/>
      <c r="I2350" s="310"/>
      <c r="J2350" s="310"/>
      <c r="K2350" s="310"/>
      <c r="L2350" s="310"/>
      <c r="M2350" s="310"/>
      <c r="N2350" s="310"/>
      <c r="O2350" s="311"/>
      <c r="P2350" s="312">
        <f t="shared" si="601"/>
        <v>0</v>
      </c>
      <c r="Q2350" s="294"/>
      <c r="R2350" s="471"/>
      <c r="S2350" s="472"/>
      <c r="T2350" s="289"/>
    </row>
    <row r="2351" spans="2:24" ht="18.75" customHeight="1">
      <c r="B2351" s="292"/>
      <c r="C2351" s="343" t="s">
        <v>199</v>
      </c>
      <c r="D2351" s="310"/>
      <c r="E2351" s="310"/>
      <c r="F2351" s="310"/>
      <c r="G2351" s="310"/>
      <c r="H2351" s="310"/>
      <c r="I2351" s="310"/>
      <c r="J2351" s="310"/>
      <c r="K2351" s="310"/>
      <c r="L2351" s="310"/>
      <c r="M2351" s="310"/>
      <c r="N2351" s="310"/>
      <c r="O2351" s="311"/>
      <c r="P2351" s="312">
        <f t="shared" si="601"/>
        <v>0</v>
      </c>
      <c r="Q2351" s="294"/>
      <c r="R2351" s="471"/>
      <c r="S2351" s="472"/>
      <c r="T2351" s="289"/>
    </row>
    <row r="2352" spans="2:24" ht="18.75" customHeight="1">
      <c r="B2352" s="292"/>
      <c r="C2352" s="343" t="s">
        <v>200</v>
      </c>
      <c r="D2352" s="310"/>
      <c r="E2352" s="310"/>
      <c r="F2352" s="310"/>
      <c r="G2352" s="310"/>
      <c r="H2352" s="310"/>
      <c r="I2352" s="310"/>
      <c r="J2352" s="310"/>
      <c r="K2352" s="310"/>
      <c r="L2352" s="310"/>
      <c r="M2352" s="310"/>
      <c r="N2352" s="310"/>
      <c r="O2352" s="311"/>
      <c r="P2352" s="312">
        <f t="shared" si="601"/>
        <v>0</v>
      </c>
      <c r="Q2352" s="294"/>
      <c r="R2352" s="471"/>
      <c r="S2352" s="472"/>
      <c r="T2352" s="289"/>
    </row>
    <row r="2353" spans="2:20" ht="18.75" customHeight="1">
      <c r="B2353" s="292"/>
      <c r="C2353" s="343" t="s">
        <v>201</v>
      </c>
      <c r="D2353" s="310"/>
      <c r="E2353" s="310"/>
      <c r="F2353" s="310"/>
      <c r="G2353" s="310"/>
      <c r="H2353" s="310"/>
      <c r="I2353" s="310"/>
      <c r="J2353" s="310"/>
      <c r="K2353" s="310"/>
      <c r="L2353" s="310"/>
      <c r="M2353" s="310"/>
      <c r="N2353" s="310"/>
      <c r="O2353" s="311"/>
      <c r="P2353" s="312">
        <f t="shared" si="601"/>
        <v>0</v>
      </c>
      <c r="Q2353" s="294"/>
      <c r="R2353" s="471"/>
      <c r="S2353" s="472"/>
      <c r="T2353" s="289"/>
    </row>
    <row r="2354" spans="2:20" ht="18.75" customHeight="1">
      <c r="B2354" s="292"/>
      <c r="C2354" s="343" t="s">
        <v>202</v>
      </c>
      <c r="D2354" s="310"/>
      <c r="E2354" s="310"/>
      <c r="F2354" s="310"/>
      <c r="G2354" s="310"/>
      <c r="H2354" s="310"/>
      <c r="I2354" s="310"/>
      <c r="J2354" s="310"/>
      <c r="K2354" s="310"/>
      <c r="L2354" s="310"/>
      <c r="M2354" s="310"/>
      <c r="N2354" s="310"/>
      <c r="O2354" s="311"/>
      <c r="P2354" s="312">
        <f t="shared" si="601"/>
        <v>0</v>
      </c>
      <c r="Q2354" s="294"/>
      <c r="R2354" s="471"/>
      <c r="S2354" s="472"/>
      <c r="T2354" s="289"/>
    </row>
    <row r="2355" spans="2:20" ht="18.75" customHeight="1">
      <c r="B2355" s="292"/>
      <c r="C2355" s="343" t="s">
        <v>203</v>
      </c>
      <c r="D2355" s="310"/>
      <c r="E2355" s="310"/>
      <c r="F2355" s="310"/>
      <c r="G2355" s="310"/>
      <c r="H2355" s="310"/>
      <c r="I2355" s="310"/>
      <c r="J2355" s="310"/>
      <c r="K2355" s="310"/>
      <c r="L2355" s="310"/>
      <c r="M2355" s="310"/>
      <c r="N2355" s="310"/>
      <c r="O2355" s="311"/>
      <c r="P2355" s="312">
        <f t="shared" si="601"/>
        <v>0</v>
      </c>
      <c r="Q2355" s="294"/>
      <c r="R2355" s="471"/>
      <c r="S2355" s="472"/>
      <c r="T2355" s="289"/>
    </row>
    <row r="2356" spans="2:20" ht="18.75" customHeight="1">
      <c r="B2356" s="292"/>
      <c r="C2356" s="343" t="s">
        <v>204</v>
      </c>
      <c r="D2356" s="310"/>
      <c r="E2356" s="310"/>
      <c r="F2356" s="310"/>
      <c r="G2356" s="310"/>
      <c r="H2356" s="310"/>
      <c r="I2356" s="310"/>
      <c r="J2356" s="310"/>
      <c r="K2356" s="310"/>
      <c r="L2356" s="310"/>
      <c r="M2356" s="310"/>
      <c r="N2356" s="310"/>
      <c r="O2356" s="311"/>
      <c r="P2356" s="312">
        <f t="shared" si="601"/>
        <v>0</v>
      </c>
      <c r="Q2356" s="294"/>
      <c r="R2356" s="471"/>
      <c r="S2356" s="472"/>
      <c r="T2356" s="289"/>
    </row>
    <row r="2357" spans="2:20" ht="18.75" customHeight="1">
      <c r="B2357" s="292"/>
      <c r="C2357" s="338" t="s">
        <v>205</v>
      </c>
      <c r="D2357" s="344">
        <f t="shared" ref="D2357:O2357" si="602">SUBTOTAL(9,D2347:D2356)</f>
        <v>0</v>
      </c>
      <c r="E2357" s="344">
        <f t="shared" si="602"/>
        <v>0</v>
      </c>
      <c r="F2357" s="344">
        <f t="shared" si="602"/>
        <v>0</v>
      </c>
      <c r="G2357" s="344">
        <f t="shared" si="602"/>
        <v>0</v>
      </c>
      <c r="H2357" s="344">
        <f t="shared" si="602"/>
        <v>0</v>
      </c>
      <c r="I2357" s="344">
        <f t="shared" si="602"/>
        <v>0</v>
      </c>
      <c r="J2357" s="344">
        <f t="shared" si="602"/>
        <v>0</v>
      </c>
      <c r="K2357" s="344">
        <f t="shared" si="602"/>
        <v>0</v>
      </c>
      <c r="L2357" s="344">
        <f t="shared" si="602"/>
        <v>0</v>
      </c>
      <c r="M2357" s="344">
        <f t="shared" si="602"/>
        <v>0</v>
      </c>
      <c r="N2357" s="344">
        <f t="shared" si="602"/>
        <v>0</v>
      </c>
      <c r="O2357" s="345">
        <f t="shared" si="602"/>
        <v>0</v>
      </c>
      <c r="P2357" s="312">
        <f t="shared" si="601"/>
        <v>0</v>
      </c>
      <c r="Q2357" s="294"/>
      <c r="R2357" s="471"/>
      <c r="S2357" s="472"/>
      <c r="T2357" s="289"/>
    </row>
    <row r="2358" spans="2:20" ht="18.75" customHeight="1">
      <c r="B2358" s="292"/>
      <c r="C2358" s="313" t="s">
        <v>206</v>
      </c>
      <c r="D2358" s="315"/>
      <c r="E2358" s="315"/>
      <c r="F2358" s="315"/>
      <c r="G2358" s="315"/>
      <c r="H2358" s="315"/>
      <c r="I2358" s="315"/>
      <c r="J2358" s="315"/>
      <c r="K2358" s="315"/>
      <c r="L2358" s="315"/>
      <c r="M2358" s="315"/>
      <c r="N2358" s="315"/>
      <c r="O2358" s="316"/>
      <c r="P2358" s="312">
        <f t="shared" ref="P2358:P2368" si="603">SUM(D2358:O2358)</f>
        <v>0</v>
      </c>
      <c r="Q2358" s="294"/>
      <c r="R2358" s="471"/>
      <c r="S2358" s="472"/>
      <c r="T2358" s="289"/>
    </row>
    <row r="2359" spans="2:20" ht="18.75" customHeight="1">
      <c r="B2359" s="292"/>
      <c r="C2359" s="313" t="s">
        <v>207</v>
      </c>
      <c r="D2359" s="315"/>
      <c r="E2359" s="315"/>
      <c r="F2359" s="315"/>
      <c r="G2359" s="315"/>
      <c r="H2359" s="315"/>
      <c r="I2359" s="315"/>
      <c r="J2359" s="315"/>
      <c r="K2359" s="315"/>
      <c r="L2359" s="315"/>
      <c r="M2359" s="315"/>
      <c r="N2359" s="315"/>
      <c r="O2359" s="316"/>
      <c r="P2359" s="312">
        <f t="shared" si="603"/>
        <v>0</v>
      </c>
      <c r="Q2359" s="294"/>
      <c r="R2359" s="471"/>
      <c r="S2359" s="472"/>
      <c r="T2359" s="289"/>
    </row>
    <row r="2360" spans="2:20" ht="18.75" customHeight="1">
      <c r="B2360" s="292"/>
      <c r="C2360" s="338" t="s">
        <v>208</v>
      </c>
      <c r="D2360" s="344">
        <f t="shared" ref="D2360:O2360" si="604">SUBTOTAL(9,D2358:D2359)</f>
        <v>0</v>
      </c>
      <c r="E2360" s="344">
        <f t="shared" si="604"/>
        <v>0</v>
      </c>
      <c r="F2360" s="344">
        <f t="shared" si="604"/>
        <v>0</v>
      </c>
      <c r="G2360" s="344">
        <f t="shared" si="604"/>
        <v>0</v>
      </c>
      <c r="H2360" s="344">
        <f t="shared" si="604"/>
        <v>0</v>
      </c>
      <c r="I2360" s="344">
        <f t="shared" si="604"/>
        <v>0</v>
      </c>
      <c r="J2360" s="344">
        <f t="shared" si="604"/>
        <v>0</v>
      </c>
      <c r="K2360" s="344">
        <f t="shared" si="604"/>
        <v>0</v>
      </c>
      <c r="L2360" s="344">
        <f t="shared" si="604"/>
        <v>0</v>
      </c>
      <c r="M2360" s="344">
        <f t="shared" si="604"/>
        <v>0</v>
      </c>
      <c r="N2360" s="344">
        <f t="shared" si="604"/>
        <v>0</v>
      </c>
      <c r="O2360" s="345">
        <f t="shared" si="604"/>
        <v>0</v>
      </c>
      <c r="P2360" s="312">
        <f t="shared" si="603"/>
        <v>0</v>
      </c>
      <c r="Q2360" s="294"/>
      <c r="R2360" s="471"/>
      <c r="S2360" s="472"/>
      <c r="T2360" s="289"/>
    </row>
    <row r="2361" spans="2:20" ht="18.75" customHeight="1">
      <c r="B2361" s="292"/>
      <c r="C2361" s="313" t="s">
        <v>209</v>
      </c>
      <c r="D2361" s="315"/>
      <c r="E2361" s="315"/>
      <c r="F2361" s="315"/>
      <c r="G2361" s="315"/>
      <c r="H2361" s="315"/>
      <c r="I2361" s="315"/>
      <c r="J2361" s="315"/>
      <c r="K2361" s="315"/>
      <c r="L2361" s="315"/>
      <c r="M2361" s="315"/>
      <c r="N2361" s="315"/>
      <c r="O2361" s="316"/>
      <c r="P2361" s="312">
        <f t="shared" si="603"/>
        <v>0</v>
      </c>
      <c r="Q2361" s="294"/>
      <c r="R2361" s="471"/>
      <c r="S2361" s="472"/>
      <c r="T2361" s="289"/>
    </row>
    <row r="2362" spans="2:20" ht="18.75" customHeight="1">
      <c r="B2362" s="292"/>
      <c r="C2362" s="313" t="s">
        <v>210</v>
      </c>
      <c r="D2362" s="315"/>
      <c r="E2362" s="315"/>
      <c r="F2362" s="315"/>
      <c r="G2362" s="315"/>
      <c r="H2362" s="315"/>
      <c r="I2362" s="315"/>
      <c r="J2362" s="315"/>
      <c r="K2362" s="315"/>
      <c r="L2362" s="315"/>
      <c r="M2362" s="315"/>
      <c r="N2362" s="315"/>
      <c r="O2362" s="316"/>
      <c r="P2362" s="312">
        <f t="shared" si="603"/>
        <v>0</v>
      </c>
      <c r="Q2362" s="294"/>
      <c r="R2362" s="471"/>
      <c r="S2362" s="472"/>
      <c r="T2362" s="289"/>
    </row>
    <row r="2363" spans="2:20" ht="18.75" customHeight="1">
      <c r="B2363" s="292"/>
      <c r="C2363" s="313" t="s">
        <v>211</v>
      </c>
      <c r="D2363" s="315"/>
      <c r="E2363" s="315"/>
      <c r="F2363" s="315"/>
      <c r="G2363" s="315"/>
      <c r="H2363" s="315"/>
      <c r="I2363" s="315"/>
      <c r="J2363" s="315"/>
      <c r="K2363" s="315"/>
      <c r="L2363" s="315"/>
      <c r="M2363" s="315"/>
      <c r="N2363" s="315"/>
      <c r="O2363" s="316"/>
      <c r="P2363" s="312">
        <f t="shared" si="603"/>
        <v>0</v>
      </c>
      <c r="Q2363" s="294"/>
      <c r="R2363" s="471"/>
      <c r="S2363" s="472"/>
      <c r="T2363" s="289"/>
    </row>
    <row r="2364" spans="2:20" ht="18.75" customHeight="1">
      <c r="B2364" s="292"/>
      <c r="C2364" s="313" t="s">
        <v>212</v>
      </c>
      <c r="D2364" s="315"/>
      <c r="E2364" s="315"/>
      <c r="F2364" s="315"/>
      <c r="G2364" s="315"/>
      <c r="H2364" s="315"/>
      <c r="I2364" s="315"/>
      <c r="J2364" s="315"/>
      <c r="K2364" s="315"/>
      <c r="L2364" s="315"/>
      <c r="M2364" s="315"/>
      <c r="N2364" s="315"/>
      <c r="O2364" s="316"/>
      <c r="P2364" s="312">
        <f t="shared" si="603"/>
        <v>0</v>
      </c>
      <c r="Q2364" s="294"/>
      <c r="R2364" s="471"/>
      <c r="S2364" s="472"/>
      <c r="T2364" s="289"/>
    </row>
    <row r="2365" spans="2:20" ht="18.75" customHeight="1">
      <c r="B2365" s="292"/>
      <c r="C2365" s="342" t="s">
        <v>213</v>
      </c>
      <c r="D2365" s="310"/>
      <c r="E2365" s="310"/>
      <c r="F2365" s="310"/>
      <c r="G2365" s="310"/>
      <c r="H2365" s="310"/>
      <c r="I2365" s="310"/>
      <c r="J2365" s="310"/>
      <c r="K2365" s="310"/>
      <c r="L2365" s="310"/>
      <c r="M2365" s="310"/>
      <c r="N2365" s="310"/>
      <c r="O2365" s="311"/>
      <c r="P2365" s="312">
        <f t="shared" si="603"/>
        <v>0</v>
      </c>
      <c r="Q2365" s="294"/>
      <c r="R2365" s="471"/>
      <c r="S2365" s="472"/>
      <c r="T2365" s="289"/>
    </row>
    <row r="2366" spans="2:20" ht="18.75" customHeight="1">
      <c r="B2366" s="292"/>
      <c r="C2366" s="346" t="s">
        <v>214</v>
      </c>
      <c r="D2366" s="310"/>
      <c r="E2366" s="310"/>
      <c r="F2366" s="310"/>
      <c r="G2366" s="310"/>
      <c r="H2366" s="310"/>
      <c r="I2366" s="310"/>
      <c r="J2366" s="310"/>
      <c r="K2366" s="310"/>
      <c r="L2366" s="310"/>
      <c r="M2366" s="310"/>
      <c r="N2366" s="310"/>
      <c r="O2366" s="311"/>
      <c r="P2366" s="312">
        <f t="shared" si="603"/>
        <v>0</v>
      </c>
      <c r="Q2366" s="294"/>
      <c r="R2366" s="471"/>
      <c r="S2366" s="472"/>
      <c r="T2366" s="289"/>
    </row>
    <row r="2367" spans="2:20" ht="18.75" customHeight="1">
      <c r="B2367" s="292"/>
      <c r="C2367" s="347" t="s">
        <v>215</v>
      </c>
      <c r="D2367" s="318"/>
      <c r="E2367" s="318"/>
      <c r="F2367" s="318"/>
      <c r="G2367" s="318"/>
      <c r="H2367" s="318"/>
      <c r="I2367" s="318"/>
      <c r="J2367" s="318"/>
      <c r="K2367" s="318"/>
      <c r="L2367" s="318"/>
      <c r="M2367" s="318"/>
      <c r="N2367" s="318"/>
      <c r="O2367" s="319"/>
      <c r="P2367" s="320">
        <f t="shared" si="603"/>
        <v>0</v>
      </c>
      <c r="Q2367" s="294"/>
      <c r="R2367" s="473"/>
      <c r="S2367" s="474"/>
      <c r="T2367" s="289"/>
    </row>
    <row r="2368" spans="2:20" ht="18.75" customHeight="1">
      <c r="B2368" s="292"/>
      <c r="C2368" s="348" t="s">
        <v>216</v>
      </c>
      <c r="D2368" s="322">
        <f t="shared" ref="D2368:O2368" si="605">SUBTOTAL(9,D2347:D2367)</f>
        <v>0</v>
      </c>
      <c r="E2368" s="322">
        <f t="shared" si="605"/>
        <v>0</v>
      </c>
      <c r="F2368" s="322">
        <f t="shared" si="605"/>
        <v>0</v>
      </c>
      <c r="G2368" s="322">
        <f t="shared" si="605"/>
        <v>0</v>
      </c>
      <c r="H2368" s="322">
        <f t="shared" si="605"/>
        <v>0</v>
      </c>
      <c r="I2368" s="322">
        <f t="shared" si="605"/>
        <v>0</v>
      </c>
      <c r="J2368" s="322">
        <f t="shared" si="605"/>
        <v>0</v>
      </c>
      <c r="K2368" s="322">
        <f t="shared" si="605"/>
        <v>0</v>
      </c>
      <c r="L2368" s="322">
        <f t="shared" si="605"/>
        <v>0</v>
      </c>
      <c r="M2368" s="322">
        <f t="shared" si="605"/>
        <v>0</v>
      </c>
      <c r="N2368" s="322">
        <f t="shared" si="605"/>
        <v>0</v>
      </c>
      <c r="O2368" s="323">
        <f t="shared" si="605"/>
        <v>0</v>
      </c>
      <c r="P2368" s="324">
        <f t="shared" si="603"/>
        <v>0</v>
      </c>
      <c r="Q2368" s="294"/>
      <c r="R2368" s="475"/>
      <c r="S2368" s="476"/>
      <c r="T2368" s="289"/>
    </row>
    <row r="2369" spans="2:24" ht="6" customHeight="1">
      <c r="B2369" s="292"/>
      <c r="C2369" s="294"/>
      <c r="D2369" s="294"/>
      <c r="E2369" s="294"/>
      <c r="F2369" s="294"/>
      <c r="G2369" s="294"/>
      <c r="H2369" s="294"/>
      <c r="I2369" s="294"/>
      <c r="J2369" s="294"/>
      <c r="K2369" s="294"/>
      <c r="L2369" s="294"/>
      <c r="M2369" s="294"/>
      <c r="N2369" s="294"/>
      <c r="O2369" s="294"/>
      <c r="P2369" s="294"/>
      <c r="Q2369" s="294"/>
      <c r="R2369" s="325"/>
      <c r="S2369" s="325"/>
      <c r="T2369" s="289"/>
    </row>
    <row r="2370" spans="2:24" ht="18.75" customHeight="1">
      <c r="B2370" s="326"/>
      <c r="C2370" s="342" t="s">
        <v>217</v>
      </c>
      <c r="D2370" s="327"/>
      <c r="E2370" s="327"/>
      <c r="F2370" s="327"/>
      <c r="G2370" s="327"/>
      <c r="H2370" s="327"/>
      <c r="I2370" s="327"/>
      <c r="J2370" s="327"/>
      <c r="K2370" s="327"/>
      <c r="L2370" s="327"/>
      <c r="M2370" s="327"/>
      <c r="N2370" s="327"/>
      <c r="O2370" s="328"/>
      <c r="P2370" s="329">
        <f t="shared" ref="P2370:P2371" si="606">SUM(D2370:O2370)</f>
        <v>0</v>
      </c>
      <c r="Q2370" s="294"/>
      <c r="R2370" s="471"/>
      <c r="S2370" s="472"/>
      <c r="T2370" s="289"/>
    </row>
    <row r="2371" spans="2:24" ht="18.75" customHeight="1">
      <c r="B2371" s="326"/>
      <c r="C2371" s="342" t="s">
        <v>218</v>
      </c>
      <c r="D2371" s="327"/>
      <c r="E2371" s="327"/>
      <c r="F2371" s="327"/>
      <c r="G2371" s="327"/>
      <c r="H2371" s="327"/>
      <c r="I2371" s="327"/>
      <c r="J2371" s="327"/>
      <c r="K2371" s="327"/>
      <c r="L2371" s="327"/>
      <c r="M2371" s="327"/>
      <c r="N2371" s="330"/>
      <c r="O2371" s="331"/>
      <c r="P2371" s="332">
        <f t="shared" si="606"/>
        <v>0</v>
      </c>
      <c r="Q2371" s="294"/>
      <c r="R2371" s="473"/>
      <c r="S2371" s="474"/>
      <c r="T2371" s="289"/>
    </row>
    <row r="2372" spans="2:24" s="308" customFormat="1" ht="18.75" customHeight="1">
      <c r="B2372" s="301"/>
      <c r="C2372" s="294"/>
      <c r="D2372" s="294"/>
      <c r="E2372" s="294"/>
      <c r="F2372" s="294"/>
      <c r="G2372" s="294"/>
      <c r="H2372" s="294"/>
      <c r="I2372" s="294"/>
      <c r="J2372" s="294"/>
      <c r="K2372" s="294"/>
      <c r="L2372" s="294"/>
      <c r="M2372" s="294"/>
      <c r="N2372" s="349" t="s">
        <v>219</v>
      </c>
      <c r="O2372" s="349"/>
      <c r="P2372" s="335">
        <f t="shared" ref="P2372:P2409" si="607">ROUND(IF(P2370*P2371=0,0,P2368/P2370*P2371),2)</f>
        <v>0</v>
      </c>
      <c r="Q2372" s="306"/>
      <c r="R2372" s="477"/>
      <c r="S2372" s="478"/>
      <c r="T2372" s="307"/>
    </row>
    <row r="2373" spans="2:24" ht="30" customHeight="1">
      <c r="B2373" s="289"/>
      <c r="C2373" s="294"/>
      <c r="D2373" s="294"/>
      <c r="E2373" s="294"/>
      <c r="F2373" s="294"/>
      <c r="G2373" s="294"/>
      <c r="H2373" s="294"/>
      <c r="I2373" s="294"/>
      <c r="J2373" s="294"/>
      <c r="K2373" s="294"/>
      <c r="L2373" s="294"/>
      <c r="M2373" s="294"/>
      <c r="N2373" s="294"/>
      <c r="O2373" s="294"/>
      <c r="P2373" s="294"/>
      <c r="Q2373" s="294"/>
      <c r="R2373" s="294"/>
      <c r="S2373" s="294"/>
      <c r="T2373" s="289"/>
    </row>
    <row r="2374" spans="2:24" ht="18.75" customHeight="1">
      <c r="B2374" s="292">
        <f t="shared" ref="B2374" si="608">D2374</f>
        <v>0</v>
      </c>
      <c r="C2374" s="337" t="s">
        <v>183</v>
      </c>
      <c r="D2374" s="479"/>
      <c r="E2374" s="480"/>
      <c r="F2374" s="480"/>
      <c r="G2374" s="480"/>
      <c r="H2374" s="480"/>
      <c r="I2374" s="481"/>
      <c r="J2374" s="294"/>
      <c r="K2374" s="294"/>
      <c r="L2374" s="295"/>
      <c r="M2374" s="294"/>
      <c r="N2374" s="294"/>
      <c r="O2374" s="294"/>
      <c r="P2374" s="296"/>
      <c r="Q2374" s="294"/>
      <c r="R2374" s="296"/>
      <c r="S2374" s="296"/>
      <c r="T2374" s="289"/>
    </row>
    <row r="2375" spans="2:24" ht="18.75" customHeight="1">
      <c r="B2375" s="292"/>
      <c r="C2375" s="338" t="s">
        <v>184</v>
      </c>
      <c r="D2375" s="479"/>
      <c r="E2375" s="480"/>
      <c r="F2375" s="480"/>
      <c r="G2375" s="480"/>
      <c r="H2375" s="480"/>
      <c r="I2375" s="481"/>
      <c r="J2375" s="294"/>
      <c r="K2375" s="295"/>
      <c r="L2375" s="294"/>
      <c r="M2375" s="294"/>
      <c r="N2375" s="294"/>
      <c r="O2375" s="294"/>
      <c r="P2375" s="296"/>
      <c r="Q2375" s="294"/>
      <c r="R2375" s="296"/>
      <c r="S2375" s="296"/>
      <c r="T2375" s="289"/>
    </row>
    <row r="2376" spans="2:24" ht="18.75" customHeight="1">
      <c r="B2376" s="292">
        <f t="shared" ref="B2376:B2378" si="609">D2376</f>
        <v>0</v>
      </c>
      <c r="C2376" s="338" t="s">
        <v>8</v>
      </c>
      <c r="D2376" s="479"/>
      <c r="E2376" s="480"/>
      <c r="F2376" s="480"/>
      <c r="G2376" s="480"/>
      <c r="H2376" s="480"/>
      <c r="I2376" s="481"/>
      <c r="J2376" s="294"/>
      <c r="K2376" s="294"/>
      <c r="L2376" s="295"/>
      <c r="M2376" s="294"/>
      <c r="N2376" s="294"/>
      <c r="O2376" s="294"/>
      <c r="P2376" s="296"/>
      <c r="Q2376" s="294"/>
      <c r="R2376" s="339" t="s">
        <v>185</v>
      </c>
      <c r="S2376" s="340"/>
      <c r="T2376" s="289"/>
    </row>
    <row r="2377" spans="2:24" ht="18.75" customHeight="1">
      <c r="B2377" s="292">
        <f t="shared" si="609"/>
        <v>0</v>
      </c>
      <c r="C2377" s="338" t="s">
        <v>186</v>
      </c>
      <c r="D2377" s="479"/>
      <c r="E2377" s="480"/>
      <c r="F2377" s="480"/>
      <c r="G2377" s="480"/>
      <c r="H2377" s="480"/>
      <c r="I2377" s="481"/>
      <c r="J2377" s="294"/>
      <c r="K2377" s="294"/>
      <c r="L2377" s="295"/>
      <c r="M2377" s="294"/>
      <c r="N2377" s="294"/>
      <c r="O2377" s="294"/>
      <c r="P2377" s="296"/>
      <c r="Q2377" s="294"/>
      <c r="R2377" s="298" t="s">
        <v>189</v>
      </c>
      <c r="S2377" s="299"/>
      <c r="T2377" s="289"/>
    </row>
    <row r="2378" spans="2:24" ht="18.75" customHeight="1">
      <c r="B2378" s="292">
        <f t="shared" si="609"/>
        <v>0</v>
      </c>
      <c r="C2378" s="338" t="s">
        <v>190</v>
      </c>
      <c r="D2378" s="479"/>
      <c r="E2378" s="480"/>
      <c r="F2378" s="480"/>
      <c r="G2378" s="480"/>
      <c r="H2378" s="480"/>
      <c r="I2378" s="481"/>
      <c r="J2378" s="294"/>
      <c r="K2378" s="294"/>
      <c r="L2378" s="295"/>
      <c r="M2378" s="294"/>
      <c r="N2378" s="294"/>
      <c r="O2378" s="294"/>
      <c r="P2378" s="296"/>
      <c r="Q2378" s="294"/>
      <c r="R2378" s="298" t="s">
        <v>191</v>
      </c>
      <c r="S2378" s="299"/>
      <c r="T2378" s="289"/>
    </row>
    <row r="2379" spans="2:24" ht="18.75" customHeight="1">
      <c r="B2379" s="292"/>
      <c r="C2379" s="338" t="s">
        <v>172</v>
      </c>
      <c r="D2379" s="471"/>
      <c r="E2379" s="482"/>
      <c r="F2379" s="482"/>
      <c r="G2379" s="482"/>
      <c r="H2379" s="482"/>
      <c r="I2379" s="472"/>
      <c r="J2379" s="294"/>
      <c r="K2379" s="295"/>
      <c r="L2379" s="294"/>
      <c r="M2379" s="294"/>
      <c r="N2379" s="294"/>
      <c r="O2379" s="294"/>
      <c r="P2379" s="296"/>
      <c r="Q2379" s="294"/>
      <c r="R2379" s="298" t="s">
        <v>192</v>
      </c>
      <c r="S2379" s="299"/>
      <c r="T2379" s="289"/>
    </row>
    <row r="2380" spans="2:24" ht="18.75" customHeight="1">
      <c r="B2380" s="341">
        <f t="shared" ref="B2380" si="610">D2380</f>
        <v>0</v>
      </c>
      <c r="C2380" s="338" t="s">
        <v>193</v>
      </c>
      <c r="D2380" s="483"/>
      <c r="E2380" s="484"/>
      <c r="F2380" s="484"/>
      <c r="G2380" s="484"/>
      <c r="H2380" s="484"/>
      <c r="I2380" s="485"/>
      <c r="J2380" s="294"/>
      <c r="K2380" s="295"/>
      <c r="L2380" s="294"/>
      <c r="M2380" s="294"/>
      <c r="N2380" s="294"/>
      <c r="O2380" s="294"/>
      <c r="P2380" s="296"/>
      <c r="Q2380" s="294"/>
      <c r="R2380" s="296"/>
      <c r="S2380" s="296"/>
      <c r="T2380" s="289"/>
    </row>
    <row r="2381" spans="2:24" ht="12" customHeight="1">
      <c r="B2381" s="292"/>
      <c r="C2381" s="294"/>
      <c r="D2381" s="294"/>
      <c r="E2381" s="294"/>
      <c r="F2381" s="294"/>
      <c r="G2381" s="294"/>
      <c r="H2381" s="294"/>
      <c r="I2381" s="294"/>
      <c r="J2381" s="294"/>
      <c r="K2381" s="294"/>
      <c r="L2381" s="294"/>
      <c r="M2381" s="294"/>
      <c r="N2381" s="294"/>
      <c r="O2381" s="294"/>
      <c r="P2381" s="294"/>
      <c r="Q2381" s="294"/>
      <c r="R2381" s="294"/>
      <c r="S2381" s="294"/>
      <c r="T2381" s="289"/>
    </row>
    <row r="2382" spans="2:24" s="308" customFormat="1" ht="18.75" customHeight="1">
      <c r="B2382" s="301"/>
      <c r="C2382" s="338" t="s">
        <v>187</v>
      </c>
      <c r="D2382" s="303"/>
      <c r="E2382" s="303"/>
      <c r="F2382" s="303"/>
      <c r="G2382" s="303"/>
      <c r="H2382" s="303"/>
      <c r="I2382" s="303"/>
      <c r="J2382" s="303"/>
      <c r="K2382" s="303"/>
      <c r="L2382" s="303"/>
      <c r="M2382" s="303"/>
      <c r="N2382" s="303"/>
      <c r="O2382" s="304"/>
      <c r="P2382" s="305" t="s">
        <v>188</v>
      </c>
      <c r="Q2382" s="306"/>
      <c r="R2382" s="486" t="s">
        <v>194</v>
      </c>
      <c r="S2382" s="487"/>
      <c r="T2382" s="307"/>
      <c r="V2382" s="288"/>
      <c r="W2382" s="288"/>
      <c r="X2382" s="288"/>
    </row>
    <row r="2383" spans="2:24" ht="6" customHeight="1">
      <c r="B2383" s="292"/>
      <c r="C2383" s="294"/>
      <c r="D2383" s="294"/>
      <c r="E2383" s="294"/>
      <c r="F2383" s="294"/>
      <c r="G2383" s="294"/>
      <c r="H2383" s="294"/>
      <c r="I2383" s="294"/>
      <c r="J2383" s="294"/>
      <c r="K2383" s="294"/>
      <c r="L2383" s="294"/>
      <c r="M2383" s="294"/>
      <c r="N2383" s="294"/>
      <c r="O2383" s="294"/>
      <c r="P2383" s="294"/>
      <c r="Q2383" s="294"/>
      <c r="R2383" s="294"/>
      <c r="S2383" s="294"/>
      <c r="T2383" s="289"/>
    </row>
    <row r="2384" spans="2:24" ht="18.75" customHeight="1">
      <c r="B2384" s="292"/>
      <c r="C2384" s="342" t="s">
        <v>195</v>
      </c>
      <c r="D2384" s="310"/>
      <c r="E2384" s="310"/>
      <c r="F2384" s="310"/>
      <c r="G2384" s="310"/>
      <c r="H2384" s="310"/>
      <c r="I2384" s="310"/>
      <c r="J2384" s="310"/>
      <c r="K2384" s="310"/>
      <c r="L2384" s="310"/>
      <c r="M2384" s="310"/>
      <c r="N2384" s="310"/>
      <c r="O2384" s="311"/>
      <c r="P2384" s="312">
        <f t="shared" ref="P2384:P2394" si="611">SUM(D2384:O2384)</f>
        <v>0</v>
      </c>
      <c r="Q2384" s="294"/>
      <c r="R2384" s="471"/>
      <c r="S2384" s="472"/>
      <c r="T2384" s="289"/>
    </row>
    <row r="2385" spans="2:20" ht="18.75" customHeight="1">
      <c r="B2385" s="292"/>
      <c r="C2385" s="342" t="s">
        <v>196</v>
      </c>
      <c r="D2385" s="155"/>
      <c r="E2385" s="155"/>
      <c r="F2385" s="155"/>
      <c r="G2385" s="155"/>
      <c r="H2385" s="155"/>
      <c r="I2385" s="155"/>
      <c r="J2385" s="155"/>
      <c r="K2385" s="155"/>
      <c r="L2385" s="155"/>
      <c r="M2385" s="155"/>
      <c r="N2385" s="155"/>
      <c r="O2385" s="156"/>
      <c r="P2385" s="312">
        <f t="shared" si="611"/>
        <v>0</v>
      </c>
      <c r="Q2385" s="294"/>
      <c r="R2385" s="471"/>
      <c r="S2385" s="472"/>
      <c r="T2385" s="289"/>
    </row>
    <row r="2386" spans="2:20" ht="18.75" customHeight="1">
      <c r="B2386" s="292"/>
      <c r="C2386" s="343" t="s">
        <v>197</v>
      </c>
      <c r="D2386" s="310"/>
      <c r="E2386" s="310"/>
      <c r="F2386" s="310"/>
      <c r="G2386" s="310"/>
      <c r="H2386" s="310"/>
      <c r="I2386" s="310"/>
      <c r="J2386" s="310"/>
      <c r="K2386" s="310"/>
      <c r="L2386" s="310"/>
      <c r="M2386" s="310"/>
      <c r="N2386" s="310"/>
      <c r="O2386" s="311"/>
      <c r="P2386" s="312">
        <f t="shared" si="611"/>
        <v>0</v>
      </c>
      <c r="Q2386" s="294"/>
      <c r="R2386" s="471"/>
      <c r="S2386" s="472"/>
      <c r="T2386" s="289"/>
    </row>
    <row r="2387" spans="2:20" ht="18.75" customHeight="1">
      <c r="B2387" s="292"/>
      <c r="C2387" s="343" t="s">
        <v>198</v>
      </c>
      <c r="D2387" s="310"/>
      <c r="E2387" s="310"/>
      <c r="F2387" s="310"/>
      <c r="G2387" s="310"/>
      <c r="H2387" s="310"/>
      <c r="I2387" s="310"/>
      <c r="J2387" s="310"/>
      <c r="K2387" s="310"/>
      <c r="L2387" s="310"/>
      <c r="M2387" s="310"/>
      <c r="N2387" s="310"/>
      <c r="O2387" s="311"/>
      <c r="P2387" s="312">
        <f t="shared" si="611"/>
        <v>0</v>
      </c>
      <c r="Q2387" s="294"/>
      <c r="R2387" s="471"/>
      <c r="S2387" s="472"/>
      <c r="T2387" s="289"/>
    </row>
    <row r="2388" spans="2:20" ht="18.75" customHeight="1">
      <c r="B2388" s="292"/>
      <c r="C2388" s="343" t="s">
        <v>199</v>
      </c>
      <c r="D2388" s="310"/>
      <c r="E2388" s="310"/>
      <c r="F2388" s="310"/>
      <c r="G2388" s="310"/>
      <c r="H2388" s="310"/>
      <c r="I2388" s="310"/>
      <c r="J2388" s="310"/>
      <c r="K2388" s="310"/>
      <c r="L2388" s="310"/>
      <c r="M2388" s="310"/>
      <c r="N2388" s="310"/>
      <c r="O2388" s="311"/>
      <c r="P2388" s="312">
        <f t="shared" si="611"/>
        <v>0</v>
      </c>
      <c r="Q2388" s="294"/>
      <c r="R2388" s="471"/>
      <c r="S2388" s="472"/>
      <c r="T2388" s="289"/>
    </row>
    <row r="2389" spans="2:20" ht="18.75" customHeight="1">
      <c r="B2389" s="292"/>
      <c r="C2389" s="343" t="s">
        <v>200</v>
      </c>
      <c r="D2389" s="310"/>
      <c r="E2389" s="310"/>
      <c r="F2389" s="310"/>
      <c r="G2389" s="310"/>
      <c r="H2389" s="310"/>
      <c r="I2389" s="310"/>
      <c r="J2389" s="310"/>
      <c r="K2389" s="310"/>
      <c r="L2389" s="310"/>
      <c r="M2389" s="310"/>
      <c r="N2389" s="310"/>
      <c r="O2389" s="311"/>
      <c r="P2389" s="312">
        <f t="shared" si="611"/>
        <v>0</v>
      </c>
      <c r="Q2389" s="294"/>
      <c r="R2389" s="471"/>
      <c r="S2389" s="472"/>
      <c r="T2389" s="289"/>
    </row>
    <row r="2390" spans="2:20" ht="18.75" customHeight="1">
      <c r="B2390" s="292"/>
      <c r="C2390" s="343" t="s">
        <v>201</v>
      </c>
      <c r="D2390" s="310"/>
      <c r="E2390" s="310"/>
      <c r="F2390" s="310"/>
      <c r="G2390" s="310"/>
      <c r="H2390" s="310"/>
      <c r="I2390" s="310"/>
      <c r="J2390" s="310"/>
      <c r="K2390" s="310"/>
      <c r="L2390" s="310"/>
      <c r="M2390" s="310"/>
      <c r="N2390" s="310"/>
      <c r="O2390" s="311"/>
      <c r="P2390" s="312">
        <f t="shared" si="611"/>
        <v>0</v>
      </c>
      <c r="Q2390" s="294"/>
      <c r="R2390" s="471"/>
      <c r="S2390" s="472"/>
      <c r="T2390" s="289"/>
    </row>
    <row r="2391" spans="2:20" ht="18.75" customHeight="1">
      <c r="B2391" s="292"/>
      <c r="C2391" s="343" t="s">
        <v>202</v>
      </c>
      <c r="D2391" s="310"/>
      <c r="E2391" s="310"/>
      <c r="F2391" s="310"/>
      <c r="G2391" s="310"/>
      <c r="H2391" s="310"/>
      <c r="I2391" s="310"/>
      <c r="J2391" s="310"/>
      <c r="K2391" s="310"/>
      <c r="L2391" s="310"/>
      <c r="M2391" s="310"/>
      <c r="N2391" s="310"/>
      <c r="O2391" s="311"/>
      <c r="P2391" s="312">
        <f t="shared" si="611"/>
        <v>0</v>
      </c>
      <c r="Q2391" s="294"/>
      <c r="R2391" s="471"/>
      <c r="S2391" s="472"/>
      <c r="T2391" s="289"/>
    </row>
    <row r="2392" spans="2:20" ht="18.75" customHeight="1">
      <c r="B2392" s="292"/>
      <c r="C2392" s="343" t="s">
        <v>203</v>
      </c>
      <c r="D2392" s="310"/>
      <c r="E2392" s="310"/>
      <c r="F2392" s="310"/>
      <c r="G2392" s="310"/>
      <c r="H2392" s="310"/>
      <c r="I2392" s="310"/>
      <c r="J2392" s="310"/>
      <c r="K2392" s="310"/>
      <c r="L2392" s="310"/>
      <c r="M2392" s="310"/>
      <c r="N2392" s="310"/>
      <c r="O2392" s="311"/>
      <c r="P2392" s="312">
        <f t="shared" si="611"/>
        <v>0</v>
      </c>
      <c r="Q2392" s="294"/>
      <c r="R2392" s="471"/>
      <c r="S2392" s="472"/>
      <c r="T2392" s="289"/>
    </row>
    <row r="2393" spans="2:20" ht="18.75" customHeight="1">
      <c r="B2393" s="292"/>
      <c r="C2393" s="343" t="s">
        <v>204</v>
      </c>
      <c r="D2393" s="310"/>
      <c r="E2393" s="310"/>
      <c r="F2393" s="310"/>
      <c r="G2393" s="310"/>
      <c r="H2393" s="310"/>
      <c r="I2393" s="310"/>
      <c r="J2393" s="310"/>
      <c r="K2393" s="310"/>
      <c r="L2393" s="310"/>
      <c r="M2393" s="310"/>
      <c r="N2393" s="310"/>
      <c r="O2393" s="311"/>
      <c r="P2393" s="312">
        <f t="shared" si="611"/>
        <v>0</v>
      </c>
      <c r="Q2393" s="294"/>
      <c r="R2393" s="471"/>
      <c r="S2393" s="472"/>
      <c r="T2393" s="289"/>
    </row>
    <row r="2394" spans="2:20" ht="18.75" customHeight="1">
      <c r="B2394" s="292"/>
      <c r="C2394" s="338" t="s">
        <v>205</v>
      </c>
      <c r="D2394" s="344">
        <f t="shared" ref="D2394:O2394" si="612">SUBTOTAL(9,D2384:D2393)</f>
        <v>0</v>
      </c>
      <c r="E2394" s="344">
        <f t="shared" si="612"/>
        <v>0</v>
      </c>
      <c r="F2394" s="344">
        <f t="shared" si="612"/>
        <v>0</v>
      </c>
      <c r="G2394" s="344">
        <f t="shared" si="612"/>
        <v>0</v>
      </c>
      <c r="H2394" s="344">
        <f t="shared" si="612"/>
        <v>0</v>
      </c>
      <c r="I2394" s="344">
        <f t="shared" si="612"/>
        <v>0</v>
      </c>
      <c r="J2394" s="344">
        <f t="shared" si="612"/>
        <v>0</v>
      </c>
      <c r="K2394" s="344">
        <f t="shared" si="612"/>
        <v>0</v>
      </c>
      <c r="L2394" s="344">
        <f t="shared" si="612"/>
        <v>0</v>
      </c>
      <c r="M2394" s="344">
        <f t="shared" si="612"/>
        <v>0</v>
      </c>
      <c r="N2394" s="344">
        <f t="shared" si="612"/>
        <v>0</v>
      </c>
      <c r="O2394" s="345">
        <f t="shared" si="612"/>
        <v>0</v>
      </c>
      <c r="P2394" s="312">
        <f t="shared" si="611"/>
        <v>0</v>
      </c>
      <c r="Q2394" s="294"/>
      <c r="R2394" s="471"/>
      <c r="S2394" s="472"/>
      <c r="T2394" s="289"/>
    </row>
    <row r="2395" spans="2:20" ht="18.75" customHeight="1">
      <c r="B2395" s="292"/>
      <c r="C2395" s="313" t="s">
        <v>206</v>
      </c>
      <c r="D2395" s="315"/>
      <c r="E2395" s="315"/>
      <c r="F2395" s="315"/>
      <c r="G2395" s="315"/>
      <c r="H2395" s="315"/>
      <c r="I2395" s="315"/>
      <c r="J2395" s="315"/>
      <c r="K2395" s="315"/>
      <c r="L2395" s="315"/>
      <c r="M2395" s="315"/>
      <c r="N2395" s="315"/>
      <c r="O2395" s="316"/>
      <c r="P2395" s="312">
        <f t="shared" ref="P2395:P2405" si="613">SUM(D2395:O2395)</f>
        <v>0</v>
      </c>
      <c r="Q2395" s="294"/>
      <c r="R2395" s="471"/>
      <c r="S2395" s="472"/>
      <c r="T2395" s="289"/>
    </row>
    <row r="2396" spans="2:20" ht="18.75" customHeight="1">
      <c r="B2396" s="292"/>
      <c r="C2396" s="313" t="s">
        <v>207</v>
      </c>
      <c r="D2396" s="315"/>
      <c r="E2396" s="315"/>
      <c r="F2396" s="315"/>
      <c r="G2396" s="315"/>
      <c r="H2396" s="315"/>
      <c r="I2396" s="315"/>
      <c r="J2396" s="315"/>
      <c r="K2396" s="315"/>
      <c r="L2396" s="315"/>
      <c r="M2396" s="315"/>
      <c r="N2396" s="315"/>
      <c r="O2396" s="316"/>
      <c r="P2396" s="312">
        <f t="shared" si="613"/>
        <v>0</v>
      </c>
      <c r="Q2396" s="294"/>
      <c r="R2396" s="471"/>
      <c r="S2396" s="472"/>
      <c r="T2396" s="289"/>
    </row>
    <row r="2397" spans="2:20" ht="18.75" customHeight="1">
      <c r="B2397" s="292"/>
      <c r="C2397" s="338" t="s">
        <v>208</v>
      </c>
      <c r="D2397" s="344">
        <f t="shared" ref="D2397:O2397" si="614">SUBTOTAL(9,D2395:D2396)</f>
        <v>0</v>
      </c>
      <c r="E2397" s="344">
        <f t="shared" si="614"/>
        <v>0</v>
      </c>
      <c r="F2397" s="344">
        <f t="shared" si="614"/>
        <v>0</v>
      </c>
      <c r="G2397" s="344">
        <f t="shared" si="614"/>
        <v>0</v>
      </c>
      <c r="H2397" s="344">
        <f t="shared" si="614"/>
        <v>0</v>
      </c>
      <c r="I2397" s="344">
        <f t="shared" si="614"/>
        <v>0</v>
      </c>
      <c r="J2397" s="344">
        <f t="shared" si="614"/>
        <v>0</v>
      </c>
      <c r="K2397" s="344">
        <f t="shared" si="614"/>
        <v>0</v>
      </c>
      <c r="L2397" s="344">
        <f t="shared" si="614"/>
        <v>0</v>
      </c>
      <c r="M2397" s="344">
        <f t="shared" si="614"/>
        <v>0</v>
      </c>
      <c r="N2397" s="344">
        <f t="shared" si="614"/>
        <v>0</v>
      </c>
      <c r="O2397" s="345">
        <f t="shared" si="614"/>
        <v>0</v>
      </c>
      <c r="P2397" s="312">
        <f t="shared" si="613"/>
        <v>0</v>
      </c>
      <c r="Q2397" s="294"/>
      <c r="R2397" s="471"/>
      <c r="S2397" s="472"/>
      <c r="T2397" s="289"/>
    </row>
    <row r="2398" spans="2:20" ht="18.75" customHeight="1">
      <c r="B2398" s="292"/>
      <c r="C2398" s="313" t="s">
        <v>209</v>
      </c>
      <c r="D2398" s="315"/>
      <c r="E2398" s="315"/>
      <c r="F2398" s="315"/>
      <c r="G2398" s="315"/>
      <c r="H2398" s="315"/>
      <c r="I2398" s="315"/>
      <c r="J2398" s="315"/>
      <c r="K2398" s="315"/>
      <c r="L2398" s="315"/>
      <c r="M2398" s="315"/>
      <c r="N2398" s="315"/>
      <c r="O2398" s="316"/>
      <c r="P2398" s="312">
        <f t="shared" si="613"/>
        <v>0</v>
      </c>
      <c r="Q2398" s="294"/>
      <c r="R2398" s="471"/>
      <c r="S2398" s="472"/>
      <c r="T2398" s="289"/>
    </row>
    <row r="2399" spans="2:20" ht="18.75" customHeight="1">
      <c r="B2399" s="292"/>
      <c r="C2399" s="313" t="s">
        <v>210</v>
      </c>
      <c r="D2399" s="315"/>
      <c r="E2399" s="315"/>
      <c r="F2399" s="315"/>
      <c r="G2399" s="315"/>
      <c r="H2399" s="315"/>
      <c r="I2399" s="315"/>
      <c r="J2399" s="315"/>
      <c r="K2399" s="315"/>
      <c r="L2399" s="315"/>
      <c r="M2399" s="315"/>
      <c r="N2399" s="315"/>
      <c r="O2399" s="316"/>
      <c r="P2399" s="312">
        <f t="shared" si="613"/>
        <v>0</v>
      </c>
      <c r="Q2399" s="294"/>
      <c r="R2399" s="471"/>
      <c r="S2399" s="472"/>
      <c r="T2399" s="289"/>
    </row>
    <row r="2400" spans="2:20" ht="18.75" customHeight="1">
      <c r="B2400" s="292"/>
      <c r="C2400" s="313" t="s">
        <v>211</v>
      </c>
      <c r="D2400" s="315"/>
      <c r="E2400" s="315"/>
      <c r="F2400" s="315"/>
      <c r="G2400" s="315"/>
      <c r="H2400" s="315"/>
      <c r="I2400" s="315"/>
      <c r="J2400" s="315"/>
      <c r="K2400" s="315"/>
      <c r="L2400" s="315"/>
      <c r="M2400" s="315"/>
      <c r="N2400" s="315"/>
      <c r="O2400" s="316"/>
      <c r="P2400" s="312">
        <f t="shared" si="613"/>
        <v>0</v>
      </c>
      <c r="Q2400" s="294"/>
      <c r="R2400" s="471"/>
      <c r="S2400" s="472"/>
      <c r="T2400" s="289"/>
    </row>
    <row r="2401" spans="2:20" ht="18.75" customHeight="1">
      <c r="B2401" s="292"/>
      <c r="C2401" s="313" t="s">
        <v>212</v>
      </c>
      <c r="D2401" s="315"/>
      <c r="E2401" s="315"/>
      <c r="F2401" s="315"/>
      <c r="G2401" s="315"/>
      <c r="H2401" s="315"/>
      <c r="I2401" s="315"/>
      <c r="J2401" s="315"/>
      <c r="K2401" s="315"/>
      <c r="L2401" s="315"/>
      <c r="M2401" s="315"/>
      <c r="N2401" s="315"/>
      <c r="O2401" s="316"/>
      <c r="P2401" s="312">
        <f t="shared" si="613"/>
        <v>0</v>
      </c>
      <c r="Q2401" s="294"/>
      <c r="R2401" s="471"/>
      <c r="S2401" s="472"/>
      <c r="T2401" s="289"/>
    </row>
    <row r="2402" spans="2:20" ht="18.75" customHeight="1">
      <c r="B2402" s="292"/>
      <c r="C2402" s="342" t="s">
        <v>213</v>
      </c>
      <c r="D2402" s="310"/>
      <c r="E2402" s="310"/>
      <c r="F2402" s="310"/>
      <c r="G2402" s="310"/>
      <c r="H2402" s="310"/>
      <c r="I2402" s="310"/>
      <c r="J2402" s="310"/>
      <c r="K2402" s="310"/>
      <c r="L2402" s="310"/>
      <c r="M2402" s="310"/>
      <c r="N2402" s="310"/>
      <c r="O2402" s="311"/>
      <c r="P2402" s="312">
        <f t="shared" si="613"/>
        <v>0</v>
      </c>
      <c r="Q2402" s="294"/>
      <c r="R2402" s="471"/>
      <c r="S2402" s="472"/>
      <c r="T2402" s="289"/>
    </row>
    <row r="2403" spans="2:20" ht="18.75" customHeight="1">
      <c r="B2403" s="292"/>
      <c r="C2403" s="346" t="s">
        <v>214</v>
      </c>
      <c r="D2403" s="310"/>
      <c r="E2403" s="310"/>
      <c r="F2403" s="310"/>
      <c r="G2403" s="310"/>
      <c r="H2403" s="310"/>
      <c r="I2403" s="310"/>
      <c r="J2403" s="310"/>
      <c r="K2403" s="310"/>
      <c r="L2403" s="310"/>
      <c r="M2403" s="310"/>
      <c r="N2403" s="310"/>
      <c r="O2403" s="311"/>
      <c r="P2403" s="312">
        <f t="shared" si="613"/>
        <v>0</v>
      </c>
      <c r="Q2403" s="294"/>
      <c r="R2403" s="471"/>
      <c r="S2403" s="472"/>
      <c r="T2403" s="289"/>
    </row>
    <row r="2404" spans="2:20" ht="18.75" customHeight="1">
      <c r="B2404" s="292"/>
      <c r="C2404" s="347" t="s">
        <v>215</v>
      </c>
      <c r="D2404" s="318"/>
      <c r="E2404" s="318"/>
      <c r="F2404" s="318"/>
      <c r="G2404" s="318"/>
      <c r="H2404" s="318"/>
      <c r="I2404" s="318"/>
      <c r="J2404" s="318"/>
      <c r="K2404" s="318"/>
      <c r="L2404" s="318"/>
      <c r="M2404" s="318"/>
      <c r="N2404" s="318"/>
      <c r="O2404" s="319"/>
      <c r="P2404" s="320">
        <f t="shared" si="613"/>
        <v>0</v>
      </c>
      <c r="Q2404" s="294"/>
      <c r="R2404" s="473"/>
      <c r="S2404" s="474"/>
      <c r="T2404" s="289"/>
    </row>
    <row r="2405" spans="2:20" ht="18.75" customHeight="1">
      <c r="B2405" s="292"/>
      <c r="C2405" s="348" t="s">
        <v>216</v>
      </c>
      <c r="D2405" s="322">
        <f t="shared" ref="D2405:O2405" si="615">SUBTOTAL(9,D2384:D2404)</f>
        <v>0</v>
      </c>
      <c r="E2405" s="322">
        <f t="shared" si="615"/>
        <v>0</v>
      </c>
      <c r="F2405" s="322">
        <f t="shared" si="615"/>
        <v>0</v>
      </c>
      <c r="G2405" s="322">
        <f t="shared" si="615"/>
        <v>0</v>
      </c>
      <c r="H2405" s="322">
        <f t="shared" si="615"/>
        <v>0</v>
      </c>
      <c r="I2405" s="322">
        <f t="shared" si="615"/>
        <v>0</v>
      </c>
      <c r="J2405" s="322">
        <f t="shared" si="615"/>
        <v>0</v>
      </c>
      <c r="K2405" s="322">
        <f t="shared" si="615"/>
        <v>0</v>
      </c>
      <c r="L2405" s="322">
        <f t="shared" si="615"/>
        <v>0</v>
      </c>
      <c r="M2405" s="322">
        <f t="shared" si="615"/>
        <v>0</v>
      </c>
      <c r="N2405" s="322">
        <f t="shared" si="615"/>
        <v>0</v>
      </c>
      <c r="O2405" s="323">
        <f t="shared" si="615"/>
        <v>0</v>
      </c>
      <c r="P2405" s="324">
        <f t="shared" si="613"/>
        <v>0</v>
      </c>
      <c r="Q2405" s="294"/>
      <c r="R2405" s="475"/>
      <c r="S2405" s="476"/>
      <c r="T2405" s="289"/>
    </row>
    <row r="2406" spans="2:20" ht="6" customHeight="1">
      <c r="B2406" s="292"/>
      <c r="C2406" s="294"/>
      <c r="D2406" s="294"/>
      <c r="E2406" s="294"/>
      <c r="F2406" s="294"/>
      <c r="G2406" s="294"/>
      <c r="H2406" s="294"/>
      <c r="I2406" s="294"/>
      <c r="J2406" s="294"/>
      <c r="K2406" s="294"/>
      <c r="L2406" s="294"/>
      <c r="M2406" s="294"/>
      <c r="N2406" s="294"/>
      <c r="O2406" s="294"/>
      <c r="P2406" s="294"/>
      <c r="Q2406" s="294"/>
      <c r="R2406" s="325"/>
      <c r="S2406" s="325"/>
      <c r="T2406" s="289"/>
    </row>
    <row r="2407" spans="2:20" ht="18.75" customHeight="1">
      <c r="B2407" s="326"/>
      <c r="C2407" s="342" t="s">
        <v>217</v>
      </c>
      <c r="D2407" s="327"/>
      <c r="E2407" s="327"/>
      <c r="F2407" s="327"/>
      <c r="G2407" s="327"/>
      <c r="H2407" s="327"/>
      <c r="I2407" s="327"/>
      <c r="J2407" s="327"/>
      <c r="K2407" s="327"/>
      <c r="L2407" s="327"/>
      <c r="M2407" s="327"/>
      <c r="N2407" s="327"/>
      <c r="O2407" s="328"/>
      <c r="P2407" s="329">
        <f t="shared" ref="P2407:P2408" si="616">SUM(D2407:O2407)</f>
        <v>0</v>
      </c>
      <c r="Q2407" s="294"/>
      <c r="R2407" s="471"/>
      <c r="S2407" s="472"/>
      <c r="T2407" s="289"/>
    </row>
    <row r="2408" spans="2:20" ht="18.75" customHeight="1">
      <c r="B2408" s="326"/>
      <c r="C2408" s="342" t="s">
        <v>218</v>
      </c>
      <c r="D2408" s="327"/>
      <c r="E2408" s="327"/>
      <c r="F2408" s="327"/>
      <c r="G2408" s="327"/>
      <c r="H2408" s="327"/>
      <c r="I2408" s="327"/>
      <c r="J2408" s="327"/>
      <c r="K2408" s="327"/>
      <c r="L2408" s="327"/>
      <c r="M2408" s="327"/>
      <c r="N2408" s="330"/>
      <c r="O2408" s="331"/>
      <c r="P2408" s="332">
        <f t="shared" si="616"/>
        <v>0</v>
      </c>
      <c r="Q2408" s="294"/>
      <c r="R2408" s="473"/>
      <c r="S2408" s="474"/>
      <c r="T2408" s="289"/>
    </row>
    <row r="2409" spans="2:20" s="308" customFormat="1" ht="18.75" customHeight="1">
      <c r="B2409" s="301"/>
      <c r="C2409" s="294"/>
      <c r="D2409" s="294"/>
      <c r="E2409" s="294"/>
      <c r="F2409" s="294"/>
      <c r="G2409" s="294"/>
      <c r="H2409" s="294"/>
      <c r="I2409" s="294"/>
      <c r="J2409" s="294"/>
      <c r="K2409" s="294"/>
      <c r="L2409" s="294"/>
      <c r="M2409" s="294"/>
      <c r="N2409" s="349" t="s">
        <v>219</v>
      </c>
      <c r="O2409" s="349"/>
      <c r="P2409" s="335">
        <f t="shared" si="607"/>
        <v>0</v>
      </c>
      <c r="Q2409" s="306"/>
      <c r="R2409" s="477"/>
      <c r="S2409" s="478"/>
      <c r="T2409" s="307"/>
    </row>
    <row r="2410" spans="2:20" ht="30" customHeight="1">
      <c r="B2410" s="289"/>
      <c r="C2410" s="294"/>
      <c r="D2410" s="294"/>
      <c r="E2410" s="294"/>
      <c r="F2410" s="294"/>
      <c r="G2410" s="294"/>
      <c r="H2410" s="294"/>
      <c r="I2410" s="294"/>
      <c r="J2410" s="294"/>
      <c r="K2410" s="294"/>
      <c r="L2410" s="294"/>
      <c r="M2410" s="294"/>
      <c r="N2410" s="294"/>
      <c r="O2410" s="294"/>
      <c r="P2410" s="294"/>
      <c r="Q2410" s="294"/>
      <c r="R2410" s="294"/>
      <c r="S2410" s="294"/>
      <c r="T2410" s="289"/>
    </row>
    <row r="2411" spans="2:20" ht="18.75" customHeight="1">
      <c r="B2411" s="292">
        <f t="shared" ref="B2411" si="617">D2411</f>
        <v>0</v>
      </c>
      <c r="C2411" s="337" t="s">
        <v>183</v>
      </c>
      <c r="D2411" s="479"/>
      <c r="E2411" s="480"/>
      <c r="F2411" s="480"/>
      <c r="G2411" s="480"/>
      <c r="H2411" s="480"/>
      <c r="I2411" s="481"/>
      <c r="J2411" s="294"/>
      <c r="K2411" s="294"/>
      <c r="L2411" s="295"/>
      <c r="M2411" s="294"/>
      <c r="N2411" s="294"/>
      <c r="O2411" s="294"/>
      <c r="P2411" s="296"/>
      <c r="Q2411" s="294"/>
      <c r="R2411" s="296"/>
      <c r="S2411" s="296"/>
      <c r="T2411" s="289"/>
    </row>
    <row r="2412" spans="2:20" ht="18.75" customHeight="1">
      <c r="B2412" s="292"/>
      <c r="C2412" s="338" t="s">
        <v>184</v>
      </c>
      <c r="D2412" s="479"/>
      <c r="E2412" s="480"/>
      <c r="F2412" s="480"/>
      <c r="G2412" s="480"/>
      <c r="H2412" s="480"/>
      <c r="I2412" s="481"/>
      <c r="J2412" s="294"/>
      <c r="K2412" s="295"/>
      <c r="L2412" s="294"/>
      <c r="M2412" s="294"/>
      <c r="N2412" s="294"/>
      <c r="O2412" s="294"/>
      <c r="P2412" s="296"/>
      <c r="Q2412" s="294"/>
      <c r="R2412" s="296"/>
      <c r="S2412" s="296"/>
      <c r="T2412" s="289"/>
    </row>
    <row r="2413" spans="2:20" ht="18.75" customHeight="1">
      <c r="B2413" s="292">
        <f t="shared" ref="B2413:B2415" si="618">D2413</f>
        <v>0</v>
      </c>
      <c r="C2413" s="338" t="s">
        <v>8</v>
      </c>
      <c r="D2413" s="479"/>
      <c r="E2413" s="480"/>
      <c r="F2413" s="480"/>
      <c r="G2413" s="480"/>
      <c r="H2413" s="480"/>
      <c r="I2413" s="481"/>
      <c r="J2413" s="294"/>
      <c r="K2413" s="294"/>
      <c r="L2413" s="295"/>
      <c r="M2413" s="294"/>
      <c r="N2413" s="294"/>
      <c r="O2413" s="294"/>
      <c r="P2413" s="296"/>
      <c r="Q2413" s="294"/>
      <c r="R2413" s="339" t="s">
        <v>185</v>
      </c>
      <c r="S2413" s="340"/>
      <c r="T2413" s="289"/>
    </row>
    <row r="2414" spans="2:20" ht="18.75" customHeight="1">
      <c r="B2414" s="292">
        <f t="shared" si="618"/>
        <v>0</v>
      </c>
      <c r="C2414" s="338" t="s">
        <v>186</v>
      </c>
      <c r="D2414" s="479"/>
      <c r="E2414" s="480"/>
      <c r="F2414" s="480"/>
      <c r="G2414" s="480"/>
      <c r="H2414" s="480"/>
      <c r="I2414" s="481"/>
      <c r="J2414" s="294"/>
      <c r="K2414" s="294"/>
      <c r="L2414" s="295"/>
      <c r="M2414" s="294"/>
      <c r="N2414" s="294"/>
      <c r="O2414" s="294"/>
      <c r="P2414" s="296"/>
      <c r="Q2414" s="294"/>
      <c r="R2414" s="298" t="s">
        <v>189</v>
      </c>
      <c r="S2414" s="299"/>
      <c r="T2414" s="289"/>
    </row>
    <row r="2415" spans="2:20" ht="18.75" customHeight="1">
      <c r="B2415" s="292">
        <f t="shared" si="618"/>
        <v>0</v>
      </c>
      <c r="C2415" s="338" t="s">
        <v>190</v>
      </c>
      <c r="D2415" s="479"/>
      <c r="E2415" s="480"/>
      <c r="F2415" s="480"/>
      <c r="G2415" s="480"/>
      <c r="H2415" s="480"/>
      <c r="I2415" s="481"/>
      <c r="J2415" s="294"/>
      <c r="K2415" s="294"/>
      <c r="L2415" s="295"/>
      <c r="M2415" s="294"/>
      <c r="N2415" s="294"/>
      <c r="O2415" s="294"/>
      <c r="P2415" s="296"/>
      <c r="Q2415" s="294"/>
      <c r="R2415" s="298" t="s">
        <v>191</v>
      </c>
      <c r="S2415" s="299"/>
      <c r="T2415" s="289"/>
    </row>
    <row r="2416" spans="2:20" ht="18.75" customHeight="1">
      <c r="B2416" s="292"/>
      <c r="C2416" s="338" t="s">
        <v>172</v>
      </c>
      <c r="D2416" s="471"/>
      <c r="E2416" s="482"/>
      <c r="F2416" s="482"/>
      <c r="G2416" s="482"/>
      <c r="H2416" s="482"/>
      <c r="I2416" s="472"/>
      <c r="J2416" s="294"/>
      <c r="K2416" s="295"/>
      <c r="L2416" s="294"/>
      <c r="M2416" s="294"/>
      <c r="N2416" s="294"/>
      <c r="O2416" s="294"/>
      <c r="P2416" s="296"/>
      <c r="Q2416" s="294"/>
      <c r="R2416" s="298" t="s">
        <v>192</v>
      </c>
      <c r="S2416" s="299"/>
      <c r="T2416" s="289"/>
    </row>
    <row r="2417" spans="2:24" ht="18.75" customHeight="1">
      <c r="B2417" s="341">
        <f t="shared" ref="B2417" si="619">D2417</f>
        <v>0</v>
      </c>
      <c r="C2417" s="338" t="s">
        <v>193</v>
      </c>
      <c r="D2417" s="483"/>
      <c r="E2417" s="484"/>
      <c r="F2417" s="484"/>
      <c r="G2417" s="484"/>
      <c r="H2417" s="484"/>
      <c r="I2417" s="485"/>
      <c r="J2417" s="294"/>
      <c r="K2417" s="295"/>
      <c r="L2417" s="294"/>
      <c r="M2417" s="294"/>
      <c r="N2417" s="294"/>
      <c r="O2417" s="294"/>
      <c r="P2417" s="296"/>
      <c r="Q2417" s="294"/>
      <c r="R2417" s="296"/>
      <c r="S2417" s="296"/>
      <c r="T2417" s="289"/>
    </row>
    <row r="2418" spans="2:24" ht="12" customHeight="1">
      <c r="B2418" s="292"/>
      <c r="C2418" s="294"/>
      <c r="D2418" s="294"/>
      <c r="E2418" s="294"/>
      <c r="F2418" s="294"/>
      <c r="G2418" s="294"/>
      <c r="H2418" s="294"/>
      <c r="I2418" s="294"/>
      <c r="J2418" s="294"/>
      <c r="K2418" s="294"/>
      <c r="L2418" s="294"/>
      <c r="M2418" s="294"/>
      <c r="N2418" s="294"/>
      <c r="O2418" s="294"/>
      <c r="P2418" s="294"/>
      <c r="Q2418" s="294"/>
      <c r="R2418" s="294"/>
      <c r="S2418" s="294"/>
      <c r="T2418" s="289"/>
    </row>
    <row r="2419" spans="2:24" s="308" customFormat="1" ht="18.75" customHeight="1">
      <c r="B2419" s="301"/>
      <c r="C2419" s="338" t="s">
        <v>187</v>
      </c>
      <c r="D2419" s="303"/>
      <c r="E2419" s="303"/>
      <c r="F2419" s="303"/>
      <c r="G2419" s="303"/>
      <c r="H2419" s="303"/>
      <c r="I2419" s="303"/>
      <c r="J2419" s="303"/>
      <c r="K2419" s="303"/>
      <c r="L2419" s="303"/>
      <c r="M2419" s="303"/>
      <c r="N2419" s="303"/>
      <c r="O2419" s="304"/>
      <c r="P2419" s="305" t="s">
        <v>188</v>
      </c>
      <c r="Q2419" s="306"/>
      <c r="R2419" s="486" t="s">
        <v>194</v>
      </c>
      <c r="S2419" s="487"/>
      <c r="T2419" s="307"/>
      <c r="V2419" s="288"/>
      <c r="W2419" s="288"/>
      <c r="X2419" s="288"/>
    </row>
    <row r="2420" spans="2:24" ht="6" customHeight="1">
      <c r="B2420" s="292"/>
      <c r="C2420" s="294"/>
      <c r="D2420" s="294"/>
      <c r="E2420" s="294"/>
      <c r="F2420" s="294"/>
      <c r="G2420" s="294"/>
      <c r="H2420" s="294"/>
      <c r="I2420" s="294"/>
      <c r="J2420" s="294"/>
      <c r="K2420" s="294"/>
      <c r="L2420" s="294"/>
      <c r="M2420" s="294"/>
      <c r="N2420" s="294"/>
      <c r="O2420" s="294"/>
      <c r="P2420" s="294"/>
      <c r="Q2420" s="294"/>
      <c r="R2420" s="294"/>
      <c r="S2420" s="294"/>
      <c r="T2420" s="289"/>
    </row>
    <row r="2421" spans="2:24" ht="18.75" customHeight="1">
      <c r="B2421" s="292"/>
      <c r="C2421" s="342" t="s">
        <v>195</v>
      </c>
      <c r="D2421" s="310"/>
      <c r="E2421" s="310"/>
      <c r="F2421" s="310"/>
      <c r="G2421" s="310"/>
      <c r="H2421" s="310"/>
      <c r="I2421" s="310"/>
      <c r="J2421" s="310"/>
      <c r="K2421" s="310"/>
      <c r="L2421" s="310"/>
      <c r="M2421" s="310"/>
      <c r="N2421" s="310"/>
      <c r="O2421" s="311"/>
      <c r="P2421" s="312">
        <f t="shared" ref="P2421:P2431" si="620">SUM(D2421:O2421)</f>
        <v>0</v>
      </c>
      <c r="Q2421" s="294"/>
      <c r="R2421" s="471"/>
      <c r="S2421" s="472"/>
      <c r="T2421" s="289"/>
    </row>
    <row r="2422" spans="2:24" ht="18.75" customHeight="1">
      <c r="B2422" s="292"/>
      <c r="C2422" s="342" t="s">
        <v>196</v>
      </c>
      <c r="D2422" s="155"/>
      <c r="E2422" s="155"/>
      <c r="F2422" s="155"/>
      <c r="G2422" s="155"/>
      <c r="H2422" s="155"/>
      <c r="I2422" s="155"/>
      <c r="J2422" s="155"/>
      <c r="K2422" s="155"/>
      <c r="L2422" s="155"/>
      <c r="M2422" s="155"/>
      <c r="N2422" s="155"/>
      <c r="O2422" s="156"/>
      <c r="P2422" s="312">
        <f t="shared" si="620"/>
        <v>0</v>
      </c>
      <c r="Q2422" s="294"/>
      <c r="R2422" s="471"/>
      <c r="S2422" s="472"/>
      <c r="T2422" s="289"/>
    </row>
    <row r="2423" spans="2:24" ht="18.75" customHeight="1">
      <c r="B2423" s="292"/>
      <c r="C2423" s="343" t="s">
        <v>197</v>
      </c>
      <c r="D2423" s="310"/>
      <c r="E2423" s="310"/>
      <c r="F2423" s="310"/>
      <c r="G2423" s="310"/>
      <c r="H2423" s="310"/>
      <c r="I2423" s="310"/>
      <c r="J2423" s="310"/>
      <c r="K2423" s="310"/>
      <c r="L2423" s="310"/>
      <c r="M2423" s="310"/>
      <c r="N2423" s="310"/>
      <c r="O2423" s="311"/>
      <c r="P2423" s="312">
        <f t="shared" si="620"/>
        <v>0</v>
      </c>
      <c r="Q2423" s="294"/>
      <c r="R2423" s="471"/>
      <c r="S2423" s="472"/>
      <c r="T2423" s="289"/>
    </row>
    <row r="2424" spans="2:24" ht="18.75" customHeight="1">
      <c r="B2424" s="292"/>
      <c r="C2424" s="343" t="s">
        <v>198</v>
      </c>
      <c r="D2424" s="310"/>
      <c r="E2424" s="310"/>
      <c r="F2424" s="310"/>
      <c r="G2424" s="310"/>
      <c r="H2424" s="310"/>
      <c r="I2424" s="310"/>
      <c r="J2424" s="310"/>
      <c r="K2424" s="310"/>
      <c r="L2424" s="310"/>
      <c r="M2424" s="310"/>
      <c r="N2424" s="310"/>
      <c r="O2424" s="311"/>
      <c r="P2424" s="312">
        <f t="shared" si="620"/>
        <v>0</v>
      </c>
      <c r="Q2424" s="294"/>
      <c r="R2424" s="471"/>
      <c r="S2424" s="472"/>
      <c r="T2424" s="289"/>
    </row>
    <row r="2425" spans="2:24" ht="18.75" customHeight="1">
      <c r="B2425" s="292"/>
      <c r="C2425" s="343" t="s">
        <v>199</v>
      </c>
      <c r="D2425" s="310"/>
      <c r="E2425" s="310"/>
      <c r="F2425" s="310"/>
      <c r="G2425" s="310"/>
      <c r="H2425" s="310"/>
      <c r="I2425" s="310"/>
      <c r="J2425" s="310"/>
      <c r="K2425" s="310"/>
      <c r="L2425" s="310"/>
      <c r="M2425" s="310"/>
      <c r="N2425" s="310"/>
      <c r="O2425" s="311"/>
      <c r="P2425" s="312">
        <f t="shared" si="620"/>
        <v>0</v>
      </c>
      <c r="Q2425" s="294"/>
      <c r="R2425" s="471"/>
      <c r="S2425" s="472"/>
      <c r="T2425" s="289"/>
    </row>
    <row r="2426" spans="2:24" ht="18.75" customHeight="1">
      <c r="B2426" s="292"/>
      <c r="C2426" s="343" t="s">
        <v>200</v>
      </c>
      <c r="D2426" s="310"/>
      <c r="E2426" s="310"/>
      <c r="F2426" s="310"/>
      <c r="G2426" s="310"/>
      <c r="H2426" s="310"/>
      <c r="I2426" s="310"/>
      <c r="J2426" s="310"/>
      <c r="K2426" s="310"/>
      <c r="L2426" s="310"/>
      <c r="M2426" s="310"/>
      <c r="N2426" s="310"/>
      <c r="O2426" s="311"/>
      <c r="P2426" s="312">
        <f t="shared" si="620"/>
        <v>0</v>
      </c>
      <c r="Q2426" s="294"/>
      <c r="R2426" s="471"/>
      <c r="S2426" s="472"/>
      <c r="T2426" s="289"/>
    </row>
    <row r="2427" spans="2:24" ht="18.75" customHeight="1">
      <c r="B2427" s="292"/>
      <c r="C2427" s="343" t="s">
        <v>201</v>
      </c>
      <c r="D2427" s="310"/>
      <c r="E2427" s="310"/>
      <c r="F2427" s="310"/>
      <c r="G2427" s="310"/>
      <c r="H2427" s="310"/>
      <c r="I2427" s="310"/>
      <c r="J2427" s="310"/>
      <c r="K2427" s="310"/>
      <c r="L2427" s="310"/>
      <c r="M2427" s="310"/>
      <c r="N2427" s="310"/>
      <c r="O2427" s="311"/>
      <c r="P2427" s="312">
        <f t="shared" si="620"/>
        <v>0</v>
      </c>
      <c r="Q2427" s="294"/>
      <c r="R2427" s="471"/>
      <c r="S2427" s="472"/>
      <c r="T2427" s="289"/>
    </row>
    <row r="2428" spans="2:24" ht="18.75" customHeight="1">
      <c r="B2428" s="292"/>
      <c r="C2428" s="343" t="s">
        <v>202</v>
      </c>
      <c r="D2428" s="310"/>
      <c r="E2428" s="310"/>
      <c r="F2428" s="310"/>
      <c r="G2428" s="310"/>
      <c r="H2428" s="310"/>
      <c r="I2428" s="310"/>
      <c r="J2428" s="310"/>
      <c r="K2428" s="310"/>
      <c r="L2428" s="310"/>
      <c r="M2428" s="310"/>
      <c r="N2428" s="310"/>
      <c r="O2428" s="311"/>
      <c r="P2428" s="312">
        <f t="shared" si="620"/>
        <v>0</v>
      </c>
      <c r="Q2428" s="294"/>
      <c r="R2428" s="471"/>
      <c r="S2428" s="472"/>
      <c r="T2428" s="289"/>
    </row>
    <row r="2429" spans="2:24" ht="18.75" customHeight="1">
      <c r="B2429" s="292"/>
      <c r="C2429" s="343" t="s">
        <v>203</v>
      </c>
      <c r="D2429" s="310"/>
      <c r="E2429" s="310"/>
      <c r="F2429" s="310"/>
      <c r="G2429" s="310"/>
      <c r="H2429" s="310"/>
      <c r="I2429" s="310"/>
      <c r="J2429" s="310"/>
      <c r="K2429" s="310"/>
      <c r="L2429" s="310"/>
      <c r="M2429" s="310"/>
      <c r="N2429" s="310"/>
      <c r="O2429" s="311"/>
      <c r="P2429" s="312">
        <f t="shared" si="620"/>
        <v>0</v>
      </c>
      <c r="Q2429" s="294"/>
      <c r="R2429" s="471"/>
      <c r="S2429" s="472"/>
      <c r="T2429" s="289"/>
    </row>
    <row r="2430" spans="2:24" ht="18.75" customHeight="1">
      <c r="B2430" s="292"/>
      <c r="C2430" s="343" t="s">
        <v>204</v>
      </c>
      <c r="D2430" s="310"/>
      <c r="E2430" s="310"/>
      <c r="F2430" s="310"/>
      <c r="G2430" s="310"/>
      <c r="H2430" s="310"/>
      <c r="I2430" s="310"/>
      <c r="J2430" s="310"/>
      <c r="K2430" s="310"/>
      <c r="L2430" s="310"/>
      <c r="M2430" s="310"/>
      <c r="N2430" s="310"/>
      <c r="O2430" s="311"/>
      <c r="P2430" s="312">
        <f t="shared" si="620"/>
        <v>0</v>
      </c>
      <c r="Q2430" s="294"/>
      <c r="R2430" s="471"/>
      <c r="S2430" s="472"/>
      <c r="T2430" s="289"/>
    </row>
    <row r="2431" spans="2:24" ht="18.75" customHeight="1">
      <c r="B2431" s="292"/>
      <c r="C2431" s="338" t="s">
        <v>205</v>
      </c>
      <c r="D2431" s="344">
        <f t="shared" ref="D2431:O2431" si="621">SUBTOTAL(9,D2421:D2430)</f>
        <v>0</v>
      </c>
      <c r="E2431" s="344">
        <f t="shared" si="621"/>
        <v>0</v>
      </c>
      <c r="F2431" s="344">
        <f t="shared" si="621"/>
        <v>0</v>
      </c>
      <c r="G2431" s="344">
        <f t="shared" si="621"/>
        <v>0</v>
      </c>
      <c r="H2431" s="344">
        <f t="shared" si="621"/>
        <v>0</v>
      </c>
      <c r="I2431" s="344">
        <f t="shared" si="621"/>
        <v>0</v>
      </c>
      <c r="J2431" s="344">
        <f t="shared" si="621"/>
        <v>0</v>
      </c>
      <c r="K2431" s="344">
        <f t="shared" si="621"/>
        <v>0</v>
      </c>
      <c r="L2431" s="344">
        <f t="shared" si="621"/>
        <v>0</v>
      </c>
      <c r="M2431" s="344">
        <f t="shared" si="621"/>
        <v>0</v>
      </c>
      <c r="N2431" s="344">
        <f t="shared" si="621"/>
        <v>0</v>
      </c>
      <c r="O2431" s="345">
        <f t="shared" si="621"/>
        <v>0</v>
      </c>
      <c r="P2431" s="312">
        <f t="shared" si="620"/>
        <v>0</v>
      </c>
      <c r="Q2431" s="294"/>
      <c r="R2431" s="471"/>
      <c r="S2431" s="472"/>
      <c r="T2431" s="289"/>
    </row>
    <row r="2432" spans="2:24" ht="18.75" customHeight="1">
      <c r="B2432" s="292"/>
      <c r="C2432" s="313" t="s">
        <v>206</v>
      </c>
      <c r="D2432" s="315"/>
      <c r="E2432" s="315"/>
      <c r="F2432" s="315"/>
      <c r="G2432" s="315"/>
      <c r="H2432" s="315"/>
      <c r="I2432" s="315"/>
      <c r="J2432" s="315"/>
      <c r="K2432" s="315"/>
      <c r="L2432" s="315"/>
      <c r="M2432" s="315"/>
      <c r="N2432" s="315"/>
      <c r="O2432" s="316"/>
      <c r="P2432" s="312">
        <f t="shared" ref="P2432:P2442" si="622">SUM(D2432:O2432)</f>
        <v>0</v>
      </c>
      <c r="Q2432" s="294"/>
      <c r="R2432" s="471"/>
      <c r="S2432" s="472"/>
      <c r="T2432" s="289"/>
    </row>
    <row r="2433" spans="2:20" ht="18.75" customHeight="1">
      <c r="B2433" s="292"/>
      <c r="C2433" s="313" t="s">
        <v>207</v>
      </c>
      <c r="D2433" s="315"/>
      <c r="E2433" s="315"/>
      <c r="F2433" s="315"/>
      <c r="G2433" s="315"/>
      <c r="H2433" s="315"/>
      <c r="I2433" s="315"/>
      <c r="J2433" s="315"/>
      <c r="K2433" s="315"/>
      <c r="L2433" s="315"/>
      <c r="M2433" s="315"/>
      <c r="N2433" s="315"/>
      <c r="O2433" s="316"/>
      <c r="P2433" s="312">
        <f t="shared" si="622"/>
        <v>0</v>
      </c>
      <c r="Q2433" s="294"/>
      <c r="R2433" s="471"/>
      <c r="S2433" s="472"/>
      <c r="T2433" s="289"/>
    </row>
    <row r="2434" spans="2:20" ht="18.75" customHeight="1">
      <c r="B2434" s="292"/>
      <c r="C2434" s="338" t="s">
        <v>208</v>
      </c>
      <c r="D2434" s="344">
        <f t="shared" ref="D2434:O2434" si="623">SUBTOTAL(9,D2432:D2433)</f>
        <v>0</v>
      </c>
      <c r="E2434" s="344">
        <f t="shared" si="623"/>
        <v>0</v>
      </c>
      <c r="F2434" s="344">
        <f t="shared" si="623"/>
        <v>0</v>
      </c>
      <c r="G2434" s="344">
        <f t="shared" si="623"/>
        <v>0</v>
      </c>
      <c r="H2434" s="344">
        <f t="shared" si="623"/>
        <v>0</v>
      </c>
      <c r="I2434" s="344">
        <f t="shared" si="623"/>
        <v>0</v>
      </c>
      <c r="J2434" s="344">
        <f t="shared" si="623"/>
        <v>0</v>
      </c>
      <c r="K2434" s="344">
        <f t="shared" si="623"/>
        <v>0</v>
      </c>
      <c r="L2434" s="344">
        <f t="shared" si="623"/>
        <v>0</v>
      </c>
      <c r="M2434" s="344">
        <f t="shared" si="623"/>
        <v>0</v>
      </c>
      <c r="N2434" s="344">
        <f t="shared" si="623"/>
        <v>0</v>
      </c>
      <c r="O2434" s="345">
        <f t="shared" si="623"/>
        <v>0</v>
      </c>
      <c r="P2434" s="312">
        <f t="shared" si="622"/>
        <v>0</v>
      </c>
      <c r="Q2434" s="294"/>
      <c r="R2434" s="471"/>
      <c r="S2434" s="472"/>
      <c r="T2434" s="289"/>
    </row>
    <row r="2435" spans="2:20" ht="18.75" customHeight="1">
      <c r="B2435" s="292"/>
      <c r="C2435" s="313" t="s">
        <v>209</v>
      </c>
      <c r="D2435" s="315"/>
      <c r="E2435" s="315"/>
      <c r="F2435" s="315"/>
      <c r="G2435" s="315"/>
      <c r="H2435" s="315"/>
      <c r="I2435" s="315"/>
      <c r="J2435" s="315"/>
      <c r="K2435" s="315"/>
      <c r="L2435" s="315"/>
      <c r="M2435" s="315"/>
      <c r="N2435" s="315"/>
      <c r="O2435" s="316"/>
      <c r="P2435" s="312">
        <f t="shared" si="622"/>
        <v>0</v>
      </c>
      <c r="Q2435" s="294"/>
      <c r="R2435" s="471"/>
      <c r="S2435" s="472"/>
      <c r="T2435" s="289"/>
    </row>
    <row r="2436" spans="2:20" ht="18.75" customHeight="1">
      <c r="B2436" s="292"/>
      <c r="C2436" s="313" t="s">
        <v>210</v>
      </c>
      <c r="D2436" s="315"/>
      <c r="E2436" s="315"/>
      <c r="F2436" s="315"/>
      <c r="G2436" s="315"/>
      <c r="H2436" s="315"/>
      <c r="I2436" s="315"/>
      <c r="J2436" s="315"/>
      <c r="K2436" s="315"/>
      <c r="L2436" s="315"/>
      <c r="M2436" s="315"/>
      <c r="N2436" s="315"/>
      <c r="O2436" s="316"/>
      <c r="P2436" s="312">
        <f t="shared" si="622"/>
        <v>0</v>
      </c>
      <c r="Q2436" s="294"/>
      <c r="R2436" s="471"/>
      <c r="S2436" s="472"/>
      <c r="T2436" s="289"/>
    </row>
    <row r="2437" spans="2:20" ht="18.75" customHeight="1">
      <c r="B2437" s="292"/>
      <c r="C2437" s="313" t="s">
        <v>211</v>
      </c>
      <c r="D2437" s="315"/>
      <c r="E2437" s="315"/>
      <c r="F2437" s="315"/>
      <c r="G2437" s="315"/>
      <c r="H2437" s="315"/>
      <c r="I2437" s="315"/>
      <c r="J2437" s="315"/>
      <c r="K2437" s="315"/>
      <c r="L2437" s="315"/>
      <c r="M2437" s="315"/>
      <c r="N2437" s="315"/>
      <c r="O2437" s="316"/>
      <c r="P2437" s="312">
        <f t="shared" si="622"/>
        <v>0</v>
      </c>
      <c r="Q2437" s="294"/>
      <c r="R2437" s="471"/>
      <c r="S2437" s="472"/>
      <c r="T2437" s="289"/>
    </row>
    <row r="2438" spans="2:20" ht="18.75" customHeight="1">
      <c r="B2438" s="292"/>
      <c r="C2438" s="313" t="s">
        <v>212</v>
      </c>
      <c r="D2438" s="315"/>
      <c r="E2438" s="315"/>
      <c r="F2438" s="315"/>
      <c r="G2438" s="315"/>
      <c r="H2438" s="315"/>
      <c r="I2438" s="315"/>
      <c r="J2438" s="315"/>
      <c r="K2438" s="315"/>
      <c r="L2438" s="315"/>
      <c r="M2438" s="315"/>
      <c r="N2438" s="315"/>
      <c r="O2438" s="316"/>
      <c r="P2438" s="312">
        <f t="shared" si="622"/>
        <v>0</v>
      </c>
      <c r="Q2438" s="294"/>
      <c r="R2438" s="471"/>
      <c r="S2438" s="472"/>
      <c r="T2438" s="289"/>
    </row>
    <row r="2439" spans="2:20" ht="18.75" customHeight="1">
      <c r="B2439" s="292"/>
      <c r="C2439" s="342" t="s">
        <v>213</v>
      </c>
      <c r="D2439" s="310"/>
      <c r="E2439" s="310"/>
      <c r="F2439" s="310"/>
      <c r="G2439" s="310"/>
      <c r="H2439" s="310"/>
      <c r="I2439" s="310"/>
      <c r="J2439" s="310"/>
      <c r="K2439" s="310"/>
      <c r="L2439" s="310"/>
      <c r="M2439" s="310"/>
      <c r="N2439" s="310"/>
      <c r="O2439" s="311"/>
      <c r="P2439" s="312">
        <f t="shared" si="622"/>
        <v>0</v>
      </c>
      <c r="Q2439" s="294"/>
      <c r="R2439" s="471"/>
      <c r="S2439" s="472"/>
      <c r="T2439" s="289"/>
    </row>
    <row r="2440" spans="2:20" ht="18.75" customHeight="1">
      <c r="B2440" s="292"/>
      <c r="C2440" s="346" t="s">
        <v>214</v>
      </c>
      <c r="D2440" s="310"/>
      <c r="E2440" s="310"/>
      <c r="F2440" s="310"/>
      <c r="G2440" s="310"/>
      <c r="H2440" s="310"/>
      <c r="I2440" s="310"/>
      <c r="J2440" s="310"/>
      <c r="K2440" s="310"/>
      <c r="L2440" s="310"/>
      <c r="M2440" s="310"/>
      <c r="N2440" s="310"/>
      <c r="O2440" s="311"/>
      <c r="P2440" s="312">
        <f t="shared" si="622"/>
        <v>0</v>
      </c>
      <c r="Q2440" s="294"/>
      <c r="R2440" s="471"/>
      <c r="S2440" s="472"/>
      <c r="T2440" s="289"/>
    </row>
    <row r="2441" spans="2:20" ht="18.75" customHeight="1">
      <c r="B2441" s="292"/>
      <c r="C2441" s="347" t="s">
        <v>215</v>
      </c>
      <c r="D2441" s="318"/>
      <c r="E2441" s="318"/>
      <c r="F2441" s="318"/>
      <c r="G2441" s="318"/>
      <c r="H2441" s="318"/>
      <c r="I2441" s="318"/>
      <c r="J2441" s="318"/>
      <c r="K2441" s="318"/>
      <c r="L2441" s="318"/>
      <c r="M2441" s="318"/>
      <c r="N2441" s="318"/>
      <c r="O2441" s="319"/>
      <c r="P2441" s="320">
        <f t="shared" si="622"/>
        <v>0</v>
      </c>
      <c r="Q2441" s="294"/>
      <c r="R2441" s="473"/>
      <c r="S2441" s="474"/>
      <c r="T2441" s="289"/>
    </row>
    <row r="2442" spans="2:20" ht="18.75" customHeight="1">
      <c r="B2442" s="292"/>
      <c r="C2442" s="348" t="s">
        <v>216</v>
      </c>
      <c r="D2442" s="322">
        <f t="shared" ref="D2442:O2442" si="624">SUBTOTAL(9,D2421:D2441)</f>
        <v>0</v>
      </c>
      <c r="E2442" s="322">
        <f t="shared" si="624"/>
        <v>0</v>
      </c>
      <c r="F2442" s="322">
        <f t="shared" si="624"/>
        <v>0</v>
      </c>
      <c r="G2442" s="322">
        <f t="shared" si="624"/>
        <v>0</v>
      </c>
      <c r="H2442" s="322">
        <f t="shared" si="624"/>
        <v>0</v>
      </c>
      <c r="I2442" s="322">
        <f t="shared" si="624"/>
        <v>0</v>
      </c>
      <c r="J2442" s="322">
        <f t="shared" si="624"/>
        <v>0</v>
      </c>
      <c r="K2442" s="322">
        <f t="shared" si="624"/>
        <v>0</v>
      </c>
      <c r="L2442" s="322">
        <f t="shared" si="624"/>
        <v>0</v>
      </c>
      <c r="M2442" s="322">
        <f t="shared" si="624"/>
        <v>0</v>
      </c>
      <c r="N2442" s="322">
        <f t="shared" si="624"/>
        <v>0</v>
      </c>
      <c r="O2442" s="323">
        <f t="shared" si="624"/>
        <v>0</v>
      </c>
      <c r="P2442" s="324">
        <f t="shared" si="622"/>
        <v>0</v>
      </c>
      <c r="Q2442" s="294"/>
      <c r="R2442" s="475"/>
      <c r="S2442" s="476"/>
      <c r="T2442" s="289"/>
    </row>
    <row r="2443" spans="2:20" ht="6" customHeight="1">
      <c r="B2443" s="292"/>
      <c r="C2443" s="294"/>
      <c r="D2443" s="294"/>
      <c r="E2443" s="294"/>
      <c r="F2443" s="294"/>
      <c r="G2443" s="294"/>
      <c r="H2443" s="294"/>
      <c r="I2443" s="294"/>
      <c r="J2443" s="294"/>
      <c r="K2443" s="294"/>
      <c r="L2443" s="294"/>
      <c r="M2443" s="294"/>
      <c r="N2443" s="294"/>
      <c r="O2443" s="294"/>
      <c r="P2443" s="294"/>
      <c r="Q2443" s="294"/>
      <c r="R2443" s="325"/>
      <c r="S2443" s="325"/>
      <c r="T2443" s="289"/>
    </row>
    <row r="2444" spans="2:20" ht="18.75" customHeight="1">
      <c r="B2444" s="326"/>
      <c r="C2444" s="342" t="s">
        <v>217</v>
      </c>
      <c r="D2444" s="327"/>
      <c r="E2444" s="327"/>
      <c r="F2444" s="327"/>
      <c r="G2444" s="327"/>
      <c r="H2444" s="327"/>
      <c r="I2444" s="327"/>
      <c r="J2444" s="327"/>
      <c r="K2444" s="327"/>
      <c r="L2444" s="327"/>
      <c r="M2444" s="327"/>
      <c r="N2444" s="327"/>
      <c r="O2444" s="328"/>
      <c r="P2444" s="329">
        <f t="shared" ref="P2444:P2445" si="625">SUM(D2444:O2444)</f>
        <v>0</v>
      </c>
      <c r="Q2444" s="294"/>
      <c r="R2444" s="471"/>
      <c r="S2444" s="472"/>
      <c r="T2444" s="289"/>
    </row>
    <row r="2445" spans="2:20" ht="18.75" customHeight="1">
      <c r="B2445" s="326"/>
      <c r="C2445" s="342" t="s">
        <v>218</v>
      </c>
      <c r="D2445" s="327"/>
      <c r="E2445" s="327"/>
      <c r="F2445" s="327"/>
      <c r="G2445" s="327"/>
      <c r="H2445" s="327"/>
      <c r="I2445" s="327"/>
      <c r="J2445" s="327"/>
      <c r="K2445" s="327"/>
      <c r="L2445" s="327"/>
      <c r="M2445" s="327"/>
      <c r="N2445" s="330"/>
      <c r="O2445" s="331"/>
      <c r="P2445" s="332">
        <f t="shared" si="625"/>
        <v>0</v>
      </c>
      <c r="Q2445" s="294"/>
      <c r="R2445" s="473"/>
      <c r="S2445" s="474"/>
      <c r="T2445" s="289"/>
    </row>
    <row r="2446" spans="2:20" s="308" customFormat="1" ht="18.75" customHeight="1">
      <c r="B2446" s="301"/>
      <c r="C2446" s="294"/>
      <c r="D2446" s="294"/>
      <c r="E2446" s="294"/>
      <c r="F2446" s="294"/>
      <c r="G2446" s="294"/>
      <c r="H2446" s="294"/>
      <c r="I2446" s="294"/>
      <c r="J2446" s="294"/>
      <c r="K2446" s="294"/>
      <c r="L2446" s="294"/>
      <c r="M2446" s="294"/>
      <c r="N2446" s="349" t="s">
        <v>219</v>
      </c>
      <c r="O2446" s="349"/>
      <c r="P2446" s="335">
        <f t="shared" ref="P2446:P2483" si="626">ROUND(IF(P2444*P2445=0,0,P2442/P2444*P2445),2)</f>
        <v>0</v>
      </c>
      <c r="Q2446" s="306"/>
      <c r="R2446" s="477"/>
      <c r="S2446" s="478"/>
      <c r="T2446" s="307"/>
    </row>
    <row r="2447" spans="2:20" ht="30" customHeight="1">
      <c r="B2447" s="289"/>
      <c r="C2447" s="294"/>
      <c r="D2447" s="294"/>
      <c r="E2447" s="294"/>
      <c r="F2447" s="294"/>
      <c r="G2447" s="294"/>
      <c r="H2447" s="294"/>
      <c r="I2447" s="294"/>
      <c r="J2447" s="294"/>
      <c r="K2447" s="294"/>
      <c r="L2447" s="294"/>
      <c r="M2447" s="294"/>
      <c r="N2447" s="294"/>
      <c r="O2447" s="294"/>
      <c r="P2447" s="294"/>
      <c r="Q2447" s="294"/>
      <c r="R2447" s="294"/>
      <c r="S2447" s="294"/>
      <c r="T2447" s="289"/>
    </row>
    <row r="2448" spans="2:20" ht="18.75" customHeight="1">
      <c r="B2448" s="292">
        <f t="shared" ref="B2448" si="627">D2448</f>
        <v>0</v>
      </c>
      <c r="C2448" s="337" t="s">
        <v>183</v>
      </c>
      <c r="D2448" s="479"/>
      <c r="E2448" s="480"/>
      <c r="F2448" s="480"/>
      <c r="G2448" s="480"/>
      <c r="H2448" s="480"/>
      <c r="I2448" s="481"/>
      <c r="J2448" s="294"/>
      <c r="K2448" s="294"/>
      <c r="L2448" s="295"/>
      <c r="M2448" s="294"/>
      <c r="N2448" s="294"/>
      <c r="O2448" s="294"/>
      <c r="P2448" s="296"/>
      <c r="Q2448" s="294"/>
      <c r="R2448" s="296"/>
      <c r="S2448" s="296"/>
      <c r="T2448" s="289"/>
    </row>
    <row r="2449" spans="2:24" ht="18.75" customHeight="1">
      <c r="B2449" s="292"/>
      <c r="C2449" s="338" t="s">
        <v>184</v>
      </c>
      <c r="D2449" s="479"/>
      <c r="E2449" s="480"/>
      <c r="F2449" s="480"/>
      <c r="G2449" s="480"/>
      <c r="H2449" s="480"/>
      <c r="I2449" s="481"/>
      <c r="J2449" s="294"/>
      <c r="K2449" s="295"/>
      <c r="L2449" s="294"/>
      <c r="M2449" s="294"/>
      <c r="N2449" s="294"/>
      <c r="O2449" s="294"/>
      <c r="P2449" s="296"/>
      <c r="Q2449" s="294"/>
      <c r="R2449" s="296"/>
      <c r="S2449" s="296"/>
      <c r="T2449" s="289"/>
    </row>
    <row r="2450" spans="2:24" ht="18.75" customHeight="1">
      <c r="B2450" s="292">
        <f t="shared" ref="B2450:B2452" si="628">D2450</f>
        <v>0</v>
      </c>
      <c r="C2450" s="338" t="s">
        <v>8</v>
      </c>
      <c r="D2450" s="479"/>
      <c r="E2450" s="480"/>
      <c r="F2450" s="480"/>
      <c r="G2450" s="480"/>
      <c r="H2450" s="480"/>
      <c r="I2450" s="481"/>
      <c r="J2450" s="294"/>
      <c r="K2450" s="294"/>
      <c r="L2450" s="295"/>
      <c r="M2450" s="294"/>
      <c r="N2450" s="294"/>
      <c r="O2450" s="294"/>
      <c r="P2450" s="296"/>
      <c r="Q2450" s="294"/>
      <c r="R2450" s="339" t="s">
        <v>185</v>
      </c>
      <c r="S2450" s="340"/>
      <c r="T2450" s="289"/>
    </row>
    <row r="2451" spans="2:24" ht="18.75" customHeight="1">
      <c r="B2451" s="292">
        <f t="shared" si="628"/>
        <v>0</v>
      </c>
      <c r="C2451" s="338" t="s">
        <v>186</v>
      </c>
      <c r="D2451" s="479"/>
      <c r="E2451" s="480"/>
      <c r="F2451" s="480"/>
      <c r="G2451" s="480"/>
      <c r="H2451" s="480"/>
      <c r="I2451" s="481"/>
      <c r="J2451" s="294"/>
      <c r="K2451" s="294"/>
      <c r="L2451" s="295"/>
      <c r="M2451" s="294"/>
      <c r="N2451" s="294"/>
      <c r="O2451" s="294"/>
      <c r="P2451" s="296"/>
      <c r="Q2451" s="294"/>
      <c r="R2451" s="298" t="s">
        <v>189</v>
      </c>
      <c r="S2451" s="299"/>
      <c r="T2451" s="289"/>
    </row>
    <row r="2452" spans="2:24" ht="18.75" customHeight="1">
      <c r="B2452" s="292">
        <f t="shared" si="628"/>
        <v>0</v>
      </c>
      <c r="C2452" s="338" t="s">
        <v>190</v>
      </c>
      <c r="D2452" s="479"/>
      <c r="E2452" s="480"/>
      <c r="F2452" s="480"/>
      <c r="G2452" s="480"/>
      <c r="H2452" s="480"/>
      <c r="I2452" s="481"/>
      <c r="J2452" s="294"/>
      <c r="K2452" s="294"/>
      <c r="L2452" s="295"/>
      <c r="M2452" s="294"/>
      <c r="N2452" s="294"/>
      <c r="O2452" s="294"/>
      <c r="P2452" s="296"/>
      <c r="Q2452" s="294"/>
      <c r="R2452" s="298" t="s">
        <v>191</v>
      </c>
      <c r="S2452" s="299"/>
      <c r="T2452" s="289"/>
    </row>
    <row r="2453" spans="2:24" ht="18.75" customHeight="1">
      <c r="B2453" s="292"/>
      <c r="C2453" s="338" t="s">
        <v>172</v>
      </c>
      <c r="D2453" s="471"/>
      <c r="E2453" s="482"/>
      <c r="F2453" s="482"/>
      <c r="G2453" s="482"/>
      <c r="H2453" s="482"/>
      <c r="I2453" s="472"/>
      <c r="J2453" s="294"/>
      <c r="K2453" s="295"/>
      <c r="L2453" s="294"/>
      <c r="M2453" s="294"/>
      <c r="N2453" s="294"/>
      <c r="O2453" s="294"/>
      <c r="P2453" s="296"/>
      <c r="Q2453" s="294"/>
      <c r="R2453" s="298" t="s">
        <v>192</v>
      </c>
      <c r="S2453" s="299"/>
      <c r="T2453" s="289"/>
    </row>
    <row r="2454" spans="2:24" ht="18.75" customHeight="1">
      <c r="B2454" s="341">
        <f t="shared" ref="B2454" si="629">D2454</f>
        <v>0</v>
      </c>
      <c r="C2454" s="338" t="s">
        <v>193</v>
      </c>
      <c r="D2454" s="483"/>
      <c r="E2454" s="484"/>
      <c r="F2454" s="484"/>
      <c r="G2454" s="484"/>
      <c r="H2454" s="484"/>
      <c r="I2454" s="485"/>
      <c r="J2454" s="294"/>
      <c r="K2454" s="295"/>
      <c r="L2454" s="294"/>
      <c r="M2454" s="294"/>
      <c r="N2454" s="294"/>
      <c r="O2454" s="294"/>
      <c r="P2454" s="296"/>
      <c r="Q2454" s="294"/>
      <c r="R2454" s="296"/>
      <c r="S2454" s="296"/>
      <c r="T2454" s="289"/>
    </row>
    <row r="2455" spans="2:24" ht="12" customHeight="1">
      <c r="B2455" s="292"/>
      <c r="C2455" s="294"/>
      <c r="D2455" s="294"/>
      <c r="E2455" s="294"/>
      <c r="F2455" s="294"/>
      <c r="G2455" s="294"/>
      <c r="H2455" s="294"/>
      <c r="I2455" s="294"/>
      <c r="J2455" s="294"/>
      <c r="K2455" s="294"/>
      <c r="L2455" s="294"/>
      <c r="M2455" s="294"/>
      <c r="N2455" s="294"/>
      <c r="O2455" s="294"/>
      <c r="P2455" s="294"/>
      <c r="Q2455" s="294"/>
      <c r="R2455" s="294"/>
      <c r="S2455" s="294"/>
      <c r="T2455" s="289"/>
    </row>
    <row r="2456" spans="2:24" s="308" customFormat="1" ht="18.75" customHeight="1">
      <c r="B2456" s="301"/>
      <c r="C2456" s="338" t="s">
        <v>187</v>
      </c>
      <c r="D2456" s="303"/>
      <c r="E2456" s="303"/>
      <c r="F2456" s="303"/>
      <c r="G2456" s="303"/>
      <c r="H2456" s="303"/>
      <c r="I2456" s="303"/>
      <c r="J2456" s="303"/>
      <c r="K2456" s="303"/>
      <c r="L2456" s="303"/>
      <c r="M2456" s="303"/>
      <c r="N2456" s="303"/>
      <c r="O2456" s="304"/>
      <c r="P2456" s="305" t="s">
        <v>188</v>
      </c>
      <c r="Q2456" s="306"/>
      <c r="R2456" s="486" t="s">
        <v>194</v>
      </c>
      <c r="S2456" s="487"/>
      <c r="T2456" s="307"/>
      <c r="V2456" s="288"/>
      <c r="W2456" s="288"/>
      <c r="X2456" s="288"/>
    </row>
    <row r="2457" spans="2:24" ht="6" customHeight="1">
      <c r="B2457" s="292"/>
      <c r="C2457" s="294"/>
      <c r="D2457" s="294"/>
      <c r="E2457" s="294"/>
      <c r="F2457" s="294"/>
      <c r="G2457" s="294"/>
      <c r="H2457" s="294"/>
      <c r="I2457" s="294"/>
      <c r="J2457" s="294"/>
      <c r="K2457" s="294"/>
      <c r="L2457" s="294"/>
      <c r="M2457" s="294"/>
      <c r="N2457" s="294"/>
      <c r="O2457" s="294"/>
      <c r="P2457" s="294"/>
      <c r="Q2457" s="294"/>
      <c r="R2457" s="294"/>
      <c r="S2457" s="294"/>
      <c r="T2457" s="289"/>
    </row>
    <row r="2458" spans="2:24" ht="18.75" customHeight="1">
      <c r="B2458" s="292"/>
      <c r="C2458" s="342" t="s">
        <v>195</v>
      </c>
      <c r="D2458" s="310"/>
      <c r="E2458" s="310"/>
      <c r="F2458" s="310"/>
      <c r="G2458" s="310"/>
      <c r="H2458" s="310"/>
      <c r="I2458" s="310"/>
      <c r="J2458" s="310"/>
      <c r="K2458" s="310"/>
      <c r="L2458" s="310"/>
      <c r="M2458" s="310"/>
      <c r="N2458" s="310"/>
      <c r="O2458" s="311"/>
      <c r="P2458" s="312">
        <f t="shared" ref="P2458:P2468" si="630">SUM(D2458:O2458)</f>
        <v>0</v>
      </c>
      <c r="Q2458" s="294"/>
      <c r="R2458" s="471"/>
      <c r="S2458" s="472"/>
      <c r="T2458" s="289"/>
    </row>
    <row r="2459" spans="2:24" ht="18.75" customHeight="1">
      <c r="B2459" s="292"/>
      <c r="C2459" s="342" t="s">
        <v>196</v>
      </c>
      <c r="D2459" s="155"/>
      <c r="E2459" s="155"/>
      <c r="F2459" s="155"/>
      <c r="G2459" s="155"/>
      <c r="H2459" s="155"/>
      <c r="I2459" s="155"/>
      <c r="J2459" s="155"/>
      <c r="K2459" s="155"/>
      <c r="L2459" s="155"/>
      <c r="M2459" s="155"/>
      <c r="N2459" s="155"/>
      <c r="O2459" s="156"/>
      <c r="P2459" s="312">
        <f t="shared" si="630"/>
        <v>0</v>
      </c>
      <c r="Q2459" s="294"/>
      <c r="R2459" s="471"/>
      <c r="S2459" s="472"/>
      <c r="T2459" s="289"/>
    </row>
    <row r="2460" spans="2:24" ht="18.75" customHeight="1">
      <c r="B2460" s="292"/>
      <c r="C2460" s="343" t="s">
        <v>197</v>
      </c>
      <c r="D2460" s="310"/>
      <c r="E2460" s="310"/>
      <c r="F2460" s="310"/>
      <c r="G2460" s="310"/>
      <c r="H2460" s="310"/>
      <c r="I2460" s="310"/>
      <c r="J2460" s="310"/>
      <c r="K2460" s="310"/>
      <c r="L2460" s="310"/>
      <c r="M2460" s="310"/>
      <c r="N2460" s="310"/>
      <c r="O2460" s="311"/>
      <c r="P2460" s="312">
        <f t="shared" si="630"/>
        <v>0</v>
      </c>
      <c r="Q2460" s="294"/>
      <c r="R2460" s="471"/>
      <c r="S2460" s="472"/>
      <c r="T2460" s="289"/>
    </row>
    <row r="2461" spans="2:24" ht="18.75" customHeight="1">
      <c r="B2461" s="292"/>
      <c r="C2461" s="343" t="s">
        <v>198</v>
      </c>
      <c r="D2461" s="310"/>
      <c r="E2461" s="310"/>
      <c r="F2461" s="310"/>
      <c r="G2461" s="310"/>
      <c r="H2461" s="310"/>
      <c r="I2461" s="310"/>
      <c r="J2461" s="310"/>
      <c r="K2461" s="310"/>
      <c r="L2461" s="310"/>
      <c r="M2461" s="310"/>
      <c r="N2461" s="310"/>
      <c r="O2461" s="311"/>
      <c r="P2461" s="312">
        <f t="shared" si="630"/>
        <v>0</v>
      </c>
      <c r="Q2461" s="294"/>
      <c r="R2461" s="471"/>
      <c r="S2461" s="472"/>
      <c r="T2461" s="289"/>
    </row>
    <row r="2462" spans="2:24" ht="18.75" customHeight="1">
      <c r="B2462" s="292"/>
      <c r="C2462" s="343" t="s">
        <v>199</v>
      </c>
      <c r="D2462" s="310"/>
      <c r="E2462" s="310"/>
      <c r="F2462" s="310"/>
      <c r="G2462" s="310"/>
      <c r="H2462" s="310"/>
      <c r="I2462" s="310"/>
      <c r="J2462" s="310"/>
      <c r="K2462" s="310"/>
      <c r="L2462" s="310"/>
      <c r="M2462" s="310"/>
      <c r="N2462" s="310"/>
      <c r="O2462" s="311"/>
      <c r="P2462" s="312">
        <f t="shared" si="630"/>
        <v>0</v>
      </c>
      <c r="Q2462" s="294"/>
      <c r="R2462" s="471"/>
      <c r="S2462" s="472"/>
      <c r="T2462" s="289"/>
    </row>
    <row r="2463" spans="2:24" ht="18.75" customHeight="1">
      <c r="B2463" s="292"/>
      <c r="C2463" s="343" t="s">
        <v>200</v>
      </c>
      <c r="D2463" s="310"/>
      <c r="E2463" s="310"/>
      <c r="F2463" s="310"/>
      <c r="G2463" s="310"/>
      <c r="H2463" s="310"/>
      <c r="I2463" s="310"/>
      <c r="J2463" s="310"/>
      <c r="K2463" s="310"/>
      <c r="L2463" s="310"/>
      <c r="M2463" s="310"/>
      <c r="N2463" s="310"/>
      <c r="O2463" s="311"/>
      <c r="P2463" s="312">
        <f t="shared" si="630"/>
        <v>0</v>
      </c>
      <c r="Q2463" s="294"/>
      <c r="R2463" s="471"/>
      <c r="S2463" s="472"/>
      <c r="T2463" s="289"/>
    </row>
    <row r="2464" spans="2:24" ht="18.75" customHeight="1">
      <c r="B2464" s="292"/>
      <c r="C2464" s="343" t="s">
        <v>201</v>
      </c>
      <c r="D2464" s="310"/>
      <c r="E2464" s="310"/>
      <c r="F2464" s="310"/>
      <c r="G2464" s="310"/>
      <c r="H2464" s="310"/>
      <c r="I2464" s="310"/>
      <c r="J2464" s="310"/>
      <c r="K2464" s="310"/>
      <c r="L2464" s="310"/>
      <c r="M2464" s="310"/>
      <c r="N2464" s="310"/>
      <c r="O2464" s="311"/>
      <c r="P2464" s="312">
        <f t="shared" si="630"/>
        <v>0</v>
      </c>
      <c r="Q2464" s="294"/>
      <c r="R2464" s="471"/>
      <c r="S2464" s="472"/>
      <c r="T2464" s="289"/>
    </row>
    <row r="2465" spans="2:20" ht="18.75" customHeight="1">
      <c r="B2465" s="292"/>
      <c r="C2465" s="343" t="s">
        <v>202</v>
      </c>
      <c r="D2465" s="310"/>
      <c r="E2465" s="310"/>
      <c r="F2465" s="310"/>
      <c r="G2465" s="310"/>
      <c r="H2465" s="310"/>
      <c r="I2465" s="310"/>
      <c r="J2465" s="310"/>
      <c r="K2465" s="310"/>
      <c r="L2465" s="310"/>
      <c r="M2465" s="310"/>
      <c r="N2465" s="310"/>
      <c r="O2465" s="311"/>
      <c r="P2465" s="312">
        <f t="shared" si="630"/>
        <v>0</v>
      </c>
      <c r="Q2465" s="294"/>
      <c r="R2465" s="471"/>
      <c r="S2465" s="472"/>
      <c r="T2465" s="289"/>
    </row>
    <row r="2466" spans="2:20" ht="18.75" customHeight="1">
      <c r="B2466" s="292"/>
      <c r="C2466" s="343" t="s">
        <v>203</v>
      </c>
      <c r="D2466" s="310"/>
      <c r="E2466" s="310"/>
      <c r="F2466" s="310"/>
      <c r="G2466" s="310"/>
      <c r="H2466" s="310"/>
      <c r="I2466" s="310"/>
      <c r="J2466" s="310"/>
      <c r="K2466" s="310"/>
      <c r="L2466" s="310"/>
      <c r="M2466" s="310"/>
      <c r="N2466" s="310"/>
      <c r="O2466" s="311"/>
      <c r="P2466" s="312">
        <f t="shared" si="630"/>
        <v>0</v>
      </c>
      <c r="Q2466" s="294"/>
      <c r="R2466" s="471"/>
      <c r="S2466" s="472"/>
      <c r="T2466" s="289"/>
    </row>
    <row r="2467" spans="2:20" ht="18.75" customHeight="1">
      <c r="B2467" s="292"/>
      <c r="C2467" s="343" t="s">
        <v>204</v>
      </c>
      <c r="D2467" s="310"/>
      <c r="E2467" s="310"/>
      <c r="F2467" s="310"/>
      <c r="G2467" s="310"/>
      <c r="H2467" s="310"/>
      <c r="I2467" s="310"/>
      <c r="J2467" s="310"/>
      <c r="K2467" s="310"/>
      <c r="L2467" s="310"/>
      <c r="M2467" s="310"/>
      <c r="N2467" s="310"/>
      <c r="O2467" s="311"/>
      <c r="P2467" s="312">
        <f t="shared" si="630"/>
        <v>0</v>
      </c>
      <c r="Q2467" s="294"/>
      <c r="R2467" s="471"/>
      <c r="S2467" s="472"/>
      <c r="T2467" s="289"/>
    </row>
    <row r="2468" spans="2:20" ht="18.75" customHeight="1">
      <c r="B2468" s="292"/>
      <c r="C2468" s="338" t="s">
        <v>205</v>
      </c>
      <c r="D2468" s="344">
        <f t="shared" ref="D2468:O2468" si="631">SUBTOTAL(9,D2458:D2467)</f>
        <v>0</v>
      </c>
      <c r="E2468" s="344">
        <f t="shared" si="631"/>
        <v>0</v>
      </c>
      <c r="F2468" s="344">
        <f t="shared" si="631"/>
        <v>0</v>
      </c>
      <c r="G2468" s="344">
        <f t="shared" si="631"/>
        <v>0</v>
      </c>
      <c r="H2468" s="344">
        <f t="shared" si="631"/>
        <v>0</v>
      </c>
      <c r="I2468" s="344">
        <f t="shared" si="631"/>
        <v>0</v>
      </c>
      <c r="J2468" s="344">
        <f t="shared" si="631"/>
        <v>0</v>
      </c>
      <c r="K2468" s="344">
        <f t="shared" si="631"/>
        <v>0</v>
      </c>
      <c r="L2468" s="344">
        <f t="shared" si="631"/>
        <v>0</v>
      </c>
      <c r="M2468" s="344">
        <f t="shared" si="631"/>
        <v>0</v>
      </c>
      <c r="N2468" s="344">
        <f t="shared" si="631"/>
        <v>0</v>
      </c>
      <c r="O2468" s="345">
        <f t="shared" si="631"/>
        <v>0</v>
      </c>
      <c r="P2468" s="312">
        <f t="shared" si="630"/>
        <v>0</v>
      </c>
      <c r="Q2468" s="294"/>
      <c r="R2468" s="471"/>
      <c r="S2468" s="472"/>
      <c r="T2468" s="289"/>
    </row>
    <row r="2469" spans="2:20" ht="18.75" customHeight="1">
      <c r="B2469" s="292"/>
      <c r="C2469" s="313" t="s">
        <v>206</v>
      </c>
      <c r="D2469" s="315"/>
      <c r="E2469" s="315"/>
      <c r="F2469" s="315"/>
      <c r="G2469" s="315"/>
      <c r="H2469" s="315"/>
      <c r="I2469" s="315"/>
      <c r="J2469" s="315"/>
      <c r="K2469" s="315"/>
      <c r="L2469" s="315"/>
      <c r="M2469" s="315"/>
      <c r="N2469" s="315"/>
      <c r="O2469" s="316"/>
      <c r="P2469" s="312">
        <f t="shared" ref="P2469:P2479" si="632">SUM(D2469:O2469)</f>
        <v>0</v>
      </c>
      <c r="Q2469" s="294"/>
      <c r="R2469" s="471"/>
      <c r="S2469" s="472"/>
      <c r="T2469" s="289"/>
    </row>
    <row r="2470" spans="2:20" ht="18.75" customHeight="1">
      <c r="B2470" s="292"/>
      <c r="C2470" s="313" t="s">
        <v>207</v>
      </c>
      <c r="D2470" s="315"/>
      <c r="E2470" s="315"/>
      <c r="F2470" s="315"/>
      <c r="G2470" s="315"/>
      <c r="H2470" s="315"/>
      <c r="I2470" s="315"/>
      <c r="J2470" s="315"/>
      <c r="K2470" s="315"/>
      <c r="L2470" s="315"/>
      <c r="M2470" s="315"/>
      <c r="N2470" s="315"/>
      <c r="O2470" s="316"/>
      <c r="P2470" s="312">
        <f t="shared" si="632"/>
        <v>0</v>
      </c>
      <c r="Q2470" s="294"/>
      <c r="R2470" s="471"/>
      <c r="S2470" s="472"/>
      <c r="T2470" s="289"/>
    </row>
    <row r="2471" spans="2:20" ht="18.75" customHeight="1">
      <c r="B2471" s="292"/>
      <c r="C2471" s="338" t="s">
        <v>208</v>
      </c>
      <c r="D2471" s="344">
        <f t="shared" ref="D2471:O2471" si="633">SUBTOTAL(9,D2469:D2470)</f>
        <v>0</v>
      </c>
      <c r="E2471" s="344">
        <f t="shared" si="633"/>
        <v>0</v>
      </c>
      <c r="F2471" s="344">
        <f t="shared" si="633"/>
        <v>0</v>
      </c>
      <c r="G2471" s="344">
        <f t="shared" si="633"/>
        <v>0</v>
      </c>
      <c r="H2471" s="344">
        <f t="shared" si="633"/>
        <v>0</v>
      </c>
      <c r="I2471" s="344">
        <f t="shared" si="633"/>
        <v>0</v>
      </c>
      <c r="J2471" s="344">
        <f t="shared" si="633"/>
        <v>0</v>
      </c>
      <c r="K2471" s="344">
        <f t="shared" si="633"/>
        <v>0</v>
      </c>
      <c r="L2471" s="344">
        <f t="shared" si="633"/>
        <v>0</v>
      </c>
      <c r="M2471" s="344">
        <f t="shared" si="633"/>
        <v>0</v>
      </c>
      <c r="N2471" s="344">
        <f t="shared" si="633"/>
        <v>0</v>
      </c>
      <c r="O2471" s="345">
        <f t="shared" si="633"/>
        <v>0</v>
      </c>
      <c r="P2471" s="312">
        <f t="shared" si="632"/>
        <v>0</v>
      </c>
      <c r="Q2471" s="294"/>
      <c r="R2471" s="471"/>
      <c r="S2471" s="472"/>
      <c r="T2471" s="289"/>
    </row>
    <row r="2472" spans="2:20" ht="18.75" customHeight="1">
      <c r="B2472" s="292"/>
      <c r="C2472" s="313" t="s">
        <v>209</v>
      </c>
      <c r="D2472" s="315"/>
      <c r="E2472" s="315"/>
      <c r="F2472" s="315"/>
      <c r="G2472" s="315"/>
      <c r="H2472" s="315"/>
      <c r="I2472" s="315"/>
      <c r="J2472" s="315"/>
      <c r="K2472" s="315"/>
      <c r="L2472" s="315"/>
      <c r="M2472" s="315"/>
      <c r="N2472" s="315"/>
      <c r="O2472" s="316"/>
      <c r="P2472" s="312">
        <f t="shared" si="632"/>
        <v>0</v>
      </c>
      <c r="Q2472" s="294"/>
      <c r="R2472" s="471"/>
      <c r="S2472" s="472"/>
      <c r="T2472" s="289"/>
    </row>
    <row r="2473" spans="2:20" ht="18.75" customHeight="1">
      <c r="B2473" s="292"/>
      <c r="C2473" s="313" t="s">
        <v>210</v>
      </c>
      <c r="D2473" s="315"/>
      <c r="E2473" s="315"/>
      <c r="F2473" s="315"/>
      <c r="G2473" s="315"/>
      <c r="H2473" s="315"/>
      <c r="I2473" s="315"/>
      <c r="J2473" s="315"/>
      <c r="K2473" s="315"/>
      <c r="L2473" s="315"/>
      <c r="M2473" s="315"/>
      <c r="N2473" s="315"/>
      <c r="O2473" s="316"/>
      <c r="P2473" s="312">
        <f t="shared" si="632"/>
        <v>0</v>
      </c>
      <c r="Q2473" s="294"/>
      <c r="R2473" s="471"/>
      <c r="S2473" s="472"/>
      <c r="T2473" s="289"/>
    </row>
    <row r="2474" spans="2:20" ht="18.75" customHeight="1">
      <c r="B2474" s="292"/>
      <c r="C2474" s="313" t="s">
        <v>211</v>
      </c>
      <c r="D2474" s="315"/>
      <c r="E2474" s="315"/>
      <c r="F2474" s="315"/>
      <c r="G2474" s="315"/>
      <c r="H2474" s="315"/>
      <c r="I2474" s="315"/>
      <c r="J2474" s="315"/>
      <c r="K2474" s="315"/>
      <c r="L2474" s="315"/>
      <c r="M2474" s="315"/>
      <c r="N2474" s="315"/>
      <c r="O2474" s="316"/>
      <c r="P2474" s="312">
        <f t="shared" si="632"/>
        <v>0</v>
      </c>
      <c r="Q2474" s="294"/>
      <c r="R2474" s="471"/>
      <c r="S2474" s="472"/>
      <c r="T2474" s="289"/>
    </row>
    <row r="2475" spans="2:20" ht="18.75" customHeight="1">
      <c r="B2475" s="292"/>
      <c r="C2475" s="313" t="s">
        <v>212</v>
      </c>
      <c r="D2475" s="315"/>
      <c r="E2475" s="315"/>
      <c r="F2475" s="315"/>
      <c r="G2475" s="315"/>
      <c r="H2475" s="315"/>
      <c r="I2475" s="315"/>
      <c r="J2475" s="315"/>
      <c r="K2475" s="315"/>
      <c r="L2475" s="315"/>
      <c r="M2475" s="315"/>
      <c r="N2475" s="315"/>
      <c r="O2475" s="316"/>
      <c r="P2475" s="312">
        <f t="shared" si="632"/>
        <v>0</v>
      </c>
      <c r="Q2475" s="294"/>
      <c r="R2475" s="471"/>
      <c r="S2475" s="472"/>
      <c r="T2475" s="289"/>
    </row>
    <row r="2476" spans="2:20" ht="18.75" customHeight="1">
      <c r="B2476" s="292"/>
      <c r="C2476" s="342" t="s">
        <v>213</v>
      </c>
      <c r="D2476" s="310"/>
      <c r="E2476" s="310"/>
      <c r="F2476" s="310"/>
      <c r="G2476" s="310"/>
      <c r="H2476" s="310"/>
      <c r="I2476" s="310"/>
      <c r="J2476" s="310"/>
      <c r="K2476" s="310"/>
      <c r="L2476" s="310"/>
      <c r="M2476" s="310"/>
      <c r="N2476" s="310"/>
      <c r="O2476" s="311"/>
      <c r="P2476" s="312">
        <f t="shared" si="632"/>
        <v>0</v>
      </c>
      <c r="Q2476" s="294"/>
      <c r="R2476" s="471"/>
      <c r="S2476" s="472"/>
      <c r="T2476" s="289"/>
    </row>
    <row r="2477" spans="2:20" ht="18.75" customHeight="1">
      <c r="B2477" s="292"/>
      <c r="C2477" s="346" t="s">
        <v>214</v>
      </c>
      <c r="D2477" s="310"/>
      <c r="E2477" s="310"/>
      <c r="F2477" s="310"/>
      <c r="G2477" s="310"/>
      <c r="H2477" s="310"/>
      <c r="I2477" s="310"/>
      <c r="J2477" s="310"/>
      <c r="K2477" s="310"/>
      <c r="L2477" s="310"/>
      <c r="M2477" s="310"/>
      <c r="N2477" s="310"/>
      <c r="O2477" s="311"/>
      <c r="P2477" s="312">
        <f t="shared" si="632"/>
        <v>0</v>
      </c>
      <c r="Q2477" s="294"/>
      <c r="R2477" s="471"/>
      <c r="S2477" s="472"/>
      <c r="T2477" s="289"/>
    </row>
    <row r="2478" spans="2:20" ht="18.75" customHeight="1">
      <c r="B2478" s="292"/>
      <c r="C2478" s="347" t="s">
        <v>215</v>
      </c>
      <c r="D2478" s="318"/>
      <c r="E2478" s="318"/>
      <c r="F2478" s="318"/>
      <c r="G2478" s="318"/>
      <c r="H2478" s="318"/>
      <c r="I2478" s="318"/>
      <c r="J2478" s="318"/>
      <c r="K2478" s="318"/>
      <c r="L2478" s="318"/>
      <c r="M2478" s="318"/>
      <c r="N2478" s="318"/>
      <c r="O2478" s="319"/>
      <c r="P2478" s="320">
        <f t="shared" si="632"/>
        <v>0</v>
      </c>
      <c r="Q2478" s="294"/>
      <c r="R2478" s="473"/>
      <c r="S2478" s="474"/>
      <c r="T2478" s="289"/>
    </row>
    <row r="2479" spans="2:20" ht="18.75" customHeight="1">
      <c r="B2479" s="292"/>
      <c r="C2479" s="348" t="s">
        <v>216</v>
      </c>
      <c r="D2479" s="322">
        <f t="shared" ref="D2479:O2479" si="634">SUBTOTAL(9,D2458:D2478)</f>
        <v>0</v>
      </c>
      <c r="E2479" s="322">
        <f t="shared" si="634"/>
        <v>0</v>
      </c>
      <c r="F2479" s="322">
        <f t="shared" si="634"/>
        <v>0</v>
      </c>
      <c r="G2479" s="322">
        <f t="shared" si="634"/>
        <v>0</v>
      </c>
      <c r="H2479" s="322">
        <f t="shared" si="634"/>
        <v>0</v>
      </c>
      <c r="I2479" s="322">
        <f t="shared" si="634"/>
        <v>0</v>
      </c>
      <c r="J2479" s="322">
        <f t="shared" si="634"/>
        <v>0</v>
      </c>
      <c r="K2479" s="322">
        <f t="shared" si="634"/>
        <v>0</v>
      </c>
      <c r="L2479" s="322">
        <f t="shared" si="634"/>
        <v>0</v>
      </c>
      <c r="M2479" s="322">
        <f t="shared" si="634"/>
        <v>0</v>
      </c>
      <c r="N2479" s="322">
        <f t="shared" si="634"/>
        <v>0</v>
      </c>
      <c r="O2479" s="323">
        <f t="shared" si="634"/>
        <v>0</v>
      </c>
      <c r="P2479" s="324">
        <f t="shared" si="632"/>
        <v>0</v>
      </c>
      <c r="Q2479" s="294"/>
      <c r="R2479" s="475"/>
      <c r="S2479" s="476"/>
      <c r="T2479" s="289"/>
    </row>
    <row r="2480" spans="2:20" ht="6" customHeight="1">
      <c r="B2480" s="292"/>
      <c r="C2480" s="294"/>
      <c r="D2480" s="294"/>
      <c r="E2480" s="294"/>
      <c r="F2480" s="294"/>
      <c r="G2480" s="294"/>
      <c r="H2480" s="294"/>
      <c r="I2480" s="294"/>
      <c r="J2480" s="294"/>
      <c r="K2480" s="294"/>
      <c r="L2480" s="294"/>
      <c r="M2480" s="294"/>
      <c r="N2480" s="294"/>
      <c r="O2480" s="294"/>
      <c r="P2480" s="294"/>
      <c r="Q2480" s="294"/>
      <c r="R2480" s="325"/>
      <c r="S2480" s="325"/>
      <c r="T2480" s="289"/>
    </row>
    <row r="2481" spans="2:24" ht="18.75" customHeight="1">
      <c r="B2481" s="326"/>
      <c r="C2481" s="342" t="s">
        <v>217</v>
      </c>
      <c r="D2481" s="327"/>
      <c r="E2481" s="327"/>
      <c r="F2481" s="327"/>
      <c r="G2481" s="327"/>
      <c r="H2481" s="327"/>
      <c r="I2481" s="327"/>
      <c r="J2481" s="327"/>
      <c r="K2481" s="327"/>
      <c r="L2481" s="327"/>
      <c r="M2481" s="327"/>
      <c r="N2481" s="327"/>
      <c r="O2481" s="328"/>
      <c r="P2481" s="329">
        <f t="shared" ref="P2481:P2482" si="635">SUM(D2481:O2481)</f>
        <v>0</v>
      </c>
      <c r="Q2481" s="294"/>
      <c r="R2481" s="471"/>
      <c r="S2481" s="472"/>
      <c r="T2481" s="289"/>
    </row>
    <row r="2482" spans="2:24" ht="18.75" customHeight="1">
      <c r="B2482" s="326"/>
      <c r="C2482" s="342" t="s">
        <v>218</v>
      </c>
      <c r="D2482" s="327"/>
      <c r="E2482" s="327"/>
      <c r="F2482" s="327"/>
      <c r="G2482" s="327"/>
      <c r="H2482" s="327"/>
      <c r="I2482" s="327"/>
      <c r="J2482" s="327"/>
      <c r="K2482" s="327"/>
      <c r="L2482" s="327"/>
      <c r="M2482" s="327"/>
      <c r="N2482" s="330"/>
      <c r="O2482" s="331"/>
      <c r="P2482" s="332">
        <f t="shared" si="635"/>
        <v>0</v>
      </c>
      <c r="Q2482" s="294"/>
      <c r="R2482" s="473"/>
      <c r="S2482" s="474"/>
      <c r="T2482" s="289"/>
    </row>
    <row r="2483" spans="2:24" s="308" customFormat="1" ht="18.75" customHeight="1">
      <c r="B2483" s="301"/>
      <c r="C2483" s="294"/>
      <c r="D2483" s="294"/>
      <c r="E2483" s="294"/>
      <c r="F2483" s="294"/>
      <c r="G2483" s="294"/>
      <c r="H2483" s="294"/>
      <c r="I2483" s="294"/>
      <c r="J2483" s="294"/>
      <c r="K2483" s="294"/>
      <c r="L2483" s="294"/>
      <c r="M2483" s="294"/>
      <c r="N2483" s="349" t="s">
        <v>219</v>
      </c>
      <c r="O2483" s="349"/>
      <c r="P2483" s="335">
        <f t="shared" si="626"/>
        <v>0</v>
      </c>
      <c r="Q2483" s="306"/>
      <c r="R2483" s="477"/>
      <c r="S2483" s="478"/>
      <c r="T2483" s="307"/>
    </row>
    <row r="2484" spans="2:24" ht="30" customHeight="1">
      <c r="B2484" s="289"/>
      <c r="C2484" s="294"/>
      <c r="D2484" s="294"/>
      <c r="E2484" s="294"/>
      <c r="F2484" s="294"/>
      <c r="G2484" s="294"/>
      <c r="H2484" s="294"/>
      <c r="I2484" s="294"/>
      <c r="J2484" s="294"/>
      <c r="K2484" s="294"/>
      <c r="L2484" s="294"/>
      <c r="M2484" s="294"/>
      <c r="N2484" s="294"/>
      <c r="O2484" s="294"/>
      <c r="P2484" s="294"/>
      <c r="Q2484" s="294"/>
      <c r="R2484" s="294"/>
      <c r="S2484" s="294"/>
      <c r="T2484" s="289"/>
    </row>
    <row r="2485" spans="2:24" ht="18.75" customHeight="1">
      <c r="B2485" s="292">
        <f t="shared" ref="B2485" si="636">D2485</f>
        <v>0</v>
      </c>
      <c r="C2485" s="337" t="s">
        <v>183</v>
      </c>
      <c r="D2485" s="479"/>
      <c r="E2485" s="480"/>
      <c r="F2485" s="480"/>
      <c r="G2485" s="480"/>
      <c r="H2485" s="480"/>
      <c r="I2485" s="481"/>
      <c r="J2485" s="294"/>
      <c r="K2485" s="294"/>
      <c r="L2485" s="295"/>
      <c r="M2485" s="294"/>
      <c r="N2485" s="294"/>
      <c r="O2485" s="294"/>
      <c r="P2485" s="296"/>
      <c r="Q2485" s="294"/>
      <c r="R2485" s="296"/>
      <c r="S2485" s="296"/>
      <c r="T2485" s="289"/>
    </row>
    <row r="2486" spans="2:24" ht="18.75" customHeight="1">
      <c r="B2486" s="292"/>
      <c r="C2486" s="338" t="s">
        <v>184</v>
      </c>
      <c r="D2486" s="479"/>
      <c r="E2486" s="480"/>
      <c r="F2486" s="480"/>
      <c r="G2486" s="480"/>
      <c r="H2486" s="480"/>
      <c r="I2486" s="481"/>
      <c r="J2486" s="294"/>
      <c r="K2486" s="295"/>
      <c r="L2486" s="294"/>
      <c r="M2486" s="294"/>
      <c r="N2486" s="294"/>
      <c r="O2486" s="294"/>
      <c r="P2486" s="296"/>
      <c r="Q2486" s="294"/>
      <c r="R2486" s="296"/>
      <c r="S2486" s="296"/>
      <c r="T2486" s="289"/>
    </row>
    <row r="2487" spans="2:24" ht="18.75" customHeight="1">
      <c r="B2487" s="292">
        <f t="shared" ref="B2487:B2489" si="637">D2487</f>
        <v>0</v>
      </c>
      <c r="C2487" s="338" t="s">
        <v>8</v>
      </c>
      <c r="D2487" s="479"/>
      <c r="E2487" s="480"/>
      <c r="F2487" s="480"/>
      <c r="G2487" s="480"/>
      <c r="H2487" s="480"/>
      <c r="I2487" s="481"/>
      <c r="J2487" s="294"/>
      <c r="K2487" s="294"/>
      <c r="L2487" s="295"/>
      <c r="M2487" s="294"/>
      <c r="N2487" s="294"/>
      <c r="O2487" s="294"/>
      <c r="P2487" s="296"/>
      <c r="Q2487" s="294"/>
      <c r="R2487" s="339" t="s">
        <v>185</v>
      </c>
      <c r="S2487" s="340"/>
      <c r="T2487" s="289"/>
    </row>
    <row r="2488" spans="2:24" ht="18.75" customHeight="1">
      <c r="B2488" s="292">
        <f t="shared" si="637"/>
        <v>0</v>
      </c>
      <c r="C2488" s="338" t="s">
        <v>186</v>
      </c>
      <c r="D2488" s="479"/>
      <c r="E2488" s="480"/>
      <c r="F2488" s="480"/>
      <c r="G2488" s="480"/>
      <c r="H2488" s="480"/>
      <c r="I2488" s="481"/>
      <c r="J2488" s="294"/>
      <c r="K2488" s="294"/>
      <c r="L2488" s="295"/>
      <c r="M2488" s="294"/>
      <c r="N2488" s="294"/>
      <c r="O2488" s="294"/>
      <c r="P2488" s="296"/>
      <c r="Q2488" s="294"/>
      <c r="R2488" s="298" t="s">
        <v>189</v>
      </c>
      <c r="S2488" s="299"/>
      <c r="T2488" s="289"/>
    </row>
    <row r="2489" spans="2:24" ht="18.75" customHeight="1">
      <c r="B2489" s="292">
        <f t="shared" si="637"/>
        <v>0</v>
      </c>
      <c r="C2489" s="338" t="s">
        <v>190</v>
      </c>
      <c r="D2489" s="479"/>
      <c r="E2489" s="480"/>
      <c r="F2489" s="480"/>
      <c r="G2489" s="480"/>
      <c r="H2489" s="480"/>
      <c r="I2489" s="481"/>
      <c r="J2489" s="294"/>
      <c r="K2489" s="294"/>
      <c r="L2489" s="295"/>
      <c r="M2489" s="294"/>
      <c r="N2489" s="294"/>
      <c r="O2489" s="294"/>
      <c r="P2489" s="296"/>
      <c r="Q2489" s="294"/>
      <c r="R2489" s="298" t="s">
        <v>191</v>
      </c>
      <c r="S2489" s="299"/>
      <c r="T2489" s="289"/>
    </row>
    <row r="2490" spans="2:24" ht="18.75" customHeight="1">
      <c r="B2490" s="292"/>
      <c r="C2490" s="338" t="s">
        <v>172</v>
      </c>
      <c r="D2490" s="471"/>
      <c r="E2490" s="482"/>
      <c r="F2490" s="482"/>
      <c r="G2490" s="482"/>
      <c r="H2490" s="482"/>
      <c r="I2490" s="472"/>
      <c r="J2490" s="294"/>
      <c r="K2490" s="295"/>
      <c r="L2490" s="294"/>
      <c r="M2490" s="294"/>
      <c r="N2490" s="294"/>
      <c r="O2490" s="294"/>
      <c r="P2490" s="296"/>
      <c r="Q2490" s="294"/>
      <c r="R2490" s="298" t="s">
        <v>192</v>
      </c>
      <c r="S2490" s="299"/>
      <c r="T2490" s="289"/>
    </row>
    <row r="2491" spans="2:24" ht="18.75" customHeight="1">
      <c r="B2491" s="341">
        <f t="shared" ref="B2491" si="638">D2491</f>
        <v>0</v>
      </c>
      <c r="C2491" s="338" t="s">
        <v>193</v>
      </c>
      <c r="D2491" s="483"/>
      <c r="E2491" s="484"/>
      <c r="F2491" s="484"/>
      <c r="G2491" s="484"/>
      <c r="H2491" s="484"/>
      <c r="I2491" s="485"/>
      <c r="J2491" s="294"/>
      <c r="K2491" s="295"/>
      <c r="L2491" s="294"/>
      <c r="M2491" s="294"/>
      <c r="N2491" s="294"/>
      <c r="O2491" s="294"/>
      <c r="P2491" s="296"/>
      <c r="Q2491" s="294"/>
      <c r="R2491" s="296"/>
      <c r="S2491" s="296"/>
      <c r="T2491" s="289"/>
    </row>
    <row r="2492" spans="2:24" ht="12" customHeight="1">
      <c r="B2492" s="292"/>
      <c r="C2492" s="294"/>
      <c r="D2492" s="294"/>
      <c r="E2492" s="294"/>
      <c r="F2492" s="294"/>
      <c r="G2492" s="294"/>
      <c r="H2492" s="294"/>
      <c r="I2492" s="294"/>
      <c r="J2492" s="294"/>
      <c r="K2492" s="294"/>
      <c r="L2492" s="294"/>
      <c r="M2492" s="294"/>
      <c r="N2492" s="294"/>
      <c r="O2492" s="294"/>
      <c r="P2492" s="294"/>
      <c r="Q2492" s="294"/>
      <c r="R2492" s="294"/>
      <c r="S2492" s="294"/>
      <c r="T2492" s="289"/>
    </row>
    <row r="2493" spans="2:24" s="308" customFormat="1" ht="18.75" customHeight="1">
      <c r="B2493" s="301"/>
      <c r="C2493" s="338" t="s">
        <v>187</v>
      </c>
      <c r="D2493" s="303"/>
      <c r="E2493" s="303"/>
      <c r="F2493" s="303"/>
      <c r="G2493" s="303"/>
      <c r="H2493" s="303"/>
      <c r="I2493" s="303"/>
      <c r="J2493" s="303"/>
      <c r="K2493" s="303"/>
      <c r="L2493" s="303"/>
      <c r="M2493" s="303"/>
      <c r="N2493" s="303"/>
      <c r="O2493" s="304"/>
      <c r="P2493" s="305" t="s">
        <v>188</v>
      </c>
      <c r="Q2493" s="306"/>
      <c r="R2493" s="486" t="s">
        <v>194</v>
      </c>
      <c r="S2493" s="487"/>
      <c r="T2493" s="307"/>
      <c r="V2493" s="288"/>
      <c r="W2493" s="288"/>
      <c r="X2493" s="288"/>
    </row>
    <row r="2494" spans="2:24" ht="6" customHeight="1">
      <c r="B2494" s="292"/>
      <c r="C2494" s="294"/>
      <c r="D2494" s="294"/>
      <c r="E2494" s="294"/>
      <c r="F2494" s="294"/>
      <c r="G2494" s="294"/>
      <c r="H2494" s="294"/>
      <c r="I2494" s="294"/>
      <c r="J2494" s="294"/>
      <c r="K2494" s="294"/>
      <c r="L2494" s="294"/>
      <c r="M2494" s="294"/>
      <c r="N2494" s="294"/>
      <c r="O2494" s="294"/>
      <c r="P2494" s="294"/>
      <c r="Q2494" s="294"/>
      <c r="R2494" s="294"/>
      <c r="S2494" s="294"/>
      <c r="T2494" s="289"/>
    </row>
    <row r="2495" spans="2:24" ht="18.75" customHeight="1">
      <c r="B2495" s="292"/>
      <c r="C2495" s="342" t="s">
        <v>195</v>
      </c>
      <c r="D2495" s="310"/>
      <c r="E2495" s="310"/>
      <c r="F2495" s="310"/>
      <c r="G2495" s="310"/>
      <c r="H2495" s="310"/>
      <c r="I2495" s="310"/>
      <c r="J2495" s="310"/>
      <c r="K2495" s="310"/>
      <c r="L2495" s="310"/>
      <c r="M2495" s="310"/>
      <c r="N2495" s="310"/>
      <c r="O2495" s="311"/>
      <c r="P2495" s="312">
        <f t="shared" ref="P2495:P2505" si="639">SUM(D2495:O2495)</f>
        <v>0</v>
      </c>
      <c r="Q2495" s="294"/>
      <c r="R2495" s="471"/>
      <c r="S2495" s="472"/>
      <c r="T2495" s="289"/>
    </row>
    <row r="2496" spans="2:24" ht="18.75" customHeight="1">
      <c r="B2496" s="292"/>
      <c r="C2496" s="342" t="s">
        <v>196</v>
      </c>
      <c r="D2496" s="155"/>
      <c r="E2496" s="155"/>
      <c r="F2496" s="155"/>
      <c r="G2496" s="155"/>
      <c r="H2496" s="155"/>
      <c r="I2496" s="155"/>
      <c r="J2496" s="155"/>
      <c r="K2496" s="155"/>
      <c r="L2496" s="155"/>
      <c r="M2496" s="155"/>
      <c r="N2496" s="155"/>
      <c r="O2496" s="156"/>
      <c r="P2496" s="312">
        <f t="shared" si="639"/>
        <v>0</v>
      </c>
      <c r="Q2496" s="294"/>
      <c r="R2496" s="471"/>
      <c r="S2496" s="472"/>
      <c r="T2496" s="289"/>
    </row>
    <row r="2497" spans="2:20" ht="18.75" customHeight="1">
      <c r="B2497" s="292"/>
      <c r="C2497" s="343" t="s">
        <v>197</v>
      </c>
      <c r="D2497" s="310"/>
      <c r="E2497" s="310"/>
      <c r="F2497" s="310"/>
      <c r="G2497" s="310"/>
      <c r="H2497" s="310"/>
      <c r="I2497" s="310"/>
      <c r="J2497" s="310"/>
      <c r="K2497" s="310"/>
      <c r="L2497" s="310"/>
      <c r="M2497" s="310"/>
      <c r="N2497" s="310"/>
      <c r="O2497" s="311"/>
      <c r="P2497" s="312">
        <f t="shared" si="639"/>
        <v>0</v>
      </c>
      <c r="Q2497" s="294"/>
      <c r="R2497" s="471"/>
      <c r="S2497" s="472"/>
      <c r="T2497" s="289"/>
    </row>
    <row r="2498" spans="2:20" ht="18.75" customHeight="1">
      <c r="B2498" s="292"/>
      <c r="C2498" s="343" t="s">
        <v>198</v>
      </c>
      <c r="D2498" s="310"/>
      <c r="E2498" s="310"/>
      <c r="F2498" s="310"/>
      <c r="G2498" s="310"/>
      <c r="H2498" s="310"/>
      <c r="I2498" s="310"/>
      <c r="J2498" s="310"/>
      <c r="K2498" s="310"/>
      <c r="L2498" s="310"/>
      <c r="M2498" s="310"/>
      <c r="N2498" s="310"/>
      <c r="O2498" s="311"/>
      <c r="P2498" s="312">
        <f t="shared" si="639"/>
        <v>0</v>
      </c>
      <c r="Q2498" s="294"/>
      <c r="R2498" s="471"/>
      <c r="S2498" s="472"/>
      <c r="T2498" s="289"/>
    </row>
    <row r="2499" spans="2:20" ht="18.75" customHeight="1">
      <c r="B2499" s="292"/>
      <c r="C2499" s="343" t="s">
        <v>199</v>
      </c>
      <c r="D2499" s="310"/>
      <c r="E2499" s="310"/>
      <c r="F2499" s="310"/>
      <c r="G2499" s="310"/>
      <c r="H2499" s="310"/>
      <c r="I2499" s="310"/>
      <c r="J2499" s="310"/>
      <c r="K2499" s="310"/>
      <c r="L2499" s="310"/>
      <c r="M2499" s="310"/>
      <c r="N2499" s="310"/>
      <c r="O2499" s="311"/>
      <c r="P2499" s="312">
        <f t="shared" si="639"/>
        <v>0</v>
      </c>
      <c r="Q2499" s="294"/>
      <c r="R2499" s="471"/>
      <c r="S2499" s="472"/>
      <c r="T2499" s="289"/>
    </row>
    <row r="2500" spans="2:20" ht="18.75" customHeight="1">
      <c r="B2500" s="292"/>
      <c r="C2500" s="343" t="s">
        <v>200</v>
      </c>
      <c r="D2500" s="310"/>
      <c r="E2500" s="310"/>
      <c r="F2500" s="310"/>
      <c r="G2500" s="310"/>
      <c r="H2500" s="310"/>
      <c r="I2500" s="310"/>
      <c r="J2500" s="310"/>
      <c r="K2500" s="310"/>
      <c r="L2500" s="310"/>
      <c r="M2500" s="310"/>
      <c r="N2500" s="310"/>
      <c r="O2500" s="311"/>
      <c r="P2500" s="312">
        <f t="shared" si="639"/>
        <v>0</v>
      </c>
      <c r="Q2500" s="294"/>
      <c r="R2500" s="471"/>
      <c r="S2500" s="472"/>
      <c r="T2500" s="289"/>
    </row>
    <row r="2501" spans="2:20" ht="18.75" customHeight="1">
      <c r="B2501" s="292"/>
      <c r="C2501" s="343" t="s">
        <v>201</v>
      </c>
      <c r="D2501" s="310"/>
      <c r="E2501" s="310"/>
      <c r="F2501" s="310"/>
      <c r="G2501" s="310"/>
      <c r="H2501" s="310"/>
      <c r="I2501" s="310"/>
      <c r="J2501" s="310"/>
      <c r="K2501" s="310"/>
      <c r="L2501" s="310"/>
      <c r="M2501" s="310"/>
      <c r="N2501" s="310"/>
      <c r="O2501" s="311"/>
      <c r="P2501" s="312">
        <f t="shared" si="639"/>
        <v>0</v>
      </c>
      <c r="Q2501" s="294"/>
      <c r="R2501" s="471"/>
      <c r="S2501" s="472"/>
      <c r="T2501" s="289"/>
    </row>
    <row r="2502" spans="2:20" ht="18.75" customHeight="1">
      <c r="B2502" s="292"/>
      <c r="C2502" s="343" t="s">
        <v>202</v>
      </c>
      <c r="D2502" s="310"/>
      <c r="E2502" s="310"/>
      <c r="F2502" s="310"/>
      <c r="G2502" s="310"/>
      <c r="H2502" s="310"/>
      <c r="I2502" s="310"/>
      <c r="J2502" s="310"/>
      <c r="K2502" s="310"/>
      <c r="L2502" s="310"/>
      <c r="M2502" s="310"/>
      <c r="N2502" s="310"/>
      <c r="O2502" s="311"/>
      <c r="P2502" s="312">
        <f t="shared" si="639"/>
        <v>0</v>
      </c>
      <c r="Q2502" s="294"/>
      <c r="R2502" s="471"/>
      <c r="S2502" s="472"/>
      <c r="T2502" s="289"/>
    </row>
    <row r="2503" spans="2:20" ht="18.75" customHeight="1">
      <c r="B2503" s="292"/>
      <c r="C2503" s="343" t="s">
        <v>203</v>
      </c>
      <c r="D2503" s="310"/>
      <c r="E2503" s="310"/>
      <c r="F2503" s="310"/>
      <c r="G2503" s="310"/>
      <c r="H2503" s="310"/>
      <c r="I2503" s="310"/>
      <c r="J2503" s="310"/>
      <c r="K2503" s="310"/>
      <c r="L2503" s="310"/>
      <c r="M2503" s="310"/>
      <c r="N2503" s="310"/>
      <c r="O2503" s="311"/>
      <c r="P2503" s="312">
        <f t="shared" si="639"/>
        <v>0</v>
      </c>
      <c r="Q2503" s="294"/>
      <c r="R2503" s="471"/>
      <c r="S2503" s="472"/>
      <c r="T2503" s="289"/>
    </row>
    <row r="2504" spans="2:20" ht="18.75" customHeight="1">
      <c r="B2504" s="292"/>
      <c r="C2504" s="343" t="s">
        <v>204</v>
      </c>
      <c r="D2504" s="310"/>
      <c r="E2504" s="310"/>
      <c r="F2504" s="310"/>
      <c r="G2504" s="310"/>
      <c r="H2504" s="310"/>
      <c r="I2504" s="310"/>
      <c r="J2504" s="310"/>
      <c r="K2504" s="310"/>
      <c r="L2504" s="310"/>
      <c r="M2504" s="310"/>
      <c r="N2504" s="310"/>
      <c r="O2504" s="311"/>
      <c r="P2504" s="312">
        <f t="shared" si="639"/>
        <v>0</v>
      </c>
      <c r="Q2504" s="294"/>
      <c r="R2504" s="471"/>
      <c r="S2504" s="472"/>
      <c r="T2504" s="289"/>
    </row>
    <row r="2505" spans="2:20" ht="18.75" customHeight="1">
      <c r="B2505" s="292"/>
      <c r="C2505" s="338" t="s">
        <v>205</v>
      </c>
      <c r="D2505" s="344">
        <f t="shared" ref="D2505:O2505" si="640">SUBTOTAL(9,D2495:D2504)</f>
        <v>0</v>
      </c>
      <c r="E2505" s="344">
        <f t="shared" si="640"/>
        <v>0</v>
      </c>
      <c r="F2505" s="344">
        <f t="shared" si="640"/>
        <v>0</v>
      </c>
      <c r="G2505" s="344">
        <f t="shared" si="640"/>
        <v>0</v>
      </c>
      <c r="H2505" s="344">
        <f t="shared" si="640"/>
        <v>0</v>
      </c>
      <c r="I2505" s="344">
        <f t="shared" si="640"/>
        <v>0</v>
      </c>
      <c r="J2505" s="344">
        <f t="shared" si="640"/>
        <v>0</v>
      </c>
      <c r="K2505" s="344">
        <f t="shared" si="640"/>
        <v>0</v>
      </c>
      <c r="L2505" s="344">
        <f t="shared" si="640"/>
        <v>0</v>
      </c>
      <c r="M2505" s="344">
        <f t="shared" si="640"/>
        <v>0</v>
      </c>
      <c r="N2505" s="344">
        <f t="shared" si="640"/>
        <v>0</v>
      </c>
      <c r="O2505" s="345">
        <f t="shared" si="640"/>
        <v>0</v>
      </c>
      <c r="P2505" s="312">
        <f t="shared" si="639"/>
        <v>0</v>
      </c>
      <c r="Q2505" s="294"/>
      <c r="R2505" s="471"/>
      <c r="S2505" s="472"/>
      <c r="T2505" s="289"/>
    </row>
    <row r="2506" spans="2:20" ht="18.75" customHeight="1">
      <c r="B2506" s="292"/>
      <c r="C2506" s="313" t="s">
        <v>206</v>
      </c>
      <c r="D2506" s="315"/>
      <c r="E2506" s="315"/>
      <c r="F2506" s="315"/>
      <c r="G2506" s="315"/>
      <c r="H2506" s="315"/>
      <c r="I2506" s="315"/>
      <c r="J2506" s="315"/>
      <c r="K2506" s="315"/>
      <c r="L2506" s="315"/>
      <c r="M2506" s="315"/>
      <c r="N2506" s="315"/>
      <c r="O2506" s="316"/>
      <c r="P2506" s="312">
        <f t="shared" ref="P2506:P2516" si="641">SUM(D2506:O2506)</f>
        <v>0</v>
      </c>
      <c r="Q2506" s="294"/>
      <c r="R2506" s="471"/>
      <c r="S2506" s="472"/>
      <c r="T2506" s="289"/>
    </row>
    <row r="2507" spans="2:20" ht="18.75" customHeight="1">
      <c r="B2507" s="292"/>
      <c r="C2507" s="313" t="s">
        <v>207</v>
      </c>
      <c r="D2507" s="315"/>
      <c r="E2507" s="315"/>
      <c r="F2507" s="315"/>
      <c r="G2507" s="315"/>
      <c r="H2507" s="315"/>
      <c r="I2507" s="315"/>
      <c r="J2507" s="315"/>
      <c r="K2507" s="315"/>
      <c r="L2507" s="315"/>
      <c r="M2507" s="315"/>
      <c r="N2507" s="315"/>
      <c r="O2507" s="316"/>
      <c r="P2507" s="312">
        <f t="shared" si="641"/>
        <v>0</v>
      </c>
      <c r="Q2507" s="294"/>
      <c r="R2507" s="471"/>
      <c r="S2507" s="472"/>
      <c r="T2507" s="289"/>
    </row>
    <row r="2508" spans="2:20" ht="18.75" customHeight="1">
      <c r="B2508" s="292"/>
      <c r="C2508" s="338" t="s">
        <v>208</v>
      </c>
      <c r="D2508" s="344">
        <f t="shared" ref="D2508:O2508" si="642">SUBTOTAL(9,D2506:D2507)</f>
        <v>0</v>
      </c>
      <c r="E2508" s="344">
        <f t="shared" si="642"/>
        <v>0</v>
      </c>
      <c r="F2508" s="344">
        <f t="shared" si="642"/>
        <v>0</v>
      </c>
      <c r="G2508" s="344">
        <f t="shared" si="642"/>
        <v>0</v>
      </c>
      <c r="H2508" s="344">
        <f t="shared" si="642"/>
        <v>0</v>
      </c>
      <c r="I2508" s="344">
        <f t="shared" si="642"/>
        <v>0</v>
      </c>
      <c r="J2508" s="344">
        <f t="shared" si="642"/>
        <v>0</v>
      </c>
      <c r="K2508" s="344">
        <f t="shared" si="642"/>
        <v>0</v>
      </c>
      <c r="L2508" s="344">
        <f t="shared" si="642"/>
        <v>0</v>
      </c>
      <c r="M2508" s="344">
        <f t="shared" si="642"/>
        <v>0</v>
      </c>
      <c r="N2508" s="344">
        <f t="shared" si="642"/>
        <v>0</v>
      </c>
      <c r="O2508" s="345">
        <f t="shared" si="642"/>
        <v>0</v>
      </c>
      <c r="P2508" s="312">
        <f t="shared" si="641"/>
        <v>0</v>
      </c>
      <c r="Q2508" s="294"/>
      <c r="R2508" s="471"/>
      <c r="S2508" s="472"/>
      <c r="T2508" s="289"/>
    </row>
    <row r="2509" spans="2:20" ht="18.75" customHeight="1">
      <c r="B2509" s="292"/>
      <c r="C2509" s="313" t="s">
        <v>209</v>
      </c>
      <c r="D2509" s="315"/>
      <c r="E2509" s="315"/>
      <c r="F2509" s="315"/>
      <c r="G2509" s="315"/>
      <c r="H2509" s="315"/>
      <c r="I2509" s="315"/>
      <c r="J2509" s="315"/>
      <c r="K2509" s="315"/>
      <c r="L2509" s="315"/>
      <c r="M2509" s="315"/>
      <c r="N2509" s="315"/>
      <c r="O2509" s="316"/>
      <c r="P2509" s="312">
        <f t="shared" si="641"/>
        <v>0</v>
      </c>
      <c r="Q2509" s="294"/>
      <c r="R2509" s="471"/>
      <c r="S2509" s="472"/>
      <c r="T2509" s="289"/>
    </row>
    <row r="2510" spans="2:20" ht="18.75" customHeight="1">
      <c r="B2510" s="292"/>
      <c r="C2510" s="313" t="s">
        <v>210</v>
      </c>
      <c r="D2510" s="315"/>
      <c r="E2510" s="315"/>
      <c r="F2510" s="315"/>
      <c r="G2510" s="315"/>
      <c r="H2510" s="315"/>
      <c r="I2510" s="315"/>
      <c r="J2510" s="315"/>
      <c r="K2510" s="315"/>
      <c r="L2510" s="315"/>
      <c r="M2510" s="315"/>
      <c r="N2510" s="315"/>
      <c r="O2510" s="316"/>
      <c r="P2510" s="312">
        <f t="shared" si="641"/>
        <v>0</v>
      </c>
      <c r="Q2510" s="294"/>
      <c r="R2510" s="471"/>
      <c r="S2510" s="472"/>
      <c r="T2510" s="289"/>
    </row>
    <row r="2511" spans="2:20" ht="18.75" customHeight="1">
      <c r="B2511" s="292"/>
      <c r="C2511" s="313" t="s">
        <v>211</v>
      </c>
      <c r="D2511" s="315"/>
      <c r="E2511" s="315"/>
      <c r="F2511" s="315"/>
      <c r="G2511" s="315"/>
      <c r="H2511" s="315"/>
      <c r="I2511" s="315"/>
      <c r="J2511" s="315"/>
      <c r="K2511" s="315"/>
      <c r="L2511" s="315"/>
      <c r="M2511" s="315"/>
      <c r="N2511" s="315"/>
      <c r="O2511" s="316"/>
      <c r="P2511" s="312">
        <f t="shared" si="641"/>
        <v>0</v>
      </c>
      <c r="Q2511" s="294"/>
      <c r="R2511" s="471"/>
      <c r="S2511" s="472"/>
      <c r="T2511" s="289"/>
    </row>
    <row r="2512" spans="2:20" ht="18.75" customHeight="1">
      <c r="B2512" s="292"/>
      <c r="C2512" s="313" t="s">
        <v>212</v>
      </c>
      <c r="D2512" s="315"/>
      <c r="E2512" s="315"/>
      <c r="F2512" s="315"/>
      <c r="G2512" s="315"/>
      <c r="H2512" s="315"/>
      <c r="I2512" s="315"/>
      <c r="J2512" s="315"/>
      <c r="K2512" s="315"/>
      <c r="L2512" s="315"/>
      <c r="M2512" s="315"/>
      <c r="N2512" s="315"/>
      <c r="O2512" s="316"/>
      <c r="P2512" s="312">
        <f t="shared" si="641"/>
        <v>0</v>
      </c>
      <c r="Q2512" s="294"/>
      <c r="R2512" s="471"/>
      <c r="S2512" s="472"/>
      <c r="T2512" s="289"/>
    </row>
    <row r="2513" spans="2:20" ht="18.75" customHeight="1">
      <c r="B2513" s="292"/>
      <c r="C2513" s="342" t="s">
        <v>213</v>
      </c>
      <c r="D2513" s="310"/>
      <c r="E2513" s="310"/>
      <c r="F2513" s="310"/>
      <c r="G2513" s="310"/>
      <c r="H2513" s="310"/>
      <c r="I2513" s="310"/>
      <c r="J2513" s="310"/>
      <c r="K2513" s="310"/>
      <c r="L2513" s="310"/>
      <c r="M2513" s="310"/>
      <c r="N2513" s="310"/>
      <c r="O2513" s="311"/>
      <c r="P2513" s="312">
        <f t="shared" si="641"/>
        <v>0</v>
      </c>
      <c r="Q2513" s="294"/>
      <c r="R2513" s="471"/>
      <c r="S2513" s="472"/>
      <c r="T2513" s="289"/>
    </row>
    <row r="2514" spans="2:20" ht="18.75" customHeight="1">
      <c r="B2514" s="292"/>
      <c r="C2514" s="346" t="s">
        <v>214</v>
      </c>
      <c r="D2514" s="310"/>
      <c r="E2514" s="310"/>
      <c r="F2514" s="310"/>
      <c r="G2514" s="310"/>
      <c r="H2514" s="310"/>
      <c r="I2514" s="310"/>
      <c r="J2514" s="310"/>
      <c r="K2514" s="310"/>
      <c r="L2514" s="310"/>
      <c r="M2514" s="310"/>
      <c r="N2514" s="310"/>
      <c r="O2514" s="311"/>
      <c r="P2514" s="312">
        <f t="shared" si="641"/>
        <v>0</v>
      </c>
      <c r="Q2514" s="294"/>
      <c r="R2514" s="471"/>
      <c r="S2514" s="472"/>
      <c r="T2514" s="289"/>
    </row>
    <row r="2515" spans="2:20" ht="18.75" customHeight="1">
      <c r="B2515" s="292"/>
      <c r="C2515" s="347" t="s">
        <v>215</v>
      </c>
      <c r="D2515" s="318"/>
      <c r="E2515" s="318"/>
      <c r="F2515" s="318"/>
      <c r="G2515" s="318"/>
      <c r="H2515" s="318"/>
      <c r="I2515" s="318"/>
      <c r="J2515" s="318"/>
      <c r="K2515" s="318"/>
      <c r="L2515" s="318"/>
      <c r="M2515" s="318"/>
      <c r="N2515" s="318"/>
      <c r="O2515" s="319"/>
      <c r="P2515" s="320">
        <f t="shared" si="641"/>
        <v>0</v>
      </c>
      <c r="Q2515" s="294"/>
      <c r="R2515" s="473"/>
      <c r="S2515" s="474"/>
      <c r="T2515" s="289"/>
    </row>
    <row r="2516" spans="2:20" ht="18.75" customHeight="1">
      <c r="B2516" s="292"/>
      <c r="C2516" s="348" t="s">
        <v>216</v>
      </c>
      <c r="D2516" s="322">
        <f t="shared" ref="D2516:O2516" si="643">SUBTOTAL(9,D2495:D2515)</f>
        <v>0</v>
      </c>
      <c r="E2516" s="322">
        <f t="shared" si="643"/>
        <v>0</v>
      </c>
      <c r="F2516" s="322">
        <f t="shared" si="643"/>
        <v>0</v>
      </c>
      <c r="G2516" s="322">
        <f t="shared" si="643"/>
        <v>0</v>
      </c>
      <c r="H2516" s="322">
        <f t="shared" si="643"/>
        <v>0</v>
      </c>
      <c r="I2516" s="322">
        <f t="shared" si="643"/>
        <v>0</v>
      </c>
      <c r="J2516" s="322">
        <f t="shared" si="643"/>
        <v>0</v>
      </c>
      <c r="K2516" s="322">
        <f t="shared" si="643"/>
        <v>0</v>
      </c>
      <c r="L2516" s="322">
        <f t="shared" si="643"/>
        <v>0</v>
      </c>
      <c r="M2516" s="322">
        <f t="shared" si="643"/>
        <v>0</v>
      </c>
      <c r="N2516" s="322">
        <f t="shared" si="643"/>
        <v>0</v>
      </c>
      <c r="O2516" s="323">
        <f t="shared" si="643"/>
        <v>0</v>
      </c>
      <c r="P2516" s="324">
        <f t="shared" si="641"/>
        <v>0</v>
      </c>
      <c r="Q2516" s="294"/>
      <c r="R2516" s="475"/>
      <c r="S2516" s="476"/>
      <c r="T2516" s="289"/>
    </row>
    <row r="2517" spans="2:20" ht="6" customHeight="1">
      <c r="B2517" s="292"/>
      <c r="C2517" s="294"/>
      <c r="D2517" s="294"/>
      <c r="E2517" s="294"/>
      <c r="F2517" s="294"/>
      <c r="G2517" s="294"/>
      <c r="H2517" s="294"/>
      <c r="I2517" s="294"/>
      <c r="J2517" s="294"/>
      <c r="K2517" s="294"/>
      <c r="L2517" s="294"/>
      <c r="M2517" s="294"/>
      <c r="N2517" s="294"/>
      <c r="O2517" s="294"/>
      <c r="P2517" s="294"/>
      <c r="Q2517" s="294"/>
      <c r="R2517" s="325"/>
      <c r="S2517" s="325"/>
      <c r="T2517" s="289"/>
    </row>
    <row r="2518" spans="2:20" ht="18.75" customHeight="1">
      <c r="B2518" s="326"/>
      <c r="C2518" s="342" t="s">
        <v>217</v>
      </c>
      <c r="D2518" s="327"/>
      <c r="E2518" s="327"/>
      <c r="F2518" s="327"/>
      <c r="G2518" s="327"/>
      <c r="H2518" s="327"/>
      <c r="I2518" s="327"/>
      <c r="J2518" s="327"/>
      <c r="K2518" s="327"/>
      <c r="L2518" s="327"/>
      <c r="M2518" s="327"/>
      <c r="N2518" s="327"/>
      <c r="O2518" s="328"/>
      <c r="P2518" s="329">
        <f t="shared" ref="P2518:P2519" si="644">SUM(D2518:O2518)</f>
        <v>0</v>
      </c>
      <c r="Q2518" s="294"/>
      <c r="R2518" s="471"/>
      <c r="S2518" s="472"/>
      <c r="T2518" s="289"/>
    </row>
    <row r="2519" spans="2:20" ht="18.75" customHeight="1">
      <c r="B2519" s="326"/>
      <c r="C2519" s="342" t="s">
        <v>218</v>
      </c>
      <c r="D2519" s="327"/>
      <c r="E2519" s="327"/>
      <c r="F2519" s="327"/>
      <c r="G2519" s="327"/>
      <c r="H2519" s="327"/>
      <c r="I2519" s="327"/>
      <c r="J2519" s="327"/>
      <c r="K2519" s="327"/>
      <c r="L2519" s="327"/>
      <c r="M2519" s="327"/>
      <c r="N2519" s="330"/>
      <c r="O2519" s="331"/>
      <c r="P2519" s="332">
        <f t="shared" si="644"/>
        <v>0</v>
      </c>
      <c r="Q2519" s="294"/>
      <c r="R2519" s="473"/>
      <c r="S2519" s="474"/>
      <c r="T2519" s="289"/>
    </row>
    <row r="2520" spans="2:20" s="308" customFormat="1" ht="18.75" customHeight="1">
      <c r="B2520" s="301"/>
      <c r="C2520" s="294"/>
      <c r="D2520" s="294"/>
      <c r="E2520" s="294"/>
      <c r="F2520" s="294"/>
      <c r="G2520" s="294"/>
      <c r="H2520" s="294"/>
      <c r="I2520" s="294"/>
      <c r="J2520" s="294"/>
      <c r="K2520" s="294"/>
      <c r="L2520" s="294"/>
      <c r="M2520" s="294"/>
      <c r="N2520" s="349" t="s">
        <v>219</v>
      </c>
      <c r="O2520" s="349"/>
      <c r="P2520" s="335">
        <f t="shared" ref="P2520:P2557" si="645">ROUND(IF(P2518*P2519=0,0,P2516/P2518*P2519),2)</f>
        <v>0</v>
      </c>
      <c r="Q2520" s="306"/>
      <c r="R2520" s="477"/>
      <c r="S2520" s="478"/>
      <c r="T2520" s="307"/>
    </row>
    <row r="2521" spans="2:20" ht="30" customHeight="1">
      <c r="B2521" s="289"/>
      <c r="C2521" s="294"/>
      <c r="D2521" s="294"/>
      <c r="E2521" s="294"/>
      <c r="F2521" s="294"/>
      <c r="G2521" s="294"/>
      <c r="H2521" s="294"/>
      <c r="I2521" s="294"/>
      <c r="J2521" s="294"/>
      <c r="K2521" s="294"/>
      <c r="L2521" s="294"/>
      <c r="M2521" s="294"/>
      <c r="N2521" s="294"/>
      <c r="O2521" s="294"/>
      <c r="P2521" s="294"/>
      <c r="Q2521" s="294"/>
      <c r="R2521" s="294"/>
      <c r="S2521" s="294"/>
      <c r="T2521" s="289"/>
    </row>
    <row r="2522" spans="2:20" ht="18.75" customHeight="1">
      <c r="B2522" s="292">
        <f t="shared" ref="B2522" si="646">D2522</f>
        <v>0</v>
      </c>
      <c r="C2522" s="337" t="s">
        <v>183</v>
      </c>
      <c r="D2522" s="479"/>
      <c r="E2522" s="480"/>
      <c r="F2522" s="480"/>
      <c r="G2522" s="480"/>
      <c r="H2522" s="480"/>
      <c r="I2522" s="481"/>
      <c r="J2522" s="294"/>
      <c r="K2522" s="294"/>
      <c r="L2522" s="295"/>
      <c r="M2522" s="294"/>
      <c r="N2522" s="294"/>
      <c r="O2522" s="294"/>
      <c r="P2522" s="296"/>
      <c r="Q2522" s="294"/>
      <c r="R2522" s="296"/>
      <c r="S2522" s="296"/>
      <c r="T2522" s="289"/>
    </row>
    <row r="2523" spans="2:20" ht="18.75" customHeight="1">
      <c r="B2523" s="292"/>
      <c r="C2523" s="338" t="s">
        <v>184</v>
      </c>
      <c r="D2523" s="479"/>
      <c r="E2523" s="480"/>
      <c r="F2523" s="480"/>
      <c r="G2523" s="480"/>
      <c r="H2523" s="480"/>
      <c r="I2523" s="481"/>
      <c r="J2523" s="294"/>
      <c r="K2523" s="295"/>
      <c r="L2523" s="294"/>
      <c r="M2523" s="294"/>
      <c r="N2523" s="294"/>
      <c r="O2523" s="294"/>
      <c r="P2523" s="296"/>
      <c r="Q2523" s="294"/>
      <c r="R2523" s="296"/>
      <c r="S2523" s="296"/>
      <c r="T2523" s="289"/>
    </row>
    <row r="2524" spans="2:20" ht="18.75" customHeight="1">
      <c r="B2524" s="292">
        <f t="shared" ref="B2524:B2526" si="647">D2524</f>
        <v>0</v>
      </c>
      <c r="C2524" s="338" t="s">
        <v>8</v>
      </c>
      <c r="D2524" s="479"/>
      <c r="E2524" s="480"/>
      <c r="F2524" s="480"/>
      <c r="G2524" s="480"/>
      <c r="H2524" s="480"/>
      <c r="I2524" s="481"/>
      <c r="J2524" s="294"/>
      <c r="K2524" s="294"/>
      <c r="L2524" s="295"/>
      <c r="M2524" s="294"/>
      <c r="N2524" s="294"/>
      <c r="O2524" s="294"/>
      <c r="P2524" s="296"/>
      <c r="Q2524" s="294"/>
      <c r="R2524" s="339" t="s">
        <v>185</v>
      </c>
      <c r="S2524" s="340"/>
      <c r="T2524" s="289"/>
    </row>
    <row r="2525" spans="2:20" ht="18.75" customHeight="1">
      <c r="B2525" s="292">
        <f t="shared" si="647"/>
        <v>0</v>
      </c>
      <c r="C2525" s="338" t="s">
        <v>186</v>
      </c>
      <c r="D2525" s="479"/>
      <c r="E2525" s="480"/>
      <c r="F2525" s="480"/>
      <c r="G2525" s="480"/>
      <c r="H2525" s="480"/>
      <c r="I2525" s="481"/>
      <c r="J2525" s="294"/>
      <c r="K2525" s="294"/>
      <c r="L2525" s="295"/>
      <c r="M2525" s="294"/>
      <c r="N2525" s="294"/>
      <c r="O2525" s="294"/>
      <c r="P2525" s="296"/>
      <c r="Q2525" s="294"/>
      <c r="R2525" s="298" t="s">
        <v>189</v>
      </c>
      <c r="S2525" s="299"/>
      <c r="T2525" s="289"/>
    </row>
    <row r="2526" spans="2:20" ht="18.75" customHeight="1">
      <c r="B2526" s="292">
        <f t="shared" si="647"/>
        <v>0</v>
      </c>
      <c r="C2526" s="338" t="s">
        <v>190</v>
      </c>
      <c r="D2526" s="479"/>
      <c r="E2526" s="480"/>
      <c r="F2526" s="480"/>
      <c r="G2526" s="480"/>
      <c r="H2526" s="480"/>
      <c r="I2526" s="481"/>
      <c r="J2526" s="294"/>
      <c r="K2526" s="294"/>
      <c r="L2526" s="295"/>
      <c r="M2526" s="294"/>
      <c r="N2526" s="294"/>
      <c r="O2526" s="294"/>
      <c r="P2526" s="296"/>
      <c r="Q2526" s="294"/>
      <c r="R2526" s="298" t="s">
        <v>191</v>
      </c>
      <c r="S2526" s="299"/>
      <c r="T2526" s="289"/>
    </row>
    <row r="2527" spans="2:20" ht="18.75" customHeight="1">
      <c r="B2527" s="292"/>
      <c r="C2527" s="338" t="s">
        <v>172</v>
      </c>
      <c r="D2527" s="471"/>
      <c r="E2527" s="482"/>
      <c r="F2527" s="482"/>
      <c r="G2527" s="482"/>
      <c r="H2527" s="482"/>
      <c r="I2527" s="472"/>
      <c r="J2527" s="294"/>
      <c r="K2527" s="295"/>
      <c r="L2527" s="294"/>
      <c r="M2527" s="294"/>
      <c r="N2527" s="294"/>
      <c r="O2527" s="294"/>
      <c r="P2527" s="296"/>
      <c r="Q2527" s="294"/>
      <c r="R2527" s="298" t="s">
        <v>192</v>
      </c>
      <c r="S2527" s="299"/>
      <c r="T2527" s="289"/>
    </row>
    <row r="2528" spans="2:20" ht="18.75" customHeight="1">
      <c r="B2528" s="341">
        <f t="shared" ref="B2528" si="648">D2528</f>
        <v>0</v>
      </c>
      <c r="C2528" s="338" t="s">
        <v>193</v>
      </c>
      <c r="D2528" s="483"/>
      <c r="E2528" s="484"/>
      <c r="F2528" s="484"/>
      <c r="G2528" s="484"/>
      <c r="H2528" s="484"/>
      <c r="I2528" s="485"/>
      <c r="J2528" s="294"/>
      <c r="K2528" s="295"/>
      <c r="L2528" s="294"/>
      <c r="M2528" s="294"/>
      <c r="N2528" s="294"/>
      <c r="O2528" s="294"/>
      <c r="P2528" s="296"/>
      <c r="Q2528" s="294"/>
      <c r="R2528" s="296"/>
      <c r="S2528" s="296"/>
      <c r="T2528" s="289"/>
    </row>
    <row r="2529" spans="2:24" ht="12" customHeight="1">
      <c r="B2529" s="292"/>
      <c r="C2529" s="294"/>
      <c r="D2529" s="294"/>
      <c r="E2529" s="294"/>
      <c r="F2529" s="294"/>
      <c r="G2529" s="294"/>
      <c r="H2529" s="294"/>
      <c r="I2529" s="294"/>
      <c r="J2529" s="294"/>
      <c r="K2529" s="294"/>
      <c r="L2529" s="294"/>
      <c r="M2529" s="294"/>
      <c r="N2529" s="294"/>
      <c r="O2529" s="294"/>
      <c r="P2529" s="294"/>
      <c r="Q2529" s="294"/>
      <c r="R2529" s="294"/>
      <c r="S2529" s="294"/>
      <c r="T2529" s="289"/>
    </row>
    <row r="2530" spans="2:24" s="308" customFormat="1" ht="18.75" customHeight="1">
      <c r="B2530" s="301"/>
      <c r="C2530" s="338" t="s">
        <v>187</v>
      </c>
      <c r="D2530" s="303"/>
      <c r="E2530" s="303"/>
      <c r="F2530" s="303"/>
      <c r="G2530" s="303"/>
      <c r="H2530" s="303"/>
      <c r="I2530" s="303"/>
      <c r="J2530" s="303"/>
      <c r="K2530" s="303"/>
      <c r="L2530" s="303"/>
      <c r="M2530" s="303"/>
      <c r="N2530" s="303"/>
      <c r="O2530" s="304"/>
      <c r="P2530" s="305" t="s">
        <v>188</v>
      </c>
      <c r="Q2530" s="306"/>
      <c r="R2530" s="486" t="s">
        <v>194</v>
      </c>
      <c r="S2530" s="487"/>
      <c r="T2530" s="307"/>
      <c r="V2530" s="288"/>
      <c r="W2530" s="288"/>
      <c r="X2530" s="288"/>
    </row>
    <row r="2531" spans="2:24" ht="6" customHeight="1">
      <c r="B2531" s="292"/>
      <c r="C2531" s="294"/>
      <c r="D2531" s="294"/>
      <c r="E2531" s="294"/>
      <c r="F2531" s="294"/>
      <c r="G2531" s="294"/>
      <c r="H2531" s="294"/>
      <c r="I2531" s="294"/>
      <c r="J2531" s="294"/>
      <c r="K2531" s="294"/>
      <c r="L2531" s="294"/>
      <c r="M2531" s="294"/>
      <c r="N2531" s="294"/>
      <c r="O2531" s="294"/>
      <c r="P2531" s="294"/>
      <c r="Q2531" s="294"/>
      <c r="R2531" s="294"/>
      <c r="S2531" s="294"/>
      <c r="T2531" s="289"/>
    </row>
    <row r="2532" spans="2:24" ht="18.75" customHeight="1">
      <c r="B2532" s="292"/>
      <c r="C2532" s="342" t="s">
        <v>195</v>
      </c>
      <c r="D2532" s="310"/>
      <c r="E2532" s="310"/>
      <c r="F2532" s="310"/>
      <c r="G2532" s="310"/>
      <c r="H2532" s="310"/>
      <c r="I2532" s="310"/>
      <c r="J2532" s="310"/>
      <c r="K2532" s="310"/>
      <c r="L2532" s="310"/>
      <c r="M2532" s="310"/>
      <c r="N2532" s="310"/>
      <c r="O2532" s="311"/>
      <c r="P2532" s="312">
        <f t="shared" ref="P2532:P2542" si="649">SUM(D2532:O2532)</f>
        <v>0</v>
      </c>
      <c r="Q2532" s="294"/>
      <c r="R2532" s="471"/>
      <c r="S2532" s="472"/>
      <c r="T2532" s="289"/>
    </row>
    <row r="2533" spans="2:24" ht="18.75" customHeight="1">
      <c r="B2533" s="292"/>
      <c r="C2533" s="342" t="s">
        <v>196</v>
      </c>
      <c r="D2533" s="155"/>
      <c r="E2533" s="155"/>
      <c r="F2533" s="155"/>
      <c r="G2533" s="155"/>
      <c r="H2533" s="155"/>
      <c r="I2533" s="155"/>
      <c r="J2533" s="155"/>
      <c r="K2533" s="155"/>
      <c r="L2533" s="155"/>
      <c r="M2533" s="155"/>
      <c r="N2533" s="155"/>
      <c r="O2533" s="156"/>
      <c r="P2533" s="312">
        <f t="shared" si="649"/>
        <v>0</v>
      </c>
      <c r="Q2533" s="294"/>
      <c r="R2533" s="471"/>
      <c r="S2533" s="472"/>
      <c r="T2533" s="289"/>
    </row>
    <row r="2534" spans="2:24" ht="18.75" customHeight="1">
      <c r="B2534" s="292"/>
      <c r="C2534" s="343" t="s">
        <v>197</v>
      </c>
      <c r="D2534" s="310"/>
      <c r="E2534" s="310"/>
      <c r="F2534" s="310"/>
      <c r="G2534" s="310"/>
      <c r="H2534" s="310"/>
      <c r="I2534" s="310"/>
      <c r="J2534" s="310"/>
      <c r="K2534" s="310"/>
      <c r="L2534" s="310"/>
      <c r="M2534" s="310"/>
      <c r="N2534" s="310"/>
      <c r="O2534" s="311"/>
      <c r="P2534" s="312">
        <f t="shared" si="649"/>
        <v>0</v>
      </c>
      <c r="Q2534" s="294"/>
      <c r="R2534" s="471"/>
      <c r="S2534" s="472"/>
      <c r="T2534" s="289"/>
    </row>
    <row r="2535" spans="2:24" ht="18.75" customHeight="1">
      <c r="B2535" s="292"/>
      <c r="C2535" s="343" t="s">
        <v>198</v>
      </c>
      <c r="D2535" s="310"/>
      <c r="E2535" s="310"/>
      <c r="F2535" s="310"/>
      <c r="G2535" s="310"/>
      <c r="H2535" s="310"/>
      <c r="I2535" s="310"/>
      <c r="J2535" s="310"/>
      <c r="K2535" s="310"/>
      <c r="L2535" s="310"/>
      <c r="M2535" s="310"/>
      <c r="N2535" s="310"/>
      <c r="O2535" s="311"/>
      <c r="P2535" s="312">
        <f t="shared" si="649"/>
        <v>0</v>
      </c>
      <c r="Q2535" s="294"/>
      <c r="R2535" s="471"/>
      <c r="S2535" s="472"/>
      <c r="T2535" s="289"/>
    </row>
    <row r="2536" spans="2:24" ht="18.75" customHeight="1">
      <c r="B2536" s="292"/>
      <c r="C2536" s="343" t="s">
        <v>199</v>
      </c>
      <c r="D2536" s="310"/>
      <c r="E2536" s="310"/>
      <c r="F2536" s="310"/>
      <c r="G2536" s="310"/>
      <c r="H2536" s="310"/>
      <c r="I2536" s="310"/>
      <c r="J2536" s="310"/>
      <c r="K2536" s="310"/>
      <c r="L2536" s="310"/>
      <c r="M2536" s="310"/>
      <c r="N2536" s="310"/>
      <c r="O2536" s="311"/>
      <c r="P2536" s="312">
        <f t="shared" si="649"/>
        <v>0</v>
      </c>
      <c r="Q2536" s="294"/>
      <c r="R2536" s="471"/>
      <c r="S2536" s="472"/>
      <c r="T2536" s="289"/>
    </row>
    <row r="2537" spans="2:24" ht="18.75" customHeight="1">
      <c r="B2537" s="292"/>
      <c r="C2537" s="343" t="s">
        <v>200</v>
      </c>
      <c r="D2537" s="310"/>
      <c r="E2537" s="310"/>
      <c r="F2537" s="310"/>
      <c r="G2537" s="310"/>
      <c r="H2537" s="310"/>
      <c r="I2537" s="310"/>
      <c r="J2537" s="310"/>
      <c r="K2537" s="310"/>
      <c r="L2537" s="310"/>
      <c r="M2537" s="310"/>
      <c r="N2537" s="310"/>
      <c r="O2537" s="311"/>
      <c r="P2537" s="312">
        <f t="shared" si="649"/>
        <v>0</v>
      </c>
      <c r="Q2537" s="294"/>
      <c r="R2537" s="471"/>
      <c r="S2537" s="472"/>
      <c r="T2537" s="289"/>
    </row>
    <row r="2538" spans="2:24" ht="18.75" customHeight="1">
      <c r="B2538" s="292"/>
      <c r="C2538" s="343" t="s">
        <v>201</v>
      </c>
      <c r="D2538" s="310"/>
      <c r="E2538" s="310"/>
      <c r="F2538" s="310"/>
      <c r="G2538" s="310"/>
      <c r="H2538" s="310"/>
      <c r="I2538" s="310"/>
      <c r="J2538" s="310"/>
      <c r="K2538" s="310"/>
      <c r="L2538" s="310"/>
      <c r="M2538" s="310"/>
      <c r="N2538" s="310"/>
      <c r="O2538" s="311"/>
      <c r="P2538" s="312">
        <f t="shared" si="649"/>
        <v>0</v>
      </c>
      <c r="Q2538" s="294"/>
      <c r="R2538" s="471"/>
      <c r="S2538" s="472"/>
      <c r="T2538" s="289"/>
    </row>
    <row r="2539" spans="2:24" ht="18.75" customHeight="1">
      <c r="B2539" s="292"/>
      <c r="C2539" s="343" t="s">
        <v>202</v>
      </c>
      <c r="D2539" s="310"/>
      <c r="E2539" s="310"/>
      <c r="F2539" s="310"/>
      <c r="G2539" s="310"/>
      <c r="H2539" s="310"/>
      <c r="I2539" s="310"/>
      <c r="J2539" s="310"/>
      <c r="K2539" s="310"/>
      <c r="L2539" s="310"/>
      <c r="M2539" s="310"/>
      <c r="N2539" s="310"/>
      <c r="O2539" s="311"/>
      <c r="P2539" s="312">
        <f t="shared" si="649"/>
        <v>0</v>
      </c>
      <c r="Q2539" s="294"/>
      <c r="R2539" s="471"/>
      <c r="S2539" s="472"/>
      <c r="T2539" s="289"/>
    </row>
    <row r="2540" spans="2:24" ht="18.75" customHeight="1">
      <c r="B2540" s="292"/>
      <c r="C2540" s="343" t="s">
        <v>203</v>
      </c>
      <c r="D2540" s="310"/>
      <c r="E2540" s="310"/>
      <c r="F2540" s="310"/>
      <c r="G2540" s="310"/>
      <c r="H2540" s="310"/>
      <c r="I2540" s="310"/>
      <c r="J2540" s="310"/>
      <c r="K2540" s="310"/>
      <c r="L2540" s="310"/>
      <c r="M2540" s="310"/>
      <c r="N2540" s="310"/>
      <c r="O2540" s="311"/>
      <c r="P2540" s="312">
        <f t="shared" si="649"/>
        <v>0</v>
      </c>
      <c r="Q2540" s="294"/>
      <c r="R2540" s="471"/>
      <c r="S2540" s="472"/>
      <c r="T2540" s="289"/>
    </row>
    <row r="2541" spans="2:24" ht="18.75" customHeight="1">
      <c r="B2541" s="292"/>
      <c r="C2541" s="343" t="s">
        <v>204</v>
      </c>
      <c r="D2541" s="310"/>
      <c r="E2541" s="310"/>
      <c r="F2541" s="310"/>
      <c r="G2541" s="310"/>
      <c r="H2541" s="310"/>
      <c r="I2541" s="310"/>
      <c r="J2541" s="310"/>
      <c r="K2541" s="310"/>
      <c r="L2541" s="310"/>
      <c r="M2541" s="310"/>
      <c r="N2541" s="310"/>
      <c r="O2541" s="311"/>
      <c r="P2541" s="312">
        <f t="shared" si="649"/>
        <v>0</v>
      </c>
      <c r="Q2541" s="294"/>
      <c r="R2541" s="471"/>
      <c r="S2541" s="472"/>
      <c r="T2541" s="289"/>
    </row>
    <row r="2542" spans="2:24" ht="18.75" customHeight="1">
      <c r="B2542" s="292"/>
      <c r="C2542" s="338" t="s">
        <v>205</v>
      </c>
      <c r="D2542" s="344">
        <f t="shared" ref="D2542:O2542" si="650">SUBTOTAL(9,D2532:D2541)</f>
        <v>0</v>
      </c>
      <c r="E2542" s="344">
        <f t="shared" si="650"/>
        <v>0</v>
      </c>
      <c r="F2542" s="344">
        <f t="shared" si="650"/>
        <v>0</v>
      </c>
      <c r="G2542" s="344">
        <f t="shared" si="650"/>
        <v>0</v>
      </c>
      <c r="H2542" s="344">
        <f t="shared" si="650"/>
        <v>0</v>
      </c>
      <c r="I2542" s="344">
        <f t="shared" si="650"/>
        <v>0</v>
      </c>
      <c r="J2542" s="344">
        <f t="shared" si="650"/>
        <v>0</v>
      </c>
      <c r="K2542" s="344">
        <f t="shared" si="650"/>
        <v>0</v>
      </c>
      <c r="L2542" s="344">
        <f t="shared" si="650"/>
        <v>0</v>
      </c>
      <c r="M2542" s="344">
        <f t="shared" si="650"/>
        <v>0</v>
      </c>
      <c r="N2542" s="344">
        <f t="shared" si="650"/>
        <v>0</v>
      </c>
      <c r="O2542" s="345">
        <f t="shared" si="650"/>
        <v>0</v>
      </c>
      <c r="P2542" s="312">
        <f t="shared" si="649"/>
        <v>0</v>
      </c>
      <c r="Q2542" s="294"/>
      <c r="R2542" s="471"/>
      <c r="S2542" s="472"/>
      <c r="T2542" s="289"/>
    </row>
    <row r="2543" spans="2:24" ht="18.75" customHeight="1">
      <c r="B2543" s="292"/>
      <c r="C2543" s="313" t="s">
        <v>206</v>
      </c>
      <c r="D2543" s="315"/>
      <c r="E2543" s="315"/>
      <c r="F2543" s="315"/>
      <c r="G2543" s="315"/>
      <c r="H2543" s="315"/>
      <c r="I2543" s="315"/>
      <c r="J2543" s="315"/>
      <c r="K2543" s="315"/>
      <c r="L2543" s="315"/>
      <c r="M2543" s="315"/>
      <c r="N2543" s="315"/>
      <c r="O2543" s="316"/>
      <c r="P2543" s="312">
        <f t="shared" ref="P2543:P2553" si="651">SUM(D2543:O2543)</f>
        <v>0</v>
      </c>
      <c r="Q2543" s="294"/>
      <c r="R2543" s="471"/>
      <c r="S2543" s="472"/>
      <c r="T2543" s="289"/>
    </row>
    <row r="2544" spans="2:24" ht="18.75" customHeight="1">
      <c r="B2544" s="292"/>
      <c r="C2544" s="313" t="s">
        <v>207</v>
      </c>
      <c r="D2544" s="315"/>
      <c r="E2544" s="315"/>
      <c r="F2544" s="315"/>
      <c r="G2544" s="315"/>
      <c r="H2544" s="315"/>
      <c r="I2544" s="315"/>
      <c r="J2544" s="315"/>
      <c r="K2544" s="315"/>
      <c r="L2544" s="315"/>
      <c r="M2544" s="315"/>
      <c r="N2544" s="315"/>
      <c r="O2544" s="316"/>
      <c r="P2544" s="312">
        <f t="shared" si="651"/>
        <v>0</v>
      </c>
      <c r="Q2544" s="294"/>
      <c r="R2544" s="471"/>
      <c r="S2544" s="472"/>
      <c r="T2544" s="289"/>
    </row>
    <row r="2545" spans="2:20" ht="18.75" customHeight="1">
      <c r="B2545" s="292"/>
      <c r="C2545" s="338" t="s">
        <v>208</v>
      </c>
      <c r="D2545" s="344">
        <f t="shared" ref="D2545:O2545" si="652">SUBTOTAL(9,D2543:D2544)</f>
        <v>0</v>
      </c>
      <c r="E2545" s="344">
        <f t="shared" si="652"/>
        <v>0</v>
      </c>
      <c r="F2545" s="344">
        <f t="shared" si="652"/>
        <v>0</v>
      </c>
      <c r="G2545" s="344">
        <f t="shared" si="652"/>
        <v>0</v>
      </c>
      <c r="H2545" s="344">
        <f t="shared" si="652"/>
        <v>0</v>
      </c>
      <c r="I2545" s="344">
        <f t="shared" si="652"/>
        <v>0</v>
      </c>
      <c r="J2545" s="344">
        <f t="shared" si="652"/>
        <v>0</v>
      </c>
      <c r="K2545" s="344">
        <f t="shared" si="652"/>
        <v>0</v>
      </c>
      <c r="L2545" s="344">
        <f t="shared" si="652"/>
        <v>0</v>
      </c>
      <c r="M2545" s="344">
        <f t="shared" si="652"/>
        <v>0</v>
      </c>
      <c r="N2545" s="344">
        <f t="shared" si="652"/>
        <v>0</v>
      </c>
      <c r="O2545" s="345">
        <f t="shared" si="652"/>
        <v>0</v>
      </c>
      <c r="P2545" s="312">
        <f t="shared" si="651"/>
        <v>0</v>
      </c>
      <c r="Q2545" s="294"/>
      <c r="R2545" s="471"/>
      <c r="S2545" s="472"/>
      <c r="T2545" s="289"/>
    </row>
    <row r="2546" spans="2:20" ht="18.75" customHeight="1">
      <c r="B2546" s="292"/>
      <c r="C2546" s="313" t="s">
        <v>209</v>
      </c>
      <c r="D2546" s="315"/>
      <c r="E2546" s="315"/>
      <c r="F2546" s="315"/>
      <c r="G2546" s="315"/>
      <c r="H2546" s="315"/>
      <c r="I2546" s="315"/>
      <c r="J2546" s="315"/>
      <c r="K2546" s="315"/>
      <c r="L2546" s="315"/>
      <c r="M2546" s="315"/>
      <c r="N2546" s="315"/>
      <c r="O2546" s="316"/>
      <c r="P2546" s="312">
        <f t="shared" si="651"/>
        <v>0</v>
      </c>
      <c r="Q2546" s="294"/>
      <c r="R2546" s="471"/>
      <c r="S2546" s="472"/>
      <c r="T2546" s="289"/>
    </row>
    <row r="2547" spans="2:20" ht="18.75" customHeight="1">
      <c r="B2547" s="292"/>
      <c r="C2547" s="313" t="s">
        <v>210</v>
      </c>
      <c r="D2547" s="315"/>
      <c r="E2547" s="315"/>
      <c r="F2547" s="315"/>
      <c r="G2547" s="315"/>
      <c r="H2547" s="315"/>
      <c r="I2547" s="315"/>
      <c r="J2547" s="315"/>
      <c r="K2547" s="315"/>
      <c r="L2547" s="315"/>
      <c r="M2547" s="315"/>
      <c r="N2547" s="315"/>
      <c r="O2547" s="316"/>
      <c r="P2547" s="312">
        <f t="shared" si="651"/>
        <v>0</v>
      </c>
      <c r="Q2547" s="294"/>
      <c r="R2547" s="471"/>
      <c r="S2547" s="472"/>
      <c r="T2547" s="289"/>
    </row>
    <row r="2548" spans="2:20" ht="18.75" customHeight="1">
      <c r="B2548" s="292"/>
      <c r="C2548" s="313" t="s">
        <v>211</v>
      </c>
      <c r="D2548" s="315"/>
      <c r="E2548" s="315"/>
      <c r="F2548" s="315"/>
      <c r="G2548" s="315"/>
      <c r="H2548" s="315"/>
      <c r="I2548" s="315"/>
      <c r="J2548" s="315"/>
      <c r="K2548" s="315"/>
      <c r="L2548" s="315"/>
      <c r="M2548" s="315"/>
      <c r="N2548" s="315"/>
      <c r="O2548" s="316"/>
      <c r="P2548" s="312">
        <f t="shared" si="651"/>
        <v>0</v>
      </c>
      <c r="Q2548" s="294"/>
      <c r="R2548" s="471"/>
      <c r="S2548" s="472"/>
      <c r="T2548" s="289"/>
    </row>
    <row r="2549" spans="2:20" ht="18.75" customHeight="1">
      <c r="B2549" s="292"/>
      <c r="C2549" s="313" t="s">
        <v>212</v>
      </c>
      <c r="D2549" s="315"/>
      <c r="E2549" s="315"/>
      <c r="F2549" s="315"/>
      <c r="G2549" s="315"/>
      <c r="H2549" s="315"/>
      <c r="I2549" s="315"/>
      <c r="J2549" s="315"/>
      <c r="K2549" s="315"/>
      <c r="L2549" s="315"/>
      <c r="M2549" s="315"/>
      <c r="N2549" s="315"/>
      <c r="O2549" s="316"/>
      <c r="P2549" s="312">
        <f t="shared" si="651"/>
        <v>0</v>
      </c>
      <c r="Q2549" s="294"/>
      <c r="R2549" s="471"/>
      <c r="S2549" s="472"/>
      <c r="T2549" s="289"/>
    </row>
    <row r="2550" spans="2:20" ht="18.75" customHeight="1">
      <c r="B2550" s="292"/>
      <c r="C2550" s="342" t="s">
        <v>213</v>
      </c>
      <c r="D2550" s="310"/>
      <c r="E2550" s="310"/>
      <c r="F2550" s="310"/>
      <c r="G2550" s="310"/>
      <c r="H2550" s="310"/>
      <c r="I2550" s="310"/>
      <c r="J2550" s="310"/>
      <c r="K2550" s="310"/>
      <c r="L2550" s="310"/>
      <c r="M2550" s="310"/>
      <c r="N2550" s="310"/>
      <c r="O2550" s="311"/>
      <c r="P2550" s="312">
        <f t="shared" si="651"/>
        <v>0</v>
      </c>
      <c r="Q2550" s="294"/>
      <c r="R2550" s="471"/>
      <c r="S2550" s="472"/>
      <c r="T2550" s="289"/>
    </row>
    <row r="2551" spans="2:20" ht="18.75" customHeight="1">
      <c r="B2551" s="292"/>
      <c r="C2551" s="346" t="s">
        <v>214</v>
      </c>
      <c r="D2551" s="310"/>
      <c r="E2551" s="310"/>
      <c r="F2551" s="310"/>
      <c r="G2551" s="310"/>
      <c r="H2551" s="310"/>
      <c r="I2551" s="310"/>
      <c r="J2551" s="310"/>
      <c r="K2551" s="310"/>
      <c r="L2551" s="310"/>
      <c r="M2551" s="310"/>
      <c r="N2551" s="310"/>
      <c r="O2551" s="311"/>
      <c r="P2551" s="312">
        <f t="shared" si="651"/>
        <v>0</v>
      </c>
      <c r="Q2551" s="294"/>
      <c r="R2551" s="471"/>
      <c r="S2551" s="472"/>
      <c r="T2551" s="289"/>
    </row>
    <row r="2552" spans="2:20" ht="18.75" customHeight="1">
      <c r="B2552" s="292"/>
      <c r="C2552" s="347" t="s">
        <v>215</v>
      </c>
      <c r="D2552" s="318"/>
      <c r="E2552" s="318"/>
      <c r="F2552" s="318"/>
      <c r="G2552" s="318"/>
      <c r="H2552" s="318"/>
      <c r="I2552" s="318"/>
      <c r="J2552" s="318"/>
      <c r="K2552" s="318"/>
      <c r="L2552" s="318"/>
      <c r="M2552" s="318"/>
      <c r="N2552" s="318"/>
      <c r="O2552" s="319"/>
      <c r="P2552" s="320">
        <f t="shared" si="651"/>
        <v>0</v>
      </c>
      <c r="Q2552" s="294"/>
      <c r="R2552" s="473"/>
      <c r="S2552" s="474"/>
      <c r="T2552" s="289"/>
    </row>
    <row r="2553" spans="2:20" ht="18.75" customHeight="1">
      <c r="B2553" s="292"/>
      <c r="C2553" s="348" t="s">
        <v>216</v>
      </c>
      <c r="D2553" s="322">
        <f t="shared" ref="D2553:O2553" si="653">SUBTOTAL(9,D2532:D2552)</f>
        <v>0</v>
      </c>
      <c r="E2553" s="322">
        <f t="shared" si="653"/>
        <v>0</v>
      </c>
      <c r="F2553" s="322">
        <f t="shared" si="653"/>
        <v>0</v>
      </c>
      <c r="G2553" s="322">
        <f t="shared" si="653"/>
        <v>0</v>
      </c>
      <c r="H2553" s="322">
        <f t="shared" si="653"/>
        <v>0</v>
      </c>
      <c r="I2553" s="322">
        <f t="shared" si="653"/>
        <v>0</v>
      </c>
      <c r="J2553" s="322">
        <f t="shared" si="653"/>
        <v>0</v>
      </c>
      <c r="K2553" s="322">
        <f t="shared" si="653"/>
        <v>0</v>
      </c>
      <c r="L2553" s="322">
        <f t="shared" si="653"/>
        <v>0</v>
      </c>
      <c r="M2553" s="322">
        <f t="shared" si="653"/>
        <v>0</v>
      </c>
      <c r="N2553" s="322">
        <f t="shared" si="653"/>
        <v>0</v>
      </c>
      <c r="O2553" s="323">
        <f t="shared" si="653"/>
        <v>0</v>
      </c>
      <c r="P2553" s="324">
        <f t="shared" si="651"/>
        <v>0</v>
      </c>
      <c r="Q2553" s="294"/>
      <c r="R2553" s="475"/>
      <c r="S2553" s="476"/>
      <c r="T2553" s="289"/>
    </row>
    <row r="2554" spans="2:20" ht="6" customHeight="1">
      <c r="B2554" s="292"/>
      <c r="C2554" s="294"/>
      <c r="D2554" s="294"/>
      <c r="E2554" s="294"/>
      <c r="F2554" s="294"/>
      <c r="G2554" s="294"/>
      <c r="H2554" s="294"/>
      <c r="I2554" s="294"/>
      <c r="J2554" s="294"/>
      <c r="K2554" s="294"/>
      <c r="L2554" s="294"/>
      <c r="M2554" s="294"/>
      <c r="N2554" s="294"/>
      <c r="O2554" s="294"/>
      <c r="P2554" s="294"/>
      <c r="Q2554" s="294"/>
      <c r="R2554" s="325"/>
      <c r="S2554" s="325"/>
      <c r="T2554" s="289"/>
    </row>
    <row r="2555" spans="2:20" ht="18.75" customHeight="1">
      <c r="B2555" s="326"/>
      <c r="C2555" s="342" t="s">
        <v>217</v>
      </c>
      <c r="D2555" s="327"/>
      <c r="E2555" s="327"/>
      <c r="F2555" s="327"/>
      <c r="G2555" s="327"/>
      <c r="H2555" s="327"/>
      <c r="I2555" s="327"/>
      <c r="J2555" s="327"/>
      <c r="K2555" s="327"/>
      <c r="L2555" s="327"/>
      <c r="M2555" s="327"/>
      <c r="N2555" s="327"/>
      <c r="O2555" s="328"/>
      <c r="P2555" s="329">
        <f t="shared" ref="P2555:P2556" si="654">SUM(D2555:O2555)</f>
        <v>0</v>
      </c>
      <c r="Q2555" s="294"/>
      <c r="R2555" s="471"/>
      <c r="S2555" s="472"/>
      <c r="T2555" s="289"/>
    </row>
    <row r="2556" spans="2:20" ht="18.75" customHeight="1">
      <c r="B2556" s="326"/>
      <c r="C2556" s="342" t="s">
        <v>218</v>
      </c>
      <c r="D2556" s="327"/>
      <c r="E2556" s="327"/>
      <c r="F2556" s="327"/>
      <c r="G2556" s="327"/>
      <c r="H2556" s="327"/>
      <c r="I2556" s="327"/>
      <c r="J2556" s="327"/>
      <c r="K2556" s="327"/>
      <c r="L2556" s="327"/>
      <c r="M2556" s="327"/>
      <c r="N2556" s="330"/>
      <c r="O2556" s="331"/>
      <c r="P2556" s="332">
        <f t="shared" si="654"/>
        <v>0</v>
      </c>
      <c r="Q2556" s="294"/>
      <c r="R2556" s="473"/>
      <c r="S2556" s="474"/>
      <c r="T2556" s="289"/>
    </row>
    <row r="2557" spans="2:20" s="308" customFormat="1" ht="18.75" customHeight="1">
      <c r="B2557" s="301"/>
      <c r="C2557" s="294"/>
      <c r="D2557" s="294"/>
      <c r="E2557" s="294"/>
      <c r="F2557" s="294"/>
      <c r="G2557" s="294"/>
      <c r="H2557" s="294"/>
      <c r="I2557" s="294"/>
      <c r="J2557" s="294"/>
      <c r="K2557" s="294"/>
      <c r="L2557" s="294"/>
      <c r="M2557" s="294"/>
      <c r="N2557" s="349" t="s">
        <v>219</v>
      </c>
      <c r="O2557" s="349"/>
      <c r="P2557" s="335">
        <f t="shared" si="645"/>
        <v>0</v>
      </c>
      <c r="Q2557" s="306"/>
      <c r="R2557" s="477"/>
      <c r="S2557" s="478"/>
      <c r="T2557" s="307"/>
    </row>
    <row r="2558" spans="2:20" ht="30" customHeight="1">
      <c r="B2558" s="289"/>
      <c r="C2558" s="294"/>
      <c r="D2558" s="294"/>
      <c r="E2558" s="294"/>
      <c r="F2558" s="294"/>
      <c r="G2558" s="294"/>
      <c r="H2558" s="294"/>
      <c r="I2558" s="294"/>
      <c r="J2558" s="294"/>
      <c r="K2558" s="294"/>
      <c r="L2558" s="294"/>
      <c r="M2558" s="294"/>
      <c r="N2558" s="294"/>
      <c r="O2558" s="294"/>
      <c r="P2558" s="294"/>
      <c r="Q2558" s="294"/>
      <c r="R2558" s="294"/>
      <c r="S2558" s="294"/>
      <c r="T2558" s="289"/>
    </row>
    <row r="2559" spans="2:20" ht="18.75" customHeight="1">
      <c r="B2559" s="292">
        <f t="shared" ref="B2559" si="655">D2559</f>
        <v>0</v>
      </c>
      <c r="C2559" s="337" t="s">
        <v>183</v>
      </c>
      <c r="D2559" s="479"/>
      <c r="E2559" s="480"/>
      <c r="F2559" s="480"/>
      <c r="G2559" s="480"/>
      <c r="H2559" s="480"/>
      <c r="I2559" s="481"/>
      <c r="J2559" s="294"/>
      <c r="K2559" s="294"/>
      <c r="L2559" s="295"/>
      <c r="M2559" s="294"/>
      <c r="N2559" s="294"/>
      <c r="O2559" s="294"/>
      <c r="P2559" s="296"/>
      <c r="Q2559" s="294"/>
      <c r="R2559" s="296"/>
      <c r="S2559" s="296"/>
      <c r="T2559" s="289"/>
    </row>
    <row r="2560" spans="2:20" ht="18.75" customHeight="1">
      <c r="B2560" s="292"/>
      <c r="C2560" s="338" t="s">
        <v>184</v>
      </c>
      <c r="D2560" s="479"/>
      <c r="E2560" s="480"/>
      <c r="F2560" s="480"/>
      <c r="G2560" s="480"/>
      <c r="H2560" s="480"/>
      <c r="I2560" s="481"/>
      <c r="J2560" s="294"/>
      <c r="K2560" s="295"/>
      <c r="L2560" s="294"/>
      <c r="M2560" s="294"/>
      <c r="N2560" s="294"/>
      <c r="O2560" s="294"/>
      <c r="P2560" s="296"/>
      <c r="Q2560" s="294"/>
      <c r="R2560" s="296"/>
      <c r="S2560" s="296"/>
      <c r="T2560" s="289"/>
    </row>
    <row r="2561" spans="2:24" ht="18.75" customHeight="1">
      <c r="B2561" s="292">
        <f t="shared" ref="B2561:B2563" si="656">D2561</f>
        <v>0</v>
      </c>
      <c r="C2561" s="338" t="s">
        <v>8</v>
      </c>
      <c r="D2561" s="479"/>
      <c r="E2561" s="480"/>
      <c r="F2561" s="480"/>
      <c r="G2561" s="480"/>
      <c r="H2561" s="480"/>
      <c r="I2561" s="481"/>
      <c r="J2561" s="294"/>
      <c r="K2561" s="294"/>
      <c r="L2561" s="295"/>
      <c r="M2561" s="294"/>
      <c r="N2561" s="294"/>
      <c r="O2561" s="294"/>
      <c r="P2561" s="296"/>
      <c r="Q2561" s="294"/>
      <c r="R2561" s="339" t="s">
        <v>185</v>
      </c>
      <c r="S2561" s="340"/>
      <c r="T2561" s="289"/>
    </row>
    <row r="2562" spans="2:24" ht="18.75" customHeight="1">
      <c r="B2562" s="292">
        <f t="shared" si="656"/>
        <v>0</v>
      </c>
      <c r="C2562" s="338" t="s">
        <v>186</v>
      </c>
      <c r="D2562" s="479"/>
      <c r="E2562" s="480"/>
      <c r="F2562" s="480"/>
      <c r="G2562" s="480"/>
      <c r="H2562" s="480"/>
      <c r="I2562" s="481"/>
      <c r="J2562" s="294"/>
      <c r="K2562" s="294"/>
      <c r="L2562" s="295"/>
      <c r="M2562" s="294"/>
      <c r="N2562" s="294"/>
      <c r="O2562" s="294"/>
      <c r="P2562" s="296"/>
      <c r="Q2562" s="294"/>
      <c r="R2562" s="298" t="s">
        <v>189</v>
      </c>
      <c r="S2562" s="299"/>
      <c r="T2562" s="289"/>
    </row>
    <row r="2563" spans="2:24" ht="18.75" customHeight="1">
      <c r="B2563" s="292">
        <f t="shared" si="656"/>
        <v>0</v>
      </c>
      <c r="C2563" s="338" t="s">
        <v>190</v>
      </c>
      <c r="D2563" s="479"/>
      <c r="E2563" s="480"/>
      <c r="F2563" s="480"/>
      <c r="G2563" s="480"/>
      <c r="H2563" s="480"/>
      <c r="I2563" s="481"/>
      <c r="J2563" s="294"/>
      <c r="K2563" s="294"/>
      <c r="L2563" s="295"/>
      <c r="M2563" s="294"/>
      <c r="N2563" s="294"/>
      <c r="O2563" s="294"/>
      <c r="P2563" s="296"/>
      <c r="Q2563" s="294"/>
      <c r="R2563" s="298" t="s">
        <v>191</v>
      </c>
      <c r="S2563" s="299"/>
      <c r="T2563" s="289"/>
    </row>
    <row r="2564" spans="2:24" ht="18.75" customHeight="1">
      <c r="B2564" s="292"/>
      <c r="C2564" s="338" t="s">
        <v>172</v>
      </c>
      <c r="D2564" s="471"/>
      <c r="E2564" s="482"/>
      <c r="F2564" s="482"/>
      <c r="G2564" s="482"/>
      <c r="H2564" s="482"/>
      <c r="I2564" s="472"/>
      <c r="J2564" s="294"/>
      <c r="K2564" s="295"/>
      <c r="L2564" s="294"/>
      <c r="M2564" s="294"/>
      <c r="N2564" s="294"/>
      <c r="O2564" s="294"/>
      <c r="P2564" s="296"/>
      <c r="Q2564" s="294"/>
      <c r="R2564" s="298" t="s">
        <v>192</v>
      </c>
      <c r="S2564" s="299"/>
      <c r="T2564" s="289"/>
    </row>
    <row r="2565" spans="2:24" ht="18.75" customHeight="1">
      <c r="B2565" s="341">
        <f t="shared" ref="B2565" si="657">D2565</f>
        <v>0</v>
      </c>
      <c r="C2565" s="338" t="s">
        <v>193</v>
      </c>
      <c r="D2565" s="483"/>
      <c r="E2565" s="484"/>
      <c r="F2565" s="484"/>
      <c r="G2565" s="484"/>
      <c r="H2565" s="484"/>
      <c r="I2565" s="485"/>
      <c r="J2565" s="294"/>
      <c r="K2565" s="295"/>
      <c r="L2565" s="294"/>
      <c r="M2565" s="294"/>
      <c r="N2565" s="294"/>
      <c r="O2565" s="294"/>
      <c r="P2565" s="296"/>
      <c r="Q2565" s="294"/>
      <c r="R2565" s="296"/>
      <c r="S2565" s="296"/>
      <c r="T2565" s="289"/>
    </row>
    <row r="2566" spans="2:24" ht="12" customHeight="1">
      <c r="B2566" s="292"/>
      <c r="C2566" s="294"/>
      <c r="D2566" s="294"/>
      <c r="E2566" s="294"/>
      <c r="F2566" s="294"/>
      <c r="G2566" s="294"/>
      <c r="H2566" s="294"/>
      <c r="I2566" s="294"/>
      <c r="J2566" s="294"/>
      <c r="K2566" s="294"/>
      <c r="L2566" s="294"/>
      <c r="M2566" s="294"/>
      <c r="N2566" s="294"/>
      <c r="O2566" s="294"/>
      <c r="P2566" s="294"/>
      <c r="Q2566" s="294"/>
      <c r="R2566" s="294"/>
      <c r="S2566" s="294"/>
      <c r="T2566" s="289"/>
    </row>
    <row r="2567" spans="2:24" s="308" customFormat="1" ht="18.75" customHeight="1">
      <c r="B2567" s="301"/>
      <c r="C2567" s="338" t="s">
        <v>187</v>
      </c>
      <c r="D2567" s="303"/>
      <c r="E2567" s="303"/>
      <c r="F2567" s="303"/>
      <c r="G2567" s="303"/>
      <c r="H2567" s="303"/>
      <c r="I2567" s="303"/>
      <c r="J2567" s="303"/>
      <c r="K2567" s="303"/>
      <c r="L2567" s="303"/>
      <c r="M2567" s="303"/>
      <c r="N2567" s="303"/>
      <c r="O2567" s="304"/>
      <c r="P2567" s="305" t="s">
        <v>188</v>
      </c>
      <c r="Q2567" s="306"/>
      <c r="R2567" s="486" t="s">
        <v>194</v>
      </c>
      <c r="S2567" s="487"/>
      <c r="T2567" s="307"/>
      <c r="V2567" s="288"/>
      <c r="W2567" s="288"/>
      <c r="X2567" s="288"/>
    </row>
    <row r="2568" spans="2:24" ht="6" customHeight="1">
      <c r="B2568" s="292"/>
      <c r="C2568" s="294"/>
      <c r="D2568" s="294"/>
      <c r="E2568" s="294"/>
      <c r="F2568" s="294"/>
      <c r="G2568" s="294"/>
      <c r="H2568" s="294"/>
      <c r="I2568" s="294"/>
      <c r="J2568" s="294"/>
      <c r="K2568" s="294"/>
      <c r="L2568" s="294"/>
      <c r="M2568" s="294"/>
      <c r="N2568" s="294"/>
      <c r="O2568" s="294"/>
      <c r="P2568" s="294"/>
      <c r="Q2568" s="294"/>
      <c r="R2568" s="294"/>
      <c r="S2568" s="294"/>
      <c r="T2568" s="289"/>
    </row>
    <row r="2569" spans="2:24" ht="18.75" customHeight="1">
      <c r="B2569" s="292"/>
      <c r="C2569" s="342" t="s">
        <v>195</v>
      </c>
      <c r="D2569" s="310"/>
      <c r="E2569" s="310"/>
      <c r="F2569" s="310"/>
      <c r="G2569" s="310"/>
      <c r="H2569" s="310"/>
      <c r="I2569" s="310"/>
      <c r="J2569" s="310"/>
      <c r="K2569" s="310"/>
      <c r="L2569" s="310"/>
      <c r="M2569" s="310"/>
      <c r="N2569" s="310"/>
      <c r="O2569" s="311"/>
      <c r="P2569" s="312">
        <f t="shared" ref="P2569:P2579" si="658">SUM(D2569:O2569)</f>
        <v>0</v>
      </c>
      <c r="Q2569" s="294"/>
      <c r="R2569" s="471"/>
      <c r="S2569" s="472"/>
      <c r="T2569" s="289"/>
    </row>
    <row r="2570" spans="2:24" ht="18.75" customHeight="1">
      <c r="B2570" s="292"/>
      <c r="C2570" s="342" t="s">
        <v>196</v>
      </c>
      <c r="D2570" s="155"/>
      <c r="E2570" s="155"/>
      <c r="F2570" s="155"/>
      <c r="G2570" s="155"/>
      <c r="H2570" s="155"/>
      <c r="I2570" s="155"/>
      <c r="J2570" s="155"/>
      <c r="K2570" s="155"/>
      <c r="L2570" s="155"/>
      <c r="M2570" s="155"/>
      <c r="N2570" s="155"/>
      <c r="O2570" s="156"/>
      <c r="P2570" s="312">
        <f t="shared" si="658"/>
        <v>0</v>
      </c>
      <c r="Q2570" s="294"/>
      <c r="R2570" s="471"/>
      <c r="S2570" s="472"/>
      <c r="T2570" s="289"/>
    </row>
    <row r="2571" spans="2:24" ht="18.75" customHeight="1">
      <c r="B2571" s="292"/>
      <c r="C2571" s="343" t="s">
        <v>197</v>
      </c>
      <c r="D2571" s="310"/>
      <c r="E2571" s="310"/>
      <c r="F2571" s="310"/>
      <c r="G2571" s="310"/>
      <c r="H2571" s="310"/>
      <c r="I2571" s="310"/>
      <c r="J2571" s="310"/>
      <c r="K2571" s="310"/>
      <c r="L2571" s="310"/>
      <c r="M2571" s="310"/>
      <c r="N2571" s="310"/>
      <c r="O2571" s="311"/>
      <c r="P2571" s="312">
        <f t="shared" si="658"/>
        <v>0</v>
      </c>
      <c r="Q2571" s="294"/>
      <c r="R2571" s="471"/>
      <c r="S2571" s="472"/>
      <c r="T2571" s="289"/>
    </row>
    <row r="2572" spans="2:24" ht="18.75" customHeight="1">
      <c r="B2572" s="292"/>
      <c r="C2572" s="343" t="s">
        <v>198</v>
      </c>
      <c r="D2572" s="310"/>
      <c r="E2572" s="310"/>
      <c r="F2572" s="310"/>
      <c r="G2572" s="310"/>
      <c r="H2572" s="310"/>
      <c r="I2572" s="310"/>
      <c r="J2572" s="310"/>
      <c r="K2572" s="310"/>
      <c r="L2572" s="310"/>
      <c r="M2572" s="310"/>
      <c r="N2572" s="310"/>
      <c r="O2572" s="311"/>
      <c r="P2572" s="312">
        <f t="shared" si="658"/>
        <v>0</v>
      </c>
      <c r="Q2572" s="294"/>
      <c r="R2572" s="471"/>
      <c r="S2572" s="472"/>
      <c r="T2572" s="289"/>
    </row>
    <row r="2573" spans="2:24" ht="18.75" customHeight="1">
      <c r="B2573" s="292"/>
      <c r="C2573" s="343" t="s">
        <v>199</v>
      </c>
      <c r="D2573" s="310"/>
      <c r="E2573" s="310"/>
      <c r="F2573" s="310"/>
      <c r="G2573" s="310"/>
      <c r="H2573" s="310"/>
      <c r="I2573" s="310"/>
      <c r="J2573" s="310"/>
      <c r="K2573" s="310"/>
      <c r="L2573" s="310"/>
      <c r="M2573" s="310"/>
      <c r="N2573" s="310"/>
      <c r="O2573" s="311"/>
      <c r="P2573" s="312">
        <f t="shared" si="658"/>
        <v>0</v>
      </c>
      <c r="Q2573" s="294"/>
      <c r="R2573" s="471"/>
      <c r="S2573" s="472"/>
      <c r="T2573" s="289"/>
    </row>
    <row r="2574" spans="2:24" ht="18.75" customHeight="1">
      <c r="B2574" s="292"/>
      <c r="C2574" s="343" t="s">
        <v>200</v>
      </c>
      <c r="D2574" s="310"/>
      <c r="E2574" s="310"/>
      <c r="F2574" s="310"/>
      <c r="G2574" s="310"/>
      <c r="H2574" s="310"/>
      <c r="I2574" s="310"/>
      <c r="J2574" s="310"/>
      <c r="K2574" s="310"/>
      <c r="L2574" s="310"/>
      <c r="M2574" s="310"/>
      <c r="N2574" s="310"/>
      <c r="O2574" s="311"/>
      <c r="P2574" s="312">
        <f t="shared" si="658"/>
        <v>0</v>
      </c>
      <c r="Q2574" s="294"/>
      <c r="R2574" s="471"/>
      <c r="S2574" s="472"/>
      <c r="T2574" s="289"/>
    </row>
    <row r="2575" spans="2:24" ht="18.75" customHeight="1">
      <c r="B2575" s="292"/>
      <c r="C2575" s="343" t="s">
        <v>201</v>
      </c>
      <c r="D2575" s="310"/>
      <c r="E2575" s="310"/>
      <c r="F2575" s="310"/>
      <c r="G2575" s="310"/>
      <c r="H2575" s="310"/>
      <c r="I2575" s="310"/>
      <c r="J2575" s="310"/>
      <c r="K2575" s="310"/>
      <c r="L2575" s="310"/>
      <c r="M2575" s="310"/>
      <c r="N2575" s="310"/>
      <c r="O2575" s="311"/>
      <c r="P2575" s="312">
        <f t="shared" si="658"/>
        <v>0</v>
      </c>
      <c r="Q2575" s="294"/>
      <c r="R2575" s="471"/>
      <c r="S2575" s="472"/>
      <c r="T2575" s="289"/>
    </row>
    <row r="2576" spans="2:24" ht="18.75" customHeight="1">
      <c r="B2576" s="292"/>
      <c r="C2576" s="343" t="s">
        <v>202</v>
      </c>
      <c r="D2576" s="310"/>
      <c r="E2576" s="310"/>
      <c r="F2576" s="310"/>
      <c r="G2576" s="310"/>
      <c r="H2576" s="310"/>
      <c r="I2576" s="310"/>
      <c r="J2576" s="310"/>
      <c r="K2576" s="310"/>
      <c r="L2576" s="310"/>
      <c r="M2576" s="310"/>
      <c r="N2576" s="310"/>
      <c r="O2576" s="311"/>
      <c r="P2576" s="312">
        <f t="shared" si="658"/>
        <v>0</v>
      </c>
      <c r="Q2576" s="294"/>
      <c r="R2576" s="471"/>
      <c r="S2576" s="472"/>
      <c r="T2576" s="289"/>
    </row>
    <row r="2577" spans="2:20" ht="18.75" customHeight="1">
      <c r="B2577" s="292"/>
      <c r="C2577" s="343" t="s">
        <v>203</v>
      </c>
      <c r="D2577" s="310"/>
      <c r="E2577" s="310"/>
      <c r="F2577" s="310"/>
      <c r="G2577" s="310"/>
      <c r="H2577" s="310"/>
      <c r="I2577" s="310"/>
      <c r="J2577" s="310"/>
      <c r="K2577" s="310"/>
      <c r="L2577" s="310"/>
      <c r="M2577" s="310"/>
      <c r="N2577" s="310"/>
      <c r="O2577" s="311"/>
      <c r="P2577" s="312">
        <f t="shared" si="658"/>
        <v>0</v>
      </c>
      <c r="Q2577" s="294"/>
      <c r="R2577" s="471"/>
      <c r="S2577" s="472"/>
      <c r="T2577" s="289"/>
    </row>
    <row r="2578" spans="2:20" ht="18.75" customHeight="1">
      <c r="B2578" s="292"/>
      <c r="C2578" s="343" t="s">
        <v>204</v>
      </c>
      <c r="D2578" s="310"/>
      <c r="E2578" s="310"/>
      <c r="F2578" s="310"/>
      <c r="G2578" s="310"/>
      <c r="H2578" s="310"/>
      <c r="I2578" s="310"/>
      <c r="J2578" s="310"/>
      <c r="K2578" s="310"/>
      <c r="L2578" s="310"/>
      <c r="M2578" s="310"/>
      <c r="N2578" s="310"/>
      <c r="O2578" s="311"/>
      <c r="P2578" s="312">
        <f t="shared" si="658"/>
        <v>0</v>
      </c>
      <c r="Q2578" s="294"/>
      <c r="R2578" s="471"/>
      <c r="S2578" s="472"/>
      <c r="T2578" s="289"/>
    </row>
    <row r="2579" spans="2:20" ht="18.75" customHeight="1">
      <c r="B2579" s="292"/>
      <c r="C2579" s="338" t="s">
        <v>205</v>
      </c>
      <c r="D2579" s="344">
        <f t="shared" ref="D2579:O2579" si="659">SUBTOTAL(9,D2569:D2578)</f>
        <v>0</v>
      </c>
      <c r="E2579" s="344">
        <f t="shared" si="659"/>
        <v>0</v>
      </c>
      <c r="F2579" s="344">
        <f t="shared" si="659"/>
        <v>0</v>
      </c>
      <c r="G2579" s="344">
        <f t="shared" si="659"/>
        <v>0</v>
      </c>
      <c r="H2579" s="344">
        <f t="shared" si="659"/>
        <v>0</v>
      </c>
      <c r="I2579" s="344">
        <f t="shared" si="659"/>
        <v>0</v>
      </c>
      <c r="J2579" s="344">
        <f t="shared" si="659"/>
        <v>0</v>
      </c>
      <c r="K2579" s="344">
        <f t="shared" si="659"/>
        <v>0</v>
      </c>
      <c r="L2579" s="344">
        <f t="shared" si="659"/>
        <v>0</v>
      </c>
      <c r="M2579" s="344">
        <f t="shared" si="659"/>
        <v>0</v>
      </c>
      <c r="N2579" s="344">
        <f t="shared" si="659"/>
        <v>0</v>
      </c>
      <c r="O2579" s="345">
        <f t="shared" si="659"/>
        <v>0</v>
      </c>
      <c r="P2579" s="312">
        <f t="shared" si="658"/>
        <v>0</v>
      </c>
      <c r="Q2579" s="294"/>
      <c r="R2579" s="471"/>
      <c r="S2579" s="472"/>
      <c r="T2579" s="289"/>
    </row>
    <row r="2580" spans="2:20" ht="18.75" customHeight="1">
      <c r="B2580" s="292"/>
      <c r="C2580" s="313" t="s">
        <v>206</v>
      </c>
      <c r="D2580" s="315"/>
      <c r="E2580" s="315"/>
      <c r="F2580" s="315"/>
      <c r="G2580" s="315"/>
      <c r="H2580" s="315"/>
      <c r="I2580" s="315"/>
      <c r="J2580" s="315"/>
      <c r="K2580" s="315"/>
      <c r="L2580" s="315"/>
      <c r="M2580" s="315"/>
      <c r="N2580" s="315"/>
      <c r="O2580" s="316"/>
      <c r="P2580" s="312">
        <f t="shared" ref="P2580:P2590" si="660">SUM(D2580:O2580)</f>
        <v>0</v>
      </c>
      <c r="Q2580" s="294"/>
      <c r="R2580" s="471"/>
      <c r="S2580" s="472"/>
      <c r="T2580" s="289"/>
    </row>
    <row r="2581" spans="2:20" ht="18.75" customHeight="1">
      <c r="B2581" s="292"/>
      <c r="C2581" s="313" t="s">
        <v>207</v>
      </c>
      <c r="D2581" s="315"/>
      <c r="E2581" s="315"/>
      <c r="F2581" s="315"/>
      <c r="G2581" s="315"/>
      <c r="H2581" s="315"/>
      <c r="I2581" s="315"/>
      <c r="J2581" s="315"/>
      <c r="K2581" s="315"/>
      <c r="L2581" s="315"/>
      <c r="M2581" s="315"/>
      <c r="N2581" s="315"/>
      <c r="O2581" s="316"/>
      <c r="P2581" s="312">
        <f t="shared" si="660"/>
        <v>0</v>
      </c>
      <c r="Q2581" s="294"/>
      <c r="R2581" s="471"/>
      <c r="S2581" s="472"/>
      <c r="T2581" s="289"/>
    </row>
    <row r="2582" spans="2:20" ht="18.75" customHeight="1">
      <c r="B2582" s="292"/>
      <c r="C2582" s="338" t="s">
        <v>208</v>
      </c>
      <c r="D2582" s="344">
        <f t="shared" ref="D2582:O2582" si="661">SUBTOTAL(9,D2580:D2581)</f>
        <v>0</v>
      </c>
      <c r="E2582" s="344">
        <f t="shared" si="661"/>
        <v>0</v>
      </c>
      <c r="F2582" s="344">
        <f t="shared" si="661"/>
        <v>0</v>
      </c>
      <c r="G2582" s="344">
        <f t="shared" si="661"/>
        <v>0</v>
      </c>
      <c r="H2582" s="344">
        <f t="shared" si="661"/>
        <v>0</v>
      </c>
      <c r="I2582" s="344">
        <f t="shared" si="661"/>
        <v>0</v>
      </c>
      <c r="J2582" s="344">
        <f t="shared" si="661"/>
        <v>0</v>
      </c>
      <c r="K2582" s="344">
        <f t="shared" si="661"/>
        <v>0</v>
      </c>
      <c r="L2582" s="344">
        <f t="shared" si="661"/>
        <v>0</v>
      </c>
      <c r="M2582" s="344">
        <f t="shared" si="661"/>
        <v>0</v>
      </c>
      <c r="N2582" s="344">
        <f t="shared" si="661"/>
        <v>0</v>
      </c>
      <c r="O2582" s="345">
        <f t="shared" si="661"/>
        <v>0</v>
      </c>
      <c r="P2582" s="312">
        <f t="shared" si="660"/>
        <v>0</v>
      </c>
      <c r="Q2582" s="294"/>
      <c r="R2582" s="471"/>
      <c r="S2582" s="472"/>
      <c r="T2582" s="289"/>
    </row>
    <row r="2583" spans="2:20" ht="18.75" customHeight="1">
      <c r="B2583" s="292"/>
      <c r="C2583" s="313" t="s">
        <v>209</v>
      </c>
      <c r="D2583" s="315"/>
      <c r="E2583" s="315"/>
      <c r="F2583" s="315"/>
      <c r="G2583" s="315"/>
      <c r="H2583" s="315"/>
      <c r="I2583" s="315"/>
      <c r="J2583" s="315"/>
      <c r="K2583" s="315"/>
      <c r="L2583" s="315"/>
      <c r="M2583" s="315"/>
      <c r="N2583" s="315"/>
      <c r="O2583" s="316"/>
      <c r="P2583" s="312">
        <f t="shared" si="660"/>
        <v>0</v>
      </c>
      <c r="Q2583" s="294"/>
      <c r="R2583" s="471"/>
      <c r="S2583" s="472"/>
      <c r="T2583" s="289"/>
    </row>
    <row r="2584" spans="2:20" ht="18.75" customHeight="1">
      <c r="B2584" s="292"/>
      <c r="C2584" s="313" t="s">
        <v>210</v>
      </c>
      <c r="D2584" s="315"/>
      <c r="E2584" s="315"/>
      <c r="F2584" s="315"/>
      <c r="G2584" s="315"/>
      <c r="H2584" s="315"/>
      <c r="I2584" s="315"/>
      <c r="J2584" s="315"/>
      <c r="K2584" s="315"/>
      <c r="L2584" s="315"/>
      <c r="M2584" s="315"/>
      <c r="N2584" s="315"/>
      <c r="O2584" s="316"/>
      <c r="P2584" s="312">
        <f t="shared" si="660"/>
        <v>0</v>
      </c>
      <c r="Q2584" s="294"/>
      <c r="R2584" s="471"/>
      <c r="S2584" s="472"/>
      <c r="T2584" s="289"/>
    </row>
    <row r="2585" spans="2:20" ht="18.75" customHeight="1">
      <c r="B2585" s="292"/>
      <c r="C2585" s="313" t="s">
        <v>211</v>
      </c>
      <c r="D2585" s="315"/>
      <c r="E2585" s="315"/>
      <c r="F2585" s="315"/>
      <c r="G2585" s="315"/>
      <c r="H2585" s="315"/>
      <c r="I2585" s="315"/>
      <c r="J2585" s="315"/>
      <c r="K2585" s="315"/>
      <c r="L2585" s="315"/>
      <c r="M2585" s="315"/>
      <c r="N2585" s="315"/>
      <c r="O2585" s="316"/>
      <c r="P2585" s="312">
        <f t="shared" si="660"/>
        <v>0</v>
      </c>
      <c r="Q2585" s="294"/>
      <c r="R2585" s="471"/>
      <c r="S2585" s="472"/>
      <c r="T2585" s="289"/>
    </row>
    <row r="2586" spans="2:20" ht="18.75" customHeight="1">
      <c r="B2586" s="292"/>
      <c r="C2586" s="313" t="s">
        <v>212</v>
      </c>
      <c r="D2586" s="315"/>
      <c r="E2586" s="315"/>
      <c r="F2586" s="315"/>
      <c r="G2586" s="315"/>
      <c r="H2586" s="315"/>
      <c r="I2586" s="315"/>
      <c r="J2586" s="315"/>
      <c r="K2586" s="315"/>
      <c r="L2586" s="315"/>
      <c r="M2586" s="315"/>
      <c r="N2586" s="315"/>
      <c r="O2586" s="316"/>
      <c r="P2586" s="312">
        <f t="shared" si="660"/>
        <v>0</v>
      </c>
      <c r="Q2586" s="294"/>
      <c r="R2586" s="471"/>
      <c r="S2586" s="472"/>
      <c r="T2586" s="289"/>
    </row>
    <row r="2587" spans="2:20" ht="18.75" customHeight="1">
      <c r="B2587" s="292"/>
      <c r="C2587" s="342" t="s">
        <v>213</v>
      </c>
      <c r="D2587" s="310"/>
      <c r="E2587" s="310"/>
      <c r="F2587" s="310"/>
      <c r="G2587" s="310"/>
      <c r="H2587" s="310"/>
      <c r="I2587" s="310"/>
      <c r="J2587" s="310"/>
      <c r="K2587" s="310"/>
      <c r="L2587" s="310"/>
      <c r="M2587" s="310"/>
      <c r="N2587" s="310"/>
      <c r="O2587" s="311"/>
      <c r="P2587" s="312">
        <f t="shared" si="660"/>
        <v>0</v>
      </c>
      <c r="Q2587" s="294"/>
      <c r="R2587" s="471"/>
      <c r="S2587" s="472"/>
      <c r="T2587" s="289"/>
    </row>
    <row r="2588" spans="2:20" ht="18.75" customHeight="1">
      <c r="B2588" s="292"/>
      <c r="C2588" s="346" t="s">
        <v>214</v>
      </c>
      <c r="D2588" s="310"/>
      <c r="E2588" s="310"/>
      <c r="F2588" s="310"/>
      <c r="G2588" s="310"/>
      <c r="H2588" s="310"/>
      <c r="I2588" s="310"/>
      <c r="J2588" s="310"/>
      <c r="K2588" s="310"/>
      <c r="L2588" s="310"/>
      <c r="M2588" s="310"/>
      <c r="N2588" s="310"/>
      <c r="O2588" s="311"/>
      <c r="P2588" s="312">
        <f t="shared" si="660"/>
        <v>0</v>
      </c>
      <c r="Q2588" s="294"/>
      <c r="R2588" s="471"/>
      <c r="S2588" s="472"/>
      <c r="T2588" s="289"/>
    </row>
    <row r="2589" spans="2:20" ht="18.75" customHeight="1">
      <c r="B2589" s="292"/>
      <c r="C2589" s="347" t="s">
        <v>215</v>
      </c>
      <c r="D2589" s="318"/>
      <c r="E2589" s="318"/>
      <c r="F2589" s="318"/>
      <c r="G2589" s="318"/>
      <c r="H2589" s="318"/>
      <c r="I2589" s="318"/>
      <c r="J2589" s="318"/>
      <c r="K2589" s="318"/>
      <c r="L2589" s="318"/>
      <c r="M2589" s="318"/>
      <c r="N2589" s="318"/>
      <c r="O2589" s="319"/>
      <c r="P2589" s="320">
        <f t="shared" si="660"/>
        <v>0</v>
      </c>
      <c r="Q2589" s="294"/>
      <c r="R2589" s="473"/>
      <c r="S2589" s="474"/>
      <c r="T2589" s="289"/>
    </row>
    <row r="2590" spans="2:20" ht="18.75" customHeight="1">
      <c r="B2590" s="292"/>
      <c r="C2590" s="348" t="s">
        <v>216</v>
      </c>
      <c r="D2590" s="322">
        <f t="shared" ref="D2590:O2590" si="662">SUBTOTAL(9,D2569:D2589)</f>
        <v>0</v>
      </c>
      <c r="E2590" s="322">
        <f t="shared" si="662"/>
        <v>0</v>
      </c>
      <c r="F2590" s="322">
        <f t="shared" si="662"/>
        <v>0</v>
      </c>
      <c r="G2590" s="322">
        <f t="shared" si="662"/>
        <v>0</v>
      </c>
      <c r="H2590" s="322">
        <f t="shared" si="662"/>
        <v>0</v>
      </c>
      <c r="I2590" s="322">
        <f t="shared" si="662"/>
        <v>0</v>
      </c>
      <c r="J2590" s="322">
        <f t="shared" si="662"/>
        <v>0</v>
      </c>
      <c r="K2590" s="322">
        <f t="shared" si="662"/>
        <v>0</v>
      </c>
      <c r="L2590" s="322">
        <f t="shared" si="662"/>
        <v>0</v>
      </c>
      <c r="M2590" s="322">
        <f t="shared" si="662"/>
        <v>0</v>
      </c>
      <c r="N2590" s="322">
        <f t="shared" si="662"/>
        <v>0</v>
      </c>
      <c r="O2590" s="323">
        <f t="shared" si="662"/>
        <v>0</v>
      </c>
      <c r="P2590" s="324">
        <f t="shared" si="660"/>
        <v>0</v>
      </c>
      <c r="Q2590" s="294"/>
      <c r="R2590" s="475"/>
      <c r="S2590" s="476"/>
      <c r="T2590" s="289"/>
    </row>
    <row r="2591" spans="2:20" ht="6" customHeight="1">
      <c r="B2591" s="292"/>
      <c r="C2591" s="294"/>
      <c r="D2591" s="294"/>
      <c r="E2591" s="294"/>
      <c r="F2591" s="294"/>
      <c r="G2591" s="294"/>
      <c r="H2591" s="294"/>
      <c r="I2591" s="294"/>
      <c r="J2591" s="294"/>
      <c r="K2591" s="294"/>
      <c r="L2591" s="294"/>
      <c r="M2591" s="294"/>
      <c r="N2591" s="294"/>
      <c r="O2591" s="294"/>
      <c r="P2591" s="294"/>
      <c r="Q2591" s="294"/>
      <c r="R2591" s="325"/>
      <c r="S2591" s="325"/>
      <c r="T2591" s="289"/>
    </row>
    <row r="2592" spans="2:20" ht="18.75" customHeight="1">
      <c r="B2592" s="326"/>
      <c r="C2592" s="342" t="s">
        <v>217</v>
      </c>
      <c r="D2592" s="327"/>
      <c r="E2592" s="327"/>
      <c r="F2592" s="327"/>
      <c r="G2592" s="327"/>
      <c r="H2592" s="327"/>
      <c r="I2592" s="327"/>
      <c r="J2592" s="327"/>
      <c r="K2592" s="327"/>
      <c r="L2592" s="327"/>
      <c r="M2592" s="327"/>
      <c r="N2592" s="327"/>
      <c r="O2592" s="328"/>
      <c r="P2592" s="329">
        <f t="shared" ref="P2592:P2593" si="663">SUM(D2592:O2592)</f>
        <v>0</v>
      </c>
      <c r="Q2592" s="294"/>
      <c r="R2592" s="471"/>
      <c r="S2592" s="472"/>
      <c r="T2592" s="289"/>
    </row>
    <row r="2593" spans="2:24" ht="18.75" customHeight="1">
      <c r="B2593" s="326"/>
      <c r="C2593" s="342" t="s">
        <v>218</v>
      </c>
      <c r="D2593" s="327"/>
      <c r="E2593" s="327"/>
      <c r="F2593" s="327"/>
      <c r="G2593" s="327"/>
      <c r="H2593" s="327"/>
      <c r="I2593" s="327"/>
      <c r="J2593" s="327"/>
      <c r="K2593" s="327"/>
      <c r="L2593" s="327"/>
      <c r="M2593" s="327"/>
      <c r="N2593" s="330"/>
      <c r="O2593" s="331"/>
      <c r="P2593" s="332">
        <f t="shared" si="663"/>
        <v>0</v>
      </c>
      <c r="Q2593" s="294"/>
      <c r="R2593" s="473"/>
      <c r="S2593" s="474"/>
      <c r="T2593" s="289"/>
    </row>
    <row r="2594" spans="2:24" s="308" customFormat="1" ht="18.75" customHeight="1">
      <c r="B2594" s="301"/>
      <c r="C2594" s="294"/>
      <c r="D2594" s="294"/>
      <c r="E2594" s="294"/>
      <c r="F2594" s="294"/>
      <c r="G2594" s="294"/>
      <c r="H2594" s="294"/>
      <c r="I2594" s="294"/>
      <c r="J2594" s="294"/>
      <c r="K2594" s="294"/>
      <c r="L2594" s="294"/>
      <c r="M2594" s="294"/>
      <c r="N2594" s="349" t="s">
        <v>219</v>
      </c>
      <c r="O2594" s="349"/>
      <c r="P2594" s="335">
        <f t="shared" ref="P2594:P2631" si="664">ROUND(IF(P2592*P2593=0,0,P2590/P2592*P2593),2)</f>
        <v>0</v>
      </c>
      <c r="Q2594" s="306"/>
      <c r="R2594" s="477"/>
      <c r="S2594" s="478"/>
      <c r="T2594" s="307"/>
    </row>
    <row r="2595" spans="2:24" ht="30" customHeight="1">
      <c r="B2595" s="289"/>
      <c r="C2595" s="294"/>
      <c r="D2595" s="294"/>
      <c r="E2595" s="294"/>
      <c r="F2595" s="294"/>
      <c r="G2595" s="294"/>
      <c r="H2595" s="294"/>
      <c r="I2595" s="294"/>
      <c r="J2595" s="294"/>
      <c r="K2595" s="294"/>
      <c r="L2595" s="294"/>
      <c r="M2595" s="294"/>
      <c r="N2595" s="294"/>
      <c r="O2595" s="294"/>
      <c r="P2595" s="294"/>
      <c r="Q2595" s="294"/>
      <c r="R2595" s="294"/>
      <c r="S2595" s="294"/>
      <c r="T2595" s="289"/>
    </row>
    <row r="2596" spans="2:24" ht="18.75" customHeight="1">
      <c r="B2596" s="292">
        <f t="shared" ref="B2596" si="665">D2596</f>
        <v>0</v>
      </c>
      <c r="C2596" s="337" t="s">
        <v>183</v>
      </c>
      <c r="D2596" s="479"/>
      <c r="E2596" s="480"/>
      <c r="F2596" s="480"/>
      <c r="G2596" s="480"/>
      <c r="H2596" s="480"/>
      <c r="I2596" s="481"/>
      <c r="J2596" s="294"/>
      <c r="K2596" s="294"/>
      <c r="L2596" s="295"/>
      <c r="M2596" s="294"/>
      <c r="N2596" s="294"/>
      <c r="O2596" s="294"/>
      <c r="P2596" s="296"/>
      <c r="Q2596" s="294"/>
      <c r="R2596" s="296"/>
      <c r="S2596" s="296"/>
      <c r="T2596" s="289"/>
    </row>
    <row r="2597" spans="2:24" ht="18.75" customHeight="1">
      <c r="B2597" s="292"/>
      <c r="C2597" s="338" t="s">
        <v>184</v>
      </c>
      <c r="D2597" s="479"/>
      <c r="E2597" s="480"/>
      <c r="F2597" s="480"/>
      <c r="G2597" s="480"/>
      <c r="H2597" s="480"/>
      <c r="I2597" s="481"/>
      <c r="J2597" s="294"/>
      <c r="K2597" s="295"/>
      <c r="L2597" s="294"/>
      <c r="M2597" s="294"/>
      <c r="N2597" s="294"/>
      <c r="O2597" s="294"/>
      <c r="P2597" s="296"/>
      <c r="Q2597" s="294"/>
      <c r="R2597" s="296"/>
      <c r="S2597" s="296"/>
      <c r="T2597" s="289"/>
    </row>
    <row r="2598" spans="2:24" ht="18.75" customHeight="1">
      <c r="B2598" s="292">
        <f t="shared" ref="B2598:B2600" si="666">D2598</f>
        <v>0</v>
      </c>
      <c r="C2598" s="338" t="s">
        <v>8</v>
      </c>
      <c r="D2598" s="479"/>
      <c r="E2598" s="480"/>
      <c r="F2598" s="480"/>
      <c r="G2598" s="480"/>
      <c r="H2598" s="480"/>
      <c r="I2598" s="481"/>
      <c r="J2598" s="294"/>
      <c r="K2598" s="294"/>
      <c r="L2598" s="295"/>
      <c r="M2598" s="294"/>
      <c r="N2598" s="294"/>
      <c r="O2598" s="294"/>
      <c r="P2598" s="296"/>
      <c r="Q2598" s="294"/>
      <c r="R2598" s="339" t="s">
        <v>185</v>
      </c>
      <c r="S2598" s="340"/>
      <c r="T2598" s="289"/>
    </row>
    <row r="2599" spans="2:24" ht="18.75" customHeight="1">
      <c r="B2599" s="292">
        <f t="shared" si="666"/>
        <v>0</v>
      </c>
      <c r="C2599" s="338" t="s">
        <v>186</v>
      </c>
      <c r="D2599" s="479"/>
      <c r="E2599" s="480"/>
      <c r="F2599" s="480"/>
      <c r="G2599" s="480"/>
      <c r="H2599" s="480"/>
      <c r="I2599" s="481"/>
      <c r="J2599" s="294"/>
      <c r="K2599" s="294"/>
      <c r="L2599" s="295"/>
      <c r="M2599" s="294"/>
      <c r="N2599" s="294"/>
      <c r="O2599" s="294"/>
      <c r="P2599" s="296"/>
      <c r="Q2599" s="294"/>
      <c r="R2599" s="298" t="s">
        <v>189</v>
      </c>
      <c r="S2599" s="299"/>
      <c r="T2599" s="289"/>
    </row>
    <row r="2600" spans="2:24" ht="18.75" customHeight="1">
      <c r="B2600" s="292">
        <f t="shared" si="666"/>
        <v>0</v>
      </c>
      <c r="C2600" s="338" t="s">
        <v>190</v>
      </c>
      <c r="D2600" s="479"/>
      <c r="E2600" s="480"/>
      <c r="F2600" s="480"/>
      <c r="G2600" s="480"/>
      <c r="H2600" s="480"/>
      <c r="I2600" s="481"/>
      <c r="J2600" s="294"/>
      <c r="K2600" s="294"/>
      <c r="L2600" s="295"/>
      <c r="M2600" s="294"/>
      <c r="N2600" s="294"/>
      <c r="O2600" s="294"/>
      <c r="P2600" s="296"/>
      <c r="Q2600" s="294"/>
      <c r="R2600" s="298" t="s">
        <v>191</v>
      </c>
      <c r="S2600" s="299"/>
      <c r="T2600" s="289"/>
    </row>
    <row r="2601" spans="2:24" ht="18.75" customHeight="1">
      <c r="B2601" s="292"/>
      <c r="C2601" s="338" t="s">
        <v>172</v>
      </c>
      <c r="D2601" s="471"/>
      <c r="E2601" s="482"/>
      <c r="F2601" s="482"/>
      <c r="G2601" s="482"/>
      <c r="H2601" s="482"/>
      <c r="I2601" s="472"/>
      <c r="J2601" s="294"/>
      <c r="K2601" s="295"/>
      <c r="L2601" s="294"/>
      <c r="M2601" s="294"/>
      <c r="N2601" s="294"/>
      <c r="O2601" s="294"/>
      <c r="P2601" s="296"/>
      <c r="Q2601" s="294"/>
      <c r="R2601" s="298" t="s">
        <v>192</v>
      </c>
      <c r="S2601" s="299"/>
      <c r="T2601" s="289"/>
    </row>
    <row r="2602" spans="2:24" ht="18.75" customHeight="1">
      <c r="B2602" s="341">
        <f t="shared" ref="B2602" si="667">D2602</f>
        <v>0</v>
      </c>
      <c r="C2602" s="338" t="s">
        <v>193</v>
      </c>
      <c r="D2602" s="483"/>
      <c r="E2602" s="484"/>
      <c r="F2602" s="484"/>
      <c r="G2602" s="484"/>
      <c r="H2602" s="484"/>
      <c r="I2602" s="485"/>
      <c r="J2602" s="294"/>
      <c r="K2602" s="295"/>
      <c r="L2602" s="294"/>
      <c r="M2602" s="294"/>
      <c r="N2602" s="294"/>
      <c r="O2602" s="294"/>
      <c r="P2602" s="296"/>
      <c r="Q2602" s="294"/>
      <c r="R2602" s="296"/>
      <c r="S2602" s="296"/>
      <c r="T2602" s="289"/>
    </row>
    <row r="2603" spans="2:24" ht="12" customHeight="1">
      <c r="B2603" s="292"/>
      <c r="C2603" s="294"/>
      <c r="D2603" s="294"/>
      <c r="E2603" s="294"/>
      <c r="F2603" s="294"/>
      <c r="G2603" s="294"/>
      <c r="H2603" s="294"/>
      <c r="I2603" s="294"/>
      <c r="J2603" s="294"/>
      <c r="K2603" s="294"/>
      <c r="L2603" s="294"/>
      <c r="M2603" s="294"/>
      <c r="N2603" s="294"/>
      <c r="O2603" s="294"/>
      <c r="P2603" s="294"/>
      <c r="Q2603" s="294"/>
      <c r="R2603" s="294"/>
      <c r="S2603" s="294"/>
      <c r="T2603" s="289"/>
    </row>
    <row r="2604" spans="2:24" s="308" customFormat="1" ht="18.75" customHeight="1">
      <c r="B2604" s="301"/>
      <c r="C2604" s="338" t="s">
        <v>187</v>
      </c>
      <c r="D2604" s="303"/>
      <c r="E2604" s="303"/>
      <c r="F2604" s="303"/>
      <c r="G2604" s="303"/>
      <c r="H2604" s="303"/>
      <c r="I2604" s="303"/>
      <c r="J2604" s="303"/>
      <c r="K2604" s="303"/>
      <c r="L2604" s="303"/>
      <c r="M2604" s="303"/>
      <c r="N2604" s="303"/>
      <c r="O2604" s="304"/>
      <c r="P2604" s="305" t="s">
        <v>188</v>
      </c>
      <c r="Q2604" s="306"/>
      <c r="R2604" s="486" t="s">
        <v>194</v>
      </c>
      <c r="S2604" s="487"/>
      <c r="T2604" s="307"/>
      <c r="V2604" s="288"/>
      <c r="W2604" s="288"/>
      <c r="X2604" s="288"/>
    </row>
    <row r="2605" spans="2:24" ht="6" customHeight="1">
      <c r="B2605" s="292"/>
      <c r="C2605" s="294"/>
      <c r="D2605" s="294"/>
      <c r="E2605" s="294"/>
      <c r="F2605" s="294"/>
      <c r="G2605" s="294"/>
      <c r="H2605" s="294"/>
      <c r="I2605" s="294"/>
      <c r="J2605" s="294"/>
      <c r="K2605" s="294"/>
      <c r="L2605" s="294"/>
      <c r="M2605" s="294"/>
      <c r="N2605" s="294"/>
      <c r="O2605" s="294"/>
      <c r="P2605" s="294"/>
      <c r="Q2605" s="294"/>
      <c r="R2605" s="294"/>
      <c r="S2605" s="294"/>
      <c r="T2605" s="289"/>
    </row>
    <row r="2606" spans="2:24" ht="18.75" customHeight="1">
      <c r="B2606" s="292"/>
      <c r="C2606" s="342" t="s">
        <v>195</v>
      </c>
      <c r="D2606" s="310"/>
      <c r="E2606" s="310"/>
      <c r="F2606" s="310"/>
      <c r="G2606" s="310"/>
      <c r="H2606" s="310"/>
      <c r="I2606" s="310"/>
      <c r="J2606" s="310"/>
      <c r="K2606" s="310"/>
      <c r="L2606" s="310"/>
      <c r="M2606" s="310"/>
      <c r="N2606" s="310"/>
      <c r="O2606" s="311"/>
      <c r="P2606" s="312">
        <f t="shared" ref="P2606:P2616" si="668">SUM(D2606:O2606)</f>
        <v>0</v>
      </c>
      <c r="Q2606" s="294"/>
      <c r="R2606" s="471"/>
      <c r="S2606" s="472"/>
      <c r="T2606" s="289"/>
    </row>
    <row r="2607" spans="2:24" ht="18.75" customHeight="1">
      <c r="B2607" s="292"/>
      <c r="C2607" s="342" t="s">
        <v>196</v>
      </c>
      <c r="D2607" s="155"/>
      <c r="E2607" s="155"/>
      <c r="F2607" s="155"/>
      <c r="G2607" s="155"/>
      <c r="H2607" s="155"/>
      <c r="I2607" s="155"/>
      <c r="J2607" s="155"/>
      <c r="K2607" s="155"/>
      <c r="L2607" s="155"/>
      <c r="M2607" s="155"/>
      <c r="N2607" s="155"/>
      <c r="O2607" s="156"/>
      <c r="P2607" s="312">
        <f t="shared" si="668"/>
        <v>0</v>
      </c>
      <c r="Q2607" s="294"/>
      <c r="R2607" s="471"/>
      <c r="S2607" s="472"/>
      <c r="T2607" s="289"/>
    </row>
    <row r="2608" spans="2:24" ht="18.75" customHeight="1">
      <c r="B2608" s="292"/>
      <c r="C2608" s="343" t="s">
        <v>197</v>
      </c>
      <c r="D2608" s="310"/>
      <c r="E2608" s="310"/>
      <c r="F2608" s="310"/>
      <c r="G2608" s="310"/>
      <c r="H2608" s="310"/>
      <c r="I2608" s="310"/>
      <c r="J2608" s="310"/>
      <c r="K2608" s="310"/>
      <c r="L2608" s="310"/>
      <c r="M2608" s="310"/>
      <c r="N2608" s="310"/>
      <c r="O2608" s="311"/>
      <c r="P2608" s="312">
        <f t="shared" si="668"/>
        <v>0</v>
      </c>
      <c r="Q2608" s="294"/>
      <c r="R2608" s="471"/>
      <c r="S2608" s="472"/>
      <c r="T2608" s="289"/>
    </row>
    <row r="2609" spans="2:20" ht="18.75" customHeight="1">
      <c r="B2609" s="292"/>
      <c r="C2609" s="343" t="s">
        <v>198</v>
      </c>
      <c r="D2609" s="310"/>
      <c r="E2609" s="310"/>
      <c r="F2609" s="310"/>
      <c r="G2609" s="310"/>
      <c r="H2609" s="310"/>
      <c r="I2609" s="310"/>
      <c r="J2609" s="310"/>
      <c r="K2609" s="310"/>
      <c r="L2609" s="310"/>
      <c r="M2609" s="310"/>
      <c r="N2609" s="310"/>
      <c r="O2609" s="311"/>
      <c r="P2609" s="312">
        <f t="shared" si="668"/>
        <v>0</v>
      </c>
      <c r="Q2609" s="294"/>
      <c r="R2609" s="471"/>
      <c r="S2609" s="472"/>
      <c r="T2609" s="289"/>
    </row>
    <row r="2610" spans="2:20" ht="18.75" customHeight="1">
      <c r="B2610" s="292"/>
      <c r="C2610" s="343" t="s">
        <v>199</v>
      </c>
      <c r="D2610" s="310"/>
      <c r="E2610" s="310"/>
      <c r="F2610" s="310"/>
      <c r="G2610" s="310"/>
      <c r="H2610" s="310"/>
      <c r="I2610" s="310"/>
      <c r="J2610" s="310"/>
      <c r="K2610" s="310"/>
      <c r="L2610" s="310"/>
      <c r="M2610" s="310"/>
      <c r="N2610" s="310"/>
      <c r="O2610" s="311"/>
      <c r="P2610" s="312">
        <f t="shared" si="668"/>
        <v>0</v>
      </c>
      <c r="Q2610" s="294"/>
      <c r="R2610" s="471"/>
      <c r="S2610" s="472"/>
      <c r="T2610" s="289"/>
    </row>
    <row r="2611" spans="2:20" ht="18.75" customHeight="1">
      <c r="B2611" s="292"/>
      <c r="C2611" s="343" t="s">
        <v>200</v>
      </c>
      <c r="D2611" s="310"/>
      <c r="E2611" s="310"/>
      <c r="F2611" s="310"/>
      <c r="G2611" s="310"/>
      <c r="H2611" s="310"/>
      <c r="I2611" s="310"/>
      <c r="J2611" s="310"/>
      <c r="K2611" s="310"/>
      <c r="L2611" s="310"/>
      <c r="M2611" s="310"/>
      <c r="N2611" s="310"/>
      <c r="O2611" s="311"/>
      <c r="P2611" s="312">
        <f t="shared" si="668"/>
        <v>0</v>
      </c>
      <c r="Q2611" s="294"/>
      <c r="R2611" s="471"/>
      <c r="S2611" s="472"/>
      <c r="T2611" s="289"/>
    </row>
    <row r="2612" spans="2:20" ht="18.75" customHeight="1">
      <c r="B2612" s="292"/>
      <c r="C2612" s="343" t="s">
        <v>201</v>
      </c>
      <c r="D2612" s="310"/>
      <c r="E2612" s="310"/>
      <c r="F2612" s="310"/>
      <c r="G2612" s="310"/>
      <c r="H2612" s="310"/>
      <c r="I2612" s="310"/>
      <c r="J2612" s="310"/>
      <c r="K2612" s="310"/>
      <c r="L2612" s="310"/>
      <c r="M2612" s="310"/>
      <c r="N2612" s="310"/>
      <c r="O2612" s="311"/>
      <c r="P2612" s="312">
        <f t="shared" si="668"/>
        <v>0</v>
      </c>
      <c r="Q2612" s="294"/>
      <c r="R2612" s="471"/>
      <c r="S2612" s="472"/>
      <c r="T2612" s="289"/>
    </row>
    <row r="2613" spans="2:20" ht="18.75" customHeight="1">
      <c r="B2613" s="292"/>
      <c r="C2613" s="343" t="s">
        <v>202</v>
      </c>
      <c r="D2613" s="310"/>
      <c r="E2613" s="310"/>
      <c r="F2613" s="310"/>
      <c r="G2613" s="310"/>
      <c r="H2613" s="310"/>
      <c r="I2613" s="310"/>
      <c r="J2613" s="310"/>
      <c r="K2613" s="310"/>
      <c r="L2613" s="310"/>
      <c r="M2613" s="310"/>
      <c r="N2613" s="310"/>
      <c r="O2613" s="311"/>
      <c r="P2613" s="312">
        <f t="shared" si="668"/>
        <v>0</v>
      </c>
      <c r="Q2613" s="294"/>
      <c r="R2613" s="471"/>
      <c r="S2613" s="472"/>
      <c r="T2613" s="289"/>
    </row>
    <row r="2614" spans="2:20" ht="18.75" customHeight="1">
      <c r="B2614" s="292"/>
      <c r="C2614" s="343" t="s">
        <v>203</v>
      </c>
      <c r="D2614" s="310"/>
      <c r="E2614" s="310"/>
      <c r="F2614" s="310"/>
      <c r="G2614" s="310"/>
      <c r="H2614" s="310"/>
      <c r="I2614" s="310"/>
      <c r="J2614" s="310"/>
      <c r="K2614" s="310"/>
      <c r="L2614" s="310"/>
      <c r="M2614" s="310"/>
      <c r="N2614" s="310"/>
      <c r="O2614" s="311"/>
      <c r="P2614" s="312">
        <f t="shared" si="668"/>
        <v>0</v>
      </c>
      <c r="Q2614" s="294"/>
      <c r="R2614" s="471"/>
      <c r="S2614" s="472"/>
      <c r="T2614" s="289"/>
    </row>
    <row r="2615" spans="2:20" ht="18.75" customHeight="1">
      <c r="B2615" s="292"/>
      <c r="C2615" s="343" t="s">
        <v>204</v>
      </c>
      <c r="D2615" s="310"/>
      <c r="E2615" s="310"/>
      <c r="F2615" s="310"/>
      <c r="G2615" s="310"/>
      <c r="H2615" s="310"/>
      <c r="I2615" s="310"/>
      <c r="J2615" s="310"/>
      <c r="K2615" s="310"/>
      <c r="L2615" s="310"/>
      <c r="M2615" s="310"/>
      <c r="N2615" s="310"/>
      <c r="O2615" s="311"/>
      <c r="P2615" s="312">
        <f t="shared" si="668"/>
        <v>0</v>
      </c>
      <c r="Q2615" s="294"/>
      <c r="R2615" s="471"/>
      <c r="S2615" s="472"/>
      <c r="T2615" s="289"/>
    </row>
    <row r="2616" spans="2:20" ht="18.75" customHeight="1">
      <c r="B2616" s="292"/>
      <c r="C2616" s="338" t="s">
        <v>205</v>
      </c>
      <c r="D2616" s="344">
        <f t="shared" ref="D2616:O2616" si="669">SUBTOTAL(9,D2606:D2615)</f>
        <v>0</v>
      </c>
      <c r="E2616" s="344">
        <f t="shared" si="669"/>
        <v>0</v>
      </c>
      <c r="F2616" s="344">
        <f t="shared" si="669"/>
        <v>0</v>
      </c>
      <c r="G2616" s="344">
        <f t="shared" si="669"/>
        <v>0</v>
      </c>
      <c r="H2616" s="344">
        <f t="shared" si="669"/>
        <v>0</v>
      </c>
      <c r="I2616" s="344">
        <f t="shared" si="669"/>
        <v>0</v>
      </c>
      <c r="J2616" s="344">
        <f t="shared" si="669"/>
        <v>0</v>
      </c>
      <c r="K2616" s="344">
        <f t="shared" si="669"/>
        <v>0</v>
      </c>
      <c r="L2616" s="344">
        <f t="shared" si="669"/>
        <v>0</v>
      </c>
      <c r="M2616" s="344">
        <f t="shared" si="669"/>
        <v>0</v>
      </c>
      <c r="N2616" s="344">
        <f t="shared" si="669"/>
        <v>0</v>
      </c>
      <c r="O2616" s="345">
        <f t="shared" si="669"/>
        <v>0</v>
      </c>
      <c r="P2616" s="312">
        <f t="shared" si="668"/>
        <v>0</v>
      </c>
      <c r="Q2616" s="294"/>
      <c r="R2616" s="471"/>
      <c r="S2616" s="472"/>
      <c r="T2616" s="289"/>
    </row>
    <row r="2617" spans="2:20" ht="18.75" customHeight="1">
      <c r="B2617" s="292"/>
      <c r="C2617" s="313" t="s">
        <v>206</v>
      </c>
      <c r="D2617" s="315"/>
      <c r="E2617" s="315"/>
      <c r="F2617" s="315"/>
      <c r="G2617" s="315"/>
      <c r="H2617" s="315"/>
      <c r="I2617" s="315"/>
      <c r="J2617" s="315"/>
      <c r="K2617" s="315"/>
      <c r="L2617" s="315"/>
      <c r="M2617" s="315"/>
      <c r="N2617" s="315"/>
      <c r="O2617" s="316"/>
      <c r="P2617" s="312">
        <f t="shared" ref="P2617:P2627" si="670">SUM(D2617:O2617)</f>
        <v>0</v>
      </c>
      <c r="Q2617" s="294"/>
      <c r="R2617" s="471"/>
      <c r="S2617" s="472"/>
      <c r="T2617" s="289"/>
    </row>
    <row r="2618" spans="2:20" ht="18.75" customHeight="1">
      <c r="B2618" s="292"/>
      <c r="C2618" s="313" t="s">
        <v>207</v>
      </c>
      <c r="D2618" s="315"/>
      <c r="E2618" s="315"/>
      <c r="F2618" s="315"/>
      <c r="G2618" s="315"/>
      <c r="H2618" s="315"/>
      <c r="I2618" s="315"/>
      <c r="J2618" s="315"/>
      <c r="K2618" s="315"/>
      <c r="L2618" s="315"/>
      <c r="M2618" s="315"/>
      <c r="N2618" s="315"/>
      <c r="O2618" s="316"/>
      <c r="P2618" s="312">
        <f t="shared" si="670"/>
        <v>0</v>
      </c>
      <c r="Q2618" s="294"/>
      <c r="R2618" s="471"/>
      <c r="S2618" s="472"/>
      <c r="T2618" s="289"/>
    </row>
    <row r="2619" spans="2:20" ht="18.75" customHeight="1">
      <c r="B2619" s="292"/>
      <c r="C2619" s="338" t="s">
        <v>208</v>
      </c>
      <c r="D2619" s="344">
        <f t="shared" ref="D2619:O2619" si="671">SUBTOTAL(9,D2617:D2618)</f>
        <v>0</v>
      </c>
      <c r="E2619" s="344">
        <f t="shared" si="671"/>
        <v>0</v>
      </c>
      <c r="F2619" s="344">
        <f t="shared" si="671"/>
        <v>0</v>
      </c>
      <c r="G2619" s="344">
        <f t="shared" si="671"/>
        <v>0</v>
      </c>
      <c r="H2619" s="344">
        <f t="shared" si="671"/>
        <v>0</v>
      </c>
      <c r="I2619" s="344">
        <f t="shared" si="671"/>
        <v>0</v>
      </c>
      <c r="J2619" s="344">
        <f t="shared" si="671"/>
        <v>0</v>
      </c>
      <c r="K2619" s="344">
        <f t="shared" si="671"/>
        <v>0</v>
      </c>
      <c r="L2619" s="344">
        <f t="shared" si="671"/>
        <v>0</v>
      </c>
      <c r="M2619" s="344">
        <f t="shared" si="671"/>
        <v>0</v>
      </c>
      <c r="N2619" s="344">
        <f t="shared" si="671"/>
        <v>0</v>
      </c>
      <c r="O2619" s="345">
        <f t="shared" si="671"/>
        <v>0</v>
      </c>
      <c r="P2619" s="312">
        <f t="shared" si="670"/>
        <v>0</v>
      </c>
      <c r="Q2619" s="294"/>
      <c r="R2619" s="471"/>
      <c r="S2619" s="472"/>
      <c r="T2619" s="289"/>
    </row>
    <row r="2620" spans="2:20" ht="18.75" customHeight="1">
      <c r="B2620" s="292"/>
      <c r="C2620" s="313" t="s">
        <v>209</v>
      </c>
      <c r="D2620" s="315"/>
      <c r="E2620" s="315"/>
      <c r="F2620" s="315"/>
      <c r="G2620" s="315"/>
      <c r="H2620" s="315"/>
      <c r="I2620" s="315"/>
      <c r="J2620" s="315"/>
      <c r="K2620" s="315"/>
      <c r="L2620" s="315"/>
      <c r="M2620" s="315"/>
      <c r="N2620" s="315"/>
      <c r="O2620" s="316"/>
      <c r="P2620" s="312">
        <f t="shared" si="670"/>
        <v>0</v>
      </c>
      <c r="Q2620" s="294"/>
      <c r="R2620" s="471"/>
      <c r="S2620" s="472"/>
      <c r="T2620" s="289"/>
    </row>
    <row r="2621" spans="2:20" ht="18.75" customHeight="1">
      <c r="B2621" s="292"/>
      <c r="C2621" s="313" t="s">
        <v>210</v>
      </c>
      <c r="D2621" s="315"/>
      <c r="E2621" s="315"/>
      <c r="F2621" s="315"/>
      <c r="G2621" s="315"/>
      <c r="H2621" s="315"/>
      <c r="I2621" s="315"/>
      <c r="J2621" s="315"/>
      <c r="K2621" s="315"/>
      <c r="L2621" s="315"/>
      <c r="M2621" s="315"/>
      <c r="N2621" s="315"/>
      <c r="O2621" s="316"/>
      <c r="P2621" s="312">
        <f t="shared" si="670"/>
        <v>0</v>
      </c>
      <c r="Q2621" s="294"/>
      <c r="R2621" s="471"/>
      <c r="S2621" s="472"/>
      <c r="T2621" s="289"/>
    </row>
    <row r="2622" spans="2:20" ht="18.75" customHeight="1">
      <c r="B2622" s="292"/>
      <c r="C2622" s="313" t="s">
        <v>211</v>
      </c>
      <c r="D2622" s="315"/>
      <c r="E2622" s="315"/>
      <c r="F2622" s="315"/>
      <c r="G2622" s="315"/>
      <c r="H2622" s="315"/>
      <c r="I2622" s="315"/>
      <c r="J2622" s="315"/>
      <c r="K2622" s="315"/>
      <c r="L2622" s="315"/>
      <c r="M2622" s="315"/>
      <c r="N2622" s="315"/>
      <c r="O2622" s="316"/>
      <c r="P2622" s="312">
        <f t="shared" si="670"/>
        <v>0</v>
      </c>
      <c r="Q2622" s="294"/>
      <c r="R2622" s="471"/>
      <c r="S2622" s="472"/>
      <c r="T2622" s="289"/>
    </row>
    <row r="2623" spans="2:20" ht="18.75" customHeight="1">
      <c r="B2623" s="292"/>
      <c r="C2623" s="313" t="s">
        <v>212</v>
      </c>
      <c r="D2623" s="315"/>
      <c r="E2623" s="315"/>
      <c r="F2623" s="315"/>
      <c r="G2623" s="315"/>
      <c r="H2623" s="315"/>
      <c r="I2623" s="315"/>
      <c r="J2623" s="315"/>
      <c r="K2623" s="315"/>
      <c r="L2623" s="315"/>
      <c r="M2623" s="315"/>
      <c r="N2623" s="315"/>
      <c r="O2623" s="316"/>
      <c r="P2623" s="312">
        <f t="shared" si="670"/>
        <v>0</v>
      </c>
      <c r="Q2623" s="294"/>
      <c r="R2623" s="471"/>
      <c r="S2623" s="472"/>
      <c r="T2623" s="289"/>
    </row>
    <row r="2624" spans="2:20" ht="18.75" customHeight="1">
      <c r="B2624" s="292"/>
      <c r="C2624" s="342" t="s">
        <v>213</v>
      </c>
      <c r="D2624" s="310"/>
      <c r="E2624" s="310"/>
      <c r="F2624" s="310"/>
      <c r="G2624" s="310"/>
      <c r="H2624" s="310"/>
      <c r="I2624" s="310"/>
      <c r="J2624" s="310"/>
      <c r="K2624" s="310"/>
      <c r="L2624" s="310"/>
      <c r="M2624" s="310"/>
      <c r="N2624" s="310"/>
      <c r="O2624" s="311"/>
      <c r="P2624" s="312">
        <f t="shared" si="670"/>
        <v>0</v>
      </c>
      <c r="Q2624" s="294"/>
      <c r="R2624" s="471"/>
      <c r="S2624" s="472"/>
      <c r="T2624" s="289"/>
    </row>
    <row r="2625" spans="2:20" ht="18.75" customHeight="1">
      <c r="B2625" s="292"/>
      <c r="C2625" s="346" t="s">
        <v>214</v>
      </c>
      <c r="D2625" s="310"/>
      <c r="E2625" s="310"/>
      <c r="F2625" s="310"/>
      <c r="G2625" s="310"/>
      <c r="H2625" s="310"/>
      <c r="I2625" s="310"/>
      <c r="J2625" s="310"/>
      <c r="K2625" s="310"/>
      <c r="L2625" s="310"/>
      <c r="M2625" s="310"/>
      <c r="N2625" s="310"/>
      <c r="O2625" s="311"/>
      <c r="P2625" s="312">
        <f t="shared" si="670"/>
        <v>0</v>
      </c>
      <c r="Q2625" s="294"/>
      <c r="R2625" s="471"/>
      <c r="S2625" s="472"/>
      <c r="T2625" s="289"/>
    </row>
    <row r="2626" spans="2:20" ht="18.75" customHeight="1">
      <c r="B2626" s="292"/>
      <c r="C2626" s="347" t="s">
        <v>215</v>
      </c>
      <c r="D2626" s="318"/>
      <c r="E2626" s="318"/>
      <c r="F2626" s="318"/>
      <c r="G2626" s="318"/>
      <c r="H2626" s="318"/>
      <c r="I2626" s="318"/>
      <c r="J2626" s="318"/>
      <c r="K2626" s="318"/>
      <c r="L2626" s="318"/>
      <c r="M2626" s="318"/>
      <c r="N2626" s="318"/>
      <c r="O2626" s="319"/>
      <c r="P2626" s="320">
        <f t="shared" si="670"/>
        <v>0</v>
      </c>
      <c r="Q2626" s="294"/>
      <c r="R2626" s="473"/>
      <c r="S2626" s="474"/>
      <c r="T2626" s="289"/>
    </row>
    <row r="2627" spans="2:20" ht="18.75" customHeight="1">
      <c r="B2627" s="292"/>
      <c r="C2627" s="348" t="s">
        <v>216</v>
      </c>
      <c r="D2627" s="322">
        <f t="shared" ref="D2627:O2627" si="672">SUBTOTAL(9,D2606:D2626)</f>
        <v>0</v>
      </c>
      <c r="E2627" s="322">
        <f t="shared" si="672"/>
        <v>0</v>
      </c>
      <c r="F2627" s="322">
        <f t="shared" si="672"/>
        <v>0</v>
      </c>
      <c r="G2627" s="322">
        <f t="shared" si="672"/>
        <v>0</v>
      </c>
      <c r="H2627" s="322">
        <f t="shared" si="672"/>
        <v>0</v>
      </c>
      <c r="I2627" s="322">
        <f t="shared" si="672"/>
        <v>0</v>
      </c>
      <c r="J2627" s="322">
        <f t="shared" si="672"/>
        <v>0</v>
      </c>
      <c r="K2627" s="322">
        <f t="shared" si="672"/>
        <v>0</v>
      </c>
      <c r="L2627" s="322">
        <f t="shared" si="672"/>
        <v>0</v>
      </c>
      <c r="M2627" s="322">
        <f t="shared" si="672"/>
        <v>0</v>
      </c>
      <c r="N2627" s="322">
        <f t="shared" si="672"/>
        <v>0</v>
      </c>
      <c r="O2627" s="323">
        <f t="shared" si="672"/>
        <v>0</v>
      </c>
      <c r="P2627" s="324">
        <f t="shared" si="670"/>
        <v>0</v>
      </c>
      <c r="Q2627" s="294"/>
      <c r="R2627" s="475"/>
      <c r="S2627" s="476"/>
      <c r="T2627" s="289"/>
    </row>
    <row r="2628" spans="2:20" ht="6" customHeight="1">
      <c r="B2628" s="292"/>
      <c r="C2628" s="294"/>
      <c r="D2628" s="294"/>
      <c r="E2628" s="294"/>
      <c r="F2628" s="294"/>
      <c r="G2628" s="294"/>
      <c r="H2628" s="294"/>
      <c r="I2628" s="294"/>
      <c r="J2628" s="294"/>
      <c r="K2628" s="294"/>
      <c r="L2628" s="294"/>
      <c r="M2628" s="294"/>
      <c r="N2628" s="294"/>
      <c r="O2628" s="294"/>
      <c r="P2628" s="294"/>
      <c r="Q2628" s="294"/>
      <c r="R2628" s="325"/>
      <c r="S2628" s="325"/>
      <c r="T2628" s="289"/>
    </row>
    <row r="2629" spans="2:20" ht="18.75" customHeight="1">
      <c r="B2629" s="326"/>
      <c r="C2629" s="342" t="s">
        <v>217</v>
      </c>
      <c r="D2629" s="327"/>
      <c r="E2629" s="327"/>
      <c r="F2629" s="327"/>
      <c r="G2629" s="327"/>
      <c r="H2629" s="327"/>
      <c r="I2629" s="327"/>
      <c r="J2629" s="327"/>
      <c r="K2629" s="327"/>
      <c r="L2629" s="327"/>
      <c r="M2629" s="327"/>
      <c r="N2629" s="327"/>
      <c r="O2629" s="328"/>
      <c r="P2629" s="329">
        <f t="shared" ref="P2629:P2630" si="673">SUM(D2629:O2629)</f>
        <v>0</v>
      </c>
      <c r="Q2629" s="294"/>
      <c r="R2629" s="471"/>
      <c r="S2629" s="472"/>
      <c r="T2629" s="289"/>
    </row>
    <row r="2630" spans="2:20" ht="18.75" customHeight="1">
      <c r="B2630" s="326"/>
      <c r="C2630" s="342" t="s">
        <v>218</v>
      </c>
      <c r="D2630" s="327"/>
      <c r="E2630" s="327"/>
      <c r="F2630" s="327"/>
      <c r="G2630" s="327"/>
      <c r="H2630" s="327"/>
      <c r="I2630" s="327"/>
      <c r="J2630" s="327"/>
      <c r="K2630" s="327"/>
      <c r="L2630" s="327"/>
      <c r="M2630" s="327"/>
      <c r="N2630" s="330"/>
      <c r="O2630" s="331"/>
      <c r="P2630" s="332">
        <f t="shared" si="673"/>
        <v>0</v>
      </c>
      <c r="Q2630" s="294"/>
      <c r="R2630" s="473"/>
      <c r="S2630" s="474"/>
      <c r="T2630" s="289"/>
    </row>
    <row r="2631" spans="2:20" s="308" customFormat="1" ht="18.75" customHeight="1">
      <c r="B2631" s="301"/>
      <c r="C2631" s="294"/>
      <c r="D2631" s="294"/>
      <c r="E2631" s="294"/>
      <c r="F2631" s="294"/>
      <c r="G2631" s="294"/>
      <c r="H2631" s="294"/>
      <c r="I2631" s="294"/>
      <c r="J2631" s="294"/>
      <c r="K2631" s="294"/>
      <c r="L2631" s="294"/>
      <c r="M2631" s="294"/>
      <c r="N2631" s="349" t="s">
        <v>219</v>
      </c>
      <c r="O2631" s="349"/>
      <c r="P2631" s="335">
        <f t="shared" si="664"/>
        <v>0</v>
      </c>
      <c r="Q2631" s="306"/>
      <c r="R2631" s="477"/>
      <c r="S2631" s="478"/>
      <c r="T2631" s="307"/>
    </row>
    <row r="2632" spans="2:20" ht="30" customHeight="1">
      <c r="B2632" s="289"/>
      <c r="C2632" s="294"/>
      <c r="D2632" s="294"/>
      <c r="E2632" s="294"/>
      <c r="F2632" s="294"/>
      <c r="G2632" s="294"/>
      <c r="H2632" s="294"/>
      <c r="I2632" s="294"/>
      <c r="J2632" s="294"/>
      <c r="K2632" s="294"/>
      <c r="L2632" s="294"/>
      <c r="M2632" s="294"/>
      <c r="N2632" s="294"/>
      <c r="O2632" s="294"/>
      <c r="P2632" s="294"/>
      <c r="Q2632" s="294"/>
      <c r="R2632" s="294"/>
      <c r="S2632" s="294"/>
      <c r="T2632" s="289"/>
    </row>
    <row r="2633" spans="2:20" ht="18.75" customHeight="1">
      <c r="B2633" s="292">
        <f t="shared" ref="B2633" si="674">D2633</f>
        <v>0</v>
      </c>
      <c r="C2633" s="337" t="s">
        <v>183</v>
      </c>
      <c r="D2633" s="479"/>
      <c r="E2633" s="480"/>
      <c r="F2633" s="480"/>
      <c r="G2633" s="480"/>
      <c r="H2633" s="480"/>
      <c r="I2633" s="481"/>
      <c r="J2633" s="294"/>
      <c r="K2633" s="294"/>
      <c r="L2633" s="295"/>
      <c r="M2633" s="294"/>
      <c r="N2633" s="294"/>
      <c r="O2633" s="294"/>
      <c r="P2633" s="296"/>
      <c r="Q2633" s="294"/>
      <c r="R2633" s="296"/>
      <c r="S2633" s="296"/>
      <c r="T2633" s="289"/>
    </row>
    <row r="2634" spans="2:20" ht="18.75" customHeight="1">
      <c r="B2634" s="292"/>
      <c r="C2634" s="338" t="s">
        <v>184</v>
      </c>
      <c r="D2634" s="479"/>
      <c r="E2634" s="480"/>
      <c r="F2634" s="480"/>
      <c r="G2634" s="480"/>
      <c r="H2634" s="480"/>
      <c r="I2634" s="481"/>
      <c r="J2634" s="294"/>
      <c r="K2634" s="295"/>
      <c r="L2634" s="294"/>
      <c r="M2634" s="294"/>
      <c r="N2634" s="294"/>
      <c r="O2634" s="294"/>
      <c r="P2634" s="296"/>
      <c r="Q2634" s="294"/>
      <c r="R2634" s="296"/>
      <c r="S2634" s="296"/>
      <c r="T2634" s="289"/>
    </row>
    <row r="2635" spans="2:20" ht="18.75" customHeight="1">
      <c r="B2635" s="292">
        <f t="shared" ref="B2635:B2637" si="675">D2635</f>
        <v>0</v>
      </c>
      <c r="C2635" s="338" t="s">
        <v>8</v>
      </c>
      <c r="D2635" s="479"/>
      <c r="E2635" s="480"/>
      <c r="F2635" s="480"/>
      <c r="G2635" s="480"/>
      <c r="H2635" s="480"/>
      <c r="I2635" s="481"/>
      <c r="J2635" s="294"/>
      <c r="K2635" s="294"/>
      <c r="L2635" s="295"/>
      <c r="M2635" s="294"/>
      <c r="N2635" s="294"/>
      <c r="O2635" s="294"/>
      <c r="P2635" s="296"/>
      <c r="Q2635" s="294"/>
      <c r="R2635" s="339" t="s">
        <v>185</v>
      </c>
      <c r="S2635" s="340"/>
      <c r="T2635" s="289"/>
    </row>
    <row r="2636" spans="2:20" ht="18.75" customHeight="1">
      <c r="B2636" s="292">
        <f t="shared" si="675"/>
        <v>0</v>
      </c>
      <c r="C2636" s="338" t="s">
        <v>186</v>
      </c>
      <c r="D2636" s="479"/>
      <c r="E2636" s="480"/>
      <c r="F2636" s="480"/>
      <c r="G2636" s="480"/>
      <c r="H2636" s="480"/>
      <c r="I2636" s="481"/>
      <c r="J2636" s="294"/>
      <c r="K2636" s="294"/>
      <c r="L2636" s="295"/>
      <c r="M2636" s="294"/>
      <c r="N2636" s="294"/>
      <c r="O2636" s="294"/>
      <c r="P2636" s="296"/>
      <c r="Q2636" s="294"/>
      <c r="R2636" s="298" t="s">
        <v>189</v>
      </c>
      <c r="S2636" s="299"/>
      <c r="T2636" s="289"/>
    </row>
    <row r="2637" spans="2:20" ht="18.75" customHeight="1">
      <c r="B2637" s="292">
        <f t="shared" si="675"/>
        <v>0</v>
      </c>
      <c r="C2637" s="338" t="s">
        <v>190</v>
      </c>
      <c r="D2637" s="479"/>
      <c r="E2637" s="480"/>
      <c r="F2637" s="480"/>
      <c r="G2637" s="480"/>
      <c r="H2637" s="480"/>
      <c r="I2637" s="481"/>
      <c r="J2637" s="294"/>
      <c r="K2637" s="294"/>
      <c r="L2637" s="295"/>
      <c r="M2637" s="294"/>
      <c r="N2637" s="294"/>
      <c r="O2637" s="294"/>
      <c r="P2637" s="296"/>
      <c r="Q2637" s="294"/>
      <c r="R2637" s="298" t="s">
        <v>191</v>
      </c>
      <c r="S2637" s="299"/>
      <c r="T2637" s="289"/>
    </row>
    <row r="2638" spans="2:20" ht="18.75" customHeight="1">
      <c r="B2638" s="292"/>
      <c r="C2638" s="338" t="s">
        <v>172</v>
      </c>
      <c r="D2638" s="471"/>
      <c r="E2638" s="482"/>
      <c r="F2638" s="482"/>
      <c r="G2638" s="482"/>
      <c r="H2638" s="482"/>
      <c r="I2638" s="472"/>
      <c r="J2638" s="294"/>
      <c r="K2638" s="295"/>
      <c r="L2638" s="294"/>
      <c r="M2638" s="294"/>
      <c r="N2638" s="294"/>
      <c r="O2638" s="294"/>
      <c r="P2638" s="296"/>
      <c r="Q2638" s="294"/>
      <c r="R2638" s="298" t="s">
        <v>192</v>
      </c>
      <c r="S2638" s="299"/>
      <c r="T2638" s="289"/>
    </row>
    <row r="2639" spans="2:20" ht="18.75" customHeight="1">
      <c r="B2639" s="341">
        <f t="shared" ref="B2639" si="676">D2639</f>
        <v>0</v>
      </c>
      <c r="C2639" s="338" t="s">
        <v>193</v>
      </c>
      <c r="D2639" s="483"/>
      <c r="E2639" s="484"/>
      <c r="F2639" s="484"/>
      <c r="G2639" s="484"/>
      <c r="H2639" s="484"/>
      <c r="I2639" s="485"/>
      <c r="J2639" s="294"/>
      <c r="K2639" s="295"/>
      <c r="L2639" s="294"/>
      <c r="M2639" s="294"/>
      <c r="N2639" s="294"/>
      <c r="O2639" s="294"/>
      <c r="P2639" s="296"/>
      <c r="Q2639" s="294"/>
      <c r="R2639" s="296"/>
      <c r="S2639" s="296"/>
      <c r="T2639" s="289"/>
    </row>
    <row r="2640" spans="2:20" ht="12" customHeight="1">
      <c r="B2640" s="292"/>
      <c r="C2640" s="294"/>
      <c r="D2640" s="294"/>
      <c r="E2640" s="294"/>
      <c r="F2640" s="294"/>
      <c r="G2640" s="294"/>
      <c r="H2640" s="294"/>
      <c r="I2640" s="294"/>
      <c r="J2640" s="294"/>
      <c r="K2640" s="294"/>
      <c r="L2640" s="294"/>
      <c r="M2640" s="294"/>
      <c r="N2640" s="294"/>
      <c r="O2640" s="294"/>
      <c r="P2640" s="294"/>
      <c r="Q2640" s="294"/>
      <c r="R2640" s="294"/>
      <c r="S2640" s="294"/>
      <c r="T2640" s="289"/>
    </row>
    <row r="2641" spans="2:24" s="308" customFormat="1" ht="18.75" customHeight="1">
      <c r="B2641" s="301"/>
      <c r="C2641" s="338" t="s">
        <v>187</v>
      </c>
      <c r="D2641" s="303"/>
      <c r="E2641" s="303"/>
      <c r="F2641" s="303"/>
      <c r="G2641" s="303"/>
      <c r="H2641" s="303"/>
      <c r="I2641" s="303"/>
      <c r="J2641" s="303"/>
      <c r="K2641" s="303"/>
      <c r="L2641" s="303"/>
      <c r="M2641" s="303"/>
      <c r="N2641" s="303"/>
      <c r="O2641" s="304"/>
      <c r="P2641" s="305" t="s">
        <v>188</v>
      </c>
      <c r="Q2641" s="306"/>
      <c r="R2641" s="486" t="s">
        <v>194</v>
      </c>
      <c r="S2641" s="487"/>
      <c r="T2641" s="307"/>
      <c r="V2641" s="288"/>
      <c r="W2641" s="288"/>
      <c r="X2641" s="288"/>
    </row>
    <row r="2642" spans="2:24" ht="6" customHeight="1">
      <c r="B2642" s="292"/>
      <c r="C2642" s="294"/>
      <c r="D2642" s="294"/>
      <c r="E2642" s="294"/>
      <c r="F2642" s="294"/>
      <c r="G2642" s="294"/>
      <c r="H2642" s="294"/>
      <c r="I2642" s="294"/>
      <c r="J2642" s="294"/>
      <c r="K2642" s="294"/>
      <c r="L2642" s="294"/>
      <c r="M2642" s="294"/>
      <c r="N2642" s="294"/>
      <c r="O2642" s="294"/>
      <c r="P2642" s="294"/>
      <c r="Q2642" s="294"/>
      <c r="R2642" s="294"/>
      <c r="S2642" s="294"/>
      <c r="T2642" s="289"/>
    </row>
    <row r="2643" spans="2:24" ht="18.75" customHeight="1">
      <c r="B2643" s="292"/>
      <c r="C2643" s="342" t="s">
        <v>195</v>
      </c>
      <c r="D2643" s="310"/>
      <c r="E2643" s="310"/>
      <c r="F2643" s="310"/>
      <c r="G2643" s="310"/>
      <c r="H2643" s="310"/>
      <c r="I2643" s="310"/>
      <c r="J2643" s="310"/>
      <c r="K2643" s="310"/>
      <c r="L2643" s="310"/>
      <c r="M2643" s="310"/>
      <c r="N2643" s="310"/>
      <c r="O2643" s="311"/>
      <c r="P2643" s="312">
        <f t="shared" ref="P2643:P2653" si="677">SUM(D2643:O2643)</f>
        <v>0</v>
      </c>
      <c r="Q2643" s="294"/>
      <c r="R2643" s="471"/>
      <c r="S2643" s="472"/>
      <c r="T2643" s="289"/>
    </row>
    <row r="2644" spans="2:24" ht="18.75" customHeight="1">
      <c r="B2644" s="292"/>
      <c r="C2644" s="342" t="s">
        <v>196</v>
      </c>
      <c r="D2644" s="155"/>
      <c r="E2644" s="155"/>
      <c r="F2644" s="155"/>
      <c r="G2644" s="155"/>
      <c r="H2644" s="155"/>
      <c r="I2644" s="155"/>
      <c r="J2644" s="155"/>
      <c r="K2644" s="155"/>
      <c r="L2644" s="155"/>
      <c r="M2644" s="155"/>
      <c r="N2644" s="155"/>
      <c r="O2644" s="156"/>
      <c r="P2644" s="312">
        <f t="shared" si="677"/>
        <v>0</v>
      </c>
      <c r="Q2644" s="294"/>
      <c r="R2644" s="471"/>
      <c r="S2644" s="472"/>
      <c r="T2644" s="289"/>
    </row>
    <row r="2645" spans="2:24" ht="18.75" customHeight="1">
      <c r="B2645" s="292"/>
      <c r="C2645" s="343" t="s">
        <v>197</v>
      </c>
      <c r="D2645" s="310"/>
      <c r="E2645" s="310"/>
      <c r="F2645" s="310"/>
      <c r="G2645" s="310"/>
      <c r="H2645" s="310"/>
      <c r="I2645" s="310"/>
      <c r="J2645" s="310"/>
      <c r="K2645" s="310"/>
      <c r="L2645" s="310"/>
      <c r="M2645" s="310"/>
      <c r="N2645" s="310"/>
      <c r="O2645" s="311"/>
      <c r="P2645" s="312">
        <f t="shared" si="677"/>
        <v>0</v>
      </c>
      <c r="Q2645" s="294"/>
      <c r="R2645" s="471"/>
      <c r="S2645" s="472"/>
      <c r="T2645" s="289"/>
    </row>
    <row r="2646" spans="2:24" ht="18.75" customHeight="1">
      <c r="B2646" s="292"/>
      <c r="C2646" s="343" t="s">
        <v>198</v>
      </c>
      <c r="D2646" s="310"/>
      <c r="E2646" s="310"/>
      <c r="F2646" s="310"/>
      <c r="G2646" s="310"/>
      <c r="H2646" s="310"/>
      <c r="I2646" s="310"/>
      <c r="J2646" s="310"/>
      <c r="K2646" s="310"/>
      <c r="L2646" s="310"/>
      <c r="M2646" s="310"/>
      <c r="N2646" s="310"/>
      <c r="O2646" s="311"/>
      <c r="P2646" s="312">
        <f t="shared" si="677"/>
        <v>0</v>
      </c>
      <c r="Q2646" s="294"/>
      <c r="R2646" s="471"/>
      <c r="S2646" s="472"/>
      <c r="T2646" s="289"/>
    </row>
    <row r="2647" spans="2:24" ht="18.75" customHeight="1">
      <c r="B2647" s="292"/>
      <c r="C2647" s="343" t="s">
        <v>199</v>
      </c>
      <c r="D2647" s="310"/>
      <c r="E2647" s="310"/>
      <c r="F2647" s="310"/>
      <c r="G2647" s="310"/>
      <c r="H2647" s="310"/>
      <c r="I2647" s="310"/>
      <c r="J2647" s="310"/>
      <c r="K2647" s="310"/>
      <c r="L2647" s="310"/>
      <c r="M2647" s="310"/>
      <c r="N2647" s="310"/>
      <c r="O2647" s="311"/>
      <c r="P2647" s="312">
        <f t="shared" si="677"/>
        <v>0</v>
      </c>
      <c r="Q2647" s="294"/>
      <c r="R2647" s="471"/>
      <c r="S2647" s="472"/>
      <c r="T2647" s="289"/>
    </row>
    <row r="2648" spans="2:24" ht="18.75" customHeight="1">
      <c r="B2648" s="292"/>
      <c r="C2648" s="343" t="s">
        <v>200</v>
      </c>
      <c r="D2648" s="310"/>
      <c r="E2648" s="310"/>
      <c r="F2648" s="310"/>
      <c r="G2648" s="310"/>
      <c r="H2648" s="310"/>
      <c r="I2648" s="310"/>
      <c r="J2648" s="310"/>
      <c r="K2648" s="310"/>
      <c r="L2648" s="310"/>
      <c r="M2648" s="310"/>
      <c r="N2648" s="310"/>
      <c r="O2648" s="311"/>
      <c r="P2648" s="312">
        <f t="shared" si="677"/>
        <v>0</v>
      </c>
      <c r="Q2648" s="294"/>
      <c r="R2648" s="471"/>
      <c r="S2648" s="472"/>
      <c r="T2648" s="289"/>
    </row>
    <row r="2649" spans="2:24" ht="18.75" customHeight="1">
      <c r="B2649" s="292"/>
      <c r="C2649" s="343" t="s">
        <v>201</v>
      </c>
      <c r="D2649" s="310"/>
      <c r="E2649" s="310"/>
      <c r="F2649" s="310"/>
      <c r="G2649" s="310"/>
      <c r="H2649" s="310"/>
      <c r="I2649" s="310"/>
      <c r="J2649" s="310"/>
      <c r="K2649" s="310"/>
      <c r="L2649" s="310"/>
      <c r="M2649" s="310"/>
      <c r="N2649" s="310"/>
      <c r="O2649" s="311"/>
      <c r="P2649" s="312">
        <f t="shared" si="677"/>
        <v>0</v>
      </c>
      <c r="Q2649" s="294"/>
      <c r="R2649" s="471"/>
      <c r="S2649" s="472"/>
      <c r="T2649" s="289"/>
    </row>
    <row r="2650" spans="2:24" ht="18.75" customHeight="1">
      <c r="B2650" s="292"/>
      <c r="C2650" s="343" t="s">
        <v>202</v>
      </c>
      <c r="D2650" s="310"/>
      <c r="E2650" s="310"/>
      <c r="F2650" s="310"/>
      <c r="G2650" s="310"/>
      <c r="H2650" s="310"/>
      <c r="I2650" s="310"/>
      <c r="J2650" s="310"/>
      <c r="K2650" s="310"/>
      <c r="L2650" s="310"/>
      <c r="M2650" s="310"/>
      <c r="N2650" s="310"/>
      <c r="O2650" s="311"/>
      <c r="P2650" s="312">
        <f t="shared" si="677"/>
        <v>0</v>
      </c>
      <c r="Q2650" s="294"/>
      <c r="R2650" s="471"/>
      <c r="S2650" s="472"/>
      <c r="T2650" s="289"/>
    </row>
    <row r="2651" spans="2:24" ht="18.75" customHeight="1">
      <c r="B2651" s="292"/>
      <c r="C2651" s="343" t="s">
        <v>203</v>
      </c>
      <c r="D2651" s="310"/>
      <c r="E2651" s="310"/>
      <c r="F2651" s="310"/>
      <c r="G2651" s="310"/>
      <c r="H2651" s="310"/>
      <c r="I2651" s="310"/>
      <c r="J2651" s="310"/>
      <c r="K2651" s="310"/>
      <c r="L2651" s="310"/>
      <c r="M2651" s="310"/>
      <c r="N2651" s="310"/>
      <c r="O2651" s="311"/>
      <c r="P2651" s="312">
        <f t="shared" si="677"/>
        <v>0</v>
      </c>
      <c r="Q2651" s="294"/>
      <c r="R2651" s="471"/>
      <c r="S2651" s="472"/>
      <c r="T2651" s="289"/>
    </row>
    <row r="2652" spans="2:24" ht="18.75" customHeight="1">
      <c r="B2652" s="292"/>
      <c r="C2652" s="343" t="s">
        <v>204</v>
      </c>
      <c r="D2652" s="310"/>
      <c r="E2652" s="310"/>
      <c r="F2652" s="310"/>
      <c r="G2652" s="310"/>
      <c r="H2652" s="310"/>
      <c r="I2652" s="310"/>
      <c r="J2652" s="310"/>
      <c r="K2652" s="310"/>
      <c r="L2652" s="310"/>
      <c r="M2652" s="310"/>
      <c r="N2652" s="310"/>
      <c r="O2652" s="311"/>
      <c r="P2652" s="312">
        <f t="shared" si="677"/>
        <v>0</v>
      </c>
      <c r="Q2652" s="294"/>
      <c r="R2652" s="471"/>
      <c r="S2652" s="472"/>
      <c r="T2652" s="289"/>
    </row>
    <row r="2653" spans="2:24" ht="18.75" customHeight="1">
      <c r="B2653" s="292"/>
      <c r="C2653" s="338" t="s">
        <v>205</v>
      </c>
      <c r="D2653" s="344">
        <f t="shared" ref="D2653:O2653" si="678">SUBTOTAL(9,D2643:D2652)</f>
        <v>0</v>
      </c>
      <c r="E2653" s="344">
        <f t="shared" si="678"/>
        <v>0</v>
      </c>
      <c r="F2653" s="344">
        <f t="shared" si="678"/>
        <v>0</v>
      </c>
      <c r="G2653" s="344">
        <f t="shared" si="678"/>
        <v>0</v>
      </c>
      <c r="H2653" s="344">
        <f t="shared" si="678"/>
        <v>0</v>
      </c>
      <c r="I2653" s="344">
        <f t="shared" si="678"/>
        <v>0</v>
      </c>
      <c r="J2653" s="344">
        <f t="shared" si="678"/>
        <v>0</v>
      </c>
      <c r="K2653" s="344">
        <f t="shared" si="678"/>
        <v>0</v>
      </c>
      <c r="L2653" s="344">
        <f t="shared" si="678"/>
        <v>0</v>
      </c>
      <c r="M2653" s="344">
        <f t="shared" si="678"/>
        <v>0</v>
      </c>
      <c r="N2653" s="344">
        <f t="shared" si="678"/>
        <v>0</v>
      </c>
      <c r="O2653" s="345">
        <f t="shared" si="678"/>
        <v>0</v>
      </c>
      <c r="P2653" s="312">
        <f t="shared" si="677"/>
        <v>0</v>
      </c>
      <c r="Q2653" s="294"/>
      <c r="R2653" s="471"/>
      <c r="S2653" s="472"/>
      <c r="T2653" s="289"/>
    </row>
    <row r="2654" spans="2:24" ht="18.75" customHeight="1">
      <c r="B2654" s="292"/>
      <c r="C2654" s="313" t="s">
        <v>206</v>
      </c>
      <c r="D2654" s="315"/>
      <c r="E2654" s="315"/>
      <c r="F2654" s="315"/>
      <c r="G2654" s="315"/>
      <c r="H2654" s="315"/>
      <c r="I2654" s="315"/>
      <c r="J2654" s="315"/>
      <c r="K2654" s="315"/>
      <c r="L2654" s="315"/>
      <c r="M2654" s="315"/>
      <c r="N2654" s="315"/>
      <c r="O2654" s="316"/>
      <c r="P2654" s="312">
        <f t="shared" ref="P2654:P2664" si="679">SUM(D2654:O2654)</f>
        <v>0</v>
      </c>
      <c r="Q2654" s="294"/>
      <c r="R2654" s="471"/>
      <c r="S2654" s="472"/>
      <c r="T2654" s="289"/>
    </row>
    <row r="2655" spans="2:24" ht="18.75" customHeight="1">
      <c r="B2655" s="292"/>
      <c r="C2655" s="313" t="s">
        <v>207</v>
      </c>
      <c r="D2655" s="315"/>
      <c r="E2655" s="315"/>
      <c r="F2655" s="315"/>
      <c r="G2655" s="315"/>
      <c r="H2655" s="315"/>
      <c r="I2655" s="315"/>
      <c r="J2655" s="315"/>
      <c r="K2655" s="315"/>
      <c r="L2655" s="315"/>
      <c r="M2655" s="315"/>
      <c r="N2655" s="315"/>
      <c r="O2655" s="316"/>
      <c r="P2655" s="312">
        <f t="shared" si="679"/>
        <v>0</v>
      </c>
      <c r="Q2655" s="294"/>
      <c r="R2655" s="471"/>
      <c r="S2655" s="472"/>
      <c r="T2655" s="289"/>
    </row>
    <row r="2656" spans="2:24" ht="18.75" customHeight="1">
      <c r="B2656" s="292"/>
      <c r="C2656" s="338" t="s">
        <v>208</v>
      </c>
      <c r="D2656" s="344">
        <f t="shared" ref="D2656:O2656" si="680">SUBTOTAL(9,D2654:D2655)</f>
        <v>0</v>
      </c>
      <c r="E2656" s="344">
        <f t="shared" si="680"/>
        <v>0</v>
      </c>
      <c r="F2656" s="344">
        <f t="shared" si="680"/>
        <v>0</v>
      </c>
      <c r="G2656" s="344">
        <f t="shared" si="680"/>
        <v>0</v>
      </c>
      <c r="H2656" s="344">
        <f t="shared" si="680"/>
        <v>0</v>
      </c>
      <c r="I2656" s="344">
        <f t="shared" si="680"/>
        <v>0</v>
      </c>
      <c r="J2656" s="344">
        <f t="shared" si="680"/>
        <v>0</v>
      </c>
      <c r="K2656" s="344">
        <f t="shared" si="680"/>
        <v>0</v>
      </c>
      <c r="L2656" s="344">
        <f t="shared" si="680"/>
        <v>0</v>
      </c>
      <c r="M2656" s="344">
        <f t="shared" si="680"/>
        <v>0</v>
      </c>
      <c r="N2656" s="344">
        <f t="shared" si="680"/>
        <v>0</v>
      </c>
      <c r="O2656" s="345">
        <f t="shared" si="680"/>
        <v>0</v>
      </c>
      <c r="P2656" s="312">
        <f t="shared" si="679"/>
        <v>0</v>
      </c>
      <c r="Q2656" s="294"/>
      <c r="R2656" s="471"/>
      <c r="S2656" s="472"/>
      <c r="T2656" s="289"/>
    </row>
    <row r="2657" spans="2:20" ht="18.75" customHeight="1">
      <c r="B2657" s="292"/>
      <c r="C2657" s="313" t="s">
        <v>209</v>
      </c>
      <c r="D2657" s="315"/>
      <c r="E2657" s="315"/>
      <c r="F2657" s="315"/>
      <c r="G2657" s="315"/>
      <c r="H2657" s="315"/>
      <c r="I2657" s="315"/>
      <c r="J2657" s="315"/>
      <c r="K2657" s="315"/>
      <c r="L2657" s="315"/>
      <c r="M2657" s="315"/>
      <c r="N2657" s="315"/>
      <c r="O2657" s="316"/>
      <c r="P2657" s="312">
        <f t="shared" si="679"/>
        <v>0</v>
      </c>
      <c r="Q2657" s="294"/>
      <c r="R2657" s="471"/>
      <c r="S2657" s="472"/>
      <c r="T2657" s="289"/>
    </row>
    <row r="2658" spans="2:20" ht="18.75" customHeight="1">
      <c r="B2658" s="292"/>
      <c r="C2658" s="313" t="s">
        <v>210</v>
      </c>
      <c r="D2658" s="315"/>
      <c r="E2658" s="315"/>
      <c r="F2658" s="315"/>
      <c r="G2658" s="315"/>
      <c r="H2658" s="315"/>
      <c r="I2658" s="315"/>
      <c r="J2658" s="315"/>
      <c r="K2658" s="315"/>
      <c r="L2658" s="315"/>
      <c r="M2658" s="315"/>
      <c r="N2658" s="315"/>
      <c r="O2658" s="316"/>
      <c r="P2658" s="312">
        <f t="shared" si="679"/>
        <v>0</v>
      </c>
      <c r="Q2658" s="294"/>
      <c r="R2658" s="471"/>
      <c r="S2658" s="472"/>
      <c r="T2658" s="289"/>
    </row>
    <row r="2659" spans="2:20" ht="18.75" customHeight="1">
      <c r="B2659" s="292"/>
      <c r="C2659" s="313" t="s">
        <v>211</v>
      </c>
      <c r="D2659" s="315"/>
      <c r="E2659" s="315"/>
      <c r="F2659" s="315"/>
      <c r="G2659" s="315"/>
      <c r="H2659" s="315"/>
      <c r="I2659" s="315"/>
      <c r="J2659" s="315"/>
      <c r="K2659" s="315"/>
      <c r="L2659" s="315"/>
      <c r="M2659" s="315"/>
      <c r="N2659" s="315"/>
      <c r="O2659" s="316"/>
      <c r="P2659" s="312">
        <f t="shared" si="679"/>
        <v>0</v>
      </c>
      <c r="Q2659" s="294"/>
      <c r="R2659" s="471"/>
      <c r="S2659" s="472"/>
      <c r="T2659" s="289"/>
    </row>
    <row r="2660" spans="2:20" ht="18.75" customHeight="1">
      <c r="B2660" s="292"/>
      <c r="C2660" s="313" t="s">
        <v>212</v>
      </c>
      <c r="D2660" s="315"/>
      <c r="E2660" s="315"/>
      <c r="F2660" s="315"/>
      <c r="G2660" s="315"/>
      <c r="H2660" s="315"/>
      <c r="I2660" s="315"/>
      <c r="J2660" s="315"/>
      <c r="K2660" s="315"/>
      <c r="L2660" s="315"/>
      <c r="M2660" s="315"/>
      <c r="N2660" s="315"/>
      <c r="O2660" s="316"/>
      <c r="P2660" s="312">
        <f t="shared" si="679"/>
        <v>0</v>
      </c>
      <c r="Q2660" s="294"/>
      <c r="R2660" s="471"/>
      <c r="S2660" s="472"/>
      <c r="T2660" s="289"/>
    </row>
    <row r="2661" spans="2:20" ht="18.75" customHeight="1">
      <c r="B2661" s="292"/>
      <c r="C2661" s="342" t="s">
        <v>213</v>
      </c>
      <c r="D2661" s="310"/>
      <c r="E2661" s="310"/>
      <c r="F2661" s="310"/>
      <c r="G2661" s="310"/>
      <c r="H2661" s="310"/>
      <c r="I2661" s="310"/>
      <c r="J2661" s="310"/>
      <c r="K2661" s="310"/>
      <c r="L2661" s="310"/>
      <c r="M2661" s="310"/>
      <c r="N2661" s="310"/>
      <c r="O2661" s="311"/>
      <c r="P2661" s="312">
        <f t="shared" si="679"/>
        <v>0</v>
      </c>
      <c r="Q2661" s="294"/>
      <c r="R2661" s="471"/>
      <c r="S2661" s="472"/>
      <c r="T2661" s="289"/>
    </row>
    <row r="2662" spans="2:20" ht="18.75" customHeight="1">
      <c r="B2662" s="292"/>
      <c r="C2662" s="346" t="s">
        <v>214</v>
      </c>
      <c r="D2662" s="310"/>
      <c r="E2662" s="310"/>
      <c r="F2662" s="310"/>
      <c r="G2662" s="310"/>
      <c r="H2662" s="310"/>
      <c r="I2662" s="310"/>
      <c r="J2662" s="310"/>
      <c r="K2662" s="310"/>
      <c r="L2662" s="310"/>
      <c r="M2662" s="310"/>
      <c r="N2662" s="310"/>
      <c r="O2662" s="311"/>
      <c r="P2662" s="312">
        <f t="shared" si="679"/>
        <v>0</v>
      </c>
      <c r="Q2662" s="294"/>
      <c r="R2662" s="471"/>
      <c r="S2662" s="472"/>
      <c r="T2662" s="289"/>
    </row>
    <row r="2663" spans="2:20" ht="18.75" customHeight="1">
      <c r="B2663" s="292"/>
      <c r="C2663" s="347" t="s">
        <v>215</v>
      </c>
      <c r="D2663" s="318"/>
      <c r="E2663" s="318"/>
      <c r="F2663" s="318"/>
      <c r="G2663" s="318"/>
      <c r="H2663" s="318"/>
      <c r="I2663" s="318"/>
      <c r="J2663" s="318"/>
      <c r="K2663" s="318"/>
      <c r="L2663" s="318"/>
      <c r="M2663" s="318"/>
      <c r="N2663" s="318"/>
      <c r="O2663" s="319"/>
      <c r="P2663" s="320">
        <f t="shared" si="679"/>
        <v>0</v>
      </c>
      <c r="Q2663" s="294"/>
      <c r="R2663" s="473"/>
      <c r="S2663" s="474"/>
      <c r="T2663" s="289"/>
    </row>
    <row r="2664" spans="2:20" ht="18.75" customHeight="1">
      <c r="B2664" s="292"/>
      <c r="C2664" s="348" t="s">
        <v>216</v>
      </c>
      <c r="D2664" s="322">
        <f t="shared" ref="D2664:O2664" si="681">SUBTOTAL(9,D2643:D2663)</f>
        <v>0</v>
      </c>
      <c r="E2664" s="322">
        <f t="shared" si="681"/>
        <v>0</v>
      </c>
      <c r="F2664" s="322">
        <f t="shared" si="681"/>
        <v>0</v>
      </c>
      <c r="G2664" s="322">
        <f t="shared" si="681"/>
        <v>0</v>
      </c>
      <c r="H2664" s="322">
        <f t="shared" si="681"/>
        <v>0</v>
      </c>
      <c r="I2664" s="322">
        <f t="shared" si="681"/>
        <v>0</v>
      </c>
      <c r="J2664" s="322">
        <f t="shared" si="681"/>
        <v>0</v>
      </c>
      <c r="K2664" s="322">
        <f t="shared" si="681"/>
        <v>0</v>
      </c>
      <c r="L2664" s="322">
        <f t="shared" si="681"/>
        <v>0</v>
      </c>
      <c r="M2664" s="322">
        <f t="shared" si="681"/>
        <v>0</v>
      </c>
      <c r="N2664" s="322">
        <f t="shared" si="681"/>
        <v>0</v>
      </c>
      <c r="O2664" s="323">
        <f t="shared" si="681"/>
        <v>0</v>
      </c>
      <c r="P2664" s="324">
        <f t="shared" si="679"/>
        <v>0</v>
      </c>
      <c r="Q2664" s="294"/>
      <c r="R2664" s="475"/>
      <c r="S2664" s="476"/>
      <c r="T2664" s="289"/>
    </row>
    <row r="2665" spans="2:20" ht="6" customHeight="1">
      <c r="B2665" s="292"/>
      <c r="C2665" s="294"/>
      <c r="D2665" s="294"/>
      <c r="E2665" s="294"/>
      <c r="F2665" s="294"/>
      <c r="G2665" s="294"/>
      <c r="H2665" s="294"/>
      <c r="I2665" s="294"/>
      <c r="J2665" s="294"/>
      <c r="K2665" s="294"/>
      <c r="L2665" s="294"/>
      <c r="M2665" s="294"/>
      <c r="N2665" s="294"/>
      <c r="O2665" s="294"/>
      <c r="P2665" s="294"/>
      <c r="Q2665" s="294"/>
      <c r="R2665" s="325"/>
      <c r="S2665" s="325"/>
      <c r="T2665" s="289"/>
    </row>
    <row r="2666" spans="2:20" ht="18.75" customHeight="1">
      <c r="B2666" s="326"/>
      <c r="C2666" s="342" t="s">
        <v>217</v>
      </c>
      <c r="D2666" s="327"/>
      <c r="E2666" s="327"/>
      <c r="F2666" s="327"/>
      <c r="G2666" s="327"/>
      <c r="H2666" s="327"/>
      <c r="I2666" s="327"/>
      <c r="J2666" s="327"/>
      <c r="K2666" s="327"/>
      <c r="L2666" s="327"/>
      <c r="M2666" s="327"/>
      <c r="N2666" s="327"/>
      <c r="O2666" s="328"/>
      <c r="P2666" s="329">
        <f t="shared" ref="P2666:P2667" si="682">SUM(D2666:O2666)</f>
        <v>0</v>
      </c>
      <c r="Q2666" s="294"/>
      <c r="R2666" s="471"/>
      <c r="S2666" s="472"/>
      <c r="T2666" s="289"/>
    </row>
    <row r="2667" spans="2:20" ht="18.75" customHeight="1">
      <c r="B2667" s="326"/>
      <c r="C2667" s="342" t="s">
        <v>218</v>
      </c>
      <c r="D2667" s="327"/>
      <c r="E2667" s="327"/>
      <c r="F2667" s="327"/>
      <c r="G2667" s="327"/>
      <c r="H2667" s="327"/>
      <c r="I2667" s="327"/>
      <c r="J2667" s="327"/>
      <c r="K2667" s="327"/>
      <c r="L2667" s="327"/>
      <c r="M2667" s="327"/>
      <c r="N2667" s="330"/>
      <c r="O2667" s="331"/>
      <c r="P2667" s="332">
        <f t="shared" si="682"/>
        <v>0</v>
      </c>
      <c r="Q2667" s="294"/>
      <c r="R2667" s="473"/>
      <c r="S2667" s="474"/>
      <c r="T2667" s="289"/>
    </row>
    <row r="2668" spans="2:20" s="308" customFormat="1" ht="18.75" customHeight="1">
      <c r="B2668" s="301"/>
      <c r="C2668" s="294"/>
      <c r="D2668" s="294"/>
      <c r="E2668" s="294"/>
      <c r="F2668" s="294"/>
      <c r="G2668" s="294"/>
      <c r="H2668" s="294"/>
      <c r="I2668" s="294"/>
      <c r="J2668" s="294"/>
      <c r="K2668" s="294"/>
      <c r="L2668" s="294"/>
      <c r="M2668" s="294"/>
      <c r="N2668" s="349" t="s">
        <v>219</v>
      </c>
      <c r="O2668" s="349"/>
      <c r="P2668" s="335">
        <f t="shared" ref="P2668:P2705" si="683">ROUND(IF(P2666*P2667=0,0,P2664/P2666*P2667),2)</f>
        <v>0</v>
      </c>
      <c r="Q2668" s="306"/>
      <c r="R2668" s="477"/>
      <c r="S2668" s="478"/>
      <c r="T2668" s="307"/>
    </row>
    <row r="2669" spans="2:20" ht="30" customHeight="1">
      <c r="B2669" s="289"/>
      <c r="C2669" s="294"/>
      <c r="D2669" s="294"/>
      <c r="E2669" s="294"/>
      <c r="F2669" s="294"/>
      <c r="G2669" s="294"/>
      <c r="H2669" s="294"/>
      <c r="I2669" s="294"/>
      <c r="J2669" s="294"/>
      <c r="K2669" s="294"/>
      <c r="L2669" s="294"/>
      <c r="M2669" s="294"/>
      <c r="N2669" s="294"/>
      <c r="O2669" s="294"/>
      <c r="P2669" s="294"/>
      <c r="Q2669" s="294"/>
      <c r="R2669" s="294"/>
      <c r="S2669" s="294"/>
      <c r="T2669" s="289"/>
    </row>
    <row r="2670" spans="2:20" ht="18.75" customHeight="1">
      <c r="B2670" s="292">
        <f t="shared" ref="B2670" si="684">D2670</f>
        <v>0</v>
      </c>
      <c r="C2670" s="337" t="s">
        <v>183</v>
      </c>
      <c r="D2670" s="479"/>
      <c r="E2670" s="480"/>
      <c r="F2670" s="480"/>
      <c r="G2670" s="480"/>
      <c r="H2670" s="480"/>
      <c r="I2670" s="481"/>
      <c r="J2670" s="294"/>
      <c r="K2670" s="294"/>
      <c r="L2670" s="295"/>
      <c r="M2670" s="294"/>
      <c r="N2670" s="294"/>
      <c r="O2670" s="294"/>
      <c r="P2670" s="296"/>
      <c r="Q2670" s="294"/>
      <c r="R2670" s="296"/>
      <c r="S2670" s="296"/>
      <c r="T2670" s="289"/>
    </row>
    <row r="2671" spans="2:20" ht="18.75" customHeight="1">
      <c r="B2671" s="292"/>
      <c r="C2671" s="338" t="s">
        <v>184</v>
      </c>
      <c r="D2671" s="479"/>
      <c r="E2671" s="480"/>
      <c r="F2671" s="480"/>
      <c r="G2671" s="480"/>
      <c r="H2671" s="480"/>
      <c r="I2671" s="481"/>
      <c r="J2671" s="294"/>
      <c r="K2671" s="295"/>
      <c r="L2671" s="294"/>
      <c r="M2671" s="294"/>
      <c r="N2671" s="294"/>
      <c r="O2671" s="294"/>
      <c r="P2671" s="296"/>
      <c r="Q2671" s="294"/>
      <c r="R2671" s="296"/>
      <c r="S2671" s="296"/>
      <c r="T2671" s="289"/>
    </row>
    <row r="2672" spans="2:20" ht="18.75" customHeight="1">
      <c r="B2672" s="292">
        <f t="shared" ref="B2672:B2674" si="685">D2672</f>
        <v>0</v>
      </c>
      <c r="C2672" s="338" t="s">
        <v>8</v>
      </c>
      <c r="D2672" s="479"/>
      <c r="E2672" s="480"/>
      <c r="F2672" s="480"/>
      <c r="G2672" s="480"/>
      <c r="H2672" s="480"/>
      <c r="I2672" s="481"/>
      <c r="J2672" s="294"/>
      <c r="K2672" s="294"/>
      <c r="L2672" s="295"/>
      <c r="M2672" s="294"/>
      <c r="N2672" s="294"/>
      <c r="O2672" s="294"/>
      <c r="P2672" s="296"/>
      <c r="Q2672" s="294"/>
      <c r="R2672" s="339" t="s">
        <v>185</v>
      </c>
      <c r="S2672" s="340"/>
      <c r="T2672" s="289"/>
    </row>
    <row r="2673" spans="2:24" ht="18.75" customHeight="1">
      <c r="B2673" s="292">
        <f t="shared" si="685"/>
        <v>0</v>
      </c>
      <c r="C2673" s="338" t="s">
        <v>186</v>
      </c>
      <c r="D2673" s="479"/>
      <c r="E2673" s="480"/>
      <c r="F2673" s="480"/>
      <c r="G2673" s="480"/>
      <c r="H2673" s="480"/>
      <c r="I2673" s="481"/>
      <c r="J2673" s="294"/>
      <c r="K2673" s="294"/>
      <c r="L2673" s="295"/>
      <c r="M2673" s="294"/>
      <c r="N2673" s="294"/>
      <c r="O2673" s="294"/>
      <c r="P2673" s="296"/>
      <c r="Q2673" s="294"/>
      <c r="R2673" s="298" t="s">
        <v>189</v>
      </c>
      <c r="S2673" s="299"/>
      <c r="T2673" s="289"/>
    </row>
    <row r="2674" spans="2:24" ht="18.75" customHeight="1">
      <c r="B2674" s="292">
        <f t="shared" si="685"/>
        <v>0</v>
      </c>
      <c r="C2674" s="338" t="s">
        <v>190</v>
      </c>
      <c r="D2674" s="479"/>
      <c r="E2674" s="480"/>
      <c r="F2674" s="480"/>
      <c r="G2674" s="480"/>
      <c r="H2674" s="480"/>
      <c r="I2674" s="481"/>
      <c r="J2674" s="294"/>
      <c r="K2674" s="294"/>
      <c r="L2674" s="295"/>
      <c r="M2674" s="294"/>
      <c r="N2674" s="294"/>
      <c r="O2674" s="294"/>
      <c r="P2674" s="296"/>
      <c r="Q2674" s="294"/>
      <c r="R2674" s="298" t="s">
        <v>191</v>
      </c>
      <c r="S2674" s="299"/>
      <c r="T2674" s="289"/>
    </row>
    <row r="2675" spans="2:24" ht="18.75" customHeight="1">
      <c r="B2675" s="292"/>
      <c r="C2675" s="338" t="s">
        <v>172</v>
      </c>
      <c r="D2675" s="471"/>
      <c r="E2675" s="482"/>
      <c r="F2675" s="482"/>
      <c r="G2675" s="482"/>
      <c r="H2675" s="482"/>
      <c r="I2675" s="472"/>
      <c r="J2675" s="294"/>
      <c r="K2675" s="295"/>
      <c r="L2675" s="294"/>
      <c r="M2675" s="294"/>
      <c r="N2675" s="294"/>
      <c r="O2675" s="294"/>
      <c r="P2675" s="296"/>
      <c r="Q2675" s="294"/>
      <c r="R2675" s="298" t="s">
        <v>192</v>
      </c>
      <c r="S2675" s="299"/>
      <c r="T2675" s="289"/>
    </row>
    <row r="2676" spans="2:24" ht="18.75" customHeight="1">
      <c r="B2676" s="341">
        <f t="shared" ref="B2676" si="686">D2676</f>
        <v>0</v>
      </c>
      <c r="C2676" s="338" t="s">
        <v>193</v>
      </c>
      <c r="D2676" s="483"/>
      <c r="E2676" s="484"/>
      <c r="F2676" s="484"/>
      <c r="G2676" s="484"/>
      <c r="H2676" s="484"/>
      <c r="I2676" s="485"/>
      <c r="J2676" s="294"/>
      <c r="K2676" s="295"/>
      <c r="L2676" s="294"/>
      <c r="M2676" s="294"/>
      <c r="N2676" s="294"/>
      <c r="O2676" s="294"/>
      <c r="P2676" s="296"/>
      <c r="Q2676" s="294"/>
      <c r="R2676" s="296"/>
      <c r="S2676" s="296"/>
      <c r="T2676" s="289"/>
    </row>
    <row r="2677" spans="2:24" ht="12" customHeight="1">
      <c r="B2677" s="292"/>
      <c r="C2677" s="294"/>
      <c r="D2677" s="294"/>
      <c r="E2677" s="294"/>
      <c r="F2677" s="294"/>
      <c r="G2677" s="294"/>
      <c r="H2677" s="294"/>
      <c r="I2677" s="294"/>
      <c r="J2677" s="294"/>
      <c r="K2677" s="294"/>
      <c r="L2677" s="294"/>
      <c r="M2677" s="294"/>
      <c r="N2677" s="294"/>
      <c r="O2677" s="294"/>
      <c r="P2677" s="294"/>
      <c r="Q2677" s="294"/>
      <c r="R2677" s="294"/>
      <c r="S2677" s="294"/>
      <c r="T2677" s="289"/>
    </row>
    <row r="2678" spans="2:24" s="308" customFormat="1" ht="18.75" customHeight="1">
      <c r="B2678" s="301"/>
      <c r="C2678" s="338" t="s">
        <v>187</v>
      </c>
      <c r="D2678" s="303"/>
      <c r="E2678" s="303"/>
      <c r="F2678" s="303"/>
      <c r="G2678" s="303"/>
      <c r="H2678" s="303"/>
      <c r="I2678" s="303"/>
      <c r="J2678" s="303"/>
      <c r="K2678" s="303"/>
      <c r="L2678" s="303"/>
      <c r="M2678" s="303"/>
      <c r="N2678" s="303"/>
      <c r="O2678" s="304"/>
      <c r="P2678" s="305" t="s">
        <v>188</v>
      </c>
      <c r="Q2678" s="306"/>
      <c r="R2678" s="486" t="s">
        <v>194</v>
      </c>
      <c r="S2678" s="487"/>
      <c r="T2678" s="307"/>
      <c r="V2678" s="288"/>
      <c r="W2678" s="288"/>
      <c r="X2678" s="288"/>
    </row>
    <row r="2679" spans="2:24" ht="6" customHeight="1">
      <c r="B2679" s="292"/>
      <c r="C2679" s="294"/>
      <c r="D2679" s="294"/>
      <c r="E2679" s="294"/>
      <c r="F2679" s="294"/>
      <c r="G2679" s="294"/>
      <c r="H2679" s="294"/>
      <c r="I2679" s="294"/>
      <c r="J2679" s="294"/>
      <c r="K2679" s="294"/>
      <c r="L2679" s="294"/>
      <c r="M2679" s="294"/>
      <c r="N2679" s="294"/>
      <c r="O2679" s="294"/>
      <c r="P2679" s="294"/>
      <c r="Q2679" s="294"/>
      <c r="R2679" s="294"/>
      <c r="S2679" s="294"/>
      <c r="T2679" s="289"/>
    </row>
    <row r="2680" spans="2:24" ht="18.75" customHeight="1">
      <c r="B2680" s="292"/>
      <c r="C2680" s="342" t="s">
        <v>195</v>
      </c>
      <c r="D2680" s="310"/>
      <c r="E2680" s="310"/>
      <c r="F2680" s="310"/>
      <c r="G2680" s="310"/>
      <c r="H2680" s="310"/>
      <c r="I2680" s="310"/>
      <c r="J2680" s="310"/>
      <c r="K2680" s="310"/>
      <c r="L2680" s="310"/>
      <c r="M2680" s="310"/>
      <c r="N2680" s="310"/>
      <c r="O2680" s="311"/>
      <c r="P2680" s="312">
        <f t="shared" ref="P2680:P2690" si="687">SUM(D2680:O2680)</f>
        <v>0</v>
      </c>
      <c r="Q2680" s="294"/>
      <c r="R2680" s="471"/>
      <c r="S2680" s="472"/>
      <c r="T2680" s="289"/>
    </row>
    <row r="2681" spans="2:24" ht="18.75" customHeight="1">
      <c r="B2681" s="292"/>
      <c r="C2681" s="342" t="s">
        <v>196</v>
      </c>
      <c r="D2681" s="155"/>
      <c r="E2681" s="155"/>
      <c r="F2681" s="155"/>
      <c r="G2681" s="155"/>
      <c r="H2681" s="155"/>
      <c r="I2681" s="155"/>
      <c r="J2681" s="155"/>
      <c r="K2681" s="155"/>
      <c r="L2681" s="155"/>
      <c r="M2681" s="155"/>
      <c r="N2681" s="155"/>
      <c r="O2681" s="156"/>
      <c r="P2681" s="312">
        <f t="shared" si="687"/>
        <v>0</v>
      </c>
      <c r="Q2681" s="294"/>
      <c r="R2681" s="471"/>
      <c r="S2681" s="472"/>
      <c r="T2681" s="289"/>
    </row>
    <row r="2682" spans="2:24" ht="18.75" customHeight="1">
      <c r="B2682" s="292"/>
      <c r="C2682" s="343" t="s">
        <v>197</v>
      </c>
      <c r="D2682" s="310"/>
      <c r="E2682" s="310"/>
      <c r="F2682" s="310"/>
      <c r="G2682" s="310"/>
      <c r="H2682" s="310"/>
      <c r="I2682" s="310"/>
      <c r="J2682" s="310"/>
      <c r="K2682" s="310"/>
      <c r="L2682" s="310"/>
      <c r="M2682" s="310"/>
      <c r="N2682" s="310"/>
      <c r="O2682" s="311"/>
      <c r="P2682" s="312">
        <f t="shared" si="687"/>
        <v>0</v>
      </c>
      <c r="Q2682" s="294"/>
      <c r="R2682" s="471"/>
      <c r="S2682" s="472"/>
      <c r="T2682" s="289"/>
    </row>
    <row r="2683" spans="2:24" ht="18.75" customHeight="1">
      <c r="B2683" s="292"/>
      <c r="C2683" s="343" t="s">
        <v>198</v>
      </c>
      <c r="D2683" s="310"/>
      <c r="E2683" s="310"/>
      <c r="F2683" s="310"/>
      <c r="G2683" s="310"/>
      <c r="H2683" s="310"/>
      <c r="I2683" s="310"/>
      <c r="J2683" s="310"/>
      <c r="K2683" s="310"/>
      <c r="L2683" s="310"/>
      <c r="M2683" s="310"/>
      <c r="N2683" s="310"/>
      <c r="O2683" s="311"/>
      <c r="P2683" s="312">
        <f t="shared" si="687"/>
        <v>0</v>
      </c>
      <c r="Q2683" s="294"/>
      <c r="R2683" s="471"/>
      <c r="S2683" s="472"/>
      <c r="T2683" s="289"/>
    </row>
    <row r="2684" spans="2:24" ht="18.75" customHeight="1">
      <c r="B2684" s="292"/>
      <c r="C2684" s="343" t="s">
        <v>199</v>
      </c>
      <c r="D2684" s="310"/>
      <c r="E2684" s="310"/>
      <c r="F2684" s="310"/>
      <c r="G2684" s="310"/>
      <c r="H2684" s="310"/>
      <c r="I2684" s="310"/>
      <c r="J2684" s="310"/>
      <c r="K2684" s="310"/>
      <c r="L2684" s="310"/>
      <c r="M2684" s="310"/>
      <c r="N2684" s="310"/>
      <c r="O2684" s="311"/>
      <c r="P2684" s="312">
        <f t="shared" si="687"/>
        <v>0</v>
      </c>
      <c r="Q2684" s="294"/>
      <c r="R2684" s="471"/>
      <c r="S2684" s="472"/>
      <c r="T2684" s="289"/>
    </row>
    <row r="2685" spans="2:24" ht="18.75" customHeight="1">
      <c r="B2685" s="292"/>
      <c r="C2685" s="343" t="s">
        <v>200</v>
      </c>
      <c r="D2685" s="310"/>
      <c r="E2685" s="310"/>
      <c r="F2685" s="310"/>
      <c r="G2685" s="310"/>
      <c r="H2685" s="310"/>
      <c r="I2685" s="310"/>
      <c r="J2685" s="310"/>
      <c r="K2685" s="310"/>
      <c r="L2685" s="310"/>
      <c r="M2685" s="310"/>
      <c r="N2685" s="310"/>
      <c r="O2685" s="311"/>
      <c r="P2685" s="312">
        <f t="shared" si="687"/>
        <v>0</v>
      </c>
      <c r="Q2685" s="294"/>
      <c r="R2685" s="471"/>
      <c r="S2685" s="472"/>
      <c r="T2685" s="289"/>
    </row>
    <row r="2686" spans="2:24" ht="18.75" customHeight="1">
      <c r="B2686" s="292"/>
      <c r="C2686" s="343" t="s">
        <v>201</v>
      </c>
      <c r="D2686" s="310"/>
      <c r="E2686" s="310"/>
      <c r="F2686" s="310"/>
      <c r="G2686" s="310"/>
      <c r="H2686" s="310"/>
      <c r="I2686" s="310"/>
      <c r="J2686" s="310"/>
      <c r="K2686" s="310"/>
      <c r="L2686" s="310"/>
      <c r="M2686" s="310"/>
      <c r="N2686" s="310"/>
      <c r="O2686" s="311"/>
      <c r="P2686" s="312">
        <f t="shared" si="687"/>
        <v>0</v>
      </c>
      <c r="Q2686" s="294"/>
      <c r="R2686" s="471"/>
      <c r="S2686" s="472"/>
      <c r="T2686" s="289"/>
    </row>
    <row r="2687" spans="2:24" ht="18.75" customHeight="1">
      <c r="B2687" s="292"/>
      <c r="C2687" s="343" t="s">
        <v>202</v>
      </c>
      <c r="D2687" s="310"/>
      <c r="E2687" s="310"/>
      <c r="F2687" s="310"/>
      <c r="G2687" s="310"/>
      <c r="H2687" s="310"/>
      <c r="I2687" s="310"/>
      <c r="J2687" s="310"/>
      <c r="K2687" s="310"/>
      <c r="L2687" s="310"/>
      <c r="M2687" s="310"/>
      <c r="N2687" s="310"/>
      <c r="O2687" s="311"/>
      <c r="P2687" s="312">
        <f t="shared" si="687"/>
        <v>0</v>
      </c>
      <c r="Q2687" s="294"/>
      <c r="R2687" s="471"/>
      <c r="S2687" s="472"/>
      <c r="T2687" s="289"/>
    </row>
    <row r="2688" spans="2:24" ht="18.75" customHeight="1">
      <c r="B2688" s="292"/>
      <c r="C2688" s="343" t="s">
        <v>203</v>
      </c>
      <c r="D2688" s="310"/>
      <c r="E2688" s="310"/>
      <c r="F2688" s="310"/>
      <c r="G2688" s="310"/>
      <c r="H2688" s="310"/>
      <c r="I2688" s="310"/>
      <c r="J2688" s="310"/>
      <c r="K2688" s="310"/>
      <c r="L2688" s="310"/>
      <c r="M2688" s="310"/>
      <c r="N2688" s="310"/>
      <c r="O2688" s="311"/>
      <c r="P2688" s="312">
        <f t="shared" si="687"/>
        <v>0</v>
      </c>
      <c r="Q2688" s="294"/>
      <c r="R2688" s="471"/>
      <c r="S2688" s="472"/>
      <c r="T2688" s="289"/>
    </row>
    <row r="2689" spans="2:20" ht="18.75" customHeight="1">
      <c r="B2689" s="292"/>
      <c r="C2689" s="343" t="s">
        <v>204</v>
      </c>
      <c r="D2689" s="310"/>
      <c r="E2689" s="310"/>
      <c r="F2689" s="310"/>
      <c r="G2689" s="310"/>
      <c r="H2689" s="310"/>
      <c r="I2689" s="310"/>
      <c r="J2689" s="310"/>
      <c r="K2689" s="310"/>
      <c r="L2689" s="310"/>
      <c r="M2689" s="310"/>
      <c r="N2689" s="310"/>
      <c r="O2689" s="311"/>
      <c r="P2689" s="312">
        <f t="shared" si="687"/>
        <v>0</v>
      </c>
      <c r="Q2689" s="294"/>
      <c r="R2689" s="471"/>
      <c r="S2689" s="472"/>
      <c r="T2689" s="289"/>
    </row>
    <row r="2690" spans="2:20" ht="18.75" customHeight="1">
      <c r="B2690" s="292"/>
      <c r="C2690" s="338" t="s">
        <v>205</v>
      </c>
      <c r="D2690" s="344">
        <f t="shared" ref="D2690:O2690" si="688">SUBTOTAL(9,D2680:D2689)</f>
        <v>0</v>
      </c>
      <c r="E2690" s="344">
        <f t="shared" si="688"/>
        <v>0</v>
      </c>
      <c r="F2690" s="344">
        <f t="shared" si="688"/>
        <v>0</v>
      </c>
      <c r="G2690" s="344">
        <f t="shared" si="688"/>
        <v>0</v>
      </c>
      <c r="H2690" s="344">
        <f t="shared" si="688"/>
        <v>0</v>
      </c>
      <c r="I2690" s="344">
        <f t="shared" si="688"/>
        <v>0</v>
      </c>
      <c r="J2690" s="344">
        <f t="shared" si="688"/>
        <v>0</v>
      </c>
      <c r="K2690" s="344">
        <f t="shared" si="688"/>
        <v>0</v>
      </c>
      <c r="L2690" s="344">
        <f t="shared" si="688"/>
        <v>0</v>
      </c>
      <c r="M2690" s="344">
        <f t="shared" si="688"/>
        <v>0</v>
      </c>
      <c r="N2690" s="344">
        <f t="shared" si="688"/>
        <v>0</v>
      </c>
      <c r="O2690" s="345">
        <f t="shared" si="688"/>
        <v>0</v>
      </c>
      <c r="P2690" s="312">
        <f t="shared" si="687"/>
        <v>0</v>
      </c>
      <c r="Q2690" s="294"/>
      <c r="R2690" s="471"/>
      <c r="S2690" s="472"/>
      <c r="T2690" s="289"/>
    </row>
    <row r="2691" spans="2:20" ht="18.75" customHeight="1">
      <c r="B2691" s="292"/>
      <c r="C2691" s="313" t="s">
        <v>206</v>
      </c>
      <c r="D2691" s="315"/>
      <c r="E2691" s="315"/>
      <c r="F2691" s="315"/>
      <c r="G2691" s="315"/>
      <c r="H2691" s="315"/>
      <c r="I2691" s="315"/>
      <c r="J2691" s="315"/>
      <c r="K2691" s="315"/>
      <c r="L2691" s="315"/>
      <c r="M2691" s="315"/>
      <c r="N2691" s="315"/>
      <c r="O2691" s="316"/>
      <c r="P2691" s="312">
        <f t="shared" ref="P2691:P2701" si="689">SUM(D2691:O2691)</f>
        <v>0</v>
      </c>
      <c r="Q2691" s="294"/>
      <c r="R2691" s="471"/>
      <c r="S2691" s="472"/>
      <c r="T2691" s="289"/>
    </row>
    <row r="2692" spans="2:20" ht="18.75" customHeight="1">
      <c r="B2692" s="292"/>
      <c r="C2692" s="313" t="s">
        <v>207</v>
      </c>
      <c r="D2692" s="315"/>
      <c r="E2692" s="315"/>
      <c r="F2692" s="315"/>
      <c r="G2692" s="315"/>
      <c r="H2692" s="315"/>
      <c r="I2692" s="315"/>
      <c r="J2692" s="315"/>
      <c r="K2692" s="315"/>
      <c r="L2692" s="315"/>
      <c r="M2692" s="315"/>
      <c r="N2692" s="315"/>
      <c r="O2692" s="316"/>
      <c r="P2692" s="312">
        <f t="shared" si="689"/>
        <v>0</v>
      </c>
      <c r="Q2692" s="294"/>
      <c r="R2692" s="471"/>
      <c r="S2692" s="472"/>
      <c r="T2692" s="289"/>
    </row>
    <row r="2693" spans="2:20" ht="18.75" customHeight="1">
      <c r="B2693" s="292"/>
      <c r="C2693" s="338" t="s">
        <v>208</v>
      </c>
      <c r="D2693" s="344">
        <f t="shared" ref="D2693:O2693" si="690">SUBTOTAL(9,D2691:D2692)</f>
        <v>0</v>
      </c>
      <c r="E2693" s="344">
        <f t="shared" si="690"/>
        <v>0</v>
      </c>
      <c r="F2693" s="344">
        <f t="shared" si="690"/>
        <v>0</v>
      </c>
      <c r="G2693" s="344">
        <f t="shared" si="690"/>
        <v>0</v>
      </c>
      <c r="H2693" s="344">
        <f t="shared" si="690"/>
        <v>0</v>
      </c>
      <c r="I2693" s="344">
        <f t="shared" si="690"/>
        <v>0</v>
      </c>
      <c r="J2693" s="344">
        <f t="shared" si="690"/>
        <v>0</v>
      </c>
      <c r="K2693" s="344">
        <f t="shared" si="690"/>
        <v>0</v>
      </c>
      <c r="L2693" s="344">
        <f t="shared" si="690"/>
        <v>0</v>
      </c>
      <c r="M2693" s="344">
        <f t="shared" si="690"/>
        <v>0</v>
      </c>
      <c r="N2693" s="344">
        <f t="shared" si="690"/>
        <v>0</v>
      </c>
      <c r="O2693" s="345">
        <f t="shared" si="690"/>
        <v>0</v>
      </c>
      <c r="P2693" s="312">
        <f t="shared" si="689"/>
        <v>0</v>
      </c>
      <c r="Q2693" s="294"/>
      <c r="R2693" s="471"/>
      <c r="S2693" s="472"/>
      <c r="T2693" s="289"/>
    </row>
    <row r="2694" spans="2:20" ht="18.75" customHeight="1">
      <c r="B2694" s="292"/>
      <c r="C2694" s="313" t="s">
        <v>209</v>
      </c>
      <c r="D2694" s="315"/>
      <c r="E2694" s="315"/>
      <c r="F2694" s="315"/>
      <c r="G2694" s="315"/>
      <c r="H2694" s="315"/>
      <c r="I2694" s="315"/>
      <c r="J2694" s="315"/>
      <c r="K2694" s="315"/>
      <c r="L2694" s="315"/>
      <c r="M2694" s="315"/>
      <c r="N2694" s="315"/>
      <c r="O2694" s="316"/>
      <c r="P2694" s="312">
        <f t="shared" si="689"/>
        <v>0</v>
      </c>
      <c r="Q2694" s="294"/>
      <c r="R2694" s="471"/>
      <c r="S2694" s="472"/>
      <c r="T2694" s="289"/>
    </row>
    <row r="2695" spans="2:20" ht="18.75" customHeight="1">
      <c r="B2695" s="292"/>
      <c r="C2695" s="313" t="s">
        <v>210</v>
      </c>
      <c r="D2695" s="315"/>
      <c r="E2695" s="315"/>
      <c r="F2695" s="315"/>
      <c r="G2695" s="315"/>
      <c r="H2695" s="315"/>
      <c r="I2695" s="315"/>
      <c r="J2695" s="315"/>
      <c r="K2695" s="315"/>
      <c r="L2695" s="315"/>
      <c r="M2695" s="315"/>
      <c r="N2695" s="315"/>
      <c r="O2695" s="316"/>
      <c r="P2695" s="312">
        <f t="shared" si="689"/>
        <v>0</v>
      </c>
      <c r="Q2695" s="294"/>
      <c r="R2695" s="471"/>
      <c r="S2695" s="472"/>
      <c r="T2695" s="289"/>
    </row>
    <row r="2696" spans="2:20" ht="18.75" customHeight="1">
      <c r="B2696" s="292"/>
      <c r="C2696" s="313" t="s">
        <v>211</v>
      </c>
      <c r="D2696" s="315"/>
      <c r="E2696" s="315"/>
      <c r="F2696" s="315"/>
      <c r="G2696" s="315"/>
      <c r="H2696" s="315"/>
      <c r="I2696" s="315"/>
      <c r="J2696" s="315"/>
      <c r="K2696" s="315"/>
      <c r="L2696" s="315"/>
      <c r="M2696" s="315"/>
      <c r="N2696" s="315"/>
      <c r="O2696" s="316"/>
      <c r="P2696" s="312">
        <f t="shared" si="689"/>
        <v>0</v>
      </c>
      <c r="Q2696" s="294"/>
      <c r="R2696" s="471"/>
      <c r="S2696" s="472"/>
      <c r="T2696" s="289"/>
    </row>
    <row r="2697" spans="2:20" ht="18.75" customHeight="1">
      <c r="B2697" s="292"/>
      <c r="C2697" s="313" t="s">
        <v>212</v>
      </c>
      <c r="D2697" s="315"/>
      <c r="E2697" s="315"/>
      <c r="F2697" s="315"/>
      <c r="G2697" s="315"/>
      <c r="H2697" s="315"/>
      <c r="I2697" s="315"/>
      <c r="J2697" s="315"/>
      <c r="K2697" s="315"/>
      <c r="L2697" s="315"/>
      <c r="M2697" s="315"/>
      <c r="N2697" s="315"/>
      <c r="O2697" s="316"/>
      <c r="P2697" s="312">
        <f t="shared" si="689"/>
        <v>0</v>
      </c>
      <c r="Q2697" s="294"/>
      <c r="R2697" s="471"/>
      <c r="S2697" s="472"/>
      <c r="T2697" s="289"/>
    </row>
    <row r="2698" spans="2:20" ht="18.75" customHeight="1">
      <c r="B2698" s="292"/>
      <c r="C2698" s="342" t="s">
        <v>213</v>
      </c>
      <c r="D2698" s="310"/>
      <c r="E2698" s="310"/>
      <c r="F2698" s="310"/>
      <c r="G2698" s="310"/>
      <c r="H2698" s="310"/>
      <c r="I2698" s="310"/>
      <c r="J2698" s="310"/>
      <c r="K2698" s="310"/>
      <c r="L2698" s="310"/>
      <c r="M2698" s="310"/>
      <c r="N2698" s="310"/>
      <c r="O2698" s="311"/>
      <c r="P2698" s="312">
        <f t="shared" si="689"/>
        <v>0</v>
      </c>
      <c r="Q2698" s="294"/>
      <c r="R2698" s="471"/>
      <c r="S2698" s="472"/>
      <c r="T2698" s="289"/>
    </row>
    <row r="2699" spans="2:20" ht="18.75" customHeight="1">
      <c r="B2699" s="292"/>
      <c r="C2699" s="346" t="s">
        <v>214</v>
      </c>
      <c r="D2699" s="310"/>
      <c r="E2699" s="310"/>
      <c r="F2699" s="310"/>
      <c r="G2699" s="310"/>
      <c r="H2699" s="310"/>
      <c r="I2699" s="310"/>
      <c r="J2699" s="310"/>
      <c r="K2699" s="310"/>
      <c r="L2699" s="310"/>
      <c r="M2699" s="310"/>
      <c r="N2699" s="310"/>
      <c r="O2699" s="311"/>
      <c r="P2699" s="312">
        <f t="shared" si="689"/>
        <v>0</v>
      </c>
      <c r="Q2699" s="294"/>
      <c r="R2699" s="471"/>
      <c r="S2699" s="472"/>
      <c r="T2699" s="289"/>
    </row>
    <row r="2700" spans="2:20" ht="18.75" customHeight="1">
      <c r="B2700" s="292"/>
      <c r="C2700" s="347" t="s">
        <v>215</v>
      </c>
      <c r="D2700" s="318"/>
      <c r="E2700" s="318"/>
      <c r="F2700" s="318"/>
      <c r="G2700" s="318"/>
      <c r="H2700" s="318"/>
      <c r="I2700" s="318"/>
      <c r="J2700" s="318"/>
      <c r="K2700" s="318"/>
      <c r="L2700" s="318"/>
      <c r="M2700" s="318"/>
      <c r="N2700" s="318"/>
      <c r="O2700" s="319"/>
      <c r="P2700" s="320">
        <f t="shared" si="689"/>
        <v>0</v>
      </c>
      <c r="Q2700" s="294"/>
      <c r="R2700" s="473"/>
      <c r="S2700" s="474"/>
      <c r="T2700" s="289"/>
    </row>
    <row r="2701" spans="2:20" ht="18.75" customHeight="1">
      <c r="B2701" s="292"/>
      <c r="C2701" s="348" t="s">
        <v>216</v>
      </c>
      <c r="D2701" s="322">
        <f t="shared" ref="D2701:O2701" si="691">SUBTOTAL(9,D2680:D2700)</f>
        <v>0</v>
      </c>
      <c r="E2701" s="322">
        <f t="shared" si="691"/>
        <v>0</v>
      </c>
      <c r="F2701" s="322">
        <f t="shared" si="691"/>
        <v>0</v>
      </c>
      <c r="G2701" s="322">
        <f t="shared" si="691"/>
        <v>0</v>
      </c>
      <c r="H2701" s="322">
        <f t="shared" si="691"/>
        <v>0</v>
      </c>
      <c r="I2701" s="322">
        <f t="shared" si="691"/>
        <v>0</v>
      </c>
      <c r="J2701" s="322">
        <f t="shared" si="691"/>
        <v>0</v>
      </c>
      <c r="K2701" s="322">
        <f t="shared" si="691"/>
        <v>0</v>
      </c>
      <c r="L2701" s="322">
        <f t="shared" si="691"/>
        <v>0</v>
      </c>
      <c r="M2701" s="322">
        <f t="shared" si="691"/>
        <v>0</v>
      </c>
      <c r="N2701" s="322">
        <f t="shared" si="691"/>
        <v>0</v>
      </c>
      <c r="O2701" s="323">
        <f t="shared" si="691"/>
        <v>0</v>
      </c>
      <c r="P2701" s="324">
        <f t="shared" si="689"/>
        <v>0</v>
      </c>
      <c r="Q2701" s="294"/>
      <c r="R2701" s="475"/>
      <c r="S2701" s="476"/>
      <c r="T2701" s="289"/>
    </row>
    <row r="2702" spans="2:20" ht="6" customHeight="1">
      <c r="B2702" s="292"/>
      <c r="C2702" s="294"/>
      <c r="D2702" s="294"/>
      <c r="E2702" s="294"/>
      <c r="F2702" s="294"/>
      <c r="G2702" s="294"/>
      <c r="H2702" s="294"/>
      <c r="I2702" s="294"/>
      <c r="J2702" s="294"/>
      <c r="K2702" s="294"/>
      <c r="L2702" s="294"/>
      <c r="M2702" s="294"/>
      <c r="N2702" s="294"/>
      <c r="O2702" s="294"/>
      <c r="P2702" s="294"/>
      <c r="Q2702" s="294"/>
      <c r="R2702" s="325"/>
      <c r="S2702" s="325"/>
      <c r="T2702" s="289"/>
    </row>
    <row r="2703" spans="2:20" ht="18.75" customHeight="1">
      <c r="B2703" s="326"/>
      <c r="C2703" s="342" t="s">
        <v>217</v>
      </c>
      <c r="D2703" s="327"/>
      <c r="E2703" s="327"/>
      <c r="F2703" s="327"/>
      <c r="G2703" s="327"/>
      <c r="H2703" s="327"/>
      <c r="I2703" s="327"/>
      <c r="J2703" s="327"/>
      <c r="K2703" s="327"/>
      <c r="L2703" s="327"/>
      <c r="M2703" s="327"/>
      <c r="N2703" s="327"/>
      <c r="O2703" s="328"/>
      <c r="P2703" s="329">
        <f t="shared" ref="P2703:P2704" si="692">SUM(D2703:O2703)</f>
        <v>0</v>
      </c>
      <c r="Q2703" s="294"/>
      <c r="R2703" s="471"/>
      <c r="S2703" s="472"/>
      <c r="T2703" s="289"/>
    </row>
    <row r="2704" spans="2:20" ht="18.75" customHeight="1">
      <c r="B2704" s="326"/>
      <c r="C2704" s="342" t="s">
        <v>218</v>
      </c>
      <c r="D2704" s="327"/>
      <c r="E2704" s="327"/>
      <c r="F2704" s="327"/>
      <c r="G2704" s="327"/>
      <c r="H2704" s="327"/>
      <c r="I2704" s="327"/>
      <c r="J2704" s="327"/>
      <c r="K2704" s="327"/>
      <c r="L2704" s="327"/>
      <c r="M2704" s="327"/>
      <c r="N2704" s="330"/>
      <c r="O2704" s="331"/>
      <c r="P2704" s="332">
        <f t="shared" si="692"/>
        <v>0</v>
      </c>
      <c r="Q2704" s="294"/>
      <c r="R2704" s="473"/>
      <c r="S2704" s="474"/>
      <c r="T2704" s="289"/>
    </row>
    <row r="2705" spans="2:24" s="308" customFormat="1" ht="18.75" customHeight="1">
      <c r="B2705" s="301"/>
      <c r="C2705" s="294"/>
      <c r="D2705" s="294"/>
      <c r="E2705" s="294"/>
      <c r="F2705" s="294"/>
      <c r="G2705" s="294"/>
      <c r="H2705" s="294"/>
      <c r="I2705" s="294"/>
      <c r="J2705" s="294"/>
      <c r="K2705" s="294"/>
      <c r="L2705" s="294"/>
      <c r="M2705" s="294"/>
      <c r="N2705" s="349" t="s">
        <v>219</v>
      </c>
      <c r="O2705" s="349"/>
      <c r="P2705" s="335">
        <f t="shared" si="683"/>
        <v>0</v>
      </c>
      <c r="Q2705" s="306"/>
      <c r="R2705" s="477"/>
      <c r="S2705" s="478"/>
      <c r="T2705" s="307"/>
    </row>
    <row r="2706" spans="2:24" ht="30" customHeight="1">
      <c r="B2706" s="289"/>
      <c r="C2706" s="294"/>
      <c r="D2706" s="294"/>
      <c r="E2706" s="294"/>
      <c r="F2706" s="294"/>
      <c r="G2706" s="294"/>
      <c r="H2706" s="294"/>
      <c r="I2706" s="294"/>
      <c r="J2706" s="294"/>
      <c r="K2706" s="294"/>
      <c r="L2706" s="294"/>
      <c r="M2706" s="294"/>
      <c r="N2706" s="294"/>
      <c r="O2706" s="294"/>
      <c r="P2706" s="294"/>
      <c r="Q2706" s="294"/>
      <c r="R2706" s="294"/>
      <c r="S2706" s="294"/>
      <c r="T2706" s="289"/>
    </row>
    <row r="2707" spans="2:24" ht="18.75" customHeight="1">
      <c r="B2707" s="292">
        <f t="shared" ref="B2707" si="693">D2707</f>
        <v>0</v>
      </c>
      <c r="C2707" s="337" t="s">
        <v>183</v>
      </c>
      <c r="D2707" s="479"/>
      <c r="E2707" s="480"/>
      <c r="F2707" s="480"/>
      <c r="G2707" s="480"/>
      <c r="H2707" s="480"/>
      <c r="I2707" s="481"/>
      <c r="J2707" s="294"/>
      <c r="K2707" s="294"/>
      <c r="L2707" s="295"/>
      <c r="M2707" s="294"/>
      <c r="N2707" s="294"/>
      <c r="O2707" s="294"/>
      <c r="P2707" s="296"/>
      <c r="Q2707" s="294"/>
      <c r="R2707" s="296"/>
      <c r="S2707" s="296"/>
      <c r="T2707" s="289"/>
    </row>
    <row r="2708" spans="2:24" ht="18.75" customHeight="1">
      <c r="B2708" s="292"/>
      <c r="C2708" s="338" t="s">
        <v>184</v>
      </c>
      <c r="D2708" s="479"/>
      <c r="E2708" s="480"/>
      <c r="F2708" s="480"/>
      <c r="G2708" s="480"/>
      <c r="H2708" s="480"/>
      <c r="I2708" s="481"/>
      <c r="J2708" s="294"/>
      <c r="K2708" s="295"/>
      <c r="L2708" s="294"/>
      <c r="M2708" s="294"/>
      <c r="N2708" s="294"/>
      <c r="O2708" s="294"/>
      <c r="P2708" s="296"/>
      <c r="Q2708" s="294"/>
      <c r="R2708" s="296"/>
      <c r="S2708" s="296"/>
      <c r="T2708" s="289"/>
    </row>
    <row r="2709" spans="2:24" ht="18.75" customHeight="1">
      <c r="B2709" s="292">
        <f t="shared" ref="B2709:B2711" si="694">D2709</f>
        <v>0</v>
      </c>
      <c r="C2709" s="338" t="s">
        <v>8</v>
      </c>
      <c r="D2709" s="479"/>
      <c r="E2709" s="480"/>
      <c r="F2709" s="480"/>
      <c r="G2709" s="480"/>
      <c r="H2709" s="480"/>
      <c r="I2709" s="481"/>
      <c r="J2709" s="294"/>
      <c r="K2709" s="294"/>
      <c r="L2709" s="295"/>
      <c r="M2709" s="294"/>
      <c r="N2709" s="294"/>
      <c r="O2709" s="294"/>
      <c r="P2709" s="296"/>
      <c r="Q2709" s="294"/>
      <c r="R2709" s="339" t="s">
        <v>185</v>
      </c>
      <c r="S2709" s="340"/>
      <c r="T2709" s="289"/>
    </row>
    <row r="2710" spans="2:24" ht="18.75" customHeight="1">
      <c r="B2710" s="292">
        <f t="shared" si="694"/>
        <v>0</v>
      </c>
      <c r="C2710" s="338" t="s">
        <v>186</v>
      </c>
      <c r="D2710" s="479"/>
      <c r="E2710" s="480"/>
      <c r="F2710" s="480"/>
      <c r="G2710" s="480"/>
      <c r="H2710" s="480"/>
      <c r="I2710" s="481"/>
      <c r="J2710" s="294"/>
      <c r="K2710" s="294"/>
      <c r="L2710" s="295"/>
      <c r="M2710" s="294"/>
      <c r="N2710" s="294"/>
      <c r="O2710" s="294"/>
      <c r="P2710" s="296"/>
      <c r="Q2710" s="294"/>
      <c r="R2710" s="298" t="s">
        <v>189</v>
      </c>
      <c r="S2710" s="299"/>
      <c r="T2710" s="289"/>
    </row>
    <row r="2711" spans="2:24" ht="18.75" customHeight="1">
      <c r="B2711" s="292">
        <f t="shared" si="694"/>
        <v>0</v>
      </c>
      <c r="C2711" s="338" t="s">
        <v>190</v>
      </c>
      <c r="D2711" s="479"/>
      <c r="E2711" s="480"/>
      <c r="F2711" s="480"/>
      <c r="G2711" s="480"/>
      <c r="H2711" s="480"/>
      <c r="I2711" s="481"/>
      <c r="J2711" s="294"/>
      <c r="K2711" s="294"/>
      <c r="L2711" s="295"/>
      <c r="M2711" s="294"/>
      <c r="N2711" s="294"/>
      <c r="O2711" s="294"/>
      <c r="P2711" s="296"/>
      <c r="Q2711" s="294"/>
      <c r="R2711" s="298" t="s">
        <v>191</v>
      </c>
      <c r="S2711" s="299"/>
      <c r="T2711" s="289"/>
    </row>
    <row r="2712" spans="2:24" ht="18.75" customHeight="1">
      <c r="B2712" s="292"/>
      <c r="C2712" s="338" t="s">
        <v>172</v>
      </c>
      <c r="D2712" s="471"/>
      <c r="E2712" s="482"/>
      <c r="F2712" s="482"/>
      <c r="G2712" s="482"/>
      <c r="H2712" s="482"/>
      <c r="I2712" s="472"/>
      <c r="J2712" s="294"/>
      <c r="K2712" s="295"/>
      <c r="L2712" s="294"/>
      <c r="M2712" s="294"/>
      <c r="N2712" s="294"/>
      <c r="O2712" s="294"/>
      <c r="P2712" s="296"/>
      <c r="Q2712" s="294"/>
      <c r="R2712" s="298" t="s">
        <v>192</v>
      </c>
      <c r="S2712" s="299"/>
      <c r="T2712" s="289"/>
    </row>
    <row r="2713" spans="2:24" ht="18.75" customHeight="1">
      <c r="B2713" s="341">
        <f t="shared" ref="B2713" si="695">D2713</f>
        <v>0</v>
      </c>
      <c r="C2713" s="338" t="s">
        <v>193</v>
      </c>
      <c r="D2713" s="483"/>
      <c r="E2713" s="484"/>
      <c r="F2713" s="484"/>
      <c r="G2713" s="484"/>
      <c r="H2713" s="484"/>
      <c r="I2713" s="485"/>
      <c r="J2713" s="294"/>
      <c r="K2713" s="295"/>
      <c r="L2713" s="294"/>
      <c r="M2713" s="294"/>
      <c r="N2713" s="294"/>
      <c r="O2713" s="294"/>
      <c r="P2713" s="296"/>
      <c r="Q2713" s="294"/>
      <c r="R2713" s="296"/>
      <c r="S2713" s="296"/>
      <c r="T2713" s="289"/>
    </row>
    <row r="2714" spans="2:24" ht="12" customHeight="1">
      <c r="B2714" s="292"/>
      <c r="C2714" s="294"/>
      <c r="D2714" s="294"/>
      <c r="E2714" s="294"/>
      <c r="F2714" s="294"/>
      <c r="G2714" s="294"/>
      <c r="H2714" s="294"/>
      <c r="I2714" s="294"/>
      <c r="J2714" s="294"/>
      <c r="K2714" s="294"/>
      <c r="L2714" s="294"/>
      <c r="M2714" s="294"/>
      <c r="N2714" s="294"/>
      <c r="O2714" s="294"/>
      <c r="P2714" s="294"/>
      <c r="Q2714" s="294"/>
      <c r="R2714" s="294"/>
      <c r="S2714" s="294"/>
      <c r="T2714" s="289"/>
    </row>
    <row r="2715" spans="2:24" s="308" customFormat="1" ht="18.75" customHeight="1">
      <c r="B2715" s="301"/>
      <c r="C2715" s="338" t="s">
        <v>187</v>
      </c>
      <c r="D2715" s="303"/>
      <c r="E2715" s="303"/>
      <c r="F2715" s="303"/>
      <c r="G2715" s="303"/>
      <c r="H2715" s="303"/>
      <c r="I2715" s="303"/>
      <c r="J2715" s="303"/>
      <c r="K2715" s="303"/>
      <c r="L2715" s="303"/>
      <c r="M2715" s="303"/>
      <c r="N2715" s="303"/>
      <c r="O2715" s="304"/>
      <c r="P2715" s="305" t="s">
        <v>188</v>
      </c>
      <c r="Q2715" s="306"/>
      <c r="R2715" s="486" t="s">
        <v>194</v>
      </c>
      <c r="S2715" s="487"/>
      <c r="T2715" s="307"/>
      <c r="V2715" s="288"/>
      <c r="W2715" s="288"/>
      <c r="X2715" s="288"/>
    </row>
    <row r="2716" spans="2:24" ht="6" customHeight="1">
      <c r="B2716" s="292"/>
      <c r="C2716" s="294"/>
      <c r="D2716" s="294"/>
      <c r="E2716" s="294"/>
      <c r="F2716" s="294"/>
      <c r="G2716" s="294"/>
      <c r="H2716" s="294"/>
      <c r="I2716" s="294"/>
      <c r="J2716" s="294"/>
      <c r="K2716" s="294"/>
      <c r="L2716" s="294"/>
      <c r="M2716" s="294"/>
      <c r="N2716" s="294"/>
      <c r="O2716" s="294"/>
      <c r="P2716" s="294"/>
      <c r="Q2716" s="294"/>
      <c r="R2716" s="294"/>
      <c r="S2716" s="294"/>
      <c r="T2716" s="289"/>
    </row>
    <row r="2717" spans="2:24" ht="18.75" customHeight="1">
      <c r="B2717" s="292"/>
      <c r="C2717" s="342" t="s">
        <v>195</v>
      </c>
      <c r="D2717" s="310"/>
      <c r="E2717" s="310"/>
      <c r="F2717" s="310"/>
      <c r="G2717" s="310"/>
      <c r="H2717" s="310"/>
      <c r="I2717" s="310"/>
      <c r="J2717" s="310"/>
      <c r="K2717" s="310"/>
      <c r="L2717" s="310"/>
      <c r="M2717" s="310"/>
      <c r="N2717" s="310"/>
      <c r="O2717" s="311"/>
      <c r="P2717" s="312">
        <f t="shared" ref="P2717:P2727" si="696">SUM(D2717:O2717)</f>
        <v>0</v>
      </c>
      <c r="Q2717" s="294"/>
      <c r="R2717" s="471"/>
      <c r="S2717" s="472"/>
      <c r="T2717" s="289"/>
    </row>
    <row r="2718" spans="2:24" ht="18.75" customHeight="1">
      <c r="B2718" s="292"/>
      <c r="C2718" s="342" t="s">
        <v>196</v>
      </c>
      <c r="D2718" s="155"/>
      <c r="E2718" s="155"/>
      <c r="F2718" s="155"/>
      <c r="G2718" s="155"/>
      <c r="H2718" s="155"/>
      <c r="I2718" s="155"/>
      <c r="J2718" s="155"/>
      <c r="K2718" s="155"/>
      <c r="L2718" s="155"/>
      <c r="M2718" s="155"/>
      <c r="N2718" s="155"/>
      <c r="O2718" s="156"/>
      <c r="P2718" s="312">
        <f t="shared" si="696"/>
        <v>0</v>
      </c>
      <c r="Q2718" s="294"/>
      <c r="R2718" s="471"/>
      <c r="S2718" s="472"/>
      <c r="T2718" s="289"/>
    </row>
    <row r="2719" spans="2:24" ht="18.75" customHeight="1">
      <c r="B2719" s="292"/>
      <c r="C2719" s="343" t="s">
        <v>197</v>
      </c>
      <c r="D2719" s="310"/>
      <c r="E2719" s="310"/>
      <c r="F2719" s="310"/>
      <c r="G2719" s="310"/>
      <c r="H2719" s="310"/>
      <c r="I2719" s="310"/>
      <c r="J2719" s="310"/>
      <c r="K2719" s="310"/>
      <c r="L2719" s="310"/>
      <c r="M2719" s="310"/>
      <c r="N2719" s="310"/>
      <c r="O2719" s="311"/>
      <c r="P2719" s="312">
        <f t="shared" si="696"/>
        <v>0</v>
      </c>
      <c r="Q2719" s="294"/>
      <c r="R2719" s="471"/>
      <c r="S2719" s="472"/>
      <c r="T2719" s="289"/>
    </row>
    <row r="2720" spans="2:24" ht="18.75" customHeight="1">
      <c r="B2720" s="292"/>
      <c r="C2720" s="343" t="s">
        <v>198</v>
      </c>
      <c r="D2720" s="310"/>
      <c r="E2720" s="310"/>
      <c r="F2720" s="310"/>
      <c r="G2720" s="310"/>
      <c r="H2720" s="310"/>
      <c r="I2720" s="310"/>
      <c r="J2720" s="310"/>
      <c r="K2720" s="310"/>
      <c r="L2720" s="310"/>
      <c r="M2720" s="310"/>
      <c r="N2720" s="310"/>
      <c r="O2720" s="311"/>
      <c r="P2720" s="312">
        <f t="shared" si="696"/>
        <v>0</v>
      </c>
      <c r="Q2720" s="294"/>
      <c r="R2720" s="471"/>
      <c r="S2720" s="472"/>
      <c r="T2720" s="289"/>
    </row>
    <row r="2721" spans="2:20" ht="18.75" customHeight="1">
      <c r="B2721" s="292"/>
      <c r="C2721" s="343" t="s">
        <v>199</v>
      </c>
      <c r="D2721" s="310"/>
      <c r="E2721" s="310"/>
      <c r="F2721" s="310"/>
      <c r="G2721" s="310"/>
      <c r="H2721" s="310"/>
      <c r="I2721" s="310"/>
      <c r="J2721" s="310"/>
      <c r="K2721" s="310"/>
      <c r="L2721" s="310"/>
      <c r="M2721" s="310"/>
      <c r="N2721" s="310"/>
      <c r="O2721" s="311"/>
      <c r="P2721" s="312">
        <f t="shared" si="696"/>
        <v>0</v>
      </c>
      <c r="Q2721" s="294"/>
      <c r="R2721" s="471"/>
      <c r="S2721" s="472"/>
      <c r="T2721" s="289"/>
    </row>
    <row r="2722" spans="2:20" ht="18.75" customHeight="1">
      <c r="B2722" s="292"/>
      <c r="C2722" s="343" t="s">
        <v>200</v>
      </c>
      <c r="D2722" s="310"/>
      <c r="E2722" s="310"/>
      <c r="F2722" s="310"/>
      <c r="G2722" s="310"/>
      <c r="H2722" s="310"/>
      <c r="I2722" s="310"/>
      <c r="J2722" s="310"/>
      <c r="K2722" s="310"/>
      <c r="L2722" s="310"/>
      <c r="M2722" s="310"/>
      <c r="N2722" s="310"/>
      <c r="O2722" s="311"/>
      <c r="P2722" s="312">
        <f t="shared" si="696"/>
        <v>0</v>
      </c>
      <c r="Q2722" s="294"/>
      <c r="R2722" s="471"/>
      <c r="S2722" s="472"/>
      <c r="T2722" s="289"/>
    </row>
    <row r="2723" spans="2:20" ht="18.75" customHeight="1">
      <c r="B2723" s="292"/>
      <c r="C2723" s="343" t="s">
        <v>201</v>
      </c>
      <c r="D2723" s="310"/>
      <c r="E2723" s="310"/>
      <c r="F2723" s="310"/>
      <c r="G2723" s="310"/>
      <c r="H2723" s="310"/>
      <c r="I2723" s="310"/>
      <c r="J2723" s="310"/>
      <c r="K2723" s="310"/>
      <c r="L2723" s="310"/>
      <c r="M2723" s="310"/>
      <c r="N2723" s="310"/>
      <c r="O2723" s="311"/>
      <c r="P2723" s="312">
        <f t="shared" si="696"/>
        <v>0</v>
      </c>
      <c r="Q2723" s="294"/>
      <c r="R2723" s="471"/>
      <c r="S2723" s="472"/>
      <c r="T2723" s="289"/>
    </row>
    <row r="2724" spans="2:20" ht="18.75" customHeight="1">
      <c r="B2724" s="292"/>
      <c r="C2724" s="343" t="s">
        <v>202</v>
      </c>
      <c r="D2724" s="310"/>
      <c r="E2724" s="310"/>
      <c r="F2724" s="310"/>
      <c r="G2724" s="310"/>
      <c r="H2724" s="310"/>
      <c r="I2724" s="310"/>
      <c r="J2724" s="310"/>
      <c r="K2724" s="310"/>
      <c r="L2724" s="310"/>
      <c r="M2724" s="310"/>
      <c r="N2724" s="310"/>
      <c r="O2724" s="311"/>
      <c r="P2724" s="312">
        <f t="shared" si="696"/>
        <v>0</v>
      </c>
      <c r="Q2724" s="294"/>
      <c r="R2724" s="471"/>
      <c r="S2724" s="472"/>
      <c r="T2724" s="289"/>
    </row>
    <row r="2725" spans="2:20" ht="18.75" customHeight="1">
      <c r="B2725" s="292"/>
      <c r="C2725" s="343" t="s">
        <v>203</v>
      </c>
      <c r="D2725" s="310"/>
      <c r="E2725" s="310"/>
      <c r="F2725" s="310"/>
      <c r="G2725" s="310"/>
      <c r="H2725" s="310"/>
      <c r="I2725" s="310"/>
      <c r="J2725" s="310"/>
      <c r="K2725" s="310"/>
      <c r="L2725" s="310"/>
      <c r="M2725" s="310"/>
      <c r="N2725" s="310"/>
      <c r="O2725" s="311"/>
      <c r="P2725" s="312">
        <f t="shared" si="696"/>
        <v>0</v>
      </c>
      <c r="Q2725" s="294"/>
      <c r="R2725" s="471"/>
      <c r="S2725" s="472"/>
      <c r="T2725" s="289"/>
    </row>
    <row r="2726" spans="2:20" ht="18.75" customHeight="1">
      <c r="B2726" s="292"/>
      <c r="C2726" s="343" t="s">
        <v>204</v>
      </c>
      <c r="D2726" s="310"/>
      <c r="E2726" s="310"/>
      <c r="F2726" s="310"/>
      <c r="G2726" s="310"/>
      <c r="H2726" s="310"/>
      <c r="I2726" s="310"/>
      <c r="J2726" s="310"/>
      <c r="K2726" s="310"/>
      <c r="L2726" s="310"/>
      <c r="M2726" s="310"/>
      <c r="N2726" s="310"/>
      <c r="O2726" s="311"/>
      <c r="P2726" s="312">
        <f t="shared" si="696"/>
        <v>0</v>
      </c>
      <c r="Q2726" s="294"/>
      <c r="R2726" s="471"/>
      <c r="S2726" s="472"/>
      <c r="T2726" s="289"/>
    </row>
    <row r="2727" spans="2:20" ht="18.75" customHeight="1">
      <c r="B2727" s="292"/>
      <c r="C2727" s="338" t="s">
        <v>205</v>
      </c>
      <c r="D2727" s="344">
        <f t="shared" ref="D2727:O2727" si="697">SUBTOTAL(9,D2717:D2726)</f>
        <v>0</v>
      </c>
      <c r="E2727" s="344">
        <f t="shared" si="697"/>
        <v>0</v>
      </c>
      <c r="F2727" s="344">
        <f t="shared" si="697"/>
        <v>0</v>
      </c>
      <c r="G2727" s="344">
        <f t="shared" si="697"/>
        <v>0</v>
      </c>
      <c r="H2727" s="344">
        <f t="shared" si="697"/>
        <v>0</v>
      </c>
      <c r="I2727" s="344">
        <f t="shared" si="697"/>
        <v>0</v>
      </c>
      <c r="J2727" s="344">
        <f t="shared" si="697"/>
        <v>0</v>
      </c>
      <c r="K2727" s="344">
        <f t="shared" si="697"/>
        <v>0</v>
      </c>
      <c r="L2727" s="344">
        <f t="shared" si="697"/>
        <v>0</v>
      </c>
      <c r="M2727" s="344">
        <f t="shared" si="697"/>
        <v>0</v>
      </c>
      <c r="N2727" s="344">
        <f t="shared" si="697"/>
        <v>0</v>
      </c>
      <c r="O2727" s="345">
        <f t="shared" si="697"/>
        <v>0</v>
      </c>
      <c r="P2727" s="312">
        <f t="shared" si="696"/>
        <v>0</v>
      </c>
      <c r="Q2727" s="294"/>
      <c r="R2727" s="471"/>
      <c r="S2727" s="472"/>
      <c r="T2727" s="289"/>
    </row>
    <row r="2728" spans="2:20" ht="18.75" customHeight="1">
      <c r="B2728" s="292"/>
      <c r="C2728" s="313" t="s">
        <v>206</v>
      </c>
      <c r="D2728" s="315"/>
      <c r="E2728" s="315"/>
      <c r="F2728" s="315"/>
      <c r="G2728" s="315"/>
      <c r="H2728" s="315"/>
      <c r="I2728" s="315"/>
      <c r="J2728" s="315"/>
      <c r="K2728" s="315"/>
      <c r="L2728" s="315"/>
      <c r="M2728" s="315"/>
      <c r="N2728" s="315"/>
      <c r="O2728" s="316"/>
      <c r="P2728" s="312">
        <f t="shared" ref="P2728:P2738" si="698">SUM(D2728:O2728)</f>
        <v>0</v>
      </c>
      <c r="Q2728" s="294"/>
      <c r="R2728" s="471"/>
      <c r="S2728" s="472"/>
      <c r="T2728" s="289"/>
    </row>
    <row r="2729" spans="2:20" ht="18.75" customHeight="1">
      <c r="B2729" s="292"/>
      <c r="C2729" s="313" t="s">
        <v>207</v>
      </c>
      <c r="D2729" s="315"/>
      <c r="E2729" s="315"/>
      <c r="F2729" s="315"/>
      <c r="G2729" s="315"/>
      <c r="H2729" s="315"/>
      <c r="I2729" s="315"/>
      <c r="J2729" s="315"/>
      <c r="K2729" s="315"/>
      <c r="L2729" s="315"/>
      <c r="M2729" s="315"/>
      <c r="N2729" s="315"/>
      <c r="O2729" s="316"/>
      <c r="P2729" s="312">
        <f t="shared" si="698"/>
        <v>0</v>
      </c>
      <c r="Q2729" s="294"/>
      <c r="R2729" s="471"/>
      <c r="S2729" s="472"/>
      <c r="T2729" s="289"/>
    </row>
    <row r="2730" spans="2:20" ht="18.75" customHeight="1">
      <c r="B2730" s="292"/>
      <c r="C2730" s="338" t="s">
        <v>208</v>
      </c>
      <c r="D2730" s="344">
        <f t="shared" ref="D2730:O2730" si="699">SUBTOTAL(9,D2728:D2729)</f>
        <v>0</v>
      </c>
      <c r="E2730" s="344">
        <f t="shared" si="699"/>
        <v>0</v>
      </c>
      <c r="F2730" s="344">
        <f t="shared" si="699"/>
        <v>0</v>
      </c>
      <c r="G2730" s="344">
        <f t="shared" si="699"/>
        <v>0</v>
      </c>
      <c r="H2730" s="344">
        <f t="shared" si="699"/>
        <v>0</v>
      </c>
      <c r="I2730" s="344">
        <f t="shared" si="699"/>
        <v>0</v>
      </c>
      <c r="J2730" s="344">
        <f t="shared" si="699"/>
        <v>0</v>
      </c>
      <c r="K2730" s="344">
        <f t="shared" si="699"/>
        <v>0</v>
      </c>
      <c r="L2730" s="344">
        <f t="shared" si="699"/>
        <v>0</v>
      </c>
      <c r="M2730" s="344">
        <f t="shared" si="699"/>
        <v>0</v>
      </c>
      <c r="N2730" s="344">
        <f t="shared" si="699"/>
        <v>0</v>
      </c>
      <c r="O2730" s="345">
        <f t="shared" si="699"/>
        <v>0</v>
      </c>
      <c r="P2730" s="312">
        <f t="shared" si="698"/>
        <v>0</v>
      </c>
      <c r="Q2730" s="294"/>
      <c r="R2730" s="471"/>
      <c r="S2730" s="472"/>
      <c r="T2730" s="289"/>
    </row>
    <row r="2731" spans="2:20" ht="18.75" customHeight="1">
      <c r="B2731" s="292"/>
      <c r="C2731" s="313" t="s">
        <v>209</v>
      </c>
      <c r="D2731" s="315"/>
      <c r="E2731" s="315"/>
      <c r="F2731" s="315"/>
      <c r="G2731" s="315"/>
      <c r="H2731" s="315"/>
      <c r="I2731" s="315"/>
      <c r="J2731" s="315"/>
      <c r="K2731" s="315"/>
      <c r="L2731" s="315"/>
      <c r="M2731" s="315"/>
      <c r="N2731" s="315"/>
      <c r="O2731" s="316"/>
      <c r="P2731" s="312">
        <f t="shared" si="698"/>
        <v>0</v>
      </c>
      <c r="Q2731" s="294"/>
      <c r="R2731" s="471"/>
      <c r="S2731" s="472"/>
      <c r="T2731" s="289"/>
    </row>
    <row r="2732" spans="2:20" ht="18.75" customHeight="1">
      <c r="B2732" s="292"/>
      <c r="C2732" s="313" t="s">
        <v>210</v>
      </c>
      <c r="D2732" s="315"/>
      <c r="E2732" s="315"/>
      <c r="F2732" s="315"/>
      <c r="G2732" s="315"/>
      <c r="H2732" s="315"/>
      <c r="I2732" s="315"/>
      <c r="J2732" s="315"/>
      <c r="K2732" s="315"/>
      <c r="L2732" s="315"/>
      <c r="M2732" s="315"/>
      <c r="N2732" s="315"/>
      <c r="O2732" s="316"/>
      <c r="P2732" s="312">
        <f t="shared" si="698"/>
        <v>0</v>
      </c>
      <c r="Q2732" s="294"/>
      <c r="R2732" s="471"/>
      <c r="S2732" s="472"/>
      <c r="T2732" s="289"/>
    </row>
    <row r="2733" spans="2:20" ht="18.75" customHeight="1">
      <c r="B2733" s="292"/>
      <c r="C2733" s="313" t="s">
        <v>211</v>
      </c>
      <c r="D2733" s="315"/>
      <c r="E2733" s="315"/>
      <c r="F2733" s="315"/>
      <c r="G2733" s="315"/>
      <c r="H2733" s="315"/>
      <c r="I2733" s="315"/>
      <c r="J2733" s="315"/>
      <c r="K2733" s="315"/>
      <c r="L2733" s="315"/>
      <c r="M2733" s="315"/>
      <c r="N2733" s="315"/>
      <c r="O2733" s="316"/>
      <c r="P2733" s="312">
        <f t="shared" si="698"/>
        <v>0</v>
      </c>
      <c r="Q2733" s="294"/>
      <c r="R2733" s="471"/>
      <c r="S2733" s="472"/>
      <c r="T2733" s="289"/>
    </row>
    <row r="2734" spans="2:20" ht="18.75" customHeight="1">
      <c r="B2734" s="292"/>
      <c r="C2734" s="313" t="s">
        <v>212</v>
      </c>
      <c r="D2734" s="315"/>
      <c r="E2734" s="315"/>
      <c r="F2734" s="315"/>
      <c r="G2734" s="315"/>
      <c r="H2734" s="315"/>
      <c r="I2734" s="315"/>
      <c r="J2734" s="315"/>
      <c r="K2734" s="315"/>
      <c r="L2734" s="315"/>
      <c r="M2734" s="315"/>
      <c r="N2734" s="315"/>
      <c r="O2734" s="316"/>
      <c r="P2734" s="312">
        <f t="shared" si="698"/>
        <v>0</v>
      </c>
      <c r="Q2734" s="294"/>
      <c r="R2734" s="471"/>
      <c r="S2734" s="472"/>
      <c r="T2734" s="289"/>
    </row>
    <row r="2735" spans="2:20" ht="18.75" customHeight="1">
      <c r="B2735" s="292"/>
      <c r="C2735" s="342" t="s">
        <v>213</v>
      </c>
      <c r="D2735" s="310"/>
      <c r="E2735" s="310"/>
      <c r="F2735" s="310"/>
      <c r="G2735" s="310"/>
      <c r="H2735" s="310"/>
      <c r="I2735" s="310"/>
      <c r="J2735" s="310"/>
      <c r="K2735" s="310"/>
      <c r="L2735" s="310"/>
      <c r="M2735" s="310"/>
      <c r="N2735" s="310"/>
      <c r="O2735" s="311"/>
      <c r="P2735" s="312">
        <f t="shared" si="698"/>
        <v>0</v>
      </c>
      <c r="Q2735" s="294"/>
      <c r="R2735" s="471"/>
      <c r="S2735" s="472"/>
      <c r="T2735" s="289"/>
    </row>
    <row r="2736" spans="2:20" ht="18.75" customHeight="1">
      <c r="B2736" s="292"/>
      <c r="C2736" s="346" t="s">
        <v>214</v>
      </c>
      <c r="D2736" s="310"/>
      <c r="E2736" s="310"/>
      <c r="F2736" s="310"/>
      <c r="G2736" s="310"/>
      <c r="H2736" s="310"/>
      <c r="I2736" s="310"/>
      <c r="J2736" s="310"/>
      <c r="K2736" s="310"/>
      <c r="L2736" s="310"/>
      <c r="M2736" s="310"/>
      <c r="N2736" s="310"/>
      <c r="O2736" s="311"/>
      <c r="P2736" s="312">
        <f t="shared" si="698"/>
        <v>0</v>
      </c>
      <c r="Q2736" s="294"/>
      <c r="R2736" s="471"/>
      <c r="S2736" s="472"/>
      <c r="T2736" s="289"/>
    </row>
    <row r="2737" spans="2:24" ht="18.75" customHeight="1">
      <c r="B2737" s="292"/>
      <c r="C2737" s="347" t="s">
        <v>215</v>
      </c>
      <c r="D2737" s="318"/>
      <c r="E2737" s="318"/>
      <c r="F2737" s="318"/>
      <c r="G2737" s="318"/>
      <c r="H2737" s="318"/>
      <c r="I2737" s="318"/>
      <c r="J2737" s="318"/>
      <c r="K2737" s="318"/>
      <c r="L2737" s="318"/>
      <c r="M2737" s="318"/>
      <c r="N2737" s="318"/>
      <c r="O2737" s="319"/>
      <c r="P2737" s="320">
        <f t="shared" si="698"/>
        <v>0</v>
      </c>
      <c r="Q2737" s="294"/>
      <c r="R2737" s="473"/>
      <c r="S2737" s="474"/>
      <c r="T2737" s="289"/>
    </row>
    <row r="2738" spans="2:24" ht="18.75" customHeight="1">
      <c r="B2738" s="292"/>
      <c r="C2738" s="348" t="s">
        <v>216</v>
      </c>
      <c r="D2738" s="322">
        <f t="shared" ref="D2738:O2738" si="700">SUBTOTAL(9,D2717:D2737)</f>
        <v>0</v>
      </c>
      <c r="E2738" s="322">
        <f t="shared" si="700"/>
        <v>0</v>
      </c>
      <c r="F2738" s="322">
        <f t="shared" si="700"/>
        <v>0</v>
      </c>
      <c r="G2738" s="322">
        <f t="shared" si="700"/>
        <v>0</v>
      </c>
      <c r="H2738" s="322">
        <f t="shared" si="700"/>
        <v>0</v>
      </c>
      <c r="I2738" s="322">
        <f t="shared" si="700"/>
        <v>0</v>
      </c>
      <c r="J2738" s="322">
        <f t="shared" si="700"/>
        <v>0</v>
      </c>
      <c r="K2738" s="322">
        <f t="shared" si="700"/>
        <v>0</v>
      </c>
      <c r="L2738" s="322">
        <f t="shared" si="700"/>
        <v>0</v>
      </c>
      <c r="M2738" s="322">
        <f t="shared" si="700"/>
        <v>0</v>
      </c>
      <c r="N2738" s="322">
        <f t="shared" si="700"/>
        <v>0</v>
      </c>
      <c r="O2738" s="323">
        <f t="shared" si="700"/>
        <v>0</v>
      </c>
      <c r="P2738" s="324">
        <f t="shared" si="698"/>
        <v>0</v>
      </c>
      <c r="Q2738" s="294"/>
      <c r="R2738" s="475"/>
      <c r="S2738" s="476"/>
      <c r="T2738" s="289"/>
    </row>
    <row r="2739" spans="2:24" ht="6" customHeight="1">
      <c r="B2739" s="292"/>
      <c r="C2739" s="294"/>
      <c r="D2739" s="294"/>
      <c r="E2739" s="294"/>
      <c r="F2739" s="294"/>
      <c r="G2739" s="294"/>
      <c r="H2739" s="294"/>
      <c r="I2739" s="294"/>
      <c r="J2739" s="294"/>
      <c r="K2739" s="294"/>
      <c r="L2739" s="294"/>
      <c r="M2739" s="294"/>
      <c r="N2739" s="294"/>
      <c r="O2739" s="294"/>
      <c r="P2739" s="294"/>
      <c r="Q2739" s="294"/>
      <c r="R2739" s="325"/>
      <c r="S2739" s="325"/>
      <c r="T2739" s="289"/>
    </row>
    <row r="2740" spans="2:24" ht="18.75" customHeight="1">
      <c r="B2740" s="326"/>
      <c r="C2740" s="342" t="s">
        <v>217</v>
      </c>
      <c r="D2740" s="327"/>
      <c r="E2740" s="327"/>
      <c r="F2740" s="327"/>
      <c r="G2740" s="327"/>
      <c r="H2740" s="327"/>
      <c r="I2740" s="327"/>
      <c r="J2740" s="327"/>
      <c r="K2740" s="327"/>
      <c r="L2740" s="327"/>
      <c r="M2740" s="327"/>
      <c r="N2740" s="327"/>
      <c r="O2740" s="328"/>
      <c r="P2740" s="329">
        <f t="shared" ref="P2740:P2741" si="701">SUM(D2740:O2740)</f>
        <v>0</v>
      </c>
      <c r="Q2740" s="294"/>
      <c r="R2740" s="471"/>
      <c r="S2740" s="472"/>
      <c r="T2740" s="289"/>
    </row>
    <row r="2741" spans="2:24" ht="18.75" customHeight="1">
      <c r="B2741" s="326"/>
      <c r="C2741" s="342" t="s">
        <v>218</v>
      </c>
      <c r="D2741" s="327"/>
      <c r="E2741" s="327"/>
      <c r="F2741" s="327"/>
      <c r="G2741" s="327"/>
      <c r="H2741" s="327"/>
      <c r="I2741" s="327"/>
      <c r="J2741" s="327"/>
      <c r="K2741" s="327"/>
      <c r="L2741" s="327"/>
      <c r="M2741" s="327"/>
      <c r="N2741" s="330"/>
      <c r="O2741" s="331"/>
      <c r="P2741" s="332">
        <f t="shared" si="701"/>
        <v>0</v>
      </c>
      <c r="Q2741" s="294"/>
      <c r="R2741" s="473"/>
      <c r="S2741" s="474"/>
      <c r="T2741" s="289"/>
    </row>
    <row r="2742" spans="2:24" s="308" customFormat="1" ht="18.75" customHeight="1">
      <c r="B2742" s="301"/>
      <c r="C2742" s="294"/>
      <c r="D2742" s="294"/>
      <c r="E2742" s="294"/>
      <c r="F2742" s="294"/>
      <c r="G2742" s="294"/>
      <c r="H2742" s="294"/>
      <c r="I2742" s="294"/>
      <c r="J2742" s="294"/>
      <c r="K2742" s="294"/>
      <c r="L2742" s="294"/>
      <c r="M2742" s="294"/>
      <c r="N2742" s="349" t="s">
        <v>219</v>
      </c>
      <c r="O2742" s="349"/>
      <c r="P2742" s="335">
        <f t="shared" ref="P2742:P2779" si="702">ROUND(IF(P2740*P2741=0,0,P2738/P2740*P2741),2)</f>
        <v>0</v>
      </c>
      <c r="Q2742" s="306"/>
      <c r="R2742" s="477"/>
      <c r="S2742" s="478"/>
      <c r="T2742" s="307"/>
    </row>
    <row r="2743" spans="2:24" ht="30" customHeight="1">
      <c r="B2743" s="289"/>
      <c r="C2743" s="294"/>
      <c r="D2743" s="294"/>
      <c r="E2743" s="294"/>
      <c r="F2743" s="294"/>
      <c r="G2743" s="294"/>
      <c r="H2743" s="294"/>
      <c r="I2743" s="294"/>
      <c r="J2743" s="294"/>
      <c r="K2743" s="294"/>
      <c r="L2743" s="294"/>
      <c r="M2743" s="294"/>
      <c r="N2743" s="294"/>
      <c r="O2743" s="294"/>
      <c r="P2743" s="294"/>
      <c r="Q2743" s="294"/>
      <c r="R2743" s="294"/>
      <c r="S2743" s="294"/>
      <c r="T2743" s="289"/>
    </row>
    <row r="2744" spans="2:24" ht="18.75" customHeight="1">
      <c r="B2744" s="292">
        <f t="shared" ref="B2744" si="703">D2744</f>
        <v>0</v>
      </c>
      <c r="C2744" s="337" t="s">
        <v>183</v>
      </c>
      <c r="D2744" s="479"/>
      <c r="E2744" s="480"/>
      <c r="F2744" s="480"/>
      <c r="G2744" s="480"/>
      <c r="H2744" s="480"/>
      <c r="I2744" s="481"/>
      <c r="J2744" s="294"/>
      <c r="K2744" s="294"/>
      <c r="L2744" s="295"/>
      <c r="M2744" s="294"/>
      <c r="N2744" s="294"/>
      <c r="O2744" s="294"/>
      <c r="P2744" s="296"/>
      <c r="Q2744" s="294"/>
      <c r="R2744" s="296"/>
      <c r="S2744" s="296"/>
      <c r="T2744" s="289"/>
    </row>
    <row r="2745" spans="2:24" ht="18.75" customHeight="1">
      <c r="B2745" s="292"/>
      <c r="C2745" s="338" t="s">
        <v>184</v>
      </c>
      <c r="D2745" s="479"/>
      <c r="E2745" s="480"/>
      <c r="F2745" s="480"/>
      <c r="G2745" s="480"/>
      <c r="H2745" s="480"/>
      <c r="I2745" s="481"/>
      <c r="J2745" s="294"/>
      <c r="K2745" s="295"/>
      <c r="L2745" s="294"/>
      <c r="M2745" s="294"/>
      <c r="N2745" s="294"/>
      <c r="O2745" s="294"/>
      <c r="P2745" s="296"/>
      <c r="Q2745" s="294"/>
      <c r="R2745" s="296"/>
      <c r="S2745" s="296"/>
      <c r="T2745" s="289"/>
    </row>
    <row r="2746" spans="2:24" ht="18.75" customHeight="1">
      <c r="B2746" s="292">
        <f t="shared" ref="B2746:B2748" si="704">D2746</f>
        <v>0</v>
      </c>
      <c r="C2746" s="338" t="s">
        <v>8</v>
      </c>
      <c r="D2746" s="479"/>
      <c r="E2746" s="480"/>
      <c r="F2746" s="480"/>
      <c r="G2746" s="480"/>
      <c r="H2746" s="480"/>
      <c r="I2746" s="481"/>
      <c r="J2746" s="294"/>
      <c r="K2746" s="294"/>
      <c r="L2746" s="295"/>
      <c r="M2746" s="294"/>
      <c r="N2746" s="294"/>
      <c r="O2746" s="294"/>
      <c r="P2746" s="296"/>
      <c r="Q2746" s="294"/>
      <c r="R2746" s="339" t="s">
        <v>185</v>
      </c>
      <c r="S2746" s="340"/>
      <c r="T2746" s="289"/>
    </row>
    <row r="2747" spans="2:24" ht="18.75" customHeight="1">
      <c r="B2747" s="292">
        <f t="shared" si="704"/>
        <v>0</v>
      </c>
      <c r="C2747" s="338" t="s">
        <v>186</v>
      </c>
      <c r="D2747" s="479"/>
      <c r="E2747" s="480"/>
      <c r="F2747" s="480"/>
      <c r="G2747" s="480"/>
      <c r="H2747" s="480"/>
      <c r="I2747" s="481"/>
      <c r="J2747" s="294"/>
      <c r="K2747" s="294"/>
      <c r="L2747" s="295"/>
      <c r="M2747" s="294"/>
      <c r="N2747" s="294"/>
      <c r="O2747" s="294"/>
      <c r="P2747" s="296"/>
      <c r="Q2747" s="294"/>
      <c r="R2747" s="298" t="s">
        <v>189</v>
      </c>
      <c r="S2747" s="299"/>
      <c r="T2747" s="289"/>
    </row>
    <row r="2748" spans="2:24" ht="18.75" customHeight="1">
      <c r="B2748" s="292">
        <f t="shared" si="704"/>
        <v>0</v>
      </c>
      <c r="C2748" s="338" t="s">
        <v>190</v>
      </c>
      <c r="D2748" s="479"/>
      <c r="E2748" s="480"/>
      <c r="F2748" s="480"/>
      <c r="G2748" s="480"/>
      <c r="H2748" s="480"/>
      <c r="I2748" s="481"/>
      <c r="J2748" s="294"/>
      <c r="K2748" s="294"/>
      <c r="L2748" s="295"/>
      <c r="M2748" s="294"/>
      <c r="N2748" s="294"/>
      <c r="O2748" s="294"/>
      <c r="P2748" s="296"/>
      <c r="Q2748" s="294"/>
      <c r="R2748" s="298" t="s">
        <v>191</v>
      </c>
      <c r="S2748" s="299"/>
      <c r="T2748" s="289"/>
    </row>
    <row r="2749" spans="2:24" ht="18.75" customHeight="1">
      <c r="B2749" s="292"/>
      <c r="C2749" s="338" t="s">
        <v>172</v>
      </c>
      <c r="D2749" s="471"/>
      <c r="E2749" s="482"/>
      <c r="F2749" s="482"/>
      <c r="G2749" s="482"/>
      <c r="H2749" s="482"/>
      <c r="I2749" s="472"/>
      <c r="J2749" s="294"/>
      <c r="K2749" s="295"/>
      <c r="L2749" s="294"/>
      <c r="M2749" s="294"/>
      <c r="N2749" s="294"/>
      <c r="O2749" s="294"/>
      <c r="P2749" s="296"/>
      <c r="Q2749" s="294"/>
      <c r="R2749" s="298" t="s">
        <v>192</v>
      </c>
      <c r="S2749" s="299"/>
      <c r="T2749" s="289"/>
    </row>
    <row r="2750" spans="2:24" ht="18.75" customHeight="1">
      <c r="B2750" s="341">
        <f t="shared" ref="B2750" si="705">D2750</f>
        <v>0</v>
      </c>
      <c r="C2750" s="338" t="s">
        <v>193</v>
      </c>
      <c r="D2750" s="483"/>
      <c r="E2750" s="484"/>
      <c r="F2750" s="484"/>
      <c r="G2750" s="484"/>
      <c r="H2750" s="484"/>
      <c r="I2750" s="485"/>
      <c r="J2750" s="294"/>
      <c r="K2750" s="295"/>
      <c r="L2750" s="294"/>
      <c r="M2750" s="294"/>
      <c r="N2750" s="294"/>
      <c r="O2750" s="294"/>
      <c r="P2750" s="296"/>
      <c r="Q2750" s="294"/>
      <c r="R2750" s="296"/>
      <c r="S2750" s="296"/>
      <c r="T2750" s="289"/>
    </row>
    <row r="2751" spans="2:24" ht="12" customHeight="1">
      <c r="B2751" s="292"/>
      <c r="C2751" s="294"/>
      <c r="D2751" s="294"/>
      <c r="E2751" s="294"/>
      <c r="F2751" s="294"/>
      <c r="G2751" s="294"/>
      <c r="H2751" s="294"/>
      <c r="I2751" s="294"/>
      <c r="J2751" s="294"/>
      <c r="K2751" s="294"/>
      <c r="L2751" s="294"/>
      <c r="M2751" s="294"/>
      <c r="N2751" s="294"/>
      <c r="O2751" s="294"/>
      <c r="P2751" s="294"/>
      <c r="Q2751" s="294"/>
      <c r="R2751" s="294"/>
      <c r="S2751" s="294"/>
      <c r="T2751" s="289"/>
    </row>
    <row r="2752" spans="2:24" s="308" customFormat="1" ht="18.75" customHeight="1">
      <c r="B2752" s="301"/>
      <c r="C2752" s="338" t="s">
        <v>187</v>
      </c>
      <c r="D2752" s="303"/>
      <c r="E2752" s="303"/>
      <c r="F2752" s="303"/>
      <c r="G2752" s="303"/>
      <c r="H2752" s="303"/>
      <c r="I2752" s="303"/>
      <c r="J2752" s="303"/>
      <c r="K2752" s="303"/>
      <c r="L2752" s="303"/>
      <c r="M2752" s="303"/>
      <c r="N2752" s="303"/>
      <c r="O2752" s="304"/>
      <c r="P2752" s="305" t="s">
        <v>188</v>
      </c>
      <c r="Q2752" s="306"/>
      <c r="R2752" s="486" t="s">
        <v>194</v>
      </c>
      <c r="S2752" s="487"/>
      <c r="T2752" s="307"/>
      <c r="V2752" s="288"/>
      <c r="W2752" s="288"/>
      <c r="X2752" s="288"/>
    </row>
    <row r="2753" spans="2:20" ht="6" customHeight="1">
      <c r="B2753" s="292"/>
      <c r="C2753" s="294"/>
      <c r="D2753" s="294"/>
      <c r="E2753" s="294"/>
      <c r="F2753" s="294"/>
      <c r="G2753" s="294"/>
      <c r="H2753" s="294"/>
      <c r="I2753" s="294"/>
      <c r="J2753" s="294"/>
      <c r="K2753" s="294"/>
      <c r="L2753" s="294"/>
      <c r="M2753" s="294"/>
      <c r="N2753" s="294"/>
      <c r="O2753" s="294"/>
      <c r="P2753" s="294"/>
      <c r="Q2753" s="294"/>
      <c r="R2753" s="294"/>
      <c r="S2753" s="294"/>
      <c r="T2753" s="289"/>
    </row>
    <row r="2754" spans="2:20" ht="18.75" customHeight="1">
      <c r="B2754" s="292"/>
      <c r="C2754" s="342" t="s">
        <v>195</v>
      </c>
      <c r="D2754" s="310"/>
      <c r="E2754" s="310"/>
      <c r="F2754" s="310"/>
      <c r="G2754" s="310"/>
      <c r="H2754" s="310"/>
      <c r="I2754" s="310"/>
      <c r="J2754" s="310"/>
      <c r="K2754" s="310"/>
      <c r="L2754" s="310"/>
      <c r="M2754" s="310"/>
      <c r="N2754" s="310"/>
      <c r="O2754" s="311"/>
      <c r="P2754" s="312">
        <f t="shared" ref="P2754:P2764" si="706">SUM(D2754:O2754)</f>
        <v>0</v>
      </c>
      <c r="Q2754" s="294"/>
      <c r="R2754" s="471"/>
      <c r="S2754" s="472"/>
      <c r="T2754" s="289"/>
    </row>
    <row r="2755" spans="2:20" ht="18.75" customHeight="1">
      <c r="B2755" s="292"/>
      <c r="C2755" s="342" t="s">
        <v>196</v>
      </c>
      <c r="D2755" s="155"/>
      <c r="E2755" s="155"/>
      <c r="F2755" s="155"/>
      <c r="G2755" s="155"/>
      <c r="H2755" s="155"/>
      <c r="I2755" s="155"/>
      <c r="J2755" s="155"/>
      <c r="K2755" s="155"/>
      <c r="L2755" s="155"/>
      <c r="M2755" s="155"/>
      <c r="N2755" s="155"/>
      <c r="O2755" s="156"/>
      <c r="P2755" s="312">
        <f t="shared" si="706"/>
        <v>0</v>
      </c>
      <c r="Q2755" s="294"/>
      <c r="R2755" s="471"/>
      <c r="S2755" s="472"/>
      <c r="T2755" s="289"/>
    </row>
    <row r="2756" spans="2:20" ht="18.75" customHeight="1">
      <c r="B2756" s="292"/>
      <c r="C2756" s="343" t="s">
        <v>197</v>
      </c>
      <c r="D2756" s="310"/>
      <c r="E2756" s="310"/>
      <c r="F2756" s="310"/>
      <c r="G2756" s="310"/>
      <c r="H2756" s="310"/>
      <c r="I2756" s="310"/>
      <c r="J2756" s="310"/>
      <c r="K2756" s="310"/>
      <c r="L2756" s="310"/>
      <c r="M2756" s="310"/>
      <c r="N2756" s="310"/>
      <c r="O2756" s="311"/>
      <c r="P2756" s="312">
        <f t="shared" si="706"/>
        <v>0</v>
      </c>
      <c r="Q2756" s="294"/>
      <c r="R2756" s="471"/>
      <c r="S2756" s="472"/>
      <c r="T2756" s="289"/>
    </row>
    <row r="2757" spans="2:20" ht="18.75" customHeight="1">
      <c r="B2757" s="292"/>
      <c r="C2757" s="343" t="s">
        <v>198</v>
      </c>
      <c r="D2757" s="310"/>
      <c r="E2757" s="310"/>
      <c r="F2757" s="310"/>
      <c r="G2757" s="310"/>
      <c r="H2757" s="310"/>
      <c r="I2757" s="310"/>
      <c r="J2757" s="310"/>
      <c r="K2757" s="310"/>
      <c r="L2757" s="310"/>
      <c r="M2757" s="310"/>
      <c r="N2757" s="310"/>
      <c r="O2757" s="311"/>
      <c r="P2757" s="312">
        <f t="shared" si="706"/>
        <v>0</v>
      </c>
      <c r="Q2757" s="294"/>
      <c r="R2757" s="471"/>
      <c r="S2757" s="472"/>
      <c r="T2757" s="289"/>
    </row>
    <row r="2758" spans="2:20" ht="18.75" customHeight="1">
      <c r="B2758" s="292"/>
      <c r="C2758" s="343" t="s">
        <v>199</v>
      </c>
      <c r="D2758" s="310"/>
      <c r="E2758" s="310"/>
      <c r="F2758" s="310"/>
      <c r="G2758" s="310"/>
      <c r="H2758" s="310"/>
      <c r="I2758" s="310"/>
      <c r="J2758" s="310"/>
      <c r="K2758" s="310"/>
      <c r="L2758" s="310"/>
      <c r="M2758" s="310"/>
      <c r="N2758" s="310"/>
      <c r="O2758" s="311"/>
      <c r="P2758" s="312">
        <f t="shared" si="706"/>
        <v>0</v>
      </c>
      <c r="Q2758" s="294"/>
      <c r="R2758" s="471"/>
      <c r="S2758" s="472"/>
      <c r="T2758" s="289"/>
    </row>
    <row r="2759" spans="2:20" ht="18.75" customHeight="1">
      <c r="B2759" s="292"/>
      <c r="C2759" s="343" t="s">
        <v>200</v>
      </c>
      <c r="D2759" s="310"/>
      <c r="E2759" s="310"/>
      <c r="F2759" s="310"/>
      <c r="G2759" s="310"/>
      <c r="H2759" s="310"/>
      <c r="I2759" s="310"/>
      <c r="J2759" s="310"/>
      <c r="K2759" s="310"/>
      <c r="L2759" s="310"/>
      <c r="M2759" s="310"/>
      <c r="N2759" s="310"/>
      <c r="O2759" s="311"/>
      <c r="P2759" s="312">
        <f t="shared" si="706"/>
        <v>0</v>
      </c>
      <c r="Q2759" s="294"/>
      <c r="R2759" s="471"/>
      <c r="S2759" s="472"/>
      <c r="T2759" s="289"/>
    </row>
    <row r="2760" spans="2:20" ht="18.75" customHeight="1">
      <c r="B2760" s="292"/>
      <c r="C2760" s="343" t="s">
        <v>201</v>
      </c>
      <c r="D2760" s="310"/>
      <c r="E2760" s="310"/>
      <c r="F2760" s="310"/>
      <c r="G2760" s="310"/>
      <c r="H2760" s="310"/>
      <c r="I2760" s="310"/>
      <c r="J2760" s="310"/>
      <c r="K2760" s="310"/>
      <c r="L2760" s="310"/>
      <c r="M2760" s="310"/>
      <c r="N2760" s="310"/>
      <c r="O2760" s="311"/>
      <c r="P2760" s="312">
        <f t="shared" si="706"/>
        <v>0</v>
      </c>
      <c r="Q2760" s="294"/>
      <c r="R2760" s="471"/>
      <c r="S2760" s="472"/>
      <c r="T2760" s="289"/>
    </row>
    <row r="2761" spans="2:20" ht="18.75" customHeight="1">
      <c r="B2761" s="292"/>
      <c r="C2761" s="343" t="s">
        <v>202</v>
      </c>
      <c r="D2761" s="310"/>
      <c r="E2761" s="310"/>
      <c r="F2761" s="310"/>
      <c r="G2761" s="310"/>
      <c r="H2761" s="310"/>
      <c r="I2761" s="310"/>
      <c r="J2761" s="310"/>
      <c r="K2761" s="310"/>
      <c r="L2761" s="310"/>
      <c r="M2761" s="310"/>
      <c r="N2761" s="310"/>
      <c r="O2761" s="311"/>
      <c r="P2761" s="312">
        <f t="shared" si="706"/>
        <v>0</v>
      </c>
      <c r="Q2761" s="294"/>
      <c r="R2761" s="471"/>
      <c r="S2761" s="472"/>
      <c r="T2761" s="289"/>
    </row>
    <row r="2762" spans="2:20" ht="18.75" customHeight="1">
      <c r="B2762" s="292"/>
      <c r="C2762" s="343" t="s">
        <v>203</v>
      </c>
      <c r="D2762" s="310"/>
      <c r="E2762" s="310"/>
      <c r="F2762" s="310"/>
      <c r="G2762" s="310"/>
      <c r="H2762" s="310"/>
      <c r="I2762" s="310"/>
      <c r="J2762" s="310"/>
      <c r="K2762" s="310"/>
      <c r="L2762" s="310"/>
      <c r="M2762" s="310"/>
      <c r="N2762" s="310"/>
      <c r="O2762" s="311"/>
      <c r="P2762" s="312">
        <f t="shared" si="706"/>
        <v>0</v>
      </c>
      <c r="Q2762" s="294"/>
      <c r="R2762" s="471"/>
      <c r="S2762" s="472"/>
      <c r="T2762" s="289"/>
    </row>
    <row r="2763" spans="2:20" ht="18.75" customHeight="1">
      <c r="B2763" s="292"/>
      <c r="C2763" s="343" t="s">
        <v>204</v>
      </c>
      <c r="D2763" s="310"/>
      <c r="E2763" s="310"/>
      <c r="F2763" s="310"/>
      <c r="G2763" s="310"/>
      <c r="H2763" s="310"/>
      <c r="I2763" s="310"/>
      <c r="J2763" s="310"/>
      <c r="K2763" s="310"/>
      <c r="L2763" s="310"/>
      <c r="M2763" s="310"/>
      <c r="N2763" s="310"/>
      <c r="O2763" s="311"/>
      <c r="P2763" s="312">
        <f t="shared" si="706"/>
        <v>0</v>
      </c>
      <c r="Q2763" s="294"/>
      <c r="R2763" s="471"/>
      <c r="S2763" s="472"/>
      <c r="T2763" s="289"/>
    </row>
    <row r="2764" spans="2:20" ht="18.75" customHeight="1">
      <c r="B2764" s="292"/>
      <c r="C2764" s="338" t="s">
        <v>205</v>
      </c>
      <c r="D2764" s="344">
        <f t="shared" ref="D2764:O2764" si="707">SUBTOTAL(9,D2754:D2763)</f>
        <v>0</v>
      </c>
      <c r="E2764" s="344">
        <f t="shared" si="707"/>
        <v>0</v>
      </c>
      <c r="F2764" s="344">
        <f t="shared" si="707"/>
        <v>0</v>
      </c>
      <c r="G2764" s="344">
        <f t="shared" si="707"/>
        <v>0</v>
      </c>
      <c r="H2764" s="344">
        <f t="shared" si="707"/>
        <v>0</v>
      </c>
      <c r="I2764" s="344">
        <f t="shared" si="707"/>
        <v>0</v>
      </c>
      <c r="J2764" s="344">
        <f t="shared" si="707"/>
        <v>0</v>
      </c>
      <c r="K2764" s="344">
        <f t="shared" si="707"/>
        <v>0</v>
      </c>
      <c r="L2764" s="344">
        <f t="shared" si="707"/>
        <v>0</v>
      </c>
      <c r="M2764" s="344">
        <f t="shared" si="707"/>
        <v>0</v>
      </c>
      <c r="N2764" s="344">
        <f t="shared" si="707"/>
        <v>0</v>
      </c>
      <c r="O2764" s="345">
        <f t="shared" si="707"/>
        <v>0</v>
      </c>
      <c r="P2764" s="312">
        <f t="shared" si="706"/>
        <v>0</v>
      </c>
      <c r="Q2764" s="294"/>
      <c r="R2764" s="471"/>
      <c r="S2764" s="472"/>
      <c r="T2764" s="289"/>
    </row>
    <row r="2765" spans="2:20" ht="18.75" customHeight="1">
      <c r="B2765" s="292"/>
      <c r="C2765" s="313" t="s">
        <v>206</v>
      </c>
      <c r="D2765" s="315"/>
      <c r="E2765" s="315"/>
      <c r="F2765" s="315"/>
      <c r="G2765" s="315"/>
      <c r="H2765" s="315"/>
      <c r="I2765" s="315"/>
      <c r="J2765" s="315"/>
      <c r="K2765" s="315"/>
      <c r="L2765" s="315"/>
      <c r="M2765" s="315"/>
      <c r="N2765" s="315"/>
      <c r="O2765" s="316"/>
      <c r="P2765" s="312">
        <f t="shared" ref="P2765:P2775" si="708">SUM(D2765:O2765)</f>
        <v>0</v>
      </c>
      <c r="Q2765" s="294"/>
      <c r="R2765" s="471"/>
      <c r="S2765" s="472"/>
      <c r="T2765" s="289"/>
    </row>
    <row r="2766" spans="2:20" ht="18.75" customHeight="1">
      <c r="B2766" s="292"/>
      <c r="C2766" s="313" t="s">
        <v>207</v>
      </c>
      <c r="D2766" s="315"/>
      <c r="E2766" s="315"/>
      <c r="F2766" s="315"/>
      <c r="G2766" s="315"/>
      <c r="H2766" s="315"/>
      <c r="I2766" s="315"/>
      <c r="J2766" s="315"/>
      <c r="K2766" s="315"/>
      <c r="L2766" s="315"/>
      <c r="M2766" s="315"/>
      <c r="N2766" s="315"/>
      <c r="O2766" s="316"/>
      <c r="P2766" s="312">
        <f t="shared" si="708"/>
        <v>0</v>
      </c>
      <c r="Q2766" s="294"/>
      <c r="R2766" s="471"/>
      <c r="S2766" s="472"/>
      <c r="T2766" s="289"/>
    </row>
    <row r="2767" spans="2:20" ht="18.75" customHeight="1">
      <c r="B2767" s="292"/>
      <c r="C2767" s="338" t="s">
        <v>208</v>
      </c>
      <c r="D2767" s="344">
        <f t="shared" ref="D2767:O2767" si="709">SUBTOTAL(9,D2765:D2766)</f>
        <v>0</v>
      </c>
      <c r="E2767" s="344">
        <f t="shared" si="709"/>
        <v>0</v>
      </c>
      <c r="F2767" s="344">
        <f t="shared" si="709"/>
        <v>0</v>
      </c>
      <c r="G2767" s="344">
        <f t="shared" si="709"/>
        <v>0</v>
      </c>
      <c r="H2767" s="344">
        <f t="shared" si="709"/>
        <v>0</v>
      </c>
      <c r="I2767" s="344">
        <f t="shared" si="709"/>
        <v>0</v>
      </c>
      <c r="J2767" s="344">
        <f t="shared" si="709"/>
        <v>0</v>
      </c>
      <c r="K2767" s="344">
        <f t="shared" si="709"/>
        <v>0</v>
      </c>
      <c r="L2767" s="344">
        <f t="shared" si="709"/>
        <v>0</v>
      </c>
      <c r="M2767" s="344">
        <f t="shared" si="709"/>
        <v>0</v>
      </c>
      <c r="N2767" s="344">
        <f t="shared" si="709"/>
        <v>0</v>
      </c>
      <c r="O2767" s="345">
        <f t="shared" si="709"/>
        <v>0</v>
      </c>
      <c r="P2767" s="312">
        <f t="shared" si="708"/>
        <v>0</v>
      </c>
      <c r="Q2767" s="294"/>
      <c r="R2767" s="471"/>
      <c r="S2767" s="472"/>
      <c r="T2767" s="289"/>
    </row>
    <row r="2768" spans="2:20" ht="18.75" customHeight="1">
      <c r="B2768" s="292"/>
      <c r="C2768" s="313" t="s">
        <v>209</v>
      </c>
      <c r="D2768" s="315"/>
      <c r="E2768" s="315"/>
      <c r="F2768" s="315"/>
      <c r="G2768" s="315"/>
      <c r="H2768" s="315"/>
      <c r="I2768" s="315"/>
      <c r="J2768" s="315"/>
      <c r="K2768" s="315"/>
      <c r="L2768" s="315"/>
      <c r="M2768" s="315"/>
      <c r="N2768" s="315"/>
      <c r="O2768" s="316"/>
      <c r="P2768" s="312">
        <f t="shared" si="708"/>
        <v>0</v>
      </c>
      <c r="Q2768" s="294"/>
      <c r="R2768" s="471"/>
      <c r="S2768" s="472"/>
      <c r="T2768" s="289"/>
    </row>
    <row r="2769" spans="2:20" ht="18.75" customHeight="1">
      <c r="B2769" s="292"/>
      <c r="C2769" s="313" t="s">
        <v>210</v>
      </c>
      <c r="D2769" s="315"/>
      <c r="E2769" s="315"/>
      <c r="F2769" s="315"/>
      <c r="G2769" s="315"/>
      <c r="H2769" s="315"/>
      <c r="I2769" s="315"/>
      <c r="J2769" s="315"/>
      <c r="K2769" s="315"/>
      <c r="L2769" s="315"/>
      <c r="M2769" s="315"/>
      <c r="N2769" s="315"/>
      <c r="O2769" s="316"/>
      <c r="P2769" s="312">
        <f t="shared" si="708"/>
        <v>0</v>
      </c>
      <c r="Q2769" s="294"/>
      <c r="R2769" s="471"/>
      <c r="S2769" s="472"/>
      <c r="T2769" s="289"/>
    </row>
    <row r="2770" spans="2:20" ht="18.75" customHeight="1">
      <c r="B2770" s="292"/>
      <c r="C2770" s="313" t="s">
        <v>211</v>
      </c>
      <c r="D2770" s="315"/>
      <c r="E2770" s="315"/>
      <c r="F2770" s="315"/>
      <c r="G2770" s="315"/>
      <c r="H2770" s="315"/>
      <c r="I2770" s="315"/>
      <c r="J2770" s="315"/>
      <c r="K2770" s="315"/>
      <c r="L2770" s="315"/>
      <c r="M2770" s="315"/>
      <c r="N2770" s="315"/>
      <c r="O2770" s="316"/>
      <c r="P2770" s="312">
        <f t="shared" si="708"/>
        <v>0</v>
      </c>
      <c r="Q2770" s="294"/>
      <c r="R2770" s="471"/>
      <c r="S2770" s="472"/>
      <c r="T2770" s="289"/>
    </row>
    <row r="2771" spans="2:20" ht="18.75" customHeight="1">
      <c r="B2771" s="292"/>
      <c r="C2771" s="313" t="s">
        <v>212</v>
      </c>
      <c r="D2771" s="315"/>
      <c r="E2771" s="315"/>
      <c r="F2771" s="315"/>
      <c r="G2771" s="315"/>
      <c r="H2771" s="315"/>
      <c r="I2771" s="315"/>
      <c r="J2771" s="315"/>
      <c r="K2771" s="315"/>
      <c r="L2771" s="315"/>
      <c r="M2771" s="315"/>
      <c r="N2771" s="315"/>
      <c r="O2771" s="316"/>
      <c r="P2771" s="312">
        <f t="shared" si="708"/>
        <v>0</v>
      </c>
      <c r="Q2771" s="294"/>
      <c r="R2771" s="471"/>
      <c r="S2771" s="472"/>
      <c r="T2771" s="289"/>
    </row>
    <row r="2772" spans="2:20" ht="18.75" customHeight="1">
      <c r="B2772" s="292"/>
      <c r="C2772" s="342" t="s">
        <v>213</v>
      </c>
      <c r="D2772" s="310"/>
      <c r="E2772" s="310"/>
      <c r="F2772" s="310"/>
      <c r="G2772" s="310"/>
      <c r="H2772" s="310"/>
      <c r="I2772" s="310"/>
      <c r="J2772" s="310"/>
      <c r="K2772" s="310"/>
      <c r="L2772" s="310"/>
      <c r="M2772" s="310"/>
      <c r="N2772" s="310"/>
      <c r="O2772" s="311"/>
      <c r="P2772" s="312">
        <f t="shared" si="708"/>
        <v>0</v>
      </c>
      <c r="Q2772" s="294"/>
      <c r="R2772" s="471"/>
      <c r="S2772" s="472"/>
      <c r="T2772" s="289"/>
    </row>
    <row r="2773" spans="2:20" ht="18.75" customHeight="1">
      <c r="B2773" s="292"/>
      <c r="C2773" s="346" t="s">
        <v>214</v>
      </c>
      <c r="D2773" s="310"/>
      <c r="E2773" s="310"/>
      <c r="F2773" s="310"/>
      <c r="G2773" s="310"/>
      <c r="H2773" s="310"/>
      <c r="I2773" s="310"/>
      <c r="J2773" s="310"/>
      <c r="K2773" s="310"/>
      <c r="L2773" s="310"/>
      <c r="M2773" s="310"/>
      <c r="N2773" s="310"/>
      <c r="O2773" s="311"/>
      <c r="P2773" s="312">
        <f t="shared" si="708"/>
        <v>0</v>
      </c>
      <c r="Q2773" s="294"/>
      <c r="R2773" s="471"/>
      <c r="S2773" s="472"/>
      <c r="T2773" s="289"/>
    </row>
    <row r="2774" spans="2:20" ht="18.75" customHeight="1">
      <c r="B2774" s="292"/>
      <c r="C2774" s="347" t="s">
        <v>215</v>
      </c>
      <c r="D2774" s="318"/>
      <c r="E2774" s="318"/>
      <c r="F2774" s="318"/>
      <c r="G2774" s="318"/>
      <c r="H2774" s="318"/>
      <c r="I2774" s="318"/>
      <c r="J2774" s="318"/>
      <c r="K2774" s="318"/>
      <c r="L2774" s="318"/>
      <c r="M2774" s="318"/>
      <c r="N2774" s="318"/>
      <c r="O2774" s="319"/>
      <c r="P2774" s="320">
        <f t="shared" si="708"/>
        <v>0</v>
      </c>
      <c r="Q2774" s="294"/>
      <c r="R2774" s="473"/>
      <c r="S2774" s="474"/>
      <c r="T2774" s="289"/>
    </row>
    <row r="2775" spans="2:20" ht="18.75" customHeight="1">
      <c r="B2775" s="292"/>
      <c r="C2775" s="348" t="s">
        <v>216</v>
      </c>
      <c r="D2775" s="322">
        <f t="shared" ref="D2775:O2775" si="710">SUBTOTAL(9,D2754:D2774)</f>
        <v>0</v>
      </c>
      <c r="E2775" s="322">
        <f t="shared" si="710"/>
        <v>0</v>
      </c>
      <c r="F2775" s="322">
        <f t="shared" si="710"/>
        <v>0</v>
      </c>
      <c r="G2775" s="322">
        <f t="shared" si="710"/>
        <v>0</v>
      </c>
      <c r="H2775" s="322">
        <f t="shared" si="710"/>
        <v>0</v>
      </c>
      <c r="I2775" s="322">
        <f t="shared" si="710"/>
        <v>0</v>
      </c>
      <c r="J2775" s="322">
        <f t="shared" si="710"/>
        <v>0</v>
      </c>
      <c r="K2775" s="322">
        <f t="shared" si="710"/>
        <v>0</v>
      </c>
      <c r="L2775" s="322">
        <f t="shared" si="710"/>
        <v>0</v>
      </c>
      <c r="M2775" s="322">
        <f t="shared" si="710"/>
        <v>0</v>
      </c>
      <c r="N2775" s="322">
        <f t="shared" si="710"/>
        <v>0</v>
      </c>
      <c r="O2775" s="323">
        <f t="shared" si="710"/>
        <v>0</v>
      </c>
      <c r="P2775" s="324">
        <f t="shared" si="708"/>
        <v>0</v>
      </c>
      <c r="Q2775" s="294"/>
      <c r="R2775" s="475"/>
      <c r="S2775" s="476"/>
      <c r="T2775" s="289"/>
    </row>
    <row r="2776" spans="2:20" ht="6" customHeight="1">
      <c r="B2776" s="292"/>
      <c r="C2776" s="294"/>
      <c r="D2776" s="294"/>
      <c r="E2776" s="294"/>
      <c r="F2776" s="294"/>
      <c r="G2776" s="294"/>
      <c r="H2776" s="294"/>
      <c r="I2776" s="294"/>
      <c r="J2776" s="294"/>
      <c r="K2776" s="294"/>
      <c r="L2776" s="294"/>
      <c r="M2776" s="294"/>
      <c r="N2776" s="294"/>
      <c r="O2776" s="294"/>
      <c r="P2776" s="294"/>
      <c r="Q2776" s="294"/>
      <c r="R2776" s="325"/>
      <c r="S2776" s="325"/>
      <c r="T2776" s="289"/>
    </row>
    <row r="2777" spans="2:20" ht="18.75" customHeight="1">
      <c r="B2777" s="326"/>
      <c r="C2777" s="342" t="s">
        <v>217</v>
      </c>
      <c r="D2777" s="327"/>
      <c r="E2777" s="327"/>
      <c r="F2777" s="327"/>
      <c r="G2777" s="327"/>
      <c r="H2777" s="327"/>
      <c r="I2777" s="327"/>
      <c r="J2777" s="327"/>
      <c r="K2777" s="327"/>
      <c r="L2777" s="327"/>
      <c r="M2777" s="327"/>
      <c r="N2777" s="327"/>
      <c r="O2777" s="328"/>
      <c r="P2777" s="329">
        <f t="shared" ref="P2777:P2778" si="711">SUM(D2777:O2777)</f>
        <v>0</v>
      </c>
      <c r="Q2777" s="294"/>
      <c r="R2777" s="471"/>
      <c r="S2777" s="472"/>
      <c r="T2777" s="289"/>
    </row>
    <row r="2778" spans="2:20" ht="18.75" customHeight="1">
      <c r="B2778" s="326"/>
      <c r="C2778" s="342" t="s">
        <v>218</v>
      </c>
      <c r="D2778" s="327"/>
      <c r="E2778" s="327"/>
      <c r="F2778" s="327"/>
      <c r="G2778" s="327"/>
      <c r="H2778" s="327"/>
      <c r="I2778" s="327"/>
      <c r="J2778" s="327"/>
      <c r="K2778" s="327"/>
      <c r="L2778" s="327"/>
      <c r="M2778" s="327"/>
      <c r="N2778" s="330"/>
      <c r="O2778" s="331"/>
      <c r="P2778" s="332">
        <f t="shared" si="711"/>
        <v>0</v>
      </c>
      <c r="Q2778" s="294"/>
      <c r="R2778" s="473"/>
      <c r="S2778" s="474"/>
      <c r="T2778" s="289"/>
    </row>
    <row r="2779" spans="2:20" s="308" customFormat="1" ht="18.75" customHeight="1">
      <c r="B2779" s="301"/>
      <c r="C2779" s="294"/>
      <c r="D2779" s="294"/>
      <c r="E2779" s="294"/>
      <c r="F2779" s="294"/>
      <c r="G2779" s="294"/>
      <c r="H2779" s="294"/>
      <c r="I2779" s="294"/>
      <c r="J2779" s="294"/>
      <c r="K2779" s="294"/>
      <c r="L2779" s="294"/>
      <c r="M2779" s="294"/>
      <c r="N2779" s="349" t="s">
        <v>219</v>
      </c>
      <c r="O2779" s="349"/>
      <c r="P2779" s="335">
        <f t="shared" si="702"/>
        <v>0</v>
      </c>
      <c r="Q2779" s="306"/>
      <c r="R2779" s="477"/>
      <c r="S2779" s="478"/>
      <c r="T2779" s="307"/>
    </row>
    <row r="2780" spans="2:20" ht="30" customHeight="1">
      <c r="B2780" s="289"/>
      <c r="C2780" s="294"/>
      <c r="D2780" s="294"/>
      <c r="E2780" s="294"/>
      <c r="F2780" s="294"/>
      <c r="G2780" s="294"/>
      <c r="H2780" s="294"/>
      <c r="I2780" s="294"/>
      <c r="J2780" s="294"/>
      <c r="K2780" s="294"/>
      <c r="L2780" s="294"/>
      <c r="M2780" s="294"/>
      <c r="N2780" s="294"/>
      <c r="O2780" s="294"/>
      <c r="P2780" s="294"/>
      <c r="Q2780" s="294"/>
      <c r="R2780" s="294"/>
      <c r="S2780" s="294"/>
      <c r="T2780" s="289"/>
    </row>
    <row r="2781" spans="2:20" ht="18.75" customHeight="1">
      <c r="B2781" s="292">
        <f t="shared" ref="B2781" si="712">D2781</f>
        <v>0</v>
      </c>
      <c r="C2781" s="337" t="s">
        <v>183</v>
      </c>
      <c r="D2781" s="479"/>
      <c r="E2781" s="480"/>
      <c r="F2781" s="480"/>
      <c r="G2781" s="480"/>
      <c r="H2781" s="480"/>
      <c r="I2781" s="481"/>
      <c r="J2781" s="294"/>
      <c r="K2781" s="294"/>
      <c r="L2781" s="295"/>
      <c r="M2781" s="294"/>
      <c r="N2781" s="294"/>
      <c r="O2781" s="294"/>
      <c r="P2781" s="296"/>
      <c r="Q2781" s="294"/>
      <c r="R2781" s="296"/>
      <c r="S2781" s="296"/>
      <c r="T2781" s="289"/>
    </row>
    <row r="2782" spans="2:20" ht="18.75" customHeight="1">
      <c r="B2782" s="292"/>
      <c r="C2782" s="338" t="s">
        <v>184</v>
      </c>
      <c r="D2782" s="479"/>
      <c r="E2782" s="480"/>
      <c r="F2782" s="480"/>
      <c r="G2782" s="480"/>
      <c r="H2782" s="480"/>
      <c r="I2782" s="481"/>
      <c r="J2782" s="294"/>
      <c r="K2782" s="295"/>
      <c r="L2782" s="294"/>
      <c r="M2782" s="294"/>
      <c r="N2782" s="294"/>
      <c r="O2782" s="294"/>
      <c r="P2782" s="296"/>
      <c r="Q2782" s="294"/>
      <c r="R2782" s="296"/>
      <c r="S2782" s="296"/>
      <c r="T2782" s="289"/>
    </row>
    <row r="2783" spans="2:20" ht="18.75" customHeight="1">
      <c r="B2783" s="292">
        <f t="shared" ref="B2783:B2785" si="713">D2783</f>
        <v>0</v>
      </c>
      <c r="C2783" s="338" t="s">
        <v>8</v>
      </c>
      <c r="D2783" s="479"/>
      <c r="E2783" s="480"/>
      <c r="F2783" s="480"/>
      <c r="G2783" s="480"/>
      <c r="H2783" s="480"/>
      <c r="I2783" s="481"/>
      <c r="J2783" s="294"/>
      <c r="K2783" s="294"/>
      <c r="L2783" s="295"/>
      <c r="M2783" s="294"/>
      <c r="N2783" s="294"/>
      <c r="O2783" s="294"/>
      <c r="P2783" s="296"/>
      <c r="Q2783" s="294"/>
      <c r="R2783" s="339" t="s">
        <v>185</v>
      </c>
      <c r="S2783" s="340"/>
      <c r="T2783" s="289"/>
    </row>
    <row r="2784" spans="2:20" ht="18.75" customHeight="1">
      <c r="B2784" s="292">
        <f t="shared" si="713"/>
        <v>0</v>
      </c>
      <c r="C2784" s="338" t="s">
        <v>186</v>
      </c>
      <c r="D2784" s="479"/>
      <c r="E2784" s="480"/>
      <c r="F2784" s="480"/>
      <c r="G2784" s="480"/>
      <c r="H2784" s="480"/>
      <c r="I2784" s="481"/>
      <c r="J2784" s="294"/>
      <c r="K2784" s="294"/>
      <c r="L2784" s="295"/>
      <c r="M2784" s="294"/>
      <c r="N2784" s="294"/>
      <c r="O2784" s="294"/>
      <c r="P2784" s="296"/>
      <c r="Q2784" s="294"/>
      <c r="R2784" s="298" t="s">
        <v>189</v>
      </c>
      <c r="S2784" s="299"/>
      <c r="T2784" s="289"/>
    </row>
    <row r="2785" spans="2:24" ht="18.75" customHeight="1">
      <c r="B2785" s="292">
        <f t="shared" si="713"/>
        <v>0</v>
      </c>
      <c r="C2785" s="338" t="s">
        <v>190</v>
      </c>
      <c r="D2785" s="479"/>
      <c r="E2785" s="480"/>
      <c r="F2785" s="480"/>
      <c r="G2785" s="480"/>
      <c r="H2785" s="480"/>
      <c r="I2785" s="481"/>
      <c r="J2785" s="294"/>
      <c r="K2785" s="294"/>
      <c r="L2785" s="295"/>
      <c r="M2785" s="294"/>
      <c r="N2785" s="294"/>
      <c r="O2785" s="294"/>
      <c r="P2785" s="296"/>
      <c r="Q2785" s="294"/>
      <c r="R2785" s="298" t="s">
        <v>191</v>
      </c>
      <c r="S2785" s="299"/>
      <c r="T2785" s="289"/>
    </row>
    <row r="2786" spans="2:24" ht="18.75" customHeight="1">
      <c r="B2786" s="292"/>
      <c r="C2786" s="338" t="s">
        <v>172</v>
      </c>
      <c r="D2786" s="471"/>
      <c r="E2786" s="482"/>
      <c r="F2786" s="482"/>
      <c r="G2786" s="482"/>
      <c r="H2786" s="482"/>
      <c r="I2786" s="472"/>
      <c r="J2786" s="294"/>
      <c r="K2786" s="295"/>
      <c r="L2786" s="294"/>
      <c r="M2786" s="294"/>
      <c r="N2786" s="294"/>
      <c r="O2786" s="294"/>
      <c r="P2786" s="296"/>
      <c r="Q2786" s="294"/>
      <c r="R2786" s="298" t="s">
        <v>192</v>
      </c>
      <c r="S2786" s="299"/>
      <c r="T2786" s="289"/>
    </row>
    <row r="2787" spans="2:24" ht="18.75" customHeight="1">
      <c r="B2787" s="341">
        <f t="shared" ref="B2787" si="714">D2787</f>
        <v>0</v>
      </c>
      <c r="C2787" s="338" t="s">
        <v>193</v>
      </c>
      <c r="D2787" s="483"/>
      <c r="E2787" s="484"/>
      <c r="F2787" s="484"/>
      <c r="G2787" s="484"/>
      <c r="H2787" s="484"/>
      <c r="I2787" s="485"/>
      <c r="J2787" s="294"/>
      <c r="K2787" s="295"/>
      <c r="L2787" s="294"/>
      <c r="M2787" s="294"/>
      <c r="N2787" s="294"/>
      <c r="O2787" s="294"/>
      <c r="P2787" s="296"/>
      <c r="Q2787" s="294"/>
      <c r="R2787" s="296"/>
      <c r="S2787" s="296"/>
      <c r="T2787" s="289"/>
    </row>
    <row r="2788" spans="2:24" ht="12" customHeight="1">
      <c r="B2788" s="292"/>
      <c r="C2788" s="294"/>
      <c r="D2788" s="294"/>
      <c r="E2788" s="294"/>
      <c r="F2788" s="294"/>
      <c r="G2788" s="294"/>
      <c r="H2788" s="294"/>
      <c r="I2788" s="294"/>
      <c r="J2788" s="294"/>
      <c r="K2788" s="294"/>
      <c r="L2788" s="294"/>
      <c r="M2788" s="294"/>
      <c r="N2788" s="294"/>
      <c r="O2788" s="294"/>
      <c r="P2788" s="294"/>
      <c r="Q2788" s="294"/>
      <c r="R2788" s="294"/>
      <c r="S2788" s="294"/>
      <c r="T2788" s="289"/>
    </row>
    <row r="2789" spans="2:24" s="308" customFormat="1" ht="18.75" customHeight="1">
      <c r="B2789" s="301"/>
      <c r="C2789" s="338" t="s">
        <v>187</v>
      </c>
      <c r="D2789" s="303"/>
      <c r="E2789" s="303"/>
      <c r="F2789" s="303"/>
      <c r="G2789" s="303"/>
      <c r="H2789" s="303"/>
      <c r="I2789" s="303"/>
      <c r="J2789" s="303"/>
      <c r="K2789" s="303"/>
      <c r="L2789" s="303"/>
      <c r="M2789" s="303"/>
      <c r="N2789" s="303"/>
      <c r="O2789" s="304"/>
      <c r="P2789" s="305" t="s">
        <v>188</v>
      </c>
      <c r="Q2789" s="306"/>
      <c r="R2789" s="486" t="s">
        <v>194</v>
      </c>
      <c r="S2789" s="487"/>
      <c r="T2789" s="307"/>
      <c r="V2789" s="288"/>
      <c r="W2789" s="288"/>
      <c r="X2789" s="288"/>
    </row>
    <row r="2790" spans="2:24" ht="6" customHeight="1">
      <c r="B2790" s="292"/>
      <c r="C2790" s="294"/>
      <c r="D2790" s="294"/>
      <c r="E2790" s="294"/>
      <c r="F2790" s="294"/>
      <c r="G2790" s="294"/>
      <c r="H2790" s="294"/>
      <c r="I2790" s="294"/>
      <c r="J2790" s="294"/>
      <c r="K2790" s="294"/>
      <c r="L2790" s="294"/>
      <c r="M2790" s="294"/>
      <c r="N2790" s="294"/>
      <c r="O2790" s="294"/>
      <c r="P2790" s="294"/>
      <c r="Q2790" s="294"/>
      <c r="R2790" s="294"/>
      <c r="S2790" s="294"/>
      <c r="T2790" s="289"/>
    </row>
    <row r="2791" spans="2:24" ht="18.75" customHeight="1">
      <c r="B2791" s="292"/>
      <c r="C2791" s="342" t="s">
        <v>195</v>
      </c>
      <c r="D2791" s="310"/>
      <c r="E2791" s="310"/>
      <c r="F2791" s="310"/>
      <c r="G2791" s="310"/>
      <c r="H2791" s="310"/>
      <c r="I2791" s="310"/>
      <c r="J2791" s="310"/>
      <c r="K2791" s="310"/>
      <c r="L2791" s="310"/>
      <c r="M2791" s="310"/>
      <c r="N2791" s="310"/>
      <c r="O2791" s="311"/>
      <c r="P2791" s="312">
        <f t="shared" ref="P2791:P2801" si="715">SUM(D2791:O2791)</f>
        <v>0</v>
      </c>
      <c r="Q2791" s="294"/>
      <c r="R2791" s="471"/>
      <c r="S2791" s="472"/>
      <c r="T2791" s="289"/>
    </row>
    <row r="2792" spans="2:24" ht="18.75" customHeight="1">
      <c r="B2792" s="292"/>
      <c r="C2792" s="342" t="s">
        <v>196</v>
      </c>
      <c r="D2792" s="155"/>
      <c r="E2792" s="155"/>
      <c r="F2792" s="155"/>
      <c r="G2792" s="155"/>
      <c r="H2792" s="155"/>
      <c r="I2792" s="155"/>
      <c r="J2792" s="155"/>
      <c r="K2792" s="155"/>
      <c r="L2792" s="155"/>
      <c r="M2792" s="155"/>
      <c r="N2792" s="155"/>
      <c r="O2792" s="156"/>
      <c r="P2792" s="312">
        <f t="shared" si="715"/>
        <v>0</v>
      </c>
      <c r="Q2792" s="294"/>
      <c r="R2792" s="471"/>
      <c r="S2792" s="472"/>
      <c r="T2792" s="289"/>
    </row>
    <row r="2793" spans="2:24" ht="18.75" customHeight="1">
      <c r="B2793" s="292"/>
      <c r="C2793" s="343" t="s">
        <v>197</v>
      </c>
      <c r="D2793" s="310"/>
      <c r="E2793" s="310"/>
      <c r="F2793" s="310"/>
      <c r="G2793" s="310"/>
      <c r="H2793" s="310"/>
      <c r="I2793" s="310"/>
      <c r="J2793" s="310"/>
      <c r="K2793" s="310"/>
      <c r="L2793" s="310"/>
      <c r="M2793" s="310"/>
      <c r="N2793" s="310"/>
      <c r="O2793" s="311"/>
      <c r="P2793" s="312">
        <f t="shared" si="715"/>
        <v>0</v>
      </c>
      <c r="Q2793" s="294"/>
      <c r="R2793" s="471"/>
      <c r="S2793" s="472"/>
      <c r="T2793" s="289"/>
    </row>
    <row r="2794" spans="2:24" ht="18.75" customHeight="1">
      <c r="B2794" s="292"/>
      <c r="C2794" s="343" t="s">
        <v>198</v>
      </c>
      <c r="D2794" s="310"/>
      <c r="E2794" s="310"/>
      <c r="F2794" s="310"/>
      <c r="G2794" s="310"/>
      <c r="H2794" s="310"/>
      <c r="I2794" s="310"/>
      <c r="J2794" s="310"/>
      <c r="K2794" s="310"/>
      <c r="L2794" s="310"/>
      <c r="M2794" s="310"/>
      <c r="N2794" s="310"/>
      <c r="O2794" s="311"/>
      <c r="P2794" s="312">
        <f t="shared" si="715"/>
        <v>0</v>
      </c>
      <c r="Q2794" s="294"/>
      <c r="R2794" s="471"/>
      <c r="S2794" s="472"/>
      <c r="T2794" s="289"/>
    </row>
    <row r="2795" spans="2:24" ht="18.75" customHeight="1">
      <c r="B2795" s="292"/>
      <c r="C2795" s="343" t="s">
        <v>199</v>
      </c>
      <c r="D2795" s="310"/>
      <c r="E2795" s="310"/>
      <c r="F2795" s="310"/>
      <c r="G2795" s="310"/>
      <c r="H2795" s="310"/>
      <c r="I2795" s="310"/>
      <c r="J2795" s="310"/>
      <c r="K2795" s="310"/>
      <c r="L2795" s="310"/>
      <c r="M2795" s="310"/>
      <c r="N2795" s="310"/>
      <c r="O2795" s="311"/>
      <c r="P2795" s="312">
        <f t="shared" si="715"/>
        <v>0</v>
      </c>
      <c r="Q2795" s="294"/>
      <c r="R2795" s="471"/>
      <c r="S2795" s="472"/>
      <c r="T2795" s="289"/>
    </row>
    <row r="2796" spans="2:24" ht="18.75" customHeight="1">
      <c r="B2796" s="292"/>
      <c r="C2796" s="343" t="s">
        <v>200</v>
      </c>
      <c r="D2796" s="310"/>
      <c r="E2796" s="310"/>
      <c r="F2796" s="310"/>
      <c r="G2796" s="310"/>
      <c r="H2796" s="310"/>
      <c r="I2796" s="310"/>
      <c r="J2796" s="310"/>
      <c r="K2796" s="310"/>
      <c r="L2796" s="310"/>
      <c r="M2796" s="310"/>
      <c r="N2796" s="310"/>
      <c r="O2796" s="311"/>
      <c r="P2796" s="312">
        <f t="shared" si="715"/>
        <v>0</v>
      </c>
      <c r="Q2796" s="294"/>
      <c r="R2796" s="471"/>
      <c r="S2796" s="472"/>
      <c r="T2796" s="289"/>
    </row>
    <row r="2797" spans="2:24" ht="18.75" customHeight="1">
      <c r="B2797" s="292"/>
      <c r="C2797" s="343" t="s">
        <v>201</v>
      </c>
      <c r="D2797" s="310"/>
      <c r="E2797" s="310"/>
      <c r="F2797" s="310"/>
      <c r="G2797" s="310"/>
      <c r="H2797" s="310"/>
      <c r="I2797" s="310"/>
      <c r="J2797" s="310"/>
      <c r="K2797" s="310"/>
      <c r="L2797" s="310"/>
      <c r="M2797" s="310"/>
      <c r="N2797" s="310"/>
      <c r="O2797" s="311"/>
      <c r="P2797" s="312">
        <f t="shared" si="715"/>
        <v>0</v>
      </c>
      <c r="Q2797" s="294"/>
      <c r="R2797" s="471"/>
      <c r="S2797" s="472"/>
      <c r="T2797" s="289"/>
    </row>
    <row r="2798" spans="2:24" ht="18.75" customHeight="1">
      <c r="B2798" s="292"/>
      <c r="C2798" s="343" t="s">
        <v>202</v>
      </c>
      <c r="D2798" s="310"/>
      <c r="E2798" s="310"/>
      <c r="F2798" s="310"/>
      <c r="G2798" s="310"/>
      <c r="H2798" s="310"/>
      <c r="I2798" s="310"/>
      <c r="J2798" s="310"/>
      <c r="K2798" s="310"/>
      <c r="L2798" s="310"/>
      <c r="M2798" s="310"/>
      <c r="N2798" s="310"/>
      <c r="O2798" s="311"/>
      <c r="P2798" s="312">
        <f t="shared" si="715"/>
        <v>0</v>
      </c>
      <c r="Q2798" s="294"/>
      <c r="R2798" s="471"/>
      <c r="S2798" s="472"/>
      <c r="T2798" s="289"/>
    </row>
    <row r="2799" spans="2:24" ht="18.75" customHeight="1">
      <c r="B2799" s="292"/>
      <c r="C2799" s="343" t="s">
        <v>203</v>
      </c>
      <c r="D2799" s="310"/>
      <c r="E2799" s="310"/>
      <c r="F2799" s="310"/>
      <c r="G2799" s="310"/>
      <c r="H2799" s="310"/>
      <c r="I2799" s="310"/>
      <c r="J2799" s="310"/>
      <c r="K2799" s="310"/>
      <c r="L2799" s="310"/>
      <c r="M2799" s="310"/>
      <c r="N2799" s="310"/>
      <c r="O2799" s="311"/>
      <c r="P2799" s="312">
        <f t="shared" si="715"/>
        <v>0</v>
      </c>
      <c r="Q2799" s="294"/>
      <c r="R2799" s="471"/>
      <c r="S2799" s="472"/>
      <c r="T2799" s="289"/>
    </row>
    <row r="2800" spans="2:24" ht="18.75" customHeight="1">
      <c r="B2800" s="292"/>
      <c r="C2800" s="343" t="s">
        <v>204</v>
      </c>
      <c r="D2800" s="310"/>
      <c r="E2800" s="310"/>
      <c r="F2800" s="310"/>
      <c r="G2800" s="310"/>
      <c r="H2800" s="310"/>
      <c r="I2800" s="310"/>
      <c r="J2800" s="310"/>
      <c r="K2800" s="310"/>
      <c r="L2800" s="310"/>
      <c r="M2800" s="310"/>
      <c r="N2800" s="310"/>
      <c r="O2800" s="311"/>
      <c r="P2800" s="312">
        <f t="shared" si="715"/>
        <v>0</v>
      </c>
      <c r="Q2800" s="294"/>
      <c r="R2800" s="471"/>
      <c r="S2800" s="472"/>
      <c r="T2800" s="289"/>
    </row>
    <row r="2801" spans="2:20" ht="18.75" customHeight="1">
      <c r="B2801" s="292"/>
      <c r="C2801" s="338" t="s">
        <v>205</v>
      </c>
      <c r="D2801" s="344">
        <f t="shared" ref="D2801:O2801" si="716">SUBTOTAL(9,D2791:D2800)</f>
        <v>0</v>
      </c>
      <c r="E2801" s="344">
        <f t="shared" si="716"/>
        <v>0</v>
      </c>
      <c r="F2801" s="344">
        <f t="shared" si="716"/>
        <v>0</v>
      </c>
      <c r="G2801" s="344">
        <f t="shared" si="716"/>
        <v>0</v>
      </c>
      <c r="H2801" s="344">
        <f t="shared" si="716"/>
        <v>0</v>
      </c>
      <c r="I2801" s="344">
        <f t="shared" si="716"/>
        <v>0</v>
      </c>
      <c r="J2801" s="344">
        <f t="shared" si="716"/>
        <v>0</v>
      </c>
      <c r="K2801" s="344">
        <f t="shared" si="716"/>
        <v>0</v>
      </c>
      <c r="L2801" s="344">
        <f t="shared" si="716"/>
        <v>0</v>
      </c>
      <c r="M2801" s="344">
        <f t="shared" si="716"/>
        <v>0</v>
      </c>
      <c r="N2801" s="344">
        <f t="shared" si="716"/>
        <v>0</v>
      </c>
      <c r="O2801" s="345">
        <f t="shared" si="716"/>
        <v>0</v>
      </c>
      <c r="P2801" s="312">
        <f t="shared" si="715"/>
        <v>0</v>
      </c>
      <c r="Q2801" s="294"/>
      <c r="R2801" s="471"/>
      <c r="S2801" s="472"/>
      <c r="T2801" s="289"/>
    </row>
    <row r="2802" spans="2:20" ht="18.75" customHeight="1">
      <c r="B2802" s="292"/>
      <c r="C2802" s="313" t="s">
        <v>206</v>
      </c>
      <c r="D2802" s="315"/>
      <c r="E2802" s="315"/>
      <c r="F2802" s="315"/>
      <c r="G2802" s="315"/>
      <c r="H2802" s="315"/>
      <c r="I2802" s="315"/>
      <c r="J2802" s="315"/>
      <c r="K2802" s="315"/>
      <c r="L2802" s="315"/>
      <c r="M2802" s="315"/>
      <c r="N2802" s="315"/>
      <c r="O2802" s="316"/>
      <c r="P2802" s="312">
        <f t="shared" ref="P2802:P2812" si="717">SUM(D2802:O2802)</f>
        <v>0</v>
      </c>
      <c r="Q2802" s="294"/>
      <c r="R2802" s="471"/>
      <c r="S2802" s="472"/>
      <c r="T2802" s="289"/>
    </row>
    <row r="2803" spans="2:20" ht="18.75" customHeight="1">
      <c r="B2803" s="292"/>
      <c r="C2803" s="313" t="s">
        <v>207</v>
      </c>
      <c r="D2803" s="315"/>
      <c r="E2803" s="315"/>
      <c r="F2803" s="315"/>
      <c r="G2803" s="315"/>
      <c r="H2803" s="315"/>
      <c r="I2803" s="315"/>
      <c r="J2803" s="315"/>
      <c r="K2803" s="315"/>
      <c r="L2803" s="315"/>
      <c r="M2803" s="315"/>
      <c r="N2803" s="315"/>
      <c r="O2803" s="316"/>
      <c r="P2803" s="312">
        <f t="shared" si="717"/>
        <v>0</v>
      </c>
      <c r="Q2803" s="294"/>
      <c r="R2803" s="471"/>
      <c r="S2803" s="472"/>
      <c r="T2803" s="289"/>
    </row>
    <row r="2804" spans="2:20" ht="18.75" customHeight="1">
      <c r="B2804" s="292"/>
      <c r="C2804" s="338" t="s">
        <v>208</v>
      </c>
      <c r="D2804" s="344">
        <f t="shared" ref="D2804:O2804" si="718">SUBTOTAL(9,D2802:D2803)</f>
        <v>0</v>
      </c>
      <c r="E2804" s="344">
        <f t="shared" si="718"/>
        <v>0</v>
      </c>
      <c r="F2804" s="344">
        <f t="shared" si="718"/>
        <v>0</v>
      </c>
      <c r="G2804" s="344">
        <f t="shared" si="718"/>
        <v>0</v>
      </c>
      <c r="H2804" s="344">
        <f t="shared" si="718"/>
        <v>0</v>
      </c>
      <c r="I2804" s="344">
        <f t="shared" si="718"/>
        <v>0</v>
      </c>
      <c r="J2804" s="344">
        <f t="shared" si="718"/>
        <v>0</v>
      </c>
      <c r="K2804" s="344">
        <f t="shared" si="718"/>
        <v>0</v>
      </c>
      <c r="L2804" s="344">
        <f t="shared" si="718"/>
        <v>0</v>
      </c>
      <c r="M2804" s="344">
        <f t="shared" si="718"/>
        <v>0</v>
      </c>
      <c r="N2804" s="344">
        <f t="shared" si="718"/>
        <v>0</v>
      </c>
      <c r="O2804" s="345">
        <f t="shared" si="718"/>
        <v>0</v>
      </c>
      <c r="P2804" s="312">
        <f t="shared" si="717"/>
        <v>0</v>
      </c>
      <c r="Q2804" s="294"/>
      <c r="R2804" s="471"/>
      <c r="S2804" s="472"/>
      <c r="T2804" s="289"/>
    </row>
    <row r="2805" spans="2:20" ht="18.75" customHeight="1">
      <c r="B2805" s="292"/>
      <c r="C2805" s="313" t="s">
        <v>209</v>
      </c>
      <c r="D2805" s="315"/>
      <c r="E2805" s="315"/>
      <c r="F2805" s="315"/>
      <c r="G2805" s="315"/>
      <c r="H2805" s="315"/>
      <c r="I2805" s="315"/>
      <c r="J2805" s="315"/>
      <c r="K2805" s="315"/>
      <c r="L2805" s="315"/>
      <c r="M2805" s="315"/>
      <c r="N2805" s="315"/>
      <c r="O2805" s="316"/>
      <c r="P2805" s="312">
        <f t="shared" si="717"/>
        <v>0</v>
      </c>
      <c r="Q2805" s="294"/>
      <c r="R2805" s="471"/>
      <c r="S2805" s="472"/>
      <c r="T2805" s="289"/>
    </row>
    <row r="2806" spans="2:20" ht="18.75" customHeight="1">
      <c r="B2806" s="292"/>
      <c r="C2806" s="313" t="s">
        <v>210</v>
      </c>
      <c r="D2806" s="315"/>
      <c r="E2806" s="315"/>
      <c r="F2806" s="315"/>
      <c r="G2806" s="315"/>
      <c r="H2806" s="315"/>
      <c r="I2806" s="315"/>
      <c r="J2806" s="315"/>
      <c r="K2806" s="315"/>
      <c r="L2806" s="315"/>
      <c r="M2806" s="315"/>
      <c r="N2806" s="315"/>
      <c r="O2806" s="316"/>
      <c r="P2806" s="312">
        <f t="shared" si="717"/>
        <v>0</v>
      </c>
      <c r="Q2806" s="294"/>
      <c r="R2806" s="471"/>
      <c r="S2806" s="472"/>
      <c r="T2806" s="289"/>
    </row>
    <row r="2807" spans="2:20" ht="18.75" customHeight="1">
      <c r="B2807" s="292"/>
      <c r="C2807" s="313" t="s">
        <v>211</v>
      </c>
      <c r="D2807" s="315"/>
      <c r="E2807" s="315"/>
      <c r="F2807" s="315"/>
      <c r="G2807" s="315"/>
      <c r="H2807" s="315"/>
      <c r="I2807" s="315"/>
      <c r="J2807" s="315"/>
      <c r="K2807" s="315"/>
      <c r="L2807" s="315"/>
      <c r="M2807" s="315"/>
      <c r="N2807" s="315"/>
      <c r="O2807" s="316"/>
      <c r="P2807" s="312">
        <f t="shared" si="717"/>
        <v>0</v>
      </c>
      <c r="Q2807" s="294"/>
      <c r="R2807" s="471"/>
      <c r="S2807" s="472"/>
      <c r="T2807" s="289"/>
    </row>
    <row r="2808" spans="2:20" ht="18.75" customHeight="1">
      <c r="B2808" s="292"/>
      <c r="C2808" s="313" t="s">
        <v>212</v>
      </c>
      <c r="D2808" s="315"/>
      <c r="E2808" s="315"/>
      <c r="F2808" s="315"/>
      <c r="G2808" s="315"/>
      <c r="H2808" s="315"/>
      <c r="I2808" s="315"/>
      <c r="J2808" s="315"/>
      <c r="K2808" s="315"/>
      <c r="L2808" s="315"/>
      <c r="M2808" s="315"/>
      <c r="N2808" s="315"/>
      <c r="O2808" s="316"/>
      <c r="P2808" s="312">
        <f t="shared" si="717"/>
        <v>0</v>
      </c>
      <c r="Q2808" s="294"/>
      <c r="R2808" s="471"/>
      <c r="S2808" s="472"/>
      <c r="T2808" s="289"/>
    </row>
    <row r="2809" spans="2:20" ht="18.75" customHeight="1">
      <c r="B2809" s="292"/>
      <c r="C2809" s="342" t="s">
        <v>213</v>
      </c>
      <c r="D2809" s="310"/>
      <c r="E2809" s="310"/>
      <c r="F2809" s="310"/>
      <c r="G2809" s="310"/>
      <c r="H2809" s="310"/>
      <c r="I2809" s="310"/>
      <c r="J2809" s="310"/>
      <c r="K2809" s="310"/>
      <c r="L2809" s="310"/>
      <c r="M2809" s="310"/>
      <c r="N2809" s="310"/>
      <c r="O2809" s="311"/>
      <c r="P2809" s="312">
        <f t="shared" si="717"/>
        <v>0</v>
      </c>
      <c r="Q2809" s="294"/>
      <c r="R2809" s="471"/>
      <c r="S2809" s="472"/>
      <c r="T2809" s="289"/>
    </row>
    <row r="2810" spans="2:20" ht="18.75" customHeight="1">
      <c r="B2810" s="292"/>
      <c r="C2810" s="346" t="s">
        <v>214</v>
      </c>
      <c r="D2810" s="310"/>
      <c r="E2810" s="310"/>
      <c r="F2810" s="310"/>
      <c r="G2810" s="310"/>
      <c r="H2810" s="310"/>
      <c r="I2810" s="310"/>
      <c r="J2810" s="310"/>
      <c r="K2810" s="310"/>
      <c r="L2810" s="310"/>
      <c r="M2810" s="310"/>
      <c r="N2810" s="310"/>
      <c r="O2810" s="311"/>
      <c r="P2810" s="312">
        <f t="shared" si="717"/>
        <v>0</v>
      </c>
      <c r="Q2810" s="294"/>
      <c r="R2810" s="471"/>
      <c r="S2810" s="472"/>
      <c r="T2810" s="289"/>
    </row>
    <row r="2811" spans="2:20" ht="18.75" customHeight="1">
      <c r="B2811" s="292"/>
      <c r="C2811" s="347" t="s">
        <v>215</v>
      </c>
      <c r="D2811" s="318"/>
      <c r="E2811" s="318"/>
      <c r="F2811" s="318"/>
      <c r="G2811" s="318"/>
      <c r="H2811" s="318"/>
      <c r="I2811" s="318"/>
      <c r="J2811" s="318"/>
      <c r="K2811" s="318"/>
      <c r="L2811" s="318"/>
      <c r="M2811" s="318"/>
      <c r="N2811" s="318"/>
      <c r="O2811" s="319"/>
      <c r="P2811" s="320">
        <f t="shared" si="717"/>
        <v>0</v>
      </c>
      <c r="Q2811" s="294"/>
      <c r="R2811" s="473"/>
      <c r="S2811" s="474"/>
      <c r="T2811" s="289"/>
    </row>
    <row r="2812" spans="2:20" ht="18.75" customHeight="1">
      <c r="B2812" s="292"/>
      <c r="C2812" s="348" t="s">
        <v>216</v>
      </c>
      <c r="D2812" s="322">
        <f t="shared" ref="D2812:O2812" si="719">SUBTOTAL(9,D2791:D2811)</f>
        <v>0</v>
      </c>
      <c r="E2812" s="322">
        <f t="shared" si="719"/>
        <v>0</v>
      </c>
      <c r="F2812" s="322">
        <f t="shared" si="719"/>
        <v>0</v>
      </c>
      <c r="G2812" s="322">
        <f t="shared" si="719"/>
        <v>0</v>
      </c>
      <c r="H2812" s="322">
        <f t="shared" si="719"/>
        <v>0</v>
      </c>
      <c r="I2812" s="322">
        <f t="shared" si="719"/>
        <v>0</v>
      </c>
      <c r="J2812" s="322">
        <f t="shared" si="719"/>
        <v>0</v>
      </c>
      <c r="K2812" s="322">
        <f t="shared" si="719"/>
        <v>0</v>
      </c>
      <c r="L2812" s="322">
        <f t="shared" si="719"/>
        <v>0</v>
      </c>
      <c r="M2812" s="322">
        <f t="shared" si="719"/>
        <v>0</v>
      </c>
      <c r="N2812" s="322">
        <f t="shared" si="719"/>
        <v>0</v>
      </c>
      <c r="O2812" s="323">
        <f t="shared" si="719"/>
        <v>0</v>
      </c>
      <c r="P2812" s="324">
        <f t="shared" si="717"/>
        <v>0</v>
      </c>
      <c r="Q2812" s="294"/>
      <c r="R2812" s="475"/>
      <c r="S2812" s="476"/>
      <c r="T2812" s="289"/>
    </row>
    <row r="2813" spans="2:20" ht="6" customHeight="1">
      <c r="B2813" s="292"/>
      <c r="C2813" s="294"/>
      <c r="D2813" s="294"/>
      <c r="E2813" s="294"/>
      <c r="F2813" s="294"/>
      <c r="G2813" s="294"/>
      <c r="H2813" s="294"/>
      <c r="I2813" s="294"/>
      <c r="J2813" s="294"/>
      <c r="K2813" s="294"/>
      <c r="L2813" s="294"/>
      <c r="M2813" s="294"/>
      <c r="N2813" s="294"/>
      <c r="O2813" s="294"/>
      <c r="P2813" s="294"/>
      <c r="Q2813" s="294"/>
      <c r="R2813" s="325"/>
      <c r="S2813" s="325"/>
      <c r="T2813" s="289"/>
    </row>
    <row r="2814" spans="2:20" ht="18.75" customHeight="1">
      <c r="B2814" s="326"/>
      <c r="C2814" s="342" t="s">
        <v>217</v>
      </c>
      <c r="D2814" s="327"/>
      <c r="E2814" s="327"/>
      <c r="F2814" s="327"/>
      <c r="G2814" s="327"/>
      <c r="H2814" s="327"/>
      <c r="I2814" s="327"/>
      <c r="J2814" s="327"/>
      <c r="K2814" s="327"/>
      <c r="L2814" s="327"/>
      <c r="M2814" s="327"/>
      <c r="N2814" s="327"/>
      <c r="O2814" s="328"/>
      <c r="P2814" s="329">
        <f t="shared" ref="P2814:P2815" si="720">SUM(D2814:O2814)</f>
        <v>0</v>
      </c>
      <c r="Q2814" s="294"/>
      <c r="R2814" s="471"/>
      <c r="S2814" s="472"/>
      <c r="T2814" s="289"/>
    </row>
    <row r="2815" spans="2:20" ht="18.75" customHeight="1">
      <c r="B2815" s="326"/>
      <c r="C2815" s="342" t="s">
        <v>218</v>
      </c>
      <c r="D2815" s="327"/>
      <c r="E2815" s="327"/>
      <c r="F2815" s="327"/>
      <c r="G2815" s="327"/>
      <c r="H2815" s="327"/>
      <c r="I2815" s="327"/>
      <c r="J2815" s="327"/>
      <c r="K2815" s="327"/>
      <c r="L2815" s="327"/>
      <c r="M2815" s="327"/>
      <c r="N2815" s="330"/>
      <c r="O2815" s="331"/>
      <c r="P2815" s="332">
        <f t="shared" si="720"/>
        <v>0</v>
      </c>
      <c r="Q2815" s="294"/>
      <c r="R2815" s="473"/>
      <c r="S2815" s="474"/>
      <c r="T2815" s="289"/>
    </row>
    <row r="2816" spans="2:20" s="308" customFormat="1" ht="18.75" customHeight="1">
      <c r="B2816" s="301"/>
      <c r="C2816" s="294"/>
      <c r="D2816" s="294"/>
      <c r="E2816" s="294"/>
      <c r="F2816" s="294"/>
      <c r="G2816" s="294"/>
      <c r="H2816" s="294"/>
      <c r="I2816" s="294"/>
      <c r="J2816" s="294"/>
      <c r="K2816" s="294"/>
      <c r="L2816" s="294"/>
      <c r="M2816" s="294"/>
      <c r="N2816" s="349" t="s">
        <v>219</v>
      </c>
      <c r="O2816" s="349"/>
      <c r="P2816" s="335">
        <f t="shared" ref="P2816:P2853" si="721">ROUND(IF(P2814*P2815=0,0,P2812/P2814*P2815),2)</f>
        <v>0</v>
      </c>
      <c r="Q2816" s="306"/>
      <c r="R2816" s="477"/>
      <c r="S2816" s="478"/>
      <c r="T2816" s="307"/>
    </row>
    <row r="2817" spans="2:24" ht="30" customHeight="1">
      <c r="B2817" s="289"/>
      <c r="C2817" s="294"/>
      <c r="D2817" s="294"/>
      <c r="E2817" s="294"/>
      <c r="F2817" s="294"/>
      <c r="G2817" s="294"/>
      <c r="H2817" s="294"/>
      <c r="I2817" s="294"/>
      <c r="J2817" s="294"/>
      <c r="K2817" s="294"/>
      <c r="L2817" s="294"/>
      <c r="M2817" s="294"/>
      <c r="N2817" s="294"/>
      <c r="O2817" s="294"/>
      <c r="P2817" s="294"/>
      <c r="Q2817" s="294"/>
      <c r="R2817" s="294"/>
      <c r="S2817" s="294"/>
      <c r="T2817" s="289"/>
    </row>
    <row r="2818" spans="2:24" ht="18.75" customHeight="1">
      <c r="B2818" s="292">
        <f t="shared" ref="B2818" si="722">D2818</f>
        <v>0</v>
      </c>
      <c r="C2818" s="337" t="s">
        <v>183</v>
      </c>
      <c r="D2818" s="479"/>
      <c r="E2818" s="480"/>
      <c r="F2818" s="480"/>
      <c r="G2818" s="480"/>
      <c r="H2818" s="480"/>
      <c r="I2818" s="481"/>
      <c r="J2818" s="294"/>
      <c r="K2818" s="294"/>
      <c r="L2818" s="295"/>
      <c r="M2818" s="294"/>
      <c r="N2818" s="294"/>
      <c r="O2818" s="294"/>
      <c r="P2818" s="296"/>
      <c r="Q2818" s="294"/>
      <c r="R2818" s="296"/>
      <c r="S2818" s="296"/>
      <c r="T2818" s="289"/>
    </row>
    <row r="2819" spans="2:24" ht="18.75" customHeight="1">
      <c r="B2819" s="292"/>
      <c r="C2819" s="338" t="s">
        <v>184</v>
      </c>
      <c r="D2819" s="479"/>
      <c r="E2819" s="480"/>
      <c r="F2819" s="480"/>
      <c r="G2819" s="480"/>
      <c r="H2819" s="480"/>
      <c r="I2819" s="481"/>
      <c r="J2819" s="294"/>
      <c r="K2819" s="295"/>
      <c r="L2819" s="294"/>
      <c r="M2819" s="294"/>
      <c r="N2819" s="294"/>
      <c r="O2819" s="294"/>
      <c r="P2819" s="296"/>
      <c r="Q2819" s="294"/>
      <c r="R2819" s="296"/>
      <c r="S2819" s="296"/>
      <c r="T2819" s="289"/>
    </row>
    <row r="2820" spans="2:24" ht="18.75" customHeight="1">
      <c r="B2820" s="292">
        <f t="shared" ref="B2820:B2822" si="723">D2820</f>
        <v>0</v>
      </c>
      <c r="C2820" s="338" t="s">
        <v>8</v>
      </c>
      <c r="D2820" s="479"/>
      <c r="E2820" s="480"/>
      <c r="F2820" s="480"/>
      <c r="G2820" s="480"/>
      <c r="H2820" s="480"/>
      <c r="I2820" s="481"/>
      <c r="J2820" s="294"/>
      <c r="K2820" s="294"/>
      <c r="L2820" s="295"/>
      <c r="M2820" s="294"/>
      <c r="N2820" s="294"/>
      <c r="O2820" s="294"/>
      <c r="P2820" s="296"/>
      <c r="Q2820" s="294"/>
      <c r="R2820" s="339" t="s">
        <v>185</v>
      </c>
      <c r="S2820" s="340"/>
      <c r="T2820" s="289"/>
    </row>
    <row r="2821" spans="2:24" ht="18.75" customHeight="1">
      <c r="B2821" s="292">
        <f t="shared" si="723"/>
        <v>0</v>
      </c>
      <c r="C2821" s="338" t="s">
        <v>186</v>
      </c>
      <c r="D2821" s="479"/>
      <c r="E2821" s="480"/>
      <c r="F2821" s="480"/>
      <c r="G2821" s="480"/>
      <c r="H2821" s="480"/>
      <c r="I2821" s="481"/>
      <c r="J2821" s="294"/>
      <c r="K2821" s="294"/>
      <c r="L2821" s="295"/>
      <c r="M2821" s="294"/>
      <c r="N2821" s="294"/>
      <c r="O2821" s="294"/>
      <c r="P2821" s="296"/>
      <c r="Q2821" s="294"/>
      <c r="R2821" s="298" t="s">
        <v>189</v>
      </c>
      <c r="S2821" s="299"/>
      <c r="T2821" s="289"/>
    </row>
    <row r="2822" spans="2:24" ht="18.75" customHeight="1">
      <c r="B2822" s="292">
        <f t="shared" si="723"/>
        <v>0</v>
      </c>
      <c r="C2822" s="338" t="s">
        <v>190</v>
      </c>
      <c r="D2822" s="479"/>
      <c r="E2822" s="480"/>
      <c r="F2822" s="480"/>
      <c r="G2822" s="480"/>
      <c r="H2822" s="480"/>
      <c r="I2822" s="481"/>
      <c r="J2822" s="294"/>
      <c r="K2822" s="294"/>
      <c r="L2822" s="295"/>
      <c r="M2822" s="294"/>
      <c r="N2822" s="294"/>
      <c r="O2822" s="294"/>
      <c r="P2822" s="296"/>
      <c r="Q2822" s="294"/>
      <c r="R2822" s="298" t="s">
        <v>191</v>
      </c>
      <c r="S2822" s="299"/>
      <c r="T2822" s="289"/>
    </row>
    <row r="2823" spans="2:24" ht="18.75" customHeight="1">
      <c r="B2823" s="292"/>
      <c r="C2823" s="338" t="s">
        <v>172</v>
      </c>
      <c r="D2823" s="471"/>
      <c r="E2823" s="482"/>
      <c r="F2823" s="482"/>
      <c r="G2823" s="482"/>
      <c r="H2823" s="482"/>
      <c r="I2823" s="472"/>
      <c r="J2823" s="294"/>
      <c r="K2823" s="295"/>
      <c r="L2823" s="294"/>
      <c r="M2823" s="294"/>
      <c r="N2823" s="294"/>
      <c r="O2823" s="294"/>
      <c r="P2823" s="296"/>
      <c r="Q2823" s="294"/>
      <c r="R2823" s="298" t="s">
        <v>192</v>
      </c>
      <c r="S2823" s="299"/>
      <c r="T2823" s="289"/>
    </row>
    <row r="2824" spans="2:24" ht="18.75" customHeight="1">
      <c r="B2824" s="341">
        <f t="shared" ref="B2824" si="724">D2824</f>
        <v>0</v>
      </c>
      <c r="C2824" s="338" t="s">
        <v>193</v>
      </c>
      <c r="D2824" s="483"/>
      <c r="E2824" s="484"/>
      <c r="F2824" s="484"/>
      <c r="G2824" s="484"/>
      <c r="H2824" s="484"/>
      <c r="I2824" s="485"/>
      <c r="J2824" s="294"/>
      <c r="K2824" s="295"/>
      <c r="L2824" s="294"/>
      <c r="M2824" s="294"/>
      <c r="N2824" s="294"/>
      <c r="O2824" s="294"/>
      <c r="P2824" s="296"/>
      <c r="Q2824" s="294"/>
      <c r="R2824" s="296"/>
      <c r="S2824" s="296"/>
      <c r="T2824" s="289"/>
    </row>
    <row r="2825" spans="2:24" ht="12" customHeight="1">
      <c r="B2825" s="292"/>
      <c r="C2825" s="294"/>
      <c r="D2825" s="294"/>
      <c r="E2825" s="294"/>
      <c r="F2825" s="294"/>
      <c r="G2825" s="294"/>
      <c r="H2825" s="294"/>
      <c r="I2825" s="294"/>
      <c r="J2825" s="294"/>
      <c r="K2825" s="294"/>
      <c r="L2825" s="294"/>
      <c r="M2825" s="294"/>
      <c r="N2825" s="294"/>
      <c r="O2825" s="294"/>
      <c r="P2825" s="294"/>
      <c r="Q2825" s="294"/>
      <c r="R2825" s="294"/>
      <c r="S2825" s="294"/>
      <c r="T2825" s="289"/>
    </row>
    <row r="2826" spans="2:24" s="308" customFormat="1" ht="18.75" customHeight="1">
      <c r="B2826" s="301"/>
      <c r="C2826" s="338" t="s">
        <v>187</v>
      </c>
      <c r="D2826" s="303"/>
      <c r="E2826" s="303"/>
      <c r="F2826" s="303"/>
      <c r="G2826" s="303"/>
      <c r="H2826" s="303"/>
      <c r="I2826" s="303"/>
      <c r="J2826" s="303"/>
      <c r="K2826" s="303"/>
      <c r="L2826" s="303"/>
      <c r="M2826" s="303"/>
      <c r="N2826" s="303"/>
      <c r="O2826" s="304"/>
      <c r="P2826" s="305" t="s">
        <v>188</v>
      </c>
      <c r="Q2826" s="306"/>
      <c r="R2826" s="486" t="s">
        <v>194</v>
      </c>
      <c r="S2826" s="487"/>
      <c r="T2826" s="307"/>
      <c r="V2826" s="288"/>
      <c r="W2826" s="288"/>
      <c r="X2826" s="288"/>
    </row>
    <row r="2827" spans="2:24" ht="6" customHeight="1">
      <c r="B2827" s="292"/>
      <c r="C2827" s="294"/>
      <c r="D2827" s="294"/>
      <c r="E2827" s="294"/>
      <c r="F2827" s="294"/>
      <c r="G2827" s="294"/>
      <c r="H2827" s="294"/>
      <c r="I2827" s="294"/>
      <c r="J2827" s="294"/>
      <c r="K2827" s="294"/>
      <c r="L2827" s="294"/>
      <c r="M2827" s="294"/>
      <c r="N2827" s="294"/>
      <c r="O2827" s="294"/>
      <c r="P2827" s="294"/>
      <c r="Q2827" s="294"/>
      <c r="R2827" s="294"/>
      <c r="S2827" s="294"/>
      <c r="T2827" s="289"/>
    </row>
    <row r="2828" spans="2:24" ht="18.75" customHeight="1">
      <c r="B2828" s="292"/>
      <c r="C2828" s="342" t="s">
        <v>195</v>
      </c>
      <c r="D2828" s="310"/>
      <c r="E2828" s="310"/>
      <c r="F2828" s="310"/>
      <c r="G2828" s="310"/>
      <c r="H2828" s="310"/>
      <c r="I2828" s="310"/>
      <c r="J2828" s="310"/>
      <c r="K2828" s="310"/>
      <c r="L2828" s="310"/>
      <c r="M2828" s="310"/>
      <c r="N2828" s="310"/>
      <c r="O2828" s="311"/>
      <c r="P2828" s="312">
        <f t="shared" ref="P2828:P2838" si="725">SUM(D2828:O2828)</f>
        <v>0</v>
      </c>
      <c r="Q2828" s="294"/>
      <c r="R2828" s="471"/>
      <c r="S2828" s="472"/>
      <c r="T2828" s="289"/>
    </row>
    <row r="2829" spans="2:24" ht="18.75" customHeight="1">
      <c r="B2829" s="292"/>
      <c r="C2829" s="342" t="s">
        <v>196</v>
      </c>
      <c r="D2829" s="155"/>
      <c r="E2829" s="155"/>
      <c r="F2829" s="155"/>
      <c r="G2829" s="155"/>
      <c r="H2829" s="155"/>
      <c r="I2829" s="155"/>
      <c r="J2829" s="155"/>
      <c r="K2829" s="155"/>
      <c r="L2829" s="155"/>
      <c r="M2829" s="155"/>
      <c r="N2829" s="155"/>
      <c r="O2829" s="156"/>
      <c r="P2829" s="312">
        <f t="shared" si="725"/>
        <v>0</v>
      </c>
      <c r="Q2829" s="294"/>
      <c r="R2829" s="471"/>
      <c r="S2829" s="472"/>
      <c r="T2829" s="289"/>
    </row>
    <row r="2830" spans="2:24" ht="18.75" customHeight="1">
      <c r="B2830" s="292"/>
      <c r="C2830" s="343" t="s">
        <v>197</v>
      </c>
      <c r="D2830" s="310"/>
      <c r="E2830" s="310"/>
      <c r="F2830" s="310"/>
      <c r="G2830" s="310"/>
      <c r="H2830" s="310"/>
      <c r="I2830" s="310"/>
      <c r="J2830" s="310"/>
      <c r="K2830" s="310"/>
      <c r="L2830" s="310"/>
      <c r="M2830" s="310"/>
      <c r="N2830" s="310"/>
      <c r="O2830" s="311"/>
      <c r="P2830" s="312">
        <f t="shared" si="725"/>
        <v>0</v>
      </c>
      <c r="Q2830" s="294"/>
      <c r="R2830" s="471"/>
      <c r="S2830" s="472"/>
      <c r="T2830" s="289"/>
    </row>
    <row r="2831" spans="2:24" ht="18.75" customHeight="1">
      <c r="B2831" s="292"/>
      <c r="C2831" s="343" t="s">
        <v>198</v>
      </c>
      <c r="D2831" s="310"/>
      <c r="E2831" s="310"/>
      <c r="F2831" s="310"/>
      <c r="G2831" s="310"/>
      <c r="H2831" s="310"/>
      <c r="I2831" s="310"/>
      <c r="J2831" s="310"/>
      <c r="K2831" s="310"/>
      <c r="L2831" s="310"/>
      <c r="M2831" s="310"/>
      <c r="N2831" s="310"/>
      <c r="O2831" s="311"/>
      <c r="P2831" s="312">
        <f t="shared" si="725"/>
        <v>0</v>
      </c>
      <c r="Q2831" s="294"/>
      <c r="R2831" s="471"/>
      <c r="S2831" s="472"/>
      <c r="T2831" s="289"/>
    </row>
    <row r="2832" spans="2:24" ht="18.75" customHeight="1">
      <c r="B2832" s="292"/>
      <c r="C2832" s="343" t="s">
        <v>199</v>
      </c>
      <c r="D2832" s="310"/>
      <c r="E2832" s="310"/>
      <c r="F2832" s="310"/>
      <c r="G2832" s="310"/>
      <c r="H2832" s="310"/>
      <c r="I2832" s="310"/>
      <c r="J2832" s="310"/>
      <c r="K2832" s="310"/>
      <c r="L2832" s="310"/>
      <c r="M2832" s="310"/>
      <c r="N2832" s="310"/>
      <c r="O2832" s="311"/>
      <c r="P2832" s="312">
        <f t="shared" si="725"/>
        <v>0</v>
      </c>
      <c r="Q2832" s="294"/>
      <c r="R2832" s="471"/>
      <c r="S2832" s="472"/>
      <c r="T2832" s="289"/>
    </row>
    <row r="2833" spans="2:20" ht="18.75" customHeight="1">
      <c r="B2833" s="292"/>
      <c r="C2833" s="343" t="s">
        <v>200</v>
      </c>
      <c r="D2833" s="310"/>
      <c r="E2833" s="310"/>
      <c r="F2833" s="310"/>
      <c r="G2833" s="310"/>
      <c r="H2833" s="310"/>
      <c r="I2833" s="310"/>
      <c r="J2833" s="310"/>
      <c r="K2833" s="310"/>
      <c r="L2833" s="310"/>
      <c r="M2833" s="310"/>
      <c r="N2833" s="310"/>
      <c r="O2833" s="311"/>
      <c r="P2833" s="312">
        <f t="shared" si="725"/>
        <v>0</v>
      </c>
      <c r="Q2833" s="294"/>
      <c r="R2833" s="471"/>
      <c r="S2833" s="472"/>
      <c r="T2833" s="289"/>
    </row>
    <row r="2834" spans="2:20" ht="18.75" customHeight="1">
      <c r="B2834" s="292"/>
      <c r="C2834" s="343" t="s">
        <v>201</v>
      </c>
      <c r="D2834" s="310"/>
      <c r="E2834" s="310"/>
      <c r="F2834" s="310"/>
      <c r="G2834" s="310"/>
      <c r="H2834" s="310"/>
      <c r="I2834" s="310"/>
      <c r="J2834" s="310"/>
      <c r="K2834" s="310"/>
      <c r="L2834" s="310"/>
      <c r="M2834" s="310"/>
      <c r="N2834" s="310"/>
      <c r="O2834" s="311"/>
      <c r="P2834" s="312">
        <f t="shared" si="725"/>
        <v>0</v>
      </c>
      <c r="Q2834" s="294"/>
      <c r="R2834" s="471"/>
      <c r="S2834" s="472"/>
      <c r="T2834" s="289"/>
    </row>
    <row r="2835" spans="2:20" ht="18.75" customHeight="1">
      <c r="B2835" s="292"/>
      <c r="C2835" s="343" t="s">
        <v>202</v>
      </c>
      <c r="D2835" s="310"/>
      <c r="E2835" s="310"/>
      <c r="F2835" s="310"/>
      <c r="G2835" s="310"/>
      <c r="H2835" s="310"/>
      <c r="I2835" s="310"/>
      <c r="J2835" s="310"/>
      <c r="K2835" s="310"/>
      <c r="L2835" s="310"/>
      <c r="M2835" s="310"/>
      <c r="N2835" s="310"/>
      <c r="O2835" s="311"/>
      <c r="P2835" s="312">
        <f t="shared" si="725"/>
        <v>0</v>
      </c>
      <c r="Q2835" s="294"/>
      <c r="R2835" s="471"/>
      <c r="S2835" s="472"/>
      <c r="T2835" s="289"/>
    </row>
    <row r="2836" spans="2:20" ht="18.75" customHeight="1">
      <c r="B2836" s="292"/>
      <c r="C2836" s="343" t="s">
        <v>203</v>
      </c>
      <c r="D2836" s="310"/>
      <c r="E2836" s="310"/>
      <c r="F2836" s="310"/>
      <c r="G2836" s="310"/>
      <c r="H2836" s="310"/>
      <c r="I2836" s="310"/>
      <c r="J2836" s="310"/>
      <c r="K2836" s="310"/>
      <c r="L2836" s="310"/>
      <c r="M2836" s="310"/>
      <c r="N2836" s="310"/>
      <c r="O2836" s="311"/>
      <c r="P2836" s="312">
        <f t="shared" si="725"/>
        <v>0</v>
      </c>
      <c r="Q2836" s="294"/>
      <c r="R2836" s="471"/>
      <c r="S2836" s="472"/>
      <c r="T2836" s="289"/>
    </row>
    <row r="2837" spans="2:20" ht="18.75" customHeight="1">
      <c r="B2837" s="292"/>
      <c r="C2837" s="343" t="s">
        <v>204</v>
      </c>
      <c r="D2837" s="310"/>
      <c r="E2837" s="310"/>
      <c r="F2837" s="310"/>
      <c r="G2837" s="310"/>
      <c r="H2837" s="310"/>
      <c r="I2837" s="310"/>
      <c r="J2837" s="310"/>
      <c r="K2837" s="310"/>
      <c r="L2837" s="310"/>
      <c r="M2837" s="310"/>
      <c r="N2837" s="310"/>
      <c r="O2837" s="311"/>
      <c r="P2837" s="312">
        <f t="shared" si="725"/>
        <v>0</v>
      </c>
      <c r="Q2837" s="294"/>
      <c r="R2837" s="471"/>
      <c r="S2837" s="472"/>
      <c r="T2837" s="289"/>
    </row>
    <row r="2838" spans="2:20" ht="18.75" customHeight="1">
      <c r="B2838" s="292"/>
      <c r="C2838" s="338" t="s">
        <v>205</v>
      </c>
      <c r="D2838" s="344">
        <f t="shared" ref="D2838:O2838" si="726">SUBTOTAL(9,D2828:D2837)</f>
        <v>0</v>
      </c>
      <c r="E2838" s="344">
        <f t="shared" si="726"/>
        <v>0</v>
      </c>
      <c r="F2838" s="344">
        <f t="shared" si="726"/>
        <v>0</v>
      </c>
      <c r="G2838" s="344">
        <f t="shared" si="726"/>
        <v>0</v>
      </c>
      <c r="H2838" s="344">
        <f t="shared" si="726"/>
        <v>0</v>
      </c>
      <c r="I2838" s="344">
        <f t="shared" si="726"/>
        <v>0</v>
      </c>
      <c r="J2838" s="344">
        <f t="shared" si="726"/>
        <v>0</v>
      </c>
      <c r="K2838" s="344">
        <f t="shared" si="726"/>
        <v>0</v>
      </c>
      <c r="L2838" s="344">
        <f t="shared" si="726"/>
        <v>0</v>
      </c>
      <c r="M2838" s="344">
        <f t="shared" si="726"/>
        <v>0</v>
      </c>
      <c r="N2838" s="344">
        <f t="shared" si="726"/>
        <v>0</v>
      </c>
      <c r="O2838" s="345">
        <f t="shared" si="726"/>
        <v>0</v>
      </c>
      <c r="P2838" s="312">
        <f t="shared" si="725"/>
        <v>0</v>
      </c>
      <c r="Q2838" s="294"/>
      <c r="R2838" s="471"/>
      <c r="S2838" s="472"/>
      <c r="T2838" s="289"/>
    </row>
    <row r="2839" spans="2:20" ht="18.75" customHeight="1">
      <c r="B2839" s="292"/>
      <c r="C2839" s="313" t="s">
        <v>206</v>
      </c>
      <c r="D2839" s="315"/>
      <c r="E2839" s="315"/>
      <c r="F2839" s="315"/>
      <c r="G2839" s="315"/>
      <c r="H2839" s="315"/>
      <c r="I2839" s="315"/>
      <c r="J2839" s="315"/>
      <c r="K2839" s="315"/>
      <c r="L2839" s="315"/>
      <c r="M2839" s="315"/>
      <c r="N2839" s="315"/>
      <c r="O2839" s="316"/>
      <c r="P2839" s="312">
        <f t="shared" ref="P2839:P2849" si="727">SUM(D2839:O2839)</f>
        <v>0</v>
      </c>
      <c r="Q2839" s="294"/>
      <c r="R2839" s="471"/>
      <c r="S2839" s="472"/>
      <c r="T2839" s="289"/>
    </row>
    <row r="2840" spans="2:20" ht="18.75" customHeight="1">
      <c r="B2840" s="292"/>
      <c r="C2840" s="313" t="s">
        <v>207</v>
      </c>
      <c r="D2840" s="315"/>
      <c r="E2840" s="315"/>
      <c r="F2840" s="315"/>
      <c r="G2840" s="315"/>
      <c r="H2840" s="315"/>
      <c r="I2840" s="315"/>
      <c r="J2840" s="315"/>
      <c r="K2840" s="315"/>
      <c r="L2840" s="315"/>
      <c r="M2840" s="315"/>
      <c r="N2840" s="315"/>
      <c r="O2840" s="316"/>
      <c r="P2840" s="312">
        <f t="shared" si="727"/>
        <v>0</v>
      </c>
      <c r="Q2840" s="294"/>
      <c r="R2840" s="471"/>
      <c r="S2840" s="472"/>
      <c r="T2840" s="289"/>
    </row>
    <row r="2841" spans="2:20" ht="18.75" customHeight="1">
      <c r="B2841" s="292"/>
      <c r="C2841" s="338" t="s">
        <v>208</v>
      </c>
      <c r="D2841" s="344">
        <f t="shared" ref="D2841:O2841" si="728">SUBTOTAL(9,D2839:D2840)</f>
        <v>0</v>
      </c>
      <c r="E2841" s="344">
        <f t="shared" si="728"/>
        <v>0</v>
      </c>
      <c r="F2841" s="344">
        <f t="shared" si="728"/>
        <v>0</v>
      </c>
      <c r="G2841" s="344">
        <f t="shared" si="728"/>
        <v>0</v>
      </c>
      <c r="H2841" s="344">
        <f t="shared" si="728"/>
        <v>0</v>
      </c>
      <c r="I2841" s="344">
        <f t="shared" si="728"/>
        <v>0</v>
      </c>
      <c r="J2841" s="344">
        <f t="shared" si="728"/>
        <v>0</v>
      </c>
      <c r="K2841" s="344">
        <f t="shared" si="728"/>
        <v>0</v>
      </c>
      <c r="L2841" s="344">
        <f t="shared" si="728"/>
        <v>0</v>
      </c>
      <c r="M2841" s="344">
        <f t="shared" si="728"/>
        <v>0</v>
      </c>
      <c r="N2841" s="344">
        <f t="shared" si="728"/>
        <v>0</v>
      </c>
      <c r="O2841" s="345">
        <f t="shared" si="728"/>
        <v>0</v>
      </c>
      <c r="P2841" s="312">
        <f t="shared" si="727"/>
        <v>0</v>
      </c>
      <c r="Q2841" s="294"/>
      <c r="R2841" s="471"/>
      <c r="S2841" s="472"/>
      <c r="T2841" s="289"/>
    </row>
    <row r="2842" spans="2:20" ht="18.75" customHeight="1">
      <c r="B2842" s="292"/>
      <c r="C2842" s="313" t="s">
        <v>209</v>
      </c>
      <c r="D2842" s="315"/>
      <c r="E2842" s="315"/>
      <c r="F2842" s="315"/>
      <c r="G2842" s="315"/>
      <c r="H2842" s="315"/>
      <c r="I2842" s="315"/>
      <c r="J2842" s="315"/>
      <c r="K2842" s="315"/>
      <c r="L2842" s="315"/>
      <c r="M2842" s="315"/>
      <c r="N2842" s="315"/>
      <c r="O2842" s="316"/>
      <c r="P2842" s="312">
        <f t="shared" si="727"/>
        <v>0</v>
      </c>
      <c r="Q2842" s="294"/>
      <c r="R2842" s="471"/>
      <c r="S2842" s="472"/>
      <c r="T2842" s="289"/>
    </row>
    <row r="2843" spans="2:20" ht="18.75" customHeight="1">
      <c r="B2843" s="292"/>
      <c r="C2843" s="313" t="s">
        <v>210</v>
      </c>
      <c r="D2843" s="315"/>
      <c r="E2843" s="315"/>
      <c r="F2843" s="315"/>
      <c r="G2843" s="315"/>
      <c r="H2843" s="315"/>
      <c r="I2843" s="315"/>
      <c r="J2843" s="315"/>
      <c r="K2843" s="315"/>
      <c r="L2843" s="315"/>
      <c r="M2843" s="315"/>
      <c r="N2843" s="315"/>
      <c r="O2843" s="316"/>
      <c r="P2843" s="312">
        <f t="shared" si="727"/>
        <v>0</v>
      </c>
      <c r="Q2843" s="294"/>
      <c r="R2843" s="471"/>
      <c r="S2843" s="472"/>
      <c r="T2843" s="289"/>
    </row>
    <row r="2844" spans="2:20" ht="18.75" customHeight="1">
      <c r="B2844" s="292"/>
      <c r="C2844" s="313" t="s">
        <v>211</v>
      </c>
      <c r="D2844" s="315"/>
      <c r="E2844" s="315"/>
      <c r="F2844" s="315"/>
      <c r="G2844" s="315"/>
      <c r="H2844" s="315"/>
      <c r="I2844" s="315"/>
      <c r="J2844" s="315"/>
      <c r="K2844" s="315"/>
      <c r="L2844" s="315"/>
      <c r="M2844" s="315"/>
      <c r="N2844" s="315"/>
      <c r="O2844" s="316"/>
      <c r="P2844" s="312">
        <f t="shared" si="727"/>
        <v>0</v>
      </c>
      <c r="Q2844" s="294"/>
      <c r="R2844" s="471"/>
      <c r="S2844" s="472"/>
      <c r="T2844" s="289"/>
    </row>
    <row r="2845" spans="2:20" ht="18.75" customHeight="1">
      <c r="B2845" s="292"/>
      <c r="C2845" s="313" t="s">
        <v>212</v>
      </c>
      <c r="D2845" s="315"/>
      <c r="E2845" s="315"/>
      <c r="F2845" s="315"/>
      <c r="G2845" s="315"/>
      <c r="H2845" s="315"/>
      <c r="I2845" s="315"/>
      <c r="J2845" s="315"/>
      <c r="K2845" s="315"/>
      <c r="L2845" s="315"/>
      <c r="M2845" s="315"/>
      <c r="N2845" s="315"/>
      <c r="O2845" s="316"/>
      <c r="P2845" s="312">
        <f t="shared" si="727"/>
        <v>0</v>
      </c>
      <c r="Q2845" s="294"/>
      <c r="R2845" s="471"/>
      <c r="S2845" s="472"/>
      <c r="T2845" s="289"/>
    </row>
    <row r="2846" spans="2:20" ht="18.75" customHeight="1">
      <c r="B2846" s="292"/>
      <c r="C2846" s="342" t="s">
        <v>213</v>
      </c>
      <c r="D2846" s="310"/>
      <c r="E2846" s="310"/>
      <c r="F2846" s="310"/>
      <c r="G2846" s="310"/>
      <c r="H2846" s="310"/>
      <c r="I2846" s="310"/>
      <c r="J2846" s="310"/>
      <c r="K2846" s="310"/>
      <c r="L2846" s="310"/>
      <c r="M2846" s="310"/>
      <c r="N2846" s="310"/>
      <c r="O2846" s="311"/>
      <c r="P2846" s="312">
        <f t="shared" si="727"/>
        <v>0</v>
      </c>
      <c r="Q2846" s="294"/>
      <c r="R2846" s="471"/>
      <c r="S2846" s="472"/>
      <c r="T2846" s="289"/>
    </row>
    <row r="2847" spans="2:20" ht="18.75" customHeight="1">
      <c r="B2847" s="292"/>
      <c r="C2847" s="346" t="s">
        <v>214</v>
      </c>
      <c r="D2847" s="310"/>
      <c r="E2847" s="310"/>
      <c r="F2847" s="310"/>
      <c r="G2847" s="310"/>
      <c r="H2847" s="310"/>
      <c r="I2847" s="310"/>
      <c r="J2847" s="310"/>
      <c r="K2847" s="310"/>
      <c r="L2847" s="310"/>
      <c r="M2847" s="310"/>
      <c r="N2847" s="310"/>
      <c r="O2847" s="311"/>
      <c r="P2847" s="312">
        <f t="shared" si="727"/>
        <v>0</v>
      </c>
      <c r="Q2847" s="294"/>
      <c r="R2847" s="471"/>
      <c r="S2847" s="472"/>
      <c r="T2847" s="289"/>
    </row>
    <row r="2848" spans="2:20" ht="18.75" customHeight="1">
      <c r="B2848" s="292"/>
      <c r="C2848" s="347" t="s">
        <v>215</v>
      </c>
      <c r="D2848" s="318"/>
      <c r="E2848" s="318"/>
      <c r="F2848" s="318"/>
      <c r="G2848" s="318"/>
      <c r="H2848" s="318"/>
      <c r="I2848" s="318"/>
      <c r="J2848" s="318"/>
      <c r="K2848" s="318"/>
      <c r="L2848" s="318"/>
      <c r="M2848" s="318"/>
      <c r="N2848" s="318"/>
      <c r="O2848" s="319"/>
      <c r="P2848" s="320">
        <f t="shared" si="727"/>
        <v>0</v>
      </c>
      <c r="Q2848" s="294"/>
      <c r="R2848" s="473"/>
      <c r="S2848" s="474"/>
      <c r="T2848" s="289"/>
    </row>
    <row r="2849" spans="2:24" ht="18.75" customHeight="1">
      <c r="B2849" s="292"/>
      <c r="C2849" s="348" t="s">
        <v>216</v>
      </c>
      <c r="D2849" s="322">
        <f t="shared" ref="D2849:O2849" si="729">SUBTOTAL(9,D2828:D2848)</f>
        <v>0</v>
      </c>
      <c r="E2849" s="322">
        <f t="shared" si="729"/>
        <v>0</v>
      </c>
      <c r="F2849" s="322">
        <f t="shared" si="729"/>
        <v>0</v>
      </c>
      <c r="G2849" s="322">
        <f t="shared" si="729"/>
        <v>0</v>
      </c>
      <c r="H2849" s="322">
        <f t="shared" si="729"/>
        <v>0</v>
      </c>
      <c r="I2849" s="322">
        <f t="shared" si="729"/>
        <v>0</v>
      </c>
      <c r="J2849" s="322">
        <f t="shared" si="729"/>
        <v>0</v>
      </c>
      <c r="K2849" s="322">
        <f t="shared" si="729"/>
        <v>0</v>
      </c>
      <c r="L2849" s="322">
        <f t="shared" si="729"/>
        <v>0</v>
      </c>
      <c r="M2849" s="322">
        <f t="shared" si="729"/>
        <v>0</v>
      </c>
      <c r="N2849" s="322">
        <f t="shared" si="729"/>
        <v>0</v>
      </c>
      <c r="O2849" s="323">
        <f t="shared" si="729"/>
        <v>0</v>
      </c>
      <c r="P2849" s="324">
        <f t="shared" si="727"/>
        <v>0</v>
      </c>
      <c r="Q2849" s="294"/>
      <c r="R2849" s="475"/>
      <c r="S2849" s="476"/>
      <c r="T2849" s="289"/>
    </row>
    <row r="2850" spans="2:24" ht="6" customHeight="1">
      <c r="B2850" s="292"/>
      <c r="C2850" s="294"/>
      <c r="D2850" s="294"/>
      <c r="E2850" s="294"/>
      <c r="F2850" s="294"/>
      <c r="G2850" s="294"/>
      <c r="H2850" s="294"/>
      <c r="I2850" s="294"/>
      <c r="J2850" s="294"/>
      <c r="K2850" s="294"/>
      <c r="L2850" s="294"/>
      <c r="M2850" s="294"/>
      <c r="N2850" s="294"/>
      <c r="O2850" s="294"/>
      <c r="P2850" s="294"/>
      <c r="Q2850" s="294"/>
      <c r="R2850" s="325"/>
      <c r="S2850" s="325"/>
      <c r="T2850" s="289"/>
    </row>
    <row r="2851" spans="2:24" ht="18.75" customHeight="1">
      <c r="B2851" s="326"/>
      <c r="C2851" s="342" t="s">
        <v>217</v>
      </c>
      <c r="D2851" s="327"/>
      <c r="E2851" s="327"/>
      <c r="F2851" s="327"/>
      <c r="G2851" s="327"/>
      <c r="H2851" s="327"/>
      <c r="I2851" s="327"/>
      <c r="J2851" s="327"/>
      <c r="K2851" s="327"/>
      <c r="L2851" s="327"/>
      <c r="M2851" s="327"/>
      <c r="N2851" s="327"/>
      <c r="O2851" s="328"/>
      <c r="P2851" s="329">
        <f t="shared" ref="P2851:P2852" si="730">SUM(D2851:O2851)</f>
        <v>0</v>
      </c>
      <c r="Q2851" s="294"/>
      <c r="R2851" s="471"/>
      <c r="S2851" s="472"/>
      <c r="T2851" s="289"/>
    </row>
    <row r="2852" spans="2:24" ht="18.75" customHeight="1">
      <c r="B2852" s="326"/>
      <c r="C2852" s="342" t="s">
        <v>218</v>
      </c>
      <c r="D2852" s="327"/>
      <c r="E2852" s="327"/>
      <c r="F2852" s="327"/>
      <c r="G2852" s="327"/>
      <c r="H2852" s="327"/>
      <c r="I2852" s="327"/>
      <c r="J2852" s="327"/>
      <c r="K2852" s="327"/>
      <c r="L2852" s="327"/>
      <c r="M2852" s="327"/>
      <c r="N2852" s="330"/>
      <c r="O2852" s="331"/>
      <c r="P2852" s="332">
        <f t="shared" si="730"/>
        <v>0</v>
      </c>
      <c r="Q2852" s="294"/>
      <c r="R2852" s="473"/>
      <c r="S2852" s="474"/>
      <c r="T2852" s="289"/>
    </row>
    <row r="2853" spans="2:24" s="308" customFormat="1" ht="18.75" customHeight="1">
      <c r="B2853" s="301"/>
      <c r="C2853" s="294"/>
      <c r="D2853" s="294"/>
      <c r="E2853" s="294"/>
      <c r="F2853" s="294"/>
      <c r="G2853" s="294"/>
      <c r="H2853" s="294"/>
      <c r="I2853" s="294"/>
      <c r="J2853" s="294"/>
      <c r="K2853" s="294"/>
      <c r="L2853" s="294"/>
      <c r="M2853" s="294"/>
      <c r="N2853" s="349" t="s">
        <v>219</v>
      </c>
      <c r="O2853" s="349"/>
      <c r="P2853" s="335">
        <f t="shared" si="721"/>
        <v>0</v>
      </c>
      <c r="Q2853" s="306"/>
      <c r="R2853" s="477"/>
      <c r="S2853" s="478"/>
      <c r="T2853" s="307"/>
    </row>
    <row r="2854" spans="2:24" ht="30" customHeight="1">
      <c r="B2854" s="289"/>
      <c r="C2854" s="294"/>
      <c r="D2854" s="294"/>
      <c r="E2854" s="294"/>
      <c r="F2854" s="294"/>
      <c r="G2854" s="294"/>
      <c r="H2854" s="294"/>
      <c r="I2854" s="294"/>
      <c r="J2854" s="294"/>
      <c r="K2854" s="294"/>
      <c r="L2854" s="294"/>
      <c r="M2854" s="294"/>
      <c r="N2854" s="294"/>
      <c r="O2854" s="294"/>
      <c r="P2854" s="294"/>
      <c r="Q2854" s="294"/>
      <c r="R2854" s="294"/>
      <c r="S2854" s="294"/>
      <c r="T2854" s="289"/>
    </row>
    <row r="2855" spans="2:24" ht="18.75" customHeight="1">
      <c r="B2855" s="292">
        <f t="shared" ref="B2855" si="731">D2855</f>
        <v>0</v>
      </c>
      <c r="C2855" s="337" t="s">
        <v>183</v>
      </c>
      <c r="D2855" s="479"/>
      <c r="E2855" s="480"/>
      <c r="F2855" s="480"/>
      <c r="G2855" s="480"/>
      <c r="H2855" s="480"/>
      <c r="I2855" s="481"/>
      <c r="J2855" s="294"/>
      <c r="K2855" s="294"/>
      <c r="L2855" s="295"/>
      <c r="M2855" s="294"/>
      <c r="N2855" s="294"/>
      <c r="O2855" s="294"/>
      <c r="P2855" s="296"/>
      <c r="Q2855" s="294"/>
      <c r="R2855" s="296"/>
      <c r="S2855" s="296"/>
      <c r="T2855" s="289"/>
    </row>
    <row r="2856" spans="2:24" ht="18.75" customHeight="1">
      <c r="B2856" s="292"/>
      <c r="C2856" s="338" t="s">
        <v>184</v>
      </c>
      <c r="D2856" s="479"/>
      <c r="E2856" s="480"/>
      <c r="F2856" s="480"/>
      <c r="G2856" s="480"/>
      <c r="H2856" s="480"/>
      <c r="I2856" s="481"/>
      <c r="J2856" s="294"/>
      <c r="K2856" s="295"/>
      <c r="L2856" s="294"/>
      <c r="M2856" s="294"/>
      <c r="N2856" s="294"/>
      <c r="O2856" s="294"/>
      <c r="P2856" s="296"/>
      <c r="Q2856" s="294"/>
      <c r="R2856" s="296"/>
      <c r="S2856" s="296"/>
      <c r="T2856" s="289"/>
    </row>
    <row r="2857" spans="2:24" ht="18.75" customHeight="1">
      <c r="B2857" s="292">
        <f t="shared" ref="B2857:B2859" si="732">D2857</f>
        <v>0</v>
      </c>
      <c r="C2857" s="338" t="s">
        <v>8</v>
      </c>
      <c r="D2857" s="479"/>
      <c r="E2857" s="480"/>
      <c r="F2857" s="480"/>
      <c r="G2857" s="480"/>
      <c r="H2857" s="480"/>
      <c r="I2857" s="481"/>
      <c r="J2857" s="294"/>
      <c r="K2857" s="294"/>
      <c r="L2857" s="295"/>
      <c r="M2857" s="294"/>
      <c r="N2857" s="294"/>
      <c r="O2857" s="294"/>
      <c r="P2857" s="296"/>
      <c r="Q2857" s="294"/>
      <c r="R2857" s="339" t="s">
        <v>185</v>
      </c>
      <c r="S2857" s="340"/>
      <c r="T2857" s="289"/>
    </row>
    <row r="2858" spans="2:24" ht="18.75" customHeight="1">
      <c r="B2858" s="292">
        <f t="shared" si="732"/>
        <v>0</v>
      </c>
      <c r="C2858" s="338" t="s">
        <v>186</v>
      </c>
      <c r="D2858" s="479"/>
      <c r="E2858" s="480"/>
      <c r="F2858" s="480"/>
      <c r="G2858" s="480"/>
      <c r="H2858" s="480"/>
      <c r="I2858" s="481"/>
      <c r="J2858" s="294"/>
      <c r="K2858" s="294"/>
      <c r="L2858" s="295"/>
      <c r="M2858" s="294"/>
      <c r="N2858" s="294"/>
      <c r="O2858" s="294"/>
      <c r="P2858" s="296"/>
      <c r="Q2858" s="294"/>
      <c r="R2858" s="298" t="s">
        <v>189</v>
      </c>
      <c r="S2858" s="299"/>
      <c r="T2858" s="289"/>
    </row>
    <row r="2859" spans="2:24" ht="18.75" customHeight="1">
      <c r="B2859" s="292">
        <f t="shared" si="732"/>
        <v>0</v>
      </c>
      <c r="C2859" s="338" t="s">
        <v>190</v>
      </c>
      <c r="D2859" s="479"/>
      <c r="E2859" s="480"/>
      <c r="F2859" s="480"/>
      <c r="G2859" s="480"/>
      <c r="H2859" s="480"/>
      <c r="I2859" s="481"/>
      <c r="J2859" s="294"/>
      <c r="K2859" s="294"/>
      <c r="L2859" s="295"/>
      <c r="M2859" s="294"/>
      <c r="N2859" s="294"/>
      <c r="O2859" s="294"/>
      <c r="P2859" s="296"/>
      <c r="Q2859" s="294"/>
      <c r="R2859" s="298" t="s">
        <v>191</v>
      </c>
      <c r="S2859" s="299"/>
      <c r="T2859" s="289"/>
    </row>
    <row r="2860" spans="2:24" ht="18.75" customHeight="1">
      <c r="B2860" s="292"/>
      <c r="C2860" s="338" t="s">
        <v>172</v>
      </c>
      <c r="D2860" s="471"/>
      <c r="E2860" s="482"/>
      <c r="F2860" s="482"/>
      <c r="G2860" s="482"/>
      <c r="H2860" s="482"/>
      <c r="I2860" s="472"/>
      <c r="J2860" s="294"/>
      <c r="K2860" s="295"/>
      <c r="L2860" s="294"/>
      <c r="M2860" s="294"/>
      <c r="N2860" s="294"/>
      <c r="O2860" s="294"/>
      <c r="P2860" s="296"/>
      <c r="Q2860" s="294"/>
      <c r="R2860" s="298" t="s">
        <v>192</v>
      </c>
      <c r="S2860" s="299"/>
      <c r="T2860" s="289"/>
    </row>
    <row r="2861" spans="2:24" ht="18.75" customHeight="1">
      <c r="B2861" s="341">
        <f t="shared" ref="B2861" si="733">D2861</f>
        <v>0</v>
      </c>
      <c r="C2861" s="338" t="s">
        <v>193</v>
      </c>
      <c r="D2861" s="483"/>
      <c r="E2861" s="484"/>
      <c r="F2861" s="484"/>
      <c r="G2861" s="484"/>
      <c r="H2861" s="484"/>
      <c r="I2861" s="485"/>
      <c r="J2861" s="294"/>
      <c r="K2861" s="295"/>
      <c r="L2861" s="294"/>
      <c r="M2861" s="294"/>
      <c r="N2861" s="294"/>
      <c r="O2861" s="294"/>
      <c r="P2861" s="296"/>
      <c r="Q2861" s="294"/>
      <c r="R2861" s="296"/>
      <c r="S2861" s="296"/>
      <c r="T2861" s="289"/>
    </row>
    <row r="2862" spans="2:24" ht="12" customHeight="1">
      <c r="B2862" s="292"/>
      <c r="C2862" s="294"/>
      <c r="D2862" s="294"/>
      <c r="E2862" s="294"/>
      <c r="F2862" s="294"/>
      <c r="G2862" s="294"/>
      <c r="H2862" s="294"/>
      <c r="I2862" s="294"/>
      <c r="J2862" s="294"/>
      <c r="K2862" s="294"/>
      <c r="L2862" s="294"/>
      <c r="M2862" s="294"/>
      <c r="N2862" s="294"/>
      <c r="O2862" s="294"/>
      <c r="P2862" s="294"/>
      <c r="Q2862" s="294"/>
      <c r="R2862" s="294"/>
      <c r="S2862" s="294"/>
      <c r="T2862" s="289"/>
    </row>
    <row r="2863" spans="2:24" s="308" customFormat="1" ht="18.75" customHeight="1">
      <c r="B2863" s="301"/>
      <c r="C2863" s="338" t="s">
        <v>187</v>
      </c>
      <c r="D2863" s="303"/>
      <c r="E2863" s="303"/>
      <c r="F2863" s="303"/>
      <c r="G2863" s="303"/>
      <c r="H2863" s="303"/>
      <c r="I2863" s="303"/>
      <c r="J2863" s="303"/>
      <c r="K2863" s="303"/>
      <c r="L2863" s="303"/>
      <c r="M2863" s="303"/>
      <c r="N2863" s="303"/>
      <c r="O2863" s="304"/>
      <c r="P2863" s="305" t="s">
        <v>188</v>
      </c>
      <c r="Q2863" s="306"/>
      <c r="R2863" s="486" t="s">
        <v>194</v>
      </c>
      <c r="S2863" s="487"/>
      <c r="T2863" s="307"/>
      <c r="V2863" s="288"/>
      <c r="W2863" s="288"/>
      <c r="X2863" s="288"/>
    </row>
    <row r="2864" spans="2:24" ht="6" customHeight="1">
      <c r="B2864" s="292"/>
      <c r="C2864" s="294"/>
      <c r="D2864" s="294"/>
      <c r="E2864" s="294"/>
      <c r="F2864" s="294"/>
      <c r="G2864" s="294"/>
      <c r="H2864" s="294"/>
      <c r="I2864" s="294"/>
      <c r="J2864" s="294"/>
      <c r="K2864" s="294"/>
      <c r="L2864" s="294"/>
      <c r="M2864" s="294"/>
      <c r="N2864" s="294"/>
      <c r="O2864" s="294"/>
      <c r="P2864" s="294"/>
      <c r="Q2864" s="294"/>
      <c r="R2864" s="294"/>
      <c r="S2864" s="294"/>
      <c r="T2864" s="289"/>
    </row>
    <row r="2865" spans="2:20" ht="18.75" customHeight="1">
      <c r="B2865" s="292"/>
      <c r="C2865" s="342" t="s">
        <v>195</v>
      </c>
      <c r="D2865" s="310"/>
      <c r="E2865" s="310"/>
      <c r="F2865" s="310"/>
      <c r="G2865" s="310"/>
      <c r="H2865" s="310"/>
      <c r="I2865" s="310"/>
      <c r="J2865" s="310"/>
      <c r="K2865" s="310"/>
      <c r="L2865" s="310"/>
      <c r="M2865" s="310"/>
      <c r="N2865" s="310"/>
      <c r="O2865" s="311"/>
      <c r="P2865" s="312">
        <f t="shared" ref="P2865:P2875" si="734">SUM(D2865:O2865)</f>
        <v>0</v>
      </c>
      <c r="Q2865" s="294"/>
      <c r="R2865" s="471"/>
      <c r="S2865" s="472"/>
      <c r="T2865" s="289"/>
    </row>
    <row r="2866" spans="2:20" ht="18.75" customHeight="1">
      <c r="B2866" s="292"/>
      <c r="C2866" s="342" t="s">
        <v>196</v>
      </c>
      <c r="D2866" s="155"/>
      <c r="E2866" s="155"/>
      <c r="F2866" s="155"/>
      <c r="G2866" s="155"/>
      <c r="H2866" s="155"/>
      <c r="I2866" s="155"/>
      <c r="J2866" s="155"/>
      <c r="K2866" s="155"/>
      <c r="L2866" s="155"/>
      <c r="M2866" s="155"/>
      <c r="N2866" s="155"/>
      <c r="O2866" s="156"/>
      <c r="P2866" s="312">
        <f t="shared" si="734"/>
        <v>0</v>
      </c>
      <c r="Q2866" s="294"/>
      <c r="R2866" s="471"/>
      <c r="S2866" s="472"/>
      <c r="T2866" s="289"/>
    </row>
    <row r="2867" spans="2:20" ht="18.75" customHeight="1">
      <c r="B2867" s="292"/>
      <c r="C2867" s="343" t="s">
        <v>197</v>
      </c>
      <c r="D2867" s="310"/>
      <c r="E2867" s="310"/>
      <c r="F2867" s="310"/>
      <c r="G2867" s="310"/>
      <c r="H2867" s="310"/>
      <c r="I2867" s="310"/>
      <c r="J2867" s="310"/>
      <c r="K2867" s="310"/>
      <c r="L2867" s="310"/>
      <c r="M2867" s="310"/>
      <c r="N2867" s="310"/>
      <c r="O2867" s="311"/>
      <c r="P2867" s="312">
        <f t="shared" si="734"/>
        <v>0</v>
      </c>
      <c r="Q2867" s="294"/>
      <c r="R2867" s="471"/>
      <c r="S2867" s="472"/>
      <c r="T2867" s="289"/>
    </row>
    <row r="2868" spans="2:20" ht="18.75" customHeight="1">
      <c r="B2868" s="292"/>
      <c r="C2868" s="343" t="s">
        <v>198</v>
      </c>
      <c r="D2868" s="310"/>
      <c r="E2868" s="310"/>
      <c r="F2868" s="310"/>
      <c r="G2868" s="310"/>
      <c r="H2868" s="310"/>
      <c r="I2868" s="310"/>
      <c r="J2868" s="310"/>
      <c r="K2868" s="310"/>
      <c r="L2868" s="310"/>
      <c r="M2868" s="310"/>
      <c r="N2868" s="310"/>
      <c r="O2868" s="311"/>
      <c r="P2868" s="312">
        <f t="shared" si="734"/>
        <v>0</v>
      </c>
      <c r="Q2868" s="294"/>
      <c r="R2868" s="471"/>
      <c r="S2868" s="472"/>
      <c r="T2868" s="289"/>
    </row>
    <row r="2869" spans="2:20" ht="18.75" customHeight="1">
      <c r="B2869" s="292"/>
      <c r="C2869" s="343" t="s">
        <v>199</v>
      </c>
      <c r="D2869" s="310"/>
      <c r="E2869" s="310"/>
      <c r="F2869" s="310"/>
      <c r="G2869" s="310"/>
      <c r="H2869" s="310"/>
      <c r="I2869" s="310"/>
      <c r="J2869" s="310"/>
      <c r="K2869" s="310"/>
      <c r="L2869" s="310"/>
      <c r="M2869" s="310"/>
      <c r="N2869" s="310"/>
      <c r="O2869" s="311"/>
      <c r="P2869" s="312">
        <f t="shared" si="734"/>
        <v>0</v>
      </c>
      <c r="Q2869" s="294"/>
      <c r="R2869" s="471"/>
      <c r="S2869" s="472"/>
      <c r="T2869" s="289"/>
    </row>
    <row r="2870" spans="2:20" ht="18.75" customHeight="1">
      <c r="B2870" s="292"/>
      <c r="C2870" s="343" t="s">
        <v>200</v>
      </c>
      <c r="D2870" s="310"/>
      <c r="E2870" s="310"/>
      <c r="F2870" s="310"/>
      <c r="G2870" s="310"/>
      <c r="H2870" s="310"/>
      <c r="I2870" s="310"/>
      <c r="J2870" s="310"/>
      <c r="K2870" s="310"/>
      <c r="L2870" s="310"/>
      <c r="M2870" s="310"/>
      <c r="N2870" s="310"/>
      <c r="O2870" s="311"/>
      <c r="P2870" s="312">
        <f t="shared" si="734"/>
        <v>0</v>
      </c>
      <c r="Q2870" s="294"/>
      <c r="R2870" s="471"/>
      <c r="S2870" s="472"/>
      <c r="T2870" s="289"/>
    </row>
    <row r="2871" spans="2:20" ht="18.75" customHeight="1">
      <c r="B2871" s="292"/>
      <c r="C2871" s="343" t="s">
        <v>201</v>
      </c>
      <c r="D2871" s="310"/>
      <c r="E2871" s="310"/>
      <c r="F2871" s="310"/>
      <c r="G2871" s="310"/>
      <c r="H2871" s="310"/>
      <c r="I2871" s="310"/>
      <c r="J2871" s="310"/>
      <c r="K2871" s="310"/>
      <c r="L2871" s="310"/>
      <c r="M2871" s="310"/>
      <c r="N2871" s="310"/>
      <c r="O2871" s="311"/>
      <c r="P2871" s="312">
        <f t="shared" si="734"/>
        <v>0</v>
      </c>
      <c r="Q2871" s="294"/>
      <c r="R2871" s="471"/>
      <c r="S2871" s="472"/>
      <c r="T2871" s="289"/>
    </row>
    <row r="2872" spans="2:20" ht="18.75" customHeight="1">
      <c r="B2872" s="292"/>
      <c r="C2872" s="343" t="s">
        <v>202</v>
      </c>
      <c r="D2872" s="310"/>
      <c r="E2872" s="310"/>
      <c r="F2872" s="310"/>
      <c r="G2872" s="310"/>
      <c r="H2872" s="310"/>
      <c r="I2872" s="310"/>
      <c r="J2872" s="310"/>
      <c r="K2872" s="310"/>
      <c r="L2872" s="310"/>
      <c r="M2872" s="310"/>
      <c r="N2872" s="310"/>
      <c r="O2872" s="311"/>
      <c r="P2872" s="312">
        <f t="shared" si="734"/>
        <v>0</v>
      </c>
      <c r="Q2872" s="294"/>
      <c r="R2872" s="471"/>
      <c r="S2872" s="472"/>
      <c r="T2872" s="289"/>
    </row>
    <row r="2873" spans="2:20" ht="18.75" customHeight="1">
      <c r="B2873" s="292"/>
      <c r="C2873" s="343" t="s">
        <v>203</v>
      </c>
      <c r="D2873" s="310"/>
      <c r="E2873" s="310"/>
      <c r="F2873" s="310"/>
      <c r="G2873" s="310"/>
      <c r="H2873" s="310"/>
      <c r="I2873" s="310"/>
      <c r="J2873" s="310"/>
      <c r="K2873" s="310"/>
      <c r="L2873" s="310"/>
      <c r="M2873" s="310"/>
      <c r="N2873" s="310"/>
      <c r="O2873" s="311"/>
      <c r="P2873" s="312">
        <f t="shared" si="734"/>
        <v>0</v>
      </c>
      <c r="Q2873" s="294"/>
      <c r="R2873" s="471"/>
      <c r="S2873" s="472"/>
      <c r="T2873" s="289"/>
    </row>
    <row r="2874" spans="2:20" ht="18.75" customHeight="1">
      <c r="B2874" s="292"/>
      <c r="C2874" s="343" t="s">
        <v>204</v>
      </c>
      <c r="D2874" s="310"/>
      <c r="E2874" s="310"/>
      <c r="F2874" s="310"/>
      <c r="G2874" s="310"/>
      <c r="H2874" s="310"/>
      <c r="I2874" s="310"/>
      <c r="J2874" s="310"/>
      <c r="K2874" s="310"/>
      <c r="L2874" s="310"/>
      <c r="M2874" s="310"/>
      <c r="N2874" s="310"/>
      <c r="O2874" s="311"/>
      <c r="P2874" s="312">
        <f t="shared" si="734"/>
        <v>0</v>
      </c>
      <c r="Q2874" s="294"/>
      <c r="R2874" s="471"/>
      <c r="S2874" s="472"/>
      <c r="T2874" s="289"/>
    </row>
    <row r="2875" spans="2:20" ht="18.75" customHeight="1">
      <c r="B2875" s="292"/>
      <c r="C2875" s="338" t="s">
        <v>205</v>
      </c>
      <c r="D2875" s="344">
        <f t="shared" ref="D2875:O2875" si="735">SUBTOTAL(9,D2865:D2874)</f>
        <v>0</v>
      </c>
      <c r="E2875" s="344">
        <f t="shared" si="735"/>
        <v>0</v>
      </c>
      <c r="F2875" s="344">
        <f t="shared" si="735"/>
        <v>0</v>
      </c>
      <c r="G2875" s="344">
        <f t="shared" si="735"/>
        <v>0</v>
      </c>
      <c r="H2875" s="344">
        <f t="shared" si="735"/>
        <v>0</v>
      </c>
      <c r="I2875" s="344">
        <f t="shared" si="735"/>
        <v>0</v>
      </c>
      <c r="J2875" s="344">
        <f t="shared" si="735"/>
        <v>0</v>
      </c>
      <c r="K2875" s="344">
        <f t="shared" si="735"/>
        <v>0</v>
      </c>
      <c r="L2875" s="344">
        <f t="shared" si="735"/>
        <v>0</v>
      </c>
      <c r="M2875" s="344">
        <f t="shared" si="735"/>
        <v>0</v>
      </c>
      <c r="N2875" s="344">
        <f t="shared" si="735"/>
        <v>0</v>
      </c>
      <c r="O2875" s="345">
        <f t="shared" si="735"/>
        <v>0</v>
      </c>
      <c r="P2875" s="312">
        <f t="shared" si="734"/>
        <v>0</v>
      </c>
      <c r="Q2875" s="294"/>
      <c r="R2875" s="471"/>
      <c r="S2875" s="472"/>
      <c r="T2875" s="289"/>
    </row>
    <row r="2876" spans="2:20" ht="18.75" customHeight="1">
      <c r="B2876" s="292"/>
      <c r="C2876" s="313" t="s">
        <v>206</v>
      </c>
      <c r="D2876" s="315"/>
      <c r="E2876" s="315"/>
      <c r="F2876" s="315"/>
      <c r="G2876" s="315"/>
      <c r="H2876" s="315"/>
      <c r="I2876" s="315"/>
      <c r="J2876" s="315"/>
      <c r="K2876" s="315"/>
      <c r="L2876" s="315"/>
      <c r="M2876" s="315"/>
      <c r="N2876" s="315"/>
      <c r="O2876" s="316"/>
      <c r="P2876" s="312">
        <f t="shared" ref="P2876:P2886" si="736">SUM(D2876:O2876)</f>
        <v>0</v>
      </c>
      <c r="Q2876" s="294"/>
      <c r="R2876" s="471"/>
      <c r="S2876" s="472"/>
      <c r="T2876" s="289"/>
    </row>
    <row r="2877" spans="2:20" ht="18.75" customHeight="1">
      <c r="B2877" s="292"/>
      <c r="C2877" s="313" t="s">
        <v>207</v>
      </c>
      <c r="D2877" s="315"/>
      <c r="E2877" s="315"/>
      <c r="F2877" s="315"/>
      <c r="G2877" s="315"/>
      <c r="H2877" s="315"/>
      <c r="I2877" s="315"/>
      <c r="J2877" s="315"/>
      <c r="K2877" s="315"/>
      <c r="L2877" s="315"/>
      <c r="M2877" s="315"/>
      <c r="N2877" s="315"/>
      <c r="O2877" s="316"/>
      <c r="P2877" s="312">
        <f t="shared" si="736"/>
        <v>0</v>
      </c>
      <c r="Q2877" s="294"/>
      <c r="R2877" s="471"/>
      <c r="S2877" s="472"/>
      <c r="T2877" s="289"/>
    </row>
    <row r="2878" spans="2:20" ht="18.75" customHeight="1">
      <c r="B2878" s="292"/>
      <c r="C2878" s="338" t="s">
        <v>208</v>
      </c>
      <c r="D2878" s="344">
        <f t="shared" ref="D2878:O2878" si="737">SUBTOTAL(9,D2876:D2877)</f>
        <v>0</v>
      </c>
      <c r="E2878" s="344">
        <f t="shared" si="737"/>
        <v>0</v>
      </c>
      <c r="F2878" s="344">
        <f t="shared" si="737"/>
        <v>0</v>
      </c>
      <c r="G2878" s="344">
        <f t="shared" si="737"/>
        <v>0</v>
      </c>
      <c r="H2878" s="344">
        <f t="shared" si="737"/>
        <v>0</v>
      </c>
      <c r="I2878" s="344">
        <f t="shared" si="737"/>
        <v>0</v>
      </c>
      <c r="J2878" s="344">
        <f t="shared" si="737"/>
        <v>0</v>
      </c>
      <c r="K2878" s="344">
        <f t="shared" si="737"/>
        <v>0</v>
      </c>
      <c r="L2878" s="344">
        <f t="shared" si="737"/>
        <v>0</v>
      </c>
      <c r="M2878" s="344">
        <f t="shared" si="737"/>
        <v>0</v>
      </c>
      <c r="N2878" s="344">
        <f t="shared" si="737"/>
        <v>0</v>
      </c>
      <c r="O2878" s="345">
        <f t="shared" si="737"/>
        <v>0</v>
      </c>
      <c r="P2878" s="312">
        <f t="shared" si="736"/>
        <v>0</v>
      </c>
      <c r="Q2878" s="294"/>
      <c r="R2878" s="471"/>
      <c r="S2878" s="472"/>
      <c r="T2878" s="289"/>
    </row>
    <row r="2879" spans="2:20" ht="18.75" customHeight="1">
      <c r="B2879" s="292"/>
      <c r="C2879" s="313" t="s">
        <v>209</v>
      </c>
      <c r="D2879" s="315"/>
      <c r="E2879" s="315"/>
      <c r="F2879" s="315"/>
      <c r="G2879" s="315"/>
      <c r="H2879" s="315"/>
      <c r="I2879" s="315"/>
      <c r="J2879" s="315"/>
      <c r="K2879" s="315"/>
      <c r="L2879" s="315"/>
      <c r="M2879" s="315"/>
      <c r="N2879" s="315"/>
      <c r="O2879" s="316"/>
      <c r="P2879" s="312">
        <f t="shared" si="736"/>
        <v>0</v>
      </c>
      <c r="Q2879" s="294"/>
      <c r="R2879" s="471"/>
      <c r="S2879" s="472"/>
      <c r="T2879" s="289"/>
    </row>
    <row r="2880" spans="2:20" ht="18.75" customHeight="1">
      <c r="B2880" s="292"/>
      <c r="C2880" s="313" t="s">
        <v>210</v>
      </c>
      <c r="D2880" s="315"/>
      <c r="E2880" s="315"/>
      <c r="F2880" s="315"/>
      <c r="G2880" s="315"/>
      <c r="H2880" s="315"/>
      <c r="I2880" s="315"/>
      <c r="J2880" s="315"/>
      <c r="K2880" s="315"/>
      <c r="L2880" s="315"/>
      <c r="M2880" s="315"/>
      <c r="N2880" s="315"/>
      <c r="O2880" s="316"/>
      <c r="P2880" s="312">
        <f t="shared" si="736"/>
        <v>0</v>
      </c>
      <c r="Q2880" s="294"/>
      <c r="R2880" s="471"/>
      <c r="S2880" s="472"/>
      <c r="T2880" s="289"/>
    </row>
    <row r="2881" spans="2:20" ht="18.75" customHeight="1">
      <c r="B2881" s="292"/>
      <c r="C2881" s="313" t="s">
        <v>211</v>
      </c>
      <c r="D2881" s="315"/>
      <c r="E2881" s="315"/>
      <c r="F2881" s="315"/>
      <c r="G2881" s="315"/>
      <c r="H2881" s="315"/>
      <c r="I2881" s="315"/>
      <c r="J2881" s="315"/>
      <c r="K2881" s="315"/>
      <c r="L2881" s="315"/>
      <c r="M2881" s="315"/>
      <c r="N2881" s="315"/>
      <c r="O2881" s="316"/>
      <c r="P2881" s="312">
        <f t="shared" si="736"/>
        <v>0</v>
      </c>
      <c r="Q2881" s="294"/>
      <c r="R2881" s="471"/>
      <c r="S2881" s="472"/>
      <c r="T2881" s="289"/>
    </row>
    <row r="2882" spans="2:20" ht="18.75" customHeight="1">
      <c r="B2882" s="292"/>
      <c r="C2882" s="313" t="s">
        <v>212</v>
      </c>
      <c r="D2882" s="315"/>
      <c r="E2882" s="315"/>
      <c r="F2882" s="315"/>
      <c r="G2882" s="315"/>
      <c r="H2882" s="315"/>
      <c r="I2882" s="315"/>
      <c r="J2882" s="315"/>
      <c r="K2882" s="315"/>
      <c r="L2882" s="315"/>
      <c r="M2882" s="315"/>
      <c r="N2882" s="315"/>
      <c r="O2882" s="316"/>
      <c r="P2882" s="312">
        <f t="shared" si="736"/>
        <v>0</v>
      </c>
      <c r="Q2882" s="294"/>
      <c r="R2882" s="471"/>
      <c r="S2882" s="472"/>
      <c r="T2882" s="289"/>
    </row>
    <row r="2883" spans="2:20" ht="18.75" customHeight="1">
      <c r="B2883" s="292"/>
      <c r="C2883" s="342" t="s">
        <v>213</v>
      </c>
      <c r="D2883" s="310"/>
      <c r="E2883" s="310"/>
      <c r="F2883" s="310"/>
      <c r="G2883" s="310"/>
      <c r="H2883" s="310"/>
      <c r="I2883" s="310"/>
      <c r="J2883" s="310"/>
      <c r="K2883" s="310"/>
      <c r="L2883" s="310"/>
      <c r="M2883" s="310"/>
      <c r="N2883" s="310"/>
      <c r="O2883" s="311"/>
      <c r="P2883" s="312">
        <f t="shared" si="736"/>
        <v>0</v>
      </c>
      <c r="Q2883" s="294"/>
      <c r="R2883" s="471"/>
      <c r="S2883" s="472"/>
      <c r="T2883" s="289"/>
    </row>
    <row r="2884" spans="2:20" ht="18.75" customHeight="1">
      <c r="B2884" s="292"/>
      <c r="C2884" s="346" t="s">
        <v>214</v>
      </c>
      <c r="D2884" s="310"/>
      <c r="E2884" s="310"/>
      <c r="F2884" s="310"/>
      <c r="G2884" s="310"/>
      <c r="H2884" s="310"/>
      <c r="I2884" s="310"/>
      <c r="J2884" s="310"/>
      <c r="K2884" s="310"/>
      <c r="L2884" s="310"/>
      <c r="M2884" s="310"/>
      <c r="N2884" s="310"/>
      <c r="O2884" s="311"/>
      <c r="P2884" s="312">
        <f t="shared" si="736"/>
        <v>0</v>
      </c>
      <c r="Q2884" s="294"/>
      <c r="R2884" s="471"/>
      <c r="S2884" s="472"/>
      <c r="T2884" s="289"/>
    </row>
    <row r="2885" spans="2:20" ht="18.75" customHeight="1">
      <c r="B2885" s="292"/>
      <c r="C2885" s="347" t="s">
        <v>215</v>
      </c>
      <c r="D2885" s="318"/>
      <c r="E2885" s="318"/>
      <c r="F2885" s="318"/>
      <c r="G2885" s="318"/>
      <c r="H2885" s="318"/>
      <c r="I2885" s="318"/>
      <c r="J2885" s="318"/>
      <c r="K2885" s="318"/>
      <c r="L2885" s="318"/>
      <c r="M2885" s="318"/>
      <c r="N2885" s="318"/>
      <c r="O2885" s="319"/>
      <c r="P2885" s="320">
        <f t="shared" si="736"/>
        <v>0</v>
      </c>
      <c r="Q2885" s="294"/>
      <c r="R2885" s="473"/>
      <c r="S2885" s="474"/>
      <c r="T2885" s="289"/>
    </row>
    <row r="2886" spans="2:20" ht="18.75" customHeight="1">
      <c r="B2886" s="292"/>
      <c r="C2886" s="348" t="s">
        <v>216</v>
      </c>
      <c r="D2886" s="322">
        <f t="shared" ref="D2886:O2886" si="738">SUBTOTAL(9,D2865:D2885)</f>
        <v>0</v>
      </c>
      <c r="E2886" s="322">
        <f t="shared" si="738"/>
        <v>0</v>
      </c>
      <c r="F2886" s="322">
        <f t="shared" si="738"/>
        <v>0</v>
      </c>
      <c r="G2886" s="322">
        <f t="shared" si="738"/>
        <v>0</v>
      </c>
      <c r="H2886" s="322">
        <f t="shared" si="738"/>
        <v>0</v>
      </c>
      <c r="I2886" s="322">
        <f t="shared" si="738"/>
        <v>0</v>
      </c>
      <c r="J2886" s="322">
        <f t="shared" si="738"/>
        <v>0</v>
      </c>
      <c r="K2886" s="322">
        <f t="shared" si="738"/>
        <v>0</v>
      </c>
      <c r="L2886" s="322">
        <f t="shared" si="738"/>
        <v>0</v>
      </c>
      <c r="M2886" s="322">
        <f t="shared" si="738"/>
        <v>0</v>
      </c>
      <c r="N2886" s="322">
        <f t="shared" si="738"/>
        <v>0</v>
      </c>
      <c r="O2886" s="323">
        <f t="shared" si="738"/>
        <v>0</v>
      </c>
      <c r="P2886" s="324">
        <f t="shared" si="736"/>
        <v>0</v>
      </c>
      <c r="Q2886" s="294"/>
      <c r="R2886" s="475"/>
      <c r="S2886" s="476"/>
      <c r="T2886" s="289"/>
    </row>
    <row r="2887" spans="2:20" ht="6" customHeight="1">
      <c r="B2887" s="292"/>
      <c r="C2887" s="294"/>
      <c r="D2887" s="294"/>
      <c r="E2887" s="294"/>
      <c r="F2887" s="294"/>
      <c r="G2887" s="294"/>
      <c r="H2887" s="294"/>
      <c r="I2887" s="294"/>
      <c r="J2887" s="294"/>
      <c r="K2887" s="294"/>
      <c r="L2887" s="294"/>
      <c r="M2887" s="294"/>
      <c r="N2887" s="294"/>
      <c r="O2887" s="294"/>
      <c r="P2887" s="294"/>
      <c r="Q2887" s="294"/>
      <c r="R2887" s="325"/>
      <c r="S2887" s="325"/>
      <c r="T2887" s="289"/>
    </row>
    <row r="2888" spans="2:20" ht="18.75" customHeight="1">
      <c r="B2888" s="326"/>
      <c r="C2888" s="342" t="s">
        <v>217</v>
      </c>
      <c r="D2888" s="327"/>
      <c r="E2888" s="327"/>
      <c r="F2888" s="327"/>
      <c r="G2888" s="327"/>
      <c r="H2888" s="327"/>
      <c r="I2888" s="327"/>
      <c r="J2888" s="327"/>
      <c r="K2888" s="327"/>
      <c r="L2888" s="327"/>
      <c r="M2888" s="327"/>
      <c r="N2888" s="327"/>
      <c r="O2888" s="328"/>
      <c r="P2888" s="329">
        <f t="shared" ref="P2888:P2889" si="739">SUM(D2888:O2888)</f>
        <v>0</v>
      </c>
      <c r="Q2888" s="294"/>
      <c r="R2888" s="471"/>
      <c r="S2888" s="472"/>
      <c r="T2888" s="289"/>
    </row>
    <row r="2889" spans="2:20" ht="18.75" customHeight="1">
      <c r="B2889" s="326"/>
      <c r="C2889" s="342" t="s">
        <v>218</v>
      </c>
      <c r="D2889" s="327"/>
      <c r="E2889" s="327"/>
      <c r="F2889" s="327"/>
      <c r="G2889" s="327"/>
      <c r="H2889" s="327"/>
      <c r="I2889" s="327"/>
      <c r="J2889" s="327"/>
      <c r="K2889" s="327"/>
      <c r="L2889" s="327"/>
      <c r="M2889" s="327"/>
      <c r="N2889" s="330"/>
      <c r="O2889" s="331"/>
      <c r="P2889" s="332">
        <f t="shared" si="739"/>
        <v>0</v>
      </c>
      <c r="Q2889" s="294"/>
      <c r="R2889" s="473"/>
      <c r="S2889" s="474"/>
      <c r="T2889" s="289"/>
    </row>
    <row r="2890" spans="2:20" s="308" customFormat="1" ht="18.75" customHeight="1">
      <c r="B2890" s="301"/>
      <c r="C2890" s="294"/>
      <c r="D2890" s="294"/>
      <c r="E2890" s="294"/>
      <c r="F2890" s="294"/>
      <c r="G2890" s="294"/>
      <c r="H2890" s="294"/>
      <c r="I2890" s="294"/>
      <c r="J2890" s="294"/>
      <c r="K2890" s="294"/>
      <c r="L2890" s="294"/>
      <c r="M2890" s="294"/>
      <c r="N2890" s="349" t="s">
        <v>219</v>
      </c>
      <c r="O2890" s="349"/>
      <c r="P2890" s="335">
        <f t="shared" ref="P2890:P2927" si="740">ROUND(IF(P2888*P2889=0,0,P2886/P2888*P2889),2)</f>
        <v>0</v>
      </c>
      <c r="Q2890" s="306"/>
      <c r="R2890" s="477"/>
      <c r="S2890" s="478"/>
      <c r="T2890" s="307"/>
    </row>
    <row r="2891" spans="2:20" ht="30" customHeight="1">
      <c r="B2891" s="289"/>
      <c r="C2891" s="294"/>
      <c r="D2891" s="294"/>
      <c r="E2891" s="294"/>
      <c r="F2891" s="294"/>
      <c r="G2891" s="294"/>
      <c r="H2891" s="294"/>
      <c r="I2891" s="294"/>
      <c r="J2891" s="294"/>
      <c r="K2891" s="294"/>
      <c r="L2891" s="294"/>
      <c r="M2891" s="294"/>
      <c r="N2891" s="294"/>
      <c r="O2891" s="294"/>
      <c r="P2891" s="294"/>
      <c r="Q2891" s="294"/>
      <c r="R2891" s="294"/>
      <c r="S2891" s="294"/>
      <c r="T2891" s="289"/>
    </row>
    <row r="2892" spans="2:20" ht="18.75" customHeight="1">
      <c r="B2892" s="292">
        <f t="shared" ref="B2892" si="741">D2892</f>
        <v>0</v>
      </c>
      <c r="C2892" s="337" t="s">
        <v>183</v>
      </c>
      <c r="D2892" s="479"/>
      <c r="E2892" s="480"/>
      <c r="F2892" s="480"/>
      <c r="G2892" s="480"/>
      <c r="H2892" s="480"/>
      <c r="I2892" s="481"/>
      <c r="J2892" s="294"/>
      <c r="K2892" s="294"/>
      <c r="L2892" s="295"/>
      <c r="M2892" s="294"/>
      <c r="N2892" s="294"/>
      <c r="O2892" s="294"/>
      <c r="P2892" s="296"/>
      <c r="Q2892" s="294"/>
      <c r="R2892" s="296"/>
      <c r="S2892" s="296"/>
      <c r="T2892" s="289"/>
    </row>
    <row r="2893" spans="2:20" ht="18.75" customHeight="1">
      <c r="B2893" s="292"/>
      <c r="C2893" s="338" t="s">
        <v>184</v>
      </c>
      <c r="D2893" s="479"/>
      <c r="E2893" s="480"/>
      <c r="F2893" s="480"/>
      <c r="G2893" s="480"/>
      <c r="H2893" s="480"/>
      <c r="I2893" s="481"/>
      <c r="J2893" s="294"/>
      <c r="K2893" s="295"/>
      <c r="L2893" s="294"/>
      <c r="M2893" s="294"/>
      <c r="N2893" s="294"/>
      <c r="O2893" s="294"/>
      <c r="P2893" s="296"/>
      <c r="Q2893" s="294"/>
      <c r="R2893" s="296"/>
      <c r="S2893" s="296"/>
      <c r="T2893" s="289"/>
    </row>
    <row r="2894" spans="2:20" ht="18.75" customHeight="1">
      <c r="B2894" s="292">
        <f t="shared" ref="B2894:B2896" si="742">D2894</f>
        <v>0</v>
      </c>
      <c r="C2894" s="338" t="s">
        <v>8</v>
      </c>
      <c r="D2894" s="479"/>
      <c r="E2894" s="480"/>
      <c r="F2894" s="480"/>
      <c r="G2894" s="480"/>
      <c r="H2894" s="480"/>
      <c r="I2894" s="481"/>
      <c r="J2894" s="294"/>
      <c r="K2894" s="294"/>
      <c r="L2894" s="295"/>
      <c r="M2894" s="294"/>
      <c r="N2894" s="294"/>
      <c r="O2894" s="294"/>
      <c r="P2894" s="296"/>
      <c r="Q2894" s="294"/>
      <c r="R2894" s="339" t="s">
        <v>185</v>
      </c>
      <c r="S2894" s="340"/>
      <c r="T2894" s="289"/>
    </row>
    <row r="2895" spans="2:20" ht="18.75" customHeight="1">
      <c r="B2895" s="292">
        <f t="shared" si="742"/>
        <v>0</v>
      </c>
      <c r="C2895" s="338" t="s">
        <v>186</v>
      </c>
      <c r="D2895" s="479"/>
      <c r="E2895" s="480"/>
      <c r="F2895" s="480"/>
      <c r="G2895" s="480"/>
      <c r="H2895" s="480"/>
      <c r="I2895" s="481"/>
      <c r="J2895" s="294"/>
      <c r="K2895" s="294"/>
      <c r="L2895" s="295"/>
      <c r="M2895" s="294"/>
      <c r="N2895" s="294"/>
      <c r="O2895" s="294"/>
      <c r="P2895" s="296"/>
      <c r="Q2895" s="294"/>
      <c r="R2895" s="298" t="s">
        <v>189</v>
      </c>
      <c r="S2895" s="299"/>
      <c r="T2895" s="289"/>
    </row>
    <row r="2896" spans="2:20" ht="18.75" customHeight="1">
      <c r="B2896" s="292">
        <f t="shared" si="742"/>
        <v>0</v>
      </c>
      <c r="C2896" s="338" t="s">
        <v>190</v>
      </c>
      <c r="D2896" s="479"/>
      <c r="E2896" s="480"/>
      <c r="F2896" s="480"/>
      <c r="G2896" s="480"/>
      <c r="H2896" s="480"/>
      <c r="I2896" s="481"/>
      <c r="J2896" s="294"/>
      <c r="K2896" s="294"/>
      <c r="L2896" s="295"/>
      <c r="M2896" s="294"/>
      <c r="N2896" s="294"/>
      <c r="O2896" s="294"/>
      <c r="P2896" s="296"/>
      <c r="Q2896" s="294"/>
      <c r="R2896" s="298" t="s">
        <v>191</v>
      </c>
      <c r="S2896" s="299"/>
      <c r="T2896" s="289"/>
    </row>
    <row r="2897" spans="2:24" ht="18.75" customHeight="1">
      <c r="B2897" s="292"/>
      <c r="C2897" s="338" t="s">
        <v>172</v>
      </c>
      <c r="D2897" s="471"/>
      <c r="E2897" s="482"/>
      <c r="F2897" s="482"/>
      <c r="G2897" s="482"/>
      <c r="H2897" s="482"/>
      <c r="I2897" s="472"/>
      <c r="J2897" s="294"/>
      <c r="K2897" s="295"/>
      <c r="L2897" s="294"/>
      <c r="M2897" s="294"/>
      <c r="N2897" s="294"/>
      <c r="O2897" s="294"/>
      <c r="P2897" s="296"/>
      <c r="Q2897" s="294"/>
      <c r="R2897" s="298" t="s">
        <v>192</v>
      </c>
      <c r="S2897" s="299"/>
      <c r="T2897" s="289"/>
    </row>
    <row r="2898" spans="2:24" ht="18.75" customHeight="1">
      <c r="B2898" s="341">
        <f t="shared" ref="B2898" si="743">D2898</f>
        <v>0</v>
      </c>
      <c r="C2898" s="338" t="s">
        <v>193</v>
      </c>
      <c r="D2898" s="483"/>
      <c r="E2898" s="484"/>
      <c r="F2898" s="484"/>
      <c r="G2898" s="484"/>
      <c r="H2898" s="484"/>
      <c r="I2898" s="485"/>
      <c r="J2898" s="294"/>
      <c r="K2898" s="295"/>
      <c r="L2898" s="294"/>
      <c r="M2898" s="294"/>
      <c r="N2898" s="294"/>
      <c r="O2898" s="294"/>
      <c r="P2898" s="296"/>
      <c r="Q2898" s="294"/>
      <c r="R2898" s="296"/>
      <c r="S2898" s="296"/>
      <c r="T2898" s="289"/>
    </row>
    <row r="2899" spans="2:24" ht="12" customHeight="1">
      <c r="B2899" s="292"/>
      <c r="C2899" s="294"/>
      <c r="D2899" s="294"/>
      <c r="E2899" s="294"/>
      <c r="F2899" s="294"/>
      <c r="G2899" s="294"/>
      <c r="H2899" s="294"/>
      <c r="I2899" s="294"/>
      <c r="J2899" s="294"/>
      <c r="K2899" s="294"/>
      <c r="L2899" s="294"/>
      <c r="M2899" s="294"/>
      <c r="N2899" s="294"/>
      <c r="O2899" s="294"/>
      <c r="P2899" s="294"/>
      <c r="Q2899" s="294"/>
      <c r="R2899" s="294"/>
      <c r="S2899" s="294"/>
      <c r="T2899" s="289"/>
    </row>
    <row r="2900" spans="2:24" s="308" customFormat="1" ht="18.75" customHeight="1">
      <c r="B2900" s="301"/>
      <c r="C2900" s="338" t="s">
        <v>187</v>
      </c>
      <c r="D2900" s="303"/>
      <c r="E2900" s="303"/>
      <c r="F2900" s="303"/>
      <c r="G2900" s="303"/>
      <c r="H2900" s="303"/>
      <c r="I2900" s="303"/>
      <c r="J2900" s="303"/>
      <c r="K2900" s="303"/>
      <c r="L2900" s="303"/>
      <c r="M2900" s="303"/>
      <c r="N2900" s="303"/>
      <c r="O2900" s="304"/>
      <c r="P2900" s="305" t="s">
        <v>188</v>
      </c>
      <c r="Q2900" s="306"/>
      <c r="R2900" s="486" t="s">
        <v>194</v>
      </c>
      <c r="S2900" s="487"/>
      <c r="T2900" s="307"/>
      <c r="V2900" s="288"/>
      <c r="W2900" s="288"/>
      <c r="X2900" s="288"/>
    </row>
    <row r="2901" spans="2:24" ht="6" customHeight="1">
      <c r="B2901" s="292"/>
      <c r="C2901" s="294"/>
      <c r="D2901" s="294"/>
      <c r="E2901" s="294"/>
      <c r="F2901" s="294"/>
      <c r="G2901" s="294"/>
      <c r="H2901" s="294"/>
      <c r="I2901" s="294"/>
      <c r="J2901" s="294"/>
      <c r="K2901" s="294"/>
      <c r="L2901" s="294"/>
      <c r="M2901" s="294"/>
      <c r="N2901" s="294"/>
      <c r="O2901" s="294"/>
      <c r="P2901" s="294"/>
      <c r="Q2901" s="294"/>
      <c r="R2901" s="294"/>
      <c r="S2901" s="294"/>
      <c r="T2901" s="289"/>
    </row>
    <row r="2902" spans="2:24" ht="18.75" customHeight="1">
      <c r="B2902" s="292"/>
      <c r="C2902" s="342" t="s">
        <v>195</v>
      </c>
      <c r="D2902" s="310"/>
      <c r="E2902" s="310"/>
      <c r="F2902" s="310"/>
      <c r="G2902" s="310"/>
      <c r="H2902" s="310"/>
      <c r="I2902" s="310"/>
      <c r="J2902" s="310"/>
      <c r="K2902" s="310"/>
      <c r="L2902" s="310"/>
      <c r="M2902" s="310"/>
      <c r="N2902" s="310"/>
      <c r="O2902" s="311"/>
      <c r="P2902" s="312">
        <f t="shared" ref="P2902:P2912" si="744">SUM(D2902:O2902)</f>
        <v>0</v>
      </c>
      <c r="Q2902" s="294"/>
      <c r="R2902" s="471"/>
      <c r="S2902" s="472"/>
      <c r="T2902" s="289"/>
    </row>
    <row r="2903" spans="2:24" ht="18.75" customHeight="1">
      <c r="B2903" s="292"/>
      <c r="C2903" s="342" t="s">
        <v>196</v>
      </c>
      <c r="D2903" s="155"/>
      <c r="E2903" s="155"/>
      <c r="F2903" s="155"/>
      <c r="G2903" s="155"/>
      <c r="H2903" s="155"/>
      <c r="I2903" s="155"/>
      <c r="J2903" s="155"/>
      <c r="K2903" s="155"/>
      <c r="L2903" s="155"/>
      <c r="M2903" s="155"/>
      <c r="N2903" s="155"/>
      <c r="O2903" s="156"/>
      <c r="P2903" s="312">
        <f t="shared" si="744"/>
        <v>0</v>
      </c>
      <c r="Q2903" s="294"/>
      <c r="R2903" s="471"/>
      <c r="S2903" s="472"/>
      <c r="T2903" s="289"/>
    </row>
    <row r="2904" spans="2:24" ht="18.75" customHeight="1">
      <c r="B2904" s="292"/>
      <c r="C2904" s="343" t="s">
        <v>197</v>
      </c>
      <c r="D2904" s="310"/>
      <c r="E2904" s="310"/>
      <c r="F2904" s="310"/>
      <c r="G2904" s="310"/>
      <c r="H2904" s="310"/>
      <c r="I2904" s="310"/>
      <c r="J2904" s="310"/>
      <c r="K2904" s="310"/>
      <c r="L2904" s="310"/>
      <c r="M2904" s="310"/>
      <c r="N2904" s="310"/>
      <c r="O2904" s="311"/>
      <c r="P2904" s="312">
        <f t="shared" si="744"/>
        <v>0</v>
      </c>
      <c r="Q2904" s="294"/>
      <c r="R2904" s="471"/>
      <c r="S2904" s="472"/>
      <c r="T2904" s="289"/>
    </row>
    <row r="2905" spans="2:24" ht="18.75" customHeight="1">
      <c r="B2905" s="292"/>
      <c r="C2905" s="343" t="s">
        <v>198</v>
      </c>
      <c r="D2905" s="310"/>
      <c r="E2905" s="310"/>
      <c r="F2905" s="310"/>
      <c r="G2905" s="310"/>
      <c r="H2905" s="310"/>
      <c r="I2905" s="310"/>
      <c r="J2905" s="310"/>
      <c r="K2905" s="310"/>
      <c r="L2905" s="310"/>
      <c r="M2905" s="310"/>
      <c r="N2905" s="310"/>
      <c r="O2905" s="311"/>
      <c r="P2905" s="312">
        <f t="shared" si="744"/>
        <v>0</v>
      </c>
      <c r="Q2905" s="294"/>
      <c r="R2905" s="471"/>
      <c r="S2905" s="472"/>
      <c r="T2905" s="289"/>
    </row>
    <row r="2906" spans="2:24" ht="18.75" customHeight="1">
      <c r="B2906" s="292"/>
      <c r="C2906" s="343" t="s">
        <v>199</v>
      </c>
      <c r="D2906" s="310"/>
      <c r="E2906" s="310"/>
      <c r="F2906" s="310"/>
      <c r="G2906" s="310"/>
      <c r="H2906" s="310"/>
      <c r="I2906" s="310"/>
      <c r="J2906" s="310"/>
      <c r="K2906" s="310"/>
      <c r="L2906" s="310"/>
      <c r="M2906" s="310"/>
      <c r="N2906" s="310"/>
      <c r="O2906" s="311"/>
      <c r="P2906" s="312">
        <f t="shared" si="744"/>
        <v>0</v>
      </c>
      <c r="Q2906" s="294"/>
      <c r="R2906" s="471"/>
      <c r="S2906" s="472"/>
      <c r="T2906" s="289"/>
    </row>
    <row r="2907" spans="2:24" ht="18.75" customHeight="1">
      <c r="B2907" s="292"/>
      <c r="C2907" s="343" t="s">
        <v>200</v>
      </c>
      <c r="D2907" s="310"/>
      <c r="E2907" s="310"/>
      <c r="F2907" s="310"/>
      <c r="G2907" s="310"/>
      <c r="H2907" s="310"/>
      <c r="I2907" s="310"/>
      <c r="J2907" s="310"/>
      <c r="K2907" s="310"/>
      <c r="L2907" s="310"/>
      <c r="M2907" s="310"/>
      <c r="N2907" s="310"/>
      <c r="O2907" s="311"/>
      <c r="P2907" s="312">
        <f t="shared" si="744"/>
        <v>0</v>
      </c>
      <c r="Q2907" s="294"/>
      <c r="R2907" s="471"/>
      <c r="S2907" s="472"/>
      <c r="T2907" s="289"/>
    </row>
    <row r="2908" spans="2:24" ht="18.75" customHeight="1">
      <c r="B2908" s="292"/>
      <c r="C2908" s="343" t="s">
        <v>201</v>
      </c>
      <c r="D2908" s="310"/>
      <c r="E2908" s="310"/>
      <c r="F2908" s="310"/>
      <c r="G2908" s="310"/>
      <c r="H2908" s="310"/>
      <c r="I2908" s="310"/>
      <c r="J2908" s="310"/>
      <c r="K2908" s="310"/>
      <c r="L2908" s="310"/>
      <c r="M2908" s="310"/>
      <c r="N2908" s="310"/>
      <c r="O2908" s="311"/>
      <c r="P2908" s="312">
        <f t="shared" si="744"/>
        <v>0</v>
      </c>
      <c r="Q2908" s="294"/>
      <c r="R2908" s="471"/>
      <c r="S2908" s="472"/>
      <c r="T2908" s="289"/>
    </row>
    <row r="2909" spans="2:24" ht="18.75" customHeight="1">
      <c r="B2909" s="292"/>
      <c r="C2909" s="343" t="s">
        <v>202</v>
      </c>
      <c r="D2909" s="310"/>
      <c r="E2909" s="310"/>
      <c r="F2909" s="310"/>
      <c r="G2909" s="310"/>
      <c r="H2909" s="310"/>
      <c r="I2909" s="310"/>
      <c r="J2909" s="310"/>
      <c r="K2909" s="310"/>
      <c r="L2909" s="310"/>
      <c r="M2909" s="310"/>
      <c r="N2909" s="310"/>
      <c r="O2909" s="311"/>
      <c r="P2909" s="312">
        <f t="shared" si="744"/>
        <v>0</v>
      </c>
      <c r="Q2909" s="294"/>
      <c r="R2909" s="471"/>
      <c r="S2909" s="472"/>
      <c r="T2909" s="289"/>
    </row>
    <row r="2910" spans="2:24" ht="18.75" customHeight="1">
      <c r="B2910" s="292"/>
      <c r="C2910" s="343" t="s">
        <v>203</v>
      </c>
      <c r="D2910" s="310"/>
      <c r="E2910" s="310"/>
      <c r="F2910" s="310"/>
      <c r="G2910" s="310"/>
      <c r="H2910" s="310"/>
      <c r="I2910" s="310"/>
      <c r="J2910" s="310"/>
      <c r="K2910" s="310"/>
      <c r="L2910" s="310"/>
      <c r="M2910" s="310"/>
      <c r="N2910" s="310"/>
      <c r="O2910" s="311"/>
      <c r="P2910" s="312">
        <f t="shared" si="744"/>
        <v>0</v>
      </c>
      <c r="Q2910" s="294"/>
      <c r="R2910" s="471"/>
      <c r="S2910" s="472"/>
      <c r="T2910" s="289"/>
    </row>
    <row r="2911" spans="2:24" ht="18.75" customHeight="1">
      <c r="B2911" s="292"/>
      <c r="C2911" s="343" t="s">
        <v>204</v>
      </c>
      <c r="D2911" s="310"/>
      <c r="E2911" s="310"/>
      <c r="F2911" s="310"/>
      <c r="G2911" s="310"/>
      <c r="H2911" s="310"/>
      <c r="I2911" s="310"/>
      <c r="J2911" s="310"/>
      <c r="K2911" s="310"/>
      <c r="L2911" s="310"/>
      <c r="M2911" s="310"/>
      <c r="N2911" s="310"/>
      <c r="O2911" s="311"/>
      <c r="P2911" s="312">
        <f t="shared" si="744"/>
        <v>0</v>
      </c>
      <c r="Q2911" s="294"/>
      <c r="R2911" s="471"/>
      <c r="S2911" s="472"/>
      <c r="T2911" s="289"/>
    </row>
    <row r="2912" spans="2:24" ht="18.75" customHeight="1">
      <c r="B2912" s="292"/>
      <c r="C2912" s="338" t="s">
        <v>205</v>
      </c>
      <c r="D2912" s="344">
        <f t="shared" ref="D2912:O2912" si="745">SUBTOTAL(9,D2902:D2911)</f>
        <v>0</v>
      </c>
      <c r="E2912" s="344">
        <f t="shared" si="745"/>
        <v>0</v>
      </c>
      <c r="F2912" s="344">
        <f t="shared" si="745"/>
        <v>0</v>
      </c>
      <c r="G2912" s="344">
        <f t="shared" si="745"/>
        <v>0</v>
      </c>
      <c r="H2912" s="344">
        <f t="shared" si="745"/>
        <v>0</v>
      </c>
      <c r="I2912" s="344">
        <f t="shared" si="745"/>
        <v>0</v>
      </c>
      <c r="J2912" s="344">
        <f t="shared" si="745"/>
        <v>0</v>
      </c>
      <c r="K2912" s="344">
        <f t="shared" si="745"/>
        <v>0</v>
      </c>
      <c r="L2912" s="344">
        <f t="shared" si="745"/>
        <v>0</v>
      </c>
      <c r="M2912" s="344">
        <f t="shared" si="745"/>
        <v>0</v>
      </c>
      <c r="N2912" s="344">
        <f t="shared" si="745"/>
        <v>0</v>
      </c>
      <c r="O2912" s="345">
        <f t="shared" si="745"/>
        <v>0</v>
      </c>
      <c r="P2912" s="312">
        <f t="shared" si="744"/>
        <v>0</v>
      </c>
      <c r="Q2912" s="294"/>
      <c r="R2912" s="471"/>
      <c r="S2912" s="472"/>
      <c r="T2912" s="289"/>
    </row>
    <row r="2913" spans="2:20" ht="18.75" customHeight="1">
      <c r="B2913" s="292"/>
      <c r="C2913" s="313" t="s">
        <v>206</v>
      </c>
      <c r="D2913" s="315"/>
      <c r="E2913" s="315"/>
      <c r="F2913" s="315"/>
      <c r="G2913" s="315"/>
      <c r="H2913" s="315"/>
      <c r="I2913" s="315"/>
      <c r="J2913" s="315"/>
      <c r="K2913" s="315"/>
      <c r="L2913" s="315"/>
      <c r="M2913" s="315"/>
      <c r="N2913" s="315"/>
      <c r="O2913" s="316"/>
      <c r="P2913" s="312">
        <f t="shared" ref="P2913:P2923" si="746">SUM(D2913:O2913)</f>
        <v>0</v>
      </c>
      <c r="Q2913" s="294"/>
      <c r="R2913" s="471"/>
      <c r="S2913" s="472"/>
      <c r="T2913" s="289"/>
    </row>
    <row r="2914" spans="2:20" ht="18.75" customHeight="1">
      <c r="B2914" s="292"/>
      <c r="C2914" s="313" t="s">
        <v>207</v>
      </c>
      <c r="D2914" s="315"/>
      <c r="E2914" s="315"/>
      <c r="F2914" s="315"/>
      <c r="G2914" s="315"/>
      <c r="H2914" s="315"/>
      <c r="I2914" s="315"/>
      <c r="J2914" s="315"/>
      <c r="K2914" s="315"/>
      <c r="L2914" s="315"/>
      <c r="M2914" s="315"/>
      <c r="N2914" s="315"/>
      <c r="O2914" s="316"/>
      <c r="P2914" s="312">
        <f t="shared" si="746"/>
        <v>0</v>
      </c>
      <c r="Q2914" s="294"/>
      <c r="R2914" s="471"/>
      <c r="S2914" s="472"/>
      <c r="T2914" s="289"/>
    </row>
    <row r="2915" spans="2:20" ht="18.75" customHeight="1">
      <c r="B2915" s="292"/>
      <c r="C2915" s="338" t="s">
        <v>208</v>
      </c>
      <c r="D2915" s="344">
        <f t="shared" ref="D2915:O2915" si="747">SUBTOTAL(9,D2913:D2914)</f>
        <v>0</v>
      </c>
      <c r="E2915" s="344">
        <f t="shared" si="747"/>
        <v>0</v>
      </c>
      <c r="F2915" s="344">
        <f t="shared" si="747"/>
        <v>0</v>
      </c>
      <c r="G2915" s="344">
        <f t="shared" si="747"/>
        <v>0</v>
      </c>
      <c r="H2915" s="344">
        <f t="shared" si="747"/>
        <v>0</v>
      </c>
      <c r="I2915" s="344">
        <f t="shared" si="747"/>
        <v>0</v>
      </c>
      <c r="J2915" s="344">
        <f t="shared" si="747"/>
        <v>0</v>
      </c>
      <c r="K2915" s="344">
        <f t="shared" si="747"/>
        <v>0</v>
      </c>
      <c r="L2915" s="344">
        <f t="shared" si="747"/>
        <v>0</v>
      </c>
      <c r="M2915" s="344">
        <f t="shared" si="747"/>
        <v>0</v>
      </c>
      <c r="N2915" s="344">
        <f t="shared" si="747"/>
        <v>0</v>
      </c>
      <c r="O2915" s="345">
        <f t="shared" si="747"/>
        <v>0</v>
      </c>
      <c r="P2915" s="312">
        <f t="shared" si="746"/>
        <v>0</v>
      </c>
      <c r="Q2915" s="294"/>
      <c r="R2915" s="471"/>
      <c r="S2915" s="472"/>
      <c r="T2915" s="289"/>
    </row>
    <row r="2916" spans="2:20" ht="18.75" customHeight="1">
      <c r="B2916" s="292"/>
      <c r="C2916" s="313" t="s">
        <v>209</v>
      </c>
      <c r="D2916" s="315"/>
      <c r="E2916" s="315"/>
      <c r="F2916" s="315"/>
      <c r="G2916" s="315"/>
      <c r="H2916" s="315"/>
      <c r="I2916" s="315"/>
      <c r="J2916" s="315"/>
      <c r="K2916" s="315"/>
      <c r="L2916" s="315"/>
      <c r="M2916" s="315"/>
      <c r="N2916" s="315"/>
      <c r="O2916" s="316"/>
      <c r="P2916" s="312">
        <f t="shared" si="746"/>
        <v>0</v>
      </c>
      <c r="Q2916" s="294"/>
      <c r="R2916" s="471"/>
      <c r="S2916" s="472"/>
      <c r="T2916" s="289"/>
    </row>
    <row r="2917" spans="2:20" ht="18.75" customHeight="1">
      <c r="B2917" s="292"/>
      <c r="C2917" s="313" t="s">
        <v>210</v>
      </c>
      <c r="D2917" s="315"/>
      <c r="E2917" s="315"/>
      <c r="F2917" s="315"/>
      <c r="G2917" s="315"/>
      <c r="H2917" s="315"/>
      <c r="I2917" s="315"/>
      <c r="J2917" s="315"/>
      <c r="K2917" s="315"/>
      <c r="L2917" s="315"/>
      <c r="M2917" s="315"/>
      <c r="N2917" s="315"/>
      <c r="O2917" s="316"/>
      <c r="P2917" s="312">
        <f t="shared" si="746"/>
        <v>0</v>
      </c>
      <c r="Q2917" s="294"/>
      <c r="R2917" s="471"/>
      <c r="S2917" s="472"/>
      <c r="T2917" s="289"/>
    </row>
    <row r="2918" spans="2:20" ht="18.75" customHeight="1">
      <c r="B2918" s="292"/>
      <c r="C2918" s="313" t="s">
        <v>211</v>
      </c>
      <c r="D2918" s="315"/>
      <c r="E2918" s="315"/>
      <c r="F2918" s="315"/>
      <c r="G2918" s="315"/>
      <c r="H2918" s="315"/>
      <c r="I2918" s="315"/>
      <c r="J2918" s="315"/>
      <c r="K2918" s="315"/>
      <c r="L2918" s="315"/>
      <c r="M2918" s="315"/>
      <c r="N2918" s="315"/>
      <c r="O2918" s="316"/>
      <c r="P2918" s="312">
        <f t="shared" si="746"/>
        <v>0</v>
      </c>
      <c r="Q2918" s="294"/>
      <c r="R2918" s="471"/>
      <c r="S2918" s="472"/>
      <c r="T2918" s="289"/>
    </row>
    <row r="2919" spans="2:20" ht="18.75" customHeight="1">
      <c r="B2919" s="292"/>
      <c r="C2919" s="313" t="s">
        <v>212</v>
      </c>
      <c r="D2919" s="315"/>
      <c r="E2919" s="315"/>
      <c r="F2919" s="315"/>
      <c r="G2919" s="315"/>
      <c r="H2919" s="315"/>
      <c r="I2919" s="315"/>
      <c r="J2919" s="315"/>
      <c r="K2919" s="315"/>
      <c r="L2919" s="315"/>
      <c r="M2919" s="315"/>
      <c r="N2919" s="315"/>
      <c r="O2919" s="316"/>
      <c r="P2919" s="312">
        <f t="shared" si="746"/>
        <v>0</v>
      </c>
      <c r="Q2919" s="294"/>
      <c r="R2919" s="471"/>
      <c r="S2919" s="472"/>
      <c r="T2919" s="289"/>
    </row>
    <row r="2920" spans="2:20" ht="18.75" customHeight="1">
      <c r="B2920" s="292"/>
      <c r="C2920" s="342" t="s">
        <v>213</v>
      </c>
      <c r="D2920" s="310"/>
      <c r="E2920" s="310"/>
      <c r="F2920" s="310"/>
      <c r="G2920" s="310"/>
      <c r="H2920" s="310"/>
      <c r="I2920" s="310"/>
      <c r="J2920" s="310"/>
      <c r="K2920" s="310"/>
      <c r="L2920" s="310"/>
      <c r="M2920" s="310"/>
      <c r="N2920" s="310"/>
      <c r="O2920" s="311"/>
      <c r="P2920" s="312">
        <f t="shared" si="746"/>
        <v>0</v>
      </c>
      <c r="Q2920" s="294"/>
      <c r="R2920" s="471"/>
      <c r="S2920" s="472"/>
      <c r="T2920" s="289"/>
    </row>
    <row r="2921" spans="2:20" ht="18.75" customHeight="1">
      <c r="B2921" s="292"/>
      <c r="C2921" s="346" t="s">
        <v>214</v>
      </c>
      <c r="D2921" s="310"/>
      <c r="E2921" s="310"/>
      <c r="F2921" s="310"/>
      <c r="G2921" s="310"/>
      <c r="H2921" s="310"/>
      <c r="I2921" s="310"/>
      <c r="J2921" s="310"/>
      <c r="K2921" s="310"/>
      <c r="L2921" s="310"/>
      <c r="M2921" s="310"/>
      <c r="N2921" s="310"/>
      <c r="O2921" s="311"/>
      <c r="P2921" s="312">
        <f t="shared" si="746"/>
        <v>0</v>
      </c>
      <c r="Q2921" s="294"/>
      <c r="R2921" s="471"/>
      <c r="S2921" s="472"/>
      <c r="T2921" s="289"/>
    </row>
    <row r="2922" spans="2:20" ht="18.75" customHeight="1">
      <c r="B2922" s="292"/>
      <c r="C2922" s="347" t="s">
        <v>215</v>
      </c>
      <c r="D2922" s="318"/>
      <c r="E2922" s="318"/>
      <c r="F2922" s="318"/>
      <c r="G2922" s="318"/>
      <c r="H2922" s="318"/>
      <c r="I2922" s="318"/>
      <c r="J2922" s="318"/>
      <c r="K2922" s="318"/>
      <c r="L2922" s="318"/>
      <c r="M2922" s="318"/>
      <c r="N2922" s="318"/>
      <c r="O2922" s="319"/>
      <c r="P2922" s="320">
        <f t="shared" si="746"/>
        <v>0</v>
      </c>
      <c r="Q2922" s="294"/>
      <c r="R2922" s="473"/>
      <c r="S2922" s="474"/>
      <c r="T2922" s="289"/>
    </row>
    <row r="2923" spans="2:20" ht="18.75" customHeight="1">
      <c r="B2923" s="292"/>
      <c r="C2923" s="348" t="s">
        <v>216</v>
      </c>
      <c r="D2923" s="322">
        <f t="shared" ref="D2923:O2923" si="748">SUBTOTAL(9,D2902:D2922)</f>
        <v>0</v>
      </c>
      <c r="E2923" s="322">
        <f t="shared" si="748"/>
        <v>0</v>
      </c>
      <c r="F2923" s="322">
        <f t="shared" si="748"/>
        <v>0</v>
      </c>
      <c r="G2923" s="322">
        <f t="shared" si="748"/>
        <v>0</v>
      </c>
      <c r="H2923" s="322">
        <f t="shared" si="748"/>
        <v>0</v>
      </c>
      <c r="I2923" s="322">
        <f t="shared" si="748"/>
        <v>0</v>
      </c>
      <c r="J2923" s="322">
        <f t="shared" si="748"/>
        <v>0</v>
      </c>
      <c r="K2923" s="322">
        <f t="shared" si="748"/>
        <v>0</v>
      </c>
      <c r="L2923" s="322">
        <f t="shared" si="748"/>
        <v>0</v>
      </c>
      <c r="M2923" s="322">
        <f t="shared" si="748"/>
        <v>0</v>
      </c>
      <c r="N2923" s="322">
        <f t="shared" si="748"/>
        <v>0</v>
      </c>
      <c r="O2923" s="323">
        <f t="shared" si="748"/>
        <v>0</v>
      </c>
      <c r="P2923" s="324">
        <f t="shared" si="746"/>
        <v>0</v>
      </c>
      <c r="Q2923" s="294"/>
      <c r="R2923" s="475"/>
      <c r="S2923" s="476"/>
      <c r="T2923" s="289"/>
    </row>
    <row r="2924" spans="2:20" ht="6" customHeight="1">
      <c r="B2924" s="292"/>
      <c r="C2924" s="294"/>
      <c r="D2924" s="294"/>
      <c r="E2924" s="294"/>
      <c r="F2924" s="294"/>
      <c r="G2924" s="294"/>
      <c r="H2924" s="294"/>
      <c r="I2924" s="294"/>
      <c r="J2924" s="294"/>
      <c r="K2924" s="294"/>
      <c r="L2924" s="294"/>
      <c r="M2924" s="294"/>
      <c r="N2924" s="294"/>
      <c r="O2924" s="294"/>
      <c r="P2924" s="294"/>
      <c r="Q2924" s="294"/>
      <c r="R2924" s="325"/>
      <c r="S2924" s="325"/>
      <c r="T2924" s="289"/>
    </row>
    <row r="2925" spans="2:20" ht="18.75" customHeight="1">
      <c r="B2925" s="326"/>
      <c r="C2925" s="342" t="s">
        <v>217</v>
      </c>
      <c r="D2925" s="327"/>
      <c r="E2925" s="327"/>
      <c r="F2925" s="327"/>
      <c r="G2925" s="327"/>
      <c r="H2925" s="327"/>
      <c r="I2925" s="327"/>
      <c r="J2925" s="327"/>
      <c r="K2925" s="327"/>
      <c r="L2925" s="327"/>
      <c r="M2925" s="327"/>
      <c r="N2925" s="327"/>
      <c r="O2925" s="328"/>
      <c r="P2925" s="329">
        <f t="shared" ref="P2925:P2926" si="749">SUM(D2925:O2925)</f>
        <v>0</v>
      </c>
      <c r="Q2925" s="294"/>
      <c r="R2925" s="471"/>
      <c r="S2925" s="472"/>
      <c r="T2925" s="289"/>
    </row>
    <row r="2926" spans="2:20" ht="18.75" customHeight="1">
      <c r="B2926" s="326"/>
      <c r="C2926" s="342" t="s">
        <v>218</v>
      </c>
      <c r="D2926" s="327"/>
      <c r="E2926" s="327"/>
      <c r="F2926" s="327"/>
      <c r="G2926" s="327"/>
      <c r="H2926" s="327"/>
      <c r="I2926" s="327"/>
      <c r="J2926" s="327"/>
      <c r="K2926" s="327"/>
      <c r="L2926" s="327"/>
      <c r="M2926" s="327"/>
      <c r="N2926" s="330"/>
      <c r="O2926" s="331"/>
      <c r="P2926" s="332">
        <f t="shared" si="749"/>
        <v>0</v>
      </c>
      <c r="Q2926" s="294"/>
      <c r="R2926" s="473"/>
      <c r="S2926" s="474"/>
      <c r="T2926" s="289"/>
    </row>
    <row r="2927" spans="2:20" s="308" customFormat="1" ht="18.75" customHeight="1">
      <c r="B2927" s="301"/>
      <c r="C2927" s="294"/>
      <c r="D2927" s="294"/>
      <c r="E2927" s="294"/>
      <c r="F2927" s="294"/>
      <c r="G2927" s="294"/>
      <c r="H2927" s="294"/>
      <c r="I2927" s="294"/>
      <c r="J2927" s="294"/>
      <c r="K2927" s="294"/>
      <c r="L2927" s="294"/>
      <c r="M2927" s="294"/>
      <c r="N2927" s="349" t="s">
        <v>219</v>
      </c>
      <c r="O2927" s="349"/>
      <c r="P2927" s="335">
        <f t="shared" si="740"/>
        <v>0</v>
      </c>
      <c r="Q2927" s="306"/>
      <c r="R2927" s="477"/>
      <c r="S2927" s="478"/>
      <c r="T2927" s="307"/>
    </row>
    <row r="2928" spans="2:20" ht="30" customHeight="1">
      <c r="B2928" s="289"/>
      <c r="C2928" s="294"/>
      <c r="D2928" s="294"/>
      <c r="E2928" s="294"/>
      <c r="F2928" s="294"/>
      <c r="G2928" s="294"/>
      <c r="H2928" s="294"/>
      <c r="I2928" s="294"/>
      <c r="J2928" s="294"/>
      <c r="K2928" s="294"/>
      <c r="L2928" s="294"/>
      <c r="M2928" s="294"/>
      <c r="N2928" s="294"/>
      <c r="O2928" s="294"/>
      <c r="P2928" s="294"/>
      <c r="Q2928" s="294"/>
      <c r="R2928" s="294"/>
      <c r="S2928" s="294"/>
      <c r="T2928" s="289"/>
    </row>
    <row r="2929" spans="2:24" ht="18.75" customHeight="1">
      <c r="B2929" s="292">
        <f t="shared" ref="B2929" si="750">D2929</f>
        <v>0</v>
      </c>
      <c r="C2929" s="337" t="s">
        <v>183</v>
      </c>
      <c r="D2929" s="479"/>
      <c r="E2929" s="480"/>
      <c r="F2929" s="480"/>
      <c r="G2929" s="480"/>
      <c r="H2929" s="480"/>
      <c r="I2929" s="481"/>
      <c r="J2929" s="294"/>
      <c r="K2929" s="294"/>
      <c r="L2929" s="295"/>
      <c r="M2929" s="294"/>
      <c r="N2929" s="294"/>
      <c r="O2929" s="294"/>
      <c r="P2929" s="296"/>
      <c r="Q2929" s="294"/>
      <c r="R2929" s="296"/>
      <c r="S2929" s="296"/>
      <c r="T2929" s="289"/>
    </row>
    <row r="2930" spans="2:24" ht="18.75" customHeight="1">
      <c r="B2930" s="292"/>
      <c r="C2930" s="338" t="s">
        <v>184</v>
      </c>
      <c r="D2930" s="479"/>
      <c r="E2930" s="480"/>
      <c r="F2930" s="480"/>
      <c r="G2930" s="480"/>
      <c r="H2930" s="480"/>
      <c r="I2930" s="481"/>
      <c r="J2930" s="294"/>
      <c r="K2930" s="295"/>
      <c r="L2930" s="294"/>
      <c r="M2930" s="294"/>
      <c r="N2930" s="294"/>
      <c r="O2930" s="294"/>
      <c r="P2930" s="296"/>
      <c r="Q2930" s="294"/>
      <c r="R2930" s="296"/>
      <c r="S2930" s="296"/>
      <c r="T2930" s="289"/>
    </row>
    <row r="2931" spans="2:24" ht="18.75" customHeight="1">
      <c r="B2931" s="292">
        <f t="shared" ref="B2931:B2933" si="751">D2931</f>
        <v>0</v>
      </c>
      <c r="C2931" s="338" t="s">
        <v>8</v>
      </c>
      <c r="D2931" s="479"/>
      <c r="E2931" s="480"/>
      <c r="F2931" s="480"/>
      <c r="G2931" s="480"/>
      <c r="H2931" s="480"/>
      <c r="I2931" s="481"/>
      <c r="J2931" s="294"/>
      <c r="K2931" s="294"/>
      <c r="L2931" s="295"/>
      <c r="M2931" s="294"/>
      <c r="N2931" s="294"/>
      <c r="O2931" s="294"/>
      <c r="P2931" s="296"/>
      <c r="Q2931" s="294"/>
      <c r="R2931" s="339" t="s">
        <v>185</v>
      </c>
      <c r="S2931" s="340"/>
      <c r="T2931" s="289"/>
    </row>
    <row r="2932" spans="2:24" ht="18.75" customHeight="1">
      <c r="B2932" s="292">
        <f t="shared" si="751"/>
        <v>0</v>
      </c>
      <c r="C2932" s="338" t="s">
        <v>186</v>
      </c>
      <c r="D2932" s="479"/>
      <c r="E2932" s="480"/>
      <c r="F2932" s="480"/>
      <c r="G2932" s="480"/>
      <c r="H2932" s="480"/>
      <c r="I2932" s="481"/>
      <c r="J2932" s="294"/>
      <c r="K2932" s="294"/>
      <c r="L2932" s="295"/>
      <c r="M2932" s="294"/>
      <c r="N2932" s="294"/>
      <c r="O2932" s="294"/>
      <c r="P2932" s="296"/>
      <c r="Q2932" s="294"/>
      <c r="R2932" s="298" t="s">
        <v>189</v>
      </c>
      <c r="S2932" s="299"/>
      <c r="T2932" s="289"/>
    </row>
    <row r="2933" spans="2:24" ht="18.75" customHeight="1">
      <c r="B2933" s="292">
        <f t="shared" si="751"/>
        <v>0</v>
      </c>
      <c r="C2933" s="338" t="s">
        <v>190</v>
      </c>
      <c r="D2933" s="479"/>
      <c r="E2933" s="480"/>
      <c r="F2933" s="480"/>
      <c r="G2933" s="480"/>
      <c r="H2933" s="480"/>
      <c r="I2933" s="481"/>
      <c r="J2933" s="294"/>
      <c r="K2933" s="294"/>
      <c r="L2933" s="295"/>
      <c r="M2933" s="294"/>
      <c r="N2933" s="294"/>
      <c r="O2933" s="294"/>
      <c r="P2933" s="296"/>
      <c r="Q2933" s="294"/>
      <c r="R2933" s="298" t="s">
        <v>191</v>
      </c>
      <c r="S2933" s="299"/>
      <c r="T2933" s="289"/>
    </row>
    <row r="2934" spans="2:24" ht="18.75" customHeight="1">
      <c r="B2934" s="292"/>
      <c r="C2934" s="338" t="s">
        <v>172</v>
      </c>
      <c r="D2934" s="471"/>
      <c r="E2934" s="482"/>
      <c r="F2934" s="482"/>
      <c r="G2934" s="482"/>
      <c r="H2934" s="482"/>
      <c r="I2934" s="472"/>
      <c r="J2934" s="294"/>
      <c r="K2934" s="295"/>
      <c r="L2934" s="294"/>
      <c r="M2934" s="294"/>
      <c r="N2934" s="294"/>
      <c r="O2934" s="294"/>
      <c r="P2934" s="296"/>
      <c r="Q2934" s="294"/>
      <c r="R2934" s="298" t="s">
        <v>192</v>
      </c>
      <c r="S2934" s="299"/>
      <c r="T2934" s="289"/>
    </row>
    <row r="2935" spans="2:24" ht="18.75" customHeight="1">
      <c r="B2935" s="341">
        <f t="shared" ref="B2935" si="752">D2935</f>
        <v>0</v>
      </c>
      <c r="C2935" s="338" t="s">
        <v>193</v>
      </c>
      <c r="D2935" s="483"/>
      <c r="E2935" s="484"/>
      <c r="F2935" s="484"/>
      <c r="G2935" s="484"/>
      <c r="H2935" s="484"/>
      <c r="I2935" s="485"/>
      <c r="J2935" s="294"/>
      <c r="K2935" s="295"/>
      <c r="L2935" s="294"/>
      <c r="M2935" s="294"/>
      <c r="N2935" s="294"/>
      <c r="O2935" s="294"/>
      <c r="P2935" s="296"/>
      <c r="Q2935" s="294"/>
      <c r="R2935" s="296"/>
      <c r="S2935" s="296"/>
      <c r="T2935" s="289"/>
    </row>
    <row r="2936" spans="2:24" ht="12" customHeight="1">
      <c r="B2936" s="292"/>
      <c r="C2936" s="294"/>
      <c r="D2936" s="294"/>
      <c r="E2936" s="294"/>
      <c r="F2936" s="294"/>
      <c r="G2936" s="294"/>
      <c r="H2936" s="294"/>
      <c r="I2936" s="294"/>
      <c r="J2936" s="294"/>
      <c r="K2936" s="294"/>
      <c r="L2936" s="294"/>
      <c r="M2936" s="294"/>
      <c r="N2936" s="294"/>
      <c r="O2936" s="294"/>
      <c r="P2936" s="294"/>
      <c r="Q2936" s="294"/>
      <c r="R2936" s="294"/>
      <c r="S2936" s="294"/>
      <c r="T2936" s="289"/>
    </row>
    <row r="2937" spans="2:24" s="308" customFormat="1" ht="18.75" customHeight="1">
      <c r="B2937" s="301"/>
      <c r="C2937" s="338" t="s">
        <v>187</v>
      </c>
      <c r="D2937" s="303"/>
      <c r="E2937" s="303"/>
      <c r="F2937" s="303"/>
      <c r="G2937" s="303"/>
      <c r="H2937" s="303"/>
      <c r="I2937" s="303"/>
      <c r="J2937" s="303"/>
      <c r="K2937" s="303"/>
      <c r="L2937" s="303"/>
      <c r="M2937" s="303"/>
      <c r="N2937" s="303"/>
      <c r="O2937" s="304"/>
      <c r="P2937" s="305" t="s">
        <v>188</v>
      </c>
      <c r="Q2937" s="306"/>
      <c r="R2937" s="486" t="s">
        <v>194</v>
      </c>
      <c r="S2937" s="487"/>
      <c r="T2937" s="307"/>
      <c r="V2937" s="288"/>
      <c r="W2937" s="288"/>
      <c r="X2937" s="288"/>
    </row>
    <row r="2938" spans="2:24" ht="6" customHeight="1">
      <c r="B2938" s="292"/>
      <c r="C2938" s="294"/>
      <c r="D2938" s="294"/>
      <c r="E2938" s="294"/>
      <c r="F2938" s="294"/>
      <c r="G2938" s="294"/>
      <c r="H2938" s="294"/>
      <c r="I2938" s="294"/>
      <c r="J2938" s="294"/>
      <c r="K2938" s="294"/>
      <c r="L2938" s="294"/>
      <c r="M2938" s="294"/>
      <c r="N2938" s="294"/>
      <c r="O2938" s="294"/>
      <c r="P2938" s="294"/>
      <c r="Q2938" s="294"/>
      <c r="R2938" s="294"/>
      <c r="S2938" s="294"/>
      <c r="T2938" s="289"/>
    </row>
    <row r="2939" spans="2:24" ht="18.75" customHeight="1">
      <c r="B2939" s="292"/>
      <c r="C2939" s="342" t="s">
        <v>195</v>
      </c>
      <c r="D2939" s="310"/>
      <c r="E2939" s="310"/>
      <c r="F2939" s="310"/>
      <c r="G2939" s="310"/>
      <c r="H2939" s="310"/>
      <c r="I2939" s="310"/>
      <c r="J2939" s="310"/>
      <c r="K2939" s="310"/>
      <c r="L2939" s="310"/>
      <c r="M2939" s="310"/>
      <c r="N2939" s="310"/>
      <c r="O2939" s="311"/>
      <c r="P2939" s="312">
        <f t="shared" ref="P2939:P2949" si="753">SUM(D2939:O2939)</f>
        <v>0</v>
      </c>
      <c r="Q2939" s="294"/>
      <c r="R2939" s="471"/>
      <c r="S2939" s="472"/>
      <c r="T2939" s="289"/>
    </row>
    <row r="2940" spans="2:24" ht="18.75" customHeight="1">
      <c r="B2940" s="292"/>
      <c r="C2940" s="342" t="s">
        <v>196</v>
      </c>
      <c r="D2940" s="155"/>
      <c r="E2940" s="155"/>
      <c r="F2940" s="155"/>
      <c r="G2940" s="155"/>
      <c r="H2940" s="155"/>
      <c r="I2940" s="155"/>
      <c r="J2940" s="155"/>
      <c r="K2940" s="155"/>
      <c r="L2940" s="155"/>
      <c r="M2940" s="155"/>
      <c r="N2940" s="155"/>
      <c r="O2940" s="156"/>
      <c r="P2940" s="312">
        <f t="shared" si="753"/>
        <v>0</v>
      </c>
      <c r="Q2940" s="294"/>
      <c r="R2940" s="471"/>
      <c r="S2940" s="472"/>
      <c r="T2940" s="289"/>
    </row>
    <row r="2941" spans="2:24" ht="18.75" customHeight="1">
      <c r="B2941" s="292"/>
      <c r="C2941" s="343" t="s">
        <v>197</v>
      </c>
      <c r="D2941" s="310"/>
      <c r="E2941" s="310"/>
      <c r="F2941" s="310"/>
      <c r="G2941" s="310"/>
      <c r="H2941" s="310"/>
      <c r="I2941" s="310"/>
      <c r="J2941" s="310"/>
      <c r="K2941" s="310"/>
      <c r="L2941" s="310"/>
      <c r="M2941" s="310"/>
      <c r="N2941" s="310"/>
      <c r="O2941" s="311"/>
      <c r="P2941" s="312">
        <f t="shared" si="753"/>
        <v>0</v>
      </c>
      <c r="Q2941" s="294"/>
      <c r="R2941" s="471"/>
      <c r="S2941" s="472"/>
      <c r="T2941" s="289"/>
    </row>
    <row r="2942" spans="2:24" ht="18.75" customHeight="1">
      <c r="B2942" s="292"/>
      <c r="C2942" s="343" t="s">
        <v>198</v>
      </c>
      <c r="D2942" s="310"/>
      <c r="E2942" s="310"/>
      <c r="F2942" s="310"/>
      <c r="G2942" s="310"/>
      <c r="H2942" s="310"/>
      <c r="I2942" s="310"/>
      <c r="J2942" s="310"/>
      <c r="K2942" s="310"/>
      <c r="L2942" s="310"/>
      <c r="M2942" s="310"/>
      <c r="N2942" s="310"/>
      <c r="O2942" s="311"/>
      <c r="P2942" s="312">
        <f t="shared" si="753"/>
        <v>0</v>
      </c>
      <c r="Q2942" s="294"/>
      <c r="R2942" s="471"/>
      <c r="S2942" s="472"/>
      <c r="T2942" s="289"/>
    </row>
    <row r="2943" spans="2:24" ht="18.75" customHeight="1">
      <c r="B2943" s="292"/>
      <c r="C2943" s="343" t="s">
        <v>199</v>
      </c>
      <c r="D2943" s="310"/>
      <c r="E2943" s="310"/>
      <c r="F2943" s="310"/>
      <c r="G2943" s="310"/>
      <c r="H2943" s="310"/>
      <c r="I2943" s="310"/>
      <c r="J2943" s="310"/>
      <c r="K2943" s="310"/>
      <c r="L2943" s="310"/>
      <c r="M2943" s="310"/>
      <c r="N2943" s="310"/>
      <c r="O2943" s="311"/>
      <c r="P2943" s="312">
        <f t="shared" si="753"/>
        <v>0</v>
      </c>
      <c r="Q2943" s="294"/>
      <c r="R2943" s="471"/>
      <c r="S2943" s="472"/>
      <c r="T2943" s="289"/>
    </row>
    <row r="2944" spans="2:24" ht="18.75" customHeight="1">
      <c r="B2944" s="292"/>
      <c r="C2944" s="343" t="s">
        <v>200</v>
      </c>
      <c r="D2944" s="310"/>
      <c r="E2944" s="310"/>
      <c r="F2944" s="310"/>
      <c r="G2944" s="310"/>
      <c r="H2944" s="310"/>
      <c r="I2944" s="310"/>
      <c r="J2944" s="310"/>
      <c r="K2944" s="310"/>
      <c r="L2944" s="310"/>
      <c r="M2944" s="310"/>
      <c r="N2944" s="310"/>
      <c r="O2944" s="311"/>
      <c r="P2944" s="312">
        <f t="shared" si="753"/>
        <v>0</v>
      </c>
      <c r="Q2944" s="294"/>
      <c r="R2944" s="471"/>
      <c r="S2944" s="472"/>
      <c r="T2944" s="289"/>
    </row>
    <row r="2945" spans="2:20" ht="18.75" customHeight="1">
      <c r="B2945" s="292"/>
      <c r="C2945" s="343" t="s">
        <v>201</v>
      </c>
      <c r="D2945" s="310"/>
      <c r="E2945" s="310"/>
      <c r="F2945" s="310"/>
      <c r="G2945" s="310"/>
      <c r="H2945" s="310"/>
      <c r="I2945" s="310"/>
      <c r="J2945" s="310"/>
      <c r="K2945" s="310"/>
      <c r="L2945" s="310"/>
      <c r="M2945" s="310"/>
      <c r="N2945" s="310"/>
      <c r="O2945" s="311"/>
      <c r="P2945" s="312">
        <f t="shared" si="753"/>
        <v>0</v>
      </c>
      <c r="Q2945" s="294"/>
      <c r="R2945" s="471"/>
      <c r="S2945" s="472"/>
      <c r="T2945" s="289"/>
    </row>
    <row r="2946" spans="2:20" ht="18.75" customHeight="1">
      <c r="B2946" s="292"/>
      <c r="C2946" s="343" t="s">
        <v>202</v>
      </c>
      <c r="D2946" s="310"/>
      <c r="E2946" s="310"/>
      <c r="F2946" s="310"/>
      <c r="G2946" s="310"/>
      <c r="H2946" s="310"/>
      <c r="I2946" s="310"/>
      <c r="J2946" s="310"/>
      <c r="K2946" s="310"/>
      <c r="L2946" s="310"/>
      <c r="M2946" s="310"/>
      <c r="N2946" s="310"/>
      <c r="O2946" s="311"/>
      <c r="P2946" s="312">
        <f t="shared" si="753"/>
        <v>0</v>
      </c>
      <c r="Q2946" s="294"/>
      <c r="R2946" s="471"/>
      <c r="S2946" s="472"/>
      <c r="T2946" s="289"/>
    </row>
    <row r="2947" spans="2:20" ht="18.75" customHeight="1">
      <c r="B2947" s="292"/>
      <c r="C2947" s="343" t="s">
        <v>203</v>
      </c>
      <c r="D2947" s="310"/>
      <c r="E2947" s="310"/>
      <c r="F2947" s="310"/>
      <c r="G2947" s="310"/>
      <c r="H2947" s="310"/>
      <c r="I2947" s="310"/>
      <c r="J2947" s="310"/>
      <c r="K2947" s="310"/>
      <c r="L2947" s="310"/>
      <c r="M2947" s="310"/>
      <c r="N2947" s="310"/>
      <c r="O2947" s="311"/>
      <c r="P2947" s="312">
        <f t="shared" si="753"/>
        <v>0</v>
      </c>
      <c r="Q2947" s="294"/>
      <c r="R2947" s="471"/>
      <c r="S2947" s="472"/>
      <c r="T2947" s="289"/>
    </row>
    <row r="2948" spans="2:20" ht="18.75" customHeight="1">
      <c r="B2948" s="292"/>
      <c r="C2948" s="343" t="s">
        <v>204</v>
      </c>
      <c r="D2948" s="310"/>
      <c r="E2948" s="310"/>
      <c r="F2948" s="310"/>
      <c r="G2948" s="310"/>
      <c r="H2948" s="310"/>
      <c r="I2948" s="310"/>
      <c r="J2948" s="310"/>
      <c r="K2948" s="310"/>
      <c r="L2948" s="310"/>
      <c r="M2948" s="310"/>
      <c r="N2948" s="310"/>
      <c r="O2948" s="311"/>
      <c r="P2948" s="312">
        <f t="shared" si="753"/>
        <v>0</v>
      </c>
      <c r="Q2948" s="294"/>
      <c r="R2948" s="471"/>
      <c r="S2948" s="472"/>
      <c r="T2948" s="289"/>
    </row>
    <row r="2949" spans="2:20" ht="18.75" customHeight="1">
      <c r="B2949" s="292"/>
      <c r="C2949" s="338" t="s">
        <v>205</v>
      </c>
      <c r="D2949" s="344">
        <f t="shared" ref="D2949:O2949" si="754">SUBTOTAL(9,D2939:D2948)</f>
        <v>0</v>
      </c>
      <c r="E2949" s="344">
        <f t="shared" si="754"/>
        <v>0</v>
      </c>
      <c r="F2949" s="344">
        <f t="shared" si="754"/>
        <v>0</v>
      </c>
      <c r="G2949" s="344">
        <f t="shared" si="754"/>
        <v>0</v>
      </c>
      <c r="H2949" s="344">
        <f t="shared" si="754"/>
        <v>0</v>
      </c>
      <c r="I2949" s="344">
        <f t="shared" si="754"/>
        <v>0</v>
      </c>
      <c r="J2949" s="344">
        <f t="shared" si="754"/>
        <v>0</v>
      </c>
      <c r="K2949" s="344">
        <f t="shared" si="754"/>
        <v>0</v>
      </c>
      <c r="L2949" s="344">
        <f t="shared" si="754"/>
        <v>0</v>
      </c>
      <c r="M2949" s="344">
        <f t="shared" si="754"/>
        <v>0</v>
      </c>
      <c r="N2949" s="344">
        <f t="shared" si="754"/>
        <v>0</v>
      </c>
      <c r="O2949" s="345">
        <f t="shared" si="754"/>
        <v>0</v>
      </c>
      <c r="P2949" s="312">
        <f t="shared" si="753"/>
        <v>0</v>
      </c>
      <c r="Q2949" s="294"/>
      <c r="R2949" s="471"/>
      <c r="S2949" s="472"/>
      <c r="T2949" s="289"/>
    </row>
    <row r="2950" spans="2:20" ht="18.75" customHeight="1">
      <c r="B2950" s="292"/>
      <c r="C2950" s="313" t="s">
        <v>206</v>
      </c>
      <c r="D2950" s="315"/>
      <c r="E2950" s="315"/>
      <c r="F2950" s="315"/>
      <c r="G2950" s="315"/>
      <c r="H2950" s="315"/>
      <c r="I2950" s="315"/>
      <c r="J2950" s="315"/>
      <c r="K2950" s="315"/>
      <c r="L2950" s="315"/>
      <c r="M2950" s="315"/>
      <c r="N2950" s="315"/>
      <c r="O2950" s="316"/>
      <c r="P2950" s="312">
        <f t="shared" ref="P2950:P2960" si="755">SUM(D2950:O2950)</f>
        <v>0</v>
      </c>
      <c r="Q2950" s="294"/>
      <c r="R2950" s="471"/>
      <c r="S2950" s="472"/>
      <c r="T2950" s="289"/>
    </row>
    <row r="2951" spans="2:20" ht="18.75" customHeight="1">
      <c r="B2951" s="292"/>
      <c r="C2951" s="313" t="s">
        <v>207</v>
      </c>
      <c r="D2951" s="315"/>
      <c r="E2951" s="315"/>
      <c r="F2951" s="315"/>
      <c r="G2951" s="315"/>
      <c r="H2951" s="315"/>
      <c r="I2951" s="315"/>
      <c r="J2951" s="315"/>
      <c r="K2951" s="315"/>
      <c r="L2951" s="315"/>
      <c r="M2951" s="315"/>
      <c r="N2951" s="315"/>
      <c r="O2951" s="316"/>
      <c r="P2951" s="312">
        <f t="shared" si="755"/>
        <v>0</v>
      </c>
      <c r="Q2951" s="294"/>
      <c r="R2951" s="471"/>
      <c r="S2951" s="472"/>
      <c r="T2951" s="289"/>
    </row>
    <row r="2952" spans="2:20" ht="18.75" customHeight="1">
      <c r="B2952" s="292"/>
      <c r="C2952" s="338" t="s">
        <v>208</v>
      </c>
      <c r="D2952" s="344">
        <f t="shared" ref="D2952:O2952" si="756">SUBTOTAL(9,D2950:D2951)</f>
        <v>0</v>
      </c>
      <c r="E2952" s="344">
        <f t="shared" si="756"/>
        <v>0</v>
      </c>
      <c r="F2952" s="344">
        <f t="shared" si="756"/>
        <v>0</v>
      </c>
      <c r="G2952" s="344">
        <f t="shared" si="756"/>
        <v>0</v>
      </c>
      <c r="H2952" s="344">
        <f t="shared" si="756"/>
        <v>0</v>
      </c>
      <c r="I2952" s="344">
        <f t="shared" si="756"/>
        <v>0</v>
      </c>
      <c r="J2952" s="344">
        <f t="shared" si="756"/>
        <v>0</v>
      </c>
      <c r="K2952" s="344">
        <f t="shared" si="756"/>
        <v>0</v>
      </c>
      <c r="L2952" s="344">
        <f t="shared" si="756"/>
        <v>0</v>
      </c>
      <c r="M2952" s="344">
        <f t="shared" si="756"/>
        <v>0</v>
      </c>
      <c r="N2952" s="344">
        <f t="shared" si="756"/>
        <v>0</v>
      </c>
      <c r="O2952" s="345">
        <f t="shared" si="756"/>
        <v>0</v>
      </c>
      <c r="P2952" s="312">
        <f t="shared" si="755"/>
        <v>0</v>
      </c>
      <c r="Q2952" s="294"/>
      <c r="R2952" s="471"/>
      <c r="S2952" s="472"/>
      <c r="T2952" s="289"/>
    </row>
    <row r="2953" spans="2:20" ht="18.75" customHeight="1">
      <c r="B2953" s="292"/>
      <c r="C2953" s="313" t="s">
        <v>209</v>
      </c>
      <c r="D2953" s="315"/>
      <c r="E2953" s="315"/>
      <c r="F2953" s="315"/>
      <c r="G2953" s="315"/>
      <c r="H2953" s="315"/>
      <c r="I2953" s="315"/>
      <c r="J2953" s="315"/>
      <c r="K2953" s="315"/>
      <c r="L2953" s="315"/>
      <c r="M2953" s="315"/>
      <c r="N2953" s="315"/>
      <c r="O2953" s="316"/>
      <c r="P2953" s="312">
        <f t="shared" si="755"/>
        <v>0</v>
      </c>
      <c r="Q2953" s="294"/>
      <c r="R2953" s="471"/>
      <c r="S2953" s="472"/>
      <c r="T2953" s="289"/>
    </row>
    <row r="2954" spans="2:20" ht="18.75" customHeight="1">
      <c r="B2954" s="292"/>
      <c r="C2954" s="313" t="s">
        <v>210</v>
      </c>
      <c r="D2954" s="315"/>
      <c r="E2954" s="315"/>
      <c r="F2954" s="315"/>
      <c r="G2954" s="315"/>
      <c r="H2954" s="315"/>
      <c r="I2954" s="315"/>
      <c r="J2954" s="315"/>
      <c r="K2954" s="315"/>
      <c r="L2954" s="315"/>
      <c r="M2954" s="315"/>
      <c r="N2954" s="315"/>
      <c r="O2954" s="316"/>
      <c r="P2954" s="312">
        <f t="shared" si="755"/>
        <v>0</v>
      </c>
      <c r="Q2954" s="294"/>
      <c r="R2954" s="471"/>
      <c r="S2954" s="472"/>
      <c r="T2954" s="289"/>
    </row>
    <row r="2955" spans="2:20" ht="18.75" customHeight="1">
      <c r="B2955" s="292"/>
      <c r="C2955" s="313" t="s">
        <v>211</v>
      </c>
      <c r="D2955" s="315"/>
      <c r="E2955" s="315"/>
      <c r="F2955" s="315"/>
      <c r="G2955" s="315"/>
      <c r="H2955" s="315"/>
      <c r="I2955" s="315"/>
      <c r="J2955" s="315"/>
      <c r="K2955" s="315"/>
      <c r="L2955" s="315"/>
      <c r="M2955" s="315"/>
      <c r="N2955" s="315"/>
      <c r="O2955" s="316"/>
      <c r="P2955" s="312">
        <f t="shared" si="755"/>
        <v>0</v>
      </c>
      <c r="Q2955" s="294"/>
      <c r="R2955" s="471"/>
      <c r="S2955" s="472"/>
      <c r="T2955" s="289"/>
    </row>
    <row r="2956" spans="2:20" ht="18.75" customHeight="1">
      <c r="B2956" s="292"/>
      <c r="C2956" s="313" t="s">
        <v>212</v>
      </c>
      <c r="D2956" s="315"/>
      <c r="E2956" s="315"/>
      <c r="F2956" s="315"/>
      <c r="G2956" s="315"/>
      <c r="H2956" s="315"/>
      <c r="I2956" s="315"/>
      <c r="J2956" s="315"/>
      <c r="K2956" s="315"/>
      <c r="L2956" s="315"/>
      <c r="M2956" s="315"/>
      <c r="N2956" s="315"/>
      <c r="O2956" s="316"/>
      <c r="P2956" s="312">
        <f t="shared" si="755"/>
        <v>0</v>
      </c>
      <c r="Q2956" s="294"/>
      <c r="R2956" s="471"/>
      <c r="S2956" s="472"/>
      <c r="T2956" s="289"/>
    </row>
    <row r="2957" spans="2:20" ht="18.75" customHeight="1">
      <c r="B2957" s="292"/>
      <c r="C2957" s="342" t="s">
        <v>213</v>
      </c>
      <c r="D2957" s="310"/>
      <c r="E2957" s="310"/>
      <c r="F2957" s="310"/>
      <c r="G2957" s="310"/>
      <c r="H2957" s="310"/>
      <c r="I2957" s="310"/>
      <c r="J2957" s="310"/>
      <c r="K2957" s="310"/>
      <c r="L2957" s="310"/>
      <c r="M2957" s="310"/>
      <c r="N2957" s="310"/>
      <c r="O2957" s="311"/>
      <c r="P2957" s="312">
        <f t="shared" si="755"/>
        <v>0</v>
      </c>
      <c r="Q2957" s="294"/>
      <c r="R2957" s="471"/>
      <c r="S2957" s="472"/>
      <c r="T2957" s="289"/>
    </row>
    <row r="2958" spans="2:20" ht="18.75" customHeight="1">
      <c r="B2958" s="292"/>
      <c r="C2958" s="346" t="s">
        <v>214</v>
      </c>
      <c r="D2958" s="310"/>
      <c r="E2958" s="310"/>
      <c r="F2958" s="310"/>
      <c r="G2958" s="310"/>
      <c r="H2958" s="310"/>
      <c r="I2958" s="310"/>
      <c r="J2958" s="310"/>
      <c r="K2958" s="310"/>
      <c r="L2958" s="310"/>
      <c r="M2958" s="310"/>
      <c r="N2958" s="310"/>
      <c r="O2958" s="311"/>
      <c r="P2958" s="312">
        <f t="shared" si="755"/>
        <v>0</v>
      </c>
      <c r="Q2958" s="294"/>
      <c r="R2958" s="471"/>
      <c r="S2958" s="472"/>
      <c r="T2958" s="289"/>
    </row>
    <row r="2959" spans="2:20" ht="18.75" customHeight="1">
      <c r="B2959" s="292"/>
      <c r="C2959" s="347" t="s">
        <v>215</v>
      </c>
      <c r="D2959" s="318"/>
      <c r="E2959" s="318"/>
      <c r="F2959" s="318"/>
      <c r="G2959" s="318"/>
      <c r="H2959" s="318"/>
      <c r="I2959" s="318"/>
      <c r="J2959" s="318"/>
      <c r="K2959" s="318"/>
      <c r="L2959" s="318"/>
      <c r="M2959" s="318"/>
      <c r="N2959" s="318"/>
      <c r="O2959" s="319"/>
      <c r="P2959" s="320">
        <f t="shared" si="755"/>
        <v>0</v>
      </c>
      <c r="Q2959" s="294"/>
      <c r="R2959" s="473"/>
      <c r="S2959" s="474"/>
      <c r="T2959" s="289"/>
    </row>
    <row r="2960" spans="2:20" ht="18.75" customHeight="1">
      <c r="B2960" s="292"/>
      <c r="C2960" s="348" t="s">
        <v>216</v>
      </c>
      <c r="D2960" s="322">
        <f t="shared" ref="D2960:O2960" si="757">SUBTOTAL(9,D2939:D2959)</f>
        <v>0</v>
      </c>
      <c r="E2960" s="322">
        <f t="shared" si="757"/>
        <v>0</v>
      </c>
      <c r="F2960" s="322">
        <f t="shared" si="757"/>
        <v>0</v>
      </c>
      <c r="G2960" s="322">
        <f t="shared" si="757"/>
        <v>0</v>
      </c>
      <c r="H2960" s="322">
        <f t="shared" si="757"/>
        <v>0</v>
      </c>
      <c r="I2960" s="322">
        <f t="shared" si="757"/>
        <v>0</v>
      </c>
      <c r="J2960" s="322">
        <f t="shared" si="757"/>
        <v>0</v>
      </c>
      <c r="K2960" s="322">
        <f t="shared" si="757"/>
        <v>0</v>
      </c>
      <c r="L2960" s="322">
        <f t="shared" si="757"/>
        <v>0</v>
      </c>
      <c r="M2960" s="322">
        <f t="shared" si="757"/>
        <v>0</v>
      </c>
      <c r="N2960" s="322">
        <f t="shared" si="757"/>
        <v>0</v>
      </c>
      <c r="O2960" s="323">
        <f t="shared" si="757"/>
        <v>0</v>
      </c>
      <c r="P2960" s="324">
        <f t="shared" si="755"/>
        <v>0</v>
      </c>
      <c r="Q2960" s="294"/>
      <c r="R2960" s="475"/>
      <c r="S2960" s="476"/>
      <c r="T2960" s="289"/>
    </row>
    <row r="2961" spans="2:24" ht="6" customHeight="1">
      <c r="B2961" s="292"/>
      <c r="C2961" s="294"/>
      <c r="D2961" s="294"/>
      <c r="E2961" s="294"/>
      <c r="F2961" s="294"/>
      <c r="G2961" s="294"/>
      <c r="H2961" s="294"/>
      <c r="I2961" s="294"/>
      <c r="J2961" s="294"/>
      <c r="K2961" s="294"/>
      <c r="L2961" s="294"/>
      <c r="M2961" s="294"/>
      <c r="N2961" s="294"/>
      <c r="O2961" s="294"/>
      <c r="P2961" s="294"/>
      <c r="Q2961" s="294"/>
      <c r="R2961" s="325"/>
      <c r="S2961" s="325"/>
      <c r="T2961" s="289"/>
    </row>
    <row r="2962" spans="2:24" ht="18.75" customHeight="1">
      <c r="B2962" s="326"/>
      <c r="C2962" s="342" t="s">
        <v>217</v>
      </c>
      <c r="D2962" s="327"/>
      <c r="E2962" s="327"/>
      <c r="F2962" s="327"/>
      <c r="G2962" s="327"/>
      <c r="H2962" s="327"/>
      <c r="I2962" s="327"/>
      <c r="J2962" s="327"/>
      <c r="K2962" s="327"/>
      <c r="L2962" s="327"/>
      <c r="M2962" s="327"/>
      <c r="N2962" s="327"/>
      <c r="O2962" s="328"/>
      <c r="P2962" s="329">
        <f t="shared" ref="P2962:P2963" si="758">SUM(D2962:O2962)</f>
        <v>0</v>
      </c>
      <c r="Q2962" s="294"/>
      <c r="R2962" s="471"/>
      <c r="S2962" s="472"/>
      <c r="T2962" s="289"/>
    </row>
    <row r="2963" spans="2:24" ht="18.75" customHeight="1">
      <c r="B2963" s="326"/>
      <c r="C2963" s="342" t="s">
        <v>218</v>
      </c>
      <c r="D2963" s="327"/>
      <c r="E2963" s="327"/>
      <c r="F2963" s="327"/>
      <c r="G2963" s="327"/>
      <c r="H2963" s="327"/>
      <c r="I2963" s="327"/>
      <c r="J2963" s="327"/>
      <c r="K2963" s="327"/>
      <c r="L2963" s="327"/>
      <c r="M2963" s="327"/>
      <c r="N2963" s="330"/>
      <c r="O2963" s="331"/>
      <c r="P2963" s="332">
        <f t="shared" si="758"/>
        <v>0</v>
      </c>
      <c r="Q2963" s="294"/>
      <c r="R2963" s="473"/>
      <c r="S2963" s="474"/>
      <c r="T2963" s="289"/>
    </row>
    <row r="2964" spans="2:24" s="308" customFormat="1" ht="18.75" customHeight="1">
      <c r="B2964" s="301"/>
      <c r="C2964" s="294"/>
      <c r="D2964" s="294"/>
      <c r="E2964" s="294"/>
      <c r="F2964" s="294"/>
      <c r="G2964" s="294"/>
      <c r="H2964" s="294"/>
      <c r="I2964" s="294"/>
      <c r="J2964" s="294"/>
      <c r="K2964" s="294"/>
      <c r="L2964" s="294"/>
      <c r="M2964" s="294"/>
      <c r="N2964" s="349" t="s">
        <v>219</v>
      </c>
      <c r="O2964" s="349"/>
      <c r="P2964" s="335">
        <f t="shared" ref="P2964:P3001" si="759">ROUND(IF(P2962*P2963=0,0,P2960/P2962*P2963),2)</f>
        <v>0</v>
      </c>
      <c r="Q2964" s="306"/>
      <c r="R2964" s="477"/>
      <c r="S2964" s="478"/>
      <c r="T2964" s="307"/>
    </row>
    <row r="2965" spans="2:24" ht="30" customHeight="1">
      <c r="B2965" s="289"/>
      <c r="C2965" s="294"/>
      <c r="D2965" s="294"/>
      <c r="E2965" s="294"/>
      <c r="F2965" s="294"/>
      <c r="G2965" s="294"/>
      <c r="H2965" s="294"/>
      <c r="I2965" s="294"/>
      <c r="J2965" s="294"/>
      <c r="K2965" s="294"/>
      <c r="L2965" s="294"/>
      <c r="M2965" s="294"/>
      <c r="N2965" s="294"/>
      <c r="O2965" s="294"/>
      <c r="P2965" s="294"/>
      <c r="Q2965" s="294"/>
      <c r="R2965" s="294"/>
      <c r="S2965" s="294"/>
      <c r="T2965" s="289"/>
    </row>
    <row r="2966" spans="2:24" ht="18.75" customHeight="1">
      <c r="B2966" s="292">
        <f t="shared" ref="B2966" si="760">D2966</f>
        <v>0</v>
      </c>
      <c r="C2966" s="337" t="s">
        <v>183</v>
      </c>
      <c r="D2966" s="479"/>
      <c r="E2966" s="480"/>
      <c r="F2966" s="480"/>
      <c r="G2966" s="480"/>
      <c r="H2966" s="480"/>
      <c r="I2966" s="481"/>
      <c r="J2966" s="294"/>
      <c r="K2966" s="294"/>
      <c r="L2966" s="295"/>
      <c r="M2966" s="294"/>
      <c r="N2966" s="294"/>
      <c r="O2966" s="294"/>
      <c r="P2966" s="296"/>
      <c r="Q2966" s="294"/>
      <c r="R2966" s="296"/>
      <c r="S2966" s="296"/>
      <c r="T2966" s="289"/>
    </row>
    <row r="2967" spans="2:24" ht="18.75" customHeight="1">
      <c r="B2967" s="292"/>
      <c r="C2967" s="338" t="s">
        <v>184</v>
      </c>
      <c r="D2967" s="479"/>
      <c r="E2967" s="480"/>
      <c r="F2967" s="480"/>
      <c r="G2967" s="480"/>
      <c r="H2967" s="480"/>
      <c r="I2967" s="481"/>
      <c r="J2967" s="294"/>
      <c r="K2967" s="295"/>
      <c r="L2967" s="294"/>
      <c r="M2967" s="294"/>
      <c r="N2967" s="294"/>
      <c r="O2967" s="294"/>
      <c r="P2967" s="296"/>
      <c r="Q2967" s="294"/>
      <c r="R2967" s="296"/>
      <c r="S2967" s="296"/>
      <c r="T2967" s="289"/>
    </row>
    <row r="2968" spans="2:24" ht="18.75" customHeight="1">
      <c r="B2968" s="292">
        <f t="shared" ref="B2968:B2970" si="761">D2968</f>
        <v>0</v>
      </c>
      <c r="C2968" s="338" t="s">
        <v>8</v>
      </c>
      <c r="D2968" s="479"/>
      <c r="E2968" s="480"/>
      <c r="F2968" s="480"/>
      <c r="G2968" s="480"/>
      <c r="H2968" s="480"/>
      <c r="I2968" s="481"/>
      <c r="J2968" s="294"/>
      <c r="K2968" s="294"/>
      <c r="L2968" s="295"/>
      <c r="M2968" s="294"/>
      <c r="N2968" s="294"/>
      <c r="O2968" s="294"/>
      <c r="P2968" s="296"/>
      <c r="Q2968" s="294"/>
      <c r="R2968" s="339" t="s">
        <v>185</v>
      </c>
      <c r="S2968" s="340"/>
      <c r="T2968" s="289"/>
    </row>
    <row r="2969" spans="2:24" ht="18.75" customHeight="1">
      <c r="B2969" s="292">
        <f t="shared" si="761"/>
        <v>0</v>
      </c>
      <c r="C2969" s="338" t="s">
        <v>186</v>
      </c>
      <c r="D2969" s="479"/>
      <c r="E2969" s="480"/>
      <c r="F2969" s="480"/>
      <c r="G2969" s="480"/>
      <c r="H2969" s="480"/>
      <c r="I2969" s="481"/>
      <c r="J2969" s="294"/>
      <c r="K2969" s="294"/>
      <c r="L2969" s="295"/>
      <c r="M2969" s="294"/>
      <c r="N2969" s="294"/>
      <c r="O2969" s="294"/>
      <c r="P2969" s="296"/>
      <c r="Q2969" s="294"/>
      <c r="R2969" s="298" t="s">
        <v>189</v>
      </c>
      <c r="S2969" s="299"/>
      <c r="T2969" s="289"/>
    </row>
    <row r="2970" spans="2:24" ht="18.75" customHeight="1">
      <c r="B2970" s="292">
        <f t="shared" si="761"/>
        <v>0</v>
      </c>
      <c r="C2970" s="338" t="s">
        <v>190</v>
      </c>
      <c r="D2970" s="479"/>
      <c r="E2970" s="480"/>
      <c r="F2970" s="480"/>
      <c r="G2970" s="480"/>
      <c r="H2970" s="480"/>
      <c r="I2970" s="481"/>
      <c r="J2970" s="294"/>
      <c r="K2970" s="294"/>
      <c r="L2970" s="295"/>
      <c r="M2970" s="294"/>
      <c r="N2970" s="294"/>
      <c r="O2970" s="294"/>
      <c r="P2970" s="296"/>
      <c r="Q2970" s="294"/>
      <c r="R2970" s="298" t="s">
        <v>191</v>
      </c>
      <c r="S2970" s="299"/>
      <c r="T2970" s="289"/>
    </row>
    <row r="2971" spans="2:24" ht="18.75" customHeight="1">
      <c r="B2971" s="292"/>
      <c r="C2971" s="338" t="s">
        <v>172</v>
      </c>
      <c r="D2971" s="471"/>
      <c r="E2971" s="482"/>
      <c r="F2971" s="482"/>
      <c r="G2971" s="482"/>
      <c r="H2971" s="482"/>
      <c r="I2971" s="472"/>
      <c r="J2971" s="294"/>
      <c r="K2971" s="295"/>
      <c r="L2971" s="294"/>
      <c r="M2971" s="294"/>
      <c r="N2971" s="294"/>
      <c r="O2971" s="294"/>
      <c r="P2971" s="296"/>
      <c r="Q2971" s="294"/>
      <c r="R2971" s="298" t="s">
        <v>192</v>
      </c>
      <c r="S2971" s="299"/>
      <c r="T2971" s="289"/>
    </row>
    <row r="2972" spans="2:24" ht="18.75" customHeight="1">
      <c r="B2972" s="341">
        <f t="shared" ref="B2972" si="762">D2972</f>
        <v>0</v>
      </c>
      <c r="C2972" s="338" t="s">
        <v>193</v>
      </c>
      <c r="D2972" s="483"/>
      <c r="E2972" s="484"/>
      <c r="F2972" s="484"/>
      <c r="G2972" s="484"/>
      <c r="H2972" s="484"/>
      <c r="I2972" s="485"/>
      <c r="J2972" s="294"/>
      <c r="K2972" s="295"/>
      <c r="L2972" s="294"/>
      <c r="M2972" s="294"/>
      <c r="N2972" s="294"/>
      <c r="O2972" s="294"/>
      <c r="P2972" s="296"/>
      <c r="Q2972" s="294"/>
      <c r="R2972" s="296"/>
      <c r="S2972" s="296"/>
      <c r="T2972" s="289"/>
    </row>
    <row r="2973" spans="2:24" ht="12" customHeight="1">
      <c r="B2973" s="292"/>
      <c r="C2973" s="294"/>
      <c r="D2973" s="294"/>
      <c r="E2973" s="294"/>
      <c r="F2973" s="294"/>
      <c r="G2973" s="294"/>
      <c r="H2973" s="294"/>
      <c r="I2973" s="294"/>
      <c r="J2973" s="294"/>
      <c r="K2973" s="294"/>
      <c r="L2973" s="294"/>
      <c r="M2973" s="294"/>
      <c r="N2973" s="294"/>
      <c r="O2973" s="294"/>
      <c r="P2973" s="294"/>
      <c r="Q2973" s="294"/>
      <c r="R2973" s="294"/>
      <c r="S2973" s="294"/>
      <c r="T2973" s="289"/>
    </row>
    <row r="2974" spans="2:24" s="308" customFormat="1" ht="18.75" customHeight="1">
      <c r="B2974" s="301"/>
      <c r="C2974" s="338" t="s">
        <v>187</v>
      </c>
      <c r="D2974" s="303"/>
      <c r="E2974" s="303"/>
      <c r="F2974" s="303"/>
      <c r="G2974" s="303"/>
      <c r="H2974" s="303"/>
      <c r="I2974" s="303"/>
      <c r="J2974" s="303"/>
      <c r="K2974" s="303"/>
      <c r="L2974" s="303"/>
      <c r="M2974" s="303"/>
      <c r="N2974" s="303"/>
      <c r="O2974" s="304"/>
      <c r="P2974" s="305" t="s">
        <v>188</v>
      </c>
      <c r="Q2974" s="306"/>
      <c r="R2974" s="486" t="s">
        <v>194</v>
      </c>
      <c r="S2974" s="487"/>
      <c r="T2974" s="307"/>
      <c r="V2974" s="288"/>
      <c r="W2974" s="288"/>
      <c r="X2974" s="288"/>
    </row>
    <row r="2975" spans="2:24" ht="6" customHeight="1">
      <c r="B2975" s="292"/>
      <c r="C2975" s="294"/>
      <c r="D2975" s="294"/>
      <c r="E2975" s="294"/>
      <c r="F2975" s="294"/>
      <c r="G2975" s="294"/>
      <c r="H2975" s="294"/>
      <c r="I2975" s="294"/>
      <c r="J2975" s="294"/>
      <c r="K2975" s="294"/>
      <c r="L2975" s="294"/>
      <c r="M2975" s="294"/>
      <c r="N2975" s="294"/>
      <c r="O2975" s="294"/>
      <c r="P2975" s="294"/>
      <c r="Q2975" s="294"/>
      <c r="R2975" s="294"/>
      <c r="S2975" s="294"/>
      <c r="T2975" s="289"/>
    </row>
    <row r="2976" spans="2:24" ht="18.75" customHeight="1">
      <c r="B2976" s="292"/>
      <c r="C2976" s="342" t="s">
        <v>195</v>
      </c>
      <c r="D2976" s="310"/>
      <c r="E2976" s="310"/>
      <c r="F2976" s="310"/>
      <c r="G2976" s="310"/>
      <c r="H2976" s="310"/>
      <c r="I2976" s="310"/>
      <c r="J2976" s="310"/>
      <c r="K2976" s="310"/>
      <c r="L2976" s="310"/>
      <c r="M2976" s="310"/>
      <c r="N2976" s="310"/>
      <c r="O2976" s="311"/>
      <c r="P2976" s="312">
        <f t="shared" ref="P2976:P2986" si="763">SUM(D2976:O2976)</f>
        <v>0</v>
      </c>
      <c r="Q2976" s="294"/>
      <c r="R2976" s="471"/>
      <c r="S2976" s="472"/>
      <c r="T2976" s="289"/>
    </row>
    <row r="2977" spans="2:20" ht="18.75" customHeight="1">
      <c r="B2977" s="292"/>
      <c r="C2977" s="342" t="s">
        <v>196</v>
      </c>
      <c r="D2977" s="155"/>
      <c r="E2977" s="155"/>
      <c r="F2977" s="155"/>
      <c r="G2977" s="155"/>
      <c r="H2977" s="155"/>
      <c r="I2977" s="155"/>
      <c r="J2977" s="155"/>
      <c r="K2977" s="155"/>
      <c r="L2977" s="155"/>
      <c r="M2977" s="155"/>
      <c r="N2977" s="155"/>
      <c r="O2977" s="156"/>
      <c r="P2977" s="312">
        <f t="shared" si="763"/>
        <v>0</v>
      </c>
      <c r="Q2977" s="294"/>
      <c r="R2977" s="471"/>
      <c r="S2977" s="472"/>
      <c r="T2977" s="289"/>
    </row>
    <row r="2978" spans="2:20" ht="18.75" customHeight="1">
      <c r="B2978" s="292"/>
      <c r="C2978" s="343" t="s">
        <v>197</v>
      </c>
      <c r="D2978" s="310"/>
      <c r="E2978" s="310"/>
      <c r="F2978" s="310"/>
      <c r="G2978" s="310"/>
      <c r="H2978" s="310"/>
      <c r="I2978" s="310"/>
      <c r="J2978" s="310"/>
      <c r="K2978" s="310"/>
      <c r="L2978" s="310"/>
      <c r="M2978" s="310"/>
      <c r="N2978" s="310"/>
      <c r="O2978" s="311"/>
      <c r="P2978" s="312">
        <f t="shared" si="763"/>
        <v>0</v>
      </c>
      <c r="Q2978" s="294"/>
      <c r="R2978" s="471"/>
      <c r="S2978" s="472"/>
      <c r="T2978" s="289"/>
    </row>
    <row r="2979" spans="2:20" ht="18.75" customHeight="1">
      <c r="B2979" s="292"/>
      <c r="C2979" s="343" t="s">
        <v>198</v>
      </c>
      <c r="D2979" s="310"/>
      <c r="E2979" s="310"/>
      <c r="F2979" s="310"/>
      <c r="G2979" s="310"/>
      <c r="H2979" s="310"/>
      <c r="I2979" s="310"/>
      <c r="J2979" s="310"/>
      <c r="K2979" s="310"/>
      <c r="L2979" s="310"/>
      <c r="M2979" s="310"/>
      <c r="N2979" s="310"/>
      <c r="O2979" s="311"/>
      <c r="P2979" s="312">
        <f t="shared" si="763"/>
        <v>0</v>
      </c>
      <c r="Q2979" s="294"/>
      <c r="R2979" s="471"/>
      <c r="S2979" s="472"/>
      <c r="T2979" s="289"/>
    </row>
    <row r="2980" spans="2:20" ht="18.75" customHeight="1">
      <c r="B2980" s="292"/>
      <c r="C2980" s="343" t="s">
        <v>199</v>
      </c>
      <c r="D2980" s="310"/>
      <c r="E2980" s="310"/>
      <c r="F2980" s="310"/>
      <c r="G2980" s="310"/>
      <c r="H2980" s="310"/>
      <c r="I2980" s="310"/>
      <c r="J2980" s="310"/>
      <c r="K2980" s="310"/>
      <c r="L2980" s="310"/>
      <c r="M2980" s="310"/>
      <c r="N2980" s="310"/>
      <c r="O2980" s="311"/>
      <c r="P2980" s="312">
        <f t="shared" si="763"/>
        <v>0</v>
      </c>
      <c r="Q2980" s="294"/>
      <c r="R2980" s="471"/>
      <c r="S2980" s="472"/>
      <c r="T2980" s="289"/>
    </row>
    <row r="2981" spans="2:20" ht="18.75" customHeight="1">
      <c r="B2981" s="292"/>
      <c r="C2981" s="343" t="s">
        <v>200</v>
      </c>
      <c r="D2981" s="310"/>
      <c r="E2981" s="310"/>
      <c r="F2981" s="310"/>
      <c r="G2981" s="310"/>
      <c r="H2981" s="310"/>
      <c r="I2981" s="310"/>
      <c r="J2981" s="310"/>
      <c r="K2981" s="310"/>
      <c r="L2981" s="310"/>
      <c r="M2981" s="310"/>
      <c r="N2981" s="310"/>
      <c r="O2981" s="311"/>
      <c r="P2981" s="312">
        <f t="shared" si="763"/>
        <v>0</v>
      </c>
      <c r="Q2981" s="294"/>
      <c r="R2981" s="471"/>
      <c r="S2981" s="472"/>
      <c r="T2981" s="289"/>
    </row>
    <row r="2982" spans="2:20" ht="18.75" customHeight="1">
      <c r="B2982" s="292"/>
      <c r="C2982" s="343" t="s">
        <v>201</v>
      </c>
      <c r="D2982" s="310"/>
      <c r="E2982" s="310"/>
      <c r="F2982" s="310"/>
      <c r="G2982" s="310"/>
      <c r="H2982" s="310"/>
      <c r="I2982" s="310"/>
      <c r="J2982" s="310"/>
      <c r="K2982" s="310"/>
      <c r="L2982" s="310"/>
      <c r="M2982" s="310"/>
      <c r="N2982" s="310"/>
      <c r="O2982" s="311"/>
      <c r="P2982" s="312">
        <f t="shared" si="763"/>
        <v>0</v>
      </c>
      <c r="Q2982" s="294"/>
      <c r="R2982" s="471"/>
      <c r="S2982" s="472"/>
      <c r="T2982" s="289"/>
    </row>
    <row r="2983" spans="2:20" ht="18.75" customHeight="1">
      <c r="B2983" s="292"/>
      <c r="C2983" s="343" t="s">
        <v>202</v>
      </c>
      <c r="D2983" s="310"/>
      <c r="E2983" s="310"/>
      <c r="F2983" s="310"/>
      <c r="G2983" s="310"/>
      <c r="H2983" s="310"/>
      <c r="I2983" s="310"/>
      <c r="J2983" s="310"/>
      <c r="K2983" s="310"/>
      <c r="L2983" s="310"/>
      <c r="M2983" s="310"/>
      <c r="N2983" s="310"/>
      <c r="O2983" s="311"/>
      <c r="P2983" s="312">
        <f t="shared" si="763"/>
        <v>0</v>
      </c>
      <c r="Q2983" s="294"/>
      <c r="R2983" s="471"/>
      <c r="S2983" s="472"/>
      <c r="T2983" s="289"/>
    </row>
    <row r="2984" spans="2:20" ht="18.75" customHeight="1">
      <c r="B2984" s="292"/>
      <c r="C2984" s="343" t="s">
        <v>203</v>
      </c>
      <c r="D2984" s="310"/>
      <c r="E2984" s="310"/>
      <c r="F2984" s="310"/>
      <c r="G2984" s="310"/>
      <c r="H2984" s="310"/>
      <c r="I2984" s="310"/>
      <c r="J2984" s="310"/>
      <c r="K2984" s="310"/>
      <c r="L2984" s="310"/>
      <c r="M2984" s="310"/>
      <c r="N2984" s="310"/>
      <c r="O2984" s="311"/>
      <c r="P2984" s="312">
        <f t="shared" si="763"/>
        <v>0</v>
      </c>
      <c r="Q2984" s="294"/>
      <c r="R2984" s="471"/>
      <c r="S2984" s="472"/>
      <c r="T2984" s="289"/>
    </row>
    <row r="2985" spans="2:20" ht="18.75" customHeight="1">
      <c r="B2985" s="292"/>
      <c r="C2985" s="343" t="s">
        <v>204</v>
      </c>
      <c r="D2985" s="310"/>
      <c r="E2985" s="310"/>
      <c r="F2985" s="310"/>
      <c r="G2985" s="310"/>
      <c r="H2985" s="310"/>
      <c r="I2985" s="310"/>
      <c r="J2985" s="310"/>
      <c r="K2985" s="310"/>
      <c r="L2985" s="310"/>
      <c r="M2985" s="310"/>
      <c r="N2985" s="310"/>
      <c r="O2985" s="311"/>
      <c r="P2985" s="312">
        <f t="shared" si="763"/>
        <v>0</v>
      </c>
      <c r="Q2985" s="294"/>
      <c r="R2985" s="471"/>
      <c r="S2985" s="472"/>
      <c r="T2985" s="289"/>
    </row>
    <row r="2986" spans="2:20" ht="18.75" customHeight="1">
      <c r="B2986" s="292"/>
      <c r="C2986" s="338" t="s">
        <v>205</v>
      </c>
      <c r="D2986" s="344">
        <f t="shared" ref="D2986:O2986" si="764">SUBTOTAL(9,D2976:D2985)</f>
        <v>0</v>
      </c>
      <c r="E2986" s="344">
        <f t="shared" si="764"/>
        <v>0</v>
      </c>
      <c r="F2986" s="344">
        <f t="shared" si="764"/>
        <v>0</v>
      </c>
      <c r="G2986" s="344">
        <f t="shared" si="764"/>
        <v>0</v>
      </c>
      <c r="H2986" s="344">
        <f t="shared" si="764"/>
        <v>0</v>
      </c>
      <c r="I2986" s="344">
        <f t="shared" si="764"/>
        <v>0</v>
      </c>
      <c r="J2986" s="344">
        <f t="shared" si="764"/>
        <v>0</v>
      </c>
      <c r="K2986" s="344">
        <f t="shared" si="764"/>
        <v>0</v>
      </c>
      <c r="L2986" s="344">
        <f t="shared" si="764"/>
        <v>0</v>
      </c>
      <c r="M2986" s="344">
        <f t="shared" si="764"/>
        <v>0</v>
      </c>
      <c r="N2986" s="344">
        <f t="shared" si="764"/>
        <v>0</v>
      </c>
      <c r="O2986" s="345">
        <f t="shared" si="764"/>
        <v>0</v>
      </c>
      <c r="P2986" s="312">
        <f t="shared" si="763"/>
        <v>0</v>
      </c>
      <c r="Q2986" s="294"/>
      <c r="R2986" s="471"/>
      <c r="S2986" s="472"/>
      <c r="T2986" s="289"/>
    </row>
    <row r="2987" spans="2:20" ht="18.75" customHeight="1">
      <c r="B2987" s="292"/>
      <c r="C2987" s="313" t="s">
        <v>206</v>
      </c>
      <c r="D2987" s="315"/>
      <c r="E2987" s="315"/>
      <c r="F2987" s="315"/>
      <c r="G2987" s="315"/>
      <c r="H2987" s="315"/>
      <c r="I2987" s="315"/>
      <c r="J2987" s="315"/>
      <c r="K2987" s="315"/>
      <c r="L2987" s="315"/>
      <c r="M2987" s="315"/>
      <c r="N2987" s="315"/>
      <c r="O2987" s="316"/>
      <c r="P2987" s="312">
        <f t="shared" ref="P2987:P2997" si="765">SUM(D2987:O2987)</f>
        <v>0</v>
      </c>
      <c r="Q2987" s="294"/>
      <c r="R2987" s="471"/>
      <c r="S2987" s="472"/>
      <c r="T2987" s="289"/>
    </row>
    <row r="2988" spans="2:20" ht="18.75" customHeight="1">
      <c r="B2988" s="292"/>
      <c r="C2988" s="313" t="s">
        <v>207</v>
      </c>
      <c r="D2988" s="315"/>
      <c r="E2988" s="315"/>
      <c r="F2988" s="315"/>
      <c r="G2988" s="315"/>
      <c r="H2988" s="315"/>
      <c r="I2988" s="315"/>
      <c r="J2988" s="315"/>
      <c r="K2988" s="315"/>
      <c r="L2988" s="315"/>
      <c r="M2988" s="315"/>
      <c r="N2988" s="315"/>
      <c r="O2988" s="316"/>
      <c r="P2988" s="312">
        <f t="shared" si="765"/>
        <v>0</v>
      </c>
      <c r="Q2988" s="294"/>
      <c r="R2988" s="471"/>
      <c r="S2988" s="472"/>
      <c r="T2988" s="289"/>
    </row>
    <row r="2989" spans="2:20" ht="18.75" customHeight="1">
      <c r="B2989" s="292"/>
      <c r="C2989" s="338" t="s">
        <v>208</v>
      </c>
      <c r="D2989" s="344">
        <f t="shared" ref="D2989:O2989" si="766">SUBTOTAL(9,D2987:D2988)</f>
        <v>0</v>
      </c>
      <c r="E2989" s="344">
        <f t="shared" si="766"/>
        <v>0</v>
      </c>
      <c r="F2989" s="344">
        <f t="shared" si="766"/>
        <v>0</v>
      </c>
      <c r="G2989" s="344">
        <f t="shared" si="766"/>
        <v>0</v>
      </c>
      <c r="H2989" s="344">
        <f t="shared" si="766"/>
        <v>0</v>
      </c>
      <c r="I2989" s="344">
        <f t="shared" si="766"/>
        <v>0</v>
      </c>
      <c r="J2989" s="344">
        <f t="shared" si="766"/>
        <v>0</v>
      </c>
      <c r="K2989" s="344">
        <f t="shared" si="766"/>
        <v>0</v>
      </c>
      <c r="L2989" s="344">
        <f t="shared" si="766"/>
        <v>0</v>
      </c>
      <c r="M2989" s="344">
        <f t="shared" si="766"/>
        <v>0</v>
      </c>
      <c r="N2989" s="344">
        <f t="shared" si="766"/>
        <v>0</v>
      </c>
      <c r="O2989" s="345">
        <f t="shared" si="766"/>
        <v>0</v>
      </c>
      <c r="P2989" s="312">
        <f t="shared" si="765"/>
        <v>0</v>
      </c>
      <c r="Q2989" s="294"/>
      <c r="R2989" s="471"/>
      <c r="S2989" s="472"/>
      <c r="T2989" s="289"/>
    </row>
    <row r="2990" spans="2:20" ht="18.75" customHeight="1">
      <c r="B2990" s="292"/>
      <c r="C2990" s="313" t="s">
        <v>209</v>
      </c>
      <c r="D2990" s="315"/>
      <c r="E2990" s="315"/>
      <c r="F2990" s="315"/>
      <c r="G2990" s="315"/>
      <c r="H2990" s="315"/>
      <c r="I2990" s="315"/>
      <c r="J2990" s="315"/>
      <c r="K2990" s="315"/>
      <c r="L2990" s="315"/>
      <c r="M2990" s="315"/>
      <c r="N2990" s="315"/>
      <c r="O2990" s="316"/>
      <c r="P2990" s="312">
        <f t="shared" si="765"/>
        <v>0</v>
      </c>
      <c r="Q2990" s="294"/>
      <c r="R2990" s="471"/>
      <c r="S2990" s="472"/>
      <c r="T2990" s="289"/>
    </row>
    <row r="2991" spans="2:20" ht="18.75" customHeight="1">
      <c r="B2991" s="292"/>
      <c r="C2991" s="313" t="s">
        <v>210</v>
      </c>
      <c r="D2991" s="315"/>
      <c r="E2991" s="315"/>
      <c r="F2991" s="315"/>
      <c r="G2991" s="315"/>
      <c r="H2991" s="315"/>
      <c r="I2991" s="315"/>
      <c r="J2991" s="315"/>
      <c r="K2991" s="315"/>
      <c r="L2991" s="315"/>
      <c r="M2991" s="315"/>
      <c r="N2991" s="315"/>
      <c r="O2991" s="316"/>
      <c r="P2991" s="312">
        <f t="shared" si="765"/>
        <v>0</v>
      </c>
      <c r="Q2991" s="294"/>
      <c r="R2991" s="471"/>
      <c r="S2991" s="472"/>
      <c r="T2991" s="289"/>
    </row>
    <row r="2992" spans="2:20" ht="18.75" customHeight="1">
      <c r="B2992" s="292"/>
      <c r="C2992" s="313" t="s">
        <v>211</v>
      </c>
      <c r="D2992" s="315"/>
      <c r="E2992" s="315"/>
      <c r="F2992" s="315"/>
      <c r="G2992" s="315"/>
      <c r="H2992" s="315"/>
      <c r="I2992" s="315"/>
      <c r="J2992" s="315"/>
      <c r="K2992" s="315"/>
      <c r="L2992" s="315"/>
      <c r="M2992" s="315"/>
      <c r="N2992" s="315"/>
      <c r="O2992" s="316"/>
      <c r="P2992" s="312">
        <f t="shared" si="765"/>
        <v>0</v>
      </c>
      <c r="Q2992" s="294"/>
      <c r="R2992" s="471"/>
      <c r="S2992" s="472"/>
      <c r="T2992" s="289"/>
    </row>
    <row r="2993" spans="2:20" ht="18.75" customHeight="1">
      <c r="B2993" s="292"/>
      <c r="C2993" s="313" t="s">
        <v>212</v>
      </c>
      <c r="D2993" s="315"/>
      <c r="E2993" s="315"/>
      <c r="F2993" s="315"/>
      <c r="G2993" s="315"/>
      <c r="H2993" s="315"/>
      <c r="I2993" s="315"/>
      <c r="J2993" s="315"/>
      <c r="K2993" s="315"/>
      <c r="L2993" s="315"/>
      <c r="M2993" s="315"/>
      <c r="N2993" s="315"/>
      <c r="O2993" s="316"/>
      <c r="P2993" s="312">
        <f t="shared" si="765"/>
        <v>0</v>
      </c>
      <c r="Q2993" s="294"/>
      <c r="R2993" s="471"/>
      <c r="S2993" s="472"/>
      <c r="T2993" s="289"/>
    </row>
    <row r="2994" spans="2:20" ht="18.75" customHeight="1">
      <c r="B2994" s="292"/>
      <c r="C2994" s="342" t="s">
        <v>213</v>
      </c>
      <c r="D2994" s="310"/>
      <c r="E2994" s="310"/>
      <c r="F2994" s="310"/>
      <c r="G2994" s="310"/>
      <c r="H2994" s="310"/>
      <c r="I2994" s="310"/>
      <c r="J2994" s="310"/>
      <c r="K2994" s="310"/>
      <c r="L2994" s="310"/>
      <c r="M2994" s="310"/>
      <c r="N2994" s="310"/>
      <c r="O2994" s="311"/>
      <c r="P2994" s="312">
        <f t="shared" si="765"/>
        <v>0</v>
      </c>
      <c r="Q2994" s="294"/>
      <c r="R2994" s="471"/>
      <c r="S2994" s="472"/>
      <c r="T2994" s="289"/>
    </row>
    <row r="2995" spans="2:20" ht="18.75" customHeight="1">
      <c r="B2995" s="292"/>
      <c r="C2995" s="346" t="s">
        <v>214</v>
      </c>
      <c r="D2995" s="310"/>
      <c r="E2995" s="310"/>
      <c r="F2995" s="310"/>
      <c r="G2995" s="310"/>
      <c r="H2995" s="310"/>
      <c r="I2995" s="310"/>
      <c r="J2995" s="310"/>
      <c r="K2995" s="310"/>
      <c r="L2995" s="310"/>
      <c r="M2995" s="310"/>
      <c r="N2995" s="310"/>
      <c r="O2995" s="311"/>
      <c r="P2995" s="312">
        <f t="shared" si="765"/>
        <v>0</v>
      </c>
      <c r="Q2995" s="294"/>
      <c r="R2995" s="471"/>
      <c r="S2995" s="472"/>
      <c r="T2995" s="289"/>
    </row>
    <row r="2996" spans="2:20" ht="18.75" customHeight="1">
      <c r="B2996" s="292"/>
      <c r="C2996" s="347" t="s">
        <v>215</v>
      </c>
      <c r="D2996" s="318"/>
      <c r="E2996" s="318"/>
      <c r="F2996" s="318"/>
      <c r="G2996" s="318"/>
      <c r="H2996" s="318"/>
      <c r="I2996" s="318"/>
      <c r="J2996" s="318"/>
      <c r="K2996" s="318"/>
      <c r="L2996" s="318"/>
      <c r="M2996" s="318"/>
      <c r="N2996" s="318"/>
      <c r="O2996" s="319"/>
      <c r="P2996" s="320">
        <f t="shared" si="765"/>
        <v>0</v>
      </c>
      <c r="Q2996" s="294"/>
      <c r="R2996" s="473"/>
      <c r="S2996" s="474"/>
      <c r="T2996" s="289"/>
    </row>
    <row r="2997" spans="2:20" ht="18.75" customHeight="1">
      <c r="B2997" s="292"/>
      <c r="C2997" s="348" t="s">
        <v>216</v>
      </c>
      <c r="D2997" s="322">
        <f t="shared" ref="D2997:O2997" si="767">SUBTOTAL(9,D2976:D2996)</f>
        <v>0</v>
      </c>
      <c r="E2997" s="322">
        <f t="shared" si="767"/>
        <v>0</v>
      </c>
      <c r="F2997" s="322">
        <f t="shared" si="767"/>
        <v>0</v>
      </c>
      <c r="G2997" s="322">
        <f t="shared" si="767"/>
        <v>0</v>
      </c>
      <c r="H2997" s="322">
        <f t="shared" si="767"/>
        <v>0</v>
      </c>
      <c r="I2997" s="322">
        <f t="shared" si="767"/>
        <v>0</v>
      </c>
      <c r="J2997" s="322">
        <f t="shared" si="767"/>
        <v>0</v>
      </c>
      <c r="K2997" s="322">
        <f t="shared" si="767"/>
        <v>0</v>
      </c>
      <c r="L2997" s="322">
        <f t="shared" si="767"/>
        <v>0</v>
      </c>
      <c r="M2997" s="322">
        <f t="shared" si="767"/>
        <v>0</v>
      </c>
      <c r="N2997" s="322">
        <f t="shared" si="767"/>
        <v>0</v>
      </c>
      <c r="O2997" s="323">
        <f t="shared" si="767"/>
        <v>0</v>
      </c>
      <c r="P2997" s="324">
        <f t="shared" si="765"/>
        <v>0</v>
      </c>
      <c r="Q2997" s="294"/>
      <c r="R2997" s="475"/>
      <c r="S2997" s="476"/>
      <c r="T2997" s="289"/>
    </row>
    <row r="2998" spans="2:20" ht="6" customHeight="1">
      <c r="B2998" s="292"/>
      <c r="C2998" s="352"/>
      <c r="D2998" s="352"/>
      <c r="E2998" s="352"/>
      <c r="F2998" s="352"/>
      <c r="G2998" s="352"/>
      <c r="H2998" s="352"/>
      <c r="I2998" s="352"/>
      <c r="J2998" s="352"/>
      <c r="K2998" s="352"/>
      <c r="L2998" s="352"/>
      <c r="M2998" s="352"/>
      <c r="N2998" s="352"/>
      <c r="O2998" s="352"/>
      <c r="P2998" s="294"/>
      <c r="Q2998" s="294"/>
      <c r="R2998" s="325"/>
      <c r="S2998" s="325"/>
      <c r="T2998" s="289"/>
    </row>
    <row r="2999" spans="2:20" ht="18.75" customHeight="1">
      <c r="B2999" s="326"/>
      <c r="C2999" s="342" t="s">
        <v>217</v>
      </c>
      <c r="D2999" s="327"/>
      <c r="E2999" s="327"/>
      <c r="F2999" s="327"/>
      <c r="G2999" s="327"/>
      <c r="H2999" s="327"/>
      <c r="I2999" s="327"/>
      <c r="J2999" s="327"/>
      <c r="K2999" s="327"/>
      <c r="L2999" s="327"/>
      <c r="M2999" s="327"/>
      <c r="N2999" s="327"/>
      <c r="O2999" s="328"/>
      <c r="P2999" s="329">
        <f t="shared" ref="P2999:P3000" si="768">SUM(D2999:O2999)</f>
        <v>0</v>
      </c>
      <c r="Q2999" s="294"/>
      <c r="R2999" s="471"/>
      <c r="S2999" s="472"/>
      <c r="T2999" s="289"/>
    </row>
    <row r="3000" spans="2:20" ht="18.75" customHeight="1">
      <c r="B3000" s="326"/>
      <c r="C3000" s="342" t="s">
        <v>218</v>
      </c>
      <c r="D3000" s="327"/>
      <c r="E3000" s="327"/>
      <c r="F3000" s="327"/>
      <c r="G3000" s="327"/>
      <c r="H3000" s="327"/>
      <c r="I3000" s="327"/>
      <c r="J3000" s="327"/>
      <c r="K3000" s="327"/>
      <c r="L3000" s="327"/>
      <c r="M3000" s="327"/>
      <c r="N3000" s="330"/>
      <c r="O3000" s="331"/>
      <c r="P3000" s="332">
        <f t="shared" si="768"/>
        <v>0</v>
      </c>
      <c r="Q3000" s="294"/>
      <c r="R3000" s="473"/>
      <c r="S3000" s="474"/>
      <c r="T3000" s="289"/>
    </row>
    <row r="3001" spans="2:20" s="308" customFormat="1" ht="18.75" customHeight="1">
      <c r="B3001" s="301"/>
      <c r="C3001" s="294"/>
      <c r="D3001" s="294"/>
      <c r="E3001" s="294"/>
      <c r="F3001" s="294"/>
      <c r="G3001" s="294"/>
      <c r="H3001" s="294"/>
      <c r="I3001" s="294"/>
      <c r="J3001" s="294"/>
      <c r="K3001" s="294"/>
      <c r="L3001" s="294"/>
      <c r="M3001" s="294"/>
      <c r="N3001" s="349" t="s">
        <v>219</v>
      </c>
      <c r="O3001" s="349"/>
      <c r="P3001" s="335">
        <f t="shared" si="759"/>
        <v>0</v>
      </c>
      <c r="Q3001" s="306"/>
      <c r="R3001" s="477"/>
      <c r="S3001" s="478"/>
      <c r="T3001" s="307"/>
    </row>
    <row r="3002" spans="2:20" ht="30" customHeight="1">
      <c r="B3002" s="289"/>
      <c r="C3002" s="294"/>
      <c r="D3002" s="294"/>
      <c r="E3002" s="294"/>
      <c r="F3002" s="294"/>
      <c r="G3002" s="294"/>
      <c r="H3002" s="294"/>
      <c r="I3002" s="294"/>
      <c r="J3002" s="294"/>
      <c r="K3002" s="294"/>
      <c r="L3002" s="294"/>
      <c r="M3002" s="294"/>
      <c r="N3002" s="294"/>
      <c r="O3002" s="294"/>
      <c r="P3002" s="294"/>
      <c r="Q3002" s="294"/>
      <c r="R3002" s="294"/>
      <c r="S3002" s="294"/>
      <c r="T3002" s="289"/>
    </row>
    <row r="3003" spans="2:20" ht="18.75" customHeight="1">
      <c r="B3003" s="292">
        <f t="shared" ref="B3003" si="769">D3003</f>
        <v>0</v>
      </c>
      <c r="C3003" s="337" t="s">
        <v>183</v>
      </c>
      <c r="D3003" s="479"/>
      <c r="E3003" s="480"/>
      <c r="F3003" s="480"/>
      <c r="G3003" s="480"/>
      <c r="H3003" s="480"/>
      <c r="I3003" s="481"/>
      <c r="J3003" s="294"/>
      <c r="K3003" s="294"/>
      <c r="L3003" s="295"/>
      <c r="M3003" s="294"/>
      <c r="N3003" s="294"/>
      <c r="O3003" s="294"/>
      <c r="P3003" s="296"/>
      <c r="Q3003" s="294"/>
      <c r="R3003" s="296"/>
      <c r="S3003" s="296"/>
      <c r="T3003" s="289"/>
    </row>
    <row r="3004" spans="2:20" ht="18.75" customHeight="1">
      <c r="B3004" s="292"/>
      <c r="C3004" s="338" t="s">
        <v>184</v>
      </c>
      <c r="D3004" s="479"/>
      <c r="E3004" s="480"/>
      <c r="F3004" s="480"/>
      <c r="G3004" s="480"/>
      <c r="H3004" s="480"/>
      <c r="I3004" s="481"/>
      <c r="J3004" s="294"/>
      <c r="K3004" s="295"/>
      <c r="L3004" s="294"/>
      <c r="M3004" s="294"/>
      <c r="N3004" s="294"/>
      <c r="O3004" s="294"/>
      <c r="P3004" s="296"/>
      <c r="Q3004" s="294"/>
      <c r="R3004" s="296"/>
      <c r="S3004" s="296"/>
      <c r="T3004" s="289"/>
    </row>
    <row r="3005" spans="2:20" ht="18.75" customHeight="1">
      <c r="B3005" s="292">
        <f t="shared" ref="B3005:B3007" si="770">D3005</f>
        <v>0</v>
      </c>
      <c r="C3005" s="338" t="s">
        <v>8</v>
      </c>
      <c r="D3005" s="479"/>
      <c r="E3005" s="480"/>
      <c r="F3005" s="480"/>
      <c r="G3005" s="480"/>
      <c r="H3005" s="480"/>
      <c r="I3005" s="481"/>
      <c r="J3005" s="294"/>
      <c r="K3005" s="294"/>
      <c r="L3005" s="295"/>
      <c r="M3005" s="294"/>
      <c r="N3005" s="294"/>
      <c r="O3005" s="294"/>
      <c r="P3005" s="296"/>
      <c r="Q3005" s="294"/>
      <c r="R3005" s="339" t="s">
        <v>185</v>
      </c>
      <c r="S3005" s="340"/>
      <c r="T3005" s="289"/>
    </row>
    <row r="3006" spans="2:20" ht="18.75" customHeight="1">
      <c r="B3006" s="292">
        <f t="shared" si="770"/>
        <v>0</v>
      </c>
      <c r="C3006" s="338" t="s">
        <v>186</v>
      </c>
      <c r="D3006" s="479"/>
      <c r="E3006" s="480"/>
      <c r="F3006" s="480"/>
      <c r="G3006" s="480"/>
      <c r="H3006" s="480"/>
      <c r="I3006" s="481"/>
      <c r="J3006" s="294"/>
      <c r="K3006" s="294"/>
      <c r="L3006" s="295"/>
      <c r="M3006" s="294"/>
      <c r="N3006" s="294"/>
      <c r="O3006" s="294"/>
      <c r="P3006" s="296"/>
      <c r="Q3006" s="294"/>
      <c r="R3006" s="298" t="s">
        <v>189</v>
      </c>
      <c r="S3006" s="299"/>
      <c r="T3006" s="289"/>
    </row>
    <row r="3007" spans="2:20" ht="18.75" customHeight="1">
      <c r="B3007" s="292">
        <f t="shared" si="770"/>
        <v>0</v>
      </c>
      <c r="C3007" s="338" t="s">
        <v>190</v>
      </c>
      <c r="D3007" s="479"/>
      <c r="E3007" s="480"/>
      <c r="F3007" s="480"/>
      <c r="G3007" s="480"/>
      <c r="H3007" s="480"/>
      <c r="I3007" s="481"/>
      <c r="J3007" s="294"/>
      <c r="K3007" s="294"/>
      <c r="L3007" s="295"/>
      <c r="M3007" s="294"/>
      <c r="N3007" s="294"/>
      <c r="O3007" s="294"/>
      <c r="P3007" s="296"/>
      <c r="Q3007" s="294"/>
      <c r="R3007" s="298" t="s">
        <v>191</v>
      </c>
      <c r="S3007" s="299"/>
      <c r="T3007" s="289"/>
    </row>
    <row r="3008" spans="2:20" ht="18.75" customHeight="1">
      <c r="B3008" s="292"/>
      <c r="C3008" s="338" t="s">
        <v>172</v>
      </c>
      <c r="D3008" s="471"/>
      <c r="E3008" s="482"/>
      <c r="F3008" s="482"/>
      <c r="G3008" s="482"/>
      <c r="H3008" s="482"/>
      <c r="I3008" s="472"/>
      <c r="J3008" s="294"/>
      <c r="K3008" s="295"/>
      <c r="L3008" s="294"/>
      <c r="M3008" s="294"/>
      <c r="N3008" s="294"/>
      <c r="O3008" s="294"/>
      <c r="P3008" s="296"/>
      <c r="Q3008" s="294"/>
      <c r="R3008" s="298" t="s">
        <v>192</v>
      </c>
      <c r="S3008" s="299"/>
      <c r="T3008" s="289"/>
    </row>
    <row r="3009" spans="2:24" ht="18.75" customHeight="1">
      <c r="B3009" s="341">
        <f t="shared" ref="B3009" si="771">D3009</f>
        <v>0</v>
      </c>
      <c r="C3009" s="338" t="s">
        <v>193</v>
      </c>
      <c r="D3009" s="483"/>
      <c r="E3009" s="484"/>
      <c r="F3009" s="484"/>
      <c r="G3009" s="484"/>
      <c r="H3009" s="484"/>
      <c r="I3009" s="485"/>
      <c r="J3009" s="294"/>
      <c r="K3009" s="295"/>
      <c r="L3009" s="294"/>
      <c r="M3009" s="294"/>
      <c r="N3009" s="294"/>
      <c r="O3009" s="294"/>
      <c r="P3009" s="296"/>
      <c r="Q3009" s="294"/>
      <c r="R3009" s="296"/>
      <c r="S3009" s="296"/>
      <c r="T3009" s="289"/>
    </row>
    <row r="3010" spans="2:24" ht="12" customHeight="1">
      <c r="B3010" s="292"/>
      <c r="C3010" s="294"/>
      <c r="D3010" s="294"/>
      <c r="E3010" s="294"/>
      <c r="F3010" s="294"/>
      <c r="G3010" s="294"/>
      <c r="H3010" s="294"/>
      <c r="I3010" s="294"/>
      <c r="J3010" s="294"/>
      <c r="K3010" s="294"/>
      <c r="L3010" s="294"/>
      <c r="M3010" s="294"/>
      <c r="N3010" s="294"/>
      <c r="O3010" s="294"/>
      <c r="P3010" s="294"/>
      <c r="Q3010" s="294"/>
      <c r="R3010" s="294"/>
      <c r="S3010" s="294"/>
      <c r="T3010" s="289"/>
    </row>
    <row r="3011" spans="2:24" s="308" customFormat="1" ht="18.75" customHeight="1">
      <c r="B3011" s="301"/>
      <c r="C3011" s="338" t="s">
        <v>187</v>
      </c>
      <c r="D3011" s="303"/>
      <c r="E3011" s="303"/>
      <c r="F3011" s="303"/>
      <c r="G3011" s="303"/>
      <c r="H3011" s="303"/>
      <c r="I3011" s="303"/>
      <c r="J3011" s="303"/>
      <c r="K3011" s="303"/>
      <c r="L3011" s="303"/>
      <c r="M3011" s="303"/>
      <c r="N3011" s="303"/>
      <c r="O3011" s="304"/>
      <c r="P3011" s="305" t="s">
        <v>188</v>
      </c>
      <c r="Q3011" s="306"/>
      <c r="R3011" s="486" t="s">
        <v>194</v>
      </c>
      <c r="S3011" s="487"/>
      <c r="T3011" s="307"/>
      <c r="V3011" s="288"/>
      <c r="W3011" s="288"/>
      <c r="X3011" s="288"/>
    </row>
    <row r="3012" spans="2:24" ht="6" customHeight="1">
      <c r="B3012" s="292"/>
      <c r="C3012" s="294"/>
      <c r="D3012" s="294"/>
      <c r="E3012" s="294"/>
      <c r="F3012" s="294"/>
      <c r="G3012" s="294"/>
      <c r="H3012" s="294"/>
      <c r="I3012" s="294"/>
      <c r="J3012" s="294"/>
      <c r="K3012" s="294"/>
      <c r="L3012" s="294"/>
      <c r="M3012" s="294"/>
      <c r="N3012" s="294"/>
      <c r="O3012" s="294"/>
      <c r="P3012" s="294"/>
      <c r="Q3012" s="294"/>
      <c r="R3012" s="294"/>
      <c r="S3012" s="294"/>
      <c r="T3012" s="289"/>
    </row>
    <row r="3013" spans="2:24" ht="18.75" customHeight="1">
      <c r="B3013" s="292"/>
      <c r="C3013" s="342" t="s">
        <v>195</v>
      </c>
      <c r="D3013" s="310"/>
      <c r="E3013" s="310"/>
      <c r="F3013" s="310"/>
      <c r="G3013" s="310"/>
      <c r="H3013" s="310"/>
      <c r="I3013" s="310"/>
      <c r="J3013" s="310"/>
      <c r="K3013" s="310"/>
      <c r="L3013" s="310"/>
      <c r="M3013" s="310"/>
      <c r="N3013" s="310"/>
      <c r="O3013" s="311"/>
      <c r="P3013" s="312">
        <f t="shared" ref="P3013:P3023" si="772">SUM(D3013:O3013)</f>
        <v>0</v>
      </c>
      <c r="Q3013" s="294"/>
      <c r="R3013" s="471"/>
      <c r="S3013" s="472"/>
      <c r="T3013" s="289"/>
    </row>
    <row r="3014" spans="2:24" ht="18.75" customHeight="1">
      <c r="B3014" s="292"/>
      <c r="C3014" s="342" t="s">
        <v>196</v>
      </c>
      <c r="D3014" s="155"/>
      <c r="E3014" s="155"/>
      <c r="F3014" s="155"/>
      <c r="G3014" s="155"/>
      <c r="H3014" s="155"/>
      <c r="I3014" s="155"/>
      <c r="J3014" s="155"/>
      <c r="K3014" s="155"/>
      <c r="L3014" s="155"/>
      <c r="M3014" s="155"/>
      <c r="N3014" s="155"/>
      <c r="O3014" s="156"/>
      <c r="P3014" s="312">
        <f t="shared" si="772"/>
        <v>0</v>
      </c>
      <c r="Q3014" s="294"/>
      <c r="R3014" s="471"/>
      <c r="S3014" s="472"/>
      <c r="T3014" s="289"/>
    </row>
    <row r="3015" spans="2:24" ht="18.75" customHeight="1">
      <c r="B3015" s="292"/>
      <c r="C3015" s="343" t="s">
        <v>197</v>
      </c>
      <c r="D3015" s="310"/>
      <c r="E3015" s="310"/>
      <c r="F3015" s="310"/>
      <c r="G3015" s="310"/>
      <c r="H3015" s="310"/>
      <c r="I3015" s="310"/>
      <c r="J3015" s="310"/>
      <c r="K3015" s="310"/>
      <c r="L3015" s="310"/>
      <c r="M3015" s="310"/>
      <c r="N3015" s="310"/>
      <c r="O3015" s="311"/>
      <c r="P3015" s="312">
        <f t="shared" si="772"/>
        <v>0</v>
      </c>
      <c r="Q3015" s="294"/>
      <c r="R3015" s="471"/>
      <c r="S3015" s="472"/>
      <c r="T3015" s="289"/>
    </row>
    <row r="3016" spans="2:24" ht="18.75" customHeight="1">
      <c r="B3016" s="292"/>
      <c r="C3016" s="343" t="s">
        <v>198</v>
      </c>
      <c r="D3016" s="310"/>
      <c r="E3016" s="310"/>
      <c r="F3016" s="310"/>
      <c r="G3016" s="310"/>
      <c r="H3016" s="310"/>
      <c r="I3016" s="310"/>
      <c r="J3016" s="310"/>
      <c r="K3016" s="310"/>
      <c r="L3016" s="310"/>
      <c r="M3016" s="310"/>
      <c r="N3016" s="310"/>
      <c r="O3016" s="311"/>
      <c r="P3016" s="312">
        <f t="shared" si="772"/>
        <v>0</v>
      </c>
      <c r="Q3016" s="294"/>
      <c r="R3016" s="471"/>
      <c r="S3016" s="472"/>
      <c r="T3016" s="289"/>
    </row>
    <row r="3017" spans="2:24" ht="18.75" customHeight="1">
      <c r="B3017" s="292"/>
      <c r="C3017" s="343" t="s">
        <v>199</v>
      </c>
      <c r="D3017" s="310"/>
      <c r="E3017" s="310"/>
      <c r="F3017" s="310"/>
      <c r="G3017" s="310"/>
      <c r="H3017" s="310"/>
      <c r="I3017" s="310"/>
      <c r="J3017" s="310"/>
      <c r="K3017" s="310"/>
      <c r="L3017" s="310"/>
      <c r="M3017" s="310"/>
      <c r="N3017" s="310"/>
      <c r="O3017" s="311"/>
      <c r="P3017" s="312">
        <f t="shared" si="772"/>
        <v>0</v>
      </c>
      <c r="Q3017" s="294"/>
      <c r="R3017" s="471"/>
      <c r="S3017" s="472"/>
      <c r="T3017" s="289"/>
    </row>
    <row r="3018" spans="2:24" ht="18.75" customHeight="1">
      <c r="B3018" s="292"/>
      <c r="C3018" s="343" t="s">
        <v>200</v>
      </c>
      <c r="D3018" s="310"/>
      <c r="E3018" s="310"/>
      <c r="F3018" s="310"/>
      <c r="G3018" s="310"/>
      <c r="H3018" s="310"/>
      <c r="I3018" s="310"/>
      <c r="J3018" s="310"/>
      <c r="K3018" s="310"/>
      <c r="L3018" s="310"/>
      <c r="M3018" s="310"/>
      <c r="N3018" s="310"/>
      <c r="O3018" s="311"/>
      <c r="P3018" s="312">
        <f t="shared" si="772"/>
        <v>0</v>
      </c>
      <c r="Q3018" s="294"/>
      <c r="R3018" s="471"/>
      <c r="S3018" s="472"/>
      <c r="T3018" s="289"/>
    </row>
    <row r="3019" spans="2:24" ht="18.75" customHeight="1">
      <c r="B3019" s="292"/>
      <c r="C3019" s="343" t="s">
        <v>201</v>
      </c>
      <c r="D3019" s="310"/>
      <c r="E3019" s="310"/>
      <c r="F3019" s="310"/>
      <c r="G3019" s="310"/>
      <c r="H3019" s="310"/>
      <c r="I3019" s="310"/>
      <c r="J3019" s="310"/>
      <c r="K3019" s="310"/>
      <c r="L3019" s="310"/>
      <c r="M3019" s="310"/>
      <c r="N3019" s="310"/>
      <c r="O3019" s="311"/>
      <c r="P3019" s="312">
        <f t="shared" si="772"/>
        <v>0</v>
      </c>
      <c r="Q3019" s="294"/>
      <c r="R3019" s="471"/>
      <c r="S3019" s="472"/>
      <c r="T3019" s="289"/>
    </row>
    <row r="3020" spans="2:24" ht="18.75" customHeight="1">
      <c r="B3020" s="292"/>
      <c r="C3020" s="343" t="s">
        <v>202</v>
      </c>
      <c r="D3020" s="310"/>
      <c r="E3020" s="310"/>
      <c r="F3020" s="310"/>
      <c r="G3020" s="310"/>
      <c r="H3020" s="310"/>
      <c r="I3020" s="310"/>
      <c r="J3020" s="310"/>
      <c r="K3020" s="310"/>
      <c r="L3020" s="310"/>
      <c r="M3020" s="310"/>
      <c r="N3020" s="310"/>
      <c r="O3020" s="311"/>
      <c r="P3020" s="312">
        <f t="shared" si="772"/>
        <v>0</v>
      </c>
      <c r="Q3020" s="294"/>
      <c r="R3020" s="471"/>
      <c r="S3020" s="472"/>
      <c r="T3020" s="289"/>
    </row>
    <row r="3021" spans="2:24" ht="18.75" customHeight="1">
      <c r="B3021" s="292"/>
      <c r="C3021" s="343" t="s">
        <v>203</v>
      </c>
      <c r="D3021" s="310"/>
      <c r="E3021" s="310"/>
      <c r="F3021" s="310"/>
      <c r="G3021" s="310"/>
      <c r="H3021" s="310"/>
      <c r="I3021" s="310"/>
      <c r="J3021" s="310"/>
      <c r="K3021" s="310"/>
      <c r="L3021" s="310"/>
      <c r="M3021" s="310"/>
      <c r="N3021" s="310"/>
      <c r="O3021" s="311"/>
      <c r="P3021" s="312">
        <f t="shared" si="772"/>
        <v>0</v>
      </c>
      <c r="Q3021" s="294"/>
      <c r="R3021" s="471"/>
      <c r="S3021" s="472"/>
      <c r="T3021" s="289"/>
    </row>
    <row r="3022" spans="2:24" ht="18.75" customHeight="1">
      <c r="B3022" s="292"/>
      <c r="C3022" s="343" t="s">
        <v>204</v>
      </c>
      <c r="D3022" s="310"/>
      <c r="E3022" s="310"/>
      <c r="F3022" s="310"/>
      <c r="G3022" s="310"/>
      <c r="H3022" s="310"/>
      <c r="I3022" s="310"/>
      <c r="J3022" s="310"/>
      <c r="K3022" s="310"/>
      <c r="L3022" s="310"/>
      <c r="M3022" s="310"/>
      <c r="N3022" s="310"/>
      <c r="O3022" s="311"/>
      <c r="P3022" s="312">
        <f t="shared" si="772"/>
        <v>0</v>
      </c>
      <c r="Q3022" s="294"/>
      <c r="R3022" s="471"/>
      <c r="S3022" s="472"/>
      <c r="T3022" s="289"/>
    </row>
    <row r="3023" spans="2:24" ht="18.75" customHeight="1">
      <c r="B3023" s="292"/>
      <c r="C3023" s="338" t="s">
        <v>205</v>
      </c>
      <c r="D3023" s="344">
        <f t="shared" ref="D3023:O3023" si="773">SUBTOTAL(9,D3013:D3022)</f>
        <v>0</v>
      </c>
      <c r="E3023" s="344">
        <f t="shared" si="773"/>
        <v>0</v>
      </c>
      <c r="F3023" s="344">
        <f t="shared" si="773"/>
        <v>0</v>
      </c>
      <c r="G3023" s="344">
        <f t="shared" si="773"/>
        <v>0</v>
      </c>
      <c r="H3023" s="344">
        <f t="shared" si="773"/>
        <v>0</v>
      </c>
      <c r="I3023" s="344">
        <f t="shared" si="773"/>
        <v>0</v>
      </c>
      <c r="J3023" s="344">
        <f t="shared" si="773"/>
        <v>0</v>
      </c>
      <c r="K3023" s="344">
        <f t="shared" si="773"/>
        <v>0</v>
      </c>
      <c r="L3023" s="344">
        <f t="shared" si="773"/>
        <v>0</v>
      </c>
      <c r="M3023" s="344">
        <f t="shared" si="773"/>
        <v>0</v>
      </c>
      <c r="N3023" s="344">
        <f t="shared" si="773"/>
        <v>0</v>
      </c>
      <c r="O3023" s="345">
        <f t="shared" si="773"/>
        <v>0</v>
      </c>
      <c r="P3023" s="312">
        <f t="shared" si="772"/>
        <v>0</v>
      </c>
      <c r="Q3023" s="294"/>
      <c r="R3023" s="471"/>
      <c r="S3023" s="472"/>
      <c r="T3023" s="289"/>
    </row>
    <row r="3024" spans="2:24" ht="18.75" customHeight="1">
      <c r="B3024" s="292"/>
      <c r="C3024" s="313" t="s">
        <v>206</v>
      </c>
      <c r="D3024" s="315"/>
      <c r="E3024" s="315"/>
      <c r="F3024" s="315"/>
      <c r="G3024" s="315"/>
      <c r="H3024" s="315"/>
      <c r="I3024" s="315"/>
      <c r="J3024" s="315"/>
      <c r="K3024" s="315"/>
      <c r="L3024" s="315"/>
      <c r="M3024" s="315"/>
      <c r="N3024" s="315"/>
      <c r="O3024" s="316"/>
      <c r="P3024" s="312">
        <f t="shared" ref="P3024:P3034" si="774">SUM(D3024:O3024)</f>
        <v>0</v>
      </c>
      <c r="Q3024" s="294"/>
      <c r="R3024" s="471"/>
      <c r="S3024" s="472"/>
      <c r="T3024" s="289"/>
    </row>
    <row r="3025" spans="2:20" ht="18.75" customHeight="1">
      <c r="B3025" s="292"/>
      <c r="C3025" s="313" t="s">
        <v>207</v>
      </c>
      <c r="D3025" s="315"/>
      <c r="E3025" s="315"/>
      <c r="F3025" s="315"/>
      <c r="G3025" s="315"/>
      <c r="H3025" s="315"/>
      <c r="I3025" s="315"/>
      <c r="J3025" s="315"/>
      <c r="K3025" s="315"/>
      <c r="L3025" s="315"/>
      <c r="M3025" s="315"/>
      <c r="N3025" s="315"/>
      <c r="O3025" s="316"/>
      <c r="P3025" s="312">
        <f t="shared" si="774"/>
        <v>0</v>
      </c>
      <c r="Q3025" s="294"/>
      <c r="R3025" s="471"/>
      <c r="S3025" s="472"/>
      <c r="T3025" s="289"/>
    </row>
    <row r="3026" spans="2:20" ht="18.75" customHeight="1">
      <c r="B3026" s="292"/>
      <c r="C3026" s="338" t="s">
        <v>208</v>
      </c>
      <c r="D3026" s="344">
        <f t="shared" ref="D3026:O3026" si="775">SUBTOTAL(9,D3024:D3025)</f>
        <v>0</v>
      </c>
      <c r="E3026" s="344">
        <f t="shared" si="775"/>
        <v>0</v>
      </c>
      <c r="F3026" s="344">
        <f t="shared" si="775"/>
        <v>0</v>
      </c>
      <c r="G3026" s="344">
        <f t="shared" si="775"/>
        <v>0</v>
      </c>
      <c r="H3026" s="344">
        <f t="shared" si="775"/>
        <v>0</v>
      </c>
      <c r="I3026" s="344">
        <f t="shared" si="775"/>
        <v>0</v>
      </c>
      <c r="J3026" s="344">
        <f t="shared" si="775"/>
        <v>0</v>
      </c>
      <c r="K3026" s="344">
        <f t="shared" si="775"/>
        <v>0</v>
      </c>
      <c r="L3026" s="344">
        <f t="shared" si="775"/>
        <v>0</v>
      </c>
      <c r="M3026" s="344">
        <f t="shared" si="775"/>
        <v>0</v>
      </c>
      <c r="N3026" s="344">
        <f t="shared" si="775"/>
        <v>0</v>
      </c>
      <c r="O3026" s="345">
        <f t="shared" si="775"/>
        <v>0</v>
      </c>
      <c r="P3026" s="312">
        <f t="shared" si="774"/>
        <v>0</v>
      </c>
      <c r="Q3026" s="294"/>
      <c r="R3026" s="471"/>
      <c r="S3026" s="472"/>
      <c r="T3026" s="289"/>
    </row>
    <row r="3027" spans="2:20" ht="18.75" customHeight="1">
      <c r="B3027" s="292"/>
      <c r="C3027" s="313" t="s">
        <v>209</v>
      </c>
      <c r="D3027" s="315"/>
      <c r="E3027" s="315"/>
      <c r="F3027" s="315"/>
      <c r="G3027" s="315"/>
      <c r="H3027" s="315"/>
      <c r="I3027" s="315"/>
      <c r="J3027" s="315"/>
      <c r="K3027" s="315"/>
      <c r="L3027" s="315"/>
      <c r="M3027" s="315"/>
      <c r="N3027" s="315"/>
      <c r="O3027" s="316"/>
      <c r="P3027" s="312">
        <f t="shared" si="774"/>
        <v>0</v>
      </c>
      <c r="Q3027" s="294"/>
      <c r="R3027" s="471"/>
      <c r="S3027" s="472"/>
      <c r="T3027" s="289"/>
    </row>
    <row r="3028" spans="2:20" ht="18.75" customHeight="1">
      <c r="B3028" s="292"/>
      <c r="C3028" s="313" t="s">
        <v>210</v>
      </c>
      <c r="D3028" s="315"/>
      <c r="E3028" s="315"/>
      <c r="F3028" s="315"/>
      <c r="G3028" s="315"/>
      <c r="H3028" s="315"/>
      <c r="I3028" s="315"/>
      <c r="J3028" s="315"/>
      <c r="K3028" s="315"/>
      <c r="L3028" s="315"/>
      <c r="M3028" s="315"/>
      <c r="N3028" s="315"/>
      <c r="O3028" s="316"/>
      <c r="P3028" s="312">
        <f t="shared" si="774"/>
        <v>0</v>
      </c>
      <c r="Q3028" s="294"/>
      <c r="R3028" s="471"/>
      <c r="S3028" s="472"/>
      <c r="T3028" s="289"/>
    </row>
    <row r="3029" spans="2:20" ht="18.75" customHeight="1">
      <c r="B3029" s="292"/>
      <c r="C3029" s="313" t="s">
        <v>211</v>
      </c>
      <c r="D3029" s="315"/>
      <c r="E3029" s="315"/>
      <c r="F3029" s="315"/>
      <c r="G3029" s="315"/>
      <c r="H3029" s="315"/>
      <c r="I3029" s="315"/>
      <c r="J3029" s="315"/>
      <c r="K3029" s="315"/>
      <c r="L3029" s="315"/>
      <c r="M3029" s="315"/>
      <c r="N3029" s="315"/>
      <c r="O3029" s="316"/>
      <c r="P3029" s="312">
        <f t="shared" si="774"/>
        <v>0</v>
      </c>
      <c r="Q3029" s="294"/>
      <c r="R3029" s="471"/>
      <c r="S3029" s="472"/>
      <c r="T3029" s="289"/>
    </row>
    <row r="3030" spans="2:20" ht="18.75" customHeight="1">
      <c r="B3030" s="292"/>
      <c r="C3030" s="313" t="s">
        <v>212</v>
      </c>
      <c r="D3030" s="315"/>
      <c r="E3030" s="315"/>
      <c r="F3030" s="315"/>
      <c r="G3030" s="315"/>
      <c r="H3030" s="315"/>
      <c r="I3030" s="315"/>
      <c r="J3030" s="315"/>
      <c r="K3030" s="315"/>
      <c r="L3030" s="315"/>
      <c r="M3030" s="315"/>
      <c r="N3030" s="315"/>
      <c r="O3030" s="316"/>
      <c r="P3030" s="312">
        <f t="shared" si="774"/>
        <v>0</v>
      </c>
      <c r="Q3030" s="294"/>
      <c r="R3030" s="471"/>
      <c r="S3030" s="472"/>
      <c r="T3030" s="289"/>
    </row>
    <row r="3031" spans="2:20" ht="18.75" customHeight="1">
      <c r="B3031" s="292"/>
      <c r="C3031" s="342" t="s">
        <v>213</v>
      </c>
      <c r="D3031" s="310"/>
      <c r="E3031" s="310"/>
      <c r="F3031" s="310"/>
      <c r="G3031" s="310"/>
      <c r="H3031" s="310"/>
      <c r="I3031" s="310"/>
      <c r="J3031" s="310"/>
      <c r="K3031" s="310"/>
      <c r="L3031" s="310"/>
      <c r="M3031" s="310"/>
      <c r="N3031" s="310"/>
      <c r="O3031" s="311"/>
      <c r="P3031" s="312">
        <f t="shared" si="774"/>
        <v>0</v>
      </c>
      <c r="Q3031" s="294"/>
      <c r="R3031" s="471"/>
      <c r="S3031" s="472"/>
      <c r="T3031" s="289"/>
    </row>
    <row r="3032" spans="2:20" ht="18.75" customHeight="1">
      <c r="B3032" s="292"/>
      <c r="C3032" s="346" t="s">
        <v>214</v>
      </c>
      <c r="D3032" s="310"/>
      <c r="E3032" s="310"/>
      <c r="F3032" s="310"/>
      <c r="G3032" s="310"/>
      <c r="H3032" s="310"/>
      <c r="I3032" s="310"/>
      <c r="J3032" s="310"/>
      <c r="K3032" s="310"/>
      <c r="L3032" s="310"/>
      <c r="M3032" s="310"/>
      <c r="N3032" s="310"/>
      <c r="O3032" s="311"/>
      <c r="P3032" s="312">
        <f t="shared" si="774"/>
        <v>0</v>
      </c>
      <c r="Q3032" s="294"/>
      <c r="R3032" s="471"/>
      <c r="S3032" s="472"/>
      <c r="T3032" s="289"/>
    </row>
    <row r="3033" spans="2:20" ht="18.75" customHeight="1">
      <c r="B3033" s="292"/>
      <c r="C3033" s="347" t="s">
        <v>215</v>
      </c>
      <c r="D3033" s="318"/>
      <c r="E3033" s="318"/>
      <c r="F3033" s="318"/>
      <c r="G3033" s="318"/>
      <c r="H3033" s="318"/>
      <c r="I3033" s="318"/>
      <c r="J3033" s="318"/>
      <c r="K3033" s="318"/>
      <c r="L3033" s="318"/>
      <c r="M3033" s="318"/>
      <c r="N3033" s="318"/>
      <c r="O3033" s="319"/>
      <c r="P3033" s="320">
        <f t="shared" si="774"/>
        <v>0</v>
      </c>
      <c r="Q3033" s="294"/>
      <c r="R3033" s="473"/>
      <c r="S3033" s="474"/>
      <c r="T3033" s="289"/>
    </row>
    <row r="3034" spans="2:20" ht="18.75" customHeight="1">
      <c r="B3034" s="292"/>
      <c r="C3034" s="348" t="s">
        <v>216</v>
      </c>
      <c r="D3034" s="322">
        <f t="shared" ref="D3034:O3034" si="776">SUBTOTAL(9,D3013:D3033)</f>
        <v>0</v>
      </c>
      <c r="E3034" s="322">
        <f t="shared" si="776"/>
        <v>0</v>
      </c>
      <c r="F3034" s="322">
        <f t="shared" si="776"/>
        <v>0</v>
      </c>
      <c r="G3034" s="322">
        <f t="shared" si="776"/>
        <v>0</v>
      </c>
      <c r="H3034" s="322">
        <f t="shared" si="776"/>
        <v>0</v>
      </c>
      <c r="I3034" s="322">
        <f t="shared" si="776"/>
        <v>0</v>
      </c>
      <c r="J3034" s="322">
        <f t="shared" si="776"/>
        <v>0</v>
      </c>
      <c r="K3034" s="322">
        <f t="shared" si="776"/>
        <v>0</v>
      </c>
      <c r="L3034" s="322">
        <f t="shared" si="776"/>
        <v>0</v>
      </c>
      <c r="M3034" s="322">
        <f t="shared" si="776"/>
        <v>0</v>
      </c>
      <c r="N3034" s="322">
        <f t="shared" si="776"/>
        <v>0</v>
      </c>
      <c r="O3034" s="323">
        <f t="shared" si="776"/>
        <v>0</v>
      </c>
      <c r="P3034" s="324">
        <f t="shared" si="774"/>
        <v>0</v>
      </c>
      <c r="Q3034" s="294"/>
      <c r="R3034" s="475"/>
      <c r="S3034" s="476"/>
      <c r="T3034" s="289"/>
    </row>
    <row r="3035" spans="2:20" ht="6" customHeight="1">
      <c r="B3035" s="292"/>
      <c r="C3035" s="294"/>
      <c r="D3035" s="294"/>
      <c r="E3035" s="294"/>
      <c r="F3035" s="294"/>
      <c r="G3035" s="294"/>
      <c r="H3035" s="294"/>
      <c r="I3035" s="294"/>
      <c r="J3035" s="294"/>
      <c r="K3035" s="294"/>
      <c r="L3035" s="294"/>
      <c r="M3035" s="294"/>
      <c r="N3035" s="294"/>
      <c r="O3035" s="294"/>
      <c r="P3035" s="294"/>
      <c r="Q3035" s="294"/>
      <c r="R3035" s="325"/>
      <c r="S3035" s="325"/>
      <c r="T3035" s="289"/>
    </row>
    <row r="3036" spans="2:20" ht="18.75" customHeight="1">
      <c r="B3036" s="326"/>
      <c r="C3036" s="342" t="s">
        <v>217</v>
      </c>
      <c r="D3036" s="327"/>
      <c r="E3036" s="327"/>
      <c r="F3036" s="327"/>
      <c r="G3036" s="327"/>
      <c r="H3036" s="327"/>
      <c r="I3036" s="327"/>
      <c r="J3036" s="327"/>
      <c r="K3036" s="327"/>
      <c r="L3036" s="327"/>
      <c r="M3036" s="327"/>
      <c r="N3036" s="327"/>
      <c r="O3036" s="328"/>
      <c r="P3036" s="329">
        <f t="shared" ref="P3036:P3037" si="777">SUM(D3036:O3036)</f>
        <v>0</v>
      </c>
      <c r="Q3036" s="294"/>
      <c r="R3036" s="471"/>
      <c r="S3036" s="472"/>
      <c r="T3036" s="289"/>
    </row>
    <row r="3037" spans="2:20" ht="18.75" customHeight="1">
      <c r="B3037" s="326"/>
      <c r="C3037" s="342" t="s">
        <v>218</v>
      </c>
      <c r="D3037" s="327"/>
      <c r="E3037" s="327"/>
      <c r="F3037" s="327"/>
      <c r="G3037" s="327"/>
      <c r="H3037" s="327"/>
      <c r="I3037" s="327"/>
      <c r="J3037" s="327"/>
      <c r="K3037" s="327"/>
      <c r="L3037" s="327"/>
      <c r="M3037" s="327"/>
      <c r="N3037" s="330"/>
      <c r="O3037" s="331"/>
      <c r="P3037" s="332">
        <f t="shared" si="777"/>
        <v>0</v>
      </c>
      <c r="Q3037" s="294"/>
      <c r="R3037" s="473"/>
      <c r="S3037" s="474"/>
      <c r="T3037" s="289"/>
    </row>
    <row r="3038" spans="2:20" s="308" customFormat="1" ht="18.75" customHeight="1">
      <c r="B3038" s="301"/>
      <c r="C3038" s="294"/>
      <c r="D3038" s="294"/>
      <c r="E3038" s="294"/>
      <c r="F3038" s="294"/>
      <c r="G3038" s="294"/>
      <c r="H3038" s="294"/>
      <c r="I3038" s="294"/>
      <c r="J3038" s="294"/>
      <c r="K3038" s="294"/>
      <c r="L3038" s="294"/>
      <c r="M3038" s="294"/>
      <c r="N3038" s="349" t="s">
        <v>219</v>
      </c>
      <c r="O3038" s="349"/>
      <c r="P3038" s="335">
        <f t="shared" ref="P3038:P3075" si="778">ROUND(IF(P3036*P3037=0,0,P3034/P3036*P3037),2)</f>
        <v>0</v>
      </c>
      <c r="Q3038" s="306"/>
      <c r="R3038" s="477"/>
      <c r="S3038" s="478"/>
      <c r="T3038" s="307"/>
    </row>
    <row r="3039" spans="2:20" ht="30" customHeight="1">
      <c r="B3039" s="289"/>
      <c r="C3039" s="294"/>
      <c r="D3039" s="294"/>
      <c r="E3039" s="294"/>
      <c r="F3039" s="294"/>
      <c r="G3039" s="294"/>
      <c r="H3039" s="294"/>
      <c r="I3039" s="294"/>
      <c r="J3039" s="294"/>
      <c r="K3039" s="294"/>
      <c r="L3039" s="294"/>
      <c r="M3039" s="294"/>
      <c r="N3039" s="294"/>
      <c r="O3039" s="294"/>
      <c r="P3039" s="294"/>
      <c r="Q3039" s="294"/>
      <c r="R3039" s="294"/>
      <c r="S3039" s="294"/>
      <c r="T3039" s="289"/>
    </row>
    <row r="3040" spans="2:20" ht="18.75" customHeight="1">
      <c r="B3040" s="292">
        <f t="shared" ref="B3040" si="779">D3040</f>
        <v>0</v>
      </c>
      <c r="C3040" s="337" t="s">
        <v>183</v>
      </c>
      <c r="D3040" s="479"/>
      <c r="E3040" s="480"/>
      <c r="F3040" s="480"/>
      <c r="G3040" s="480"/>
      <c r="H3040" s="480"/>
      <c r="I3040" s="481"/>
      <c r="J3040" s="294"/>
      <c r="K3040" s="294"/>
      <c r="L3040" s="295"/>
      <c r="M3040" s="294"/>
      <c r="N3040" s="294"/>
      <c r="O3040" s="294"/>
      <c r="P3040" s="296"/>
      <c r="Q3040" s="294"/>
      <c r="R3040" s="296"/>
      <c r="S3040" s="296"/>
      <c r="T3040" s="289"/>
    </row>
    <row r="3041" spans="2:24" ht="18.75" customHeight="1">
      <c r="B3041" s="292"/>
      <c r="C3041" s="338" t="s">
        <v>184</v>
      </c>
      <c r="D3041" s="479"/>
      <c r="E3041" s="480"/>
      <c r="F3041" s="480"/>
      <c r="G3041" s="480"/>
      <c r="H3041" s="480"/>
      <c r="I3041" s="481"/>
      <c r="J3041" s="294"/>
      <c r="K3041" s="295"/>
      <c r="L3041" s="294"/>
      <c r="M3041" s="294"/>
      <c r="N3041" s="294"/>
      <c r="O3041" s="294"/>
      <c r="P3041" s="296"/>
      <c r="Q3041" s="294"/>
      <c r="R3041" s="296"/>
      <c r="S3041" s="296"/>
      <c r="T3041" s="289"/>
    </row>
    <row r="3042" spans="2:24" ht="18.75" customHeight="1">
      <c r="B3042" s="292">
        <f t="shared" ref="B3042:B3044" si="780">D3042</f>
        <v>0</v>
      </c>
      <c r="C3042" s="338" t="s">
        <v>8</v>
      </c>
      <c r="D3042" s="479"/>
      <c r="E3042" s="480"/>
      <c r="F3042" s="480"/>
      <c r="G3042" s="480"/>
      <c r="H3042" s="480"/>
      <c r="I3042" s="481"/>
      <c r="J3042" s="294"/>
      <c r="K3042" s="294"/>
      <c r="L3042" s="295"/>
      <c r="M3042" s="294"/>
      <c r="N3042" s="294"/>
      <c r="O3042" s="294"/>
      <c r="P3042" s="296"/>
      <c r="Q3042" s="294"/>
      <c r="R3042" s="339" t="s">
        <v>185</v>
      </c>
      <c r="S3042" s="340"/>
      <c r="T3042" s="289"/>
    </row>
    <row r="3043" spans="2:24" ht="18.75" customHeight="1">
      <c r="B3043" s="292">
        <f t="shared" si="780"/>
        <v>0</v>
      </c>
      <c r="C3043" s="338" t="s">
        <v>186</v>
      </c>
      <c r="D3043" s="479"/>
      <c r="E3043" s="480"/>
      <c r="F3043" s="480"/>
      <c r="G3043" s="480"/>
      <c r="H3043" s="480"/>
      <c r="I3043" s="481"/>
      <c r="J3043" s="294"/>
      <c r="K3043" s="294"/>
      <c r="L3043" s="295"/>
      <c r="M3043" s="294"/>
      <c r="N3043" s="294"/>
      <c r="O3043" s="294"/>
      <c r="P3043" s="296"/>
      <c r="Q3043" s="294"/>
      <c r="R3043" s="298" t="s">
        <v>189</v>
      </c>
      <c r="S3043" s="299"/>
      <c r="T3043" s="289"/>
    </row>
    <row r="3044" spans="2:24" ht="18.75" customHeight="1">
      <c r="B3044" s="292">
        <f t="shared" si="780"/>
        <v>0</v>
      </c>
      <c r="C3044" s="338" t="s">
        <v>190</v>
      </c>
      <c r="D3044" s="479"/>
      <c r="E3044" s="480"/>
      <c r="F3044" s="480"/>
      <c r="G3044" s="480"/>
      <c r="H3044" s="480"/>
      <c r="I3044" s="481"/>
      <c r="J3044" s="294"/>
      <c r="K3044" s="294"/>
      <c r="L3044" s="295"/>
      <c r="M3044" s="294"/>
      <c r="N3044" s="294"/>
      <c r="O3044" s="294"/>
      <c r="P3044" s="296"/>
      <c r="Q3044" s="294"/>
      <c r="R3044" s="298" t="s">
        <v>191</v>
      </c>
      <c r="S3044" s="299"/>
      <c r="T3044" s="289"/>
    </row>
    <row r="3045" spans="2:24" ht="18.75" customHeight="1">
      <c r="B3045" s="292"/>
      <c r="C3045" s="338" t="s">
        <v>172</v>
      </c>
      <c r="D3045" s="471"/>
      <c r="E3045" s="482"/>
      <c r="F3045" s="482"/>
      <c r="G3045" s="482"/>
      <c r="H3045" s="482"/>
      <c r="I3045" s="472"/>
      <c r="J3045" s="294"/>
      <c r="K3045" s="295"/>
      <c r="L3045" s="294"/>
      <c r="M3045" s="294"/>
      <c r="N3045" s="294"/>
      <c r="O3045" s="294"/>
      <c r="P3045" s="296"/>
      <c r="Q3045" s="294"/>
      <c r="R3045" s="298" t="s">
        <v>192</v>
      </c>
      <c r="S3045" s="299"/>
      <c r="T3045" s="289"/>
    </row>
    <row r="3046" spans="2:24" ht="18.75" customHeight="1">
      <c r="B3046" s="341">
        <f t="shared" ref="B3046" si="781">D3046</f>
        <v>0</v>
      </c>
      <c r="C3046" s="338" t="s">
        <v>193</v>
      </c>
      <c r="D3046" s="483"/>
      <c r="E3046" s="484"/>
      <c r="F3046" s="484"/>
      <c r="G3046" s="484"/>
      <c r="H3046" s="484"/>
      <c r="I3046" s="485"/>
      <c r="J3046" s="294"/>
      <c r="K3046" s="295"/>
      <c r="L3046" s="294"/>
      <c r="M3046" s="294"/>
      <c r="N3046" s="294"/>
      <c r="O3046" s="294"/>
      <c r="P3046" s="296"/>
      <c r="Q3046" s="294"/>
      <c r="R3046" s="296"/>
      <c r="S3046" s="296"/>
      <c r="T3046" s="289"/>
    </row>
    <row r="3047" spans="2:24" ht="12" customHeight="1">
      <c r="B3047" s="292"/>
      <c r="C3047" s="294"/>
      <c r="D3047" s="294"/>
      <c r="E3047" s="294"/>
      <c r="F3047" s="294"/>
      <c r="G3047" s="294"/>
      <c r="H3047" s="294"/>
      <c r="I3047" s="294"/>
      <c r="J3047" s="294"/>
      <c r="K3047" s="294"/>
      <c r="L3047" s="294"/>
      <c r="M3047" s="294"/>
      <c r="N3047" s="294"/>
      <c r="O3047" s="294"/>
      <c r="P3047" s="294"/>
      <c r="Q3047" s="294"/>
      <c r="R3047" s="294"/>
      <c r="S3047" s="294"/>
      <c r="T3047" s="289"/>
    </row>
    <row r="3048" spans="2:24" s="308" customFormat="1" ht="18.75" customHeight="1">
      <c r="B3048" s="301"/>
      <c r="C3048" s="338" t="s">
        <v>187</v>
      </c>
      <c r="D3048" s="303"/>
      <c r="E3048" s="303"/>
      <c r="F3048" s="303"/>
      <c r="G3048" s="303"/>
      <c r="H3048" s="303"/>
      <c r="I3048" s="303"/>
      <c r="J3048" s="303"/>
      <c r="K3048" s="303"/>
      <c r="L3048" s="303"/>
      <c r="M3048" s="303"/>
      <c r="N3048" s="303"/>
      <c r="O3048" s="304"/>
      <c r="P3048" s="305" t="s">
        <v>188</v>
      </c>
      <c r="Q3048" s="306"/>
      <c r="R3048" s="486" t="s">
        <v>194</v>
      </c>
      <c r="S3048" s="487"/>
      <c r="T3048" s="307"/>
      <c r="V3048" s="288"/>
      <c r="W3048" s="288"/>
      <c r="X3048" s="288"/>
    </row>
    <row r="3049" spans="2:24" ht="6" customHeight="1">
      <c r="B3049" s="292"/>
      <c r="C3049" s="294"/>
      <c r="D3049" s="294"/>
      <c r="E3049" s="294"/>
      <c r="F3049" s="294"/>
      <c r="G3049" s="294"/>
      <c r="H3049" s="294"/>
      <c r="I3049" s="294"/>
      <c r="J3049" s="294"/>
      <c r="K3049" s="294"/>
      <c r="L3049" s="294"/>
      <c r="M3049" s="294"/>
      <c r="N3049" s="294"/>
      <c r="O3049" s="294"/>
      <c r="P3049" s="294"/>
      <c r="Q3049" s="294"/>
      <c r="R3049" s="294"/>
      <c r="S3049" s="294"/>
      <c r="T3049" s="289"/>
    </row>
    <row r="3050" spans="2:24" ht="18.75" customHeight="1">
      <c r="B3050" s="292"/>
      <c r="C3050" s="342" t="s">
        <v>195</v>
      </c>
      <c r="D3050" s="310"/>
      <c r="E3050" s="310"/>
      <c r="F3050" s="310"/>
      <c r="G3050" s="310"/>
      <c r="H3050" s="310"/>
      <c r="I3050" s="310"/>
      <c r="J3050" s="310"/>
      <c r="K3050" s="310"/>
      <c r="L3050" s="310"/>
      <c r="M3050" s="310"/>
      <c r="N3050" s="310"/>
      <c r="O3050" s="311"/>
      <c r="P3050" s="312">
        <f t="shared" ref="P3050:P3060" si="782">SUM(D3050:O3050)</f>
        <v>0</v>
      </c>
      <c r="Q3050" s="294"/>
      <c r="R3050" s="471"/>
      <c r="S3050" s="472"/>
      <c r="T3050" s="289"/>
    </row>
    <row r="3051" spans="2:24" ht="18.75" customHeight="1">
      <c r="B3051" s="292"/>
      <c r="C3051" s="342" t="s">
        <v>196</v>
      </c>
      <c r="D3051" s="155"/>
      <c r="E3051" s="155"/>
      <c r="F3051" s="155"/>
      <c r="G3051" s="155"/>
      <c r="H3051" s="155"/>
      <c r="I3051" s="155"/>
      <c r="J3051" s="155"/>
      <c r="K3051" s="155"/>
      <c r="L3051" s="155"/>
      <c r="M3051" s="155"/>
      <c r="N3051" s="155"/>
      <c r="O3051" s="156"/>
      <c r="P3051" s="312">
        <f t="shared" si="782"/>
        <v>0</v>
      </c>
      <c r="Q3051" s="294"/>
      <c r="R3051" s="471"/>
      <c r="S3051" s="472"/>
      <c r="T3051" s="289"/>
    </row>
    <row r="3052" spans="2:24" ht="18.75" customHeight="1">
      <c r="B3052" s="292"/>
      <c r="C3052" s="343" t="s">
        <v>197</v>
      </c>
      <c r="D3052" s="310"/>
      <c r="E3052" s="310"/>
      <c r="F3052" s="310"/>
      <c r="G3052" s="310"/>
      <c r="H3052" s="310"/>
      <c r="I3052" s="310"/>
      <c r="J3052" s="310"/>
      <c r="K3052" s="310"/>
      <c r="L3052" s="310"/>
      <c r="M3052" s="310"/>
      <c r="N3052" s="310"/>
      <c r="O3052" s="311"/>
      <c r="P3052" s="312">
        <f t="shared" si="782"/>
        <v>0</v>
      </c>
      <c r="Q3052" s="294"/>
      <c r="R3052" s="471"/>
      <c r="S3052" s="472"/>
      <c r="T3052" s="289"/>
    </row>
    <row r="3053" spans="2:24" ht="18.75" customHeight="1">
      <c r="B3053" s="292"/>
      <c r="C3053" s="343" t="s">
        <v>198</v>
      </c>
      <c r="D3053" s="310"/>
      <c r="E3053" s="310"/>
      <c r="F3053" s="310"/>
      <c r="G3053" s="310"/>
      <c r="H3053" s="310"/>
      <c r="I3053" s="310"/>
      <c r="J3053" s="310"/>
      <c r="K3053" s="310"/>
      <c r="L3053" s="310"/>
      <c r="M3053" s="310"/>
      <c r="N3053" s="310"/>
      <c r="O3053" s="311"/>
      <c r="P3053" s="312">
        <f t="shared" si="782"/>
        <v>0</v>
      </c>
      <c r="Q3053" s="294"/>
      <c r="R3053" s="471"/>
      <c r="S3053" s="472"/>
      <c r="T3053" s="289"/>
    </row>
    <row r="3054" spans="2:24" ht="18.75" customHeight="1">
      <c r="B3054" s="292"/>
      <c r="C3054" s="343" t="s">
        <v>199</v>
      </c>
      <c r="D3054" s="310"/>
      <c r="E3054" s="310"/>
      <c r="F3054" s="310"/>
      <c r="G3054" s="310"/>
      <c r="H3054" s="310"/>
      <c r="I3054" s="310"/>
      <c r="J3054" s="310"/>
      <c r="K3054" s="310"/>
      <c r="L3054" s="310"/>
      <c r="M3054" s="310"/>
      <c r="N3054" s="310"/>
      <c r="O3054" s="311"/>
      <c r="P3054" s="312">
        <f t="shared" si="782"/>
        <v>0</v>
      </c>
      <c r="Q3054" s="294"/>
      <c r="R3054" s="471"/>
      <c r="S3054" s="472"/>
      <c r="T3054" s="289"/>
    </row>
    <row r="3055" spans="2:24" ht="18.75" customHeight="1">
      <c r="B3055" s="292"/>
      <c r="C3055" s="343" t="s">
        <v>200</v>
      </c>
      <c r="D3055" s="310"/>
      <c r="E3055" s="310"/>
      <c r="F3055" s="310"/>
      <c r="G3055" s="310"/>
      <c r="H3055" s="310"/>
      <c r="I3055" s="310"/>
      <c r="J3055" s="310"/>
      <c r="K3055" s="310"/>
      <c r="L3055" s="310"/>
      <c r="M3055" s="310"/>
      <c r="N3055" s="310"/>
      <c r="O3055" s="311"/>
      <c r="P3055" s="312">
        <f t="shared" si="782"/>
        <v>0</v>
      </c>
      <c r="Q3055" s="294"/>
      <c r="R3055" s="471"/>
      <c r="S3055" s="472"/>
      <c r="T3055" s="289"/>
    </row>
    <row r="3056" spans="2:24" ht="18.75" customHeight="1">
      <c r="B3056" s="292"/>
      <c r="C3056" s="343" t="s">
        <v>201</v>
      </c>
      <c r="D3056" s="310"/>
      <c r="E3056" s="310"/>
      <c r="F3056" s="310"/>
      <c r="G3056" s="310"/>
      <c r="H3056" s="310"/>
      <c r="I3056" s="310"/>
      <c r="J3056" s="310"/>
      <c r="K3056" s="310"/>
      <c r="L3056" s="310"/>
      <c r="M3056" s="310"/>
      <c r="N3056" s="310"/>
      <c r="O3056" s="311"/>
      <c r="P3056" s="312">
        <f t="shared" si="782"/>
        <v>0</v>
      </c>
      <c r="Q3056" s="294"/>
      <c r="R3056" s="471"/>
      <c r="S3056" s="472"/>
      <c r="T3056" s="289"/>
    </row>
    <row r="3057" spans="2:20" ht="18.75" customHeight="1">
      <c r="B3057" s="292"/>
      <c r="C3057" s="343" t="s">
        <v>202</v>
      </c>
      <c r="D3057" s="310"/>
      <c r="E3057" s="310"/>
      <c r="F3057" s="310"/>
      <c r="G3057" s="310"/>
      <c r="H3057" s="310"/>
      <c r="I3057" s="310"/>
      <c r="J3057" s="310"/>
      <c r="K3057" s="310"/>
      <c r="L3057" s="310"/>
      <c r="M3057" s="310"/>
      <c r="N3057" s="310"/>
      <c r="O3057" s="311"/>
      <c r="P3057" s="312">
        <f t="shared" si="782"/>
        <v>0</v>
      </c>
      <c r="Q3057" s="294"/>
      <c r="R3057" s="471"/>
      <c r="S3057" s="472"/>
      <c r="T3057" s="289"/>
    </row>
    <row r="3058" spans="2:20" ht="18.75" customHeight="1">
      <c r="B3058" s="292"/>
      <c r="C3058" s="343" t="s">
        <v>203</v>
      </c>
      <c r="D3058" s="310"/>
      <c r="E3058" s="310"/>
      <c r="F3058" s="310"/>
      <c r="G3058" s="310"/>
      <c r="H3058" s="310"/>
      <c r="I3058" s="310"/>
      <c r="J3058" s="310"/>
      <c r="K3058" s="310"/>
      <c r="L3058" s="310"/>
      <c r="M3058" s="310"/>
      <c r="N3058" s="310"/>
      <c r="O3058" s="311"/>
      <c r="P3058" s="312">
        <f t="shared" si="782"/>
        <v>0</v>
      </c>
      <c r="Q3058" s="294"/>
      <c r="R3058" s="471"/>
      <c r="S3058" s="472"/>
      <c r="T3058" s="289"/>
    </row>
    <row r="3059" spans="2:20" ht="18.75" customHeight="1">
      <c r="B3059" s="292"/>
      <c r="C3059" s="343" t="s">
        <v>204</v>
      </c>
      <c r="D3059" s="310"/>
      <c r="E3059" s="310"/>
      <c r="F3059" s="310"/>
      <c r="G3059" s="310"/>
      <c r="H3059" s="310"/>
      <c r="I3059" s="310"/>
      <c r="J3059" s="310"/>
      <c r="K3059" s="310"/>
      <c r="L3059" s="310"/>
      <c r="M3059" s="310"/>
      <c r="N3059" s="310"/>
      <c r="O3059" s="311"/>
      <c r="P3059" s="312">
        <f t="shared" si="782"/>
        <v>0</v>
      </c>
      <c r="Q3059" s="294"/>
      <c r="R3059" s="471"/>
      <c r="S3059" s="472"/>
      <c r="T3059" s="289"/>
    </row>
    <row r="3060" spans="2:20" ht="18.75" customHeight="1">
      <c r="B3060" s="292"/>
      <c r="C3060" s="338" t="s">
        <v>205</v>
      </c>
      <c r="D3060" s="344">
        <f t="shared" ref="D3060:O3060" si="783">SUBTOTAL(9,D3050:D3059)</f>
        <v>0</v>
      </c>
      <c r="E3060" s="344">
        <f t="shared" si="783"/>
        <v>0</v>
      </c>
      <c r="F3060" s="344">
        <f t="shared" si="783"/>
        <v>0</v>
      </c>
      <c r="G3060" s="344">
        <f t="shared" si="783"/>
        <v>0</v>
      </c>
      <c r="H3060" s="344">
        <f t="shared" si="783"/>
        <v>0</v>
      </c>
      <c r="I3060" s="344">
        <f t="shared" si="783"/>
        <v>0</v>
      </c>
      <c r="J3060" s="344">
        <f t="shared" si="783"/>
        <v>0</v>
      </c>
      <c r="K3060" s="344">
        <f t="shared" si="783"/>
        <v>0</v>
      </c>
      <c r="L3060" s="344">
        <f t="shared" si="783"/>
        <v>0</v>
      </c>
      <c r="M3060" s="344">
        <f t="shared" si="783"/>
        <v>0</v>
      </c>
      <c r="N3060" s="344">
        <f t="shared" si="783"/>
        <v>0</v>
      </c>
      <c r="O3060" s="345">
        <f t="shared" si="783"/>
        <v>0</v>
      </c>
      <c r="P3060" s="312">
        <f t="shared" si="782"/>
        <v>0</v>
      </c>
      <c r="Q3060" s="294"/>
      <c r="R3060" s="471"/>
      <c r="S3060" s="472"/>
      <c r="T3060" s="289"/>
    </row>
    <row r="3061" spans="2:20" ht="18.75" customHeight="1">
      <c r="B3061" s="292"/>
      <c r="C3061" s="313" t="s">
        <v>206</v>
      </c>
      <c r="D3061" s="315"/>
      <c r="E3061" s="315"/>
      <c r="F3061" s="315"/>
      <c r="G3061" s="315"/>
      <c r="H3061" s="315"/>
      <c r="I3061" s="315"/>
      <c r="J3061" s="315"/>
      <c r="K3061" s="315"/>
      <c r="L3061" s="315"/>
      <c r="M3061" s="315"/>
      <c r="N3061" s="315"/>
      <c r="O3061" s="316"/>
      <c r="P3061" s="312">
        <f t="shared" ref="P3061:P3071" si="784">SUM(D3061:O3061)</f>
        <v>0</v>
      </c>
      <c r="Q3061" s="294"/>
      <c r="R3061" s="471"/>
      <c r="S3061" s="472"/>
      <c r="T3061" s="289"/>
    </row>
    <row r="3062" spans="2:20" ht="18.75" customHeight="1">
      <c r="B3062" s="292"/>
      <c r="C3062" s="313" t="s">
        <v>207</v>
      </c>
      <c r="D3062" s="315"/>
      <c r="E3062" s="315"/>
      <c r="F3062" s="315"/>
      <c r="G3062" s="315"/>
      <c r="H3062" s="315"/>
      <c r="I3062" s="315"/>
      <c r="J3062" s="315"/>
      <c r="K3062" s="315"/>
      <c r="L3062" s="315"/>
      <c r="M3062" s="315"/>
      <c r="N3062" s="315"/>
      <c r="O3062" s="316"/>
      <c r="P3062" s="312">
        <f t="shared" si="784"/>
        <v>0</v>
      </c>
      <c r="Q3062" s="294"/>
      <c r="R3062" s="471"/>
      <c r="S3062" s="472"/>
      <c r="T3062" s="289"/>
    </row>
    <row r="3063" spans="2:20" ht="18.75" customHeight="1">
      <c r="B3063" s="292"/>
      <c r="C3063" s="338" t="s">
        <v>208</v>
      </c>
      <c r="D3063" s="344">
        <f t="shared" ref="D3063:O3063" si="785">SUBTOTAL(9,D3061:D3062)</f>
        <v>0</v>
      </c>
      <c r="E3063" s="344">
        <f t="shared" si="785"/>
        <v>0</v>
      </c>
      <c r="F3063" s="344">
        <f t="shared" si="785"/>
        <v>0</v>
      </c>
      <c r="G3063" s="344">
        <f t="shared" si="785"/>
        <v>0</v>
      </c>
      <c r="H3063" s="344">
        <f t="shared" si="785"/>
        <v>0</v>
      </c>
      <c r="I3063" s="344">
        <f t="shared" si="785"/>
        <v>0</v>
      </c>
      <c r="J3063" s="344">
        <f t="shared" si="785"/>
        <v>0</v>
      </c>
      <c r="K3063" s="344">
        <f t="shared" si="785"/>
        <v>0</v>
      </c>
      <c r="L3063" s="344">
        <f t="shared" si="785"/>
        <v>0</v>
      </c>
      <c r="M3063" s="344">
        <f t="shared" si="785"/>
        <v>0</v>
      </c>
      <c r="N3063" s="344">
        <f t="shared" si="785"/>
        <v>0</v>
      </c>
      <c r="O3063" s="345">
        <f t="shared" si="785"/>
        <v>0</v>
      </c>
      <c r="P3063" s="312">
        <f t="shared" si="784"/>
        <v>0</v>
      </c>
      <c r="Q3063" s="294"/>
      <c r="R3063" s="471"/>
      <c r="S3063" s="472"/>
      <c r="T3063" s="289"/>
    </row>
    <row r="3064" spans="2:20" ht="18.75" customHeight="1">
      <c r="B3064" s="292"/>
      <c r="C3064" s="313" t="s">
        <v>209</v>
      </c>
      <c r="D3064" s="315"/>
      <c r="E3064" s="315"/>
      <c r="F3064" s="315"/>
      <c r="G3064" s="315"/>
      <c r="H3064" s="315"/>
      <c r="I3064" s="315"/>
      <c r="J3064" s="315"/>
      <c r="K3064" s="315"/>
      <c r="L3064" s="315"/>
      <c r="M3064" s="315"/>
      <c r="N3064" s="315"/>
      <c r="O3064" s="316"/>
      <c r="P3064" s="312">
        <f t="shared" si="784"/>
        <v>0</v>
      </c>
      <c r="Q3064" s="294"/>
      <c r="R3064" s="471"/>
      <c r="S3064" s="472"/>
      <c r="T3064" s="289"/>
    </row>
    <row r="3065" spans="2:20" ht="18.75" customHeight="1">
      <c r="B3065" s="292"/>
      <c r="C3065" s="313" t="s">
        <v>210</v>
      </c>
      <c r="D3065" s="315"/>
      <c r="E3065" s="315"/>
      <c r="F3065" s="315"/>
      <c r="G3065" s="315"/>
      <c r="H3065" s="315"/>
      <c r="I3065" s="315"/>
      <c r="J3065" s="315"/>
      <c r="K3065" s="315"/>
      <c r="L3065" s="315"/>
      <c r="M3065" s="315"/>
      <c r="N3065" s="315"/>
      <c r="O3065" s="316"/>
      <c r="P3065" s="312">
        <f t="shared" si="784"/>
        <v>0</v>
      </c>
      <c r="Q3065" s="294"/>
      <c r="R3065" s="471"/>
      <c r="S3065" s="472"/>
      <c r="T3065" s="289"/>
    </row>
    <row r="3066" spans="2:20" ht="18.75" customHeight="1">
      <c r="B3066" s="292"/>
      <c r="C3066" s="313" t="s">
        <v>211</v>
      </c>
      <c r="D3066" s="315"/>
      <c r="E3066" s="315"/>
      <c r="F3066" s="315"/>
      <c r="G3066" s="315"/>
      <c r="H3066" s="315"/>
      <c r="I3066" s="315"/>
      <c r="J3066" s="315"/>
      <c r="K3066" s="315"/>
      <c r="L3066" s="315"/>
      <c r="M3066" s="315"/>
      <c r="N3066" s="315"/>
      <c r="O3066" s="316"/>
      <c r="P3066" s="312">
        <f t="shared" si="784"/>
        <v>0</v>
      </c>
      <c r="Q3066" s="294"/>
      <c r="R3066" s="471"/>
      <c r="S3066" s="472"/>
      <c r="T3066" s="289"/>
    </row>
    <row r="3067" spans="2:20" ht="18.75" customHeight="1">
      <c r="B3067" s="292"/>
      <c r="C3067" s="313" t="s">
        <v>212</v>
      </c>
      <c r="D3067" s="315"/>
      <c r="E3067" s="315"/>
      <c r="F3067" s="315"/>
      <c r="G3067" s="315"/>
      <c r="H3067" s="315"/>
      <c r="I3067" s="315"/>
      <c r="J3067" s="315"/>
      <c r="K3067" s="315"/>
      <c r="L3067" s="315"/>
      <c r="M3067" s="315"/>
      <c r="N3067" s="315"/>
      <c r="O3067" s="316"/>
      <c r="P3067" s="312">
        <f t="shared" si="784"/>
        <v>0</v>
      </c>
      <c r="Q3067" s="294"/>
      <c r="R3067" s="471"/>
      <c r="S3067" s="472"/>
      <c r="T3067" s="289"/>
    </row>
    <row r="3068" spans="2:20" ht="18.75" customHeight="1">
      <c r="B3068" s="292"/>
      <c r="C3068" s="342" t="s">
        <v>213</v>
      </c>
      <c r="D3068" s="310"/>
      <c r="E3068" s="310"/>
      <c r="F3068" s="310"/>
      <c r="G3068" s="310"/>
      <c r="H3068" s="310"/>
      <c r="I3068" s="310"/>
      <c r="J3068" s="310"/>
      <c r="K3068" s="310"/>
      <c r="L3068" s="310"/>
      <c r="M3068" s="310"/>
      <c r="N3068" s="310"/>
      <c r="O3068" s="311"/>
      <c r="P3068" s="312">
        <f t="shared" si="784"/>
        <v>0</v>
      </c>
      <c r="Q3068" s="294"/>
      <c r="R3068" s="471"/>
      <c r="S3068" s="472"/>
      <c r="T3068" s="289"/>
    </row>
    <row r="3069" spans="2:20" ht="18.75" customHeight="1">
      <c r="B3069" s="292"/>
      <c r="C3069" s="346" t="s">
        <v>214</v>
      </c>
      <c r="D3069" s="310"/>
      <c r="E3069" s="310"/>
      <c r="F3069" s="310"/>
      <c r="G3069" s="310"/>
      <c r="H3069" s="310"/>
      <c r="I3069" s="310"/>
      <c r="J3069" s="310"/>
      <c r="K3069" s="310"/>
      <c r="L3069" s="310"/>
      <c r="M3069" s="310"/>
      <c r="N3069" s="310"/>
      <c r="O3069" s="311"/>
      <c r="P3069" s="312">
        <f t="shared" si="784"/>
        <v>0</v>
      </c>
      <c r="Q3069" s="294"/>
      <c r="R3069" s="471"/>
      <c r="S3069" s="472"/>
      <c r="T3069" s="289"/>
    </row>
    <row r="3070" spans="2:20" ht="18.75" customHeight="1">
      <c r="B3070" s="292"/>
      <c r="C3070" s="347" t="s">
        <v>215</v>
      </c>
      <c r="D3070" s="318"/>
      <c r="E3070" s="318"/>
      <c r="F3070" s="318"/>
      <c r="G3070" s="318"/>
      <c r="H3070" s="318"/>
      <c r="I3070" s="318"/>
      <c r="J3070" s="318"/>
      <c r="K3070" s="318"/>
      <c r="L3070" s="318"/>
      <c r="M3070" s="318"/>
      <c r="N3070" s="318"/>
      <c r="O3070" s="319"/>
      <c r="P3070" s="320">
        <f t="shared" si="784"/>
        <v>0</v>
      </c>
      <c r="Q3070" s="294"/>
      <c r="R3070" s="473"/>
      <c r="S3070" s="474"/>
      <c r="T3070" s="289"/>
    </row>
    <row r="3071" spans="2:20" ht="18.75" customHeight="1">
      <c r="B3071" s="292"/>
      <c r="C3071" s="348" t="s">
        <v>216</v>
      </c>
      <c r="D3071" s="322">
        <f t="shared" ref="D3071:O3071" si="786">SUBTOTAL(9,D3050:D3070)</f>
        <v>0</v>
      </c>
      <c r="E3071" s="322">
        <f t="shared" si="786"/>
        <v>0</v>
      </c>
      <c r="F3071" s="322">
        <f t="shared" si="786"/>
        <v>0</v>
      </c>
      <c r="G3071" s="322">
        <f t="shared" si="786"/>
        <v>0</v>
      </c>
      <c r="H3071" s="322">
        <f t="shared" si="786"/>
        <v>0</v>
      </c>
      <c r="I3071" s="322">
        <f t="shared" si="786"/>
        <v>0</v>
      </c>
      <c r="J3071" s="322">
        <f t="shared" si="786"/>
        <v>0</v>
      </c>
      <c r="K3071" s="322">
        <f t="shared" si="786"/>
        <v>0</v>
      </c>
      <c r="L3071" s="322">
        <f t="shared" si="786"/>
        <v>0</v>
      </c>
      <c r="M3071" s="322">
        <f t="shared" si="786"/>
        <v>0</v>
      </c>
      <c r="N3071" s="322">
        <f t="shared" si="786"/>
        <v>0</v>
      </c>
      <c r="O3071" s="323">
        <f t="shared" si="786"/>
        <v>0</v>
      </c>
      <c r="P3071" s="324">
        <f t="shared" si="784"/>
        <v>0</v>
      </c>
      <c r="Q3071" s="294"/>
      <c r="R3071" s="475"/>
      <c r="S3071" s="476"/>
      <c r="T3071" s="289"/>
    </row>
    <row r="3072" spans="2:20" ht="6" customHeight="1">
      <c r="B3072" s="292"/>
      <c r="C3072" s="294"/>
      <c r="D3072" s="294"/>
      <c r="E3072" s="294"/>
      <c r="F3072" s="294"/>
      <c r="G3072" s="294"/>
      <c r="H3072" s="294"/>
      <c r="I3072" s="294"/>
      <c r="J3072" s="294"/>
      <c r="K3072" s="294"/>
      <c r="L3072" s="294"/>
      <c r="M3072" s="294"/>
      <c r="N3072" s="294"/>
      <c r="O3072" s="294"/>
      <c r="P3072" s="294"/>
      <c r="Q3072" s="294"/>
      <c r="R3072" s="325"/>
      <c r="S3072" s="325"/>
      <c r="T3072" s="289"/>
    </row>
    <row r="3073" spans="2:24" ht="18.75" customHeight="1">
      <c r="B3073" s="326"/>
      <c r="C3073" s="342" t="s">
        <v>217</v>
      </c>
      <c r="D3073" s="327"/>
      <c r="E3073" s="327"/>
      <c r="F3073" s="327"/>
      <c r="G3073" s="327"/>
      <c r="H3073" s="327"/>
      <c r="I3073" s="327"/>
      <c r="J3073" s="327"/>
      <c r="K3073" s="327"/>
      <c r="L3073" s="327"/>
      <c r="M3073" s="327"/>
      <c r="N3073" s="327"/>
      <c r="O3073" s="328"/>
      <c r="P3073" s="329">
        <f t="shared" ref="P3073:P3074" si="787">SUM(D3073:O3073)</f>
        <v>0</v>
      </c>
      <c r="Q3073" s="294"/>
      <c r="R3073" s="471"/>
      <c r="S3073" s="472"/>
      <c r="T3073" s="289"/>
    </row>
    <row r="3074" spans="2:24" ht="18.75" customHeight="1">
      <c r="B3074" s="326"/>
      <c r="C3074" s="342" t="s">
        <v>218</v>
      </c>
      <c r="D3074" s="327"/>
      <c r="E3074" s="327"/>
      <c r="F3074" s="327"/>
      <c r="G3074" s="327"/>
      <c r="H3074" s="327"/>
      <c r="I3074" s="327"/>
      <c r="J3074" s="327"/>
      <c r="K3074" s="327"/>
      <c r="L3074" s="327"/>
      <c r="M3074" s="327"/>
      <c r="N3074" s="330"/>
      <c r="O3074" s="331"/>
      <c r="P3074" s="332">
        <f t="shared" si="787"/>
        <v>0</v>
      </c>
      <c r="Q3074" s="294"/>
      <c r="R3074" s="473"/>
      <c r="S3074" s="474"/>
      <c r="T3074" s="289"/>
    </row>
    <row r="3075" spans="2:24" s="308" customFormat="1" ht="18.75" customHeight="1">
      <c r="B3075" s="301"/>
      <c r="C3075" s="294"/>
      <c r="D3075" s="294"/>
      <c r="E3075" s="294"/>
      <c r="F3075" s="294"/>
      <c r="G3075" s="294"/>
      <c r="H3075" s="294"/>
      <c r="I3075" s="294"/>
      <c r="J3075" s="294"/>
      <c r="K3075" s="294"/>
      <c r="L3075" s="294"/>
      <c r="M3075" s="294"/>
      <c r="N3075" s="349" t="s">
        <v>219</v>
      </c>
      <c r="O3075" s="349"/>
      <c r="P3075" s="335">
        <f t="shared" si="778"/>
        <v>0</v>
      </c>
      <c r="Q3075" s="306"/>
      <c r="R3075" s="477"/>
      <c r="S3075" s="478"/>
      <c r="T3075" s="307"/>
    </row>
    <row r="3076" spans="2:24" ht="30" customHeight="1">
      <c r="B3076" s="289"/>
      <c r="C3076" s="294"/>
      <c r="D3076" s="294"/>
      <c r="E3076" s="294"/>
      <c r="F3076" s="294"/>
      <c r="G3076" s="294"/>
      <c r="H3076" s="294"/>
      <c r="I3076" s="294"/>
      <c r="J3076" s="294"/>
      <c r="K3076" s="294"/>
      <c r="L3076" s="294"/>
      <c r="M3076" s="294"/>
      <c r="N3076" s="294"/>
      <c r="O3076" s="294"/>
      <c r="P3076" s="294"/>
      <c r="Q3076" s="294"/>
      <c r="R3076" s="294"/>
      <c r="S3076" s="294"/>
      <c r="T3076" s="289"/>
    </row>
    <row r="3077" spans="2:24" ht="18.75" customHeight="1">
      <c r="B3077" s="292">
        <f t="shared" ref="B3077" si="788">D3077</f>
        <v>0</v>
      </c>
      <c r="C3077" s="337" t="s">
        <v>183</v>
      </c>
      <c r="D3077" s="479"/>
      <c r="E3077" s="480"/>
      <c r="F3077" s="480"/>
      <c r="G3077" s="480"/>
      <c r="H3077" s="480"/>
      <c r="I3077" s="481"/>
      <c r="J3077" s="294"/>
      <c r="K3077" s="294"/>
      <c r="L3077" s="295"/>
      <c r="M3077" s="294"/>
      <c r="N3077" s="294"/>
      <c r="O3077" s="294"/>
      <c r="P3077" s="296"/>
      <c r="Q3077" s="294"/>
      <c r="R3077" s="296"/>
      <c r="S3077" s="296"/>
      <c r="T3077" s="289"/>
    </row>
    <row r="3078" spans="2:24" ht="18.75" customHeight="1">
      <c r="B3078" s="292"/>
      <c r="C3078" s="338" t="s">
        <v>184</v>
      </c>
      <c r="D3078" s="479"/>
      <c r="E3078" s="480"/>
      <c r="F3078" s="480"/>
      <c r="G3078" s="480"/>
      <c r="H3078" s="480"/>
      <c r="I3078" s="481"/>
      <c r="J3078" s="294"/>
      <c r="K3078" s="295"/>
      <c r="L3078" s="294"/>
      <c r="M3078" s="294"/>
      <c r="N3078" s="294"/>
      <c r="O3078" s="294"/>
      <c r="P3078" s="296"/>
      <c r="Q3078" s="294"/>
      <c r="R3078" s="296"/>
      <c r="S3078" s="296"/>
      <c r="T3078" s="289"/>
    </row>
    <row r="3079" spans="2:24" ht="18.75" customHeight="1">
      <c r="B3079" s="292">
        <f t="shared" ref="B3079:B3081" si="789">D3079</f>
        <v>0</v>
      </c>
      <c r="C3079" s="338" t="s">
        <v>8</v>
      </c>
      <c r="D3079" s="479"/>
      <c r="E3079" s="480"/>
      <c r="F3079" s="480"/>
      <c r="G3079" s="480"/>
      <c r="H3079" s="480"/>
      <c r="I3079" s="481"/>
      <c r="J3079" s="294"/>
      <c r="K3079" s="294"/>
      <c r="L3079" s="295"/>
      <c r="M3079" s="294"/>
      <c r="N3079" s="294"/>
      <c r="O3079" s="294"/>
      <c r="P3079" s="296"/>
      <c r="Q3079" s="294"/>
      <c r="R3079" s="339" t="s">
        <v>185</v>
      </c>
      <c r="S3079" s="340"/>
      <c r="T3079" s="289"/>
    </row>
    <row r="3080" spans="2:24" ht="18.75" customHeight="1">
      <c r="B3080" s="292">
        <f t="shared" si="789"/>
        <v>0</v>
      </c>
      <c r="C3080" s="338" t="s">
        <v>186</v>
      </c>
      <c r="D3080" s="479"/>
      <c r="E3080" s="480"/>
      <c r="F3080" s="480"/>
      <c r="G3080" s="480"/>
      <c r="H3080" s="480"/>
      <c r="I3080" s="481"/>
      <c r="J3080" s="294"/>
      <c r="K3080" s="294"/>
      <c r="L3080" s="295"/>
      <c r="M3080" s="294"/>
      <c r="N3080" s="294"/>
      <c r="O3080" s="294"/>
      <c r="P3080" s="296"/>
      <c r="Q3080" s="294"/>
      <c r="R3080" s="298" t="s">
        <v>189</v>
      </c>
      <c r="S3080" s="299"/>
      <c r="T3080" s="289"/>
    </row>
    <row r="3081" spans="2:24" ht="18.75" customHeight="1">
      <c r="B3081" s="292">
        <f t="shared" si="789"/>
        <v>0</v>
      </c>
      <c r="C3081" s="338" t="s">
        <v>190</v>
      </c>
      <c r="D3081" s="479"/>
      <c r="E3081" s="480"/>
      <c r="F3081" s="480"/>
      <c r="G3081" s="480"/>
      <c r="H3081" s="480"/>
      <c r="I3081" s="481"/>
      <c r="J3081" s="294"/>
      <c r="K3081" s="294"/>
      <c r="L3081" s="295"/>
      <c r="M3081" s="294"/>
      <c r="N3081" s="294"/>
      <c r="O3081" s="294"/>
      <c r="P3081" s="296"/>
      <c r="Q3081" s="294"/>
      <c r="R3081" s="298" t="s">
        <v>191</v>
      </c>
      <c r="S3081" s="299"/>
      <c r="T3081" s="289"/>
    </row>
    <row r="3082" spans="2:24" ht="18.75" customHeight="1">
      <c r="B3082" s="292"/>
      <c r="C3082" s="338" t="s">
        <v>172</v>
      </c>
      <c r="D3082" s="471"/>
      <c r="E3082" s="482"/>
      <c r="F3082" s="482"/>
      <c r="G3082" s="482"/>
      <c r="H3082" s="482"/>
      <c r="I3082" s="472"/>
      <c r="J3082" s="294"/>
      <c r="K3082" s="295"/>
      <c r="L3082" s="294"/>
      <c r="M3082" s="294"/>
      <c r="N3082" s="294"/>
      <c r="O3082" s="294"/>
      <c r="P3082" s="296"/>
      <c r="Q3082" s="294"/>
      <c r="R3082" s="298" t="s">
        <v>192</v>
      </c>
      <c r="S3082" s="299"/>
      <c r="T3082" s="289"/>
    </row>
    <row r="3083" spans="2:24" ht="18.75" customHeight="1">
      <c r="B3083" s="341">
        <f t="shared" ref="B3083" si="790">D3083</f>
        <v>0</v>
      </c>
      <c r="C3083" s="338" t="s">
        <v>193</v>
      </c>
      <c r="D3083" s="483"/>
      <c r="E3083" s="484"/>
      <c r="F3083" s="484"/>
      <c r="G3083" s="484"/>
      <c r="H3083" s="484"/>
      <c r="I3083" s="485"/>
      <c r="J3083" s="294"/>
      <c r="K3083" s="295"/>
      <c r="L3083" s="294"/>
      <c r="M3083" s="294"/>
      <c r="N3083" s="294"/>
      <c r="O3083" s="294"/>
      <c r="P3083" s="296"/>
      <c r="Q3083" s="294"/>
      <c r="R3083" s="296"/>
      <c r="S3083" s="296"/>
      <c r="T3083" s="289"/>
    </row>
    <row r="3084" spans="2:24" ht="12" customHeight="1">
      <c r="B3084" s="292"/>
      <c r="C3084" s="294"/>
      <c r="D3084" s="294"/>
      <c r="E3084" s="294"/>
      <c r="F3084" s="294"/>
      <c r="G3084" s="294"/>
      <c r="H3084" s="294"/>
      <c r="I3084" s="294"/>
      <c r="J3084" s="294"/>
      <c r="K3084" s="294"/>
      <c r="L3084" s="294"/>
      <c r="M3084" s="294"/>
      <c r="N3084" s="294"/>
      <c r="O3084" s="294"/>
      <c r="P3084" s="294"/>
      <c r="Q3084" s="294"/>
      <c r="R3084" s="294"/>
      <c r="S3084" s="294"/>
      <c r="T3084" s="289"/>
    </row>
    <row r="3085" spans="2:24" s="308" customFormat="1" ht="18.75" customHeight="1">
      <c r="B3085" s="301"/>
      <c r="C3085" s="338" t="s">
        <v>187</v>
      </c>
      <c r="D3085" s="303"/>
      <c r="E3085" s="303"/>
      <c r="F3085" s="303"/>
      <c r="G3085" s="303"/>
      <c r="H3085" s="303"/>
      <c r="I3085" s="303"/>
      <c r="J3085" s="303"/>
      <c r="K3085" s="303"/>
      <c r="L3085" s="303"/>
      <c r="M3085" s="303"/>
      <c r="N3085" s="303"/>
      <c r="O3085" s="304"/>
      <c r="P3085" s="305" t="s">
        <v>188</v>
      </c>
      <c r="Q3085" s="306"/>
      <c r="R3085" s="486" t="s">
        <v>194</v>
      </c>
      <c r="S3085" s="487"/>
      <c r="T3085" s="307"/>
      <c r="V3085" s="288"/>
      <c r="W3085" s="288"/>
      <c r="X3085" s="288"/>
    </row>
    <row r="3086" spans="2:24" ht="6" customHeight="1">
      <c r="B3086" s="292"/>
      <c r="C3086" s="294"/>
      <c r="D3086" s="294"/>
      <c r="E3086" s="294"/>
      <c r="F3086" s="294"/>
      <c r="G3086" s="294"/>
      <c r="H3086" s="294"/>
      <c r="I3086" s="294"/>
      <c r="J3086" s="294"/>
      <c r="K3086" s="294"/>
      <c r="L3086" s="294"/>
      <c r="M3086" s="294"/>
      <c r="N3086" s="294"/>
      <c r="O3086" s="294"/>
      <c r="P3086" s="294"/>
      <c r="Q3086" s="294"/>
      <c r="R3086" s="294"/>
      <c r="S3086" s="294"/>
      <c r="T3086" s="289"/>
    </row>
    <row r="3087" spans="2:24" ht="18.75" customHeight="1">
      <c r="B3087" s="292"/>
      <c r="C3087" s="342" t="s">
        <v>195</v>
      </c>
      <c r="D3087" s="310"/>
      <c r="E3087" s="310"/>
      <c r="F3087" s="310"/>
      <c r="G3087" s="310"/>
      <c r="H3087" s="310"/>
      <c r="I3087" s="310"/>
      <c r="J3087" s="310"/>
      <c r="K3087" s="310"/>
      <c r="L3087" s="310"/>
      <c r="M3087" s="310"/>
      <c r="N3087" s="310"/>
      <c r="O3087" s="311"/>
      <c r="P3087" s="312">
        <f t="shared" ref="P3087:P3097" si="791">SUM(D3087:O3087)</f>
        <v>0</v>
      </c>
      <c r="Q3087" s="294"/>
      <c r="R3087" s="471"/>
      <c r="S3087" s="472"/>
      <c r="T3087" s="289"/>
    </row>
    <row r="3088" spans="2:24" ht="18.75" customHeight="1">
      <c r="B3088" s="292"/>
      <c r="C3088" s="342" t="s">
        <v>196</v>
      </c>
      <c r="D3088" s="155"/>
      <c r="E3088" s="155"/>
      <c r="F3088" s="155"/>
      <c r="G3088" s="155"/>
      <c r="H3088" s="155"/>
      <c r="I3088" s="155"/>
      <c r="J3088" s="155"/>
      <c r="K3088" s="155"/>
      <c r="L3088" s="155"/>
      <c r="M3088" s="155"/>
      <c r="N3088" s="155"/>
      <c r="O3088" s="156"/>
      <c r="P3088" s="312">
        <f t="shared" si="791"/>
        <v>0</v>
      </c>
      <c r="Q3088" s="294"/>
      <c r="R3088" s="471"/>
      <c r="S3088" s="472"/>
      <c r="T3088" s="289"/>
    </row>
    <row r="3089" spans="2:20" ht="18.75" customHeight="1">
      <c r="B3089" s="292"/>
      <c r="C3089" s="343" t="s">
        <v>197</v>
      </c>
      <c r="D3089" s="310"/>
      <c r="E3089" s="310"/>
      <c r="F3089" s="310"/>
      <c r="G3089" s="310"/>
      <c r="H3089" s="310"/>
      <c r="I3089" s="310"/>
      <c r="J3089" s="310"/>
      <c r="K3089" s="310"/>
      <c r="L3089" s="310"/>
      <c r="M3089" s="310"/>
      <c r="N3089" s="310"/>
      <c r="O3089" s="311"/>
      <c r="P3089" s="312">
        <f t="shared" si="791"/>
        <v>0</v>
      </c>
      <c r="Q3089" s="294"/>
      <c r="R3089" s="471"/>
      <c r="S3089" s="472"/>
      <c r="T3089" s="289"/>
    </row>
    <row r="3090" spans="2:20" ht="18.75" customHeight="1">
      <c r="B3090" s="292"/>
      <c r="C3090" s="343" t="s">
        <v>198</v>
      </c>
      <c r="D3090" s="310"/>
      <c r="E3090" s="310"/>
      <c r="F3090" s="310"/>
      <c r="G3090" s="310"/>
      <c r="H3090" s="310"/>
      <c r="I3090" s="310"/>
      <c r="J3090" s="310"/>
      <c r="K3090" s="310"/>
      <c r="L3090" s="310"/>
      <c r="M3090" s="310"/>
      <c r="N3090" s="310"/>
      <c r="O3090" s="311"/>
      <c r="P3090" s="312">
        <f t="shared" si="791"/>
        <v>0</v>
      </c>
      <c r="Q3090" s="294"/>
      <c r="R3090" s="471"/>
      <c r="S3090" s="472"/>
      <c r="T3090" s="289"/>
    </row>
    <row r="3091" spans="2:20" ht="18.75" customHeight="1">
      <c r="B3091" s="292"/>
      <c r="C3091" s="343" t="s">
        <v>199</v>
      </c>
      <c r="D3091" s="310"/>
      <c r="E3091" s="310"/>
      <c r="F3091" s="310"/>
      <c r="G3091" s="310"/>
      <c r="H3091" s="310"/>
      <c r="I3091" s="310"/>
      <c r="J3091" s="310"/>
      <c r="K3091" s="310"/>
      <c r="L3091" s="310"/>
      <c r="M3091" s="310"/>
      <c r="N3091" s="310"/>
      <c r="O3091" s="311"/>
      <c r="P3091" s="312">
        <f t="shared" si="791"/>
        <v>0</v>
      </c>
      <c r="Q3091" s="294"/>
      <c r="R3091" s="471"/>
      <c r="S3091" s="472"/>
      <c r="T3091" s="289"/>
    </row>
    <row r="3092" spans="2:20" ht="18.75" customHeight="1">
      <c r="B3092" s="292"/>
      <c r="C3092" s="343" t="s">
        <v>200</v>
      </c>
      <c r="D3092" s="310"/>
      <c r="E3092" s="310"/>
      <c r="F3092" s="310"/>
      <c r="G3092" s="310"/>
      <c r="H3092" s="310"/>
      <c r="I3092" s="310"/>
      <c r="J3092" s="310"/>
      <c r="K3092" s="310"/>
      <c r="L3092" s="310"/>
      <c r="M3092" s="310"/>
      <c r="N3092" s="310"/>
      <c r="O3092" s="311"/>
      <c r="P3092" s="312">
        <f t="shared" si="791"/>
        <v>0</v>
      </c>
      <c r="Q3092" s="294"/>
      <c r="R3092" s="471"/>
      <c r="S3092" s="472"/>
      <c r="T3092" s="289"/>
    </row>
    <row r="3093" spans="2:20" ht="18.75" customHeight="1">
      <c r="B3093" s="292"/>
      <c r="C3093" s="343" t="s">
        <v>201</v>
      </c>
      <c r="D3093" s="310"/>
      <c r="E3093" s="310"/>
      <c r="F3093" s="310"/>
      <c r="G3093" s="310"/>
      <c r="H3093" s="310"/>
      <c r="I3093" s="310"/>
      <c r="J3093" s="310"/>
      <c r="K3093" s="310"/>
      <c r="L3093" s="310"/>
      <c r="M3093" s="310"/>
      <c r="N3093" s="310"/>
      <c r="O3093" s="311"/>
      <c r="P3093" s="312">
        <f t="shared" si="791"/>
        <v>0</v>
      </c>
      <c r="Q3093" s="294"/>
      <c r="R3093" s="471"/>
      <c r="S3093" s="472"/>
      <c r="T3093" s="289"/>
    </row>
    <row r="3094" spans="2:20" ht="18.75" customHeight="1">
      <c r="B3094" s="292"/>
      <c r="C3094" s="343" t="s">
        <v>202</v>
      </c>
      <c r="D3094" s="310"/>
      <c r="E3094" s="310"/>
      <c r="F3094" s="310"/>
      <c r="G3094" s="310"/>
      <c r="H3094" s="310"/>
      <c r="I3094" s="310"/>
      <c r="J3094" s="310"/>
      <c r="K3094" s="310"/>
      <c r="L3094" s="310"/>
      <c r="M3094" s="310"/>
      <c r="N3094" s="310"/>
      <c r="O3094" s="311"/>
      <c r="P3094" s="312">
        <f t="shared" si="791"/>
        <v>0</v>
      </c>
      <c r="Q3094" s="294"/>
      <c r="R3094" s="471"/>
      <c r="S3094" s="472"/>
      <c r="T3094" s="289"/>
    </row>
    <row r="3095" spans="2:20" ht="18.75" customHeight="1">
      <c r="B3095" s="292"/>
      <c r="C3095" s="343" t="s">
        <v>203</v>
      </c>
      <c r="D3095" s="310"/>
      <c r="E3095" s="310"/>
      <c r="F3095" s="310"/>
      <c r="G3095" s="310"/>
      <c r="H3095" s="310"/>
      <c r="I3095" s="310"/>
      <c r="J3095" s="310"/>
      <c r="K3095" s="310"/>
      <c r="L3095" s="310"/>
      <c r="M3095" s="310"/>
      <c r="N3095" s="310"/>
      <c r="O3095" s="311"/>
      <c r="P3095" s="312">
        <f t="shared" si="791"/>
        <v>0</v>
      </c>
      <c r="Q3095" s="294"/>
      <c r="R3095" s="471"/>
      <c r="S3095" s="472"/>
      <c r="T3095" s="289"/>
    </row>
    <row r="3096" spans="2:20" ht="18.75" customHeight="1">
      <c r="B3096" s="292"/>
      <c r="C3096" s="343" t="s">
        <v>204</v>
      </c>
      <c r="D3096" s="310"/>
      <c r="E3096" s="310"/>
      <c r="F3096" s="310"/>
      <c r="G3096" s="310"/>
      <c r="H3096" s="310"/>
      <c r="I3096" s="310"/>
      <c r="J3096" s="310"/>
      <c r="K3096" s="310"/>
      <c r="L3096" s="310"/>
      <c r="M3096" s="310"/>
      <c r="N3096" s="310"/>
      <c r="O3096" s="311"/>
      <c r="P3096" s="312">
        <f t="shared" si="791"/>
        <v>0</v>
      </c>
      <c r="Q3096" s="294"/>
      <c r="R3096" s="471"/>
      <c r="S3096" s="472"/>
      <c r="T3096" s="289"/>
    </row>
    <row r="3097" spans="2:20" ht="18.75" customHeight="1">
      <c r="B3097" s="292"/>
      <c r="C3097" s="338" t="s">
        <v>205</v>
      </c>
      <c r="D3097" s="344">
        <f t="shared" ref="D3097:O3097" si="792">SUBTOTAL(9,D3087:D3096)</f>
        <v>0</v>
      </c>
      <c r="E3097" s="344">
        <f t="shared" si="792"/>
        <v>0</v>
      </c>
      <c r="F3097" s="344">
        <f t="shared" si="792"/>
        <v>0</v>
      </c>
      <c r="G3097" s="344">
        <f t="shared" si="792"/>
        <v>0</v>
      </c>
      <c r="H3097" s="344">
        <f t="shared" si="792"/>
        <v>0</v>
      </c>
      <c r="I3097" s="344">
        <f t="shared" si="792"/>
        <v>0</v>
      </c>
      <c r="J3097" s="344">
        <f t="shared" si="792"/>
        <v>0</v>
      </c>
      <c r="K3097" s="344">
        <f t="shared" si="792"/>
        <v>0</v>
      </c>
      <c r="L3097" s="344">
        <f t="shared" si="792"/>
        <v>0</v>
      </c>
      <c r="M3097" s="344">
        <f t="shared" si="792"/>
        <v>0</v>
      </c>
      <c r="N3097" s="344">
        <f t="shared" si="792"/>
        <v>0</v>
      </c>
      <c r="O3097" s="345">
        <f t="shared" si="792"/>
        <v>0</v>
      </c>
      <c r="P3097" s="312">
        <f t="shared" si="791"/>
        <v>0</v>
      </c>
      <c r="Q3097" s="294"/>
      <c r="R3097" s="471"/>
      <c r="S3097" s="472"/>
      <c r="T3097" s="289"/>
    </row>
    <row r="3098" spans="2:20" ht="18.75" customHeight="1">
      <c r="B3098" s="292"/>
      <c r="C3098" s="313" t="s">
        <v>206</v>
      </c>
      <c r="D3098" s="315"/>
      <c r="E3098" s="315"/>
      <c r="F3098" s="315"/>
      <c r="G3098" s="315"/>
      <c r="H3098" s="315"/>
      <c r="I3098" s="315"/>
      <c r="J3098" s="315"/>
      <c r="K3098" s="315"/>
      <c r="L3098" s="315"/>
      <c r="M3098" s="315"/>
      <c r="N3098" s="315"/>
      <c r="O3098" s="316"/>
      <c r="P3098" s="312">
        <f t="shared" ref="P3098:P3108" si="793">SUM(D3098:O3098)</f>
        <v>0</v>
      </c>
      <c r="Q3098" s="294"/>
      <c r="R3098" s="471"/>
      <c r="S3098" s="472"/>
      <c r="T3098" s="289"/>
    </row>
    <row r="3099" spans="2:20" ht="18.75" customHeight="1">
      <c r="B3099" s="292"/>
      <c r="C3099" s="313" t="s">
        <v>207</v>
      </c>
      <c r="D3099" s="315"/>
      <c r="E3099" s="315"/>
      <c r="F3099" s="315"/>
      <c r="G3099" s="315"/>
      <c r="H3099" s="315"/>
      <c r="I3099" s="315"/>
      <c r="J3099" s="315"/>
      <c r="K3099" s="315"/>
      <c r="L3099" s="315"/>
      <c r="M3099" s="315"/>
      <c r="N3099" s="315"/>
      <c r="O3099" s="316"/>
      <c r="P3099" s="312">
        <f t="shared" si="793"/>
        <v>0</v>
      </c>
      <c r="Q3099" s="294"/>
      <c r="R3099" s="471"/>
      <c r="S3099" s="472"/>
      <c r="T3099" s="289"/>
    </row>
    <row r="3100" spans="2:20" ht="18.75" customHeight="1">
      <c r="B3100" s="292"/>
      <c r="C3100" s="338" t="s">
        <v>208</v>
      </c>
      <c r="D3100" s="344">
        <f t="shared" ref="D3100:O3100" si="794">SUBTOTAL(9,D3098:D3099)</f>
        <v>0</v>
      </c>
      <c r="E3100" s="344">
        <f t="shared" si="794"/>
        <v>0</v>
      </c>
      <c r="F3100" s="344">
        <f t="shared" si="794"/>
        <v>0</v>
      </c>
      <c r="G3100" s="344">
        <f t="shared" si="794"/>
        <v>0</v>
      </c>
      <c r="H3100" s="344">
        <f t="shared" si="794"/>
        <v>0</v>
      </c>
      <c r="I3100" s="344">
        <f t="shared" si="794"/>
        <v>0</v>
      </c>
      <c r="J3100" s="344">
        <f t="shared" si="794"/>
        <v>0</v>
      </c>
      <c r="K3100" s="344">
        <f t="shared" si="794"/>
        <v>0</v>
      </c>
      <c r="L3100" s="344">
        <f t="shared" si="794"/>
        <v>0</v>
      </c>
      <c r="M3100" s="344">
        <f t="shared" si="794"/>
        <v>0</v>
      </c>
      <c r="N3100" s="344">
        <f t="shared" si="794"/>
        <v>0</v>
      </c>
      <c r="O3100" s="345">
        <f t="shared" si="794"/>
        <v>0</v>
      </c>
      <c r="P3100" s="312">
        <f t="shared" si="793"/>
        <v>0</v>
      </c>
      <c r="Q3100" s="294"/>
      <c r="R3100" s="471"/>
      <c r="S3100" s="472"/>
      <c r="T3100" s="289"/>
    </row>
    <row r="3101" spans="2:20" ht="18.75" customHeight="1">
      <c r="B3101" s="292"/>
      <c r="C3101" s="313" t="s">
        <v>209</v>
      </c>
      <c r="D3101" s="315"/>
      <c r="E3101" s="315"/>
      <c r="F3101" s="315"/>
      <c r="G3101" s="315"/>
      <c r="H3101" s="315"/>
      <c r="I3101" s="315"/>
      <c r="J3101" s="315"/>
      <c r="K3101" s="315"/>
      <c r="L3101" s="315"/>
      <c r="M3101" s="315"/>
      <c r="N3101" s="315"/>
      <c r="O3101" s="316"/>
      <c r="P3101" s="312">
        <f t="shared" si="793"/>
        <v>0</v>
      </c>
      <c r="Q3101" s="294"/>
      <c r="R3101" s="471"/>
      <c r="S3101" s="472"/>
      <c r="T3101" s="289"/>
    </row>
    <row r="3102" spans="2:20" ht="18.75" customHeight="1">
      <c r="B3102" s="292"/>
      <c r="C3102" s="313" t="s">
        <v>210</v>
      </c>
      <c r="D3102" s="315"/>
      <c r="E3102" s="315"/>
      <c r="F3102" s="315"/>
      <c r="G3102" s="315"/>
      <c r="H3102" s="315"/>
      <c r="I3102" s="315"/>
      <c r="J3102" s="315"/>
      <c r="K3102" s="315"/>
      <c r="L3102" s="315"/>
      <c r="M3102" s="315"/>
      <c r="N3102" s="315"/>
      <c r="O3102" s="316"/>
      <c r="P3102" s="312">
        <f t="shared" si="793"/>
        <v>0</v>
      </c>
      <c r="Q3102" s="294"/>
      <c r="R3102" s="471"/>
      <c r="S3102" s="472"/>
      <c r="T3102" s="289"/>
    </row>
    <row r="3103" spans="2:20" ht="18.75" customHeight="1">
      <c r="B3103" s="292"/>
      <c r="C3103" s="313" t="s">
        <v>211</v>
      </c>
      <c r="D3103" s="315"/>
      <c r="E3103" s="315"/>
      <c r="F3103" s="315"/>
      <c r="G3103" s="315"/>
      <c r="H3103" s="315"/>
      <c r="I3103" s="315"/>
      <c r="J3103" s="315"/>
      <c r="K3103" s="315"/>
      <c r="L3103" s="315"/>
      <c r="M3103" s="315"/>
      <c r="N3103" s="315"/>
      <c r="O3103" s="316"/>
      <c r="P3103" s="312">
        <f t="shared" si="793"/>
        <v>0</v>
      </c>
      <c r="Q3103" s="294"/>
      <c r="R3103" s="471"/>
      <c r="S3103" s="472"/>
      <c r="T3103" s="289"/>
    </row>
    <row r="3104" spans="2:20" ht="18.75" customHeight="1">
      <c r="B3104" s="292"/>
      <c r="C3104" s="313" t="s">
        <v>212</v>
      </c>
      <c r="D3104" s="315"/>
      <c r="E3104" s="315"/>
      <c r="F3104" s="315"/>
      <c r="G3104" s="315"/>
      <c r="H3104" s="315"/>
      <c r="I3104" s="315"/>
      <c r="J3104" s="315"/>
      <c r="K3104" s="315"/>
      <c r="L3104" s="315"/>
      <c r="M3104" s="315"/>
      <c r="N3104" s="315"/>
      <c r="O3104" s="316"/>
      <c r="P3104" s="312">
        <f t="shared" si="793"/>
        <v>0</v>
      </c>
      <c r="Q3104" s="294"/>
      <c r="R3104" s="471"/>
      <c r="S3104" s="472"/>
      <c r="T3104" s="289"/>
    </row>
    <row r="3105" spans="2:20" ht="18.75" customHeight="1">
      <c r="B3105" s="292"/>
      <c r="C3105" s="342" t="s">
        <v>213</v>
      </c>
      <c r="D3105" s="310"/>
      <c r="E3105" s="310"/>
      <c r="F3105" s="310"/>
      <c r="G3105" s="310"/>
      <c r="H3105" s="310"/>
      <c r="I3105" s="310"/>
      <c r="J3105" s="310"/>
      <c r="K3105" s="310"/>
      <c r="L3105" s="310"/>
      <c r="M3105" s="310"/>
      <c r="N3105" s="310"/>
      <c r="O3105" s="311"/>
      <c r="P3105" s="312">
        <f t="shared" si="793"/>
        <v>0</v>
      </c>
      <c r="Q3105" s="294"/>
      <c r="R3105" s="471"/>
      <c r="S3105" s="472"/>
      <c r="T3105" s="289"/>
    </row>
    <row r="3106" spans="2:20" ht="18.75" customHeight="1">
      <c r="B3106" s="292"/>
      <c r="C3106" s="346" t="s">
        <v>214</v>
      </c>
      <c r="D3106" s="310"/>
      <c r="E3106" s="310"/>
      <c r="F3106" s="310"/>
      <c r="G3106" s="310"/>
      <c r="H3106" s="310"/>
      <c r="I3106" s="310"/>
      <c r="J3106" s="310"/>
      <c r="K3106" s="310"/>
      <c r="L3106" s="310"/>
      <c r="M3106" s="310"/>
      <c r="N3106" s="310"/>
      <c r="O3106" s="311"/>
      <c r="P3106" s="312">
        <f t="shared" si="793"/>
        <v>0</v>
      </c>
      <c r="Q3106" s="294"/>
      <c r="R3106" s="471"/>
      <c r="S3106" s="472"/>
      <c r="T3106" s="289"/>
    </row>
    <row r="3107" spans="2:20" ht="18.75" customHeight="1">
      <c r="B3107" s="292"/>
      <c r="C3107" s="347" t="s">
        <v>215</v>
      </c>
      <c r="D3107" s="318"/>
      <c r="E3107" s="318"/>
      <c r="F3107" s="318"/>
      <c r="G3107" s="318"/>
      <c r="H3107" s="318"/>
      <c r="I3107" s="318"/>
      <c r="J3107" s="318"/>
      <c r="K3107" s="318"/>
      <c r="L3107" s="318"/>
      <c r="M3107" s="318"/>
      <c r="N3107" s="318"/>
      <c r="O3107" s="319"/>
      <c r="P3107" s="320">
        <f t="shared" si="793"/>
        <v>0</v>
      </c>
      <c r="Q3107" s="294"/>
      <c r="R3107" s="473"/>
      <c r="S3107" s="474"/>
      <c r="T3107" s="289"/>
    </row>
    <row r="3108" spans="2:20" ht="18.75" customHeight="1">
      <c r="B3108" s="292"/>
      <c r="C3108" s="348" t="s">
        <v>216</v>
      </c>
      <c r="D3108" s="322">
        <f t="shared" ref="D3108:O3108" si="795">SUBTOTAL(9,D3087:D3107)</f>
        <v>0</v>
      </c>
      <c r="E3108" s="322">
        <f t="shared" si="795"/>
        <v>0</v>
      </c>
      <c r="F3108" s="322">
        <f t="shared" si="795"/>
        <v>0</v>
      </c>
      <c r="G3108" s="322">
        <f t="shared" si="795"/>
        <v>0</v>
      </c>
      <c r="H3108" s="322">
        <f t="shared" si="795"/>
        <v>0</v>
      </c>
      <c r="I3108" s="322">
        <f t="shared" si="795"/>
        <v>0</v>
      </c>
      <c r="J3108" s="322">
        <f t="shared" si="795"/>
        <v>0</v>
      </c>
      <c r="K3108" s="322">
        <f t="shared" si="795"/>
        <v>0</v>
      </c>
      <c r="L3108" s="322">
        <f t="shared" si="795"/>
        <v>0</v>
      </c>
      <c r="M3108" s="322">
        <f t="shared" si="795"/>
        <v>0</v>
      </c>
      <c r="N3108" s="322">
        <f t="shared" si="795"/>
        <v>0</v>
      </c>
      <c r="O3108" s="323">
        <f t="shared" si="795"/>
        <v>0</v>
      </c>
      <c r="P3108" s="324">
        <f t="shared" si="793"/>
        <v>0</v>
      </c>
      <c r="Q3108" s="294"/>
      <c r="R3108" s="475"/>
      <c r="S3108" s="476"/>
      <c r="T3108" s="289"/>
    </row>
    <row r="3109" spans="2:20" ht="6" customHeight="1">
      <c r="B3109" s="292"/>
      <c r="C3109" s="294"/>
      <c r="D3109" s="294"/>
      <c r="E3109" s="294"/>
      <c r="F3109" s="294"/>
      <c r="G3109" s="294"/>
      <c r="H3109" s="294"/>
      <c r="I3109" s="294"/>
      <c r="J3109" s="294"/>
      <c r="K3109" s="294"/>
      <c r="L3109" s="294"/>
      <c r="M3109" s="294"/>
      <c r="N3109" s="294"/>
      <c r="O3109" s="294"/>
      <c r="P3109" s="294"/>
      <c r="Q3109" s="294"/>
      <c r="R3109" s="325"/>
      <c r="S3109" s="325"/>
      <c r="T3109" s="289"/>
    </row>
    <row r="3110" spans="2:20" ht="18.75" customHeight="1">
      <c r="B3110" s="326"/>
      <c r="C3110" s="342" t="s">
        <v>217</v>
      </c>
      <c r="D3110" s="327"/>
      <c r="E3110" s="327"/>
      <c r="F3110" s="327"/>
      <c r="G3110" s="327"/>
      <c r="H3110" s="327"/>
      <c r="I3110" s="327"/>
      <c r="J3110" s="327"/>
      <c r="K3110" s="327"/>
      <c r="L3110" s="327"/>
      <c r="M3110" s="327"/>
      <c r="N3110" s="327"/>
      <c r="O3110" s="328"/>
      <c r="P3110" s="329">
        <f t="shared" ref="P3110:P3111" si="796">SUM(D3110:O3110)</f>
        <v>0</v>
      </c>
      <c r="Q3110" s="294"/>
      <c r="R3110" s="471"/>
      <c r="S3110" s="472"/>
      <c r="T3110" s="289"/>
    </row>
    <row r="3111" spans="2:20" ht="18.75" customHeight="1">
      <c r="B3111" s="326"/>
      <c r="C3111" s="342" t="s">
        <v>218</v>
      </c>
      <c r="D3111" s="327"/>
      <c r="E3111" s="327"/>
      <c r="F3111" s="327"/>
      <c r="G3111" s="327"/>
      <c r="H3111" s="327"/>
      <c r="I3111" s="327"/>
      <c r="J3111" s="327"/>
      <c r="K3111" s="327"/>
      <c r="L3111" s="327"/>
      <c r="M3111" s="327"/>
      <c r="N3111" s="330"/>
      <c r="O3111" s="331"/>
      <c r="P3111" s="332">
        <f t="shared" si="796"/>
        <v>0</v>
      </c>
      <c r="Q3111" s="294"/>
      <c r="R3111" s="473"/>
      <c r="S3111" s="474"/>
      <c r="T3111" s="289"/>
    </row>
    <row r="3112" spans="2:20" s="308" customFormat="1" ht="18.75" customHeight="1">
      <c r="B3112" s="301"/>
      <c r="C3112" s="294"/>
      <c r="D3112" s="294"/>
      <c r="E3112" s="294"/>
      <c r="F3112" s="294"/>
      <c r="G3112" s="294"/>
      <c r="H3112" s="294"/>
      <c r="I3112" s="294"/>
      <c r="J3112" s="294"/>
      <c r="K3112" s="294"/>
      <c r="L3112" s="294"/>
      <c r="M3112" s="294"/>
      <c r="N3112" s="349" t="s">
        <v>219</v>
      </c>
      <c r="O3112" s="349"/>
      <c r="P3112" s="335">
        <f t="shared" ref="P3112:P3149" si="797">ROUND(IF(P3110*P3111=0,0,P3108/P3110*P3111),2)</f>
        <v>0</v>
      </c>
      <c r="Q3112" s="306"/>
      <c r="R3112" s="477"/>
      <c r="S3112" s="478"/>
      <c r="T3112" s="307"/>
    </row>
    <row r="3113" spans="2:20" ht="30" customHeight="1">
      <c r="B3113" s="289"/>
      <c r="C3113" s="294"/>
      <c r="D3113" s="294"/>
      <c r="E3113" s="294"/>
      <c r="F3113" s="294"/>
      <c r="G3113" s="294"/>
      <c r="H3113" s="294"/>
      <c r="I3113" s="294"/>
      <c r="J3113" s="294"/>
      <c r="K3113" s="294"/>
      <c r="L3113" s="294"/>
      <c r="M3113" s="294"/>
      <c r="N3113" s="294"/>
      <c r="O3113" s="294"/>
      <c r="P3113" s="294"/>
      <c r="Q3113" s="294"/>
      <c r="R3113" s="294"/>
      <c r="S3113" s="294"/>
      <c r="T3113" s="289"/>
    </row>
    <row r="3114" spans="2:20" ht="18.75" customHeight="1">
      <c r="B3114" s="292">
        <f t="shared" ref="B3114" si="798">D3114</f>
        <v>0</v>
      </c>
      <c r="C3114" s="337" t="s">
        <v>183</v>
      </c>
      <c r="D3114" s="479"/>
      <c r="E3114" s="480"/>
      <c r="F3114" s="480"/>
      <c r="G3114" s="480"/>
      <c r="H3114" s="480"/>
      <c r="I3114" s="481"/>
      <c r="J3114" s="294"/>
      <c r="K3114" s="294"/>
      <c r="L3114" s="295"/>
      <c r="M3114" s="294"/>
      <c r="N3114" s="294"/>
      <c r="O3114" s="294"/>
      <c r="P3114" s="296"/>
      <c r="Q3114" s="294"/>
      <c r="R3114" s="296"/>
      <c r="S3114" s="296"/>
      <c r="T3114" s="289"/>
    </row>
    <row r="3115" spans="2:20" ht="18.75" customHeight="1">
      <c r="B3115" s="292"/>
      <c r="C3115" s="338" t="s">
        <v>184</v>
      </c>
      <c r="D3115" s="479"/>
      <c r="E3115" s="480"/>
      <c r="F3115" s="480"/>
      <c r="G3115" s="480"/>
      <c r="H3115" s="480"/>
      <c r="I3115" s="481"/>
      <c r="J3115" s="294"/>
      <c r="K3115" s="295"/>
      <c r="L3115" s="294"/>
      <c r="M3115" s="294"/>
      <c r="N3115" s="294"/>
      <c r="O3115" s="294"/>
      <c r="P3115" s="296"/>
      <c r="Q3115" s="294"/>
      <c r="R3115" s="296"/>
      <c r="S3115" s="296"/>
      <c r="T3115" s="289"/>
    </row>
    <row r="3116" spans="2:20" ht="18.75" customHeight="1">
      <c r="B3116" s="292">
        <f t="shared" ref="B3116:B3118" si="799">D3116</f>
        <v>0</v>
      </c>
      <c r="C3116" s="338" t="s">
        <v>8</v>
      </c>
      <c r="D3116" s="479"/>
      <c r="E3116" s="480"/>
      <c r="F3116" s="480"/>
      <c r="G3116" s="480"/>
      <c r="H3116" s="480"/>
      <c r="I3116" s="481"/>
      <c r="J3116" s="294"/>
      <c r="K3116" s="294"/>
      <c r="L3116" s="295"/>
      <c r="M3116" s="294"/>
      <c r="N3116" s="294"/>
      <c r="O3116" s="294"/>
      <c r="P3116" s="296"/>
      <c r="Q3116" s="294"/>
      <c r="R3116" s="339" t="s">
        <v>185</v>
      </c>
      <c r="S3116" s="340"/>
      <c r="T3116" s="289"/>
    </row>
    <row r="3117" spans="2:20" ht="18.75" customHeight="1">
      <c r="B3117" s="292">
        <f t="shared" si="799"/>
        <v>0</v>
      </c>
      <c r="C3117" s="338" t="s">
        <v>186</v>
      </c>
      <c r="D3117" s="479"/>
      <c r="E3117" s="480"/>
      <c r="F3117" s="480"/>
      <c r="G3117" s="480"/>
      <c r="H3117" s="480"/>
      <c r="I3117" s="481"/>
      <c r="J3117" s="294"/>
      <c r="K3117" s="294"/>
      <c r="L3117" s="295"/>
      <c r="M3117" s="294"/>
      <c r="N3117" s="294"/>
      <c r="O3117" s="294"/>
      <c r="P3117" s="296"/>
      <c r="Q3117" s="294"/>
      <c r="R3117" s="298" t="s">
        <v>189</v>
      </c>
      <c r="S3117" s="299"/>
      <c r="T3117" s="289"/>
    </row>
    <row r="3118" spans="2:20" ht="18.75" customHeight="1">
      <c r="B3118" s="292">
        <f t="shared" si="799"/>
        <v>0</v>
      </c>
      <c r="C3118" s="338" t="s">
        <v>190</v>
      </c>
      <c r="D3118" s="479"/>
      <c r="E3118" s="480"/>
      <c r="F3118" s="480"/>
      <c r="G3118" s="480"/>
      <c r="H3118" s="480"/>
      <c r="I3118" s="481"/>
      <c r="J3118" s="294"/>
      <c r="K3118" s="294"/>
      <c r="L3118" s="295"/>
      <c r="M3118" s="294"/>
      <c r="N3118" s="294"/>
      <c r="O3118" s="294"/>
      <c r="P3118" s="296"/>
      <c r="Q3118" s="294"/>
      <c r="R3118" s="298" t="s">
        <v>191</v>
      </c>
      <c r="S3118" s="299"/>
      <c r="T3118" s="289"/>
    </row>
    <row r="3119" spans="2:20" ht="18.75" customHeight="1">
      <c r="B3119" s="292"/>
      <c r="C3119" s="338" t="s">
        <v>172</v>
      </c>
      <c r="D3119" s="471"/>
      <c r="E3119" s="482"/>
      <c r="F3119" s="482"/>
      <c r="G3119" s="482"/>
      <c r="H3119" s="482"/>
      <c r="I3119" s="472"/>
      <c r="J3119" s="294"/>
      <c r="K3119" s="295"/>
      <c r="L3119" s="294"/>
      <c r="M3119" s="294"/>
      <c r="N3119" s="294"/>
      <c r="O3119" s="294"/>
      <c r="P3119" s="296"/>
      <c r="Q3119" s="294"/>
      <c r="R3119" s="298" t="s">
        <v>192</v>
      </c>
      <c r="S3119" s="299"/>
      <c r="T3119" s="289"/>
    </row>
    <row r="3120" spans="2:20" ht="18.75" customHeight="1">
      <c r="B3120" s="341">
        <f t="shared" ref="B3120" si="800">D3120</f>
        <v>0</v>
      </c>
      <c r="C3120" s="338" t="s">
        <v>193</v>
      </c>
      <c r="D3120" s="483"/>
      <c r="E3120" s="484"/>
      <c r="F3120" s="484"/>
      <c r="G3120" s="484"/>
      <c r="H3120" s="484"/>
      <c r="I3120" s="485"/>
      <c r="J3120" s="294"/>
      <c r="K3120" s="295"/>
      <c r="L3120" s="294"/>
      <c r="M3120" s="294"/>
      <c r="N3120" s="294"/>
      <c r="O3120" s="294"/>
      <c r="P3120" s="296"/>
      <c r="Q3120" s="294"/>
      <c r="R3120" s="296"/>
      <c r="S3120" s="296"/>
      <c r="T3120" s="289"/>
    </row>
    <row r="3121" spans="2:24" ht="12" customHeight="1">
      <c r="B3121" s="292"/>
      <c r="C3121" s="294"/>
      <c r="D3121" s="294"/>
      <c r="E3121" s="294"/>
      <c r="F3121" s="294"/>
      <c r="G3121" s="294"/>
      <c r="H3121" s="294"/>
      <c r="I3121" s="294"/>
      <c r="J3121" s="294"/>
      <c r="K3121" s="294"/>
      <c r="L3121" s="294"/>
      <c r="M3121" s="294"/>
      <c r="N3121" s="294"/>
      <c r="O3121" s="294"/>
      <c r="P3121" s="294"/>
      <c r="Q3121" s="294"/>
      <c r="R3121" s="294"/>
      <c r="S3121" s="294"/>
      <c r="T3121" s="289"/>
    </row>
    <row r="3122" spans="2:24" s="308" customFormat="1" ht="18.75" customHeight="1">
      <c r="B3122" s="301"/>
      <c r="C3122" s="338" t="s">
        <v>187</v>
      </c>
      <c r="D3122" s="303"/>
      <c r="E3122" s="303"/>
      <c r="F3122" s="303"/>
      <c r="G3122" s="303"/>
      <c r="H3122" s="303"/>
      <c r="I3122" s="303"/>
      <c r="J3122" s="303"/>
      <c r="K3122" s="303"/>
      <c r="L3122" s="303"/>
      <c r="M3122" s="303"/>
      <c r="N3122" s="303"/>
      <c r="O3122" s="304"/>
      <c r="P3122" s="305" t="s">
        <v>188</v>
      </c>
      <c r="Q3122" s="306"/>
      <c r="R3122" s="486" t="s">
        <v>194</v>
      </c>
      <c r="S3122" s="487"/>
      <c r="T3122" s="307"/>
      <c r="V3122" s="288"/>
      <c r="W3122" s="288"/>
      <c r="X3122" s="288"/>
    </row>
    <row r="3123" spans="2:24" ht="6" customHeight="1">
      <c r="B3123" s="292"/>
      <c r="C3123" s="294"/>
      <c r="D3123" s="294"/>
      <c r="E3123" s="294"/>
      <c r="F3123" s="294"/>
      <c r="G3123" s="294"/>
      <c r="H3123" s="294"/>
      <c r="I3123" s="294"/>
      <c r="J3123" s="294"/>
      <c r="K3123" s="294"/>
      <c r="L3123" s="294"/>
      <c r="M3123" s="294"/>
      <c r="N3123" s="294"/>
      <c r="O3123" s="294"/>
      <c r="P3123" s="294"/>
      <c r="Q3123" s="294"/>
      <c r="R3123" s="294"/>
      <c r="S3123" s="294"/>
      <c r="T3123" s="289"/>
    </row>
    <row r="3124" spans="2:24" ht="18.75" customHeight="1">
      <c r="B3124" s="292"/>
      <c r="C3124" s="342" t="s">
        <v>195</v>
      </c>
      <c r="D3124" s="310"/>
      <c r="E3124" s="310"/>
      <c r="F3124" s="310"/>
      <c r="G3124" s="310"/>
      <c r="H3124" s="310"/>
      <c r="I3124" s="310"/>
      <c r="J3124" s="310"/>
      <c r="K3124" s="310"/>
      <c r="L3124" s="310"/>
      <c r="M3124" s="310"/>
      <c r="N3124" s="310"/>
      <c r="O3124" s="311"/>
      <c r="P3124" s="312">
        <f t="shared" ref="P3124:P3134" si="801">SUM(D3124:O3124)</f>
        <v>0</v>
      </c>
      <c r="Q3124" s="294"/>
      <c r="R3124" s="471"/>
      <c r="S3124" s="472"/>
      <c r="T3124" s="289"/>
    </row>
    <row r="3125" spans="2:24" ht="18.75" customHeight="1">
      <c r="B3125" s="292"/>
      <c r="C3125" s="342" t="s">
        <v>196</v>
      </c>
      <c r="D3125" s="155"/>
      <c r="E3125" s="155"/>
      <c r="F3125" s="155"/>
      <c r="G3125" s="155"/>
      <c r="H3125" s="155"/>
      <c r="I3125" s="155"/>
      <c r="J3125" s="155"/>
      <c r="K3125" s="155"/>
      <c r="L3125" s="155"/>
      <c r="M3125" s="155"/>
      <c r="N3125" s="155"/>
      <c r="O3125" s="156"/>
      <c r="P3125" s="312">
        <f t="shared" si="801"/>
        <v>0</v>
      </c>
      <c r="Q3125" s="294"/>
      <c r="R3125" s="471"/>
      <c r="S3125" s="472"/>
      <c r="T3125" s="289"/>
    </row>
    <row r="3126" spans="2:24" ht="18.75" customHeight="1">
      <c r="B3126" s="292"/>
      <c r="C3126" s="343" t="s">
        <v>197</v>
      </c>
      <c r="D3126" s="310"/>
      <c r="E3126" s="310"/>
      <c r="F3126" s="310"/>
      <c r="G3126" s="310"/>
      <c r="H3126" s="310"/>
      <c r="I3126" s="310"/>
      <c r="J3126" s="310"/>
      <c r="K3126" s="310"/>
      <c r="L3126" s="310"/>
      <c r="M3126" s="310"/>
      <c r="N3126" s="310"/>
      <c r="O3126" s="311"/>
      <c r="P3126" s="312">
        <f t="shared" si="801"/>
        <v>0</v>
      </c>
      <c r="Q3126" s="294"/>
      <c r="R3126" s="471"/>
      <c r="S3126" s="472"/>
      <c r="T3126" s="289"/>
    </row>
    <row r="3127" spans="2:24" ht="18.75" customHeight="1">
      <c r="B3127" s="292"/>
      <c r="C3127" s="343" t="s">
        <v>198</v>
      </c>
      <c r="D3127" s="310"/>
      <c r="E3127" s="310"/>
      <c r="F3127" s="310"/>
      <c r="G3127" s="310"/>
      <c r="H3127" s="310"/>
      <c r="I3127" s="310"/>
      <c r="J3127" s="310"/>
      <c r="K3127" s="310"/>
      <c r="L3127" s="310"/>
      <c r="M3127" s="310"/>
      <c r="N3127" s="310"/>
      <c r="O3127" s="311"/>
      <c r="P3127" s="312">
        <f t="shared" si="801"/>
        <v>0</v>
      </c>
      <c r="Q3127" s="294"/>
      <c r="R3127" s="471"/>
      <c r="S3127" s="472"/>
      <c r="T3127" s="289"/>
    </row>
    <row r="3128" spans="2:24" ht="18.75" customHeight="1">
      <c r="B3128" s="292"/>
      <c r="C3128" s="343" t="s">
        <v>199</v>
      </c>
      <c r="D3128" s="310"/>
      <c r="E3128" s="310"/>
      <c r="F3128" s="310"/>
      <c r="G3128" s="310"/>
      <c r="H3128" s="310"/>
      <c r="I3128" s="310"/>
      <c r="J3128" s="310"/>
      <c r="K3128" s="310"/>
      <c r="L3128" s="310"/>
      <c r="M3128" s="310"/>
      <c r="N3128" s="310"/>
      <c r="O3128" s="311"/>
      <c r="P3128" s="312">
        <f t="shared" si="801"/>
        <v>0</v>
      </c>
      <c r="Q3128" s="294"/>
      <c r="R3128" s="471"/>
      <c r="S3128" s="472"/>
      <c r="T3128" s="289"/>
    </row>
    <row r="3129" spans="2:24" ht="18.75" customHeight="1">
      <c r="B3129" s="292"/>
      <c r="C3129" s="343" t="s">
        <v>200</v>
      </c>
      <c r="D3129" s="310"/>
      <c r="E3129" s="310"/>
      <c r="F3129" s="310"/>
      <c r="G3129" s="310"/>
      <c r="H3129" s="310"/>
      <c r="I3129" s="310"/>
      <c r="J3129" s="310"/>
      <c r="K3129" s="310"/>
      <c r="L3129" s="310"/>
      <c r="M3129" s="310"/>
      <c r="N3129" s="310"/>
      <c r="O3129" s="311"/>
      <c r="P3129" s="312">
        <f t="shared" si="801"/>
        <v>0</v>
      </c>
      <c r="Q3129" s="294"/>
      <c r="R3129" s="471"/>
      <c r="S3129" s="472"/>
      <c r="T3129" s="289"/>
    </row>
    <row r="3130" spans="2:24" ht="18.75" customHeight="1">
      <c r="B3130" s="292"/>
      <c r="C3130" s="343" t="s">
        <v>201</v>
      </c>
      <c r="D3130" s="310"/>
      <c r="E3130" s="310"/>
      <c r="F3130" s="310"/>
      <c r="G3130" s="310"/>
      <c r="H3130" s="310"/>
      <c r="I3130" s="310"/>
      <c r="J3130" s="310"/>
      <c r="K3130" s="310"/>
      <c r="L3130" s="310"/>
      <c r="M3130" s="310"/>
      <c r="N3130" s="310"/>
      <c r="O3130" s="311"/>
      <c r="P3130" s="312">
        <f t="shared" si="801"/>
        <v>0</v>
      </c>
      <c r="Q3130" s="294"/>
      <c r="R3130" s="471"/>
      <c r="S3130" s="472"/>
      <c r="T3130" s="289"/>
    </row>
    <row r="3131" spans="2:24" ht="18.75" customHeight="1">
      <c r="B3131" s="292"/>
      <c r="C3131" s="343" t="s">
        <v>202</v>
      </c>
      <c r="D3131" s="310"/>
      <c r="E3131" s="310"/>
      <c r="F3131" s="310"/>
      <c r="G3131" s="310"/>
      <c r="H3131" s="310"/>
      <c r="I3131" s="310"/>
      <c r="J3131" s="310"/>
      <c r="K3131" s="310"/>
      <c r="L3131" s="310"/>
      <c r="M3131" s="310"/>
      <c r="N3131" s="310"/>
      <c r="O3131" s="311"/>
      <c r="P3131" s="312">
        <f t="shared" si="801"/>
        <v>0</v>
      </c>
      <c r="Q3131" s="294"/>
      <c r="R3131" s="471"/>
      <c r="S3131" s="472"/>
      <c r="T3131" s="289"/>
    </row>
    <row r="3132" spans="2:24" ht="18.75" customHeight="1">
      <c r="B3132" s="292"/>
      <c r="C3132" s="343" t="s">
        <v>203</v>
      </c>
      <c r="D3132" s="310"/>
      <c r="E3132" s="310"/>
      <c r="F3132" s="310"/>
      <c r="G3132" s="310"/>
      <c r="H3132" s="310"/>
      <c r="I3132" s="310"/>
      <c r="J3132" s="310"/>
      <c r="K3132" s="310"/>
      <c r="L3132" s="310"/>
      <c r="M3132" s="310"/>
      <c r="N3132" s="310"/>
      <c r="O3132" s="311"/>
      <c r="P3132" s="312">
        <f t="shared" si="801"/>
        <v>0</v>
      </c>
      <c r="Q3132" s="294"/>
      <c r="R3132" s="471"/>
      <c r="S3132" s="472"/>
      <c r="T3132" s="289"/>
    </row>
    <row r="3133" spans="2:24" ht="18.75" customHeight="1">
      <c r="B3133" s="292"/>
      <c r="C3133" s="343" t="s">
        <v>204</v>
      </c>
      <c r="D3133" s="310"/>
      <c r="E3133" s="310"/>
      <c r="F3133" s="310"/>
      <c r="G3133" s="310"/>
      <c r="H3133" s="310"/>
      <c r="I3133" s="310"/>
      <c r="J3133" s="310"/>
      <c r="K3133" s="310"/>
      <c r="L3133" s="310"/>
      <c r="M3133" s="310"/>
      <c r="N3133" s="310"/>
      <c r="O3133" s="311"/>
      <c r="P3133" s="312">
        <f t="shared" si="801"/>
        <v>0</v>
      </c>
      <c r="Q3133" s="294"/>
      <c r="R3133" s="471"/>
      <c r="S3133" s="472"/>
      <c r="T3133" s="289"/>
    </row>
    <row r="3134" spans="2:24" ht="18.75" customHeight="1">
      <c r="B3134" s="292"/>
      <c r="C3134" s="338" t="s">
        <v>205</v>
      </c>
      <c r="D3134" s="344">
        <f t="shared" ref="D3134:O3134" si="802">SUBTOTAL(9,D3124:D3133)</f>
        <v>0</v>
      </c>
      <c r="E3134" s="344">
        <f t="shared" si="802"/>
        <v>0</v>
      </c>
      <c r="F3134" s="344">
        <f t="shared" si="802"/>
        <v>0</v>
      </c>
      <c r="G3134" s="344">
        <f t="shared" si="802"/>
        <v>0</v>
      </c>
      <c r="H3134" s="344">
        <f t="shared" si="802"/>
        <v>0</v>
      </c>
      <c r="I3134" s="344">
        <f t="shared" si="802"/>
        <v>0</v>
      </c>
      <c r="J3134" s="344">
        <f t="shared" si="802"/>
        <v>0</v>
      </c>
      <c r="K3134" s="344">
        <f t="shared" si="802"/>
        <v>0</v>
      </c>
      <c r="L3134" s="344">
        <f t="shared" si="802"/>
        <v>0</v>
      </c>
      <c r="M3134" s="344">
        <f t="shared" si="802"/>
        <v>0</v>
      </c>
      <c r="N3134" s="344">
        <f t="shared" si="802"/>
        <v>0</v>
      </c>
      <c r="O3134" s="345">
        <f t="shared" si="802"/>
        <v>0</v>
      </c>
      <c r="P3134" s="312">
        <f t="shared" si="801"/>
        <v>0</v>
      </c>
      <c r="Q3134" s="294"/>
      <c r="R3134" s="471"/>
      <c r="S3134" s="472"/>
      <c r="T3134" s="289"/>
    </row>
    <row r="3135" spans="2:24" ht="18.75" customHeight="1">
      <c r="B3135" s="292"/>
      <c r="C3135" s="313" t="s">
        <v>206</v>
      </c>
      <c r="D3135" s="315"/>
      <c r="E3135" s="315"/>
      <c r="F3135" s="315"/>
      <c r="G3135" s="315"/>
      <c r="H3135" s="315"/>
      <c r="I3135" s="315"/>
      <c r="J3135" s="315"/>
      <c r="K3135" s="315"/>
      <c r="L3135" s="315"/>
      <c r="M3135" s="315"/>
      <c r="N3135" s="315"/>
      <c r="O3135" s="316"/>
      <c r="P3135" s="312">
        <f t="shared" ref="P3135:P3145" si="803">SUM(D3135:O3135)</f>
        <v>0</v>
      </c>
      <c r="Q3135" s="294"/>
      <c r="R3135" s="471"/>
      <c r="S3135" s="472"/>
      <c r="T3135" s="289"/>
    </row>
    <row r="3136" spans="2:24" ht="18.75" customHeight="1">
      <c r="B3136" s="292"/>
      <c r="C3136" s="313" t="s">
        <v>207</v>
      </c>
      <c r="D3136" s="315"/>
      <c r="E3136" s="315"/>
      <c r="F3136" s="315"/>
      <c r="G3136" s="315"/>
      <c r="H3136" s="315"/>
      <c r="I3136" s="315"/>
      <c r="J3136" s="315"/>
      <c r="K3136" s="315"/>
      <c r="L3136" s="315"/>
      <c r="M3136" s="315"/>
      <c r="N3136" s="315"/>
      <c r="O3136" s="316"/>
      <c r="P3136" s="312">
        <f t="shared" si="803"/>
        <v>0</v>
      </c>
      <c r="Q3136" s="294"/>
      <c r="R3136" s="471"/>
      <c r="S3136" s="472"/>
      <c r="T3136" s="289"/>
    </row>
    <row r="3137" spans="2:20" ht="18.75" customHeight="1">
      <c r="B3137" s="292"/>
      <c r="C3137" s="338" t="s">
        <v>208</v>
      </c>
      <c r="D3137" s="344">
        <f t="shared" ref="D3137:O3137" si="804">SUBTOTAL(9,D3135:D3136)</f>
        <v>0</v>
      </c>
      <c r="E3137" s="344">
        <f t="shared" si="804"/>
        <v>0</v>
      </c>
      <c r="F3137" s="344">
        <f t="shared" si="804"/>
        <v>0</v>
      </c>
      <c r="G3137" s="344">
        <f t="shared" si="804"/>
        <v>0</v>
      </c>
      <c r="H3137" s="344">
        <f t="shared" si="804"/>
        <v>0</v>
      </c>
      <c r="I3137" s="344">
        <f t="shared" si="804"/>
        <v>0</v>
      </c>
      <c r="J3137" s="344">
        <f t="shared" si="804"/>
        <v>0</v>
      </c>
      <c r="K3137" s="344">
        <f t="shared" si="804"/>
        <v>0</v>
      </c>
      <c r="L3137" s="344">
        <f t="shared" si="804"/>
        <v>0</v>
      </c>
      <c r="M3137" s="344">
        <f t="shared" si="804"/>
        <v>0</v>
      </c>
      <c r="N3137" s="344">
        <f t="shared" si="804"/>
        <v>0</v>
      </c>
      <c r="O3137" s="345">
        <f t="shared" si="804"/>
        <v>0</v>
      </c>
      <c r="P3137" s="312">
        <f t="shared" si="803"/>
        <v>0</v>
      </c>
      <c r="Q3137" s="294"/>
      <c r="R3137" s="471"/>
      <c r="S3137" s="472"/>
      <c r="T3137" s="289"/>
    </row>
    <row r="3138" spans="2:20" ht="18.75" customHeight="1">
      <c r="B3138" s="292"/>
      <c r="C3138" s="313" t="s">
        <v>209</v>
      </c>
      <c r="D3138" s="315"/>
      <c r="E3138" s="315"/>
      <c r="F3138" s="315"/>
      <c r="G3138" s="315"/>
      <c r="H3138" s="315"/>
      <c r="I3138" s="315"/>
      <c r="J3138" s="315"/>
      <c r="K3138" s="315"/>
      <c r="L3138" s="315"/>
      <c r="M3138" s="315"/>
      <c r="N3138" s="315"/>
      <c r="O3138" s="316"/>
      <c r="P3138" s="312">
        <f t="shared" si="803"/>
        <v>0</v>
      </c>
      <c r="Q3138" s="294"/>
      <c r="R3138" s="471"/>
      <c r="S3138" s="472"/>
      <c r="T3138" s="289"/>
    </row>
    <row r="3139" spans="2:20" ht="18.75" customHeight="1">
      <c r="B3139" s="292"/>
      <c r="C3139" s="313" t="s">
        <v>210</v>
      </c>
      <c r="D3139" s="315"/>
      <c r="E3139" s="315"/>
      <c r="F3139" s="315"/>
      <c r="G3139" s="315"/>
      <c r="H3139" s="315"/>
      <c r="I3139" s="315"/>
      <c r="J3139" s="315"/>
      <c r="K3139" s="315"/>
      <c r="L3139" s="315"/>
      <c r="M3139" s="315"/>
      <c r="N3139" s="315"/>
      <c r="O3139" s="316"/>
      <c r="P3139" s="312">
        <f t="shared" si="803"/>
        <v>0</v>
      </c>
      <c r="Q3139" s="294"/>
      <c r="R3139" s="471"/>
      <c r="S3139" s="472"/>
      <c r="T3139" s="289"/>
    </row>
    <row r="3140" spans="2:20" ht="18.75" customHeight="1">
      <c r="B3140" s="292"/>
      <c r="C3140" s="313" t="s">
        <v>211</v>
      </c>
      <c r="D3140" s="315"/>
      <c r="E3140" s="315"/>
      <c r="F3140" s="315"/>
      <c r="G3140" s="315"/>
      <c r="H3140" s="315"/>
      <c r="I3140" s="315"/>
      <c r="J3140" s="315"/>
      <c r="K3140" s="315"/>
      <c r="L3140" s="315"/>
      <c r="M3140" s="315"/>
      <c r="N3140" s="315"/>
      <c r="O3140" s="316"/>
      <c r="P3140" s="312">
        <f t="shared" si="803"/>
        <v>0</v>
      </c>
      <c r="Q3140" s="294"/>
      <c r="R3140" s="471"/>
      <c r="S3140" s="472"/>
      <c r="T3140" s="289"/>
    </row>
    <row r="3141" spans="2:20" ht="18.75" customHeight="1">
      <c r="B3141" s="292"/>
      <c r="C3141" s="313" t="s">
        <v>212</v>
      </c>
      <c r="D3141" s="315"/>
      <c r="E3141" s="315"/>
      <c r="F3141" s="315"/>
      <c r="G3141" s="315"/>
      <c r="H3141" s="315"/>
      <c r="I3141" s="315"/>
      <c r="J3141" s="315"/>
      <c r="K3141" s="315"/>
      <c r="L3141" s="315"/>
      <c r="M3141" s="315"/>
      <c r="N3141" s="315"/>
      <c r="O3141" s="316"/>
      <c r="P3141" s="312">
        <f t="shared" si="803"/>
        <v>0</v>
      </c>
      <c r="Q3141" s="294"/>
      <c r="R3141" s="471"/>
      <c r="S3141" s="472"/>
      <c r="T3141" s="289"/>
    </row>
    <row r="3142" spans="2:20" ht="18.75" customHeight="1">
      <c r="B3142" s="292"/>
      <c r="C3142" s="342" t="s">
        <v>213</v>
      </c>
      <c r="D3142" s="310"/>
      <c r="E3142" s="310"/>
      <c r="F3142" s="310"/>
      <c r="G3142" s="310"/>
      <c r="H3142" s="310"/>
      <c r="I3142" s="310"/>
      <c r="J3142" s="310"/>
      <c r="K3142" s="310"/>
      <c r="L3142" s="310"/>
      <c r="M3142" s="310"/>
      <c r="N3142" s="310"/>
      <c r="O3142" s="311"/>
      <c r="P3142" s="312">
        <f t="shared" si="803"/>
        <v>0</v>
      </c>
      <c r="Q3142" s="294"/>
      <c r="R3142" s="471"/>
      <c r="S3142" s="472"/>
      <c r="T3142" s="289"/>
    </row>
    <row r="3143" spans="2:20" ht="18.75" customHeight="1">
      <c r="B3143" s="292"/>
      <c r="C3143" s="346" t="s">
        <v>214</v>
      </c>
      <c r="D3143" s="310"/>
      <c r="E3143" s="310"/>
      <c r="F3143" s="310"/>
      <c r="G3143" s="310"/>
      <c r="H3143" s="310"/>
      <c r="I3143" s="310"/>
      <c r="J3143" s="310"/>
      <c r="K3143" s="310"/>
      <c r="L3143" s="310"/>
      <c r="M3143" s="310"/>
      <c r="N3143" s="310"/>
      <c r="O3143" s="311"/>
      <c r="P3143" s="312">
        <f t="shared" si="803"/>
        <v>0</v>
      </c>
      <c r="Q3143" s="294"/>
      <c r="R3143" s="471"/>
      <c r="S3143" s="472"/>
      <c r="T3143" s="289"/>
    </row>
    <row r="3144" spans="2:20" ht="18.75" customHeight="1">
      <c r="B3144" s="292"/>
      <c r="C3144" s="347" t="s">
        <v>215</v>
      </c>
      <c r="D3144" s="318"/>
      <c r="E3144" s="318"/>
      <c r="F3144" s="318"/>
      <c r="G3144" s="318"/>
      <c r="H3144" s="318"/>
      <c r="I3144" s="318"/>
      <c r="J3144" s="318"/>
      <c r="K3144" s="318"/>
      <c r="L3144" s="318"/>
      <c r="M3144" s="318"/>
      <c r="N3144" s="318"/>
      <c r="O3144" s="319"/>
      <c r="P3144" s="320">
        <f t="shared" si="803"/>
        <v>0</v>
      </c>
      <c r="Q3144" s="294"/>
      <c r="R3144" s="473"/>
      <c r="S3144" s="474"/>
      <c r="T3144" s="289"/>
    </row>
    <row r="3145" spans="2:20" ht="18.75" customHeight="1">
      <c r="B3145" s="292"/>
      <c r="C3145" s="348" t="s">
        <v>216</v>
      </c>
      <c r="D3145" s="322">
        <f t="shared" ref="D3145:O3145" si="805">SUBTOTAL(9,D3124:D3144)</f>
        <v>0</v>
      </c>
      <c r="E3145" s="322">
        <f t="shared" si="805"/>
        <v>0</v>
      </c>
      <c r="F3145" s="322">
        <f t="shared" si="805"/>
        <v>0</v>
      </c>
      <c r="G3145" s="322">
        <f t="shared" si="805"/>
        <v>0</v>
      </c>
      <c r="H3145" s="322">
        <f t="shared" si="805"/>
        <v>0</v>
      </c>
      <c r="I3145" s="322">
        <f t="shared" si="805"/>
        <v>0</v>
      </c>
      <c r="J3145" s="322">
        <f t="shared" si="805"/>
        <v>0</v>
      </c>
      <c r="K3145" s="322">
        <f t="shared" si="805"/>
        <v>0</v>
      </c>
      <c r="L3145" s="322">
        <f t="shared" si="805"/>
        <v>0</v>
      </c>
      <c r="M3145" s="322">
        <f t="shared" si="805"/>
        <v>0</v>
      </c>
      <c r="N3145" s="322">
        <f t="shared" si="805"/>
        <v>0</v>
      </c>
      <c r="O3145" s="323">
        <f t="shared" si="805"/>
        <v>0</v>
      </c>
      <c r="P3145" s="324">
        <f t="shared" si="803"/>
        <v>0</v>
      </c>
      <c r="Q3145" s="294"/>
      <c r="R3145" s="475"/>
      <c r="S3145" s="476"/>
      <c r="T3145" s="289"/>
    </row>
    <row r="3146" spans="2:20" ht="6" customHeight="1">
      <c r="B3146" s="292"/>
      <c r="C3146" s="294"/>
      <c r="D3146" s="294"/>
      <c r="E3146" s="294"/>
      <c r="F3146" s="294"/>
      <c r="G3146" s="294"/>
      <c r="H3146" s="294"/>
      <c r="I3146" s="294"/>
      <c r="J3146" s="294"/>
      <c r="K3146" s="294"/>
      <c r="L3146" s="294"/>
      <c r="M3146" s="294"/>
      <c r="N3146" s="294"/>
      <c r="O3146" s="294"/>
      <c r="P3146" s="294"/>
      <c r="Q3146" s="294"/>
      <c r="R3146" s="325"/>
      <c r="S3146" s="325"/>
      <c r="T3146" s="289"/>
    </row>
    <row r="3147" spans="2:20" ht="18.75" customHeight="1">
      <c r="B3147" s="326"/>
      <c r="C3147" s="342" t="s">
        <v>217</v>
      </c>
      <c r="D3147" s="327"/>
      <c r="E3147" s="327"/>
      <c r="F3147" s="327"/>
      <c r="G3147" s="327"/>
      <c r="H3147" s="327"/>
      <c r="I3147" s="327"/>
      <c r="J3147" s="327"/>
      <c r="K3147" s="327"/>
      <c r="L3147" s="327"/>
      <c r="M3147" s="327"/>
      <c r="N3147" s="327"/>
      <c r="O3147" s="328"/>
      <c r="P3147" s="329">
        <f t="shared" ref="P3147:P3148" si="806">SUM(D3147:O3147)</f>
        <v>0</v>
      </c>
      <c r="Q3147" s="294"/>
      <c r="R3147" s="471"/>
      <c r="S3147" s="472"/>
      <c r="T3147" s="289"/>
    </row>
    <row r="3148" spans="2:20" ht="18.75" customHeight="1">
      <c r="B3148" s="326"/>
      <c r="C3148" s="342" t="s">
        <v>218</v>
      </c>
      <c r="D3148" s="327"/>
      <c r="E3148" s="327"/>
      <c r="F3148" s="327"/>
      <c r="G3148" s="327"/>
      <c r="H3148" s="327"/>
      <c r="I3148" s="327"/>
      <c r="J3148" s="327"/>
      <c r="K3148" s="327"/>
      <c r="L3148" s="327"/>
      <c r="M3148" s="327"/>
      <c r="N3148" s="330"/>
      <c r="O3148" s="331"/>
      <c r="P3148" s="332">
        <f t="shared" si="806"/>
        <v>0</v>
      </c>
      <c r="Q3148" s="294"/>
      <c r="R3148" s="473"/>
      <c r="S3148" s="474"/>
      <c r="T3148" s="289"/>
    </row>
    <row r="3149" spans="2:20" s="308" customFormat="1" ht="18.75" customHeight="1">
      <c r="B3149" s="301"/>
      <c r="C3149" s="294"/>
      <c r="D3149" s="294"/>
      <c r="E3149" s="294"/>
      <c r="F3149" s="294"/>
      <c r="G3149" s="294"/>
      <c r="H3149" s="294"/>
      <c r="I3149" s="294"/>
      <c r="J3149" s="294"/>
      <c r="K3149" s="294"/>
      <c r="L3149" s="294"/>
      <c r="M3149" s="294"/>
      <c r="N3149" s="349" t="s">
        <v>219</v>
      </c>
      <c r="O3149" s="349"/>
      <c r="P3149" s="335">
        <f t="shared" si="797"/>
        <v>0</v>
      </c>
      <c r="Q3149" s="306"/>
      <c r="R3149" s="477"/>
      <c r="S3149" s="478"/>
      <c r="T3149" s="307"/>
    </row>
    <row r="3150" spans="2:20" ht="30" customHeight="1">
      <c r="B3150" s="289"/>
      <c r="C3150" s="294"/>
      <c r="D3150" s="294"/>
      <c r="E3150" s="294"/>
      <c r="F3150" s="294"/>
      <c r="G3150" s="294"/>
      <c r="H3150" s="294"/>
      <c r="I3150" s="294"/>
      <c r="J3150" s="294"/>
      <c r="K3150" s="294"/>
      <c r="L3150" s="294"/>
      <c r="M3150" s="294"/>
      <c r="N3150" s="294"/>
      <c r="O3150" s="294"/>
      <c r="P3150" s="294"/>
      <c r="Q3150" s="294"/>
      <c r="R3150" s="294"/>
      <c r="S3150" s="294"/>
      <c r="T3150" s="289"/>
    </row>
    <row r="3151" spans="2:20" ht="18.75" customHeight="1">
      <c r="B3151" s="292">
        <f t="shared" ref="B3151" si="807">D3151</f>
        <v>0</v>
      </c>
      <c r="C3151" s="337" t="s">
        <v>183</v>
      </c>
      <c r="D3151" s="479"/>
      <c r="E3151" s="480"/>
      <c r="F3151" s="480"/>
      <c r="G3151" s="480"/>
      <c r="H3151" s="480"/>
      <c r="I3151" s="481"/>
      <c r="J3151" s="294"/>
      <c r="K3151" s="294"/>
      <c r="L3151" s="295"/>
      <c r="M3151" s="294"/>
      <c r="N3151" s="294"/>
      <c r="O3151" s="294"/>
      <c r="P3151" s="296"/>
      <c r="Q3151" s="294"/>
      <c r="R3151" s="296"/>
      <c r="S3151" s="296"/>
      <c r="T3151" s="289"/>
    </row>
    <row r="3152" spans="2:20" ht="18.75" customHeight="1">
      <c r="B3152" s="292"/>
      <c r="C3152" s="338" t="s">
        <v>184</v>
      </c>
      <c r="D3152" s="479"/>
      <c r="E3152" s="480"/>
      <c r="F3152" s="480"/>
      <c r="G3152" s="480"/>
      <c r="H3152" s="480"/>
      <c r="I3152" s="481"/>
      <c r="J3152" s="294"/>
      <c r="K3152" s="295"/>
      <c r="L3152" s="294"/>
      <c r="M3152" s="294"/>
      <c r="N3152" s="294"/>
      <c r="O3152" s="294"/>
      <c r="P3152" s="296"/>
      <c r="Q3152" s="294"/>
      <c r="R3152" s="296"/>
      <c r="S3152" s="296"/>
      <c r="T3152" s="289"/>
    </row>
    <row r="3153" spans="2:24" ht="18.75" customHeight="1">
      <c r="B3153" s="292">
        <f t="shared" ref="B3153:B3155" si="808">D3153</f>
        <v>0</v>
      </c>
      <c r="C3153" s="338" t="s">
        <v>8</v>
      </c>
      <c r="D3153" s="479"/>
      <c r="E3153" s="480"/>
      <c r="F3153" s="480"/>
      <c r="G3153" s="480"/>
      <c r="H3153" s="480"/>
      <c r="I3153" s="481"/>
      <c r="J3153" s="294"/>
      <c r="K3153" s="294"/>
      <c r="L3153" s="295"/>
      <c r="M3153" s="294"/>
      <c r="N3153" s="294"/>
      <c r="O3153" s="294"/>
      <c r="P3153" s="296"/>
      <c r="Q3153" s="294"/>
      <c r="R3153" s="339" t="s">
        <v>185</v>
      </c>
      <c r="S3153" s="340"/>
      <c r="T3153" s="289"/>
    </row>
    <row r="3154" spans="2:24" ht="18.75" customHeight="1">
      <c r="B3154" s="292">
        <f t="shared" si="808"/>
        <v>0</v>
      </c>
      <c r="C3154" s="338" t="s">
        <v>186</v>
      </c>
      <c r="D3154" s="479"/>
      <c r="E3154" s="480"/>
      <c r="F3154" s="480"/>
      <c r="G3154" s="480"/>
      <c r="H3154" s="480"/>
      <c r="I3154" s="481"/>
      <c r="J3154" s="294"/>
      <c r="K3154" s="294"/>
      <c r="L3154" s="295"/>
      <c r="M3154" s="294"/>
      <c r="N3154" s="294"/>
      <c r="O3154" s="294"/>
      <c r="P3154" s="296"/>
      <c r="Q3154" s="294"/>
      <c r="R3154" s="298" t="s">
        <v>189</v>
      </c>
      <c r="S3154" s="299"/>
      <c r="T3154" s="289"/>
    </row>
    <row r="3155" spans="2:24" ht="18.75" customHeight="1">
      <c r="B3155" s="292">
        <f t="shared" si="808"/>
        <v>0</v>
      </c>
      <c r="C3155" s="338" t="s">
        <v>190</v>
      </c>
      <c r="D3155" s="479"/>
      <c r="E3155" s="480"/>
      <c r="F3155" s="480"/>
      <c r="G3155" s="480"/>
      <c r="H3155" s="480"/>
      <c r="I3155" s="481"/>
      <c r="J3155" s="294"/>
      <c r="K3155" s="294"/>
      <c r="L3155" s="295"/>
      <c r="M3155" s="294"/>
      <c r="N3155" s="294"/>
      <c r="O3155" s="294"/>
      <c r="P3155" s="296"/>
      <c r="Q3155" s="294"/>
      <c r="R3155" s="298" t="s">
        <v>191</v>
      </c>
      <c r="S3155" s="299"/>
      <c r="T3155" s="289"/>
    </row>
    <row r="3156" spans="2:24" ht="18.75" customHeight="1">
      <c r="B3156" s="292"/>
      <c r="C3156" s="338" t="s">
        <v>172</v>
      </c>
      <c r="D3156" s="471"/>
      <c r="E3156" s="482"/>
      <c r="F3156" s="482"/>
      <c r="G3156" s="482"/>
      <c r="H3156" s="482"/>
      <c r="I3156" s="472"/>
      <c r="J3156" s="294"/>
      <c r="K3156" s="295"/>
      <c r="L3156" s="294"/>
      <c r="M3156" s="294"/>
      <c r="N3156" s="294"/>
      <c r="O3156" s="294"/>
      <c r="P3156" s="296"/>
      <c r="Q3156" s="294"/>
      <c r="R3156" s="298" t="s">
        <v>192</v>
      </c>
      <c r="S3156" s="299"/>
      <c r="T3156" s="289"/>
    </row>
    <row r="3157" spans="2:24" ht="18.75" customHeight="1">
      <c r="B3157" s="341">
        <f t="shared" ref="B3157" si="809">D3157</f>
        <v>0</v>
      </c>
      <c r="C3157" s="338" t="s">
        <v>193</v>
      </c>
      <c r="D3157" s="483"/>
      <c r="E3157" s="484"/>
      <c r="F3157" s="484"/>
      <c r="G3157" s="484"/>
      <c r="H3157" s="484"/>
      <c r="I3157" s="485"/>
      <c r="J3157" s="294"/>
      <c r="K3157" s="295"/>
      <c r="L3157" s="294"/>
      <c r="M3157" s="294"/>
      <c r="N3157" s="294"/>
      <c r="O3157" s="294"/>
      <c r="P3157" s="296"/>
      <c r="Q3157" s="294"/>
      <c r="R3157" s="296"/>
      <c r="S3157" s="296"/>
      <c r="T3157" s="289"/>
    </row>
    <row r="3158" spans="2:24" ht="12" customHeight="1">
      <c r="B3158" s="292"/>
      <c r="C3158" s="294"/>
      <c r="D3158" s="294"/>
      <c r="E3158" s="294"/>
      <c r="F3158" s="294"/>
      <c r="G3158" s="294"/>
      <c r="H3158" s="294"/>
      <c r="I3158" s="294"/>
      <c r="J3158" s="294"/>
      <c r="K3158" s="294"/>
      <c r="L3158" s="294"/>
      <c r="M3158" s="294"/>
      <c r="N3158" s="294"/>
      <c r="O3158" s="294"/>
      <c r="P3158" s="294"/>
      <c r="Q3158" s="294"/>
      <c r="R3158" s="294"/>
      <c r="S3158" s="294"/>
      <c r="T3158" s="289"/>
    </row>
    <row r="3159" spans="2:24" s="308" customFormat="1" ht="18.75" customHeight="1">
      <c r="B3159" s="301"/>
      <c r="C3159" s="338" t="s">
        <v>187</v>
      </c>
      <c r="D3159" s="303"/>
      <c r="E3159" s="303"/>
      <c r="F3159" s="303"/>
      <c r="G3159" s="303"/>
      <c r="H3159" s="303"/>
      <c r="I3159" s="303"/>
      <c r="J3159" s="303"/>
      <c r="K3159" s="303"/>
      <c r="L3159" s="303"/>
      <c r="M3159" s="303"/>
      <c r="N3159" s="303"/>
      <c r="O3159" s="304"/>
      <c r="P3159" s="305" t="s">
        <v>188</v>
      </c>
      <c r="Q3159" s="306"/>
      <c r="R3159" s="486" t="s">
        <v>194</v>
      </c>
      <c r="S3159" s="487"/>
      <c r="T3159" s="307"/>
      <c r="V3159" s="288"/>
      <c r="W3159" s="288"/>
      <c r="X3159" s="288"/>
    </row>
    <row r="3160" spans="2:24" ht="6" customHeight="1">
      <c r="B3160" s="292"/>
      <c r="C3160" s="294"/>
      <c r="D3160" s="294"/>
      <c r="E3160" s="294"/>
      <c r="F3160" s="294"/>
      <c r="G3160" s="294"/>
      <c r="H3160" s="294"/>
      <c r="I3160" s="294"/>
      <c r="J3160" s="294"/>
      <c r="K3160" s="294"/>
      <c r="L3160" s="294"/>
      <c r="M3160" s="294"/>
      <c r="N3160" s="294"/>
      <c r="O3160" s="294"/>
      <c r="P3160" s="294"/>
      <c r="Q3160" s="294"/>
      <c r="R3160" s="294"/>
      <c r="S3160" s="294"/>
      <c r="T3160" s="289"/>
    </row>
    <row r="3161" spans="2:24" ht="18.75" customHeight="1">
      <c r="B3161" s="292"/>
      <c r="C3161" s="342" t="s">
        <v>195</v>
      </c>
      <c r="D3161" s="310"/>
      <c r="E3161" s="310"/>
      <c r="F3161" s="310"/>
      <c r="G3161" s="310"/>
      <c r="H3161" s="310"/>
      <c r="I3161" s="310"/>
      <c r="J3161" s="310"/>
      <c r="K3161" s="310"/>
      <c r="L3161" s="310"/>
      <c r="M3161" s="310"/>
      <c r="N3161" s="310"/>
      <c r="O3161" s="311"/>
      <c r="P3161" s="312">
        <f t="shared" ref="P3161:P3171" si="810">SUM(D3161:O3161)</f>
        <v>0</v>
      </c>
      <c r="Q3161" s="294"/>
      <c r="R3161" s="471"/>
      <c r="S3161" s="472"/>
      <c r="T3161" s="289"/>
    </row>
    <row r="3162" spans="2:24" ht="18.75" customHeight="1">
      <c r="B3162" s="292"/>
      <c r="C3162" s="342" t="s">
        <v>196</v>
      </c>
      <c r="D3162" s="155"/>
      <c r="E3162" s="155"/>
      <c r="F3162" s="155"/>
      <c r="G3162" s="155"/>
      <c r="H3162" s="155"/>
      <c r="I3162" s="155"/>
      <c r="J3162" s="155"/>
      <c r="K3162" s="155"/>
      <c r="L3162" s="155"/>
      <c r="M3162" s="155"/>
      <c r="N3162" s="155"/>
      <c r="O3162" s="156"/>
      <c r="P3162" s="312">
        <f t="shared" si="810"/>
        <v>0</v>
      </c>
      <c r="Q3162" s="294"/>
      <c r="R3162" s="471"/>
      <c r="S3162" s="472"/>
      <c r="T3162" s="289"/>
    </row>
    <row r="3163" spans="2:24" ht="18.75" customHeight="1">
      <c r="B3163" s="292"/>
      <c r="C3163" s="343" t="s">
        <v>197</v>
      </c>
      <c r="D3163" s="310"/>
      <c r="E3163" s="310"/>
      <c r="F3163" s="310"/>
      <c r="G3163" s="310"/>
      <c r="H3163" s="310"/>
      <c r="I3163" s="310"/>
      <c r="J3163" s="310"/>
      <c r="K3163" s="310"/>
      <c r="L3163" s="310"/>
      <c r="M3163" s="310"/>
      <c r="N3163" s="310"/>
      <c r="O3163" s="311"/>
      <c r="P3163" s="312">
        <f t="shared" si="810"/>
        <v>0</v>
      </c>
      <c r="Q3163" s="294"/>
      <c r="R3163" s="471"/>
      <c r="S3163" s="472"/>
      <c r="T3163" s="289"/>
    </row>
    <row r="3164" spans="2:24" ht="18.75" customHeight="1">
      <c r="B3164" s="292"/>
      <c r="C3164" s="343" t="s">
        <v>198</v>
      </c>
      <c r="D3164" s="310"/>
      <c r="E3164" s="310"/>
      <c r="F3164" s="310"/>
      <c r="G3164" s="310"/>
      <c r="H3164" s="310"/>
      <c r="I3164" s="310"/>
      <c r="J3164" s="310"/>
      <c r="K3164" s="310"/>
      <c r="L3164" s="310"/>
      <c r="M3164" s="310"/>
      <c r="N3164" s="310"/>
      <c r="O3164" s="311"/>
      <c r="P3164" s="312">
        <f t="shared" si="810"/>
        <v>0</v>
      </c>
      <c r="Q3164" s="294"/>
      <c r="R3164" s="471"/>
      <c r="S3164" s="472"/>
      <c r="T3164" s="289"/>
    </row>
    <row r="3165" spans="2:24" ht="18.75" customHeight="1">
      <c r="B3165" s="292"/>
      <c r="C3165" s="343" t="s">
        <v>199</v>
      </c>
      <c r="D3165" s="310"/>
      <c r="E3165" s="310"/>
      <c r="F3165" s="310"/>
      <c r="G3165" s="310"/>
      <c r="H3165" s="310"/>
      <c r="I3165" s="310"/>
      <c r="J3165" s="310"/>
      <c r="K3165" s="310"/>
      <c r="L3165" s="310"/>
      <c r="M3165" s="310"/>
      <c r="N3165" s="310"/>
      <c r="O3165" s="311"/>
      <c r="P3165" s="312">
        <f t="shared" si="810"/>
        <v>0</v>
      </c>
      <c r="Q3165" s="294"/>
      <c r="R3165" s="471"/>
      <c r="S3165" s="472"/>
      <c r="T3165" s="289"/>
    </row>
    <row r="3166" spans="2:24" ht="18.75" customHeight="1">
      <c r="B3166" s="292"/>
      <c r="C3166" s="343" t="s">
        <v>200</v>
      </c>
      <c r="D3166" s="310"/>
      <c r="E3166" s="310"/>
      <c r="F3166" s="310"/>
      <c r="G3166" s="310"/>
      <c r="H3166" s="310"/>
      <c r="I3166" s="310"/>
      <c r="J3166" s="310"/>
      <c r="K3166" s="310"/>
      <c r="L3166" s="310"/>
      <c r="M3166" s="310"/>
      <c r="N3166" s="310"/>
      <c r="O3166" s="311"/>
      <c r="P3166" s="312">
        <f t="shared" si="810"/>
        <v>0</v>
      </c>
      <c r="Q3166" s="294"/>
      <c r="R3166" s="471"/>
      <c r="S3166" s="472"/>
      <c r="T3166" s="289"/>
    </row>
    <row r="3167" spans="2:24" ht="18.75" customHeight="1">
      <c r="B3167" s="292"/>
      <c r="C3167" s="343" t="s">
        <v>201</v>
      </c>
      <c r="D3167" s="310"/>
      <c r="E3167" s="310"/>
      <c r="F3167" s="310"/>
      <c r="G3167" s="310"/>
      <c r="H3167" s="310"/>
      <c r="I3167" s="310"/>
      <c r="J3167" s="310"/>
      <c r="K3167" s="310"/>
      <c r="L3167" s="310"/>
      <c r="M3167" s="310"/>
      <c r="N3167" s="310"/>
      <c r="O3167" s="311"/>
      <c r="P3167" s="312">
        <f t="shared" si="810"/>
        <v>0</v>
      </c>
      <c r="Q3167" s="294"/>
      <c r="R3167" s="471"/>
      <c r="S3167" s="472"/>
      <c r="T3167" s="289"/>
    </row>
    <row r="3168" spans="2:24" ht="18.75" customHeight="1">
      <c r="B3168" s="292"/>
      <c r="C3168" s="343" t="s">
        <v>202</v>
      </c>
      <c r="D3168" s="310"/>
      <c r="E3168" s="310"/>
      <c r="F3168" s="310"/>
      <c r="G3168" s="310"/>
      <c r="H3168" s="310"/>
      <c r="I3168" s="310"/>
      <c r="J3168" s="310"/>
      <c r="K3168" s="310"/>
      <c r="L3168" s="310"/>
      <c r="M3168" s="310"/>
      <c r="N3168" s="310"/>
      <c r="O3168" s="311"/>
      <c r="P3168" s="312">
        <f t="shared" si="810"/>
        <v>0</v>
      </c>
      <c r="Q3168" s="294"/>
      <c r="R3168" s="471"/>
      <c r="S3168" s="472"/>
      <c r="T3168" s="289"/>
    </row>
    <row r="3169" spans="2:20" ht="18.75" customHeight="1">
      <c r="B3169" s="292"/>
      <c r="C3169" s="343" t="s">
        <v>203</v>
      </c>
      <c r="D3169" s="310"/>
      <c r="E3169" s="310"/>
      <c r="F3169" s="310"/>
      <c r="G3169" s="310"/>
      <c r="H3169" s="310"/>
      <c r="I3169" s="310"/>
      <c r="J3169" s="310"/>
      <c r="K3169" s="310"/>
      <c r="L3169" s="310"/>
      <c r="M3169" s="310"/>
      <c r="N3169" s="310"/>
      <c r="O3169" s="311"/>
      <c r="P3169" s="312">
        <f t="shared" si="810"/>
        <v>0</v>
      </c>
      <c r="Q3169" s="294"/>
      <c r="R3169" s="471"/>
      <c r="S3169" s="472"/>
      <c r="T3169" s="289"/>
    </row>
    <row r="3170" spans="2:20" ht="18.75" customHeight="1">
      <c r="B3170" s="292"/>
      <c r="C3170" s="343" t="s">
        <v>204</v>
      </c>
      <c r="D3170" s="310"/>
      <c r="E3170" s="310"/>
      <c r="F3170" s="310"/>
      <c r="G3170" s="310"/>
      <c r="H3170" s="310"/>
      <c r="I3170" s="310"/>
      <c r="J3170" s="310"/>
      <c r="K3170" s="310"/>
      <c r="L3170" s="310"/>
      <c r="M3170" s="310"/>
      <c r="N3170" s="310"/>
      <c r="O3170" s="311"/>
      <c r="P3170" s="312">
        <f t="shared" si="810"/>
        <v>0</v>
      </c>
      <c r="Q3170" s="294"/>
      <c r="R3170" s="471"/>
      <c r="S3170" s="472"/>
      <c r="T3170" s="289"/>
    </row>
    <row r="3171" spans="2:20" ht="18.75" customHeight="1">
      <c r="B3171" s="292"/>
      <c r="C3171" s="338" t="s">
        <v>205</v>
      </c>
      <c r="D3171" s="344">
        <f t="shared" ref="D3171:O3171" si="811">SUBTOTAL(9,D3161:D3170)</f>
        <v>0</v>
      </c>
      <c r="E3171" s="344">
        <f t="shared" si="811"/>
        <v>0</v>
      </c>
      <c r="F3171" s="344">
        <f t="shared" si="811"/>
        <v>0</v>
      </c>
      <c r="G3171" s="344">
        <f t="shared" si="811"/>
        <v>0</v>
      </c>
      <c r="H3171" s="344">
        <f t="shared" si="811"/>
        <v>0</v>
      </c>
      <c r="I3171" s="344">
        <f t="shared" si="811"/>
        <v>0</v>
      </c>
      <c r="J3171" s="344">
        <f t="shared" si="811"/>
        <v>0</v>
      </c>
      <c r="K3171" s="344">
        <f t="shared" si="811"/>
        <v>0</v>
      </c>
      <c r="L3171" s="344">
        <f t="shared" si="811"/>
        <v>0</v>
      </c>
      <c r="M3171" s="344">
        <f t="shared" si="811"/>
        <v>0</v>
      </c>
      <c r="N3171" s="344">
        <f t="shared" si="811"/>
        <v>0</v>
      </c>
      <c r="O3171" s="345">
        <f t="shared" si="811"/>
        <v>0</v>
      </c>
      <c r="P3171" s="312">
        <f t="shared" si="810"/>
        <v>0</v>
      </c>
      <c r="Q3171" s="294"/>
      <c r="R3171" s="471"/>
      <c r="S3171" s="472"/>
      <c r="T3171" s="289"/>
    </row>
    <row r="3172" spans="2:20" ht="18.75" customHeight="1">
      <c r="B3172" s="292"/>
      <c r="C3172" s="313" t="s">
        <v>206</v>
      </c>
      <c r="D3172" s="315"/>
      <c r="E3172" s="315"/>
      <c r="F3172" s="315"/>
      <c r="G3172" s="315"/>
      <c r="H3172" s="315"/>
      <c r="I3172" s="315"/>
      <c r="J3172" s="315"/>
      <c r="K3172" s="315"/>
      <c r="L3172" s="315"/>
      <c r="M3172" s="315"/>
      <c r="N3172" s="315"/>
      <c r="O3172" s="316"/>
      <c r="P3172" s="312">
        <f t="shared" ref="P3172:P3182" si="812">SUM(D3172:O3172)</f>
        <v>0</v>
      </c>
      <c r="Q3172" s="294"/>
      <c r="R3172" s="471"/>
      <c r="S3172" s="472"/>
      <c r="T3172" s="289"/>
    </row>
    <row r="3173" spans="2:20" ht="18.75" customHeight="1">
      <c r="B3173" s="292"/>
      <c r="C3173" s="313" t="s">
        <v>207</v>
      </c>
      <c r="D3173" s="315"/>
      <c r="E3173" s="315"/>
      <c r="F3173" s="315"/>
      <c r="G3173" s="315"/>
      <c r="H3173" s="315"/>
      <c r="I3173" s="315"/>
      <c r="J3173" s="315"/>
      <c r="K3173" s="315"/>
      <c r="L3173" s="315"/>
      <c r="M3173" s="315"/>
      <c r="N3173" s="315"/>
      <c r="O3173" s="316"/>
      <c r="P3173" s="312">
        <f t="shared" si="812"/>
        <v>0</v>
      </c>
      <c r="Q3173" s="294"/>
      <c r="R3173" s="471"/>
      <c r="S3173" s="472"/>
      <c r="T3173" s="289"/>
    </row>
    <row r="3174" spans="2:20" ht="18.75" customHeight="1">
      <c r="B3174" s="292"/>
      <c r="C3174" s="338" t="s">
        <v>208</v>
      </c>
      <c r="D3174" s="344">
        <f t="shared" ref="D3174:O3174" si="813">SUBTOTAL(9,D3172:D3173)</f>
        <v>0</v>
      </c>
      <c r="E3174" s="344">
        <f t="shared" si="813"/>
        <v>0</v>
      </c>
      <c r="F3174" s="344">
        <f t="shared" si="813"/>
        <v>0</v>
      </c>
      <c r="G3174" s="344">
        <f t="shared" si="813"/>
        <v>0</v>
      </c>
      <c r="H3174" s="344">
        <f t="shared" si="813"/>
        <v>0</v>
      </c>
      <c r="I3174" s="344">
        <f t="shared" si="813"/>
        <v>0</v>
      </c>
      <c r="J3174" s="344">
        <f t="shared" si="813"/>
        <v>0</v>
      </c>
      <c r="K3174" s="344">
        <f t="shared" si="813"/>
        <v>0</v>
      </c>
      <c r="L3174" s="344">
        <f t="shared" si="813"/>
        <v>0</v>
      </c>
      <c r="M3174" s="344">
        <f t="shared" si="813"/>
        <v>0</v>
      </c>
      <c r="N3174" s="344">
        <f t="shared" si="813"/>
        <v>0</v>
      </c>
      <c r="O3174" s="345">
        <f t="shared" si="813"/>
        <v>0</v>
      </c>
      <c r="P3174" s="312">
        <f t="shared" si="812"/>
        <v>0</v>
      </c>
      <c r="Q3174" s="294"/>
      <c r="R3174" s="471"/>
      <c r="S3174" s="472"/>
      <c r="T3174" s="289"/>
    </row>
    <row r="3175" spans="2:20" ht="18.75" customHeight="1">
      <c r="B3175" s="292"/>
      <c r="C3175" s="313" t="s">
        <v>209</v>
      </c>
      <c r="D3175" s="315"/>
      <c r="E3175" s="315"/>
      <c r="F3175" s="315"/>
      <c r="G3175" s="315"/>
      <c r="H3175" s="315"/>
      <c r="I3175" s="315"/>
      <c r="J3175" s="315"/>
      <c r="K3175" s="315"/>
      <c r="L3175" s="315"/>
      <c r="M3175" s="315"/>
      <c r="N3175" s="315"/>
      <c r="O3175" s="316"/>
      <c r="P3175" s="312">
        <f t="shared" si="812"/>
        <v>0</v>
      </c>
      <c r="Q3175" s="294"/>
      <c r="R3175" s="471"/>
      <c r="S3175" s="472"/>
      <c r="T3175" s="289"/>
    </row>
    <row r="3176" spans="2:20" ht="18.75" customHeight="1">
      <c r="B3176" s="292"/>
      <c r="C3176" s="313" t="s">
        <v>210</v>
      </c>
      <c r="D3176" s="315"/>
      <c r="E3176" s="315"/>
      <c r="F3176" s="315"/>
      <c r="G3176" s="315"/>
      <c r="H3176" s="315"/>
      <c r="I3176" s="315"/>
      <c r="J3176" s="315"/>
      <c r="K3176" s="315"/>
      <c r="L3176" s="315"/>
      <c r="M3176" s="315"/>
      <c r="N3176" s="315"/>
      <c r="O3176" s="316"/>
      <c r="P3176" s="312">
        <f t="shared" si="812"/>
        <v>0</v>
      </c>
      <c r="Q3176" s="294"/>
      <c r="R3176" s="471"/>
      <c r="S3176" s="472"/>
      <c r="T3176" s="289"/>
    </row>
    <row r="3177" spans="2:20" ht="18.75" customHeight="1">
      <c r="B3177" s="292"/>
      <c r="C3177" s="313" t="s">
        <v>211</v>
      </c>
      <c r="D3177" s="315"/>
      <c r="E3177" s="315"/>
      <c r="F3177" s="315"/>
      <c r="G3177" s="315"/>
      <c r="H3177" s="315"/>
      <c r="I3177" s="315"/>
      <c r="J3177" s="315"/>
      <c r="K3177" s="315"/>
      <c r="L3177" s="315"/>
      <c r="M3177" s="315"/>
      <c r="N3177" s="315"/>
      <c r="O3177" s="316"/>
      <c r="P3177" s="312">
        <f t="shared" si="812"/>
        <v>0</v>
      </c>
      <c r="Q3177" s="294"/>
      <c r="R3177" s="471"/>
      <c r="S3177" s="472"/>
      <c r="T3177" s="289"/>
    </row>
    <row r="3178" spans="2:20" ht="18.75" customHeight="1">
      <c r="B3178" s="292"/>
      <c r="C3178" s="313" t="s">
        <v>212</v>
      </c>
      <c r="D3178" s="315"/>
      <c r="E3178" s="315"/>
      <c r="F3178" s="315"/>
      <c r="G3178" s="315"/>
      <c r="H3178" s="315"/>
      <c r="I3178" s="315"/>
      <c r="J3178" s="315"/>
      <c r="K3178" s="315"/>
      <c r="L3178" s="315"/>
      <c r="M3178" s="315"/>
      <c r="N3178" s="315"/>
      <c r="O3178" s="316"/>
      <c r="P3178" s="312">
        <f t="shared" si="812"/>
        <v>0</v>
      </c>
      <c r="Q3178" s="294"/>
      <c r="R3178" s="471"/>
      <c r="S3178" s="472"/>
      <c r="T3178" s="289"/>
    </row>
    <row r="3179" spans="2:20" ht="18.75" customHeight="1">
      <c r="B3179" s="292"/>
      <c r="C3179" s="342" t="s">
        <v>213</v>
      </c>
      <c r="D3179" s="310"/>
      <c r="E3179" s="310"/>
      <c r="F3179" s="310"/>
      <c r="G3179" s="310"/>
      <c r="H3179" s="310"/>
      <c r="I3179" s="310"/>
      <c r="J3179" s="310"/>
      <c r="K3179" s="310"/>
      <c r="L3179" s="310"/>
      <c r="M3179" s="310"/>
      <c r="N3179" s="310"/>
      <c r="O3179" s="311"/>
      <c r="P3179" s="312">
        <f t="shared" si="812"/>
        <v>0</v>
      </c>
      <c r="Q3179" s="294"/>
      <c r="R3179" s="471"/>
      <c r="S3179" s="472"/>
      <c r="T3179" s="289"/>
    </row>
    <row r="3180" spans="2:20" ht="18.75" customHeight="1">
      <c r="B3180" s="292"/>
      <c r="C3180" s="346" t="s">
        <v>214</v>
      </c>
      <c r="D3180" s="310"/>
      <c r="E3180" s="310"/>
      <c r="F3180" s="310"/>
      <c r="G3180" s="310"/>
      <c r="H3180" s="310"/>
      <c r="I3180" s="310"/>
      <c r="J3180" s="310"/>
      <c r="K3180" s="310"/>
      <c r="L3180" s="310"/>
      <c r="M3180" s="310"/>
      <c r="N3180" s="310"/>
      <c r="O3180" s="311"/>
      <c r="P3180" s="312">
        <f t="shared" si="812"/>
        <v>0</v>
      </c>
      <c r="Q3180" s="294"/>
      <c r="R3180" s="471"/>
      <c r="S3180" s="472"/>
      <c r="T3180" s="289"/>
    </row>
    <row r="3181" spans="2:20" ht="18.75" customHeight="1">
      <c r="B3181" s="292"/>
      <c r="C3181" s="347" t="s">
        <v>215</v>
      </c>
      <c r="D3181" s="318"/>
      <c r="E3181" s="318"/>
      <c r="F3181" s="318"/>
      <c r="G3181" s="318"/>
      <c r="H3181" s="318"/>
      <c r="I3181" s="318"/>
      <c r="J3181" s="318"/>
      <c r="K3181" s="318"/>
      <c r="L3181" s="318"/>
      <c r="M3181" s="318"/>
      <c r="N3181" s="318"/>
      <c r="O3181" s="319"/>
      <c r="P3181" s="320">
        <f t="shared" si="812"/>
        <v>0</v>
      </c>
      <c r="Q3181" s="294"/>
      <c r="R3181" s="473"/>
      <c r="S3181" s="474"/>
      <c r="T3181" s="289"/>
    </row>
    <row r="3182" spans="2:20" ht="18.75" customHeight="1">
      <c r="B3182" s="292"/>
      <c r="C3182" s="348" t="s">
        <v>216</v>
      </c>
      <c r="D3182" s="322">
        <f t="shared" ref="D3182:O3182" si="814">SUBTOTAL(9,D3161:D3181)</f>
        <v>0</v>
      </c>
      <c r="E3182" s="322">
        <f t="shared" si="814"/>
        <v>0</v>
      </c>
      <c r="F3182" s="322">
        <f t="shared" si="814"/>
        <v>0</v>
      </c>
      <c r="G3182" s="322">
        <f t="shared" si="814"/>
        <v>0</v>
      </c>
      <c r="H3182" s="322">
        <f t="shared" si="814"/>
        <v>0</v>
      </c>
      <c r="I3182" s="322">
        <f t="shared" si="814"/>
        <v>0</v>
      </c>
      <c r="J3182" s="322">
        <f t="shared" si="814"/>
        <v>0</v>
      </c>
      <c r="K3182" s="322">
        <f t="shared" si="814"/>
        <v>0</v>
      </c>
      <c r="L3182" s="322">
        <f t="shared" si="814"/>
        <v>0</v>
      </c>
      <c r="M3182" s="322">
        <f t="shared" si="814"/>
        <v>0</v>
      </c>
      <c r="N3182" s="322">
        <f t="shared" si="814"/>
        <v>0</v>
      </c>
      <c r="O3182" s="323">
        <f t="shared" si="814"/>
        <v>0</v>
      </c>
      <c r="P3182" s="324">
        <f t="shared" si="812"/>
        <v>0</v>
      </c>
      <c r="Q3182" s="294"/>
      <c r="R3182" s="475"/>
      <c r="S3182" s="476"/>
      <c r="T3182" s="289"/>
    </row>
    <row r="3183" spans="2:20" ht="6" customHeight="1">
      <c r="B3183" s="292"/>
      <c r="C3183" s="294"/>
      <c r="D3183" s="294"/>
      <c r="E3183" s="294"/>
      <c r="F3183" s="294"/>
      <c r="G3183" s="294"/>
      <c r="H3183" s="294"/>
      <c r="I3183" s="294"/>
      <c r="J3183" s="294"/>
      <c r="K3183" s="294"/>
      <c r="L3183" s="294"/>
      <c r="M3183" s="294"/>
      <c r="N3183" s="294"/>
      <c r="O3183" s="294"/>
      <c r="P3183" s="294"/>
      <c r="Q3183" s="294"/>
      <c r="R3183" s="325"/>
      <c r="S3183" s="325"/>
      <c r="T3183" s="289"/>
    </row>
    <row r="3184" spans="2:20" ht="18.75" customHeight="1">
      <c r="B3184" s="326"/>
      <c r="C3184" s="342" t="s">
        <v>217</v>
      </c>
      <c r="D3184" s="327"/>
      <c r="E3184" s="327"/>
      <c r="F3184" s="327"/>
      <c r="G3184" s="327"/>
      <c r="H3184" s="327"/>
      <c r="I3184" s="327"/>
      <c r="J3184" s="327"/>
      <c r="K3184" s="327"/>
      <c r="L3184" s="327"/>
      <c r="M3184" s="327"/>
      <c r="N3184" s="327"/>
      <c r="O3184" s="328"/>
      <c r="P3184" s="329">
        <f t="shared" ref="P3184:P3185" si="815">SUM(D3184:O3184)</f>
        <v>0</v>
      </c>
      <c r="Q3184" s="294"/>
      <c r="R3184" s="471"/>
      <c r="S3184" s="472"/>
      <c r="T3184" s="289"/>
    </row>
    <row r="3185" spans="2:24" ht="18.75" customHeight="1">
      <c r="B3185" s="326"/>
      <c r="C3185" s="342" t="s">
        <v>218</v>
      </c>
      <c r="D3185" s="327"/>
      <c r="E3185" s="327"/>
      <c r="F3185" s="327"/>
      <c r="G3185" s="327"/>
      <c r="H3185" s="327"/>
      <c r="I3185" s="327"/>
      <c r="J3185" s="327"/>
      <c r="K3185" s="327"/>
      <c r="L3185" s="327"/>
      <c r="M3185" s="327"/>
      <c r="N3185" s="330"/>
      <c r="O3185" s="331"/>
      <c r="P3185" s="332">
        <f t="shared" si="815"/>
        <v>0</v>
      </c>
      <c r="Q3185" s="294"/>
      <c r="R3185" s="473"/>
      <c r="S3185" s="474"/>
      <c r="T3185" s="289"/>
    </row>
    <row r="3186" spans="2:24" s="308" customFormat="1" ht="18.75" customHeight="1">
      <c r="B3186" s="301"/>
      <c r="C3186" s="294"/>
      <c r="D3186" s="294"/>
      <c r="E3186" s="294"/>
      <c r="F3186" s="294"/>
      <c r="G3186" s="294"/>
      <c r="H3186" s="294"/>
      <c r="I3186" s="294"/>
      <c r="J3186" s="294"/>
      <c r="K3186" s="294"/>
      <c r="L3186" s="294"/>
      <c r="M3186" s="294"/>
      <c r="N3186" s="349" t="s">
        <v>219</v>
      </c>
      <c r="O3186" s="349"/>
      <c r="P3186" s="335">
        <f t="shared" ref="P3186:P3223" si="816">ROUND(IF(P3184*P3185=0,0,P3182/P3184*P3185),2)</f>
        <v>0</v>
      </c>
      <c r="Q3186" s="306"/>
      <c r="R3186" s="477"/>
      <c r="S3186" s="478"/>
      <c r="T3186" s="307"/>
    </row>
    <row r="3187" spans="2:24" ht="30" customHeight="1">
      <c r="B3187" s="289"/>
      <c r="C3187" s="294"/>
      <c r="D3187" s="294"/>
      <c r="E3187" s="294"/>
      <c r="F3187" s="294"/>
      <c r="G3187" s="294"/>
      <c r="H3187" s="294"/>
      <c r="I3187" s="294"/>
      <c r="J3187" s="294"/>
      <c r="K3187" s="294"/>
      <c r="L3187" s="294"/>
      <c r="M3187" s="294"/>
      <c r="N3187" s="294"/>
      <c r="O3187" s="294"/>
      <c r="P3187" s="294"/>
      <c r="Q3187" s="294"/>
      <c r="R3187" s="294"/>
      <c r="S3187" s="294"/>
      <c r="T3187" s="289"/>
    </row>
    <row r="3188" spans="2:24" ht="18.75" customHeight="1">
      <c r="B3188" s="292">
        <f t="shared" ref="B3188" si="817">D3188</f>
        <v>0</v>
      </c>
      <c r="C3188" s="337" t="s">
        <v>183</v>
      </c>
      <c r="D3188" s="479"/>
      <c r="E3188" s="480"/>
      <c r="F3188" s="480"/>
      <c r="G3188" s="480"/>
      <c r="H3188" s="480"/>
      <c r="I3188" s="481"/>
      <c r="J3188" s="294"/>
      <c r="K3188" s="294"/>
      <c r="L3188" s="295"/>
      <c r="M3188" s="294"/>
      <c r="N3188" s="294"/>
      <c r="O3188" s="294"/>
      <c r="P3188" s="296"/>
      <c r="Q3188" s="294"/>
      <c r="R3188" s="296"/>
      <c r="S3188" s="296"/>
      <c r="T3188" s="289"/>
    </row>
    <row r="3189" spans="2:24" ht="18.75" customHeight="1">
      <c r="B3189" s="292"/>
      <c r="C3189" s="338" t="s">
        <v>184</v>
      </c>
      <c r="D3189" s="479"/>
      <c r="E3189" s="480"/>
      <c r="F3189" s="480"/>
      <c r="G3189" s="480"/>
      <c r="H3189" s="480"/>
      <c r="I3189" s="481"/>
      <c r="J3189" s="294"/>
      <c r="K3189" s="295"/>
      <c r="L3189" s="294"/>
      <c r="M3189" s="294"/>
      <c r="N3189" s="294"/>
      <c r="O3189" s="294"/>
      <c r="P3189" s="296"/>
      <c r="Q3189" s="294"/>
      <c r="R3189" s="296"/>
      <c r="S3189" s="296"/>
      <c r="T3189" s="289"/>
    </row>
    <row r="3190" spans="2:24" ht="18.75" customHeight="1">
      <c r="B3190" s="292">
        <f t="shared" ref="B3190:B3192" si="818">D3190</f>
        <v>0</v>
      </c>
      <c r="C3190" s="338" t="s">
        <v>8</v>
      </c>
      <c r="D3190" s="479"/>
      <c r="E3190" s="480"/>
      <c r="F3190" s="480"/>
      <c r="G3190" s="480"/>
      <c r="H3190" s="480"/>
      <c r="I3190" s="481"/>
      <c r="J3190" s="294"/>
      <c r="K3190" s="294"/>
      <c r="L3190" s="295"/>
      <c r="M3190" s="294"/>
      <c r="N3190" s="294"/>
      <c r="O3190" s="294"/>
      <c r="P3190" s="296"/>
      <c r="Q3190" s="294"/>
      <c r="R3190" s="339" t="s">
        <v>185</v>
      </c>
      <c r="S3190" s="340"/>
      <c r="T3190" s="289"/>
    </row>
    <row r="3191" spans="2:24" ht="18.75" customHeight="1">
      <c r="B3191" s="292">
        <f t="shared" si="818"/>
        <v>0</v>
      </c>
      <c r="C3191" s="338" t="s">
        <v>186</v>
      </c>
      <c r="D3191" s="479"/>
      <c r="E3191" s="480"/>
      <c r="F3191" s="480"/>
      <c r="G3191" s="480"/>
      <c r="H3191" s="480"/>
      <c r="I3191" s="481"/>
      <c r="J3191" s="294"/>
      <c r="K3191" s="294"/>
      <c r="L3191" s="295"/>
      <c r="M3191" s="294"/>
      <c r="N3191" s="294"/>
      <c r="O3191" s="294"/>
      <c r="P3191" s="296"/>
      <c r="Q3191" s="294"/>
      <c r="R3191" s="298" t="s">
        <v>189</v>
      </c>
      <c r="S3191" s="299"/>
      <c r="T3191" s="289"/>
    </row>
    <row r="3192" spans="2:24" ht="18.75" customHeight="1">
      <c r="B3192" s="292">
        <f t="shared" si="818"/>
        <v>0</v>
      </c>
      <c r="C3192" s="338" t="s">
        <v>190</v>
      </c>
      <c r="D3192" s="479"/>
      <c r="E3192" s="480"/>
      <c r="F3192" s="480"/>
      <c r="G3192" s="480"/>
      <c r="H3192" s="480"/>
      <c r="I3192" s="481"/>
      <c r="J3192" s="294"/>
      <c r="K3192" s="294"/>
      <c r="L3192" s="295"/>
      <c r="M3192" s="294"/>
      <c r="N3192" s="294"/>
      <c r="O3192" s="294"/>
      <c r="P3192" s="296"/>
      <c r="Q3192" s="294"/>
      <c r="R3192" s="298" t="s">
        <v>191</v>
      </c>
      <c r="S3192" s="299"/>
      <c r="T3192" s="289"/>
    </row>
    <row r="3193" spans="2:24" ht="18.75" customHeight="1">
      <c r="B3193" s="292"/>
      <c r="C3193" s="338" t="s">
        <v>172</v>
      </c>
      <c r="D3193" s="471"/>
      <c r="E3193" s="482"/>
      <c r="F3193" s="482"/>
      <c r="G3193" s="482"/>
      <c r="H3193" s="482"/>
      <c r="I3193" s="472"/>
      <c r="J3193" s="294"/>
      <c r="K3193" s="295"/>
      <c r="L3193" s="294"/>
      <c r="M3193" s="294"/>
      <c r="N3193" s="294"/>
      <c r="O3193" s="294"/>
      <c r="P3193" s="296"/>
      <c r="Q3193" s="294"/>
      <c r="R3193" s="298" t="s">
        <v>192</v>
      </c>
      <c r="S3193" s="299"/>
      <c r="T3193" s="289"/>
    </row>
    <row r="3194" spans="2:24" ht="18.75" customHeight="1">
      <c r="B3194" s="341">
        <f t="shared" ref="B3194" si="819">D3194</f>
        <v>0</v>
      </c>
      <c r="C3194" s="338" t="s">
        <v>193</v>
      </c>
      <c r="D3194" s="483"/>
      <c r="E3194" s="484"/>
      <c r="F3194" s="484"/>
      <c r="G3194" s="484"/>
      <c r="H3194" s="484"/>
      <c r="I3194" s="485"/>
      <c r="J3194" s="294"/>
      <c r="K3194" s="295"/>
      <c r="L3194" s="294"/>
      <c r="M3194" s="294"/>
      <c r="N3194" s="294"/>
      <c r="O3194" s="294"/>
      <c r="P3194" s="296"/>
      <c r="Q3194" s="294"/>
      <c r="R3194" s="296"/>
      <c r="S3194" s="296"/>
      <c r="T3194" s="289"/>
    </row>
    <row r="3195" spans="2:24" ht="12" customHeight="1">
      <c r="B3195" s="292"/>
      <c r="C3195" s="294"/>
      <c r="D3195" s="294"/>
      <c r="E3195" s="294"/>
      <c r="F3195" s="294"/>
      <c r="G3195" s="294"/>
      <c r="H3195" s="294"/>
      <c r="I3195" s="294"/>
      <c r="J3195" s="294"/>
      <c r="K3195" s="294"/>
      <c r="L3195" s="294"/>
      <c r="M3195" s="294"/>
      <c r="N3195" s="294"/>
      <c r="O3195" s="294"/>
      <c r="P3195" s="294"/>
      <c r="Q3195" s="294"/>
      <c r="R3195" s="294"/>
      <c r="S3195" s="294"/>
      <c r="T3195" s="289"/>
    </row>
    <row r="3196" spans="2:24" s="308" customFormat="1" ht="18.75" customHeight="1">
      <c r="B3196" s="301"/>
      <c r="C3196" s="338" t="s">
        <v>187</v>
      </c>
      <c r="D3196" s="303"/>
      <c r="E3196" s="303"/>
      <c r="F3196" s="303"/>
      <c r="G3196" s="303"/>
      <c r="H3196" s="303"/>
      <c r="I3196" s="303"/>
      <c r="J3196" s="303"/>
      <c r="K3196" s="303"/>
      <c r="L3196" s="303"/>
      <c r="M3196" s="303"/>
      <c r="N3196" s="303"/>
      <c r="O3196" s="304"/>
      <c r="P3196" s="305" t="s">
        <v>188</v>
      </c>
      <c r="Q3196" s="306"/>
      <c r="R3196" s="486" t="s">
        <v>194</v>
      </c>
      <c r="S3196" s="487"/>
      <c r="T3196" s="307"/>
      <c r="V3196" s="288"/>
      <c r="W3196" s="288"/>
      <c r="X3196" s="288"/>
    </row>
    <row r="3197" spans="2:24" ht="6" customHeight="1">
      <c r="B3197" s="292"/>
      <c r="C3197" s="294"/>
      <c r="D3197" s="294"/>
      <c r="E3197" s="294"/>
      <c r="F3197" s="294"/>
      <c r="G3197" s="294"/>
      <c r="H3197" s="294"/>
      <c r="I3197" s="294"/>
      <c r="J3197" s="294"/>
      <c r="K3197" s="294"/>
      <c r="L3197" s="294"/>
      <c r="M3197" s="294"/>
      <c r="N3197" s="294"/>
      <c r="O3197" s="294"/>
      <c r="P3197" s="294"/>
      <c r="Q3197" s="294"/>
      <c r="R3197" s="294"/>
      <c r="S3197" s="294"/>
      <c r="T3197" s="289"/>
    </row>
    <row r="3198" spans="2:24" ht="18.75" customHeight="1">
      <c r="B3198" s="292"/>
      <c r="C3198" s="342" t="s">
        <v>195</v>
      </c>
      <c r="D3198" s="310"/>
      <c r="E3198" s="310"/>
      <c r="F3198" s="310"/>
      <c r="G3198" s="310"/>
      <c r="H3198" s="310"/>
      <c r="I3198" s="310"/>
      <c r="J3198" s="310"/>
      <c r="K3198" s="310"/>
      <c r="L3198" s="310"/>
      <c r="M3198" s="310"/>
      <c r="N3198" s="310"/>
      <c r="O3198" s="311"/>
      <c r="P3198" s="312">
        <f t="shared" ref="P3198:P3208" si="820">SUM(D3198:O3198)</f>
        <v>0</v>
      </c>
      <c r="Q3198" s="294"/>
      <c r="R3198" s="471"/>
      <c r="S3198" s="472"/>
      <c r="T3198" s="289"/>
    </row>
    <row r="3199" spans="2:24" ht="18.75" customHeight="1">
      <c r="B3199" s="292"/>
      <c r="C3199" s="342" t="s">
        <v>196</v>
      </c>
      <c r="D3199" s="155"/>
      <c r="E3199" s="155"/>
      <c r="F3199" s="155"/>
      <c r="G3199" s="155"/>
      <c r="H3199" s="155"/>
      <c r="I3199" s="155"/>
      <c r="J3199" s="155"/>
      <c r="K3199" s="155"/>
      <c r="L3199" s="155"/>
      <c r="M3199" s="155"/>
      <c r="N3199" s="155"/>
      <c r="O3199" s="156"/>
      <c r="P3199" s="312">
        <f t="shared" si="820"/>
        <v>0</v>
      </c>
      <c r="Q3199" s="294"/>
      <c r="R3199" s="471"/>
      <c r="S3199" s="472"/>
      <c r="T3199" s="289"/>
    </row>
    <row r="3200" spans="2:24" ht="18.75" customHeight="1">
      <c r="B3200" s="292"/>
      <c r="C3200" s="343" t="s">
        <v>197</v>
      </c>
      <c r="D3200" s="310"/>
      <c r="E3200" s="310"/>
      <c r="F3200" s="310"/>
      <c r="G3200" s="310"/>
      <c r="H3200" s="310"/>
      <c r="I3200" s="310"/>
      <c r="J3200" s="310"/>
      <c r="K3200" s="310"/>
      <c r="L3200" s="310"/>
      <c r="M3200" s="310"/>
      <c r="N3200" s="310"/>
      <c r="O3200" s="311"/>
      <c r="P3200" s="312">
        <f t="shared" si="820"/>
        <v>0</v>
      </c>
      <c r="Q3200" s="294"/>
      <c r="R3200" s="471"/>
      <c r="S3200" s="472"/>
      <c r="T3200" s="289"/>
    </row>
    <row r="3201" spans="2:20" ht="18.75" customHeight="1">
      <c r="B3201" s="292"/>
      <c r="C3201" s="343" t="s">
        <v>198</v>
      </c>
      <c r="D3201" s="310"/>
      <c r="E3201" s="310"/>
      <c r="F3201" s="310"/>
      <c r="G3201" s="310"/>
      <c r="H3201" s="310"/>
      <c r="I3201" s="310"/>
      <c r="J3201" s="310"/>
      <c r="K3201" s="310"/>
      <c r="L3201" s="310"/>
      <c r="M3201" s="310"/>
      <c r="N3201" s="310"/>
      <c r="O3201" s="311"/>
      <c r="P3201" s="312">
        <f t="shared" si="820"/>
        <v>0</v>
      </c>
      <c r="Q3201" s="294"/>
      <c r="R3201" s="471"/>
      <c r="S3201" s="472"/>
      <c r="T3201" s="289"/>
    </row>
    <row r="3202" spans="2:20" ht="18.75" customHeight="1">
      <c r="B3202" s="292"/>
      <c r="C3202" s="343" t="s">
        <v>199</v>
      </c>
      <c r="D3202" s="310"/>
      <c r="E3202" s="310"/>
      <c r="F3202" s="310"/>
      <c r="G3202" s="310"/>
      <c r="H3202" s="310"/>
      <c r="I3202" s="310"/>
      <c r="J3202" s="310"/>
      <c r="K3202" s="310"/>
      <c r="L3202" s="310"/>
      <c r="M3202" s="310"/>
      <c r="N3202" s="310"/>
      <c r="O3202" s="311"/>
      <c r="P3202" s="312">
        <f t="shared" si="820"/>
        <v>0</v>
      </c>
      <c r="Q3202" s="294"/>
      <c r="R3202" s="471"/>
      <c r="S3202" s="472"/>
      <c r="T3202" s="289"/>
    </row>
    <row r="3203" spans="2:20" ht="18.75" customHeight="1">
      <c r="B3203" s="292"/>
      <c r="C3203" s="343" t="s">
        <v>200</v>
      </c>
      <c r="D3203" s="310"/>
      <c r="E3203" s="310"/>
      <c r="F3203" s="310"/>
      <c r="G3203" s="310"/>
      <c r="H3203" s="310"/>
      <c r="I3203" s="310"/>
      <c r="J3203" s="310"/>
      <c r="K3203" s="310"/>
      <c r="L3203" s="310"/>
      <c r="M3203" s="310"/>
      <c r="N3203" s="310"/>
      <c r="O3203" s="311"/>
      <c r="P3203" s="312">
        <f t="shared" si="820"/>
        <v>0</v>
      </c>
      <c r="Q3203" s="294"/>
      <c r="R3203" s="471"/>
      <c r="S3203" s="472"/>
      <c r="T3203" s="289"/>
    </row>
    <row r="3204" spans="2:20" ht="18.75" customHeight="1">
      <c r="B3204" s="292"/>
      <c r="C3204" s="343" t="s">
        <v>201</v>
      </c>
      <c r="D3204" s="310"/>
      <c r="E3204" s="310"/>
      <c r="F3204" s="310"/>
      <c r="G3204" s="310"/>
      <c r="H3204" s="310"/>
      <c r="I3204" s="310"/>
      <c r="J3204" s="310"/>
      <c r="K3204" s="310"/>
      <c r="L3204" s="310"/>
      <c r="M3204" s="310"/>
      <c r="N3204" s="310"/>
      <c r="O3204" s="311"/>
      <c r="P3204" s="312">
        <f t="shared" si="820"/>
        <v>0</v>
      </c>
      <c r="Q3204" s="294"/>
      <c r="R3204" s="471"/>
      <c r="S3204" s="472"/>
      <c r="T3204" s="289"/>
    </row>
    <row r="3205" spans="2:20" ht="18.75" customHeight="1">
      <c r="B3205" s="292"/>
      <c r="C3205" s="343" t="s">
        <v>202</v>
      </c>
      <c r="D3205" s="310"/>
      <c r="E3205" s="310"/>
      <c r="F3205" s="310"/>
      <c r="G3205" s="310"/>
      <c r="H3205" s="310"/>
      <c r="I3205" s="310"/>
      <c r="J3205" s="310"/>
      <c r="K3205" s="310"/>
      <c r="L3205" s="310"/>
      <c r="M3205" s="310"/>
      <c r="N3205" s="310"/>
      <c r="O3205" s="311"/>
      <c r="P3205" s="312">
        <f t="shared" si="820"/>
        <v>0</v>
      </c>
      <c r="Q3205" s="294"/>
      <c r="R3205" s="471"/>
      <c r="S3205" s="472"/>
      <c r="T3205" s="289"/>
    </row>
    <row r="3206" spans="2:20" ht="18.75" customHeight="1">
      <c r="B3206" s="292"/>
      <c r="C3206" s="343" t="s">
        <v>203</v>
      </c>
      <c r="D3206" s="310"/>
      <c r="E3206" s="310"/>
      <c r="F3206" s="310"/>
      <c r="G3206" s="310"/>
      <c r="H3206" s="310"/>
      <c r="I3206" s="310"/>
      <c r="J3206" s="310"/>
      <c r="K3206" s="310"/>
      <c r="L3206" s="310"/>
      <c r="M3206" s="310"/>
      <c r="N3206" s="310"/>
      <c r="O3206" s="311"/>
      <c r="P3206" s="312">
        <f t="shared" si="820"/>
        <v>0</v>
      </c>
      <c r="Q3206" s="294"/>
      <c r="R3206" s="471"/>
      <c r="S3206" s="472"/>
      <c r="T3206" s="289"/>
    </row>
    <row r="3207" spans="2:20" ht="18.75" customHeight="1">
      <c r="B3207" s="292"/>
      <c r="C3207" s="343" t="s">
        <v>204</v>
      </c>
      <c r="D3207" s="310"/>
      <c r="E3207" s="310"/>
      <c r="F3207" s="310"/>
      <c r="G3207" s="310"/>
      <c r="H3207" s="310"/>
      <c r="I3207" s="310"/>
      <c r="J3207" s="310"/>
      <c r="K3207" s="310"/>
      <c r="L3207" s="310"/>
      <c r="M3207" s="310"/>
      <c r="N3207" s="310"/>
      <c r="O3207" s="311"/>
      <c r="P3207" s="312">
        <f t="shared" si="820"/>
        <v>0</v>
      </c>
      <c r="Q3207" s="294"/>
      <c r="R3207" s="471"/>
      <c r="S3207" s="472"/>
      <c r="T3207" s="289"/>
    </row>
    <row r="3208" spans="2:20" ht="18.75" customHeight="1">
      <c r="B3208" s="292"/>
      <c r="C3208" s="338" t="s">
        <v>205</v>
      </c>
      <c r="D3208" s="344">
        <f t="shared" ref="D3208:O3208" si="821">SUBTOTAL(9,D3198:D3207)</f>
        <v>0</v>
      </c>
      <c r="E3208" s="344">
        <f t="shared" si="821"/>
        <v>0</v>
      </c>
      <c r="F3208" s="344">
        <f t="shared" si="821"/>
        <v>0</v>
      </c>
      <c r="G3208" s="344">
        <f t="shared" si="821"/>
        <v>0</v>
      </c>
      <c r="H3208" s="344">
        <f t="shared" si="821"/>
        <v>0</v>
      </c>
      <c r="I3208" s="344">
        <f t="shared" si="821"/>
        <v>0</v>
      </c>
      <c r="J3208" s="344">
        <f t="shared" si="821"/>
        <v>0</v>
      </c>
      <c r="K3208" s="344">
        <f t="shared" si="821"/>
        <v>0</v>
      </c>
      <c r="L3208" s="344">
        <f t="shared" si="821"/>
        <v>0</v>
      </c>
      <c r="M3208" s="344">
        <f t="shared" si="821"/>
        <v>0</v>
      </c>
      <c r="N3208" s="344">
        <f t="shared" si="821"/>
        <v>0</v>
      </c>
      <c r="O3208" s="345">
        <f t="shared" si="821"/>
        <v>0</v>
      </c>
      <c r="P3208" s="312">
        <f t="shared" si="820"/>
        <v>0</v>
      </c>
      <c r="Q3208" s="294"/>
      <c r="R3208" s="471"/>
      <c r="S3208" s="472"/>
      <c r="T3208" s="289"/>
    </row>
    <row r="3209" spans="2:20" ht="18.75" customHeight="1">
      <c r="B3209" s="292"/>
      <c r="C3209" s="313" t="s">
        <v>206</v>
      </c>
      <c r="D3209" s="315"/>
      <c r="E3209" s="315"/>
      <c r="F3209" s="315"/>
      <c r="G3209" s="315"/>
      <c r="H3209" s="315"/>
      <c r="I3209" s="315"/>
      <c r="J3209" s="315"/>
      <c r="K3209" s="315"/>
      <c r="L3209" s="315"/>
      <c r="M3209" s="315"/>
      <c r="N3209" s="315"/>
      <c r="O3209" s="316"/>
      <c r="P3209" s="312">
        <f t="shared" ref="P3209:P3219" si="822">SUM(D3209:O3209)</f>
        <v>0</v>
      </c>
      <c r="Q3209" s="294"/>
      <c r="R3209" s="471"/>
      <c r="S3209" s="472"/>
      <c r="T3209" s="289"/>
    </row>
    <row r="3210" spans="2:20" ht="18.75" customHeight="1">
      <c r="B3210" s="292"/>
      <c r="C3210" s="313" t="s">
        <v>207</v>
      </c>
      <c r="D3210" s="315"/>
      <c r="E3210" s="315"/>
      <c r="F3210" s="315"/>
      <c r="G3210" s="315"/>
      <c r="H3210" s="315"/>
      <c r="I3210" s="315"/>
      <c r="J3210" s="315"/>
      <c r="K3210" s="315"/>
      <c r="L3210" s="315"/>
      <c r="M3210" s="315"/>
      <c r="N3210" s="315"/>
      <c r="O3210" s="316"/>
      <c r="P3210" s="312">
        <f t="shared" si="822"/>
        <v>0</v>
      </c>
      <c r="Q3210" s="294"/>
      <c r="R3210" s="471"/>
      <c r="S3210" s="472"/>
      <c r="T3210" s="289"/>
    </row>
    <row r="3211" spans="2:20" ht="18.75" customHeight="1">
      <c r="B3211" s="292"/>
      <c r="C3211" s="338" t="s">
        <v>208</v>
      </c>
      <c r="D3211" s="344">
        <f t="shared" ref="D3211:O3211" si="823">SUBTOTAL(9,D3209:D3210)</f>
        <v>0</v>
      </c>
      <c r="E3211" s="344">
        <f t="shared" si="823"/>
        <v>0</v>
      </c>
      <c r="F3211" s="344">
        <f t="shared" si="823"/>
        <v>0</v>
      </c>
      <c r="G3211" s="344">
        <f t="shared" si="823"/>
        <v>0</v>
      </c>
      <c r="H3211" s="344">
        <f t="shared" si="823"/>
        <v>0</v>
      </c>
      <c r="I3211" s="344">
        <f t="shared" si="823"/>
        <v>0</v>
      </c>
      <c r="J3211" s="344">
        <f t="shared" si="823"/>
        <v>0</v>
      </c>
      <c r="K3211" s="344">
        <f t="shared" si="823"/>
        <v>0</v>
      </c>
      <c r="L3211" s="344">
        <f t="shared" si="823"/>
        <v>0</v>
      </c>
      <c r="M3211" s="344">
        <f t="shared" si="823"/>
        <v>0</v>
      </c>
      <c r="N3211" s="344">
        <f t="shared" si="823"/>
        <v>0</v>
      </c>
      <c r="O3211" s="345">
        <f t="shared" si="823"/>
        <v>0</v>
      </c>
      <c r="P3211" s="312">
        <f t="shared" si="822"/>
        <v>0</v>
      </c>
      <c r="Q3211" s="294"/>
      <c r="R3211" s="471"/>
      <c r="S3211" s="472"/>
      <c r="T3211" s="289"/>
    </row>
    <row r="3212" spans="2:20" ht="18.75" customHeight="1">
      <c r="B3212" s="292"/>
      <c r="C3212" s="313" t="s">
        <v>209</v>
      </c>
      <c r="D3212" s="315"/>
      <c r="E3212" s="315"/>
      <c r="F3212" s="315"/>
      <c r="G3212" s="315"/>
      <c r="H3212" s="315"/>
      <c r="I3212" s="315"/>
      <c r="J3212" s="315"/>
      <c r="K3212" s="315"/>
      <c r="L3212" s="315"/>
      <c r="M3212" s="315"/>
      <c r="N3212" s="315"/>
      <c r="O3212" s="316"/>
      <c r="P3212" s="312">
        <f t="shared" si="822"/>
        <v>0</v>
      </c>
      <c r="Q3212" s="294"/>
      <c r="R3212" s="471"/>
      <c r="S3212" s="472"/>
      <c r="T3212" s="289"/>
    </row>
    <row r="3213" spans="2:20" ht="18.75" customHeight="1">
      <c r="B3213" s="292"/>
      <c r="C3213" s="313" t="s">
        <v>210</v>
      </c>
      <c r="D3213" s="315"/>
      <c r="E3213" s="315"/>
      <c r="F3213" s="315"/>
      <c r="G3213" s="315"/>
      <c r="H3213" s="315"/>
      <c r="I3213" s="315"/>
      <c r="J3213" s="315"/>
      <c r="K3213" s="315"/>
      <c r="L3213" s="315"/>
      <c r="M3213" s="315"/>
      <c r="N3213" s="315"/>
      <c r="O3213" s="316"/>
      <c r="P3213" s="312">
        <f t="shared" si="822"/>
        <v>0</v>
      </c>
      <c r="Q3213" s="294"/>
      <c r="R3213" s="471"/>
      <c r="S3213" s="472"/>
      <c r="T3213" s="289"/>
    </row>
    <row r="3214" spans="2:20" ht="18.75" customHeight="1">
      <c r="B3214" s="292"/>
      <c r="C3214" s="313" t="s">
        <v>211</v>
      </c>
      <c r="D3214" s="315"/>
      <c r="E3214" s="315"/>
      <c r="F3214" s="315"/>
      <c r="G3214" s="315"/>
      <c r="H3214" s="315"/>
      <c r="I3214" s="315"/>
      <c r="J3214" s="315"/>
      <c r="K3214" s="315"/>
      <c r="L3214" s="315"/>
      <c r="M3214" s="315"/>
      <c r="N3214" s="315"/>
      <c r="O3214" s="316"/>
      <c r="P3214" s="312">
        <f t="shared" si="822"/>
        <v>0</v>
      </c>
      <c r="Q3214" s="294"/>
      <c r="R3214" s="471"/>
      <c r="S3214" s="472"/>
      <c r="T3214" s="289"/>
    </row>
    <row r="3215" spans="2:20" ht="18.75" customHeight="1">
      <c r="B3215" s="292"/>
      <c r="C3215" s="313" t="s">
        <v>212</v>
      </c>
      <c r="D3215" s="315"/>
      <c r="E3215" s="315"/>
      <c r="F3215" s="315"/>
      <c r="G3215" s="315"/>
      <c r="H3215" s="315"/>
      <c r="I3215" s="315"/>
      <c r="J3215" s="315"/>
      <c r="K3215" s="315"/>
      <c r="L3215" s="315"/>
      <c r="M3215" s="315"/>
      <c r="N3215" s="315"/>
      <c r="O3215" s="316"/>
      <c r="P3215" s="312">
        <f t="shared" si="822"/>
        <v>0</v>
      </c>
      <c r="Q3215" s="294"/>
      <c r="R3215" s="471"/>
      <c r="S3215" s="472"/>
      <c r="T3215" s="289"/>
    </row>
    <row r="3216" spans="2:20" ht="18.75" customHeight="1">
      <c r="B3216" s="292"/>
      <c r="C3216" s="342" t="s">
        <v>213</v>
      </c>
      <c r="D3216" s="310"/>
      <c r="E3216" s="310"/>
      <c r="F3216" s="310"/>
      <c r="G3216" s="310"/>
      <c r="H3216" s="310"/>
      <c r="I3216" s="310"/>
      <c r="J3216" s="310"/>
      <c r="K3216" s="310"/>
      <c r="L3216" s="310"/>
      <c r="M3216" s="310"/>
      <c r="N3216" s="310"/>
      <c r="O3216" s="311"/>
      <c r="P3216" s="312">
        <f t="shared" si="822"/>
        <v>0</v>
      </c>
      <c r="Q3216" s="294"/>
      <c r="R3216" s="471"/>
      <c r="S3216" s="472"/>
      <c r="T3216" s="289"/>
    </row>
    <row r="3217" spans="2:20" ht="18.75" customHeight="1">
      <c r="B3217" s="292"/>
      <c r="C3217" s="346" t="s">
        <v>214</v>
      </c>
      <c r="D3217" s="310"/>
      <c r="E3217" s="310"/>
      <c r="F3217" s="310"/>
      <c r="G3217" s="310"/>
      <c r="H3217" s="310"/>
      <c r="I3217" s="310"/>
      <c r="J3217" s="310"/>
      <c r="K3217" s="310"/>
      <c r="L3217" s="310"/>
      <c r="M3217" s="310"/>
      <c r="N3217" s="310"/>
      <c r="O3217" s="311"/>
      <c r="P3217" s="312">
        <f t="shared" si="822"/>
        <v>0</v>
      </c>
      <c r="Q3217" s="294"/>
      <c r="R3217" s="471"/>
      <c r="S3217" s="472"/>
      <c r="T3217" s="289"/>
    </row>
    <row r="3218" spans="2:20" ht="18.75" customHeight="1">
      <c r="B3218" s="292"/>
      <c r="C3218" s="347" t="s">
        <v>215</v>
      </c>
      <c r="D3218" s="318"/>
      <c r="E3218" s="318"/>
      <c r="F3218" s="318"/>
      <c r="G3218" s="318"/>
      <c r="H3218" s="318"/>
      <c r="I3218" s="318"/>
      <c r="J3218" s="318"/>
      <c r="K3218" s="318"/>
      <c r="L3218" s="318"/>
      <c r="M3218" s="318"/>
      <c r="N3218" s="318"/>
      <c r="O3218" s="319"/>
      <c r="P3218" s="320">
        <f t="shared" si="822"/>
        <v>0</v>
      </c>
      <c r="Q3218" s="294"/>
      <c r="R3218" s="473"/>
      <c r="S3218" s="474"/>
      <c r="T3218" s="289"/>
    </row>
    <row r="3219" spans="2:20" ht="18.75" customHeight="1">
      <c r="B3219" s="292"/>
      <c r="C3219" s="348" t="s">
        <v>216</v>
      </c>
      <c r="D3219" s="322">
        <f t="shared" ref="D3219:O3219" si="824">SUBTOTAL(9,D3198:D3218)</f>
        <v>0</v>
      </c>
      <c r="E3219" s="322">
        <f t="shared" si="824"/>
        <v>0</v>
      </c>
      <c r="F3219" s="322">
        <f t="shared" si="824"/>
        <v>0</v>
      </c>
      <c r="G3219" s="322">
        <f t="shared" si="824"/>
        <v>0</v>
      </c>
      <c r="H3219" s="322">
        <f t="shared" si="824"/>
        <v>0</v>
      </c>
      <c r="I3219" s="322">
        <f t="shared" si="824"/>
        <v>0</v>
      </c>
      <c r="J3219" s="322">
        <f t="shared" si="824"/>
        <v>0</v>
      </c>
      <c r="K3219" s="322">
        <f t="shared" si="824"/>
        <v>0</v>
      </c>
      <c r="L3219" s="322">
        <f t="shared" si="824"/>
        <v>0</v>
      </c>
      <c r="M3219" s="322">
        <f t="shared" si="824"/>
        <v>0</v>
      </c>
      <c r="N3219" s="322">
        <f t="shared" si="824"/>
        <v>0</v>
      </c>
      <c r="O3219" s="323">
        <f t="shared" si="824"/>
        <v>0</v>
      </c>
      <c r="P3219" s="324">
        <f t="shared" si="822"/>
        <v>0</v>
      </c>
      <c r="Q3219" s="294"/>
      <c r="R3219" s="475"/>
      <c r="S3219" s="476"/>
      <c r="T3219" s="289"/>
    </row>
    <row r="3220" spans="2:20" ht="6" customHeight="1">
      <c r="B3220" s="292"/>
      <c r="C3220" s="294"/>
      <c r="D3220" s="294"/>
      <c r="E3220" s="294"/>
      <c r="F3220" s="294"/>
      <c r="G3220" s="294"/>
      <c r="H3220" s="294"/>
      <c r="I3220" s="294"/>
      <c r="J3220" s="294"/>
      <c r="K3220" s="294"/>
      <c r="L3220" s="294"/>
      <c r="M3220" s="294"/>
      <c r="N3220" s="294"/>
      <c r="O3220" s="294"/>
      <c r="P3220" s="294"/>
      <c r="Q3220" s="294"/>
      <c r="R3220" s="325"/>
      <c r="S3220" s="325"/>
      <c r="T3220" s="289"/>
    </row>
    <row r="3221" spans="2:20" ht="18.75" customHeight="1">
      <c r="B3221" s="326"/>
      <c r="C3221" s="342" t="s">
        <v>217</v>
      </c>
      <c r="D3221" s="327"/>
      <c r="E3221" s="327"/>
      <c r="F3221" s="327"/>
      <c r="G3221" s="327"/>
      <c r="H3221" s="327"/>
      <c r="I3221" s="327"/>
      <c r="J3221" s="327"/>
      <c r="K3221" s="327"/>
      <c r="L3221" s="327"/>
      <c r="M3221" s="327"/>
      <c r="N3221" s="327"/>
      <c r="O3221" s="328"/>
      <c r="P3221" s="329">
        <f t="shared" ref="P3221:P3222" si="825">SUM(D3221:O3221)</f>
        <v>0</v>
      </c>
      <c r="Q3221" s="294"/>
      <c r="R3221" s="471"/>
      <c r="S3221" s="472"/>
      <c r="T3221" s="289"/>
    </row>
    <row r="3222" spans="2:20" ht="18.75" customHeight="1">
      <c r="B3222" s="326"/>
      <c r="C3222" s="342" t="s">
        <v>218</v>
      </c>
      <c r="D3222" s="327"/>
      <c r="E3222" s="327"/>
      <c r="F3222" s="327"/>
      <c r="G3222" s="327"/>
      <c r="H3222" s="327"/>
      <c r="I3222" s="327"/>
      <c r="J3222" s="327"/>
      <c r="K3222" s="327"/>
      <c r="L3222" s="327"/>
      <c r="M3222" s="327"/>
      <c r="N3222" s="330"/>
      <c r="O3222" s="331"/>
      <c r="P3222" s="332">
        <f t="shared" si="825"/>
        <v>0</v>
      </c>
      <c r="Q3222" s="294"/>
      <c r="R3222" s="473"/>
      <c r="S3222" s="474"/>
      <c r="T3222" s="289"/>
    </row>
    <row r="3223" spans="2:20" s="308" customFormat="1" ht="18.75" customHeight="1">
      <c r="B3223" s="301"/>
      <c r="C3223" s="294"/>
      <c r="D3223" s="294"/>
      <c r="E3223" s="294"/>
      <c r="F3223" s="294"/>
      <c r="G3223" s="294"/>
      <c r="H3223" s="294"/>
      <c r="I3223" s="294"/>
      <c r="J3223" s="294"/>
      <c r="K3223" s="294"/>
      <c r="L3223" s="294"/>
      <c r="M3223" s="294"/>
      <c r="N3223" s="349" t="s">
        <v>219</v>
      </c>
      <c r="O3223" s="349"/>
      <c r="P3223" s="335">
        <f t="shared" si="816"/>
        <v>0</v>
      </c>
      <c r="Q3223" s="306"/>
      <c r="R3223" s="477"/>
      <c r="S3223" s="478"/>
      <c r="T3223" s="307"/>
    </row>
    <row r="3224" spans="2:20" ht="30" customHeight="1">
      <c r="B3224" s="289"/>
      <c r="C3224" s="294"/>
      <c r="D3224" s="294"/>
      <c r="E3224" s="294"/>
      <c r="F3224" s="294"/>
      <c r="G3224" s="294"/>
      <c r="H3224" s="294"/>
      <c r="I3224" s="294"/>
      <c r="J3224" s="294"/>
      <c r="K3224" s="294"/>
      <c r="L3224" s="294"/>
      <c r="M3224" s="294"/>
      <c r="N3224" s="294"/>
      <c r="O3224" s="294"/>
      <c r="P3224" s="294"/>
      <c r="Q3224" s="294"/>
      <c r="R3224" s="294"/>
      <c r="S3224" s="294"/>
      <c r="T3224" s="289"/>
    </row>
    <row r="3225" spans="2:20" ht="18.75" customHeight="1">
      <c r="B3225" s="292">
        <f t="shared" ref="B3225" si="826">D3225</f>
        <v>0</v>
      </c>
      <c r="C3225" s="337" t="s">
        <v>183</v>
      </c>
      <c r="D3225" s="479"/>
      <c r="E3225" s="480"/>
      <c r="F3225" s="480"/>
      <c r="G3225" s="480"/>
      <c r="H3225" s="480"/>
      <c r="I3225" s="481"/>
      <c r="J3225" s="294"/>
      <c r="K3225" s="294"/>
      <c r="L3225" s="295"/>
      <c r="M3225" s="294"/>
      <c r="N3225" s="294"/>
      <c r="O3225" s="294"/>
      <c r="P3225" s="296"/>
      <c r="Q3225" s="294"/>
      <c r="R3225" s="296"/>
      <c r="S3225" s="296"/>
      <c r="T3225" s="289"/>
    </row>
    <row r="3226" spans="2:20" ht="18.75" customHeight="1">
      <c r="B3226" s="292"/>
      <c r="C3226" s="338" t="s">
        <v>184</v>
      </c>
      <c r="D3226" s="479"/>
      <c r="E3226" s="480"/>
      <c r="F3226" s="480"/>
      <c r="G3226" s="480"/>
      <c r="H3226" s="480"/>
      <c r="I3226" s="481"/>
      <c r="J3226" s="294"/>
      <c r="K3226" s="295"/>
      <c r="L3226" s="294"/>
      <c r="M3226" s="294"/>
      <c r="N3226" s="294"/>
      <c r="O3226" s="294"/>
      <c r="P3226" s="296"/>
      <c r="Q3226" s="294"/>
      <c r="R3226" s="296"/>
      <c r="S3226" s="296"/>
      <c r="T3226" s="289"/>
    </row>
    <row r="3227" spans="2:20" ht="18.75" customHeight="1">
      <c r="B3227" s="292">
        <f t="shared" ref="B3227:B3229" si="827">D3227</f>
        <v>0</v>
      </c>
      <c r="C3227" s="338" t="s">
        <v>8</v>
      </c>
      <c r="D3227" s="479"/>
      <c r="E3227" s="480"/>
      <c r="F3227" s="480"/>
      <c r="G3227" s="480"/>
      <c r="H3227" s="480"/>
      <c r="I3227" s="481"/>
      <c r="J3227" s="294"/>
      <c r="K3227" s="294"/>
      <c r="L3227" s="295"/>
      <c r="M3227" s="294"/>
      <c r="N3227" s="294"/>
      <c r="O3227" s="294"/>
      <c r="P3227" s="296"/>
      <c r="Q3227" s="294"/>
      <c r="R3227" s="339" t="s">
        <v>185</v>
      </c>
      <c r="S3227" s="340"/>
      <c r="T3227" s="289"/>
    </row>
    <row r="3228" spans="2:20" ht="18.75" customHeight="1">
      <c r="B3228" s="292">
        <f t="shared" si="827"/>
        <v>0</v>
      </c>
      <c r="C3228" s="338" t="s">
        <v>186</v>
      </c>
      <c r="D3228" s="479"/>
      <c r="E3228" s="480"/>
      <c r="F3228" s="480"/>
      <c r="G3228" s="480"/>
      <c r="H3228" s="480"/>
      <c r="I3228" s="481"/>
      <c r="J3228" s="294"/>
      <c r="K3228" s="294"/>
      <c r="L3228" s="295"/>
      <c r="M3228" s="294"/>
      <c r="N3228" s="294"/>
      <c r="O3228" s="294"/>
      <c r="P3228" s="296"/>
      <c r="Q3228" s="294"/>
      <c r="R3228" s="298" t="s">
        <v>189</v>
      </c>
      <c r="S3228" s="299"/>
      <c r="T3228" s="289"/>
    </row>
    <row r="3229" spans="2:20" ht="18.75" customHeight="1">
      <c r="B3229" s="292">
        <f t="shared" si="827"/>
        <v>0</v>
      </c>
      <c r="C3229" s="338" t="s">
        <v>190</v>
      </c>
      <c r="D3229" s="479"/>
      <c r="E3229" s="480"/>
      <c r="F3229" s="480"/>
      <c r="G3229" s="480"/>
      <c r="H3229" s="480"/>
      <c r="I3229" s="481"/>
      <c r="J3229" s="294"/>
      <c r="K3229" s="294"/>
      <c r="L3229" s="295"/>
      <c r="M3229" s="294"/>
      <c r="N3229" s="294"/>
      <c r="O3229" s="294"/>
      <c r="P3229" s="296"/>
      <c r="Q3229" s="294"/>
      <c r="R3229" s="298" t="s">
        <v>191</v>
      </c>
      <c r="S3229" s="299"/>
      <c r="T3229" s="289"/>
    </row>
    <row r="3230" spans="2:20" ht="18.75" customHeight="1">
      <c r="B3230" s="292"/>
      <c r="C3230" s="338" t="s">
        <v>172</v>
      </c>
      <c r="D3230" s="471"/>
      <c r="E3230" s="482"/>
      <c r="F3230" s="482"/>
      <c r="G3230" s="482"/>
      <c r="H3230" s="482"/>
      <c r="I3230" s="472"/>
      <c r="J3230" s="294"/>
      <c r="K3230" s="295"/>
      <c r="L3230" s="294"/>
      <c r="M3230" s="294"/>
      <c r="N3230" s="294"/>
      <c r="O3230" s="294"/>
      <c r="P3230" s="296"/>
      <c r="Q3230" s="294"/>
      <c r="R3230" s="298" t="s">
        <v>192</v>
      </c>
      <c r="S3230" s="299"/>
      <c r="T3230" s="289"/>
    </row>
    <row r="3231" spans="2:20" ht="18.75" customHeight="1">
      <c r="B3231" s="341">
        <f t="shared" ref="B3231" si="828">D3231</f>
        <v>0</v>
      </c>
      <c r="C3231" s="338" t="s">
        <v>193</v>
      </c>
      <c r="D3231" s="483"/>
      <c r="E3231" s="484"/>
      <c r="F3231" s="484"/>
      <c r="G3231" s="484"/>
      <c r="H3231" s="484"/>
      <c r="I3231" s="485"/>
      <c r="J3231" s="294"/>
      <c r="K3231" s="295"/>
      <c r="L3231" s="294"/>
      <c r="M3231" s="294"/>
      <c r="N3231" s="294"/>
      <c r="O3231" s="294"/>
      <c r="P3231" s="296"/>
      <c r="Q3231" s="294"/>
      <c r="R3231" s="296"/>
      <c r="S3231" s="296"/>
      <c r="T3231" s="289"/>
    </row>
    <row r="3232" spans="2:20" ht="12" customHeight="1">
      <c r="B3232" s="292"/>
      <c r="C3232" s="294"/>
      <c r="D3232" s="294"/>
      <c r="E3232" s="294"/>
      <c r="F3232" s="294"/>
      <c r="G3232" s="294"/>
      <c r="H3232" s="294"/>
      <c r="I3232" s="294"/>
      <c r="J3232" s="294"/>
      <c r="K3232" s="294"/>
      <c r="L3232" s="294"/>
      <c r="M3232" s="294"/>
      <c r="N3232" s="294"/>
      <c r="O3232" s="294"/>
      <c r="P3232" s="294"/>
      <c r="Q3232" s="294"/>
      <c r="R3232" s="294"/>
      <c r="S3232" s="294"/>
      <c r="T3232" s="289"/>
    </row>
    <row r="3233" spans="2:24" s="308" customFormat="1" ht="18.75" customHeight="1">
      <c r="B3233" s="301"/>
      <c r="C3233" s="338" t="s">
        <v>187</v>
      </c>
      <c r="D3233" s="303"/>
      <c r="E3233" s="303"/>
      <c r="F3233" s="303"/>
      <c r="G3233" s="303"/>
      <c r="H3233" s="303"/>
      <c r="I3233" s="303"/>
      <c r="J3233" s="303"/>
      <c r="K3233" s="303"/>
      <c r="L3233" s="303"/>
      <c r="M3233" s="303"/>
      <c r="N3233" s="303"/>
      <c r="O3233" s="304"/>
      <c r="P3233" s="305" t="s">
        <v>188</v>
      </c>
      <c r="Q3233" s="306"/>
      <c r="R3233" s="486" t="s">
        <v>194</v>
      </c>
      <c r="S3233" s="487"/>
      <c r="T3233" s="307"/>
      <c r="V3233" s="288"/>
      <c r="W3233" s="288"/>
      <c r="X3233" s="288"/>
    </row>
    <row r="3234" spans="2:24" ht="6" customHeight="1">
      <c r="B3234" s="292"/>
      <c r="C3234" s="294"/>
      <c r="D3234" s="294"/>
      <c r="E3234" s="294"/>
      <c r="F3234" s="294"/>
      <c r="G3234" s="294"/>
      <c r="H3234" s="294"/>
      <c r="I3234" s="294"/>
      <c r="J3234" s="294"/>
      <c r="K3234" s="294"/>
      <c r="L3234" s="294"/>
      <c r="M3234" s="294"/>
      <c r="N3234" s="294"/>
      <c r="O3234" s="294"/>
      <c r="P3234" s="294"/>
      <c r="Q3234" s="294"/>
      <c r="R3234" s="294"/>
      <c r="S3234" s="294"/>
      <c r="T3234" s="289"/>
    </row>
    <row r="3235" spans="2:24" ht="18.75" customHeight="1">
      <c r="B3235" s="292"/>
      <c r="C3235" s="342" t="s">
        <v>195</v>
      </c>
      <c r="D3235" s="310"/>
      <c r="E3235" s="310"/>
      <c r="F3235" s="310"/>
      <c r="G3235" s="310"/>
      <c r="H3235" s="310"/>
      <c r="I3235" s="310"/>
      <c r="J3235" s="310"/>
      <c r="K3235" s="310"/>
      <c r="L3235" s="310"/>
      <c r="M3235" s="310"/>
      <c r="N3235" s="310"/>
      <c r="O3235" s="311"/>
      <c r="P3235" s="312">
        <f t="shared" ref="P3235:P3245" si="829">SUM(D3235:O3235)</f>
        <v>0</v>
      </c>
      <c r="Q3235" s="294"/>
      <c r="R3235" s="471"/>
      <c r="S3235" s="472"/>
      <c r="T3235" s="289"/>
    </row>
    <row r="3236" spans="2:24" ht="18.75" customHeight="1">
      <c r="B3236" s="292"/>
      <c r="C3236" s="342" t="s">
        <v>196</v>
      </c>
      <c r="D3236" s="155"/>
      <c r="E3236" s="155"/>
      <c r="F3236" s="155"/>
      <c r="G3236" s="155"/>
      <c r="H3236" s="155"/>
      <c r="I3236" s="155"/>
      <c r="J3236" s="155"/>
      <c r="K3236" s="155"/>
      <c r="L3236" s="155"/>
      <c r="M3236" s="155"/>
      <c r="N3236" s="155"/>
      <c r="O3236" s="156"/>
      <c r="P3236" s="312">
        <f t="shared" si="829"/>
        <v>0</v>
      </c>
      <c r="Q3236" s="294"/>
      <c r="R3236" s="471"/>
      <c r="S3236" s="472"/>
      <c r="T3236" s="289"/>
    </row>
    <row r="3237" spans="2:24" ht="18.75" customHeight="1">
      <c r="B3237" s="292"/>
      <c r="C3237" s="343" t="s">
        <v>197</v>
      </c>
      <c r="D3237" s="310"/>
      <c r="E3237" s="310"/>
      <c r="F3237" s="310"/>
      <c r="G3237" s="310"/>
      <c r="H3237" s="310"/>
      <c r="I3237" s="310"/>
      <c r="J3237" s="310"/>
      <c r="K3237" s="310"/>
      <c r="L3237" s="310"/>
      <c r="M3237" s="310"/>
      <c r="N3237" s="310"/>
      <c r="O3237" s="311"/>
      <c r="P3237" s="312">
        <f t="shared" si="829"/>
        <v>0</v>
      </c>
      <c r="Q3237" s="294"/>
      <c r="R3237" s="471"/>
      <c r="S3237" s="472"/>
      <c r="T3237" s="289"/>
    </row>
    <row r="3238" spans="2:24" ht="18.75" customHeight="1">
      <c r="B3238" s="292"/>
      <c r="C3238" s="343" t="s">
        <v>198</v>
      </c>
      <c r="D3238" s="310"/>
      <c r="E3238" s="310"/>
      <c r="F3238" s="310"/>
      <c r="G3238" s="310"/>
      <c r="H3238" s="310"/>
      <c r="I3238" s="310"/>
      <c r="J3238" s="310"/>
      <c r="K3238" s="310"/>
      <c r="L3238" s="310"/>
      <c r="M3238" s="310"/>
      <c r="N3238" s="310"/>
      <c r="O3238" s="311"/>
      <c r="P3238" s="312">
        <f t="shared" si="829"/>
        <v>0</v>
      </c>
      <c r="Q3238" s="294"/>
      <c r="R3238" s="471"/>
      <c r="S3238" s="472"/>
      <c r="T3238" s="289"/>
    </row>
    <row r="3239" spans="2:24" ht="18.75" customHeight="1">
      <c r="B3239" s="292"/>
      <c r="C3239" s="343" t="s">
        <v>199</v>
      </c>
      <c r="D3239" s="310"/>
      <c r="E3239" s="310"/>
      <c r="F3239" s="310"/>
      <c r="G3239" s="310"/>
      <c r="H3239" s="310"/>
      <c r="I3239" s="310"/>
      <c r="J3239" s="310"/>
      <c r="K3239" s="310"/>
      <c r="L3239" s="310"/>
      <c r="M3239" s="310"/>
      <c r="N3239" s="310"/>
      <c r="O3239" s="311"/>
      <c r="P3239" s="312">
        <f t="shared" si="829"/>
        <v>0</v>
      </c>
      <c r="Q3239" s="294"/>
      <c r="R3239" s="471"/>
      <c r="S3239" s="472"/>
      <c r="T3239" s="289"/>
    </row>
    <row r="3240" spans="2:24" ht="18.75" customHeight="1">
      <c r="B3240" s="292"/>
      <c r="C3240" s="343" t="s">
        <v>200</v>
      </c>
      <c r="D3240" s="310"/>
      <c r="E3240" s="310"/>
      <c r="F3240" s="310"/>
      <c r="G3240" s="310"/>
      <c r="H3240" s="310"/>
      <c r="I3240" s="310"/>
      <c r="J3240" s="310"/>
      <c r="K3240" s="310"/>
      <c r="L3240" s="310"/>
      <c r="M3240" s="310"/>
      <c r="N3240" s="310"/>
      <c r="O3240" s="311"/>
      <c r="P3240" s="312">
        <f t="shared" si="829"/>
        <v>0</v>
      </c>
      <c r="Q3240" s="294"/>
      <c r="R3240" s="471"/>
      <c r="S3240" s="472"/>
      <c r="T3240" s="289"/>
    </row>
    <row r="3241" spans="2:24" ht="18.75" customHeight="1">
      <c r="B3241" s="292"/>
      <c r="C3241" s="343" t="s">
        <v>201</v>
      </c>
      <c r="D3241" s="310"/>
      <c r="E3241" s="310"/>
      <c r="F3241" s="310"/>
      <c r="G3241" s="310"/>
      <c r="H3241" s="310"/>
      <c r="I3241" s="310"/>
      <c r="J3241" s="310"/>
      <c r="K3241" s="310"/>
      <c r="L3241" s="310"/>
      <c r="M3241" s="310"/>
      <c r="N3241" s="310"/>
      <c r="O3241" s="311"/>
      <c r="P3241" s="312">
        <f t="shared" si="829"/>
        <v>0</v>
      </c>
      <c r="Q3241" s="294"/>
      <c r="R3241" s="471"/>
      <c r="S3241" s="472"/>
      <c r="T3241" s="289"/>
    </row>
    <row r="3242" spans="2:24" ht="18.75" customHeight="1">
      <c r="B3242" s="292"/>
      <c r="C3242" s="343" t="s">
        <v>202</v>
      </c>
      <c r="D3242" s="310"/>
      <c r="E3242" s="310"/>
      <c r="F3242" s="310"/>
      <c r="G3242" s="310"/>
      <c r="H3242" s="310"/>
      <c r="I3242" s="310"/>
      <c r="J3242" s="310"/>
      <c r="K3242" s="310"/>
      <c r="L3242" s="310"/>
      <c r="M3242" s="310"/>
      <c r="N3242" s="310"/>
      <c r="O3242" s="311"/>
      <c r="P3242" s="312">
        <f t="shared" si="829"/>
        <v>0</v>
      </c>
      <c r="Q3242" s="294"/>
      <c r="R3242" s="471"/>
      <c r="S3242" s="472"/>
      <c r="T3242" s="289"/>
    </row>
    <row r="3243" spans="2:24" ht="18.75" customHeight="1">
      <c r="B3243" s="292"/>
      <c r="C3243" s="343" t="s">
        <v>203</v>
      </c>
      <c r="D3243" s="310"/>
      <c r="E3243" s="310"/>
      <c r="F3243" s="310"/>
      <c r="G3243" s="310"/>
      <c r="H3243" s="310"/>
      <c r="I3243" s="310"/>
      <c r="J3243" s="310"/>
      <c r="K3243" s="310"/>
      <c r="L3243" s="310"/>
      <c r="M3243" s="310"/>
      <c r="N3243" s="310"/>
      <c r="O3243" s="311"/>
      <c r="P3243" s="312">
        <f t="shared" si="829"/>
        <v>0</v>
      </c>
      <c r="Q3243" s="294"/>
      <c r="R3243" s="471"/>
      <c r="S3243" s="472"/>
      <c r="T3243" s="289"/>
    </row>
    <row r="3244" spans="2:24" ht="18.75" customHeight="1">
      <c r="B3244" s="292"/>
      <c r="C3244" s="343" t="s">
        <v>204</v>
      </c>
      <c r="D3244" s="310"/>
      <c r="E3244" s="310"/>
      <c r="F3244" s="310"/>
      <c r="G3244" s="310"/>
      <c r="H3244" s="310"/>
      <c r="I3244" s="310"/>
      <c r="J3244" s="310"/>
      <c r="K3244" s="310"/>
      <c r="L3244" s="310"/>
      <c r="M3244" s="310"/>
      <c r="N3244" s="310"/>
      <c r="O3244" s="311"/>
      <c r="P3244" s="312">
        <f t="shared" si="829"/>
        <v>0</v>
      </c>
      <c r="Q3244" s="294"/>
      <c r="R3244" s="471"/>
      <c r="S3244" s="472"/>
      <c r="T3244" s="289"/>
    </row>
    <row r="3245" spans="2:24" ht="18.75" customHeight="1">
      <c r="B3245" s="292"/>
      <c r="C3245" s="338" t="s">
        <v>205</v>
      </c>
      <c r="D3245" s="344">
        <f t="shared" ref="D3245:O3245" si="830">SUBTOTAL(9,D3235:D3244)</f>
        <v>0</v>
      </c>
      <c r="E3245" s="344">
        <f t="shared" si="830"/>
        <v>0</v>
      </c>
      <c r="F3245" s="344">
        <f t="shared" si="830"/>
        <v>0</v>
      </c>
      <c r="G3245" s="344">
        <f t="shared" si="830"/>
        <v>0</v>
      </c>
      <c r="H3245" s="344">
        <f t="shared" si="830"/>
        <v>0</v>
      </c>
      <c r="I3245" s="344">
        <f t="shared" si="830"/>
        <v>0</v>
      </c>
      <c r="J3245" s="344">
        <f t="shared" si="830"/>
        <v>0</v>
      </c>
      <c r="K3245" s="344">
        <f t="shared" si="830"/>
        <v>0</v>
      </c>
      <c r="L3245" s="344">
        <f t="shared" si="830"/>
        <v>0</v>
      </c>
      <c r="M3245" s="344">
        <f t="shared" si="830"/>
        <v>0</v>
      </c>
      <c r="N3245" s="344">
        <f t="shared" si="830"/>
        <v>0</v>
      </c>
      <c r="O3245" s="345">
        <f t="shared" si="830"/>
        <v>0</v>
      </c>
      <c r="P3245" s="312">
        <f t="shared" si="829"/>
        <v>0</v>
      </c>
      <c r="Q3245" s="294"/>
      <c r="R3245" s="471"/>
      <c r="S3245" s="472"/>
      <c r="T3245" s="289"/>
    </row>
    <row r="3246" spans="2:24" ht="18.75" customHeight="1">
      <c r="B3246" s="292"/>
      <c r="C3246" s="313" t="s">
        <v>206</v>
      </c>
      <c r="D3246" s="315"/>
      <c r="E3246" s="315"/>
      <c r="F3246" s="315"/>
      <c r="G3246" s="315"/>
      <c r="H3246" s="315"/>
      <c r="I3246" s="315"/>
      <c r="J3246" s="315"/>
      <c r="K3246" s="315"/>
      <c r="L3246" s="315"/>
      <c r="M3246" s="315"/>
      <c r="N3246" s="315"/>
      <c r="O3246" s="316"/>
      <c r="P3246" s="312">
        <f t="shared" ref="P3246:P3256" si="831">SUM(D3246:O3246)</f>
        <v>0</v>
      </c>
      <c r="Q3246" s="294"/>
      <c r="R3246" s="471"/>
      <c r="S3246" s="472"/>
      <c r="T3246" s="289"/>
    </row>
    <row r="3247" spans="2:24" ht="18.75" customHeight="1">
      <c r="B3247" s="292"/>
      <c r="C3247" s="313" t="s">
        <v>207</v>
      </c>
      <c r="D3247" s="315"/>
      <c r="E3247" s="315"/>
      <c r="F3247" s="315"/>
      <c r="G3247" s="315"/>
      <c r="H3247" s="315"/>
      <c r="I3247" s="315"/>
      <c r="J3247" s="315"/>
      <c r="K3247" s="315"/>
      <c r="L3247" s="315"/>
      <c r="M3247" s="315"/>
      <c r="N3247" s="315"/>
      <c r="O3247" s="316"/>
      <c r="P3247" s="312">
        <f t="shared" si="831"/>
        <v>0</v>
      </c>
      <c r="Q3247" s="294"/>
      <c r="R3247" s="471"/>
      <c r="S3247" s="472"/>
      <c r="T3247" s="289"/>
    </row>
    <row r="3248" spans="2:24" ht="18.75" customHeight="1">
      <c r="B3248" s="292"/>
      <c r="C3248" s="338" t="s">
        <v>208</v>
      </c>
      <c r="D3248" s="344">
        <f t="shared" ref="D3248:O3248" si="832">SUBTOTAL(9,D3246:D3247)</f>
        <v>0</v>
      </c>
      <c r="E3248" s="344">
        <f t="shared" si="832"/>
        <v>0</v>
      </c>
      <c r="F3248" s="344">
        <f t="shared" si="832"/>
        <v>0</v>
      </c>
      <c r="G3248" s="344">
        <f t="shared" si="832"/>
        <v>0</v>
      </c>
      <c r="H3248" s="344">
        <f t="shared" si="832"/>
        <v>0</v>
      </c>
      <c r="I3248" s="344">
        <f t="shared" si="832"/>
        <v>0</v>
      </c>
      <c r="J3248" s="344">
        <f t="shared" si="832"/>
        <v>0</v>
      </c>
      <c r="K3248" s="344">
        <f t="shared" si="832"/>
        <v>0</v>
      </c>
      <c r="L3248" s="344">
        <f t="shared" si="832"/>
        <v>0</v>
      </c>
      <c r="M3248" s="344">
        <f t="shared" si="832"/>
        <v>0</v>
      </c>
      <c r="N3248" s="344">
        <f t="shared" si="832"/>
        <v>0</v>
      </c>
      <c r="O3248" s="345">
        <f t="shared" si="832"/>
        <v>0</v>
      </c>
      <c r="P3248" s="312">
        <f t="shared" si="831"/>
        <v>0</v>
      </c>
      <c r="Q3248" s="294"/>
      <c r="R3248" s="471"/>
      <c r="S3248" s="472"/>
      <c r="T3248" s="289"/>
    </row>
    <row r="3249" spans="2:20" ht="18.75" customHeight="1">
      <c r="B3249" s="292"/>
      <c r="C3249" s="313" t="s">
        <v>209</v>
      </c>
      <c r="D3249" s="315"/>
      <c r="E3249" s="315"/>
      <c r="F3249" s="315"/>
      <c r="G3249" s="315"/>
      <c r="H3249" s="315"/>
      <c r="I3249" s="315"/>
      <c r="J3249" s="315"/>
      <c r="K3249" s="315"/>
      <c r="L3249" s="315"/>
      <c r="M3249" s="315"/>
      <c r="N3249" s="315"/>
      <c r="O3249" s="316"/>
      <c r="P3249" s="312">
        <f t="shared" si="831"/>
        <v>0</v>
      </c>
      <c r="Q3249" s="294"/>
      <c r="R3249" s="471"/>
      <c r="S3249" s="472"/>
      <c r="T3249" s="289"/>
    </row>
    <row r="3250" spans="2:20" ht="18.75" customHeight="1">
      <c r="B3250" s="292"/>
      <c r="C3250" s="313" t="s">
        <v>210</v>
      </c>
      <c r="D3250" s="315"/>
      <c r="E3250" s="315"/>
      <c r="F3250" s="315"/>
      <c r="G3250" s="315"/>
      <c r="H3250" s="315"/>
      <c r="I3250" s="315"/>
      <c r="J3250" s="315"/>
      <c r="K3250" s="315"/>
      <c r="L3250" s="315"/>
      <c r="M3250" s="315"/>
      <c r="N3250" s="315"/>
      <c r="O3250" s="316"/>
      <c r="P3250" s="312">
        <f t="shared" si="831"/>
        <v>0</v>
      </c>
      <c r="Q3250" s="294"/>
      <c r="R3250" s="471"/>
      <c r="S3250" s="472"/>
      <c r="T3250" s="289"/>
    </row>
    <row r="3251" spans="2:20" ht="18.75" customHeight="1">
      <c r="B3251" s="292"/>
      <c r="C3251" s="313" t="s">
        <v>211</v>
      </c>
      <c r="D3251" s="315"/>
      <c r="E3251" s="315"/>
      <c r="F3251" s="315"/>
      <c r="G3251" s="315"/>
      <c r="H3251" s="315"/>
      <c r="I3251" s="315"/>
      <c r="J3251" s="315"/>
      <c r="K3251" s="315"/>
      <c r="L3251" s="315"/>
      <c r="M3251" s="315"/>
      <c r="N3251" s="315"/>
      <c r="O3251" s="316"/>
      <c r="P3251" s="312">
        <f t="shared" si="831"/>
        <v>0</v>
      </c>
      <c r="Q3251" s="294"/>
      <c r="R3251" s="471"/>
      <c r="S3251" s="472"/>
      <c r="T3251" s="289"/>
    </row>
    <row r="3252" spans="2:20" ht="18.75" customHeight="1">
      <c r="B3252" s="292"/>
      <c r="C3252" s="313" t="s">
        <v>212</v>
      </c>
      <c r="D3252" s="315"/>
      <c r="E3252" s="315"/>
      <c r="F3252" s="315"/>
      <c r="G3252" s="315"/>
      <c r="H3252" s="315"/>
      <c r="I3252" s="315"/>
      <c r="J3252" s="315"/>
      <c r="K3252" s="315"/>
      <c r="L3252" s="315"/>
      <c r="M3252" s="315"/>
      <c r="N3252" s="315"/>
      <c r="O3252" s="316"/>
      <c r="P3252" s="312">
        <f t="shared" si="831"/>
        <v>0</v>
      </c>
      <c r="Q3252" s="294"/>
      <c r="R3252" s="471"/>
      <c r="S3252" s="472"/>
      <c r="T3252" s="289"/>
    </row>
    <row r="3253" spans="2:20" ht="18.75" customHeight="1">
      <c r="B3253" s="292"/>
      <c r="C3253" s="342" t="s">
        <v>213</v>
      </c>
      <c r="D3253" s="310"/>
      <c r="E3253" s="310"/>
      <c r="F3253" s="310"/>
      <c r="G3253" s="310"/>
      <c r="H3253" s="310"/>
      <c r="I3253" s="310"/>
      <c r="J3253" s="310"/>
      <c r="K3253" s="310"/>
      <c r="L3253" s="310"/>
      <c r="M3253" s="310"/>
      <c r="N3253" s="310"/>
      <c r="O3253" s="311"/>
      <c r="P3253" s="312">
        <f t="shared" si="831"/>
        <v>0</v>
      </c>
      <c r="Q3253" s="294"/>
      <c r="R3253" s="471"/>
      <c r="S3253" s="472"/>
      <c r="T3253" s="289"/>
    </row>
    <row r="3254" spans="2:20" ht="18.75" customHeight="1">
      <c r="B3254" s="292"/>
      <c r="C3254" s="346" t="s">
        <v>214</v>
      </c>
      <c r="D3254" s="310"/>
      <c r="E3254" s="310"/>
      <c r="F3254" s="310"/>
      <c r="G3254" s="310"/>
      <c r="H3254" s="310"/>
      <c r="I3254" s="310"/>
      <c r="J3254" s="310"/>
      <c r="K3254" s="310"/>
      <c r="L3254" s="310"/>
      <c r="M3254" s="310"/>
      <c r="N3254" s="310"/>
      <c r="O3254" s="311"/>
      <c r="P3254" s="312">
        <f t="shared" si="831"/>
        <v>0</v>
      </c>
      <c r="Q3254" s="294"/>
      <c r="R3254" s="471"/>
      <c r="S3254" s="472"/>
      <c r="T3254" s="289"/>
    </row>
    <row r="3255" spans="2:20" ht="18.75" customHeight="1">
      <c r="B3255" s="292"/>
      <c r="C3255" s="347" t="s">
        <v>215</v>
      </c>
      <c r="D3255" s="318"/>
      <c r="E3255" s="318"/>
      <c r="F3255" s="318"/>
      <c r="G3255" s="318"/>
      <c r="H3255" s="318"/>
      <c r="I3255" s="318"/>
      <c r="J3255" s="318"/>
      <c r="K3255" s="318"/>
      <c r="L3255" s="318"/>
      <c r="M3255" s="318"/>
      <c r="N3255" s="318"/>
      <c r="O3255" s="319"/>
      <c r="P3255" s="320">
        <f t="shared" si="831"/>
        <v>0</v>
      </c>
      <c r="Q3255" s="294"/>
      <c r="R3255" s="473"/>
      <c r="S3255" s="474"/>
      <c r="T3255" s="289"/>
    </row>
    <row r="3256" spans="2:20" ht="18.75" customHeight="1">
      <c r="B3256" s="292"/>
      <c r="C3256" s="348" t="s">
        <v>216</v>
      </c>
      <c r="D3256" s="322">
        <f t="shared" ref="D3256:O3256" si="833">SUBTOTAL(9,D3235:D3255)</f>
        <v>0</v>
      </c>
      <c r="E3256" s="322">
        <f t="shared" si="833"/>
        <v>0</v>
      </c>
      <c r="F3256" s="322">
        <f t="shared" si="833"/>
        <v>0</v>
      </c>
      <c r="G3256" s="322">
        <f t="shared" si="833"/>
        <v>0</v>
      </c>
      <c r="H3256" s="322">
        <f t="shared" si="833"/>
        <v>0</v>
      </c>
      <c r="I3256" s="322">
        <f t="shared" si="833"/>
        <v>0</v>
      </c>
      <c r="J3256" s="322">
        <f t="shared" si="833"/>
        <v>0</v>
      </c>
      <c r="K3256" s="322">
        <f t="shared" si="833"/>
        <v>0</v>
      </c>
      <c r="L3256" s="322">
        <f t="shared" si="833"/>
        <v>0</v>
      </c>
      <c r="M3256" s="322">
        <f t="shared" si="833"/>
        <v>0</v>
      </c>
      <c r="N3256" s="322">
        <f t="shared" si="833"/>
        <v>0</v>
      </c>
      <c r="O3256" s="323">
        <f t="shared" si="833"/>
        <v>0</v>
      </c>
      <c r="P3256" s="324">
        <f t="shared" si="831"/>
        <v>0</v>
      </c>
      <c r="Q3256" s="294"/>
      <c r="R3256" s="475"/>
      <c r="S3256" s="476"/>
      <c r="T3256" s="289"/>
    </row>
    <row r="3257" spans="2:20" ht="6" customHeight="1">
      <c r="B3257" s="292"/>
      <c r="C3257" s="294"/>
      <c r="D3257" s="294"/>
      <c r="E3257" s="294"/>
      <c r="F3257" s="294"/>
      <c r="G3257" s="294"/>
      <c r="H3257" s="294"/>
      <c r="I3257" s="294"/>
      <c r="J3257" s="294"/>
      <c r="K3257" s="294"/>
      <c r="L3257" s="294"/>
      <c r="M3257" s="294"/>
      <c r="N3257" s="294"/>
      <c r="O3257" s="294"/>
      <c r="P3257" s="294"/>
      <c r="Q3257" s="294"/>
      <c r="R3257" s="325"/>
      <c r="S3257" s="325"/>
      <c r="T3257" s="289"/>
    </row>
    <row r="3258" spans="2:20" ht="18.75" customHeight="1">
      <c r="B3258" s="326"/>
      <c r="C3258" s="342" t="s">
        <v>217</v>
      </c>
      <c r="D3258" s="327"/>
      <c r="E3258" s="327"/>
      <c r="F3258" s="327"/>
      <c r="G3258" s="327"/>
      <c r="H3258" s="327"/>
      <c r="I3258" s="327"/>
      <c r="J3258" s="327"/>
      <c r="K3258" s="327"/>
      <c r="L3258" s="327"/>
      <c r="M3258" s="327"/>
      <c r="N3258" s="327"/>
      <c r="O3258" s="328"/>
      <c r="P3258" s="329">
        <f t="shared" ref="P3258:P3259" si="834">SUM(D3258:O3258)</f>
        <v>0</v>
      </c>
      <c r="Q3258" s="294"/>
      <c r="R3258" s="471"/>
      <c r="S3258" s="472"/>
      <c r="T3258" s="289"/>
    </row>
    <row r="3259" spans="2:20" ht="18.75" customHeight="1">
      <c r="B3259" s="326"/>
      <c r="C3259" s="342" t="s">
        <v>218</v>
      </c>
      <c r="D3259" s="327"/>
      <c r="E3259" s="327"/>
      <c r="F3259" s="327"/>
      <c r="G3259" s="327"/>
      <c r="H3259" s="327"/>
      <c r="I3259" s="327"/>
      <c r="J3259" s="327"/>
      <c r="K3259" s="327"/>
      <c r="L3259" s="327"/>
      <c r="M3259" s="327"/>
      <c r="N3259" s="330"/>
      <c r="O3259" s="331"/>
      <c r="P3259" s="332">
        <f t="shared" si="834"/>
        <v>0</v>
      </c>
      <c r="Q3259" s="294"/>
      <c r="R3259" s="473"/>
      <c r="S3259" s="474"/>
      <c r="T3259" s="289"/>
    </row>
    <row r="3260" spans="2:20" s="308" customFormat="1" ht="18.75" customHeight="1">
      <c r="B3260" s="301"/>
      <c r="C3260" s="294"/>
      <c r="D3260" s="294"/>
      <c r="E3260" s="294"/>
      <c r="F3260" s="294"/>
      <c r="G3260" s="294"/>
      <c r="H3260" s="294"/>
      <c r="I3260" s="294"/>
      <c r="J3260" s="294"/>
      <c r="K3260" s="294"/>
      <c r="L3260" s="294"/>
      <c r="M3260" s="294"/>
      <c r="N3260" s="349" t="s">
        <v>219</v>
      </c>
      <c r="O3260" s="349"/>
      <c r="P3260" s="335">
        <f t="shared" ref="P3260:P3297" si="835">ROUND(IF(P3258*P3259=0,0,P3256/P3258*P3259),2)</f>
        <v>0</v>
      </c>
      <c r="Q3260" s="306"/>
      <c r="R3260" s="477"/>
      <c r="S3260" s="478"/>
      <c r="T3260" s="307"/>
    </row>
    <row r="3261" spans="2:20" ht="30" customHeight="1">
      <c r="B3261" s="289"/>
      <c r="C3261" s="294"/>
      <c r="D3261" s="294"/>
      <c r="E3261" s="294"/>
      <c r="F3261" s="294"/>
      <c r="G3261" s="294"/>
      <c r="H3261" s="294"/>
      <c r="I3261" s="294"/>
      <c r="J3261" s="294"/>
      <c r="K3261" s="294"/>
      <c r="L3261" s="294"/>
      <c r="M3261" s="294"/>
      <c r="N3261" s="294"/>
      <c r="O3261" s="294"/>
      <c r="P3261" s="294"/>
      <c r="Q3261" s="294"/>
      <c r="R3261" s="294"/>
      <c r="S3261" s="294"/>
      <c r="T3261" s="289"/>
    </row>
    <row r="3262" spans="2:20" ht="18.75" customHeight="1">
      <c r="B3262" s="292">
        <f t="shared" ref="B3262" si="836">D3262</f>
        <v>0</v>
      </c>
      <c r="C3262" s="337" t="s">
        <v>183</v>
      </c>
      <c r="D3262" s="479"/>
      <c r="E3262" s="480"/>
      <c r="F3262" s="480"/>
      <c r="G3262" s="480"/>
      <c r="H3262" s="480"/>
      <c r="I3262" s="481"/>
      <c r="J3262" s="294"/>
      <c r="K3262" s="294"/>
      <c r="L3262" s="295"/>
      <c r="M3262" s="294"/>
      <c r="N3262" s="294"/>
      <c r="O3262" s="294"/>
      <c r="P3262" s="296"/>
      <c r="Q3262" s="294"/>
      <c r="R3262" s="296"/>
      <c r="S3262" s="296"/>
      <c r="T3262" s="289"/>
    </row>
    <row r="3263" spans="2:20" ht="18.75" customHeight="1">
      <c r="B3263" s="292"/>
      <c r="C3263" s="338" t="s">
        <v>184</v>
      </c>
      <c r="D3263" s="479"/>
      <c r="E3263" s="480"/>
      <c r="F3263" s="480"/>
      <c r="G3263" s="480"/>
      <c r="H3263" s="480"/>
      <c r="I3263" s="481"/>
      <c r="J3263" s="294"/>
      <c r="K3263" s="295"/>
      <c r="L3263" s="294"/>
      <c r="M3263" s="294"/>
      <c r="N3263" s="294"/>
      <c r="O3263" s="294"/>
      <c r="P3263" s="296"/>
      <c r="Q3263" s="294"/>
      <c r="R3263" s="296"/>
      <c r="S3263" s="296"/>
      <c r="T3263" s="289"/>
    </row>
    <row r="3264" spans="2:20" ht="18.75" customHeight="1">
      <c r="B3264" s="292">
        <f t="shared" ref="B3264:B3266" si="837">D3264</f>
        <v>0</v>
      </c>
      <c r="C3264" s="338" t="s">
        <v>8</v>
      </c>
      <c r="D3264" s="479"/>
      <c r="E3264" s="480"/>
      <c r="F3264" s="480"/>
      <c r="G3264" s="480"/>
      <c r="H3264" s="480"/>
      <c r="I3264" s="481"/>
      <c r="J3264" s="294"/>
      <c r="K3264" s="294"/>
      <c r="L3264" s="295"/>
      <c r="M3264" s="294"/>
      <c r="N3264" s="294"/>
      <c r="O3264" s="294"/>
      <c r="P3264" s="296"/>
      <c r="Q3264" s="294"/>
      <c r="R3264" s="339" t="s">
        <v>185</v>
      </c>
      <c r="S3264" s="340"/>
      <c r="T3264" s="289"/>
    </row>
    <row r="3265" spans="2:24" ht="18.75" customHeight="1">
      <c r="B3265" s="292">
        <f t="shared" si="837"/>
        <v>0</v>
      </c>
      <c r="C3265" s="338" t="s">
        <v>186</v>
      </c>
      <c r="D3265" s="479"/>
      <c r="E3265" s="480"/>
      <c r="F3265" s="480"/>
      <c r="G3265" s="480"/>
      <c r="H3265" s="480"/>
      <c r="I3265" s="481"/>
      <c r="J3265" s="294"/>
      <c r="K3265" s="294"/>
      <c r="L3265" s="295"/>
      <c r="M3265" s="294"/>
      <c r="N3265" s="294"/>
      <c r="O3265" s="294"/>
      <c r="P3265" s="296"/>
      <c r="Q3265" s="294"/>
      <c r="R3265" s="298" t="s">
        <v>189</v>
      </c>
      <c r="S3265" s="299"/>
      <c r="T3265" s="289"/>
    </row>
    <row r="3266" spans="2:24" ht="18.75" customHeight="1">
      <c r="B3266" s="292">
        <f t="shared" si="837"/>
        <v>0</v>
      </c>
      <c r="C3266" s="338" t="s">
        <v>190</v>
      </c>
      <c r="D3266" s="479"/>
      <c r="E3266" s="480"/>
      <c r="F3266" s="480"/>
      <c r="G3266" s="480"/>
      <c r="H3266" s="480"/>
      <c r="I3266" s="481"/>
      <c r="J3266" s="294"/>
      <c r="K3266" s="294"/>
      <c r="L3266" s="295"/>
      <c r="M3266" s="294"/>
      <c r="N3266" s="294"/>
      <c r="O3266" s="294"/>
      <c r="P3266" s="296"/>
      <c r="Q3266" s="294"/>
      <c r="R3266" s="298" t="s">
        <v>191</v>
      </c>
      <c r="S3266" s="299"/>
      <c r="T3266" s="289"/>
    </row>
    <row r="3267" spans="2:24" ht="18.75" customHeight="1">
      <c r="B3267" s="292"/>
      <c r="C3267" s="338" t="s">
        <v>172</v>
      </c>
      <c r="D3267" s="471"/>
      <c r="E3267" s="482"/>
      <c r="F3267" s="482"/>
      <c r="G3267" s="482"/>
      <c r="H3267" s="482"/>
      <c r="I3267" s="472"/>
      <c r="J3267" s="294"/>
      <c r="K3267" s="295"/>
      <c r="L3267" s="294"/>
      <c r="M3267" s="294"/>
      <c r="N3267" s="294"/>
      <c r="O3267" s="294"/>
      <c r="P3267" s="296"/>
      <c r="Q3267" s="294"/>
      <c r="R3267" s="298" t="s">
        <v>192</v>
      </c>
      <c r="S3267" s="299"/>
      <c r="T3267" s="289"/>
    </row>
    <row r="3268" spans="2:24" ht="18.75" customHeight="1">
      <c r="B3268" s="341">
        <f t="shared" ref="B3268" si="838">D3268</f>
        <v>0</v>
      </c>
      <c r="C3268" s="338" t="s">
        <v>193</v>
      </c>
      <c r="D3268" s="483"/>
      <c r="E3268" s="484"/>
      <c r="F3268" s="484"/>
      <c r="G3268" s="484"/>
      <c r="H3268" s="484"/>
      <c r="I3268" s="485"/>
      <c r="J3268" s="294"/>
      <c r="K3268" s="295"/>
      <c r="L3268" s="294"/>
      <c r="M3268" s="294"/>
      <c r="N3268" s="294"/>
      <c r="O3268" s="294"/>
      <c r="P3268" s="296"/>
      <c r="Q3268" s="294"/>
      <c r="R3268" s="296"/>
      <c r="S3268" s="296"/>
      <c r="T3268" s="289"/>
    </row>
    <row r="3269" spans="2:24" ht="12" customHeight="1">
      <c r="B3269" s="292"/>
      <c r="C3269" s="294"/>
      <c r="D3269" s="294"/>
      <c r="E3269" s="294"/>
      <c r="F3269" s="294"/>
      <c r="G3269" s="294"/>
      <c r="H3269" s="294"/>
      <c r="I3269" s="294"/>
      <c r="J3269" s="294"/>
      <c r="K3269" s="294"/>
      <c r="L3269" s="294"/>
      <c r="M3269" s="294"/>
      <c r="N3269" s="294"/>
      <c r="O3269" s="294"/>
      <c r="P3269" s="294"/>
      <c r="Q3269" s="294"/>
      <c r="R3269" s="294"/>
      <c r="S3269" s="294"/>
      <c r="T3269" s="289"/>
    </row>
    <row r="3270" spans="2:24" s="308" customFormat="1" ht="18.75" customHeight="1">
      <c r="B3270" s="301"/>
      <c r="C3270" s="338" t="s">
        <v>187</v>
      </c>
      <c r="D3270" s="303"/>
      <c r="E3270" s="303"/>
      <c r="F3270" s="303"/>
      <c r="G3270" s="303"/>
      <c r="H3270" s="303"/>
      <c r="I3270" s="303"/>
      <c r="J3270" s="303"/>
      <c r="K3270" s="303"/>
      <c r="L3270" s="303"/>
      <c r="M3270" s="303"/>
      <c r="N3270" s="303"/>
      <c r="O3270" s="304"/>
      <c r="P3270" s="305" t="s">
        <v>188</v>
      </c>
      <c r="Q3270" s="306"/>
      <c r="R3270" s="486" t="s">
        <v>194</v>
      </c>
      <c r="S3270" s="487"/>
      <c r="T3270" s="307"/>
      <c r="V3270" s="288"/>
      <c r="W3270" s="288"/>
      <c r="X3270" s="288"/>
    </row>
    <row r="3271" spans="2:24" ht="6" customHeight="1">
      <c r="B3271" s="292"/>
      <c r="C3271" s="294"/>
      <c r="D3271" s="294"/>
      <c r="E3271" s="294"/>
      <c r="F3271" s="294"/>
      <c r="G3271" s="294"/>
      <c r="H3271" s="294"/>
      <c r="I3271" s="294"/>
      <c r="J3271" s="294"/>
      <c r="K3271" s="294"/>
      <c r="L3271" s="294"/>
      <c r="M3271" s="294"/>
      <c r="N3271" s="294"/>
      <c r="O3271" s="294"/>
      <c r="P3271" s="294"/>
      <c r="Q3271" s="294"/>
      <c r="R3271" s="294"/>
      <c r="S3271" s="294"/>
      <c r="T3271" s="289"/>
    </row>
    <row r="3272" spans="2:24" ht="18.75" customHeight="1">
      <c r="B3272" s="292"/>
      <c r="C3272" s="342" t="s">
        <v>195</v>
      </c>
      <c r="D3272" s="310"/>
      <c r="E3272" s="310"/>
      <c r="F3272" s="310"/>
      <c r="G3272" s="310"/>
      <c r="H3272" s="310"/>
      <c r="I3272" s="310"/>
      <c r="J3272" s="310"/>
      <c r="K3272" s="310"/>
      <c r="L3272" s="310"/>
      <c r="M3272" s="310"/>
      <c r="N3272" s="310"/>
      <c r="O3272" s="311"/>
      <c r="P3272" s="312">
        <f t="shared" ref="P3272:P3282" si="839">SUM(D3272:O3272)</f>
        <v>0</v>
      </c>
      <c r="Q3272" s="294"/>
      <c r="R3272" s="471"/>
      <c r="S3272" s="472"/>
      <c r="T3272" s="289"/>
    </row>
    <row r="3273" spans="2:24" ht="18.75" customHeight="1">
      <c r="B3273" s="292"/>
      <c r="C3273" s="342" t="s">
        <v>196</v>
      </c>
      <c r="D3273" s="155"/>
      <c r="E3273" s="155"/>
      <c r="F3273" s="155"/>
      <c r="G3273" s="155"/>
      <c r="H3273" s="155"/>
      <c r="I3273" s="155"/>
      <c r="J3273" s="155"/>
      <c r="K3273" s="155"/>
      <c r="L3273" s="155"/>
      <c r="M3273" s="155"/>
      <c r="N3273" s="155"/>
      <c r="O3273" s="156"/>
      <c r="P3273" s="312">
        <f t="shared" si="839"/>
        <v>0</v>
      </c>
      <c r="Q3273" s="294"/>
      <c r="R3273" s="471"/>
      <c r="S3273" s="472"/>
      <c r="T3273" s="289"/>
    </row>
    <row r="3274" spans="2:24" ht="18.75" customHeight="1">
      <c r="B3274" s="292"/>
      <c r="C3274" s="343" t="s">
        <v>197</v>
      </c>
      <c r="D3274" s="310"/>
      <c r="E3274" s="310"/>
      <c r="F3274" s="310"/>
      <c r="G3274" s="310"/>
      <c r="H3274" s="310"/>
      <c r="I3274" s="310"/>
      <c r="J3274" s="310"/>
      <c r="K3274" s="310"/>
      <c r="L3274" s="310"/>
      <c r="M3274" s="310"/>
      <c r="N3274" s="310"/>
      <c r="O3274" s="311"/>
      <c r="P3274" s="312">
        <f t="shared" si="839"/>
        <v>0</v>
      </c>
      <c r="Q3274" s="294"/>
      <c r="R3274" s="471"/>
      <c r="S3274" s="472"/>
      <c r="T3274" s="289"/>
    </row>
    <row r="3275" spans="2:24" ht="18.75" customHeight="1">
      <c r="B3275" s="292"/>
      <c r="C3275" s="343" t="s">
        <v>198</v>
      </c>
      <c r="D3275" s="310"/>
      <c r="E3275" s="310"/>
      <c r="F3275" s="310"/>
      <c r="G3275" s="310"/>
      <c r="H3275" s="310"/>
      <c r="I3275" s="310"/>
      <c r="J3275" s="310"/>
      <c r="K3275" s="310"/>
      <c r="L3275" s="310"/>
      <c r="M3275" s="310"/>
      <c r="N3275" s="310"/>
      <c r="O3275" s="311"/>
      <c r="P3275" s="312">
        <f t="shared" si="839"/>
        <v>0</v>
      </c>
      <c r="Q3275" s="294"/>
      <c r="R3275" s="471"/>
      <c r="S3275" s="472"/>
      <c r="T3275" s="289"/>
    </row>
    <row r="3276" spans="2:24" ht="18.75" customHeight="1">
      <c r="B3276" s="292"/>
      <c r="C3276" s="343" t="s">
        <v>199</v>
      </c>
      <c r="D3276" s="310"/>
      <c r="E3276" s="310"/>
      <c r="F3276" s="310"/>
      <c r="G3276" s="310"/>
      <c r="H3276" s="310"/>
      <c r="I3276" s="310"/>
      <c r="J3276" s="310"/>
      <c r="K3276" s="310"/>
      <c r="L3276" s="310"/>
      <c r="M3276" s="310"/>
      <c r="N3276" s="310"/>
      <c r="O3276" s="311"/>
      <c r="P3276" s="312">
        <f t="shared" si="839"/>
        <v>0</v>
      </c>
      <c r="Q3276" s="294"/>
      <c r="R3276" s="471"/>
      <c r="S3276" s="472"/>
      <c r="T3276" s="289"/>
    </row>
    <row r="3277" spans="2:24" ht="18.75" customHeight="1">
      <c r="B3277" s="292"/>
      <c r="C3277" s="343" t="s">
        <v>200</v>
      </c>
      <c r="D3277" s="310"/>
      <c r="E3277" s="310"/>
      <c r="F3277" s="310"/>
      <c r="G3277" s="310"/>
      <c r="H3277" s="310"/>
      <c r="I3277" s="310"/>
      <c r="J3277" s="310"/>
      <c r="K3277" s="310"/>
      <c r="L3277" s="310"/>
      <c r="M3277" s="310"/>
      <c r="N3277" s="310"/>
      <c r="O3277" s="311"/>
      <c r="P3277" s="312">
        <f t="shared" si="839"/>
        <v>0</v>
      </c>
      <c r="Q3277" s="294"/>
      <c r="R3277" s="471"/>
      <c r="S3277" s="472"/>
      <c r="T3277" s="289"/>
    </row>
    <row r="3278" spans="2:24" ht="18.75" customHeight="1">
      <c r="B3278" s="292"/>
      <c r="C3278" s="343" t="s">
        <v>201</v>
      </c>
      <c r="D3278" s="310"/>
      <c r="E3278" s="310"/>
      <c r="F3278" s="310"/>
      <c r="G3278" s="310"/>
      <c r="H3278" s="310"/>
      <c r="I3278" s="310"/>
      <c r="J3278" s="310"/>
      <c r="K3278" s="310"/>
      <c r="L3278" s="310"/>
      <c r="M3278" s="310"/>
      <c r="N3278" s="310"/>
      <c r="O3278" s="311"/>
      <c r="P3278" s="312">
        <f t="shared" si="839"/>
        <v>0</v>
      </c>
      <c r="Q3278" s="294"/>
      <c r="R3278" s="471"/>
      <c r="S3278" s="472"/>
      <c r="T3278" s="289"/>
    </row>
    <row r="3279" spans="2:24" ht="18.75" customHeight="1">
      <c r="B3279" s="292"/>
      <c r="C3279" s="343" t="s">
        <v>202</v>
      </c>
      <c r="D3279" s="310"/>
      <c r="E3279" s="310"/>
      <c r="F3279" s="310"/>
      <c r="G3279" s="310"/>
      <c r="H3279" s="310"/>
      <c r="I3279" s="310"/>
      <c r="J3279" s="310"/>
      <c r="K3279" s="310"/>
      <c r="L3279" s="310"/>
      <c r="M3279" s="310"/>
      <c r="N3279" s="310"/>
      <c r="O3279" s="311"/>
      <c r="P3279" s="312">
        <f t="shared" si="839"/>
        <v>0</v>
      </c>
      <c r="Q3279" s="294"/>
      <c r="R3279" s="471"/>
      <c r="S3279" s="472"/>
      <c r="T3279" s="289"/>
    </row>
    <row r="3280" spans="2:24" ht="18.75" customHeight="1">
      <c r="B3280" s="292"/>
      <c r="C3280" s="343" t="s">
        <v>203</v>
      </c>
      <c r="D3280" s="310"/>
      <c r="E3280" s="310"/>
      <c r="F3280" s="310"/>
      <c r="G3280" s="310"/>
      <c r="H3280" s="310"/>
      <c r="I3280" s="310"/>
      <c r="J3280" s="310"/>
      <c r="K3280" s="310"/>
      <c r="L3280" s="310"/>
      <c r="M3280" s="310"/>
      <c r="N3280" s="310"/>
      <c r="O3280" s="311"/>
      <c r="P3280" s="312">
        <f t="shared" si="839"/>
        <v>0</v>
      </c>
      <c r="Q3280" s="294"/>
      <c r="R3280" s="471"/>
      <c r="S3280" s="472"/>
      <c r="T3280" s="289"/>
    </row>
    <row r="3281" spans="2:20" ht="18.75" customHeight="1">
      <c r="B3281" s="292"/>
      <c r="C3281" s="343" t="s">
        <v>204</v>
      </c>
      <c r="D3281" s="310"/>
      <c r="E3281" s="310"/>
      <c r="F3281" s="310"/>
      <c r="G3281" s="310"/>
      <c r="H3281" s="310"/>
      <c r="I3281" s="310"/>
      <c r="J3281" s="310"/>
      <c r="K3281" s="310"/>
      <c r="L3281" s="310"/>
      <c r="M3281" s="310"/>
      <c r="N3281" s="310"/>
      <c r="O3281" s="311"/>
      <c r="P3281" s="312">
        <f t="shared" si="839"/>
        <v>0</v>
      </c>
      <c r="Q3281" s="294"/>
      <c r="R3281" s="471"/>
      <c r="S3281" s="472"/>
      <c r="T3281" s="289"/>
    </row>
    <row r="3282" spans="2:20" ht="18.75" customHeight="1">
      <c r="B3282" s="292"/>
      <c r="C3282" s="338" t="s">
        <v>205</v>
      </c>
      <c r="D3282" s="344">
        <f t="shared" ref="D3282:O3282" si="840">SUBTOTAL(9,D3272:D3281)</f>
        <v>0</v>
      </c>
      <c r="E3282" s="344">
        <f t="shared" si="840"/>
        <v>0</v>
      </c>
      <c r="F3282" s="344">
        <f t="shared" si="840"/>
        <v>0</v>
      </c>
      <c r="G3282" s="344">
        <f t="shared" si="840"/>
        <v>0</v>
      </c>
      <c r="H3282" s="344">
        <f t="shared" si="840"/>
        <v>0</v>
      </c>
      <c r="I3282" s="344">
        <f t="shared" si="840"/>
        <v>0</v>
      </c>
      <c r="J3282" s="344">
        <f t="shared" si="840"/>
        <v>0</v>
      </c>
      <c r="K3282" s="344">
        <f t="shared" si="840"/>
        <v>0</v>
      </c>
      <c r="L3282" s="344">
        <f t="shared" si="840"/>
        <v>0</v>
      </c>
      <c r="M3282" s="344">
        <f t="shared" si="840"/>
        <v>0</v>
      </c>
      <c r="N3282" s="344">
        <f t="shared" si="840"/>
        <v>0</v>
      </c>
      <c r="O3282" s="345">
        <f t="shared" si="840"/>
        <v>0</v>
      </c>
      <c r="P3282" s="312">
        <f t="shared" si="839"/>
        <v>0</v>
      </c>
      <c r="Q3282" s="294"/>
      <c r="R3282" s="471"/>
      <c r="S3282" s="472"/>
      <c r="T3282" s="289"/>
    </row>
    <row r="3283" spans="2:20" ht="18.75" customHeight="1">
      <c r="B3283" s="292"/>
      <c r="C3283" s="313" t="s">
        <v>206</v>
      </c>
      <c r="D3283" s="315"/>
      <c r="E3283" s="315"/>
      <c r="F3283" s="315"/>
      <c r="G3283" s="315"/>
      <c r="H3283" s="315"/>
      <c r="I3283" s="315"/>
      <c r="J3283" s="315"/>
      <c r="K3283" s="315"/>
      <c r="L3283" s="315"/>
      <c r="M3283" s="315"/>
      <c r="N3283" s="315"/>
      <c r="O3283" s="316"/>
      <c r="P3283" s="312">
        <f t="shared" ref="P3283:P3293" si="841">SUM(D3283:O3283)</f>
        <v>0</v>
      </c>
      <c r="Q3283" s="294"/>
      <c r="R3283" s="471"/>
      <c r="S3283" s="472"/>
      <c r="T3283" s="289"/>
    </row>
    <row r="3284" spans="2:20" ht="18.75" customHeight="1">
      <c r="B3284" s="292"/>
      <c r="C3284" s="313" t="s">
        <v>207</v>
      </c>
      <c r="D3284" s="315"/>
      <c r="E3284" s="315"/>
      <c r="F3284" s="315"/>
      <c r="G3284" s="315"/>
      <c r="H3284" s="315"/>
      <c r="I3284" s="315"/>
      <c r="J3284" s="315"/>
      <c r="K3284" s="315"/>
      <c r="L3284" s="315"/>
      <c r="M3284" s="315"/>
      <c r="N3284" s="315"/>
      <c r="O3284" s="316"/>
      <c r="P3284" s="312">
        <f t="shared" si="841"/>
        <v>0</v>
      </c>
      <c r="Q3284" s="294"/>
      <c r="R3284" s="471"/>
      <c r="S3284" s="472"/>
      <c r="T3284" s="289"/>
    </row>
    <row r="3285" spans="2:20" ht="18.75" customHeight="1">
      <c r="B3285" s="292"/>
      <c r="C3285" s="338" t="s">
        <v>208</v>
      </c>
      <c r="D3285" s="344">
        <f t="shared" ref="D3285:O3285" si="842">SUBTOTAL(9,D3283:D3284)</f>
        <v>0</v>
      </c>
      <c r="E3285" s="344">
        <f t="shared" si="842"/>
        <v>0</v>
      </c>
      <c r="F3285" s="344">
        <f t="shared" si="842"/>
        <v>0</v>
      </c>
      <c r="G3285" s="344">
        <f t="shared" si="842"/>
        <v>0</v>
      </c>
      <c r="H3285" s="344">
        <f t="shared" si="842"/>
        <v>0</v>
      </c>
      <c r="I3285" s="344">
        <f t="shared" si="842"/>
        <v>0</v>
      </c>
      <c r="J3285" s="344">
        <f t="shared" si="842"/>
        <v>0</v>
      </c>
      <c r="K3285" s="344">
        <f t="shared" si="842"/>
        <v>0</v>
      </c>
      <c r="L3285" s="344">
        <f t="shared" si="842"/>
        <v>0</v>
      </c>
      <c r="M3285" s="344">
        <f t="shared" si="842"/>
        <v>0</v>
      </c>
      <c r="N3285" s="344">
        <f t="shared" si="842"/>
        <v>0</v>
      </c>
      <c r="O3285" s="345">
        <f t="shared" si="842"/>
        <v>0</v>
      </c>
      <c r="P3285" s="312">
        <f t="shared" si="841"/>
        <v>0</v>
      </c>
      <c r="Q3285" s="294"/>
      <c r="R3285" s="471"/>
      <c r="S3285" s="472"/>
      <c r="T3285" s="289"/>
    </row>
    <row r="3286" spans="2:20" ht="18.75" customHeight="1">
      <c r="B3286" s="292"/>
      <c r="C3286" s="313" t="s">
        <v>209</v>
      </c>
      <c r="D3286" s="315"/>
      <c r="E3286" s="315"/>
      <c r="F3286" s="315"/>
      <c r="G3286" s="315"/>
      <c r="H3286" s="315"/>
      <c r="I3286" s="315"/>
      <c r="J3286" s="315"/>
      <c r="K3286" s="315"/>
      <c r="L3286" s="315"/>
      <c r="M3286" s="315"/>
      <c r="N3286" s="315"/>
      <c r="O3286" s="316"/>
      <c r="P3286" s="312">
        <f t="shared" si="841"/>
        <v>0</v>
      </c>
      <c r="Q3286" s="294"/>
      <c r="R3286" s="471"/>
      <c r="S3286" s="472"/>
      <c r="T3286" s="289"/>
    </row>
    <row r="3287" spans="2:20" ht="18.75" customHeight="1">
      <c r="B3287" s="292"/>
      <c r="C3287" s="313" t="s">
        <v>210</v>
      </c>
      <c r="D3287" s="315"/>
      <c r="E3287" s="315"/>
      <c r="F3287" s="315"/>
      <c r="G3287" s="315"/>
      <c r="H3287" s="315"/>
      <c r="I3287" s="315"/>
      <c r="J3287" s="315"/>
      <c r="K3287" s="315"/>
      <c r="L3287" s="315"/>
      <c r="M3287" s="315"/>
      <c r="N3287" s="315"/>
      <c r="O3287" s="316"/>
      <c r="P3287" s="312">
        <f t="shared" si="841"/>
        <v>0</v>
      </c>
      <c r="Q3287" s="294"/>
      <c r="R3287" s="471"/>
      <c r="S3287" s="472"/>
      <c r="T3287" s="289"/>
    </row>
    <row r="3288" spans="2:20" ht="18.75" customHeight="1">
      <c r="B3288" s="292"/>
      <c r="C3288" s="313" t="s">
        <v>211</v>
      </c>
      <c r="D3288" s="315"/>
      <c r="E3288" s="315"/>
      <c r="F3288" s="315"/>
      <c r="G3288" s="315"/>
      <c r="H3288" s="315"/>
      <c r="I3288" s="315"/>
      <c r="J3288" s="315"/>
      <c r="K3288" s="315"/>
      <c r="L3288" s="315"/>
      <c r="M3288" s="315"/>
      <c r="N3288" s="315"/>
      <c r="O3288" s="316"/>
      <c r="P3288" s="312">
        <f t="shared" si="841"/>
        <v>0</v>
      </c>
      <c r="Q3288" s="294"/>
      <c r="R3288" s="471"/>
      <c r="S3288" s="472"/>
      <c r="T3288" s="289"/>
    </row>
    <row r="3289" spans="2:20" ht="18.75" customHeight="1">
      <c r="B3289" s="292"/>
      <c r="C3289" s="313" t="s">
        <v>212</v>
      </c>
      <c r="D3289" s="315"/>
      <c r="E3289" s="315"/>
      <c r="F3289" s="315"/>
      <c r="G3289" s="315"/>
      <c r="H3289" s="315"/>
      <c r="I3289" s="315"/>
      <c r="J3289" s="315"/>
      <c r="K3289" s="315"/>
      <c r="L3289" s="315"/>
      <c r="M3289" s="315"/>
      <c r="N3289" s="315"/>
      <c r="O3289" s="316"/>
      <c r="P3289" s="312">
        <f t="shared" si="841"/>
        <v>0</v>
      </c>
      <c r="Q3289" s="294"/>
      <c r="R3289" s="471"/>
      <c r="S3289" s="472"/>
      <c r="T3289" s="289"/>
    </row>
    <row r="3290" spans="2:20" ht="18.75" customHeight="1">
      <c r="B3290" s="292"/>
      <c r="C3290" s="342" t="s">
        <v>213</v>
      </c>
      <c r="D3290" s="310"/>
      <c r="E3290" s="310"/>
      <c r="F3290" s="310"/>
      <c r="G3290" s="310"/>
      <c r="H3290" s="310"/>
      <c r="I3290" s="310"/>
      <c r="J3290" s="310"/>
      <c r="K3290" s="310"/>
      <c r="L3290" s="310"/>
      <c r="M3290" s="310"/>
      <c r="N3290" s="310"/>
      <c r="O3290" s="311"/>
      <c r="P3290" s="312">
        <f t="shared" si="841"/>
        <v>0</v>
      </c>
      <c r="Q3290" s="294"/>
      <c r="R3290" s="471"/>
      <c r="S3290" s="472"/>
      <c r="T3290" s="289"/>
    </row>
    <row r="3291" spans="2:20" ht="18.75" customHeight="1">
      <c r="B3291" s="292"/>
      <c r="C3291" s="346" t="s">
        <v>214</v>
      </c>
      <c r="D3291" s="310"/>
      <c r="E3291" s="310"/>
      <c r="F3291" s="310"/>
      <c r="G3291" s="310"/>
      <c r="H3291" s="310"/>
      <c r="I3291" s="310"/>
      <c r="J3291" s="310"/>
      <c r="K3291" s="310"/>
      <c r="L3291" s="310"/>
      <c r="M3291" s="310"/>
      <c r="N3291" s="310"/>
      <c r="O3291" s="311"/>
      <c r="P3291" s="312">
        <f t="shared" si="841"/>
        <v>0</v>
      </c>
      <c r="Q3291" s="294"/>
      <c r="R3291" s="471"/>
      <c r="S3291" s="472"/>
      <c r="T3291" s="289"/>
    </row>
    <row r="3292" spans="2:20" ht="18.75" customHeight="1">
      <c r="B3292" s="292"/>
      <c r="C3292" s="347" t="s">
        <v>215</v>
      </c>
      <c r="D3292" s="318"/>
      <c r="E3292" s="318"/>
      <c r="F3292" s="318"/>
      <c r="G3292" s="318"/>
      <c r="H3292" s="318"/>
      <c r="I3292" s="318"/>
      <c r="J3292" s="318"/>
      <c r="K3292" s="318"/>
      <c r="L3292" s="318"/>
      <c r="M3292" s="318"/>
      <c r="N3292" s="318"/>
      <c r="O3292" s="319"/>
      <c r="P3292" s="320">
        <f t="shared" si="841"/>
        <v>0</v>
      </c>
      <c r="Q3292" s="294"/>
      <c r="R3292" s="473"/>
      <c r="S3292" s="474"/>
      <c r="T3292" s="289"/>
    </row>
    <row r="3293" spans="2:20" ht="18.75" customHeight="1">
      <c r="B3293" s="292"/>
      <c r="C3293" s="348" t="s">
        <v>216</v>
      </c>
      <c r="D3293" s="322">
        <f t="shared" ref="D3293:O3293" si="843">SUBTOTAL(9,D3272:D3292)</f>
        <v>0</v>
      </c>
      <c r="E3293" s="322">
        <f t="shared" si="843"/>
        <v>0</v>
      </c>
      <c r="F3293" s="322">
        <f t="shared" si="843"/>
        <v>0</v>
      </c>
      <c r="G3293" s="322">
        <f t="shared" si="843"/>
        <v>0</v>
      </c>
      <c r="H3293" s="322">
        <f t="shared" si="843"/>
        <v>0</v>
      </c>
      <c r="I3293" s="322">
        <f t="shared" si="843"/>
        <v>0</v>
      </c>
      <c r="J3293" s="322">
        <f t="shared" si="843"/>
        <v>0</v>
      </c>
      <c r="K3293" s="322">
        <f t="shared" si="843"/>
        <v>0</v>
      </c>
      <c r="L3293" s="322">
        <f t="shared" si="843"/>
        <v>0</v>
      </c>
      <c r="M3293" s="322">
        <f t="shared" si="843"/>
        <v>0</v>
      </c>
      <c r="N3293" s="322">
        <f t="shared" si="843"/>
        <v>0</v>
      </c>
      <c r="O3293" s="323">
        <f t="shared" si="843"/>
        <v>0</v>
      </c>
      <c r="P3293" s="324">
        <f t="shared" si="841"/>
        <v>0</v>
      </c>
      <c r="Q3293" s="294"/>
      <c r="R3293" s="475"/>
      <c r="S3293" s="476"/>
      <c r="T3293" s="289"/>
    </row>
    <row r="3294" spans="2:20" ht="6" customHeight="1">
      <c r="B3294" s="292"/>
      <c r="C3294" s="294"/>
      <c r="D3294" s="294"/>
      <c r="E3294" s="294"/>
      <c r="F3294" s="294"/>
      <c r="G3294" s="294"/>
      <c r="H3294" s="294"/>
      <c r="I3294" s="294"/>
      <c r="J3294" s="294"/>
      <c r="K3294" s="294"/>
      <c r="L3294" s="294"/>
      <c r="M3294" s="294"/>
      <c r="N3294" s="294"/>
      <c r="O3294" s="294"/>
      <c r="P3294" s="294"/>
      <c r="Q3294" s="294"/>
      <c r="R3294" s="325"/>
      <c r="S3294" s="325"/>
      <c r="T3294" s="289"/>
    </row>
    <row r="3295" spans="2:20" ht="18.75" customHeight="1">
      <c r="B3295" s="326"/>
      <c r="C3295" s="342" t="s">
        <v>217</v>
      </c>
      <c r="D3295" s="327"/>
      <c r="E3295" s="327"/>
      <c r="F3295" s="327"/>
      <c r="G3295" s="327"/>
      <c r="H3295" s="327"/>
      <c r="I3295" s="327"/>
      <c r="J3295" s="327"/>
      <c r="K3295" s="327"/>
      <c r="L3295" s="327"/>
      <c r="M3295" s="327"/>
      <c r="N3295" s="327"/>
      <c r="O3295" s="328"/>
      <c r="P3295" s="329">
        <f t="shared" ref="P3295:P3296" si="844">SUM(D3295:O3295)</f>
        <v>0</v>
      </c>
      <c r="Q3295" s="294"/>
      <c r="R3295" s="471"/>
      <c r="S3295" s="472"/>
      <c r="T3295" s="289"/>
    </row>
    <row r="3296" spans="2:20" ht="18.75" customHeight="1">
      <c r="B3296" s="326"/>
      <c r="C3296" s="342" t="s">
        <v>218</v>
      </c>
      <c r="D3296" s="327"/>
      <c r="E3296" s="327"/>
      <c r="F3296" s="327"/>
      <c r="G3296" s="327"/>
      <c r="H3296" s="327"/>
      <c r="I3296" s="327"/>
      <c r="J3296" s="327"/>
      <c r="K3296" s="327"/>
      <c r="L3296" s="327"/>
      <c r="M3296" s="327"/>
      <c r="N3296" s="330"/>
      <c r="O3296" s="331"/>
      <c r="P3296" s="332">
        <f t="shared" si="844"/>
        <v>0</v>
      </c>
      <c r="Q3296" s="294"/>
      <c r="R3296" s="473"/>
      <c r="S3296" s="474"/>
      <c r="T3296" s="289"/>
    </row>
    <row r="3297" spans="2:24" s="308" customFormat="1" ht="18.75" customHeight="1">
      <c r="B3297" s="301"/>
      <c r="C3297" s="294"/>
      <c r="D3297" s="294"/>
      <c r="E3297" s="294"/>
      <c r="F3297" s="294"/>
      <c r="G3297" s="294"/>
      <c r="H3297" s="294"/>
      <c r="I3297" s="294"/>
      <c r="J3297" s="294"/>
      <c r="K3297" s="294"/>
      <c r="L3297" s="294"/>
      <c r="M3297" s="294"/>
      <c r="N3297" s="349" t="s">
        <v>219</v>
      </c>
      <c r="O3297" s="349"/>
      <c r="P3297" s="335">
        <f t="shared" si="835"/>
        <v>0</v>
      </c>
      <c r="Q3297" s="306"/>
      <c r="R3297" s="477"/>
      <c r="S3297" s="478"/>
      <c r="T3297" s="307"/>
    </row>
    <row r="3298" spans="2:24" ht="30" customHeight="1">
      <c r="B3298" s="289"/>
      <c r="C3298" s="294"/>
      <c r="D3298" s="294"/>
      <c r="E3298" s="294"/>
      <c r="F3298" s="294"/>
      <c r="G3298" s="294"/>
      <c r="H3298" s="294"/>
      <c r="I3298" s="294"/>
      <c r="J3298" s="294"/>
      <c r="K3298" s="294"/>
      <c r="L3298" s="294"/>
      <c r="M3298" s="294"/>
      <c r="N3298" s="294"/>
      <c r="O3298" s="294"/>
      <c r="P3298" s="294"/>
      <c r="Q3298" s="294"/>
      <c r="R3298" s="294"/>
      <c r="S3298" s="294"/>
      <c r="T3298" s="289"/>
    </row>
    <row r="3299" spans="2:24" ht="18.75" customHeight="1">
      <c r="B3299" s="292">
        <f t="shared" ref="B3299" si="845">D3299</f>
        <v>0</v>
      </c>
      <c r="C3299" s="337" t="s">
        <v>183</v>
      </c>
      <c r="D3299" s="479"/>
      <c r="E3299" s="480"/>
      <c r="F3299" s="480"/>
      <c r="G3299" s="480"/>
      <c r="H3299" s="480"/>
      <c r="I3299" s="481"/>
      <c r="J3299" s="294"/>
      <c r="K3299" s="294"/>
      <c r="L3299" s="295"/>
      <c r="M3299" s="294"/>
      <c r="N3299" s="294"/>
      <c r="O3299" s="294"/>
      <c r="P3299" s="296"/>
      <c r="Q3299" s="294"/>
      <c r="R3299" s="296"/>
      <c r="S3299" s="296"/>
      <c r="T3299" s="289"/>
    </row>
    <row r="3300" spans="2:24" ht="18.75" customHeight="1">
      <c r="B3300" s="292"/>
      <c r="C3300" s="338" t="s">
        <v>184</v>
      </c>
      <c r="D3300" s="479"/>
      <c r="E3300" s="480"/>
      <c r="F3300" s="480"/>
      <c r="G3300" s="480"/>
      <c r="H3300" s="480"/>
      <c r="I3300" s="481"/>
      <c r="J3300" s="294"/>
      <c r="K3300" s="295"/>
      <c r="L3300" s="294"/>
      <c r="M3300" s="294"/>
      <c r="N3300" s="294"/>
      <c r="O3300" s="294"/>
      <c r="P3300" s="296"/>
      <c r="Q3300" s="294"/>
      <c r="R3300" s="296"/>
      <c r="S3300" s="296"/>
      <c r="T3300" s="289"/>
    </row>
    <row r="3301" spans="2:24" ht="18.75" customHeight="1">
      <c r="B3301" s="292">
        <f t="shared" ref="B3301:B3303" si="846">D3301</f>
        <v>0</v>
      </c>
      <c r="C3301" s="338" t="s">
        <v>8</v>
      </c>
      <c r="D3301" s="479"/>
      <c r="E3301" s="480"/>
      <c r="F3301" s="480"/>
      <c r="G3301" s="480"/>
      <c r="H3301" s="480"/>
      <c r="I3301" s="481"/>
      <c r="J3301" s="294"/>
      <c r="K3301" s="294"/>
      <c r="L3301" s="295"/>
      <c r="M3301" s="294"/>
      <c r="N3301" s="294"/>
      <c r="O3301" s="294"/>
      <c r="P3301" s="296"/>
      <c r="Q3301" s="294"/>
      <c r="R3301" s="339" t="s">
        <v>185</v>
      </c>
      <c r="S3301" s="340"/>
      <c r="T3301" s="289"/>
    </row>
    <row r="3302" spans="2:24" ht="18.75" customHeight="1">
      <c r="B3302" s="292">
        <f t="shared" si="846"/>
        <v>0</v>
      </c>
      <c r="C3302" s="338" t="s">
        <v>186</v>
      </c>
      <c r="D3302" s="479"/>
      <c r="E3302" s="480"/>
      <c r="F3302" s="480"/>
      <c r="G3302" s="480"/>
      <c r="H3302" s="480"/>
      <c r="I3302" s="481"/>
      <c r="J3302" s="294"/>
      <c r="K3302" s="294"/>
      <c r="L3302" s="295"/>
      <c r="M3302" s="294"/>
      <c r="N3302" s="294"/>
      <c r="O3302" s="294"/>
      <c r="P3302" s="296"/>
      <c r="Q3302" s="294"/>
      <c r="R3302" s="298" t="s">
        <v>189</v>
      </c>
      <c r="S3302" s="299"/>
      <c r="T3302" s="289"/>
    </row>
    <row r="3303" spans="2:24" ht="18.75" customHeight="1">
      <c r="B3303" s="292">
        <f t="shared" si="846"/>
        <v>0</v>
      </c>
      <c r="C3303" s="338" t="s">
        <v>190</v>
      </c>
      <c r="D3303" s="479"/>
      <c r="E3303" s="480"/>
      <c r="F3303" s="480"/>
      <c r="G3303" s="480"/>
      <c r="H3303" s="480"/>
      <c r="I3303" s="481"/>
      <c r="J3303" s="294"/>
      <c r="K3303" s="294"/>
      <c r="L3303" s="295"/>
      <c r="M3303" s="294"/>
      <c r="N3303" s="294"/>
      <c r="O3303" s="294"/>
      <c r="P3303" s="296"/>
      <c r="Q3303" s="294"/>
      <c r="R3303" s="298" t="s">
        <v>191</v>
      </c>
      <c r="S3303" s="299"/>
      <c r="T3303" s="289"/>
    </row>
    <row r="3304" spans="2:24" ht="18.75" customHeight="1">
      <c r="B3304" s="292"/>
      <c r="C3304" s="338" t="s">
        <v>172</v>
      </c>
      <c r="D3304" s="471"/>
      <c r="E3304" s="482"/>
      <c r="F3304" s="482"/>
      <c r="G3304" s="482"/>
      <c r="H3304" s="482"/>
      <c r="I3304" s="472"/>
      <c r="J3304" s="294"/>
      <c r="K3304" s="295"/>
      <c r="L3304" s="294"/>
      <c r="M3304" s="294"/>
      <c r="N3304" s="294"/>
      <c r="O3304" s="294"/>
      <c r="P3304" s="296"/>
      <c r="Q3304" s="294"/>
      <c r="R3304" s="298" t="s">
        <v>192</v>
      </c>
      <c r="S3304" s="299"/>
      <c r="T3304" s="289"/>
    </row>
    <row r="3305" spans="2:24" ht="18.75" customHeight="1">
      <c r="B3305" s="341">
        <f t="shared" ref="B3305" si="847">D3305</f>
        <v>0</v>
      </c>
      <c r="C3305" s="338" t="s">
        <v>193</v>
      </c>
      <c r="D3305" s="483"/>
      <c r="E3305" s="484"/>
      <c r="F3305" s="484"/>
      <c r="G3305" s="484"/>
      <c r="H3305" s="484"/>
      <c r="I3305" s="485"/>
      <c r="J3305" s="294"/>
      <c r="K3305" s="295"/>
      <c r="L3305" s="294"/>
      <c r="M3305" s="294"/>
      <c r="N3305" s="294"/>
      <c r="O3305" s="294"/>
      <c r="P3305" s="296"/>
      <c r="Q3305" s="294"/>
      <c r="R3305" s="296"/>
      <c r="S3305" s="296"/>
      <c r="T3305" s="289"/>
    </row>
    <row r="3306" spans="2:24" ht="12" customHeight="1">
      <c r="B3306" s="292"/>
      <c r="C3306" s="294"/>
      <c r="D3306" s="294"/>
      <c r="E3306" s="294"/>
      <c r="F3306" s="294"/>
      <c r="G3306" s="294"/>
      <c r="H3306" s="294"/>
      <c r="I3306" s="294"/>
      <c r="J3306" s="294"/>
      <c r="K3306" s="294"/>
      <c r="L3306" s="294"/>
      <c r="M3306" s="294"/>
      <c r="N3306" s="294"/>
      <c r="O3306" s="294"/>
      <c r="P3306" s="294"/>
      <c r="Q3306" s="294"/>
      <c r="R3306" s="294"/>
      <c r="S3306" s="294"/>
      <c r="T3306" s="289"/>
    </row>
    <row r="3307" spans="2:24" s="308" customFormat="1" ht="18.75" customHeight="1">
      <c r="B3307" s="301"/>
      <c r="C3307" s="338" t="s">
        <v>187</v>
      </c>
      <c r="D3307" s="303"/>
      <c r="E3307" s="303"/>
      <c r="F3307" s="303"/>
      <c r="G3307" s="303"/>
      <c r="H3307" s="303"/>
      <c r="I3307" s="303"/>
      <c r="J3307" s="303"/>
      <c r="K3307" s="303"/>
      <c r="L3307" s="303"/>
      <c r="M3307" s="303"/>
      <c r="N3307" s="303"/>
      <c r="O3307" s="304"/>
      <c r="P3307" s="305" t="s">
        <v>188</v>
      </c>
      <c r="Q3307" s="306"/>
      <c r="R3307" s="486" t="s">
        <v>194</v>
      </c>
      <c r="S3307" s="487"/>
      <c r="T3307" s="307"/>
      <c r="V3307" s="288"/>
      <c r="W3307" s="288"/>
      <c r="X3307" s="288"/>
    </row>
    <row r="3308" spans="2:24" ht="6" customHeight="1">
      <c r="B3308" s="292"/>
      <c r="C3308" s="294"/>
      <c r="D3308" s="294"/>
      <c r="E3308" s="294"/>
      <c r="F3308" s="294"/>
      <c r="G3308" s="294"/>
      <c r="H3308" s="294"/>
      <c r="I3308" s="294"/>
      <c r="J3308" s="294"/>
      <c r="K3308" s="294"/>
      <c r="L3308" s="294"/>
      <c r="M3308" s="294"/>
      <c r="N3308" s="294"/>
      <c r="O3308" s="294"/>
      <c r="P3308" s="294"/>
      <c r="Q3308" s="294"/>
      <c r="R3308" s="294"/>
      <c r="S3308" s="294"/>
      <c r="T3308" s="289"/>
    </row>
    <row r="3309" spans="2:24" ht="18.75" customHeight="1">
      <c r="B3309" s="292"/>
      <c r="C3309" s="342" t="s">
        <v>195</v>
      </c>
      <c r="D3309" s="310"/>
      <c r="E3309" s="310"/>
      <c r="F3309" s="310"/>
      <c r="G3309" s="310"/>
      <c r="H3309" s="310"/>
      <c r="I3309" s="310"/>
      <c r="J3309" s="310"/>
      <c r="K3309" s="310"/>
      <c r="L3309" s="310"/>
      <c r="M3309" s="310"/>
      <c r="N3309" s="310"/>
      <c r="O3309" s="311"/>
      <c r="P3309" s="312">
        <f t="shared" ref="P3309:P3319" si="848">SUM(D3309:O3309)</f>
        <v>0</v>
      </c>
      <c r="Q3309" s="294"/>
      <c r="R3309" s="471"/>
      <c r="S3309" s="472"/>
      <c r="T3309" s="289"/>
    </row>
    <row r="3310" spans="2:24" ht="18.75" customHeight="1">
      <c r="B3310" s="292"/>
      <c r="C3310" s="342" t="s">
        <v>196</v>
      </c>
      <c r="D3310" s="155"/>
      <c r="E3310" s="155"/>
      <c r="F3310" s="155"/>
      <c r="G3310" s="155"/>
      <c r="H3310" s="155"/>
      <c r="I3310" s="155"/>
      <c r="J3310" s="155"/>
      <c r="K3310" s="155"/>
      <c r="L3310" s="155"/>
      <c r="M3310" s="155"/>
      <c r="N3310" s="155"/>
      <c r="O3310" s="156"/>
      <c r="P3310" s="312">
        <f t="shared" si="848"/>
        <v>0</v>
      </c>
      <c r="Q3310" s="294"/>
      <c r="R3310" s="471"/>
      <c r="S3310" s="472"/>
      <c r="T3310" s="289"/>
    </row>
    <row r="3311" spans="2:24" ht="18.75" customHeight="1">
      <c r="B3311" s="292"/>
      <c r="C3311" s="343" t="s">
        <v>197</v>
      </c>
      <c r="D3311" s="310"/>
      <c r="E3311" s="310"/>
      <c r="F3311" s="310"/>
      <c r="G3311" s="310"/>
      <c r="H3311" s="310"/>
      <c r="I3311" s="310"/>
      <c r="J3311" s="310"/>
      <c r="K3311" s="310"/>
      <c r="L3311" s="310"/>
      <c r="M3311" s="310"/>
      <c r="N3311" s="310"/>
      <c r="O3311" s="311"/>
      <c r="P3311" s="312">
        <f t="shared" si="848"/>
        <v>0</v>
      </c>
      <c r="Q3311" s="294"/>
      <c r="R3311" s="471"/>
      <c r="S3311" s="472"/>
      <c r="T3311" s="289"/>
    </row>
    <row r="3312" spans="2:24" ht="18.75" customHeight="1">
      <c r="B3312" s="292"/>
      <c r="C3312" s="343" t="s">
        <v>198</v>
      </c>
      <c r="D3312" s="310"/>
      <c r="E3312" s="310"/>
      <c r="F3312" s="310"/>
      <c r="G3312" s="310"/>
      <c r="H3312" s="310"/>
      <c r="I3312" s="310"/>
      <c r="J3312" s="310"/>
      <c r="K3312" s="310"/>
      <c r="L3312" s="310"/>
      <c r="M3312" s="310"/>
      <c r="N3312" s="310"/>
      <c r="O3312" s="311"/>
      <c r="P3312" s="312">
        <f t="shared" si="848"/>
        <v>0</v>
      </c>
      <c r="Q3312" s="294"/>
      <c r="R3312" s="471"/>
      <c r="S3312" s="472"/>
      <c r="T3312" s="289"/>
    </row>
    <row r="3313" spans="2:20" ht="18.75" customHeight="1">
      <c r="B3313" s="292"/>
      <c r="C3313" s="343" t="s">
        <v>199</v>
      </c>
      <c r="D3313" s="310"/>
      <c r="E3313" s="310"/>
      <c r="F3313" s="310"/>
      <c r="G3313" s="310"/>
      <c r="H3313" s="310"/>
      <c r="I3313" s="310"/>
      <c r="J3313" s="310"/>
      <c r="K3313" s="310"/>
      <c r="L3313" s="310"/>
      <c r="M3313" s="310"/>
      <c r="N3313" s="310"/>
      <c r="O3313" s="311"/>
      <c r="P3313" s="312">
        <f t="shared" si="848"/>
        <v>0</v>
      </c>
      <c r="Q3313" s="294"/>
      <c r="R3313" s="471"/>
      <c r="S3313" s="472"/>
      <c r="T3313" s="289"/>
    </row>
    <row r="3314" spans="2:20" ht="18.75" customHeight="1">
      <c r="B3314" s="292"/>
      <c r="C3314" s="343" t="s">
        <v>200</v>
      </c>
      <c r="D3314" s="310"/>
      <c r="E3314" s="310"/>
      <c r="F3314" s="310"/>
      <c r="G3314" s="310"/>
      <c r="H3314" s="310"/>
      <c r="I3314" s="310"/>
      <c r="J3314" s="310"/>
      <c r="K3314" s="310"/>
      <c r="L3314" s="310"/>
      <c r="M3314" s="310"/>
      <c r="N3314" s="310"/>
      <c r="O3314" s="311"/>
      <c r="P3314" s="312">
        <f t="shared" si="848"/>
        <v>0</v>
      </c>
      <c r="Q3314" s="294"/>
      <c r="R3314" s="471"/>
      <c r="S3314" s="472"/>
      <c r="T3314" s="289"/>
    </row>
    <row r="3315" spans="2:20" ht="18.75" customHeight="1">
      <c r="B3315" s="292"/>
      <c r="C3315" s="343" t="s">
        <v>201</v>
      </c>
      <c r="D3315" s="310"/>
      <c r="E3315" s="310"/>
      <c r="F3315" s="310"/>
      <c r="G3315" s="310"/>
      <c r="H3315" s="310"/>
      <c r="I3315" s="310"/>
      <c r="J3315" s="310"/>
      <c r="K3315" s="310"/>
      <c r="L3315" s="310"/>
      <c r="M3315" s="310"/>
      <c r="N3315" s="310"/>
      <c r="O3315" s="311"/>
      <c r="P3315" s="312">
        <f t="shared" si="848"/>
        <v>0</v>
      </c>
      <c r="Q3315" s="294"/>
      <c r="R3315" s="471"/>
      <c r="S3315" s="472"/>
      <c r="T3315" s="289"/>
    </row>
    <row r="3316" spans="2:20" ht="18.75" customHeight="1">
      <c r="B3316" s="292"/>
      <c r="C3316" s="343" t="s">
        <v>202</v>
      </c>
      <c r="D3316" s="310"/>
      <c r="E3316" s="310"/>
      <c r="F3316" s="310"/>
      <c r="G3316" s="310"/>
      <c r="H3316" s="310"/>
      <c r="I3316" s="310"/>
      <c r="J3316" s="310"/>
      <c r="K3316" s="310"/>
      <c r="L3316" s="310"/>
      <c r="M3316" s="310"/>
      <c r="N3316" s="310"/>
      <c r="O3316" s="311"/>
      <c r="P3316" s="312">
        <f t="shared" si="848"/>
        <v>0</v>
      </c>
      <c r="Q3316" s="294"/>
      <c r="R3316" s="471"/>
      <c r="S3316" s="472"/>
      <c r="T3316" s="289"/>
    </row>
    <row r="3317" spans="2:20" ht="18.75" customHeight="1">
      <c r="B3317" s="292"/>
      <c r="C3317" s="343" t="s">
        <v>203</v>
      </c>
      <c r="D3317" s="310"/>
      <c r="E3317" s="310"/>
      <c r="F3317" s="310"/>
      <c r="G3317" s="310"/>
      <c r="H3317" s="310"/>
      <c r="I3317" s="310"/>
      <c r="J3317" s="310"/>
      <c r="K3317" s="310"/>
      <c r="L3317" s="310"/>
      <c r="M3317" s="310"/>
      <c r="N3317" s="310"/>
      <c r="O3317" s="311"/>
      <c r="P3317" s="312">
        <f t="shared" si="848"/>
        <v>0</v>
      </c>
      <c r="Q3317" s="294"/>
      <c r="R3317" s="471"/>
      <c r="S3317" s="472"/>
      <c r="T3317" s="289"/>
    </row>
    <row r="3318" spans="2:20" ht="18.75" customHeight="1">
      <c r="B3318" s="292"/>
      <c r="C3318" s="343" t="s">
        <v>204</v>
      </c>
      <c r="D3318" s="310"/>
      <c r="E3318" s="310"/>
      <c r="F3318" s="310"/>
      <c r="G3318" s="310"/>
      <c r="H3318" s="310"/>
      <c r="I3318" s="310"/>
      <c r="J3318" s="310"/>
      <c r="K3318" s="310"/>
      <c r="L3318" s="310"/>
      <c r="M3318" s="310"/>
      <c r="N3318" s="310"/>
      <c r="O3318" s="311"/>
      <c r="P3318" s="312">
        <f t="shared" si="848"/>
        <v>0</v>
      </c>
      <c r="Q3318" s="294"/>
      <c r="R3318" s="471"/>
      <c r="S3318" s="472"/>
      <c r="T3318" s="289"/>
    </row>
    <row r="3319" spans="2:20" ht="18.75" customHeight="1">
      <c r="B3319" s="292"/>
      <c r="C3319" s="338" t="s">
        <v>205</v>
      </c>
      <c r="D3319" s="344">
        <f t="shared" ref="D3319:O3319" si="849">SUBTOTAL(9,D3309:D3318)</f>
        <v>0</v>
      </c>
      <c r="E3319" s="344">
        <f t="shared" si="849"/>
        <v>0</v>
      </c>
      <c r="F3319" s="344">
        <f t="shared" si="849"/>
        <v>0</v>
      </c>
      <c r="G3319" s="344">
        <f t="shared" si="849"/>
        <v>0</v>
      </c>
      <c r="H3319" s="344">
        <f t="shared" si="849"/>
        <v>0</v>
      </c>
      <c r="I3319" s="344">
        <f t="shared" si="849"/>
        <v>0</v>
      </c>
      <c r="J3319" s="344">
        <f t="shared" si="849"/>
        <v>0</v>
      </c>
      <c r="K3319" s="344">
        <f t="shared" si="849"/>
        <v>0</v>
      </c>
      <c r="L3319" s="344">
        <f t="shared" si="849"/>
        <v>0</v>
      </c>
      <c r="M3319" s="344">
        <f t="shared" si="849"/>
        <v>0</v>
      </c>
      <c r="N3319" s="344">
        <f t="shared" si="849"/>
        <v>0</v>
      </c>
      <c r="O3319" s="345">
        <f t="shared" si="849"/>
        <v>0</v>
      </c>
      <c r="P3319" s="312">
        <f t="shared" si="848"/>
        <v>0</v>
      </c>
      <c r="Q3319" s="294"/>
      <c r="R3319" s="471"/>
      <c r="S3319" s="472"/>
      <c r="T3319" s="289"/>
    </row>
    <row r="3320" spans="2:20" ht="18.75" customHeight="1">
      <c r="B3320" s="292"/>
      <c r="C3320" s="313" t="s">
        <v>206</v>
      </c>
      <c r="D3320" s="315"/>
      <c r="E3320" s="315"/>
      <c r="F3320" s="315"/>
      <c r="G3320" s="315"/>
      <c r="H3320" s="315"/>
      <c r="I3320" s="315"/>
      <c r="J3320" s="315"/>
      <c r="K3320" s="315"/>
      <c r="L3320" s="315"/>
      <c r="M3320" s="315"/>
      <c r="N3320" s="315"/>
      <c r="O3320" s="316"/>
      <c r="P3320" s="312">
        <f t="shared" ref="P3320:P3330" si="850">SUM(D3320:O3320)</f>
        <v>0</v>
      </c>
      <c r="Q3320" s="294"/>
      <c r="R3320" s="471"/>
      <c r="S3320" s="472"/>
      <c r="T3320" s="289"/>
    </row>
    <row r="3321" spans="2:20" ht="18.75" customHeight="1">
      <c r="B3321" s="292"/>
      <c r="C3321" s="313" t="s">
        <v>207</v>
      </c>
      <c r="D3321" s="315"/>
      <c r="E3321" s="315"/>
      <c r="F3321" s="315"/>
      <c r="G3321" s="315"/>
      <c r="H3321" s="315"/>
      <c r="I3321" s="315"/>
      <c r="J3321" s="315"/>
      <c r="K3321" s="315"/>
      <c r="L3321" s="315"/>
      <c r="M3321" s="315"/>
      <c r="N3321" s="315"/>
      <c r="O3321" s="316"/>
      <c r="P3321" s="312">
        <f t="shared" si="850"/>
        <v>0</v>
      </c>
      <c r="Q3321" s="294"/>
      <c r="R3321" s="471"/>
      <c r="S3321" s="472"/>
      <c r="T3321" s="289"/>
    </row>
    <row r="3322" spans="2:20" ht="18.75" customHeight="1">
      <c r="B3322" s="292"/>
      <c r="C3322" s="338" t="s">
        <v>208</v>
      </c>
      <c r="D3322" s="344">
        <f t="shared" ref="D3322:O3322" si="851">SUBTOTAL(9,D3320:D3321)</f>
        <v>0</v>
      </c>
      <c r="E3322" s="344">
        <f t="shared" si="851"/>
        <v>0</v>
      </c>
      <c r="F3322" s="344">
        <f t="shared" si="851"/>
        <v>0</v>
      </c>
      <c r="G3322" s="344">
        <f t="shared" si="851"/>
        <v>0</v>
      </c>
      <c r="H3322" s="344">
        <f t="shared" si="851"/>
        <v>0</v>
      </c>
      <c r="I3322" s="344">
        <f t="shared" si="851"/>
        <v>0</v>
      </c>
      <c r="J3322" s="344">
        <f t="shared" si="851"/>
        <v>0</v>
      </c>
      <c r="K3322" s="344">
        <f t="shared" si="851"/>
        <v>0</v>
      </c>
      <c r="L3322" s="344">
        <f t="shared" si="851"/>
        <v>0</v>
      </c>
      <c r="M3322" s="344">
        <f t="shared" si="851"/>
        <v>0</v>
      </c>
      <c r="N3322" s="344">
        <f t="shared" si="851"/>
        <v>0</v>
      </c>
      <c r="O3322" s="345">
        <f t="shared" si="851"/>
        <v>0</v>
      </c>
      <c r="P3322" s="312">
        <f t="shared" si="850"/>
        <v>0</v>
      </c>
      <c r="Q3322" s="294"/>
      <c r="R3322" s="471"/>
      <c r="S3322" s="472"/>
      <c r="T3322" s="289"/>
    </row>
    <row r="3323" spans="2:20" ht="18.75" customHeight="1">
      <c r="B3323" s="292"/>
      <c r="C3323" s="313" t="s">
        <v>209</v>
      </c>
      <c r="D3323" s="315"/>
      <c r="E3323" s="315"/>
      <c r="F3323" s="315"/>
      <c r="G3323" s="315"/>
      <c r="H3323" s="315"/>
      <c r="I3323" s="315"/>
      <c r="J3323" s="315"/>
      <c r="K3323" s="315"/>
      <c r="L3323" s="315"/>
      <c r="M3323" s="315"/>
      <c r="N3323" s="315"/>
      <c r="O3323" s="316"/>
      <c r="P3323" s="312">
        <f t="shared" si="850"/>
        <v>0</v>
      </c>
      <c r="Q3323" s="294"/>
      <c r="R3323" s="471"/>
      <c r="S3323" s="472"/>
      <c r="T3323" s="289"/>
    </row>
    <row r="3324" spans="2:20" ht="18.75" customHeight="1">
      <c r="B3324" s="292"/>
      <c r="C3324" s="313" t="s">
        <v>210</v>
      </c>
      <c r="D3324" s="315"/>
      <c r="E3324" s="315"/>
      <c r="F3324" s="315"/>
      <c r="G3324" s="315"/>
      <c r="H3324" s="315"/>
      <c r="I3324" s="315"/>
      <c r="J3324" s="315"/>
      <c r="K3324" s="315"/>
      <c r="L3324" s="315"/>
      <c r="M3324" s="315"/>
      <c r="N3324" s="315"/>
      <c r="O3324" s="316"/>
      <c r="P3324" s="312">
        <f t="shared" si="850"/>
        <v>0</v>
      </c>
      <c r="Q3324" s="294"/>
      <c r="R3324" s="471"/>
      <c r="S3324" s="472"/>
      <c r="T3324" s="289"/>
    </row>
    <row r="3325" spans="2:20" ht="18.75" customHeight="1">
      <c r="B3325" s="292"/>
      <c r="C3325" s="313" t="s">
        <v>211</v>
      </c>
      <c r="D3325" s="315"/>
      <c r="E3325" s="315"/>
      <c r="F3325" s="315"/>
      <c r="G3325" s="315"/>
      <c r="H3325" s="315"/>
      <c r="I3325" s="315"/>
      <c r="J3325" s="315"/>
      <c r="K3325" s="315"/>
      <c r="L3325" s="315"/>
      <c r="M3325" s="315"/>
      <c r="N3325" s="315"/>
      <c r="O3325" s="316"/>
      <c r="P3325" s="312">
        <f t="shared" si="850"/>
        <v>0</v>
      </c>
      <c r="Q3325" s="294"/>
      <c r="R3325" s="471"/>
      <c r="S3325" s="472"/>
      <c r="T3325" s="289"/>
    </row>
    <row r="3326" spans="2:20" ht="18.75" customHeight="1">
      <c r="B3326" s="292"/>
      <c r="C3326" s="313" t="s">
        <v>212</v>
      </c>
      <c r="D3326" s="315"/>
      <c r="E3326" s="315"/>
      <c r="F3326" s="315"/>
      <c r="G3326" s="315"/>
      <c r="H3326" s="315"/>
      <c r="I3326" s="315"/>
      <c r="J3326" s="315"/>
      <c r="K3326" s="315"/>
      <c r="L3326" s="315"/>
      <c r="M3326" s="315"/>
      <c r="N3326" s="315"/>
      <c r="O3326" s="316"/>
      <c r="P3326" s="312">
        <f t="shared" si="850"/>
        <v>0</v>
      </c>
      <c r="Q3326" s="294"/>
      <c r="R3326" s="471"/>
      <c r="S3326" s="472"/>
      <c r="T3326" s="289"/>
    </row>
    <row r="3327" spans="2:20" ht="18.75" customHeight="1">
      <c r="B3327" s="292"/>
      <c r="C3327" s="342" t="s">
        <v>213</v>
      </c>
      <c r="D3327" s="310"/>
      <c r="E3327" s="310"/>
      <c r="F3327" s="310"/>
      <c r="G3327" s="310"/>
      <c r="H3327" s="310"/>
      <c r="I3327" s="310"/>
      <c r="J3327" s="310"/>
      <c r="K3327" s="310"/>
      <c r="L3327" s="310"/>
      <c r="M3327" s="310"/>
      <c r="N3327" s="310"/>
      <c r="O3327" s="311"/>
      <c r="P3327" s="312">
        <f t="shared" si="850"/>
        <v>0</v>
      </c>
      <c r="Q3327" s="294"/>
      <c r="R3327" s="471"/>
      <c r="S3327" s="472"/>
      <c r="T3327" s="289"/>
    </row>
    <row r="3328" spans="2:20" ht="18.75" customHeight="1">
      <c r="B3328" s="292"/>
      <c r="C3328" s="346" t="s">
        <v>214</v>
      </c>
      <c r="D3328" s="310"/>
      <c r="E3328" s="310"/>
      <c r="F3328" s="310"/>
      <c r="G3328" s="310"/>
      <c r="H3328" s="310"/>
      <c r="I3328" s="310"/>
      <c r="J3328" s="310"/>
      <c r="K3328" s="310"/>
      <c r="L3328" s="310"/>
      <c r="M3328" s="310"/>
      <c r="N3328" s="310"/>
      <c r="O3328" s="311"/>
      <c r="P3328" s="312">
        <f t="shared" si="850"/>
        <v>0</v>
      </c>
      <c r="Q3328" s="294"/>
      <c r="R3328" s="471"/>
      <c r="S3328" s="472"/>
      <c r="T3328" s="289"/>
    </row>
    <row r="3329" spans="2:24" ht="18.75" customHeight="1">
      <c r="B3329" s="292"/>
      <c r="C3329" s="347" t="s">
        <v>215</v>
      </c>
      <c r="D3329" s="318"/>
      <c r="E3329" s="318"/>
      <c r="F3329" s="318"/>
      <c r="G3329" s="318"/>
      <c r="H3329" s="318"/>
      <c r="I3329" s="318"/>
      <c r="J3329" s="318"/>
      <c r="K3329" s="318"/>
      <c r="L3329" s="318"/>
      <c r="M3329" s="318"/>
      <c r="N3329" s="318"/>
      <c r="O3329" s="319"/>
      <c r="P3329" s="320">
        <f t="shared" si="850"/>
        <v>0</v>
      </c>
      <c r="Q3329" s="294"/>
      <c r="R3329" s="473"/>
      <c r="S3329" s="474"/>
      <c r="T3329" s="289"/>
    </row>
    <row r="3330" spans="2:24" ht="18.75" customHeight="1">
      <c r="B3330" s="292"/>
      <c r="C3330" s="348" t="s">
        <v>216</v>
      </c>
      <c r="D3330" s="322">
        <f t="shared" ref="D3330:O3330" si="852">SUBTOTAL(9,D3309:D3329)</f>
        <v>0</v>
      </c>
      <c r="E3330" s="322">
        <f t="shared" si="852"/>
        <v>0</v>
      </c>
      <c r="F3330" s="322">
        <f t="shared" si="852"/>
        <v>0</v>
      </c>
      <c r="G3330" s="322">
        <f t="shared" si="852"/>
        <v>0</v>
      </c>
      <c r="H3330" s="322">
        <f t="shared" si="852"/>
        <v>0</v>
      </c>
      <c r="I3330" s="322">
        <f t="shared" si="852"/>
        <v>0</v>
      </c>
      <c r="J3330" s="322">
        <f t="shared" si="852"/>
        <v>0</v>
      </c>
      <c r="K3330" s="322">
        <f t="shared" si="852"/>
        <v>0</v>
      </c>
      <c r="L3330" s="322">
        <f t="shared" si="852"/>
        <v>0</v>
      </c>
      <c r="M3330" s="322">
        <f t="shared" si="852"/>
        <v>0</v>
      </c>
      <c r="N3330" s="322">
        <f t="shared" si="852"/>
        <v>0</v>
      </c>
      <c r="O3330" s="323">
        <f t="shared" si="852"/>
        <v>0</v>
      </c>
      <c r="P3330" s="324">
        <f t="shared" si="850"/>
        <v>0</v>
      </c>
      <c r="Q3330" s="294"/>
      <c r="R3330" s="475"/>
      <c r="S3330" s="476"/>
      <c r="T3330" s="289"/>
    </row>
    <row r="3331" spans="2:24" ht="6" customHeight="1">
      <c r="B3331" s="292"/>
      <c r="C3331" s="294"/>
      <c r="D3331" s="294"/>
      <c r="E3331" s="294"/>
      <c r="F3331" s="294"/>
      <c r="G3331" s="294"/>
      <c r="H3331" s="294"/>
      <c r="I3331" s="294"/>
      <c r="J3331" s="294"/>
      <c r="K3331" s="294"/>
      <c r="L3331" s="294"/>
      <c r="M3331" s="294"/>
      <c r="N3331" s="294"/>
      <c r="O3331" s="294"/>
      <c r="P3331" s="294"/>
      <c r="Q3331" s="294"/>
      <c r="R3331" s="325"/>
      <c r="S3331" s="325"/>
      <c r="T3331" s="289"/>
    </row>
    <row r="3332" spans="2:24" ht="18.75" customHeight="1">
      <c r="B3332" s="326"/>
      <c r="C3332" s="342" t="s">
        <v>217</v>
      </c>
      <c r="D3332" s="327"/>
      <c r="E3332" s="327"/>
      <c r="F3332" s="327"/>
      <c r="G3332" s="327"/>
      <c r="H3332" s="327"/>
      <c r="I3332" s="327"/>
      <c r="J3332" s="327"/>
      <c r="K3332" s="327"/>
      <c r="L3332" s="327"/>
      <c r="M3332" s="327"/>
      <c r="N3332" s="327"/>
      <c r="O3332" s="328"/>
      <c r="P3332" s="329">
        <f t="shared" ref="P3332:P3333" si="853">SUM(D3332:O3332)</f>
        <v>0</v>
      </c>
      <c r="Q3332" s="294"/>
      <c r="R3332" s="471"/>
      <c r="S3332" s="472"/>
      <c r="T3332" s="289"/>
    </row>
    <row r="3333" spans="2:24" ht="18.75" customHeight="1">
      <c r="B3333" s="326"/>
      <c r="C3333" s="342" t="s">
        <v>218</v>
      </c>
      <c r="D3333" s="327"/>
      <c r="E3333" s="327"/>
      <c r="F3333" s="327"/>
      <c r="G3333" s="327"/>
      <c r="H3333" s="327"/>
      <c r="I3333" s="327"/>
      <c r="J3333" s="327"/>
      <c r="K3333" s="327"/>
      <c r="L3333" s="327"/>
      <c r="M3333" s="327"/>
      <c r="N3333" s="330"/>
      <c r="O3333" s="331"/>
      <c r="P3333" s="332">
        <f t="shared" si="853"/>
        <v>0</v>
      </c>
      <c r="Q3333" s="294"/>
      <c r="R3333" s="473"/>
      <c r="S3333" s="474"/>
      <c r="T3333" s="289"/>
    </row>
    <row r="3334" spans="2:24" s="308" customFormat="1" ht="18.75" customHeight="1">
      <c r="B3334" s="301"/>
      <c r="C3334" s="294"/>
      <c r="D3334" s="294"/>
      <c r="E3334" s="294"/>
      <c r="F3334" s="294"/>
      <c r="G3334" s="294"/>
      <c r="H3334" s="294"/>
      <c r="I3334" s="294"/>
      <c r="J3334" s="294"/>
      <c r="K3334" s="294"/>
      <c r="L3334" s="294"/>
      <c r="M3334" s="294"/>
      <c r="N3334" s="349" t="s">
        <v>219</v>
      </c>
      <c r="O3334" s="349"/>
      <c r="P3334" s="335">
        <f t="shared" ref="P3334:P3371" si="854">ROUND(IF(P3332*P3333=0,0,P3330/P3332*P3333),2)</f>
        <v>0</v>
      </c>
      <c r="Q3334" s="306"/>
      <c r="R3334" s="477"/>
      <c r="S3334" s="478"/>
      <c r="T3334" s="307"/>
    </row>
    <row r="3335" spans="2:24" ht="30" customHeight="1">
      <c r="B3335" s="289"/>
      <c r="C3335" s="294"/>
      <c r="D3335" s="294"/>
      <c r="E3335" s="294"/>
      <c r="F3335" s="294"/>
      <c r="G3335" s="294"/>
      <c r="H3335" s="294"/>
      <c r="I3335" s="294"/>
      <c r="J3335" s="294"/>
      <c r="K3335" s="294"/>
      <c r="L3335" s="294"/>
      <c r="M3335" s="294"/>
      <c r="N3335" s="294"/>
      <c r="O3335" s="294"/>
      <c r="P3335" s="294"/>
      <c r="Q3335" s="294"/>
      <c r="R3335" s="294"/>
      <c r="S3335" s="294"/>
      <c r="T3335" s="289"/>
    </row>
    <row r="3336" spans="2:24" ht="18.75" customHeight="1">
      <c r="B3336" s="292">
        <f t="shared" ref="B3336" si="855">D3336</f>
        <v>0</v>
      </c>
      <c r="C3336" s="337" t="s">
        <v>183</v>
      </c>
      <c r="D3336" s="479"/>
      <c r="E3336" s="480"/>
      <c r="F3336" s="480"/>
      <c r="G3336" s="480"/>
      <c r="H3336" s="480"/>
      <c r="I3336" s="481"/>
      <c r="J3336" s="294"/>
      <c r="K3336" s="294"/>
      <c r="L3336" s="295"/>
      <c r="M3336" s="294"/>
      <c r="N3336" s="294"/>
      <c r="O3336" s="294"/>
      <c r="P3336" s="296"/>
      <c r="Q3336" s="294"/>
      <c r="R3336" s="296"/>
      <c r="S3336" s="296"/>
      <c r="T3336" s="289"/>
    </row>
    <row r="3337" spans="2:24" ht="18.75" customHeight="1">
      <c r="B3337" s="292"/>
      <c r="C3337" s="338" t="s">
        <v>184</v>
      </c>
      <c r="D3337" s="479"/>
      <c r="E3337" s="480"/>
      <c r="F3337" s="480"/>
      <c r="G3337" s="480"/>
      <c r="H3337" s="480"/>
      <c r="I3337" s="481"/>
      <c r="J3337" s="294"/>
      <c r="K3337" s="295"/>
      <c r="L3337" s="294"/>
      <c r="M3337" s="294"/>
      <c r="N3337" s="294"/>
      <c r="O3337" s="294"/>
      <c r="P3337" s="296"/>
      <c r="Q3337" s="294"/>
      <c r="R3337" s="296"/>
      <c r="S3337" s="296"/>
      <c r="T3337" s="289"/>
    </row>
    <row r="3338" spans="2:24" ht="18.75" customHeight="1">
      <c r="B3338" s="292">
        <f t="shared" ref="B3338:B3340" si="856">D3338</f>
        <v>0</v>
      </c>
      <c r="C3338" s="338" t="s">
        <v>8</v>
      </c>
      <c r="D3338" s="479"/>
      <c r="E3338" s="480"/>
      <c r="F3338" s="480"/>
      <c r="G3338" s="480"/>
      <c r="H3338" s="480"/>
      <c r="I3338" s="481"/>
      <c r="J3338" s="294"/>
      <c r="K3338" s="294"/>
      <c r="L3338" s="295"/>
      <c r="M3338" s="294"/>
      <c r="N3338" s="294"/>
      <c r="O3338" s="294"/>
      <c r="P3338" s="296"/>
      <c r="Q3338" s="294"/>
      <c r="R3338" s="339" t="s">
        <v>185</v>
      </c>
      <c r="S3338" s="340"/>
      <c r="T3338" s="289"/>
    </row>
    <row r="3339" spans="2:24" ht="18.75" customHeight="1">
      <c r="B3339" s="292">
        <f t="shared" si="856"/>
        <v>0</v>
      </c>
      <c r="C3339" s="338" t="s">
        <v>186</v>
      </c>
      <c r="D3339" s="479"/>
      <c r="E3339" s="480"/>
      <c r="F3339" s="480"/>
      <c r="G3339" s="480"/>
      <c r="H3339" s="480"/>
      <c r="I3339" s="481"/>
      <c r="J3339" s="294"/>
      <c r="K3339" s="294"/>
      <c r="L3339" s="295"/>
      <c r="M3339" s="294"/>
      <c r="N3339" s="294"/>
      <c r="O3339" s="294"/>
      <c r="P3339" s="296"/>
      <c r="Q3339" s="294"/>
      <c r="R3339" s="298" t="s">
        <v>189</v>
      </c>
      <c r="S3339" s="299"/>
      <c r="T3339" s="289"/>
    </row>
    <row r="3340" spans="2:24" ht="18.75" customHeight="1">
      <c r="B3340" s="292">
        <f t="shared" si="856"/>
        <v>0</v>
      </c>
      <c r="C3340" s="338" t="s">
        <v>190</v>
      </c>
      <c r="D3340" s="479"/>
      <c r="E3340" s="480"/>
      <c r="F3340" s="480"/>
      <c r="G3340" s="480"/>
      <c r="H3340" s="480"/>
      <c r="I3340" s="481"/>
      <c r="J3340" s="294"/>
      <c r="K3340" s="294"/>
      <c r="L3340" s="295"/>
      <c r="M3340" s="294"/>
      <c r="N3340" s="294"/>
      <c r="O3340" s="294"/>
      <c r="P3340" s="296"/>
      <c r="Q3340" s="294"/>
      <c r="R3340" s="298" t="s">
        <v>191</v>
      </c>
      <c r="S3340" s="299"/>
      <c r="T3340" s="289"/>
    </row>
    <row r="3341" spans="2:24" ht="18.75" customHeight="1">
      <c r="B3341" s="292"/>
      <c r="C3341" s="338" t="s">
        <v>172</v>
      </c>
      <c r="D3341" s="471"/>
      <c r="E3341" s="482"/>
      <c r="F3341" s="482"/>
      <c r="G3341" s="482"/>
      <c r="H3341" s="482"/>
      <c r="I3341" s="472"/>
      <c r="J3341" s="294"/>
      <c r="K3341" s="295"/>
      <c r="L3341" s="294"/>
      <c r="M3341" s="294"/>
      <c r="N3341" s="294"/>
      <c r="O3341" s="294"/>
      <c r="P3341" s="296"/>
      <c r="Q3341" s="294"/>
      <c r="R3341" s="298" t="s">
        <v>192</v>
      </c>
      <c r="S3341" s="299"/>
      <c r="T3341" s="289"/>
    </row>
    <row r="3342" spans="2:24" ht="18.75" customHeight="1">
      <c r="B3342" s="341">
        <f t="shared" ref="B3342" si="857">D3342</f>
        <v>0</v>
      </c>
      <c r="C3342" s="338" t="s">
        <v>193</v>
      </c>
      <c r="D3342" s="483"/>
      <c r="E3342" s="484"/>
      <c r="F3342" s="484"/>
      <c r="G3342" s="484"/>
      <c r="H3342" s="484"/>
      <c r="I3342" s="485"/>
      <c r="J3342" s="294"/>
      <c r="K3342" s="295"/>
      <c r="L3342" s="294"/>
      <c r="M3342" s="294"/>
      <c r="N3342" s="294"/>
      <c r="O3342" s="294"/>
      <c r="P3342" s="296"/>
      <c r="Q3342" s="294"/>
      <c r="R3342" s="296"/>
      <c r="S3342" s="296"/>
      <c r="T3342" s="289"/>
    </row>
    <row r="3343" spans="2:24" ht="12" customHeight="1">
      <c r="B3343" s="292"/>
      <c r="C3343" s="294"/>
      <c r="D3343" s="294"/>
      <c r="E3343" s="294"/>
      <c r="F3343" s="294"/>
      <c r="G3343" s="294"/>
      <c r="H3343" s="294"/>
      <c r="I3343" s="294"/>
      <c r="J3343" s="294"/>
      <c r="K3343" s="294"/>
      <c r="L3343" s="294"/>
      <c r="M3343" s="294"/>
      <c r="N3343" s="294"/>
      <c r="O3343" s="294"/>
      <c r="P3343" s="294"/>
      <c r="Q3343" s="294"/>
      <c r="R3343" s="294"/>
      <c r="S3343" s="294"/>
      <c r="T3343" s="289"/>
    </row>
    <row r="3344" spans="2:24" s="308" customFormat="1" ht="18.75" customHeight="1">
      <c r="B3344" s="301"/>
      <c r="C3344" s="338" t="s">
        <v>187</v>
      </c>
      <c r="D3344" s="303"/>
      <c r="E3344" s="303"/>
      <c r="F3344" s="303"/>
      <c r="G3344" s="303"/>
      <c r="H3344" s="303"/>
      <c r="I3344" s="303"/>
      <c r="J3344" s="303"/>
      <c r="K3344" s="303"/>
      <c r="L3344" s="303"/>
      <c r="M3344" s="303"/>
      <c r="N3344" s="303"/>
      <c r="O3344" s="304"/>
      <c r="P3344" s="305" t="s">
        <v>188</v>
      </c>
      <c r="Q3344" s="306"/>
      <c r="R3344" s="486" t="s">
        <v>194</v>
      </c>
      <c r="S3344" s="487"/>
      <c r="T3344" s="307"/>
      <c r="V3344" s="288"/>
      <c r="W3344" s="288"/>
      <c r="X3344" s="288"/>
    </row>
    <row r="3345" spans="2:20" ht="6" customHeight="1">
      <c r="B3345" s="292"/>
      <c r="C3345" s="294"/>
      <c r="D3345" s="294"/>
      <c r="E3345" s="294"/>
      <c r="F3345" s="294"/>
      <c r="G3345" s="294"/>
      <c r="H3345" s="294"/>
      <c r="I3345" s="294"/>
      <c r="J3345" s="294"/>
      <c r="K3345" s="294"/>
      <c r="L3345" s="294"/>
      <c r="M3345" s="294"/>
      <c r="N3345" s="294"/>
      <c r="O3345" s="294"/>
      <c r="P3345" s="294"/>
      <c r="Q3345" s="294"/>
      <c r="R3345" s="294"/>
      <c r="S3345" s="294"/>
      <c r="T3345" s="289"/>
    </row>
    <row r="3346" spans="2:20" ht="18.75" customHeight="1">
      <c r="B3346" s="292"/>
      <c r="C3346" s="342" t="s">
        <v>195</v>
      </c>
      <c r="D3346" s="310"/>
      <c r="E3346" s="310"/>
      <c r="F3346" s="310"/>
      <c r="G3346" s="310"/>
      <c r="H3346" s="310"/>
      <c r="I3346" s="310"/>
      <c r="J3346" s="310"/>
      <c r="K3346" s="310"/>
      <c r="L3346" s="310"/>
      <c r="M3346" s="310"/>
      <c r="N3346" s="310"/>
      <c r="O3346" s="311"/>
      <c r="P3346" s="312">
        <f t="shared" ref="P3346:P3356" si="858">SUM(D3346:O3346)</f>
        <v>0</v>
      </c>
      <c r="Q3346" s="294"/>
      <c r="R3346" s="471"/>
      <c r="S3346" s="472"/>
      <c r="T3346" s="289"/>
    </row>
    <row r="3347" spans="2:20" ht="18.75" customHeight="1">
      <c r="B3347" s="292"/>
      <c r="C3347" s="342" t="s">
        <v>196</v>
      </c>
      <c r="D3347" s="155"/>
      <c r="E3347" s="155"/>
      <c r="F3347" s="155"/>
      <c r="G3347" s="155"/>
      <c r="H3347" s="155"/>
      <c r="I3347" s="155"/>
      <c r="J3347" s="155"/>
      <c r="K3347" s="155"/>
      <c r="L3347" s="155"/>
      <c r="M3347" s="155"/>
      <c r="N3347" s="155"/>
      <c r="O3347" s="156"/>
      <c r="P3347" s="312">
        <f t="shared" si="858"/>
        <v>0</v>
      </c>
      <c r="Q3347" s="294"/>
      <c r="R3347" s="471"/>
      <c r="S3347" s="472"/>
      <c r="T3347" s="289"/>
    </row>
    <row r="3348" spans="2:20" ht="18.75" customHeight="1">
      <c r="B3348" s="292"/>
      <c r="C3348" s="343" t="s">
        <v>197</v>
      </c>
      <c r="D3348" s="310"/>
      <c r="E3348" s="310"/>
      <c r="F3348" s="310"/>
      <c r="G3348" s="310"/>
      <c r="H3348" s="310"/>
      <c r="I3348" s="310"/>
      <c r="J3348" s="310"/>
      <c r="K3348" s="310"/>
      <c r="L3348" s="310"/>
      <c r="M3348" s="310"/>
      <c r="N3348" s="310"/>
      <c r="O3348" s="311"/>
      <c r="P3348" s="312">
        <f t="shared" si="858"/>
        <v>0</v>
      </c>
      <c r="Q3348" s="294"/>
      <c r="R3348" s="471"/>
      <c r="S3348" s="472"/>
      <c r="T3348" s="289"/>
    </row>
    <row r="3349" spans="2:20" ht="18.75" customHeight="1">
      <c r="B3349" s="292"/>
      <c r="C3349" s="343" t="s">
        <v>198</v>
      </c>
      <c r="D3349" s="310"/>
      <c r="E3349" s="310"/>
      <c r="F3349" s="310"/>
      <c r="G3349" s="310"/>
      <c r="H3349" s="310"/>
      <c r="I3349" s="310"/>
      <c r="J3349" s="310"/>
      <c r="K3349" s="310"/>
      <c r="L3349" s="310"/>
      <c r="M3349" s="310"/>
      <c r="N3349" s="310"/>
      <c r="O3349" s="311"/>
      <c r="P3349" s="312">
        <f t="shared" si="858"/>
        <v>0</v>
      </c>
      <c r="Q3349" s="294"/>
      <c r="R3349" s="471"/>
      <c r="S3349" s="472"/>
      <c r="T3349" s="289"/>
    </row>
    <row r="3350" spans="2:20" ht="18.75" customHeight="1">
      <c r="B3350" s="292"/>
      <c r="C3350" s="343" t="s">
        <v>199</v>
      </c>
      <c r="D3350" s="310"/>
      <c r="E3350" s="310"/>
      <c r="F3350" s="310"/>
      <c r="G3350" s="310"/>
      <c r="H3350" s="310"/>
      <c r="I3350" s="310"/>
      <c r="J3350" s="310"/>
      <c r="K3350" s="310"/>
      <c r="L3350" s="310"/>
      <c r="M3350" s="310"/>
      <c r="N3350" s="310"/>
      <c r="O3350" s="311"/>
      <c r="P3350" s="312">
        <f t="shared" si="858"/>
        <v>0</v>
      </c>
      <c r="Q3350" s="294"/>
      <c r="R3350" s="471"/>
      <c r="S3350" s="472"/>
      <c r="T3350" s="289"/>
    </row>
    <row r="3351" spans="2:20" ht="18.75" customHeight="1">
      <c r="B3351" s="292"/>
      <c r="C3351" s="343" t="s">
        <v>200</v>
      </c>
      <c r="D3351" s="310"/>
      <c r="E3351" s="310"/>
      <c r="F3351" s="310"/>
      <c r="G3351" s="310"/>
      <c r="H3351" s="310"/>
      <c r="I3351" s="310"/>
      <c r="J3351" s="310"/>
      <c r="K3351" s="310"/>
      <c r="L3351" s="310"/>
      <c r="M3351" s="310"/>
      <c r="N3351" s="310"/>
      <c r="O3351" s="311"/>
      <c r="P3351" s="312">
        <f t="shared" si="858"/>
        <v>0</v>
      </c>
      <c r="Q3351" s="294"/>
      <c r="R3351" s="471"/>
      <c r="S3351" s="472"/>
      <c r="T3351" s="289"/>
    </row>
    <row r="3352" spans="2:20" ht="18.75" customHeight="1">
      <c r="B3352" s="292"/>
      <c r="C3352" s="343" t="s">
        <v>201</v>
      </c>
      <c r="D3352" s="310"/>
      <c r="E3352" s="310"/>
      <c r="F3352" s="310"/>
      <c r="G3352" s="310"/>
      <c r="H3352" s="310"/>
      <c r="I3352" s="310"/>
      <c r="J3352" s="310"/>
      <c r="K3352" s="310"/>
      <c r="L3352" s="310"/>
      <c r="M3352" s="310"/>
      <c r="N3352" s="310"/>
      <c r="O3352" s="311"/>
      <c r="P3352" s="312">
        <f t="shared" si="858"/>
        <v>0</v>
      </c>
      <c r="Q3352" s="294"/>
      <c r="R3352" s="471"/>
      <c r="S3352" s="472"/>
      <c r="T3352" s="289"/>
    </row>
    <row r="3353" spans="2:20" ht="18.75" customHeight="1">
      <c r="B3353" s="292"/>
      <c r="C3353" s="343" t="s">
        <v>202</v>
      </c>
      <c r="D3353" s="310"/>
      <c r="E3353" s="310"/>
      <c r="F3353" s="310"/>
      <c r="G3353" s="310"/>
      <c r="H3353" s="310"/>
      <c r="I3353" s="310"/>
      <c r="J3353" s="310"/>
      <c r="K3353" s="310"/>
      <c r="L3353" s="310"/>
      <c r="M3353" s="310"/>
      <c r="N3353" s="310"/>
      <c r="O3353" s="311"/>
      <c r="P3353" s="312">
        <f t="shared" si="858"/>
        <v>0</v>
      </c>
      <c r="Q3353" s="294"/>
      <c r="R3353" s="471"/>
      <c r="S3353" s="472"/>
      <c r="T3353" s="289"/>
    </row>
    <row r="3354" spans="2:20" ht="18.75" customHeight="1">
      <c r="B3354" s="292"/>
      <c r="C3354" s="343" t="s">
        <v>203</v>
      </c>
      <c r="D3354" s="310"/>
      <c r="E3354" s="310"/>
      <c r="F3354" s="310"/>
      <c r="G3354" s="310"/>
      <c r="H3354" s="310"/>
      <c r="I3354" s="310"/>
      <c r="J3354" s="310"/>
      <c r="K3354" s="310"/>
      <c r="L3354" s="310"/>
      <c r="M3354" s="310"/>
      <c r="N3354" s="310"/>
      <c r="O3354" s="311"/>
      <c r="P3354" s="312">
        <f t="shared" si="858"/>
        <v>0</v>
      </c>
      <c r="Q3354" s="294"/>
      <c r="R3354" s="471"/>
      <c r="S3354" s="472"/>
      <c r="T3354" s="289"/>
    </row>
    <row r="3355" spans="2:20" ht="18.75" customHeight="1">
      <c r="B3355" s="292"/>
      <c r="C3355" s="343" t="s">
        <v>204</v>
      </c>
      <c r="D3355" s="310"/>
      <c r="E3355" s="310"/>
      <c r="F3355" s="310"/>
      <c r="G3355" s="310"/>
      <c r="H3355" s="310"/>
      <c r="I3355" s="310"/>
      <c r="J3355" s="310"/>
      <c r="K3355" s="310"/>
      <c r="L3355" s="310"/>
      <c r="M3355" s="310"/>
      <c r="N3355" s="310"/>
      <c r="O3355" s="311"/>
      <c r="P3355" s="312">
        <f t="shared" si="858"/>
        <v>0</v>
      </c>
      <c r="Q3355" s="294"/>
      <c r="R3355" s="471"/>
      <c r="S3355" s="472"/>
      <c r="T3355" s="289"/>
    </row>
    <row r="3356" spans="2:20" ht="18.75" customHeight="1">
      <c r="B3356" s="292"/>
      <c r="C3356" s="338" t="s">
        <v>205</v>
      </c>
      <c r="D3356" s="344">
        <f t="shared" ref="D3356:O3356" si="859">SUBTOTAL(9,D3346:D3355)</f>
        <v>0</v>
      </c>
      <c r="E3356" s="344">
        <f t="shared" si="859"/>
        <v>0</v>
      </c>
      <c r="F3356" s="344">
        <f t="shared" si="859"/>
        <v>0</v>
      </c>
      <c r="G3356" s="344">
        <f t="shared" si="859"/>
        <v>0</v>
      </c>
      <c r="H3356" s="344">
        <f t="shared" si="859"/>
        <v>0</v>
      </c>
      <c r="I3356" s="344">
        <f t="shared" si="859"/>
        <v>0</v>
      </c>
      <c r="J3356" s="344">
        <f t="shared" si="859"/>
        <v>0</v>
      </c>
      <c r="K3356" s="344">
        <f t="shared" si="859"/>
        <v>0</v>
      </c>
      <c r="L3356" s="344">
        <f t="shared" si="859"/>
        <v>0</v>
      </c>
      <c r="M3356" s="344">
        <f t="shared" si="859"/>
        <v>0</v>
      </c>
      <c r="N3356" s="344">
        <f t="shared" si="859"/>
        <v>0</v>
      </c>
      <c r="O3356" s="345">
        <f t="shared" si="859"/>
        <v>0</v>
      </c>
      <c r="P3356" s="312">
        <f t="shared" si="858"/>
        <v>0</v>
      </c>
      <c r="Q3356" s="294"/>
      <c r="R3356" s="471"/>
      <c r="S3356" s="472"/>
      <c r="T3356" s="289"/>
    </row>
    <row r="3357" spans="2:20" ht="18.75" customHeight="1">
      <c r="B3357" s="292"/>
      <c r="C3357" s="313" t="s">
        <v>206</v>
      </c>
      <c r="D3357" s="315"/>
      <c r="E3357" s="315"/>
      <c r="F3357" s="315"/>
      <c r="G3357" s="315"/>
      <c r="H3357" s="315"/>
      <c r="I3357" s="315"/>
      <c r="J3357" s="315"/>
      <c r="K3357" s="315"/>
      <c r="L3357" s="315"/>
      <c r="M3357" s="315"/>
      <c r="N3357" s="315"/>
      <c r="O3357" s="316"/>
      <c r="P3357" s="312">
        <f t="shared" ref="P3357:P3367" si="860">SUM(D3357:O3357)</f>
        <v>0</v>
      </c>
      <c r="Q3357" s="294"/>
      <c r="R3357" s="471"/>
      <c r="S3357" s="472"/>
      <c r="T3357" s="289"/>
    </row>
    <row r="3358" spans="2:20" ht="18.75" customHeight="1">
      <c r="B3358" s="292"/>
      <c r="C3358" s="313" t="s">
        <v>207</v>
      </c>
      <c r="D3358" s="315"/>
      <c r="E3358" s="315"/>
      <c r="F3358" s="315"/>
      <c r="G3358" s="315"/>
      <c r="H3358" s="315"/>
      <c r="I3358" s="315"/>
      <c r="J3358" s="315"/>
      <c r="K3358" s="315"/>
      <c r="L3358" s="315"/>
      <c r="M3358" s="315"/>
      <c r="N3358" s="315"/>
      <c r="O3358" s="316"/>
      <c r="P3358" s="312">
        <f t="shared" si="860"/>
        <v>0</v>
      </c>
      <c r="Q3358" s="294"/>
      <c r="R3358" s="471"/>
      <c r="S3358" s="472"/>
      <c r="T3358" s="289"/>
    </row>
    <row r="3359" spans="2:20" ht="18.75" customHeight="1">
      <c r="B3359" s="292"/>
      <c r="C3359" s="338" t="s">
        <v>208</v>
      </c>
      <c r="D3359" s="344">
        <f t="shared" ref="D3359:O3359" si="861">SUBTOTAL(9,D3357:D3358)</f>
        <v>0</v>
      </c>
      <c r="E3359" s="344">
        <f t="shared" si="861"/>
        <v>0</v>
      </c>
      <c r="F3359" s="344">
        <f t="shared" si="861"/>
        <v>0</v>
      </c>
      <c r="G3359" s="344">
        <f t="shared" si="861"/>
        <v>0</v>
      </c>
      <c r="H3359" s="344">
        <f t="shared" si="861"/>
        <v>0</v>
      </c>
      <c r="I3359" s="344">
        <f t="shared" si="861"/>
        <v>0</v>
      </c>
      <c r="J3359" s="344">
        <f t="shared" si="861"/>
        <v>0</v>
      </c>
      <c r="K3359" s="344">
        <f t="shared" si="861"/>
        <v>0</v>
      </c>
      <c r="L3359" s="344">
        <f t="shared" si="861"/>
        <v>0</v>
      </c>
      <c r="M3359" s="344">
        <f t="shared" si="861"/>
        <v>0</v>
      </c>
      <c r="N3359" s="344">
        <f t="shared" si="861"/>
        <v>0</v>
      </c>
      <c r="O3359" s="345">
        <f t="shared" si="861"/>
        <v>0</v>
      </c>
      <c r="P3359" s="312">
        <f t="shared" si="860"/>
        <v>0</v>
      </c>
      <c r="Q3359" s="294"/>
      <c r="R3359" s="471"/>
      <c r="S3359" s="472"/>
      <c r="T3359" s="289"/>
    </row>
    <row r="3360" spans="2:20" ht="18.75" customHeight="1">
      <c r="B3360" s="292"/>
      <c r="C3360" s="313" t="s">
        <v>209</v>
      </c>
      <c r="D3360" s="315"/>
      <c r="E3360" s="315"/>
      <c r="F3360" s="315"/>
      <c r="G3360" s="315"/>
      <c r="H3360" s="315"/>
      <c r="I3360" s="315"/>
      <c r="J3360" s="315"/>
      <c r="K3360" s="315"/>
      <c r="L3360" s="315"/>
      <c r="M3360" s="315"/>
      <c r="N3360" s="315"/>
      <c r="O3360" s="316"/>
      <c r="P3360" s="312">
        <f t="shared" si="860"/>
        <v>0</v>
      </c>
      <c r="Q3360" s="294"/>
      <c r="R3360" s="471"/>
      <c r="S3360" s="472"/>
      <c r="T3360" s="289"/>
    </row>
    <row r="3361" spans="2:20" ht="18.75" customHeight="1">
      <c r="B3361" s="292"/>
      <c r="C3361" s="313" t="s">
        <v>210</v>
      </c>
      <c r="D3361" s="315"/>
      <c r="E3361" s="315"/>
      <c r="F3361" s="315"/>
      <c r="G3361" s="315"/>
      <c r="H3361" s="315"/>
      <c r="I3361" s="315"/>
      <c r="J3361" s="315"/>
      <c r="K3361" s="315"/>
      <c r="L3361" s="315"/>
      <c r="M3361" s="315"/>
      <c r="N3361" s="315"/>
      <c r="O3361" s="316"/>
      <c r="P3361" s="312">
        <f t="shared" si="860"/>
        <v>0</v>
      </c>
      <c r="Q3361" s="294"/>
      <c r="R3361" s="471"/>
      <c r="S3361" s="472"/>
      <c r="T3361" s="289"/>
    </row>
    <row r="3362" spans="2:20" ht="18.75" customHeight="1">
      <c r="B3362" s="292"/>
      <c r="C3362" s="313" t="s">
        <v>211</v>
      </c>
      <c r="D3362" s="315"/>
      <c r="E3362" s="315"/>
      <c r="F3362" s="315"/>
      <c r="G3362" s="315"/>
      <c r="H3362" s="315"/>
      <c r="I3362" s="315"/>
      <c r="J3362" s="315"/>
      <c r="K3362" s="315"/>
      <c r="L3362" s="315"/>
      <c r="M3362" s="315"/>
      <c r="N3362" s="315"/>
      <c r="O3362" s="316"/>
      <c r="P3362" s="312">
        <f t="shared" si="860"/>
        <v>0</v>
      </c>
      <c r="Q3362" s="294"/>
      <c r="R3362" s="471"/>
      <c r="S3362" s="472"/>
      <c r="T3362" s="289"/>
    </row>
    <row r="3363" spans="2:20" ht="18.75" customHeight="1">
      <c r="B3363" s="292"/>
      <c r="C3363" s="313" t="s">
        <v>212</v>
      </c>
      <c r="D3363" s="315"/>
      <c r="E3363" s="315"/>
      <c r="F3363" s="315"/>
      <c r="G3363" s="315"/>
      <c r="H3363" s="315"/>
      <c r="I3363" s="315"/>
      <c r="J3363" s="315"/>
      <c r="K3363" s="315"/>
      <c r="L3363" s="315"/>
      <c r="M3363" s="315"/>
      <c r="N3363" s="315"/>
      <c r="O3363" s="316"/>
      <c r="P3363" s="312">
        <f t="shared" si="860"/>
        <v>0</v>
      </c>
      <c r="Q3363" s="294"/>
      <c r="R3363" s="471"/>
      <c r="S3363" s="472"/>
      <c r="T3363" s="289"/>
    </row>
    <row r="3364" spans="2:20" ht="18.75" customHeight="1">
      <c r="B3364" s="292"/>
      <c r="C3364" s="342" t="s">
        <v>213</v>
      </c>
      <c r="D3364" s="310"/>
      <c r="E3364" s="310"/>
      <c r="F3364" s="310"/>
      <c r="G3364" s="310"/>
      <c r="H3364" s="310"/>
      <c r="I3364" s="310"/>
      <c r="J3364" s="310"/>
      <c r="K3364" s="310"/>
      <c r="L3364" s="310"/>
      <c r="M3364" s="310"/>
      <c r="N3364" s="310"/>
      <c r="O3364" s="311"/>
      <c r="P3364" s="312">
        <f t="shared" si="860"/>
        <v>0</v>
      </c>
      <c r="Q3364" s="294"/>
      <c r="R3364" s="471"/>
      <c r="S3364" s="472"/>
      <c r="T3364" s="289"/>
    </row>
    <row r="3365" spans="2:20" ht="18.75" customHeight="1">
      <c r="B3365" s="292"/>
      <c r="C3365" s="346" t="s">
        <v>214</v>
      </c>
      <c r="D3365" s="310"/>
      <c r="E3365" s="310"/>
      <c r="F3365" s="310"/>
      <c r="G3365" s="310"/>
      <c r="H3365" s="310"/>
      <c r="I3365" s="310"/>
      <c r="J3365" s="310"/>
      <c r="K3365" s="310"/>
      <c r="L3365" s="310"/>
      <c r="M3365" s="310"/>
      <c r="N3365" s="310"/>
      <c r="O3365" s="311"/>
      <c r="P3365" s="312">
        <f t="shared" si="860"/>
        <v>0</v>
      </c>
      <c r="Q3365" s="294"/>
      <c r="R3365" s="471"/>
      <c r="S3365" s="472"/>
      <c r="T3365" s="289"/>
    </row>
    <row r="3366" spans="2:20" ht="18.75" customHeight="1">
      <c r="B3366" s="292"/>
      <c r="C3366" s="347" t="s">
        <v>215</v>
      </c>
      <c r="D3366" s="318"/>
      <c r="E3366" s="318"/>
      <c r="F3366" s="318"/>
      <c r="G3366" s="318"/>
      <c r="H3366" s="318"/>
      <c r="I3366" s="318"/>
      <c r="J3366" s="318"/>
      <c r="K3366" s="318"/>
      <c r="L3366" s="318"/>
      <c r="M3366" s="318"/>
      <c r="N3366" s="318"/>
      <c r="O3366" s="319"/>
      <c r="P3366" s="320">
        <f t="shared" si="860"/>
        <v>0</v>
      </c>
      <c r="Q3366" s="294"/>
      <c r="R3366" s="473"/>
      <c r="S3366" s="474"/>
      <c r="T3366" s="289"/>
    </row>
    <row r="3367" spans="2:20" ht="18.75" customHeight="1">
      <c r="B3367" s="292"/>
      <c r="C3367" s="348" t="s">
        <v>216</v>
      </c>
      <c r="D3367" s="322">
        <f t="shared" ref="D3367:O3367" si="862">SUBTOTAL(9,D3346:D3366)</f>
        <v>0</v>
      </c>
      <c r="E3367" s="322">
        <f t="shared" si="862"/>
        <v>0</v>
      </c>
      <c r="F3367" s="322">
        <f t="shared" si="862"/>
        <v>0</v>
      </c>
      <c r="G3367" s="322">
        <f t="shared" si="862"/>
        <v>0</v>
      </c>
      <c r="H3367" s="322">
        <f t="shared" si="862"/>
        <v>0</v>
      </c>
      <c r="I3367" s="322">
        <f t="shared" si="862"/>
        <v>0</v>
      </c>
      <c r="J3367" s="322">
        <f t="shared" si="862"/>
        <v>0</v>
      </c>
      <c r="K3367" s="322">
        <f t="shared" si="862"/>
        <v>0</v>
      </c>
      <c r="L3367" s="322">
        <f t="shared" si="862"/>
        <v>0</v>
      </c>
      <c r="M3367" s="322">
        <f t="shared" si="862"/>
        <v>0</v>
      </c>
      <c r="N3367" s="322">
        <f t="shared" si="862"/>
        <v>0</v>
      </c>
      <c r="O3367" s="323">
        <f t="shared" si="862"/>
        <v>0</v>
      </c>
      <c r="P3367" s="324">
        <f t="shared" si="860"/>
        <v>0</v>
      </c>
      <c r="Q3367" s="294"/>
      <c r="R3367" s="475"/>
      <c r="S3367" s="476"/>
      <c r="T3367" s="289"/>
    </row>
    <row r="3368" spans="2:20" ht="6" customHeight="1">
      <c r="B3368" s="292"/>
      <c r="C3368" s="294"/>
      <c r="D3368" s="294"/>
      <c r="E3368" s="294"/>
      <c r="F3368" s="294"/>
      <c r="G3368" s="294"/>
      <c r="H3368" s="294"/>
      <c r="I3368" s="294"/>
      <c r="J3368" s="294"/>
      <c r="K3368" s="294"/>
      <c r="L3368" s="294"/>
      <c r="M3368" s="294"/>
      <c r="N3368" s="294"/>
      <c r="O3368" s="294"/>
      <c r="P3368" s="294"/>
      <c r="Q3368" s="294"/>
      <c r="R3368" s="325"/>
      <c r="S3368" s="325"/>
      <c r="T3368" s="289"/>
    </row>
    <row r="3369" spans="2:20" ht="18.75" customHeight="1">
      <c r="B3369" s="326"/>
      <c r="C3369" s="342" t="s">
        <v>217</v>
      </c>
      <c r="D3369" s="327"/>
      <c r="E3369" s="327"/>
      <c r="F3369" s="327"/>
      <c r="G3369" s="327"/>
      <c r="H3369" s="327"/>
      <c r="I3369" s="327"/>
      <c r="J3369" s="327"/>
      <c r="K3369" s="327"/>
      <c r="L3369" s="327"/>
      <c r="M3369" s="327"/>
      <c r="N3369" s="327"/>
      <c r="O3369" s="328"/>
      <c r="P3369" s="329">
        <f t="shared" ref="P3369:P3370" si="863">SUM(D3369:O3369)</f>
        <v>0</v>
      </c>
      <c r="Q3369" s="294"/>
      <c r="R3369" s="471"/>
      <c r="S3369" s="472"/>
      <c r="T3369" s="289"/>
    </row>
    <row r="3370" spans="2:20" ht="18.75" customHeight="1">
      <c r="B3370" s="326"/>
      <c r="C3370" s="342" t="s">
        <v>218</v>
      </c>
      <c r="D3370" s="327"/>
      <c r="E3370" s="327"/>
      <c r="F3370" s="327"/>
      <c r="G3370" s="327"/>
      <c r="H3370" s="327"/>
      <c r="I3370" s="327"/>
      <c r="J3370" s="327"/>
      <c r="K3370" s="327"/>
      <c r="L3370" s="327"/>
      <c r="M3370" s="327"/>
      <c r="N3370" s="330"/>
      <c r="O3370" s="331"/>
      <c r="P3370" s="332">
        <f t="shared" si="863"/>
        <v>0</v>
      </c>
      <c r="Q3370" s="294"/>
      <c r="R3370" s="473"/>
      <c r="S3370" s="474"/>
      <c r="T3370" s="289"/>
    </row>
    <row r="3371" spans="2:20" s="308" customFormat="1" ht="18.75" customHeight="1">
      <c r="B3371" s="301"/>
      <c r="C3371" s="294"/>
      <c r="D3371" s="294"/>
      <c r="E3371" s="294"/>
      <c r="F3371" s="294"/>
      <c r="G3371" s="294"/>
      <c r="H3371" s="294"/>
      <c r="I3371" s="294"/>
      <c r="J3371" s="294"/>
      <c r="K3371" s="294"/>
      <c r="L3371" s="294"/>
      <c r="M3371" s="294"/>
      <c r="N3371" s="349" t="s">
        <v>219</v>
      </c>
      <c r="O3371" s="349"/>
      <c r="P3371" s="335">
        <f t="shared" si="854"/>
        <v>0</v>
      </c>
      <c r="Q3371" s="306"/>
      <c r="R3371" s="477"/>
      <c r="S3371" s="478"/>
      <c r="T3371" s="307"/>
    </row>
    <row r="3372" spans="2:20" ht="30" customHeight="1">
      <c r="B3372" s="289"/>
      <c r="C3372" s="294"/>
      <c r="D3372" s="294"/>
      <c r="E3372" s="294"/>
      <c r="F3372" s="294"/>
      <c r="G3372" s="294"/>
      <c r="H3372" s="294"/>
      <c r="I3372" s="294"/>
      <c r="J3372" s="294"/>
      <c r="K3372" s="294"/>
      <c r="L3372" s="294"/>
      <c r="M3372" s="294"/>
      <c r="N3372" s="294"/>
      <c r="O3372" s="294"/>
      <c r="P3372" s="294"/>
      <c r="Q3372" s="294"/>
      <c r="R3372" s="294"/>
      <c r="S3372" s="294"/>
      <c r="T3372" s="289"/>
    </row>
    <row r="3373" spans="2:20" ht="18.75" customHeight="1">
      <c r="B3373" s="292">
        <f t="shared" ref="B3373" si="864">D3373</f>
        <v>0</v>
      </c>
      <c r="C3373" s="337" t="s">
        <v>183</v>
      </c>
      <c r="D3373" s="479"/>
      <c r="E3373" s="480"/>
      <c r="F3373" s="480"/>
      <c r="G3373" s="480"/>
      <c r="H3373" s="480"/>
      <c r="I3373" s="481"/>
      <c r="J3373" s="294"/>
      <c r="K3373" s="294"/>
      <c r="L3373" s="295"/>
      <c r="M3373" s="294"/>
      <c r="N3373" s="294"/>
      <c r="O3373" s="294"/>
      <c r="P3373" s="296"/>
      <c r="Q3373" s="294"/>
      <c r="R3373" s="296"/>
      <c r="S3373" s="296"/>
      <c r="T3373" s="289"/>
    </row>
    <row r="3374" spans="2:20" ht="18.75" customHeight="1">
      <c r="B3374" s="292"/>
      <c r="C3374" s="338" t="s">
        <v>184</v>
      </c>
      <c r="D3374" s="479"/>
      <c r="E3374" s="480"/>
      <c r="F3374" s="480"/>
      <c r="G3374" s="480"/>
      <c r="H3374" s="480"/>
      <c r="I3374" s="481"/>
      <c r="J3374" s="294"/>
      <c r="K3374" s="295"/>
      <c r="L3374" s="294"/>
      <c r="M3374" s="294"/>
      <c r="N3374" s="294"/>
      <c r="O3374" s="294"/>
      <c r="P3374" s="296"/>
      <c r="Q3374" s="294"/>
      <c r="R3374" s="296"/>
      <c r="S3374" s="296"/>
      <c r="T3374" s="289"/>
    </row>
    <row r="3375" spans="2:20" ht="18.75" customHeight="1">
      <c r="B3375" s="292">
        <f t="shared" ref="B3375:B3377" si="865">D3375</f>
        <v>0</v>
      </c>
      <c r="C3375" s="338" t="s">
        <v>8</v>
      </c>
      <c r="D3375" s="479"/>
      <c r="E3375" s="480"/>
      <c r="F3375" s="480"/>
      <c r="G3375" s="480"/>
      <c r="H3375" s="480"/>
      <c r="I3375" s="481"/>
      <c r="J3375" s="294"/>
      <c r="K3375" s="294"/>
      <c r="L3375" s="295"/>
      <c r="M3375" s="294"/>
      <c r="N3375" s="294"/>
      <c r="O3375" s="294"/>
      <c r="P3375" s="296"/>
      <c r="Q3375" s="294"/>
      <c r="R3375" s="339" t="s">
        <v>185</v>
      </c>
      <c r="S3375" s="340"/>
      <c r="T3375" s="289"/>
    </row>
    <row r="3376" spans="2:20" ht="18.75" customHeight="1">
      <c r="B3376" s="292">
        <f t="shared" si="865"/>
        <v>0</v>
      </c>
      <c r="C3376" s="338" t="s">
        <v>186</v>
      </c>
      <c r="D3376" s="479"/>
      <c r="E3376" s="480"/>
      <c r="F3376" s="480"/>
      <c r="G3376" s="480"/>
      <c r="H3376" s="480"/>
      <c r="I3376" s="481"/>
      <c r="J3376" s="294"/>
      <c r="K3376" s="294"/>
      <c r="L3376" s="295"/>
      <c r="M3376" s="294"/>
      <c r="N3376" s="294"/>
      <c r="O3376" s="294"/>
      <c r="P3376" s="296"/>
      <c r="Q3376" s="294"/>
      <c r="R3376" s="298" t="s">
        <v>189</v>
      </c>
      <c r="S3376" s="299"/>
      <c r="T3376" s="289"/>
    </row>
    <row r="3377" spans="2:24" ht="18.75" customHeight="1">
      <c r="B3377" s="292">
        <f t="shared" si="865"/>
        <v>0</v>
      </c>
      <c r="C3377" s="338" t="s">
        <v>190</v>
      </c>
      <c r="D3377" s="479"/>
      <c r="E3377" s="480"/>
      <c r="F3377" s="480"/>
      <c r="G3377" s="480"/>
      <c r="H3377" s="480"/>
      <c r="I3377" s="481"/>
      <c r="J3377" s="294"/>
      <c r="K3377" s="294"/>
      <c r="L3377" s="295"/>
      <c r="M3377" s="294"/>
      <c r="N3377" s="294"/>
      <c r="O3377" s="294"/>
      <c r="P3377" s="296"/>
      <c r="Q3377" s="294"/>
      <c r="R3377" s="298" t="s">
        <v>191</v>
      </c>
      <c r="S3377" s="299"/>
      <c r="T3377" s="289"/>
    </row>
    <row r="3378" spans="2:24" ht="18.75" customHeight="1">
      <c r="B3378" s="292"/>
      <c r="C3378" s="338" t="s">
        <v>172</v>
      </c>
      <c r="D3378" s="471"/>
      <c r="E3378" s="482"/>
      <c r="F3378" s="482"/>
      <c r="G3378" s="482"/>
      <c r="H3378" s="482"/>
      <c r="I3378" s="472"/>
      <c r="J3378" s="294"/>
      <c r="K3378" s="295"/>
      <c r="L3378" s="294"/>
      <c r="M3378" s="294"/>
      <c r="N3378" s="294"/>
      <c r="O3378" s="294"/>
      <c r="P3378" s="296"/>
      <c r="Q3378" s="294"/>
      <c r="R3378" s="298" t="s">
        <v>192</v>
      </c>
      <c r="S3378" s="299"/>
      <c r="T3378" s="289"/>
    </row>
    <row r="3379" spans="2:24" ht="18.75" customHeight="1">
      <c r="B3379" s="341">
        <f t="shared" ref="B3379" si="866">D3379</f>
        <v>0</v>
      </c>
      <c r="C3379" s="338" t="s">
        <v>193</v>
      </c>
      <c r="D3379" s="483"/>
      <c r="E3379" s="484"/>
      <c r="F3379" s="484"/>
      <c r="G3379" s="484"/>
      <c r="H3379" s="484"/>
      <c r="I3379" s="485"/>
      <c r="J3379" s="294"/>
      <c r="K3379" s="295"/>
      <c r="L3379" s="294"/>
      <c r="M3379" s="294"/>
      <c r="N3379" s="294"/>
      <c r="O3379" s="294"/>
      <c r="P3379" s="296"/>
      <c r="Q3379" s="294"/>
      <c r="R3379" s="296"/>
      <c r="S3379" s="296"/>
      <c r="T3379" s="289"/>
    </row>
    <row r="3380" spans="2:24" ht="12" customHeight="1">
      <c r="B3380" s="292"/>
      <c r="C3380" s="294"/>
      <c r="D3380" s="294"/>
      <c r="E3380" s="294"/>
      <c r="F3380" s="294"/>
      <c r="G3380" s="294"/>
      <c r="H3380" s="294"/>
      <c r="I3380" s="294"/>
      <c r="J3380" s="294"/>
      <c r="K3380" s="294"/>
      <c r="L3380" s="294"/>
      <c r="M3380" s="294"/>
      <c r="N3380" s="294"/>
      <c r="O3380" s="294"/>
      <c r="P3380" s="294"/>
      <c r="Q3380" s="294"/>
      <c r="R3380" s="294"/>
      <c r="S3380" s="294"/>
      <c r="T3380" s="289"/>
    </row>
    <row r="3381" spans="2:24" s="308" customFormat="1" ht="18.75" customHeight="1">
      <c r="B3381" s="301"/>
      <c r="C3381" s="338" t="s">
        <v>187</v>
      </c>
      <c r="D3381" s="303"/>
      <c r="E3381" s="303"/>
      <c r="F3381" s="303"/>
      <c r="G3381" s="303"/>
      <c r="H3381" s="303"/>
      <c r="I3381" s="303"/>
      <c r="J3381" s="303"/>
      <c r="K3381" s="303"/>
      <c r="L3381" s="303"/>
      <c r="M3381" s="303"/>
      <c r="N3381" s="303"/>
      <c r="O3381" s="304"/>
      <c r="P3381" s="305" t="s">
        <v>188</v>
      </c>
      <c r="Q3381" s="306"/>
      <c r="R3381" s="486" t="s">
        <v>194</v>
      </c>
      <c r="S3381" s="487"/>
      <c r="T3381" s="307"/>
      <c r="V3381" s="288"/>
      <c r="W3381" s="288"/>
      <c r="X3381" s="288"/>
    </row>
    <row r="3382" spans="2:24" ht="6" customHeight="1">
      <c r="B3382" s="292"/>
      <c r="C3382" s="294"/>
      <c r="D3382" s="294"/>
      <c r="E3382" s="294"/>
      <c r="F3382" s="294"/>
      <c r="G3382" s="294"/>
      <c r="H3382" s="294"/>
      <c r="I3382" s="294"/>
      <c r="J3382" s="294"/>
      <c r="K3382" s="294"/>
      <c r="L3382" s="294"/>
      <c r="M3382" s="294"/>
      <c r="N3382" s="294"/>
      <c r="O3382" s="294"/>
      <c r="P3382" s="294"/>
      <c r="Q3382" s="294"/>
      <c r="R3382" s="294"/>
      <c r="S3382" s="294"/>
      <c r="T3382" s="289"/>
    </row>
    <row r="3383" spans="2:24" ht="18.75" customHeight="1">
      <c r="B3383" s="292"/>
      <c r="C3383" s="342" t="s">
        <v>195</v>
      </c>
      <c r="D3383" s="310"/>
      <c r="E3383" s="310"/>
      <c r="F3383" s="310"/>
      <c r="G3383" s="310"/>
      <c r="H3383" s="310"/>
      <c r="I3383" s="310"/>
      <c r="J3383" s="310"/>
      <c r="K3383" s="310"/>
      <c r="L3383" s="310"/>
      <c r="M3383" s="310"/>
      <c r="N3383" s="310"/>
      <c r="O3383" s="311"/>
      <c r="P3383" s="312">
        <f t="shared" ref="P3383:P3393" si="867">SUM(D3383:O3383)</f>
        <v>0</v>
      </c>
      <c r="Q3383" s="294"/>
      <c r="R3383" s="471"/>
      <c r="S3383" s="472"/>
      <c r="T3383" s="289"/>
    </row>
    <row r="3384" spans="2:24" ht="18.75" customHeight="1">
      <c r="B3384" s="292"/>
      <c r="C3384" s="342" t="s">
        <v>196</v>
      </c>
      <c r="D3384" s="155"/>
      <c r="E3384" s="155"/>
      <c r="F3384" s="155"/>
      <c r="G3384" s="155"/>
      <c r="H3384" s="155"/>
      <c r="I3384" s="155"/>
      <c r="J3384" s="155"/>
      <c r="K3384" s="155"/>
      <c r="L3384" s="155"/>
      <c r="M3384" s="155"/>
      <c r="N3384" s="155"/>
      <c r="O3384" s="156"/>
      <c r="P3384" s="312">
        <f t="shared" si="867"/>
        <v>0</v>
      </c>
      <c r="Q3384" s="294"/>
      <c r="R3384" s="471"/>
      <c r="S3384" s="472"/>
      <c r="T3384" s="289"/>
    </row>
    <row r="3385" spans="2:24" ht="18.75" customHeight="1">
      <c r="B3385" s="292"/>
      <c r="C3385" s="343" t="s">
        <v>197</v>
      </c>
      <c r="D3385" s="310"/>
      <c r="E3385" s="310"/>
      <c r="F3385" s="310"/>
      <c r="G3385" s="310"/>
      <c r="H3385" s="310"/>
      <c r="I3385" s="310"/>
      <c r="J3385" s="310"/>
      <c r="K3385" s="310"/>
      <c r="L3385" s="310"/>
      <c r="M3385" s="310"/>
      <c r="N3385" s="310"/>
      <c r="O3385" s="311"/>
      <c r="P3385" s="312">
        <f t="shared" si="867"/>
        <v>0</v>
      </c>
      <c r="Q3385" s="294"/>
      <c r="R3385" s="471"/>
      <c r="S3385" s="472"/>
      <c r="T3385" s="289"/>
    </row>
    <row r="3386" spans="2:24" ht="18.75" customHeight="1">
      <c r="B3386" s="292"/>
      <c r="C3386" s="343" t="s">
        <v>198</v>
      </c>
      <c r="D3386" s="310"/>
      <c r="E3386" s="310"/>
      <c r="F3386" s="310"/>
      <c r="G3386" s="310"/>
      <c r="H3386" s="310"/>
      <c r="I3386" s="310"/>
      <c r="J3386" s="310"/>
      <c r="K3386" s="310"/>
      <c r="L3386" s="310"/>
      <c r="M3386" s="310"/>
      <c r="N3386" s="310"/>
      <c r="O3386" s="311"/>
      <c r="P3386" s="312">
        <f t="shared" si="867"/>
        <v>0</v>
      </c>
      <c r="Q3386" s="294"/>
      <c r="R3386" s="471"/>
      <c r="S3386" s="472"/>
      <c r="T3386" s="289"/>
    </row>
    <row r="3387" spans="2:24" ht="18.75" customHeight="1">
      <c r="B3387" s="292"/>
      <c r="C3387" s="343" t="s">
        <v>199</v>
      </c>
      <c r="D3387" s="310"/>
      <c r="E3387" s="310"/>
      <c r="F3387" s="310"/>
      <c r="G3387" s="310"/>
      <c r="H3387" s="310"/>
      <c r="I3387" s="310"/>
      <c r="J3387" s="310"/>
      <c r="K3387" s="310"/>
      <c r="L3387" s="310"/>
      <c r="M3387" s="310"/>
      <c r="N3387" s="310"/>
      <c r="O3387" s="311"/>
      <c r="P3387" s="312">
        <f t="shared" si="867"/>
        <v>0</v>
      </c>
      <c r="Q3387" s="294"/>
      <c r="R3387" s="471"/>
      <c r="S3387" s="472"/>
      <c r="T3387" s="289"/>
    </row>
    <row r="3388" spans="2:24" ht="18.75" customHeight="1">
      <c r="B3388" s="292"/>
      <c r="C3388" s="343" t="s">
        <v>200</v>
      </c>
      <c r="D3388" s="310"/>
      <c r="E3388" s="310"/>
      <c r="F3388" s="310"/>
      <c r="G3388" s="310"/>
      <c r="H3388" s="310"/>
      <c r="I3388" s="310"/>
      <c r="J3388" s="310"/>
      <c r="K3388" s="310"/>
      <c r="L3388" s="310"/>
      <c r="M3388" s="310"/>
      <c r="N3388" s="310"/>
      <c r="O3388" s="311"/>
      <c r="P3388" s="312">
        <f t="shared" si="867"/>
        <v>0</v>
      </c>
      <c r="Q3388" s="294"/>
      <c r="R3388" s="471"/>
      <c r="S3388" s="472"/>
      <c r="T3388" s="289"/>
    </row>
    <row r="3389" spans="2:24" ht="18.75" customHeight="1">
      <c r="B3389" s="292"/>
      <c r="C3389" s="343" t="s">
        <v>201</v>
      </c>
      <c r="D3389" s="310"/>
      <c r="E3389" s="310"/>
      <c r="F3389" s="310"/>
      <c r="G3389" s="310"/>
      <c r="H3389" s="310"/>
      <c r="I3389" s="310"/>
      <c r="J3389" s="310"/>
      <c r="K3389" s="310"/>
      <c r="L3389" s="310"/>
      <c r="M3389" s="310"/>
      <c r="N3389" s="310"/>
      <c r="O3389" s="311"/>
      <c r="P3389" s="312">
        <f t="shared" si="867"/>
        <v>0</v>
      </c>
      <c r="Q3389" s="294"/>
      <c r="R3389" s="471"/>
      <c r="S3389" s="472"/>
      <c r="T3389" s="289"/>
    </row>
    <row r="3390" spans="2:24" ht="18.75" customHeight="1">
      <c r="B3390" s="292"/>
      <c r="C3390" s="343" t="s">
        <v>202</v>
      </c>
      <c r="D3390" s="310"/>
      <c r="E3390" s="310"/>
      <c r="F3390" s="310"/>
      <c r="G3390" s="310"/>
      <c r="H3390" s="310"/>
      <c r="I3390" s="310"/>
      <c r="J3390" s="310"/>
      <c r="K3390" s="310"/>
      <c r="L3390" s="310"/>
      <c r="M3390" s="310"/>
      <c r="N3390" s="310"/>
      <c r="O3390" s="311"/>
      <c r="P3390" s="312">
        <f t="shared" si="867"/>
        <v>0</v>
      </c>
      <c r="Q3390" s="294"/>
      <c r="R3390" s="471"/>
      <c r="S3390" s="472"/>
      <c r="T3390" s="289"/>
    </row>
    <row r="3391" spans="2:24" ht="18.75" customHeight="1">
      <c r="B3391" s="292"/>
      <c r="C3391" s="343" t="s">
        <v>203</v>
      </c>
      <c r="D3391" s="310"/>
      <c r="E3391" s="310"/>
      <c r="F3391" s="310"/>
      <c r="G3391" s="310"/>
      <c r="H3391" s="310"/>
      <c r="I3391" s="310"/>
      <c r="J3391" s="310"/>
      <c r="K3391" s="310"/>
      <c r="L3391" s="310"/>
      <c r="M3391" s="310"/>
      <c r="N3391" s="310"/>
      <c r="O3391" s="311"/>
      <c r="P3391" s="312">
        <f t="shared" si="867"/>
        <v>0</v>
      </c>
      <c r="Q3391" s="294"/>
      <c r="R3391" s="471"/>
      <c r="S3391" s="472"/>
      <c r="T3391" s="289"/>
    </row>
    <row r="3392" spans="2:24" ht="18.75" customHeight="1">
      <c r="B3392" s="292"/>
      <c r="C3392" s="343" t="s">
        <v>204</v>
      </c>
      <c r="D3392" s="310"/>
      <c r="E3392" s="310"/>
      <c r="F3392" s="310"/>
      <c r="G3392" s="310"/>
      <c r="H3392" s="310"/>
      <c r="I3392" s="310"/>
      <c r="J3392" s="310"/>
      <c r="K3392" s="310"/>
      <c r="L3392" s="310"/>
      <c r="M3392" s="310"/>
      <c r="N3392" s="310"/>
      <c r="O3392" s="311"/>
      <c r="P3392" s="312">
        <f t="shared" si="867"/>
        <v>0</v>
      </c>
      <c r="Q3392" s="294"/>
      <c r="R3392" s="471"/>
      <c r="S3392" s="472"/>
      <c r="T3392" s="289"/>
    </row>
    <row r="3393" spans="2:20" ht="18.75" customHeight="1">
      <c r="B3393" s="292"/>
      <c r="C3393" s="338" t="s">
        <v>205</v>
      </c>
      <c r="D3393" s="344">
        <f t="shared" ref="D3393:O3393" si="868">SUBTOTAL(9,D3383:D3392)</f>
        <v>0</v>
      </c>
      <c r="E3393" s="344">
        <f t="shared" si="868"/>
        <v>0</v>
      </c>
      <c r="F3393" s="344">
        <f t="shared" si="868"/>
        <v>0</v>
      </c>
      <c r="G3393" s="344">
        <f t="shared" si="868"/>
        <v>0</v>
      </c>
      <c r="H3393" s="344">
        <f t="shared" si="868"/>
        <v>0</v>
      </c>
      <c r="I3393" s="344">
        <f t="shared" si="868"/>
        <v>0</v>
      </c>
      <c r="J3393" s="344">
        <f t="shared" si="868"/>
        <v>0</v>
      </c>
      <c r="K3393" s="344">
        <f t="shared" si="868"/>
        <v>0</v>
      </c>
      <c r="L3393" s="344">
        <f t="shared" si="868"/>
        <v>0</v>
      </c>
      <c r="M3393" s="344">
        <f t="shared" si="868"/>
        <v>0</v>
      </c>
      <c r="N3393" s="344">
        <f t="shared" si="868"/>
        <v>0</v>
      </c>
      <c r="O3393" s="345">
        <f t="shared" si="868"/>
        <v>0</v>
      </c>
      <c r="P3393" s="312">
        <f t="shared" si="867"/>
        <v>0</v>
      </c>
      <c r="Q3393" s="294"/>
      <c r="R3393" s="471"/>
      <c r="S3393" s="472"/>
      <c r="T3393" s="289"/>
    </row>
    <row r="3394" spans="2:20" ht="18.75" customHeight="1">
      <c r="B3394" s="292"/>
      <c r="C3394" s="313" t="s">
        <v>206</v>
      </c>
      <c r="D3394" s="315"/>
      <c r="E3394" s="315"/>
      <c r="F3394" s="315"/>
      <c r="G3394" s="315"/>
      <c r="H3394" s="315"/>
      <c r="I3394" s="315"/>
      <c r="J3394" s="315"/>
      <c r="K3394" s="315"/>
      <c r="L3394" s="315"/>
      <c r="M3394" s="315"/>
      <c r="N3394" s="315"/>
      <c r="O3394" s="316"/>
      <c r="P3394" s="312">
        <f t="shared" ref="P3394:P3404" si="869">SUM(D3394:O3394)</f>
        <v>0</v>
      </c>
      <c r="Q3394" s="294"/>
      <c r="R3394" s="471"/>
      <c r="S3394" s="472"/>
      <c r="T3394" s="289"/>
    </row>
    <row r="3395" spans="2:20" ht="18.75" customHeight="1">
      <c r="B3395" s="292"/>
      <c r="C3395" s="313" t="s">
        <v>207</v>
      </c>
      <c r="D3395" s="315"/>
      <c r="E3395" s="315"/>
      <c r="F3395" s="315"/>
      <c r="G3395" s="315"/>
      <c r="H3395" s="315"/>
      <c r="I3395" s="315"/>
      <c r="J3395" s="315"/>
      <c r="K3395" s="315"/>
      <c r="L3395" s="315"/>
      <c r="M3395" s="315"/>
      <c r="N3395" s="315"/>
      <c r="O3395" s="316"/>
      <c r="P3395" s="312">
        <f t="shared" si="869"/>
        <v>0</v>
      </c>
      <c r="Q3395" s="294"/>
      <c r="R3395" s="471"/>
      <c r="S3395" s="472"/>
      <c r="T3395" s="289"/>
    </row>
    <row r="3396" spans="2:20" ht="18.75" customHeight="1">
      <c r="B3396" s="292"/>
      <c r="C3396" s="338" t="s">
        <v>208</v>
      </c>
      <c r="D3396" s="344">
        <f t="shared" ref="D3396:O3396" si="870">SUBTOTAL(9,D3394:D3395)</f>
        <v>0</v>
      </c>
      <c r="E3396" s="344">
        <f t="shared" si="870"/>
        <v>0</v>
      </c>
      <c r="F3396" s="344">
        <f t="shared" si="870"/>
        <v>0</v>
      </c>
      <c r="G3396" s="344">
        <f t="shared" si="870"/>
        <v>0</v>
      </c>
      <c r="H3396" s="344">
        <f t="shared" si="870"/>
        <v>0</v>
      </c>
      <c r="I3396" s="344">
        <f t="shared" si="870"/>
        <v>0</v>
      </c>
      <c r="J3396" s="344">
        <f t="shared" si="870"/>
        <v>0</v>
      </c>
      <c r="K3396" s="344">
        <f t="shared" si="870"/>
        <v>0</v>
      </c>
      <c r="L3396" s="344">
        <f t="shared" si="870"/>
        <v>0</v>
      </c>
      <c r="M3396" s="344">
        <f t="shared" si="870"/>
        <v>0</v>
      </c>
      <c r="N3396" s="344">
        <f t="shared" si="870"/>
        <v>0</v>
      </c>
      <c r="O3396" s="345">
        <f t="shared" si="870"/>
        <v>0</v>
      </c>
      <c r="P3396" s="312">
        <f t="shared" si="869"/>
        <v>0</v>
      </c>
      <c r="Q3396" s="294"/>
      <c r="R3396" s="471"/>
      <c r="S3396" s="472"/>
      <c r="T3396" s="289"/>
    </row>
    <row r="3397" spans="2:20" ht="18.75" customHeight="1">
      <c r="B3397" s="292"/>
      <c r="C3397" s="313" t="s">
        <v>209</v>
      </c>
      <c r="D3397" s="315"/>
      <c r="E3397" s="315"/>
      <c r="F3397" s="315"/>
      <c r="G3397" s="315"/>
      <c r="H3397" s="315"/>
      <c r="I3397" s="315"/>
      <c r="J3397" s="315"/>
      <c r="K3397" s="315"/>
      <c r="L3397" s="315"/>
      <c r="M3397" s="315"/>
      <c r="N3397" s="315"/>
      <c r="O3397" s="316"/>
      <c r="P3397" s="312">
        <f t="shared" si="869"/>
        <v>0</v>
      </c>
      <c r="Q3397" s="294"/>
      <c r="R3397" s="471"/>
      <c r="S3397" s="472"/>
      <c r="T3397" s="289"/>
    </row>
    <row r="3398" spans="2:20" ht="18.75" customHeight="1">
      <c r="B3398" s="292"/>
      <c r="C3398" s="313" t="s">
        <v>210</v>
      </c>
      <c r="D3398" s="315"/>
      <c r="E3398" s="315"/>
      <c r="F3398" s="315"/>
      <c r="G3398" s="315"/>
      <c r="H3398" s="315"/>
      <c r="I3398" s="315"/>
      <c r="J3398" s="315"/>
      <c r="K3398" s="315"/>
      <c r="L3398" s="315"/>
      <c r="M3398" s="315"/>
      <c r="N3398" s="315"/>
      <c r="O3398" s="316"/>
      <c r="P3398" s="312">
        <f t="shared" si="869"/>
        <v>0</v>
      </c>
      <c r="Q3398" s="294"/>
      <c r="R3398" s="471"/>
      <c r="S3398" s="472"/>
      <c r="T3398" s="289"/>
    </row>
    <row r="3399" spans="2:20" ht="18.75" customHeight="1">
      <c r="B3399" s="292"/>
      <c r="C3399" s="313" t="s">
        <v>211</v>
      </c>
      <c r="D3399" s="315"/>
      <c r="E3399" s="315"/>
      <c r="F3399" s="315"/>
      <c r="G3399" s="315"/>
      <c r="H3399" s="315"/>
      <c r="I3399" s="315"/>
      <c r="J3399" s="315"/>
      <c r="K3399" s="315"/>
      <c r="L3399" s="315"/>
      <c r="M3399" s="315"/>
      <c r="N3399" s="315"/>
      <c r="O3399" s="316"/>
      <c r="P3399" s="312">
        <f t="shared" si="869"/>
        <v>0</v>
      </c>
      <c r="Q3399" s="294"/>
      <c r="R3399" s="471"/>
      <c r="S3399" s="472"/>
      <c r="T3399" s="289"/>
    </row>
    <row r="3400" spans="2:20" ht="18.75" customHeight="1">
      <c r="B3400" s="292"/>
      <c r="C3400" s="313" t="s">
        <v>212</v>
      </c>
      <c r="D3400" s="315"/>
      <c r="E3400" s="315"/>
      <c r="F3400" s="315"/>
      <c r="G3400" s="315"/>
      <c r="H3400" s="315"/>
      <c r="I3400" s="315"/>
      <c r="J3400" s="315"/>
      <c r="K3400" s="315"/>
      <c r="L3400" s="315"/>
      <c r="M3400" s="315"/>
      <c r="N3400" s="315"/>
      <c r="O3400" s="316"/>
      <c r="P3400" s="312">
        <f t="shared" si="869"/>
        <v>0</v>
      </c>
      <c r="Q3400" s="294"/>
      <c r="R3400" s="471"/>
      <c r="S3400" s="472"/>
      <c r="T3400" s="289"/>
    </row>
    <row r="3401" spans="2:20" ht="18.75" customHeight="1">
      <c r="B3401" s="292"/>
      <c r="C3401" s="342" t="s">
        <v>213</v>
      </c>
      <c r="D3401" s="310"/>
      <c r="E3401" s="310"/>
      <c r="F3401" s="310"/>
      <c r="G3401" s="310"/>
      <c r="H3401" s="310"/>
      <c r="I3401" s="310"/>
      <c r="J3401" s="310"/>
      <c r="K3401" s="310"/>
      <c r="L3401" s="310"/>
      <c r="M3401" s="310"/>
      <c r="N3401" s="310"/>
      <c r="O3401" s="311"/>
      <c r="P3401" s="312">
        <f t="shared" si="869"/>
        <v>0</v>
      </c>
      <c r="Q3401" s="294"/>
      <c r="R3401" s="471"/>
      <c r="S3401" s="472"/>
      <c r="T3401" s="289"/>
    </row>
    <row r="3402" spans="2:20" ht="18.75" customHeight="1">
      <c r="B3402" s="292"/>
      <c r="C3402" s="346" t="s">
        <v>214</v>
      </c>
      <c r="D3402" s="310"/>
      <c r="E3402" s="310"/>
      <c r="F3402" s="310"/>
      <c r="G3402" s="310"/>
      <c r="H3402" s="310"/>
      <c r="I3402" s="310"/>
      <c r="J3402" s="310"/>
      <c r="K3402" s="310"/>
      <c r="L3402" s="310"/>
      <c r="M3402" s="310"/>
      <c r="N3402" s="310"/>
      <c r="O3402" s="311"/>
      <c r="P3402" s="312">
        <f t="shared" si="869"/>
        <v>0</v>
      </c>
      <c r="Q3402" s="294"/>
      <c r="R3402" s="471"/>
      <c r="S3402" s="472"/>
      <c r="T3402" s="289"/>
    </row>
    <row r="3403" spans="2:20" ht="18.75" customHeight="1">
      <c r="B3403" s="292"/>
      <c r="C3403" s="347" t="s">
        <v>215</v>
      </c>
      <c r="D3403" s="318"/>
      <c r="E3403" s="318"/>
      <c r="F3403" s="318"/>
      <c r="G3403" s="318"/>
      <c r="H3403" s="318"/>
      <c r="I3403" s="318"/>
      <c r="J3403" s="318"/>
      <c r="K3403" s="318"/>
      <c r="L3403" s="318"/>
      <c r="M3403" s="318"/>
      <c r="N3403" s="318"/>
      <c r="O3403" s="319"/>
      <c r="P3403" s="320">
        <f t="shared" si="869"/>
        <v>0</v>
      </c>
      <c r="Q3403" s="294"/>
      <c r="R3403" s="473"/>
      <c r="S3403" s="474"/>
      <c r="T3403" s="289"/>
    </row>
    <row r="3404" spans="2:20" ht="18.75" customHeight="1">
      <c r="B3404" s="292"/>
      <c r="C3404" s="348" t="s">
        <v>216</v>
      </c>
      <c r="D3404" s="322">
        <f t="shared" ref="D3404:O3404" si="871">SUBTOTAL(9,D3383:D3403)</f>
        <v>0</v>
      </c>
      <c r="E3404" s="322">
        <f t="shared" si="871"/>
        <v>0</v>
      </c>
      <c r="F3404" s="322">
        <f t="shared" si="871"/>
        <v>0</v>
      </c>
      <c r="G3404" s="322">
        <f t="shared" si="871"/>
        <v>0</v>
      </c>
      <c r="H3404" s="322">
        <f t="shared" si="871"/>
        <v>0</v>
      </c>
      <c r="I3404" s="322">
        <f t="shared" si="871"/>
        <v>0</v>
      </c>
      <c r="J3404" s="322">
        <f t="shared" si="871"/>
        <v>0</v>
      </c>
      <c r="K3404" s="322">
        <f t="shared" si="871"/>
        <v>0</v>
      </c>
      <c r="L3404" s="322">
        <f t="shared" si="871"/>
        <v>0</v>
      </c>
      <c r="M3404" s="322">
        <f t="shared" si="871"/>
        <v>0</v>
      </c>
      <c r="N3404" s="322">
        <f t="shared" si="871"/>
        <v>0</v>
      </c>
      <c r="O3404" s="323">
        <f t="shared" si="871"/>
        <v>0</v>
      </c>
      <c r="P3404" s="324">
        <f t="shared" si="869"/>
        <v>0</v>
      </c>
      <c r="Q3404" s="294"/>
      <c r="R3404" s="475"/>
      <c r="S3404" s="476"/>
      <c r="T3404" s="289"/>
    </row>
    <row r="3405" spans="2:20" ht="6" customHeight="1">
      <c r="B3405" s="292"/>
      <c r="C3405" s="294"/>
      <c r="D3405" s="294"/>
      <c r="E3405" s="294"/>
      <c r="F3405" s="294"/>
      <c r="G3405" s="294"/>
      <c r="H3405" s="294"/>
      <c r="I3405" s="294"/>
      <c r="J3405" s="294"/>
      <c r="K3405" s="294"/>
      <c r="L3405" s="294"/>
      <c r="M3405" s="294"/>
      <c r="N3405" s="294"/>
      <c r="O3405" s="294"/>
      <c r="P3405" s="294"/>
      <c r="Q3405" s="294"/>
      <c r="R3405" s="325"/>
      <c r="S3405" s="325"/>
      <c r="T3405" s="289"/>
    </row>
    <row r="3406" spans="2:20" ht="18.75" customHeight="1">
      <c r="B3406" s="326"/>
      <c r="C3406" s="342" t="s">
        <v>217</v>
      </c>
      <c r="D3406" s="327"/>
      <c r="E3406" s="327"/>
      <c r="F3406" s="327"/>
      <c r="G3406" s="327"/>
      <c r="H3406" s="327"/>
      <c r="I3406" s="327"/>
      <c r="J3406" s="327"/>
      <c r="K3406" s="327"/>
      <c r="L3406" s="327"/>
      <c r="M3406" s="327"/>
      <c r="N3406" s="327"/>
      <c r="O3406" s="328"/>
      <c r="P3406" s="329">
        <f t="shared" ref="P3406:P3407" si="872">SUM(D3406:O3406)</f>
        <v>0</v>
      </c>
      <c r="Q3406" s="294"/>
      <c r="R3406" s="471"/>
      <c r="S3406" s="472"/>
      <c r="T3406" s="289"/>
    </row>
    <row r="3407" spans="2:20" ht="18.75" customHeight="1">
      <c r="B3407" s="326"/>
      <c r="C3407" s="342" t="s">
        <v>218</v>
      </c>
      <c r="D3407" s="327"/>
      <c r="E3407" s="327"/>
      <c r="F3407" s="327"/>
      <c r="G3407" s="327"/>
      <c r="H3407" s="327"/>
      <c r="I3407" s="327"/>
      <c r="J3407" s="327"/>
      <c r="K3407" s="327"/>
      <c r="L3407" s="327"/>
      <c r="M3407" s="327"/>
      <c r="N3407" s="330"/>
      <c r="O3407" s="331"/>
      <c r="P3407" s="332">
        <f t="shared" si="872"/>
        <v>0</v>
      </c>
      <c r="Q3407" s="294"/>
      <c r="R3407" s="473"/>
      <c r="S3407" s="474"/>
      <c r="T3407" s="289"/>
    </row>
    <row r="3408" spans="2:20" s="308" customFormat="1" ht="18.75" customHeight="1">
      <c r="B3408" s="301"/>
      <c r="C3408" s="294"/>
      <c r="D3408" s="294"/>
      <c r="E3408" s="294"/>
      <c r="F3408" s="294"/>
      <c r="G3408" s="294"/>
      <c r="H3408" s="294"/>
      <c r="I3408" s="294"/>
      <c r="J3408" s="294"/>
      <c r="K3408" s="294"/>
      <c r="L3408" s="294"/>
      <c r="M3408" s="294"/>
      <c r="N3408" s="349" t="s">
        <v>219</v>
      </c>
      <c r="O3408" s="349"/>
      <c r="P3408" s="335">
        <f t="shared" ref="P3408:P3445" si="873">ROUND(IF(P3406*P3407=0,0,P3404/P3406*P3407),2)</f>
        <v>0</v>
      </c>
      <c r="Q3408" s="306"/>
      <c r="R3408" s="477"/>
      <c r="S3408" s="478"/>
      <c r="T3408" s="307"/>
    </row>
    <row r="3409" spans="2:24" ht="30" customHeight="1">
      <c r="B3409" s="289"/>
      <c r="C3409" s="294"/>
      <c r="D3409" s="294"/>
      <c r="E3409" s="294"/>
      <c r="F3409" s="294"/>
      <c r="G3409" s="294"/>
      <c r="H3409" s="294"/>
      <c r="I3409" s="294"/>
      <c r="J3409" s="294"/>
      <c r="K3409" s="294"/>
      <c r="L3409" s="294"/>
      <c r="M3409" s="294"/>
      <c r="N3409" s="294"/>
      <c r="O3409" s="294"/>
      <c r="P3409" s="294"/>
      <c r="Q3409" s="294"/>
      <c r="R3409" s="294"/>
      <c r="S3409" s="294"/>
      <c r="T3409" s="289"/>
    </row>
    <row r="3410" spans="2:24" ht="18.75" customHeight="1">
      <c r="B3410" s="292">
        <f t="shared" ref="B3410" si="874">D3410</f>
        <v>0</v>
      </c>
      <c r="C3410" s="337" t="s">
        <v>183</v>
      </c>
      <c r="D3410" s="479"/>
      <c r="E3410" s="480"/>
      <c r="F3410" s="480"/>
      <c r="G3410" s="480"/>
      <c r="H3410" s="480"/>
      <c r="I3410" s="481"/>
      <c r="J3410" s="294"/>
      <c r="K3410" s="294"/>
      <c r="L3410" s="295"/>
      <c r="M3410" s="294"/>
      <c r="N3410" s="294"/>
      <c r="O3410" s="294"/>
      <c r="P3410" s="296"/>
      <c r="Q3410" s="294"/>
      <c r="R3410" s="296"/>
      <c r="S3410" s="296"/>
      <c r="T3410" s="289"/>
    </row>
    <row r="3411" spans="2:24" ht="18.75" customHeight="1">
      <c r="B3411" s="292"/>
      <c r="C3411" s="338" t="s">
        <v>184</v>
      </c>
      <c r="D3411" s="479"/>
      <c r="E3411" s="480"/>
      <c r="F3411" s="480"/>
      <c r="G3411" s="480"/>
      <c r="H3411" s="480"/>
      <c r="I3411" s="481"/>
      <c r="J3411" s="294"/>
      <c r="K3411" s="295"/>
      <c r="L3411" s="294"/>
      <c r="M3411" s="294"/>
      <c r="N3411" s="294"/>
      <c r="O3411" s="294"/>
      <c r="P3411" s="296"/>
      <c r="Q3411" s="294"/>
      <c r="R3411" s="296"/>
      <c r="S3411" s="296"/>
      <c r="T3411" s="289"/>
    </row>
    <row r="3412" spans="2:24" ht="18.75" customHeight="1">
      <c r="B3412" s="292">
        <f t="shared" ref="B3412:B3414" si="875">D3412</f>
        <v>0</v>
      </c>
      <c r="C3412" s="338" t="s">
        <v>8</v>
      </c>
      <c r="D3412" s="479"/>
      <c r="E3412" s="480"/>
      <c r="F3412" s="480"/>
      <c r="G3412" s="480"/>
      <c r="H3412" s="480"/>
      <c r="I3412" s="481"/>
      <c r="J3412" s="294"/>
      <c r="K3412" s="294"/>
      <c r="L3412" s="295"/>
      <c r="M3412" s="294"/>
      <c r="N3412" s="294"/>
      <c r="O3412" s="294"/>
      <c r="P3412" s="296"/>
      <c r="Q3412" s="294"/>
      <c r="R3412" s="339" t="s">
        <v>185</v>
      </c>
      <c r="S3412" s="340"/>
      <c r="T3412" s="289"/>
    </row>
    <row r="3413" spans="2:24" ht="18.75" customHeight="1">
      <c r="B3413" s="292">
        <f t="shared" si="875"/>
        <v>0</v>
      </c>
      <c r="C3413" s="338" t="s">
        <v>186</v>
      </c>
      <c r="D3413" s="479"/>
      <c r="E3413" s="480"/>
      <c r="F3413" s="480"/>
      <c r="G3413" s="480"/>
      <c r="H3413" s="480"/>
      <c r="I3413" s="481"/>
      <c r="J3413" s="294"/>
      <c r="K3413" s="294"/>
      <c r="L3413" s="295"/>
      <c r="M3413" s="294"/>
      <c r="N3413" s="294"/>
      <c r="O3413" s="294"/>
      <c r="P3413" s="296"/>
      <c r="Q3413" s="294"/>
      <c r="R3413" s="298" t="s">
        <v>189</v>
      </c>
      <c r="S3413" s="299"/>
      <c r="T3413" s="289"/>
    </row>
    <row r="3414" spans="2:24" ht="18.75" customHeight="1">
      <c r="B3414" s="292">
        <f t="shared" si="875"/>
        <v>0</v>
      </c>
      <c r="C3414" s="338" t="s">
        <v>190</v>
      </c>
      <c r="D3414" s="479"/>
      <c r="E3414" s="480"/>
      <c r="F3414" s="480"/>
      <c r="G3414" s="480"/>
      <c r="H3414" s="480"/>
      <c r="I3414" s="481"/>
      <c r="J3414" s="294"/>
      <c r="K3414" s="294"/>
      <c r="L3414" s="295"/>
      <c r="M3414" s="294"/>
      <c r="N3414" s="294"/>
      <c r="O3414" s="294"/>
      <c r="P3414" s="296"/>
      <c r="Q3414" s="294"/>
      <c r="R3414" s="298" t="s">
        <v>191</v>
      </c>
      <c r="S3414" s="299"/>
      <c r="T3414" s="289"/>
    </row>
    <row r="3415" spans="2:24" ht="18.75" customHeight="1">
      <c r="B3415" s="292"/>
      <c r="C3415" s="338" t="s">
        <v>172</v>
      </c>
      <c r="D3415" s="471"/>
      <c r="E3415" s="482"/>
      <c r="F3415" s="482"/>
      <c r="G3415" s="482"/>
      <c r="H3415" s="482"/>
      <c r="I3415" s="472"/>
      <c r="J3415" s="294"/>
      <c r="K3415" s="295"/>
      <c r="L3415" s="294"/>
      <c r="M3415" s="294"/>
      <c r="N3415" s="294"/>
      <c r="O3415" s="294"/>
      <c r="P3415" s="296"/>
      <c r="Q3415" s="294"/>
      <c r="R3415" s="298" t="s">
        <v>192</v>
      </c>
      <c r="S3415" s="299"/>
      <c r="T3415" s="289"/>
    </row>
    <row r="3416" spans="2:24" ht="18.75" customHeight="1">
      <c r="B3416" s="341">
        <f t="shared" ref="B3416" si="876">D3416</f>
        <v>0</v>
      </c>
      <c r="C3416" s="338" t="s">
        <v>193</v>
      </c>
      <c r="D3416" s="483"/>
      <c r="E3416" s="484"/>
      <c r="F3416" s="484"/>
      <c r="G3416" s="484"/>
      <c r="H3416" s="484"/>
      <c r="I3416" s="485"/>
      <c r="J3416" s="294"/>
      <c r="K3416" s="295"/>
      <c r="L3416" s="294"/>
      <c r="M3416" s="294"/>
      <c r="N3416" s="294"/>
      <c r="O3416" s="294"/>
      <c r="P3416" s="296"/>
      <c r="Q3416" s="294"/>
      <c r="R3416" s="296"/>
      <c r="S3416" s="296"/>
      <c r="T3416" s="289"/>
    </row>
    <row r="3417" spans="2:24" ht="12" customHeight="1">
      <c r="B3417" s="292"/>
      <c r="C3417" s="294"/>
      <c r="D3417" s="294"/>
      <c r="E3417" s="294"/>
      <c r="F3417" s="294"/>
      <c r="G3417" s="294"/>
      <c r="H3417" s="294"/>
      <c r="I3417" s="294"/>
      <c r="J3417" s="294"/>
      <c r="K3417" s="294"/>
      <c r="L3417" s="294"/>
      <c r="M3417" s="294"/>
      <c r="N3417" s="294"/>
      <c r="O3417" s="294"/>
      <c r="P3417" s="294"/>
      <c r="Q3417" s="294"/>
      <c r="R3417" s="294"/>
      <c r="S3417" s="294"/>
      <c r="T3417" s="289"/>
    </row>
    <row r="3418" spans="2:24" s="308" customFormat="1" ht="18.75" customHeight="1">
      <c r="B3418" s="301"/>
      <c r="C3418" s="338" t="s">
        <v>187</v>
      </c>
      <c r="D3418" s="303"/>
      <c r="E3418" s="303"/>
      <c r="F3418" s="303"/>
      <c r="G3418" s="303"/>
      <c r="H3418" s="303"/>
      <c r="I3418" s="303"/>
      <c r="J3418" s="303"/>
      <c r="K3418" s="303"/>
      <c r="L3418" s="303"/>
      <c r="M3418" s="303"/>
      <c r="N3418" s="303"/>
      <c r="O3418" s="304"/>
      <c r="P3418" s="305" t="s">
        <v>188</v>
      </c>
      <c r="Q3418" s="306"/>
      <c r="R3418" s="486" t="s">
        <v>194</v>
      </c>
      <c r="S3418" s="487"/>
      <c r="T3418" s="307"/>
      <c r="V3418" s="288"/>
      <c r="W3418" s="288"/>
      <c r="X3418" s="288"/>
    </row>
    <row r="3419" spans="2:24" ht="6" customHeight="1">
      <c r="B3419" s="292"/>
      <c r="C3419" s="294"/>
      <c r="D3419" s="294"/>
      <c r="E3419" s="294"/>
      <c r="F3419" s="294"/>
      <c r="G3419" s="294"/>
      <c r="H3419" s="294"/>
      <c r="I3419" s="294"/>
      <c r="J3419" s="294"/>
      <c r="K3419" s="294"/>
      <c r="L3419" s="294"/>
      <c r="M3419" s="294"/>
      <c r="N3419" s="294"/>
      <c r="O3419" s="294"/>
      <c r="P3419" s="294"/>
      <c r="Q3419" s="294"/>
      <c r="R3419" s="294"/>
      <c r="S3419" s="294"/>
      <c r="T3419" s="289"/>
    </row>
    <row r="3420" spans="2:24" ht="18.75" customHeight="1">
      <c r="B3420" s="292"/>
      <c r="C3420" s="342" t="s">
        <v>195</v>
      </c>
      <c r="D3420" s="310"/>
      <c r="E3420" s="310"/>
      <c r="F3420" s="310"/>
      <c r="G3420" s="310"/>
      <c r="H3420" s="310"/>
      <c r="I3420" s="310"/>
      <c r="J3420" s="310"/>
      <c r="K3420" s="310"/>
      <c r="L3420" s="310"/>
      <c r="M3420" s="310"/>
      <c r="N3420" s="310"/>
      <c r="O3420" s="311"/>
      <c r="P3420" s="312">
        <f t="shared" ref="P3420:P3430" si="877">SUM(D3420:O3420)</f>
        <v>0</v>
      </c>
      <c r="Q3420" s="294"/>
      <c r="R3420" s="471"/>
      <c r="S3420" s="472"/>
      <c r="T3420" s="289"/>
    </row>
    <row r="3421" spans="2:24" ht="18.75" customHeight="1">
      <c r="B3421" s="292"/>
      <c r="C3421" s="342" t="s">
        <v>196</v>
      </c>
      <c r="D3421" s="155"/>
      <c r="E3421" s="155"/>
      <c r="F3421" s="155"/>
      <c r="G3421" s="155"/>
      <c r="H3421" s="155"/>
      <c r="I3421" s="155"/>
      <c r="J3421" s="155"/>
      <c r="K3421" s="155"/>
      <c r="L3421" s="155"/>
      <c r="M3421" s="155"/>
      <c r="N3421" s="155"/>
      <c r="O3421" s="156"/>
      <c r="P3421" s="312">
        <f t="shared" si="877"/>
        <v>0</v>
      </c>
      <c r="Q3421" s="294"/>
      <c r="R3421" s="471"/>
      <c r="S3421" s="472"/>
      <c r="T3421" s="289"/>
    </row>
    <row r="3422" spans="2:24" ht="18.75" customHeight="1">
      <c r="B3422" s="292"/>
      <c r="C3422" s="343" t="s">
        <v>197</v>
      </c>
      <c r="D3422" s="310"/>
      <c r="E3422" s="310"/>
      <c r="F3422" s="310"/>
      <c r="G3422" s="310"/>
      <c r="H3422" s="310"/>
      <c r="I3422" s="310"/>
      <c r="J3422" s="310"/>
      <c r="K3422" s="310"/>
      <c r="L3422" s="310"/>
      <c r="M3422" s="310"/>
      <c r="N3422" s="310"/>
      <c r="O3422" s="311"/>
      <c r="P3422" s="312">
        <f t="shared" si="877"/>
        <v>0</v>
      </c>
      <c r="Q3422" s="294"/>
      <c r="R3422" s="471"/>
      <c r="S3422" s="472"/>
      <c r="T3422" s="289"/>
    </row>
    <row r="3423" spans="2:24" ht="18.75" customHeight="1">
      <c r="B3423" s="292"/>
      <c r="C3423" s="343" t="s">
        <v>198</v>
      </c>
      <c r="D3423" s="310"/>
      <c r="E3423" s="310"/>
      <c r="F3423" s="310"/>
      <c r="G3423" s="310"/>
      <c r="H3423" s="310"/>
      <c r="I3423" s="310"/>
      <c r="J3423" s="310"/>
      <c r="K3423" s="310"/>
      <c r="L3423" s="310"/>
      <c r="M3423" s="310"/>
      <c r="N3423" s="310"/>
      <c r="O3423" s="311"/>
      <c r="P3423" s="312">
        <f t="shared" si="877"/>
        <v>0</v>
      </c>
      <c r="Q3423" s="294"/>
      <c r="R3423" s="471"/>
      <c r="S3423" s="472"/>
      <c r="T3423" s="289"/>
    </row>
    <row r="3424" spans="2:24" ht="18.75" customHeight="1">
      <c r="B3424" s="292"/>
      <c r="C3424" s="343" t="s">
        <v>199</v>
      </c>
      <c r="D3424" s="310"/>
      <c r="E3424" s="310"/>
      <c r="F3424" s="310"/>
      <c r="G3424" s="310"/>
      <c r="H3424" s="310"/>
      <c r="I3424" s="310"/>
      <c r="J3424" s="310"/>
      <c r="K3424" s="310"/>
      <c r="L3424" s="310"/>
      <c r="M3424" s="310"/>
      <c r="N3424" s="310"/>
      <c r="O3424" s="311"/>
      <c r="P3424" s="312">
        <f t="shared" si="877"/>
        <v>0</v>
      </c>
      <c r="Q3424" s="294"/>
      <c r="R3424" s="471"/>
      <c r="S3424" s="472"/>
      <c r="T3424" s="289"/>
    </row>
    <row r="3425" spans="2:20" ht="18.75" customHeight="1">
      <c r="B3425" s="292"/>
      <c r="C3425" s="343" t="s">
        <v>200</v>
      </c>
      <c r="D3425" s="310"/>
      <c r="E3425" s="310"/>
      <c r="F3425" s="310"/>
      <c r="G3425" s="310"/>
      <c r="H3425" s="310"/>
      <c r="I3425" s="310"/>
      <c r="J3425" s="310"/>
      <c r="K3425" s="310"/>
      <c r="L3425" s="310"/>
      <c r="M3425" s="310"/>
      <c r="N3425" s="310"/>
      <c r="O3425" s="311"/>
      <c r="P3425" s="312">
        <f t="shared" si="877"/>
        <v>0</v>
      </c>
      <c r="Q3425" s="294"/>
      <c r="R3425" s="471"/>
      <c r="S3425" s="472"/>
      <c r="T3425" s="289"/>
    </row>
    <row r="3426" spans="2:20" ht="18.75" customHeight="1">
      <c r="B3426" s="292"/>
      <c r="C3426" s="343" t="s">
        <v>201</v>
      </c>
      <c r="D3426" s="310"/>
      <c r="E3426" s="310"/>
      <c r="F3426" s="310"/>
      <c r="G3426" s="310"/>
      <c r="H3426" s="310"/>
      <c r="I3426" s="310"/>
      <c r="J3426" s="310"/>
      <c r="K3426" s="310"/>
      <c r="L3426" s="310"/>
      <c r="M3426" s="310"/>
      <c r="N3426" s="310"/>
      <c r="O3426" s="311"/>
      <c r="P3426" s="312">
        <f t="shared" si="877"/>
        <v>0</v>
      </c>
      <c r="Q3426" s="294"/>
      <c r="R3426" s="471"/>
      <c r="S3426" s="472"/>
      <c r="T3426" s="289"/>
    </row>
    <row r="3427" spans="2:20" ht="18.75" customHeight="1">
      <c r="B3427" s="292"/>
      <c r="C3427" s="343" t="s">
        <v>202</v>
      </c>
      <c r="D3427" s="310"/>
      <c r="E3427" s="310"/>
      <c r="F3427" s="310"/>
      <c r="G3427" s="310"/>
      <c r="H3427" s="310"/>
      <c r="I3427" s="310"/>
      <c r="J3427" s="310"/>
      <c r="K3427" s="310"/>
      <c r="L3427" s="310"/>
      <c r="M3427" s="310"/>
      <c r="N3427" s="310"/>
      <c r="O3427" s="311"/>
      <c r="P3427" s="312">
        <f t="shared" si="877"/>
        <v>0</v>
      </c>
      <c r="Q3427" s="294"/>
      <c r="R3427" s="471"/>
      <c r="S3427" s="472"/>
      <c r="T3427" s="289"/>
    </row>
    <row r="3428" spans="2:20" ht="18.75" customHeight="1">
      <c r="B3428" s="292"/>
      <c r="C3428" s="343" t="s">
        <v>203</v>
      </c>
      <c r="D3428" s="310"/>
      <c r="E3428" s="310"/>
      <c r="F3428" s="310"/>
      <c r="G3428" s="310"/>
      <c r="H3428" s="310"/>
      <c r="I3428" s="310"/>
      <c r="J3428" s="310"/>
      <c r="K3428" s="310"/>
      <c r="L3428" s="310"/>
      <c r="M3428" s="310"/>
      <c r="N3428" s="310"/>
      <c r="O3428" s="311"/>
      <c r="P3428" s="312">
        <f t="shared" si="877"/>
        <v>0</v>
      </c>
      <c r="Q3428" s="294"/>
      <c r="R3428" s="471"/>
      <c r="S3428" s="472"/>
      <c r="T3428" s="289"/>
    </row>
    <row r="3429" spans="2:20" ht="18.75" customHeight="1">
      <c r="B3429" s="292"/>
      <c r="C3429" s="343" t="s">
        <v>204</v>
      </c>
      <c r="D3429" s="310"/>
      <c r="E3429" s="310"/>
      <c r="F3429" s="310"/>
      <c r="G3429" s="310"/>
      <c r="H3429" s="310"/>
      <c r="I3429" s="310"/>
      <c r="J3429" s="310"/>
      <c r="K3429" s="310"/>
      <c r="L3429" s="310"/>
      <c r="M3429" s="310"/>
      <c r="N3429" s="310"/>
      <c r="O3429" s="311"/>
      <c r="P3429" s="312">
        <f t="shared" si="877"/>
        <v>0</v>
      </c>
      <c r="Q3429" s="294"/>
      <c r="R3429" s="471"/>
      <c r="S3429" s="472"/>
      <c r="T3429" s="289"/>
    </row>
    <row r="3430" spans="2:20" ht="18.75" customHeight="1">
      <c r="B3430" s="292"/>
      <c r="C3430" s="338" t="s">
        <v>205</v>
      </c>
      <c r="D3430" s="344">
        <f t="shared" ref="D3430:O3430" si="878">SUBTOTAL(9,D3420:D3429)</f>
        <v>0</v>
      </c>
      <c r="E3430" s="344">
        <f t="shared" si="878"/>
        <v>0</v>
      </c>
      <c r="F3430" s="344">
        <f t="shared" si="878"/>
        <v>0</v>
      </c>
      <c r="G3430" s="344">
        <f t="shared" si="878"/>
        <v>0</v>
      </c>
      <c r="H3430" s="344">
        <f t="shared" si="878"/>
        <v>0</v>
      </c>
      <c r="I3430" s="344">
        <f t="shared" si="878"/>
        <v>0</v>
      </c>
      <c r="J3430" s="344">
        <f t="shared" si="878"/>
        <v>0</v>
      </c>
      <c r="K3430" s="344">
        <f t="shared" si="878"/>
        <v>0</v>
      </c>
      <c r="L3430" s="344">
        <f t="shared" si="878"/>
        <v>0</v>
      </c>
      <c r="M3430" s="344">
        <f t="shared" si="878"/>
        <v>0</v>
      </c>
      <c r="N3430" s="344">
        <f t="shared" si="878"/>
        <v>0</v>
      </c>
      <c r="O3430" s="345">
        <f t="shared" si="878"/>
        <v>0</v>
      </c>
      <c r="P3430" s="312">
        <f t="shared" si="877"/>
        <v>0</v>
      </c>
      <c r="Q3430" s="294"/>
      <c r="R3430" s="471"/>
      <c r="S3430" s="472"/>
      <c r="T3430" s="289"/>
    </row>
    <row r="3431" spans="2:20" ht="18.75" customHeight="1">
      <c r="B3431" s="292"/>
      <c r="C3431" s="313" t="s">
        <v>206</v>
      </c>
      <c r="D3431" s="315"/>
      <c r="E3431" s="315"/>
      <c r="F3431" s="315"/>
      <c r="G3431" s="315"/>
      <c r="H3431" s="315"/>
      <c r="I3431" s="315"/>
      <c r="J3431" s="315"/>
      <c r="K3431" s="315"/>
      <c r="L3431" s="315"/>
      <c r="M3431" s="315"/>
      <c r="N3431" s="315"/>
      <c r="O3431" s="316"/>
      <c r="P3431" s="312">
        <f t="shared" ref="P3431:P3441" si="879">SUM(D3431:O3431)</f>
        <v>0</v>
      </c>
      <c r="Q3431" s="294"/>
      <c r="R3431" s="471"/>
      <c r="S3431" s="472"/>
      <c r="T3431" s="289"/>
    </row>
    <row r="3432" spans="2:20" ht="18.75" customHeight="1">
      <c r="B3432" s="292"/>
      <c r="C3432" s="313" t="s">
        <v>207</v>
      </c>
      <c r="D3432" s="315"/>
      <c r="E3432" s="315"/>
      <c r="F3432" s="315"/>
      <c r="G3432" s="315"/>
      <c r="H3432" s="315"/>
      <c r="I3432" s="315"/>
      <c r="J3432" s="315"/>
      <c r="K3432" s="315"/>
      <c r="L3432" s="315"/>
      <c r="M3432" s="315"/>
      <c r="N3432" s="315"/>
      <c r="O3432" s="316"/>
      <c r="P3432" s="312">
        <f t="shared" si="879"/>
        <v>0</v>
      </c>
      <c r="Q3432" s="294"/>
      <c r="R3432" s="471"/>
      <c r="S3432" s="472"/>
      <c r="T3432" s="289"/>
    </row>
    <row r="3433" spans="2:20" ht="18.75" customHeight="1">
      <c r="B3433" s="292"/>
      <c r="C3433" s="338" t="s">
        <v>208</v>
      </c>
      <c r="D3433" s="344">
        <f t="shared" ref="D3433:O3433" si="880">SUBTOTAL(9,D3431:D3432)</f>
        <v>0</v>
      </c>
      <c r="E3433" s="344">
        <f t="shared" si="880"/>
        <v>0</v>
      </c>
      <c r="F3433" s="344">
        <f t="shared" si="880"/>
        <v>0</v>
      </c>
      <c r="G3433" s="344">
        <f t="shared" si="880"/>
        <v>0</v>
      </c>
      <c r="H3433" s="344">
        <f t="shared" si="880"/>
        <v>0</v>
      </c>
      <c r="I3433" s="344">
        <f t="shared" si="880"/>
        <v>0</v>
      </c>
      <c r="J3433" s="344">
        <f t="shared" si="880"/>
        <v>0</v>
      </c>
      <c r="K3433" s="344">
        <f t="shared" si="880"/>
        <v>0</v>
      </c>
      <c r="L3433" s="344">
        <f t="shared" si="880"/>
        <v>0</v>
      </c>
      <c r="M3433" s="344">
        <f t="shared" si="880"/>
        <v>0</v>
      </c>
      <c r="N3433" s="344">
        <f t="shared" si="880"/>
        <v>0</v>
      </c>
      <c r="O3433" s="345">
        <f t="shared" si="880"/>
        <v>0</v>
      </c>
      <c r="P3433" s="312">
        <f t="shared" si="879"/>
        <v>0</v>
      </c>
      <c r="Q3433" s="294"/>
      <c r="R3433" s="471"/>
      <c r="S3433" s="472"/>
      <c r="T3433" s="289"/>
    </row>
    <row r="3434" spans="2:20" ht="18.75" customHeight="1">
      <c r="B3434" s="292"/>
      <c r="C3434" s="313" t="s">
        <v>209</v>
      </c>
      <c r="D3434" s="315"/>
      <c r="E3434" s="315"/>
      <c r="F3434" s="315"/>
      <c r="G3434" s="315"/>
      <c r="H3434" s="315"/>
      <c r="I3434" s="315"/>
      <c r="J3434" s="315"/>
      <c r="K3434" s="315"/>
      <c r="L3434" s="315"/>
      <c r="M3434" s="315"/>
      <c r="N3434" s="315"/>
      <c r="O3434" s="316"/>
      <c r="P3434" s="312">
        <f t="shared" si="879"/>
        <v>0</v>
      </c>
      <c r="Q3434" s="294"/>
      <c r="R3434" s="471"/>
      <c r="S3434" s="472"/>
      <c r="T3434" s="289"/>
    </row>
    <row r="3435" spans="2:20" ht="18.75" customHeight="1">
      <c r="B3435" s="292"/>
      <c r="C3435" s="313" t="s">
        <v>210</v>
      </c>
      <c r="D3435" s="315"/>
      <c r="E3435" s="315"/>
      <c r="F3435" s="315"/>
      <c r="G3435" s="315"/>
      <c r="H3435" s="315"/>
      <c r="I3435" s="315"/>
      <c r="J3435" s="315"/>
      <c r="K3435" s="315"/>
      <c r="L3435" s="315"/>
      <c r="M3435" s="315"/>
      <c r="N3435" s="315"/>
      <c r="O3435" s="316"/>
      <c r="P3435" s="312">
        <f t="shared" si="879"/>
        <v>0</v>
      </c>
      <c r="Q3435" s="294"/>
      <c r="R3435" s="471"/>
      <c r="S3435" s="472"/>
      <c r="T3435" s="289"/>
    </row>
    <row r="3436" spans="2:20" ht="18.75" customHeight="1">
      <c r="B3436" s="292"/>
      <c r="C3436" s="313" t="s">
        <v>211</v>
      </c>
      <c r="D3436" s="315"/>
      <c r="E3436" s="315"/>
      <c r="F3436" s="315"/>
      <c r="G3436" s="315"/>
      <c r="H3436" s="315"/>
      <c r="I3436" s="315"/>
      <c r="J3436" s="315"/>
      <c r="K3436" s="315"/>
      <c r="L3436" s="315"/>
      <c r="M3436" s="315"/>
      <c r="N3436" s="315"/>
      <c r="O3436" s="316"/>
      <c r="P3436" s="312">
        <f t="shared" si="879"/>
        <v>0</v>
      </c>
      <c r="Q3436" s="294"/>
      <c r="R3436" s="471"/>
      <c r="S3436" s="472"/>
      <c r="T3436" s="289"/>
    </row>
    <row r="3437" spans="2:20" ht="18.75" customHeight="1">
      <c r="B3437" s="292"/>
      <c r="C3437" s="313" t="s">
        <v>212</v>
      </c>
      <c r="D3437" s="315"/>
      <c r="E3437" s="315"/>
      <c r="F3437" s="315"/>
      <c r="G3437" s="315"/>
      <c r="H3437" s="315"/>
      <c r="I3437" s="315"/>
      <c r="J3437" s="315"/>
      <c r="K3437" s="315"/>
      <c r="L3437" s="315"/>
      <c r="M3437" s="315"/>
      <c r="N3437" s="315"/>
      <c r="O3437" s="316"/>
      <c r="P3437" s="312">
        <f t="shared" si="879"/>
        <v>0</v>
      </c>
      <c r="Q3437" s="294"/>
      <c r="R3437" s="471"/>
      <c r="S3437" s="472"/>
      <c r="T3437" s="289"/>
    </row>
    <row r="3438" spans="2:20" ht="18.75" customHeight="1">
      <c r="B3438" s="292"/>
      <c r="C3438" s="342" t="s">
        <v>213</v>
      </c>
      <c r="D3438" s="310"/>
      <c r="E3438" s="310"/>
      <c r="F3438" s="310"/>
      <c r="G3438" s="310"/>
      <c r="H3438" s="310"/>
      <c r="I3438" s="310"/>
      <c r="J3438" s="310"/>
      <c r="K3438" s="310"/>
      <c r="L3438" s="310"/>
      <c r="M3438" s="310"/>
      <c r="N3438" s="310"/>
      <c r="O3438" s="311"/>
      <c r="P3438" s="312">
        <f t="shared" si="879"/>
        <v>0</v>
      </c>
      <c r="Q3438" s="294"/>
      <c r="R3438" s="471"/>
      <c r="S3438" s="472"/>
      <c r="T3438" s="289"/>
    </row>
    <row r="3439" spans="2:20" ht="18.75" customHeight="1">
      <c r="B3439" s="292"/>
      <c r="C3439" s="346" t="s">
        <v>214</v>
      </c>
      <c r="D3439" s="310"/>
      <c r="E3439" s="310"/>
      <c r="F3439" s="310"/>
      <c r="G3439" s="310"/>
      <c r="H3439" s="310"/>
      <c r="I3439" s="310"/>
      <c r="J3439" s="310"/>
      <c r="K3439" s="310"/>
      <c r="L3439" s="310"/>
      <c r="M3439" s="310"/>
      <c r="N3439" s="310"/>
      <c r="O3439" s="311"/>
      <c r="P3439" s="312">
        <f t="shared" si="879"/>
        <v>0</v>
      </c>
      <c r="Q3439" s="294"/>
      <c r="R3439" s="471"/>
      <c r="S3439" s="472"/>
      <c r="T3439" s="289"/>
    </row>
    <row r="3440" spans="2:20" ht="18.75" customHeight="1">
      <c r="B3440" s="292"/>
      <c r="C3440" s="347" t="s">
        <v>215</v>
      </c>
      <c r="D3440" s="318"/>
      <c r="E3440" s="318"/>
      <c r="F3440" s="318"/>
      <c r="G3440" s="318"/>
      <c r="H3440" s="318"/>
      <c r="I3440" s="318"/>
      <c r="J3440" s="318"/>
      <c r="K3440" s="318"/>
      <c r="L3440" s="318"/>
      <c r="M3440" s="318"/>
      <c r="N3440" s="318"/>
      <c r="O3440" s="319"/>
      <c r="P3440" s="320">
        <f t="shared" si="879"/>
        <v>0</v>
      </c>
      <c r="Q3440" s="294"/>
      <c r="R3440" s="473"/>
      <c r="S3440" s="474"/>
      <c r="T3440" s="289"/>
    </row>
    <row r="3441" spans="2:24" ht="18.75" customHeight="1">
      <c r="B3441" s="292"/>
      <c r="C3441" s="348" t="s">
        <v>216</v>
      </c>
      <c r="D3441" s="322">
        <f t="shared" ref="D3441:O3441" si="881">SUBTOTAL(9,D3420:D3440)</f>
        <v>0</v>
      </c>
      <c r="E3441" s="322">
        <f t="shared" si="881"/>
        <v>0</v>
      </c>
      <c r="F3441" s="322">
        <f t="shared" si="881"/>
        <v>0</v>
      </c>
      <c r="G3441" s="322">
        <f t="shared" si="881"/>
        <v>0</v>
      </c>
      <c r="H3441" s="322">
        <f t="shared" si="881"/>
        <v>0</v>
      </c>
      <c r="I3441" s="322">
        <f t="shared" si="881"/>
        <v>0</v>
      </c>
      <c r="J3441" s="322">
        <f t="shared" si="881"/>
        <v>0</v>
      </c>
      <c r="K3441" s="322">
        <f t="shared" si="881"/>
        <v>0</v>
      </c>
      <c r="L3441" s="322">
        <f t="shared" si="881"/>
        <v>0</v>
      </c>
      <c r="M3441" s="322">
        <f t="shared" si="881"/>
        <v>0</v>
      </c>
      <c r="N3441" s="322">
        <f t="shared" si="881"/>
        <v>0</v>
      </c>
      <c r="O3441" s="323">
        <f t="shared" si="881"/>
        <v>0</v>
      </c>
      <c r="P3441" s="324">
        <f t="shared" si="879"/>
        <v>0</v>
      </c>
      <c r="Q3441" s="294"/>
      <c r="R3441" s="475"/>
      <c r="S3441" s="476"/>
      <c r="T3441" s="289"/>
    </row>
    <row r="3442" spans="2:24" ht="6" customHeight="1">
      <c r="B3442" s="292"/>
      <c r="C3442" s="294"/>
      <c r="D3442" s="294"/>
      <c r="E3442" s="294"/>
      <c r="F3442" s="294"/>
      <c r="G3442" s="294"/>
      <c r="H3442" s="294"/>
      <c r="I3442" s="294"/>
      <c r="J3442" s="294"/>
      <c r="K3442" s="294"/>
      <c r="L3442" s="294"/>
      <c r="M3442" s="294"/>
      <c r="N3442" s="294"/>
      <c r="O3442" s="294"/>
      <c r="P3442" s="294"/>
      <c r="Q3442" s="294"/>
      <c r="R3442" s="325"/>
      <c r="S3442" s="325"/>
      <c r="T3442" s="289"/>
    </row>
    <row r="3443" spans="2:24" ht="18.75" customHeight="1">
      <c r="B3443" s="326"/>
      <c r="C3443" s="342" t="s">
        <v>217</v>
      </c>
      <c r="D3443" s="327"/>
      <c r="E3443" s="327"/>
      <c r="F3443" s="327"/>
      <c r="G3443" s="327"/>
      <c r="H3443" s="327"/>
      <c r="I3443" s="327"/>
      <c r="J3443" s="327"/>
      <c r="K3443" s="327"/>
      <c r="L3443" s="327"/>
      <c r="M3443" s="327"/>
      <c r="N3443" s="327"/>
      <c r="O3443" s="328"/>
      <c r="P3443" s="329">
        <f t="shared" ref="P3443:P3444" si="882">SUM(D3443:O3443)</f>
        <v>0</v>
      </c>
      <c r="Q3443" s="294"/>
      <c r="R3443" s="471"/>
      <c r="S3443" s="472"/>
      <c r="T3443" s="289"/>
    </row>
    <row r="3444" spans="2:24" ht="18.75" customHeight="1">
      <c r="B3444" s="326"/>
      <c r="C3444" s="342" t="s">
        <v>218</v>
      </c>
      <c r="D3444" s="327"/>
      <c r="E3444" s="327"/>
      <c r="F3444" s="327"/>
      <c r="G3444" s="327"/>
      <c r="H3444" s="327"/>
      <c r="I3444" s="327"/>
      <c r="J3444" s="327"/>
      <c r="K3444" s="327"/>
      <c r="L3444" s="327"/>
      <c r="M3444" s="327"/>
      <c r="N3444" s="330"/>
      <c r="O3444" s="331"/>
      <c r="P3444" s="332">
        <f t="shared" si="882"/>
        <v>0</v>
      </c>
      <c r="Q3444" s="294"/>
      <c r="R3444" s="473"/>
      <c r="S3444" s="474"/>
      <c r="T3444" s="289"/>
    </row>
    <row r="3445" spans="2:24" s="308" customFormat="1" ht="18.75" customHeight="1">
      <c r="B3445" s="301"/>
      <c r="C3445" s="294"/>
      <c r="D3445" s="294"/>
      <c r="E3445" s="294"/>
      <c r="F3445" s="294"/>
      <c r="G3445" s="294"/>
      <c r="H3445" s="294"/>
      <c r="I3445" s="294"/>
      <c r="J3445" s="294"/>
      <c r="K3445" s="294"/>
      <c r="L3445" s="294"/>
      <c r="M3445" s="294"/>
      <c r="N3445" s="349" t="s">
        <v>219</v>
      </c>
      <c r="O3445" s="349"/>
      <c r="P3445" s="335">
        <f t="shared" si="873"/>
        <v>0</v>
      </c>
      <c r="Q3445" s="306"/>
      <c r="R3445" s="477"/>
      <c r="S3445" s="478"/>
      <c r="T3445" s="307"/>
    </row>
    <row r="3446" spans="2:24" ht="30" customHeight="1">
      <c r="B3446" s="289"/>
      <c r="C3446" s="294"/>
      <c r="D3446" s="294"/>
      <c r="E3446" s="294"/>
      <c r="F3446" s="294"/>
      <c r="G3446" s="294"/>
      <c r="H3446" s="294"/>
      <c r="I3446" s="294"/>
      <c r="J3446" s="294"/>
      <c r="K3446" s="294"/>
      <c r="L3446" s="294"/>
      <c r="M3446" s="294"/>
      <c r="N3446" s="294"/>
      <c r="O3446" s="294"/>
      <c r="P3446" s="294"/>
      <c r="Q3446" s="294"/>
      <c r="R3446" s="294"/>
      <c r="S3446" s="294"/>
      <c r="T3446" s="289"/>
    </row>
    <row r="3447" spans="2:24" ht="18.75" customHeight="1">
      <c r="B3447" s="292">
        <f t="shared" ref="B3447" si="883">D3447</f>
        <v>0</v>
      </c>
      <c r="C3447" s="337" t="s">
        <v>183</v>
      </c>
      <c r="D3447" s="479"/>
      <c r="E3447" s="480"/>
      <c r="F3447" s="480"/>
      <c r="G3447" s="480"/>
      <c r="H3447" s="480"/>
      <c r="I3447" s="481"/>
      <c r="J3447" s="294"/>
      <c r="K3447" s="294"/>
      <c r="L3447" s="295"/>
      <c r="M3447" s="294"/>
      <c r="N3447" s="294"/>
      <c r="O3447" s="294"/>
      <c r="P3447" s="296"/>
      <c r="Q3447" s="294"/>
      <c r="R3447" s="296"/>
      <c r="S3447" s="296"/>
      <c r="T3447" s="289"/>
    </row>
    <row r="3448" spans="2:24" ht="18.75" customHeight="1">
      <c r="B3448" s="292"/>
      <c r="C3448" s="338" t="s">
        <v>184</v>
      </c>
      <c r="D3448" s="479"/>
      <c r="E3448" s="480"/>
      <c r="F3448" s="480"/>
      <c r="G3448" s="480"/>
      <c r="H3448" s="480"/>
      <c r="I3448" s="481"/>
      <c r="J3448" s="294"/>
      <c r="K3448" s="295"/>
      <c r="L3448" s="294"/>
      <c r="M3448" s="294"/>
      <c r="N3448" s="294"/>
      <c r="O3448" s="294"/>
      <c r="P3448" s="296"/>
      <c r="Q3448" s="294"/>
      <c r="R3448" s="296"/>
      <c r="S3448" s="296"/>
      <c r="T3448" s="289"/>
    </row>
    <row r="3449" spans="2:24" ht="18.75" customHeight="1">
      <c r="B3449" s="292">
        <f t="shared" ref="B3449:B3451" si="884">D3449</f>
        <v>0</v>
      </c>
      <c r="C3449" s="338" t="s">
        <v>8</v>
      </c>
      <c r="D3449" s="479"/>
      <c r="E3449" s="480"/>
      <c r="F3449" s="480"/>
      <c r="G3449" s="480"/>
      <c r="H3449" s="480"/>
      <c r="I3449" s="481"/>
      <c r="J3449" s="294"/>
      <c r="K3449" s="294"/>
      <c r="L3449" s="295"/>
      <c r="M3449" s="294"/>
      <c r="N3449" s="294"/>
      <c r="O3449" s="294"/>
      <c r="P3449" s="296"/>
      <c r="Q3449" s="294"/>
      <c r="R3449" s="339" t="s">
        <v>185</v>
      </c>
      <c r="S3449" s="340"/>
      <c r="T3449" s="289"/>
    </row>
    <row r="3450" spans="2:24" ht="18.75" customHeight="1">
      <c r="B3450" s="292">
        <f t="shared" si="884"/>
        <v>0</v>
      </c>
      <c r="C3450" s="338" t="s">
        <v>186</v>
      </c>
      <c r="D3450" s="479"/>
      <c r="E3450" s="480"/>
      <c r="F3450" s="480"/>
      <c r="G3450" s="480"/>
      <c r="H3450" s="480"/>
      <c r="I3450" s="481"/>
      <c r="J3450" s="294"/>
      <c r="K3450" s="294"/>
      <c r="L3450" s="295"/>
      <c r="M3450" s="294"/>
      <c r="N3450" s="294"/>
      <c r="O3450" s="294"/>
      <c r="P3450" s="296"/>
      <c r="Q3450" s="294"/>
      <c r="R3450" s="298" t="s">
        <v>189</v>
      </c>
      <c r="S3450" s="299"/>
      <c r="T3450" s="289"/>
    </row>
    <row r="3451" spans="2:24" ht="18.75" customHeight="1">
      <c r="B3451" s="292">
        <f t="shared" si="884"/>
        <v>0</v>
      </c>
      <c r="C3451" s="338" t="s">
        <v>190</v>
      </c>
      <c r="D3451" s="479"/>
      <c r="E3451" s="480"/>
      <c r="F3451" s="480"/>
      <c r="G3451" s="480"/>
      <c r="H3451" s="480"/>
      <c r="I3451" s="481"/>
      <c r="J3451" s="294"/>
      <c r="K3451" s="294"/>
      <c r="L3451" s="295"/>
      <c r="M3451" s="294"/>
      <c r="N3451" s="294"/>
      <c r="O3451" s="294"/>
      <c r="P3451" s="296"/>
      <c r="Q3451" s="294"/>
      <c r="R3451" s="298" t="s">
        <v>191</v>
      </c>
      <c r="S3451" s="299"/>
      <c r="T3451" s="289"/>
    </row>
    <row r="3452" spans="2:24" ht="18.75" customHeight="1">
      <c r="B3452" s="292"/>
      <c r="C3452" s="338" t="s">
        <v>172</v>
      </c>
      <c r="D3452" s="471"/>
      <c r="E3452" s="482"/>
      <c r="F3452" s="482"/>
      <c r="G3452" s="482"/>
      <c r="H3452" s="482"/>
      <c r="I3452" s="472"/>
      <c r="J3452" s="294"/>
      <c r="K3452" s="295"/>
      <c r="L3452" s="294"/>
      <c r="M3452" s="294"/>
      <c r="N3452" s="294"/>
      <c r="O3452" s="294"/>
      <c r="P3452" s="296"/>
      <c r="Q3452" s="294"/>
      <c r="R3452" s="298" t="s">
        <v>192</v>
      </c>
      <c r="S3452" s="299"/>
      <c r="T3452" s="289"/>
    </row>
    <row r="3453" spans="2:24" ht="18.75" customHeight="1">
      <c r="B3453" s="341">
        <f t="shared" ref="B3453" si="885">D3453</f>
        <v>0</v>
      </c>
      <c r="C3453" s="338" t="s">
        <v>193</v>
      </c>
      <c r="D3453" s="483"/>
      <c r="E3453" s="484"/>
      <c r="F3453" s="484"/>
      <c r="G3453" s="484"/>
      <c r="H3453" s="484"/>
      <c r="I3453" s="485"/>
      <c r="J3453" s="294"/>
      <c r="K3453" s="295"/>
      <c r="L3453" s="294"/>
      <c r="M3453" s="294"/>
      <c r="N3453" s="294"/>
      <c r="O3453" s="294"/>
      <c r="P3453" s="296"/>
      <c r="Q3453" s="294"/>
      <c r="R3453" s="296"/>
      <c r="S3453" s="296"/>
      <c r="T3453" s="289"/>
    </row>
    <row r="3454" spans="2:24" ht="12" customHeight="1">
      <c r="B3454" s="292"/>
      <c r="C3454" s="294"/>
      <c r="D3454" s="294"/>
      <c r="E3454" s="294"/>
      <c r="F3454" s="294"/>
      <c r="G3454" s="294"/>
      <c r="H3454" s="294"/>
      <c r="I3454" s="294"/>
      <c r="J3454" s="294"/>
      <c r="K3454" s="294"/>
      <c r="L3454" s="294"/>
      <c r="M3454" s="294"/>
      <c r="N3454" s="294"/>
      <c r="O3454" s="294"/>
      <c r="P3454" s="294"/>
      <c r="Q3454" s="294"/>
      <c r="R3454" s="294"/>
      <c r="S3454" s="294"/>
      <c r="T3454" s="289"/>
    </row>
    <row r="3455" spans="2:24" s="308" customFormat="1" ht="18.75" customHeight="1">
      <c r="B3455" s="301"/>
      <c r="C3455" s="338" t="s">
        <v>187</v>
      </c>
      <c r="D3455" s="303"/>
      <c r="E3455" s="303"/>
      <c r="F3455" s="303"/>
      <c r="G3455" s="303"/>
      <c r="H3455" s="303"/>
      <c r="I3455" s="303"/>
      <c r="J3455" s="303"/>
      <c r="K3455" s="303"/>
      <c r="L3455" s="303"/>
      <c r="M3455" s="303"/>
      <c r="N3455" s="303"/>
      <c r="O3455" s="304"/>
      <c r="P3455" s="305" t="s">
        <v>188</v>
      </c>
      <c r="Q3455" s="306"/>
      <c r="R3455" s="486" t="s">
        <v>194</v>
      </c>
      <c r="S3455" s="487"/>
      <c r="T3455" s="307"/>
      <c r="V3455" s="288"/>
      <c r="W3455" s="288"/>
      <c r="X3455" s="288"/>
    </row>
    <row r="3456" spans="2:24" ht="6" customHeight="1">
      <c r="B3456" s="292"/>
      <c r="C3456" s="294"/>
      <c r="D3456" s="294"/>
      <c r="E3456" s="294"/>
      <c r="F3456" s="294"/>
      <c r="G3456" s="294"/>
      <c r="H3456" s="294"/>
      <c r="I3456" s="294"/>
      <c r="J3456" s="294"/>
      <c r="K3456" s="294"/>
      <c r="L3456" s="294"/>
      <c r="M3456" s="294"/>
      <c r="N3456" s="294"/>
      <c r="O3456" s="294"/>
      <c r="P3456" s="294"/>
      <c r="Q3456" s="294"/>
      <c r="R3456" s="294"/>
      <c r="S3456" s="294"/>
      <c r="T3456" s="289"/>
    </row>
    <row r="3457" spans="2:20" ht="18.75" customHeight="1">
      <c r="B3457" s="292"/>
      <c r="C3457" s="342" t="s">
        <v>195</v>
      </c>
      <c r="D3457" s="310"/>
      <c r="E3457" s="310"/>
      <c r="F3457" s="310"/>
      <c r="G3457" s="310"/>
      <c r="H3457" s="310"/>
      <c r="I3457" s="310"/>
      <c r="J3457" s="310"/>
      <c r="K3457" s="310"/>
      <c r="L3457" s="310"/>
      <c r="M3457" s="310"/>
      <c r="N3457" s="310"/>
      <c r="O3457" s="311"/>
      <c r="P3457" s="312">
        <f t="shared" ref="P3457:P3467" si="886">SUM(D3457:O3457)</f>
        <v>0</v>
      </c>
      <c r="Q3457" s="294"/>
      <c r="R3457" s="471"/>
      <c r="S3457" s="472"/>
      <c r="T3457" s="289"/>
    </row>
    <row r="3458" spans="2:20" ht="18.75" customHeight="1">
      <c r="B3458" s="292"/>
      <c r="C3458" s="342" t="s">
        <v>196</v>
      </c>
      <c r="D3458" s="155"/>
      <c r="E3458" s="155"/>
      <c r="F3458" s="155"/>
      <c r="G3458" s="155"/>
      <c r="H3458" s="155"/>
      <c r="I3458" s="155"/>
      <c r="J3458" s="155"/>
      <c r="K3458" s="155"/>
      <c r="L3458" s="155"/>
      <c r="M3458" s="155"/>
      <c r="N3458" s="155"/>
      <c r="O3458" s="156"/>
      <c r="P3458" s="312">
        <f t="shared" si="886"/>
        <v>0</v>
      </c>
      <c r="Q3458" s="294"/>
      <c r="R3458" s="471"/>
      <c r="S3458" s="472"/>
      <c r="T3458" s="289"/>
    </row>
    <row r="3459" spans="2:20" ht="18.75" customHeight="1">
      <c r="B3459" s="292"/>
      <c r="C3459" s="343" t="s">
        <v>197</v>
      </c>
      <c r="D3459" s="310"/>
      <c r="E3459" s="310"/>
      <c r="F3459" s="310"/>
      <c r="G3459" s="310"/>
      <c r="H3459" s="310"/>
      <c r="I3459" s="310"/>
      <c r="J3459" s="310"/>
      <c r="K3459" s="310"/>
      <c r="L3459" s="310"/>
      <c r="M3459" s="310"/>
      <c r="N3459" s="310"/>
      <c r="O3459" s="311"/>
      <c r="P3459" s="312">
        <f t="shared" si="886"/>
        <v>0</v>
      </c>
      <c r="Q3459" s="294"/>
      <c r="R3459" s="471"/>
      <c r="S3459" s="472"/>
      <c r="T3459" s="289"/>
    </row>
    <row r="3460" spans="2:20" ht="18.75" customHeight="1">
      <c r="B3460" s="292"/>
      <c r="C3460" s="343" t="s">
        <v>198</v>
      </c>
      <c r="D3460" s="310"/>
      <c r="E3460" s="310"/>
      <c r="F3460" s="310"/>
      <c r="G3460" s="310"/>
      <c r="H3460" s="310"/>
      <c r="I3460" s="310"/>
      <c r="J3460" s="310"/>
      <c r="K3460" s="310"/>
      <c r="L3460" s="310"/>
      <c r="M3460" s="310"/>
      <c r="N3460" s="310"/>
      <c r="O3460" s="311"/>
      <c r="P3460" s="312">
        <f t="shared" si="886"/>
        <v>0</v>
      </c>
      <c r="Q3460" s="294"/>
      <c r="R3460" s="471"/>
      <c r="S3460" s="472"/>
      <c r="T3460" s="289"/>
    </row>
    <row r="3461" spans="2:20" ht="18.75" customHeight="1">
      <c r="B3461" s="292"/>
      <c r="C3461" s="343" t="s">
        <v>199</v>
      </c>
      <c r="D3461" s="310"/>
      <c r="E3461" s="310"/>
      <c r="F3461" s="310"/>
      <c r="G3461" s="310"/>
      <c r="H3461" s="310"/>
      <c r="I3461" s="310"/>
      <c r="J3461" s="310"/>
      <c r="K3461" s="310"/>
      <c r="L3461" s="310"/>
      <c r="M3461" s="310"/>
      <c r="N3461" s="310"/>
      <c r="O3461" s="311"/>
      <c r="P3461" s="312">
        <f t="shared" si="886"/>
        <v>0</v>
      </c>
      <c r="Q3461" s="294"/>
      <c r="R3461" s="471"/>
      <c r="S3461" s="472"/>
      <c r="T3461" s="289"/>
    </row>
    <row r="3462" spans="2:20" ht="18.75" customHeight="1">
      <c r="B3462" s="292"/>
      <c r="C3462" s="343" t="s">
        <v>200</v>
      </c>
      <c r="D3462" s="310"/>
      <c r="E3462" s="310"/>
      <c r="F3462" s="310"/>
      <c r="G3462" s="310"/>
      <c r="H3462" s="310"/>
      <c r="I3462" s="310"/>
      <c r="J3462" s="310"/>
      <c r="K3462" s="310"/>
      <c r="L3462" s="310"/>
      <c r="M3462" s="310"/>
      <c r="N3462" s="310"/>
      <c r="O3462" s="311"/>
      <c r="P3462" s="312">
        <f t="shared" si="886"/>
        <v>0</v>
      </c>
      <c r="Q3462" s="294"/>
      <c r="R3462" s="471"/>
      <c r="S3462" s="472"/>
      <c r="T3462" s="289"/>
    </row>
    <row r="3463" spans="2:20" ht="18.75" customHeight="1">
      <c r="B3463" s="292"/>
      <c r="C3463" s="343" t="s">
        <v>201</v>
      </c>
      <c r="D3463" s="310"/>
      <c r="E3463" s="310"/>
      <c r="F3463" s="310"/>
      <c r="G3463" s="310"/>
      <c r="H3463" s="310"/>
      <c r="I3463" s="310"/>
      <c r="J3463" s="310"/>
      <c r="K3463" s="310"/>
      <c r="L3463" s="310"/>
      <c r="M3463" s="310"/>
      <c r="N3463" s="310"/>
      <c r="O3463" s="311"/>
      <c r="P3463" s="312">
        <f t="shared" si="886"/>
        <v>0</v>
      </c>
      <c r="Q3463" s="294"/>
      <c r="R3463" s="471"/>
      <c r="S3463" s="472"/>
      <c r="T3463" s="289"/>
    </row>
    <row r="3464" spans="2:20" ht="18.75" customHeight="1">
      <c r="B3464" s="292"/>
      <c r="C3464" s="343" t="s">
        <v>202</v>
      </c>
      <c r="D3464" s="310"/>
      <c r="E3464" s="310"/>
      <c r="F3464" s="310"/>
      <c r="G3464" s="310"/>
      <c r="H3464" s="310"/>
      <c r="I3464" s="310"/>
      <c r="J3464" s="310"/>
      <c r="K3464" s="310"/>
      <c r="L3464" s="310"/>
      <c r="M3464" s="310"/>
      <c r="N3464" s="310"/>
      <c r="O3464" s="311"/>
      <c r="P3464" s="312">
        <f t="shared" si="886"/>
        <v>0</v>
      </c>
      <c r="Q3464" s="294"/>
      <c r="R3464" s="471"/>
      <c r="S3464" s="472"/>
      <c r="T3464" s="289"/>
    </row>
    <row r="3465" spans="2:20" ht="18.75" customHeight="1">
      <c r="B3465" s="292"/>
      <c r="C3465" s="343" t="s">
        <v>203</v>
      </c>
      <c r="D3465" s="310"/>
      <c r="E3465" s="310"/>
      <c r="F3465" s="310"/>
      <c r="G3465" s="310"/>
      <c r="H3465" s="310"/>
      <c r="I3465" s="310"/>
      <c r="J3465" s="310"/>
      <c r="K3465" s="310"/>
      <c r="L3465" s="310"/>
      <c r="M3465" s="310"/>
      <c r="N3465" s="310"/>
      <c r="O3465" s="311"/>
      <c r="P3465" s="312">
        <f t="shared" si="886"/>
        <v>0</v>
      </c>
      <c r="Q3465" s="294"/>
      <c r="R3465" s="471"/>
      <c r="S3465" s="472"/>
      <c r="T3465" s="289"/>
    </row>
    <row r="3466" spans="2:20" ht="18.75" customHeight="1">
      <c r="B3466" s="292"/>
      <c r="C3466" s="343" t="s">
        <v>204</v>
      </c>
      <c r="D3466" s="310"/>
      <c r="E3466" s="310"/>
      <c r="F3466" s="310"/>
      <c r="G3466" s="310"/>
      <c r="H3466" s="310"/>
      <c r="I3466" s="310"/>
      <c r="J3466" s="310"/>
      <c r="K3466" s="310"/>
      <c r="L3466" s="310"/>
      <c r="M3466" s="310"/>
      <c r="N3466" s="310"/>
      <c r="O3466" s="311"/>
      <c r="P3466" s="312">
        <f t="shared" si="886"/>
        <v>0</v>
      </c>
      <c r="Q3466" s="294"/>
      <c r="R3466" s="471"/>
      <c r="S3466" s="472"/>
      <c r="T3466" s="289"/>
    </row>
    <row r="3467" spans="2:20" ht="18.75" customHeight="1">
      <c r="B3467" s="292"/>
      <c r="C3467" s="338" t="s">
        <v>205</v>
      </c>
      <c r="D3467" s="344">
        <f t="shared" ref="D3467:O3467" si="887">SUBTOTAL(9,D3457:D3466)</f>
        <v>0</v>
      </c>
      <c r="E3467" s="344">
        <f t="shared" si="887"/>
        <v>0</v>
      </c>
      <c r="F3467" s="344">
        <f t="shared" si="887"/>
        <v>0</v>
      </c>
      <c r="G3467" s="344">
        <f t="shared" si="887"/>
        <v>0</v>
      </c>
      <c r="H3467" s="344">
        <f t="shared" si="887"/>
        <v>0</v>
      </c>
      <c r="I3467" s="344">
        <f t="shared" si="887"/>
        <v>0</v>
      </c>
      <c r="J3467" s="344">
        <f t="shared" si="887"/>
        <v>0</v>
      </c>
      <c r="K3467" s="344">
        <f t="shared" si="887"/>
        <v>0</v>
      </c>
      <c r="L3467" s="344">
        <f t="shared" si="887"/>
        <v>0</v>
      </c>
      <c r="M3467" s="344">
        <f t="shared" si="887"/>
        <v>0</v>
      </c>
      <c r="N3467" s="344">
        <f t="shared" si="887"/>
        <v>0</v>
      </c>
      <c r="O3467" s="345">
        <f t="shared" si="887"/>
        <v>0</v>
      </c>
      <c r="P3467" s="312">
        <f t="shared" si="886"/>
        <v>0</v>
      </c>
      <c r="Q3467" s="294"/>
      <c r="R3467" s="471"/>
      <c r="S3467" s="472"/>
      <c r="T3467" s="289"/>
    </row>
    <row r="3468" spans="2:20" ht="18.75" customHeight="1">
      <c r="B3468" s="292"/>
      <c r="C3468" s="313" t="s">
        <v>206</v>
      </c>
      <c r="D3468" s="315"/>
      <c r="E3468" s="315"/>
      <c r="F3468" s="315"/>
      <c r="G3468" s="315"/>
      <c r="H3468" s="315"/>
      <c r="I3468" s="315"/>
      <c r="J3468" s="315"/>
      <c r="K3468" s="315"/>
      <c r="L3468" s="315"/>
      <c r="M3468" s="315"/>
      <c r="N3468" s="315"/>
      <c r="O3468" s="316"/>
      <c r="P3468" s="312">
        <f t="shared" ref="P3468:P3478" si="888">SUM(D3468:O3468)</f>
        <v>0</v>
      </c>
      <c r="Q3468" s="294"/>
      <c r="R3468" s="471"/>
      <c r="S3468" s="472"/>
      <c r="T3468" s="289"/>
    </row>
    <row r="3469" spans="2:20" ht="18.75" customHeight="1">
      <c r="B3469" s="292"/>
      <c r="C3469" s="313" t="s">
        <v>207</v>
      </c>
      <c r="D3469" s="315"/>
      <c r="E3469" s="315"/>
      <c r="F3469" s="315"/>
      <c r="G3469" s="315"/>
      <c r="H3469" s="315"/>
      <c r="I3469" s="315"/>
      <c r="J3469" s="315"/>
      <c r="K3469" s="315"/>
      <c r="L3469" s="315"/>
      <c r="M3469" s="315"/>
      <c r="N3469" s="315"/>
      <c r="O3469" s="316"/>
      <c r="P3469" s="312">
        <f t="shared" si="888"/>
        <v>0</v>
      </c>
      <c r="Q3469" s="294"/>
      <c r="R3469" s="471"/>
      <c r="S3469" s="472"/>
      <c r="T3469" s="289"/>
    </row>
    <row r="3470" spans="2:20" ht="18.75" customHeight="1">
      <c r="B3470" s="292"/>
      <c r="C3470" s="338" t="s">
        <v>208</v>
      </c>
      <c r="D3470" s="344">
        <f t="shared" ref="D3470:O3470" si="889">SUBTOTAL(9,D3468:D3469)</f>
        <v>0</v>
      </c>
      <c r="E3470" s="344">
        <f t="shared" si="889"/>
        <v>0</v>
      </c>
      <c r="F3470" s="344">
        <f t="shared" si="889"/>
        <v>0</v>
      </c>
      <c r="G3470" s="344">
        <f t="shared" si="889"/>
        <v>0</v>
      </c>
      <c r="H3470" s="344">
        <f t="shared" si="889"/>
        <v>0</v>
      </c>
      <c r="I3470" s="344">
        <f t="shared" si="889"/>
        <v>0</v>
      </c>
      <c r="J3470" s="344">
        <f t="shared" si="889"/>
        <v>0</v>
      </c>
      <c r="K3470" s="344">
        <f t="shared" si="889"/>
        <v>0</v>
      </c>
      <c r="L3470" s="344">
        <f t="shared" si="889"/>
        <v>0</v>
      </c>
      <c r="M3470" s="344">
        <f t="shared" si="889"/>
        <v>0</v>
      </c>
      <c r="N3470" s="344">
        <f t="shared" si="889"/>
        <v>0</v>
      </c>
      <c r="O3470" s="345">
        <f t="shared" si="889"/>
        <v>0</v>
      </c>
      <c r="P3470" s="312">
        <f t="shared" si="888"/>
        <v>0</v>
      </c>
      <c r="Q3470" s="294"/>
      <c r="R3470" s="471"/>
      <c r="S3470" s="472"/>
      <c r="T3470" s="289"/>
    </row>
    <row r="3471" spans="2:20" ht="18.75" customHeight="1">
      <c r="B3471" s="292"/>
      <c r="C3471" s="313" t="s">
        <v>209</v>
      </c>
      <c r="D3471" s="315"/>
      <c r="E3471" s="315"/>
      <c r="F3471" s="315"/>
      <c r="G3471" s="315"/>
      <c r="H3471" s="315"/>
      <c r="I3471" s="315"/>
      <c r="J3471" s="315"/>
      <c r="K3471" s="315"/>
      <c r="L3471" s="315"/>
      <c r="M3471" s="315"/>
      <c r="N3471" s="315"/>
      <c r="O3471" s="316"/>
      <c r="P3471" s="312">
        <f t="shared" si="888"/>
        <v>0</v>
      </c>
      <c r="Q3471" s="294"/>
      <c r="R3471" s="471"/>
      <c r="S3471" s="472"/>
      <c r="T3471" s="289"/>
    </row>
    <row r="3472" spans="2:20" ht="18.75" customHeight="1">
      <c r="B3472" s="292"/>
      <c r="C3472" s="313" t="s">
        <v>210</v>
      </c>
      <c r="D3472" s="315"/>
      <c r="E3472" s="315"/>
      <c r="F3472" s="315"/>
      <c r="G3472" s="315"/>
      <c r="H3472" s="315"/>
      <c r="I3472" s="315"/>
      <c r="J3472" s="315"/>
      <c r="K3472" s="315"/>
      <c r="L3472" s="315"/>
      <c r="M3472" s="315"/>
      <c r="N3472" s="315"/>
      <c r="O3472" s="316"/>
      <c r="P3472" s="312">
        <f t="shared" si="888"/>
        <v>0</v>
      </c>
      <c r="Q3472" s="294"/>
      <c r="R3472" s="471"/>
      <c r="S3472" s="472"/>
      <c r="T3472" s="289"/>
    </row>
    <row r="3473" spans="2:20" ht="18.75" customHeight="1">
      <c r="B3473" s="292"/>
      <c r="C3473" s="313" t="s">
        <v>211</v>
      </c>
      <c r="D3473" s="315"/>
      <c r="E3473" s="315"/>
      <c r="F3473" s="315"/>
      <c r="G3473" s="315"/>
      <c r="H3473" s="315"/>
      <c r="I3473" s="315"/>
      <c r="J3473" s="315"/>
      <c r="K3473" s="315"/>
      <c r="L3473" s="315"/>
      <c r="M3473" s="315"/>
      <c r="N3473" s="315"/>
      <c r="O3473" s="316"/>
      <c r="P3473" s="312">
        <f t="shared" si="888"/>
        <v>0</v>
      </c>
      <c r="Q3473" s="294"/>
      <c r="R3473" s="471"/>
      <c r="S3473" s="472"/>
      <c r="T3473" s="289"/>
    </row>
    <row r="3474" spans="2:20" ht="18.75" customHeight="1">
      <c r="B3474" s="292"/>
      <c r="C3474" s="313" t="s">
        <v>212</v>
      </c>
      <c r="D3474" s="315"/>
      <c r="E3474" s="315"/>
      <c r="F3474" s="315"/>
      <c r="G3474" s="315"/>
      <c r="H3474" s="315"/>
      <c r="I3474" s="315"/>
      <c r="J3474" s="315"/>
      <c r="K3474" s="315"/>
      <c r="L3474" s="315"/>
      <c r="M3474" s="315"/>
      <c r="N3474" s="315"/>
      <c r="O3474" s="316"/>
      <c r="P3474" s="312">
        <f t="shared" si="888"/>
        <v>0</v>
      </c>
      <c r="Q3474" s="294"/>
      <c r="R3474" s="471"/>
      <c r="S3474" s="472"/>
      <c r="T3474" s="289"/>
    </row>
    <row r="3475" spans="2:20" ht="18.75" customHeight="1">
      <c r="B3475" s="292"/>
      <c r="C3475" s="342" t="s">
        <v>213</v>
      </c>
      <c r="D3475" s="310"/>
      <c r="E3475" s="310"/>
      <c r="F3475" s="310"/>
      <c r="G3475" s="310"/>
      <c r="H3475" s="310"/>
      <c r="I3475" s="310"/>
      <c r="J3475" s="310"/>
      <c r="K3475" s="310"/>
      <c r="L3475" s="310"/>
      <c r="M3475" s="310"/>
      <c r="N3475" s="310"/>
      <c r="O3475" s="311"/>
      <c r="P3475" s="312">
        <f t="shared" si="888"/>
        <v>0</v>
      </c>
      <c r="Q3475" s="294"/>
      <c r="R3475" s="471"/>
      <c r="S3475" s="472"/>
      <c r="T3475" s="289"/>
    </row>
    <row r="3476" spans="2:20" ht="18.75" customHeight="1">
      <c r="B3476" s="292"/>
      <c r="C3476" s="346" t="s">
        <v>214</v>
      </c>
      <c r="D3476" s="310"/>
      <c r="E3476" s="310"/>
      <c r="F3476" s="310"/>
      <c r="G3476" s="310"/>
      <c r="H3476" s="310"/>
      <c r="I3476" s="310"/>
      <c r="J3476" s="310"/>
      <c r="K3476" s="310"/>
      <c r="L3476" s="310"/>
      <c r="M3476" s="310"/>
      <c r="N3476" s="310"/>
      <c r="O3476" s="311"/>
      <c r="P3476" s="312">
        <f t="shared" si="888"/>
        <v>0</v>
      </c>
      <c r="Q3476" s="294"/>
      <c r="R3476" s="471"/>
      <c r="S3476" s="472"/>
      <c r="T3476" s="289"/>
    </row>
    <row r="3477" spans="2:20" ht="18.75" customHeight="1">
      <c r="B3477" s="292"/>
      <c r="C3477" s="347" t="s">
        <v>215</v>
      </c>
      <c r="D3477" s="318"/>
      <c r="E3477" s="318"/>
      <c r="F3477" s="318"/>
      <c r="G3477" s="318"/>
      <c r="H3477" s="318"/>
      <c r="I3477" s="318"/>
      <c r="J3477" s="318"/>
      <c r="K3477" s="318"/>
      <c r="L3477" s="318"/>
      <c r="M3477" s="318"/>
      <c r="N3477" s="318"/>
      <c r="O3477" s="319"/>
      <c r="P3477" s="320">
        <f t="shared" si="888"/>
        <v>0</v>
      </c>
      <c r="Q3477" s="294"/>
      <c r="R3477" s="473"/>
      <c r="S3477" s="474"/>
      <c r="T3477" s="289"/>
    </row>
    <row r="3478" spans="2:20" ht="18.75" customHeight="1">
      <c r="B3478" s="292"/>
      <c r="C3478" s="348" t="s">
        <v>216</v>
      </c>
      <c r="D3478" s="322">
        <f t="shared" ref="D3478:O3478" si="890">SUBTOTAL(9,D3457:D3477)</f>
        <v>0</v>
      </c>
      <c r="E3478" s="322">
        <f t="shared" si="890"/>
        <v>0</v>
      </c>
      <c r="F3478" s="322">
        <f t="shared" si="890"/>
        <v>0</v>
      </c>
      <c r="G3478" s="322">
        <f t="shared" si="890"/>
        <v>0</v>
      </c>
      <c r="H3478" s="322">
        <f t="shared" si="890"/>
        <v>0</v>
      </c>
      <c r="I3478" s="322">
        <f t="shared" si="890"/>
        <v>0</v>
      </c>
      <c r="J3478" s="322">
        <f t="shared" si="890"/>
        <v>0</v>
      </c>
      <c r="K3478" s="322">
        <f t="shared" si="890"/>
        <v>0</v>
      </c>
      <c r="L3478" s="322">
        <f t="shared" si="890"/>
        <v>0</v>
      </c>
      <c r="M3478" s="322">
        <f t="shared" si="890"/>
        <v>0</v>
      </c>
      <c r="N3478" s="322">
        <f t="shared" si="890"/>
        <v>0</v>
      </c>
      <c r="O3478" s="323">
        <f t="shared" si="890"/>
        <v>0</v>
      </c>
      <c r="P3478" s="324">
        <f t="shared" si="888"/>
        <v>0</v>
      </c>
      <c r="Q3478" s="294"/>
      <c r="R3478" s="475"/>
      <c r="S3478" s="476"/>
      <c r="T3478" s="289"/>
    </row>
    <row r="3479" spans="2:20" ht="6" customHeight="1">
      <c r="B3479" s="292"/>
      <c r="C3479" s="294"/>
      <c r="D3479" s="294"/>
      <c r="E3479" s="294"/>
      <c r="F3479" s="294"/>
      <c r="G3479" s="294"/>
      <c r="H3479" s="294"/>
      <c r="I3479" s="294"/>
      <c r="J3479" s="294"/>
      <c r="K3479" s="294"/>
      <c r="L3479" s="294"/>
      <c r="M3479" s="294"/>
      <c r="N3479" s="294"/>
      <c r="O3479" s="294"/>
      <c r="P3479" s="294"/>
      <c r="Q3479" s="294"/>
      <c r="R3479" s="325"/>
      <c r="S3479" s="325"/>
      <c r="T3479" s="289"/>
    </row>
    <row r="3480" spans="2:20" ht="18.75" customHeight="1">
      <c r="B3480" s="326"/>
      <c r="C3480" s="342" t="s">
        <v>217</v>
      </c>
      <c r="D3480" s="327"/>
      <c r="E3480" s="327"/>
      <c r="F3480" s="327"/>
      <c r="G3480" s="327"/>
      <c r="H3480" s="327"/>
      <c r="I3480" s="327"/>
      <c r="J3480" s="327"/>
      <c r="K3480" s="327"/>
      <c r="L3480" s="327"/>
      <c r="M3480" s="327"/>
      <c r="N3480" s="327"/>
      <c r="O3480" s="328"/>
      <c r="P3480" s="329">
        <f t="shared" ref="P3480:P3481" si="891">SUM(D3480:O3480)</f>
        <v>0</v>
      </c>
      <c r="Q3480" s="294"/>
      <c r="R3480" s="471"/>
      <c r="S3480" s="472"/>
      <c r="T3480" s="289"/>
    </row>
    <row r="3481" spans="2:20" ht="18.75" customHeight="1">
      <c r="B3481" s="326"/>
      <c r="C3481" s="342" t="s">
        <v>218</v>
      </c>
      <c r="D3481" s="327"/>
      <c r="E3481" s="327"/>
      <c r="F3481" s="327"/>
      <c r="G3481" s="327"/>
      <c r="H3481" s="327"/>
      <c r="I3481" s="327"/>
      <c r="J3481" s="327"/>
      <c r="K3481" s="327"/>
      <c r="L3481" s="327"/>
      <c r="M3481" s="327"/>
      <c r="N3481" s="330"/>
      <c r="O3481" s="331"/>
      <c r="P3481" s="332">
        <f t="shared" si="891"/>
        <v>0</v>
      </c>
      <c r="Q3481" s="294"/>
      <c r="R3481" s="473"/>
      <c r="S3481" s="474"/>
      <c r="T3481" s="289"/>
    </row>
    <row r="3482" spans="2:20" s="308" customFormat="1" ht="18.75" customHeight="1">
      <c r="B3482" s="301"/>
      <c r="C3482" s="294"/>
      <c r="D3482" s="294"/>
      <c r="E3482" s="294"/>
      <c r="F3482" s="294"/>
      <c r="G3482" s="294"/>
      <c r="H3482" s="294"/>
      <c r="I3482" s="294"/>
      <c r="J3482" s="294"/>
      <c r="K3482" s="294"/>
      <c r="L3482" s="294"/>
      <c r="M3482" s="294"/>
      <c r="N3482" s="349" t="s">
        <v>219</v>
      </c>
      <c r="O3482" s="349"/>
      <c r="P3482" s="335">
        <f t="shared" ref="P3482:P3519" si="892">ROUND(IF(P3480*P3481=0,0,P3478/P3480*P3481),2)</f>
        <v>0</v>
      </c>
      <c r="Q3482" s="306"/>
      <c r="R3482" s="477"/>
      <c r="S3482" s="478"/>
      <c r="T3482" s="307"/>
    </row>
    <row r="3483" spans="2:20" ht="30" customHeight="1">
      <c r="B3483" s="289"/>
      <c r="C3483" s="294"/>
      <c r="D3483" s="294"/>
      <c r="E3483" s="294"/>
      <c r="F3483" s="294"/>
      <c r="G3483" s="294"/>
      <c r="H3483" s="294"/>
      <c r="I3483" s="294"/>
      <c r="J3483" s="294"/>
      <c r="K3483" s="294"/>
      <c r="L3483" s="294"/>
      <c r="M3483" s="294"/>
      <c r="N3483" s="294"/>
      <c r="O3483" s="294"/>
      <c r="P3483" s="294"/>
      <c r="Q3483" s="294"/>
      <c r="R3483" s="294"/>
      <c r="S3483" s="294"/>
      <c r="T3483" s="289"/>
    </row>
    <row r="3484" spans="2:20" ht="18.75" customHeight="1">
      <c r="B3484" s="292">
        <f t="shared" ref="B3484" si="893">D3484</f>
        <v>0</v>
      </c>
      <c r="C3484" s="337" t="s">
        <v>183</v>
      </c>
      <c r="D3484" s="479"/>
      <c r="E3484" s="480"/>
      <c r="F3484" s="480"/>
      <c r="G3484" s="480"/>
      <c r="H3484" s="480"/>
      <c r="I3484" s="481"/>
      <c r="J3484" s="294"/>
      <c r="K3484" s="294"/>
      <c r="L3484" s="295"/>
      <c r="M3484" s="294"/>
      <c r="N3484" s="294"/>
      <c r="O3484" s="294"/>
      <c r="P3484" s="296"/>
      <c r="Q3484" s="294"/>
      <c r="R3484" s="296"/>
      <c r="S3484" s="296"/>
      <c r="T3484" s="289"/>
    </row>
    <row r="3485" spans="2:20" ht="18.75" customHeight="1">
      <c r="B3485" s="292"/>
      <c r="C3485" s="338" t="s">
        <v>184</v>
      </c>
      <c r="D3485" s="479"/>
      <c r="E3485" s="480"/>
      <c r="F3485" s="480"/>
      <c r="G3485" s="480"/>
      <c r="H3485" s="480"/>
      <c r="I3485" s="481"/>
      <c r="J3485" s="294"/>
      <c r="K3485" s="295"/>
      <c r="L3485" s="294"/>
      <c r="M3485" s="294"/>
      <c r="N3485" s="294"/>
      <c r="O3485" s="294"/>
      <c r="P3485" s="296"/>
      <c r="Q3485" s="294"/>
      <c r="R3485" s="296"/>
      <c r="S3485" s="296"/>
      <c r="T3485" s="289"/>
    </row>
    <row r="3486" spans="2:20" ht="18.75" customHeight="1">
      <c r="B3486" s="292">
        <f t="shared" ref="B3486:B3488" si="894">D3486</f>
        <v>0</v>
      </c>
      <c r="C3486" s="338" t="s">
        <v>8</v>
      </c>
      <c r="D3486" s="479"/>
      <c r="E3486" s="480"/>
      <c r="F3486" s="480"/>
      <c r="G3486" s="480"/>
      <c r="H3486" s="480"/>
      <c r="I3486" s="481"/>
      <c r="J3486" s="294"/>
      <c r="K3486" s="294"/>
      <c r="L3486" s="295"/>
      <c r="M3486" s="294"/>
      <c r="N3486" s="294"/>
      <c r="O3486" s="294"/>
      <c r="P3486" s="296"/>
      <c r="Q3486" s="294"/>
      <c r="R3486" s="339" t="s">
        <v>185</v>
      </c>
      <c r="S3486" s="340"/>
      <c r="T3486" s="289"/>
    </row>
    <row r="3487" spans="2:20" ht="18.75" customHeight="1">
      <c r="B3487" s="292">
        <f t="shared" si="894"/>
        <v>0</v>
      </c>
      <c r="C3487" s="338" t="s">
        <v>186</v>
      </c>
      <c r="D3487" s="479"/>
      <c r="E3487" s="480"/>
      <c r="F3487" s="480"/>
      <c r="G3487" s="480"/>
      <c r="H3487" s="480"/>
      <c r="I3487" s="481"/>
      <c r="J3487" s="294"/>
      <c r="K3487" s="294"/>
      <c r="L3487" s="295"/>
      <c r="M3487" s="294"/>
      <c r="N3487" s="294"/>
      <c r="O3487" s="294"/>
      <c r="P3487" s="296"/>
      <c r="Q3487" s="294"/>
      <c r="R3487" s="298" t="s">
        <v>189</v>
      </c>
      <c r="S3487" s="299"/>
      <c r="T3487" s="289"/>
    </row>
    <row r="3488" spans="2:20" ht="18.75" customHeight="1">
      <c r="B3488" s="292">
        <f t="shared" si="894"/>
        <v>0</v>
      </c>
      <c r="C3488" s="338" t="s">
        <v>190</v>
      </c>
      <c r="D3488" s="479"/>
      <c r="E3488" s="480"/>
      <c r="F3488" s="480"/>
      <c r="G3488" s="480"/>
      <c r="H3488" s="480"/>
      <c r="I3488" s="481"/>
      <c r="J3488" s="294"/>
      <c r="K3488" s="294"/>
      <c r="L3488" s="295"/>
      <c r="M3488" s="294"/>
      <c r="N3488" s="294"/>
      <c r="O3488" s="294"/>
      <c r="P3488" s="296"/>
      <c r="Q3488" s="294"/>
      <c r="R3488" s="298" t="s">
        <v>191</v>
      </c>
      <c r="S3488" s="299"/>
      <c r="T3488" s="289"/>
    </row>
    <row r="3489" spans="2:24" ht="18.75" customHeight="1">
      <c r="B3489" s="292"/>
      <c r="C3489" s="338" t="s">
        <v>172</v>
      </c>
      <c r="D3489" s="471"/>
      <c r="E3489" s="482"/>
      <c r="F3489" s="482"/>
      <c r="G3489" s="482"/>
      <c r="H3489" s="482"/>
      <c r="I3489" s="472"/>
      <c r="J3489" s="294"/>
      <c r="K3489" s="295"/>
      <c r="L3489" s="294"/>
      <c r="M3489" s="294"/>
      <c r="N3489" s="294"/>
      <c r="O3489" s="294"/>
      <c r="P3489" s="296"/>
      <c r="Q3489" s="294"/>
      <c r="R3489" s="298" t="s">
        <v>192</v>
      </c>
      <c r="S3489" s="299"/>
      <c r="T3489" s="289"/>
    </row>
    <row r="3490" spans="2:24" ht="18.75" customHeight="1">
      <c r="B3490" s="341">
        <f t="shared" ref="B3490" si="895">D3490</f>
        <v>0</v>
      </c>
      <c r="C3490" s="338" t="s">
        <v>193</v>
      </c>
      <c r="D3490" s="483"/>
      <c r="E3490" s="484"/>
      <c r="F3490" s="484"/>
      <c r="G3490" s="484"/>
      <c r="H3490" s="484"/>
      <c r="I3490" s="485"/>
      <c r="J3490" s="294"/>
      <c r="K3490" s="295"/>
      <c r="L3490" s="294"/>
      <c r="M3490" s="294"/>
      <c r="N3490" s="294"/>
      <c r="O3490" s="294"/>
      <c r="P3490" s="296"/>
      <c r="Q3490" s="294"/>
      <c r="R3490" s="296"/>
      <c r="S3490" s="296"/>
      <c r="T3490" s="289"/>
    </row>
    <row r="3491" spans="2:24" ht="12" customHeight="1">
      <c r="B3491" s="292"/>
      <c r="C3491" s="294"/>
      <c r="D3491" s="294"/>
      <c r="E3491" s="294"/>
      <c r="F3491" s="294"/>
      <c r="G3491" s="294"/>
      <c r="H3491" s="294"/>
      <c r="I3491" s="294"/>
      <c r="J3491" s="294"/>
      <c r="K3491" s="294"/>
      <c r="L3491" s="294"/>
      <c r="M3491" s="294"/>
      <c r="N3491" s="294"/>
      <c r="O3491" s="294"/>
      <c r="P3491" s="294"/>
      <c r="Q3491" s="294"/>
      <c r="R3491" s="294"/>
      <c r="S3491" s="294"/>
      <c r="T3491" s="289"/>
    </row>
    <row r="3492" spans="2:24" s="308" customFormat="1" ht="18.75" customHeight="1">
      <c r="B3492" s="301"/>
      <c r="C3492" s="338" t="s">
        <v>187</v>
      </c>
      <c r="D3492" s="303"/>
      <c r="E3492" s="303"/>
      <c r="F3492" s="303"/>
      <c r="G3492" s="303"/>
      <c r="H3492" s="303"/>
      <c r="I3492" s="303"/>
      <c r="J3492" s="303"/>
      <c r="K3492" s="303"/>
      <c r="L3492" s="303"/>
      <c r="M3492" s="303"/>
      <c r="N3492" s="303"/>
      <c r="O3492" s="304"/>
      <c r="P3492" s="305" t="s">
        <v>188</v>
      </c>
      <c r="Q3492" s="306"/>
      <c r="R3492" s="486" t="s">
        <v>194</v>
      </c>
      <c r="S3492" s="487"/>
      <c r="T3492" s="307"/>
      <c r="V3492" s="288"/>
      <c r="W3492" s="288"/>
      <c r="X3492" s="288"/>
    </row>
    <row r="3493" spans="2:24" ht="6" customHeight="1">
      <c r="B3493" s="292"/>
      <c r="C3493" s="294"/>
      <c r="D3493" s="294"/>
      <c r="E3493" s="294"/>
      <c r="F3493" s="294"/>
      <c r="G3493" s="294"/>
      <c r="H3493" s="294"/>
      <c r="I3493" s="294"/>
      <c r="J3493" s="294"/>
      <c r="K3493" s="294"/>
      <c r="L3493" s="294"/>
      <c r="M3493" s="294"/>
      <c r="N3493" s="294"/>
      <c r="O3493" s="294"/>
      <c r="P3493" s="294"/>
      <c r="Q3493" s="294"/>
      <c r="R3493" s="294"/>
      <c r="S3493" s="294"/>
      <c r="T3493" s="289"/>
    </row>
    <row r="3494" spans="2:24" ht="18.75" customHeight="1">
      <c r="B3494" s="292"/>
      <c r="C3494" s="342" t="s">
        <v>195</v>
      </c>
      <c r="D3494" s="310"/>
      <c r="E3494" s="310"/>
      <c r="F3494" s="310"/>
      <c r="G3494" s="310"/>
      <c r="H3494" s="310"/>
      <c r="I3494" s="310"/>
      <c r="J3494" s="310"/>
      <c r="K3494" s="310"/>
      <c r="L3494" s="310"/>
      <c r="M3494" s="310"/>
      <c r="N3494" s="310"/>
      <c r="O3494" s="311"/>
      <c r="P3494" s="312">
        <f t="shared" ref="P3494:P3504" si="896">SUM(D3494:O3494)</f>
        <v>0</v>
      </c>
      <c r="Q3494" s="294"/>
      <c r="R3494" s="471"/>
      <c r="S3494" s="472"/>
      <c r="T3494" s="289"/>
    </row>
    <row r="3495" spans="2:24" ht="18.75" customHeight="1">
      <c r="B3495" s="292"/>
      <c r="C3495" s="342" t="s">
        <v>196</v>
      </c>
      <c r="D3495" s="155"/>
      <c r="E3495" s="155"/>
      <c r="F3495" s="155"/>
      <c r="G3495" s="155"/>
      <c r="H3495" s="155"/>
      <c r="I3495" s="155"/>
      <c r="J3495" s="155"/>
      <c r="K3495" s="155"/>
      <c r="L3495" s="155"/>
      <c r="M3495" s="155"/>
      <c r="N3495" s="155"/>
      <c r="O3495" s="156"/>
      <c r="P3495" s="312">
        <f t="shared" si="896"/>
        <v>0</v>
      </c>
      <c r="Q3495" s="294"/>
      <c r="R3495" s="471"/>
      <c r="S3495" s="472"/>
      <c r="T3495" s="289"/>
    </row>
    <row r="3496" spans="2:24" ht="18.75" customHeight="1">
      <c r="B3496" s="292"/>
      <c r="C3496" s="343" t="s">
        <v>197</v>
      </c>
      <c r="D3496" s="310"/>
      <c r="E3496" s="310"/>
      <c r="F3496" s="310"/>
      <c r="G3496" s="310"/>
      <c r="H3496" s="310"/>
      <c r="I3496" s="310"/>
      <c r="J3496" s="310"/>
      <c r="K3496" s="310"/>
      <c r="L3496" s="310"/>
      <c r="M3496" s="310"/>
      <c r="N3496" s="310"/>
      <c r="O3496" s="311"/>
      <c r="P3496" s="312">
        <f t="shared" si="896"/>
        <v>0</v>
      </c>
      <c r="Q3496" s="294"/>
      <c r="R3496" s="471"/>
      <c r="S3496" s="472"/>
      <c r="T3496" s="289"/>
    </row>
    <row r="3497" spans="2:24" ht="18.75" customHeight="1">
      <c r="B3497" s="292"/>
      <c r="C3497" s="343" t="s">
        <v>198</v>
      </c>
      <c r="D3497" s="310"/>
      <c r="E3497" s="310"/>
      <c r="F3497" s="310"/>
      <c r="G3497" s="310"/>
      <c r="H3497" s="310"/>
      <c r="I3497" s="310"/>
      <c r="J3497" s="310"/>
      <c r="K3497" s="310"/>
      <c r="L3497" s="310"/>
      <c r="M3497" s="310"/>
      <c r="N3497" s="310"/>
      <c r="O3497" s="311"/>
      <c r="P3497" s="312">
        <f t="shared" si="896"/>
        <v>0</v>
      </c>
      <c r="Q3497" s="294"/>
      <c r="R3497" s="471"/>
      <c r="S3497" s="472"/>
      <c r="T3497" s="289"/>
    </row>
    <row r="3498" spans="2:24" ht="18.75" customHeight="1">
      <c r="B3498" s="292"/>
      <c r="C3498" s="343" t="s">
        <v>199</v>
      </c>
      <c r="D3498" s="310"/>
      <c r="E3498" s="310"/>
      <c r="F3498" s="310"/>
      <c r="G3498" s="310"/>
      <c r="H3498" s="310"/>
      <c r="I3498" s="310"/>
      <c r="J3498" s="310"/>
      <c r="K3498" s="310"/>
      <c r="L3498" s="310"/>
      <c r="M3498" s="310"/>
      <c r="N3498" s="310"/>
      <c r="O3498" s="311"/>
      <c r="P3498" s="312">
        <f t="shared" si="896"/>
        <v>0</v>
      </c>
      <c r="Q3498" s="294"/>
      <c r="R3498" s="471"/>
      <c r="S3498" s="472"/>
      <c r="T3498" s="289"/>
    </row>
    <row r="3499" spans="2:24" ht="18.75" customHeight="1">
      <c r="B3499" s="292"/>
      <c r="C3499" s="343" t="s">
        <v>200</v>
      </c>
      <c r="D3499" s="310"/>
      <c r="E3499" s="310"/>
      <c r="F3499" s="310"/>
      <c r="G3499" s="310"/>
      <c r="H3499" s="310"/>
      <c r="I3499" s="310"/>
      <c r="J3499" s="310"/>
      <c r="K3499" s="310"/>
      <c r="L3499" s="310"/>
      <c r="M3499" s="310"/>
      <c r="N3499" s="310"/>
      <c r="O3499" s="311"/>
      <c r="P3499" s="312">
        <f t="shared" si="896"/>
        <v>0</v>
      </c>
      <c r="Q3499" s="294"/>
      <c r="R3499" s="471"/>
      <c r="S3499" s="472"/>
      <c r="T3499" s="289"/>
    </row>
    <row r="3500" spans="2:24" ht="18.75" customHeight="1">
      <c r="B3500" s="292"/>
      <c r="C3500" s="343" t="s">
        <v>201</v>
      </c>
      <c r="D3500" s="310"/>
      <c r="E3500" s="310"/>
      <c r="F3500" s="310"/>
      <c r="G3500" s="310"/>
      <c r="H3500" s="310"/>
      <c r="I3500" s="310"/>
      <c r="J3500" s="310"/>
      <c r="K3500" s="310"/>
      <c r="L3500" s="310"/>
      <c r="M3500" s="310"/>
      <c r="N3500" s="310"/>
      <c r="O3500" s="311"/>
      <c r="P3500" s="312">
        <f t="shared" si="896"/>
        <v>0</v>
      </c>
      <c r="Q3500" s="294"/>
      <c r="R3500" s="471"/>
      <c r="S3500" s="472"/>
      <c r="T3500" s="289"/>
    </row>
    <row r="3501" spans="2:24" ht="18.75" customHeight="1">
      <c r="B3501" s="292"/>
      <c r="C3501" s="343" t="s">
        <v>202</v>
      </c>
      <c r="D3501" s="310"/>
      <c r="E3501" s="310"/>
      <c r="F3501" s="310"/>
      <c r="G3501" s="310"/>
      <c r="H3501" s="310"/>
      <c r="I3501" s="310"/>
      <c r="J3501" s="310"/>
      <c r="K3501" s="310"/>
      <c r="L3501" s="310"/>
      <c r="M3501" s="310"/>
      <c r="N3501" s="310"/>
      <c r="O3501" s="311"/>
      <c r="P3501" s="312">
        <f t="shared" si="896"/>
        <v>0</v>
      </c>
      <c r="Q3501" s="294"/>
      <c r="R3501" s="471"/>
      <c r="S3501" s="472"/>
      <c r="T3501" s="289"/>
    </row>
    <row r="3502" spans="2:24" ht="18.75" customHeight="1">
      <c r="B3502" s="292"/>
      <c r="C3502" s="343" t="s">
        <v>203</v>
      </c>
      <c r="D3502" s="310"/>
      <c r="E3502" s="310"/>
      <c r="F3502" s="310"/>
      <c r="G3502" s="310"/>
      <c r="H3502" s="310"/>
      <c r="I3502" s="310"/>
      <c r="J3502" s="310"/>
      <c r="K3502" s="310"/>
      <c r="L3502" s="310"/>
      <c r="M3502" s="310"/>
      <c r="N3502" s="310"/>
      <c r="O3502" s="311"/>
      <c r="P3502" s="312">
        <f t="shared" si="896"/>
        <v>0</v>
      </c>
      <c r="Q3502" s="294"/>
      <c r="R3502" s="471"/>
      <c r="S3502" s="472"/>
      <c r="T3502" s="289"/>
    </row>
    <row r="3503" spans="2:24" ht="18.75" customHeight="1">
      <c r="B3503" s="292"/>
      <c r="C3503" s="343" t="s">
        <v>204</v>
      </c>
      <c r="D3503" s="310"/>
      <c r="E3503" s="310"/>
      <c r="F3503" s="310"/>
      <c r="G3503" s="310"/>
      <c r="H3503" s="310"/>
      <c r="I3503" s="310"/>
      <c r="J3503" s="310"/>
      <c r="K3503" s="310"/>
      <c r="L3503" s="310"/>
      <c r="M3503" s="310"/>
      <c r="N3503" s="310"/>
      <c r="O3503" s="311"/>
      <c r="P3503" s="312">
        <f t="shared" si="896"/>
        <v>0</v>
      </c>
      <c r="Q3503" s="294"/>
      <c r="R3503" s="471"/>
      <c r="S3503" s="472"/>
      <c r="T3503" s="289"/>
    </row>
    <row r="3504" spans="2:24" ht="18.75" customHeight="1">
      <c r="B3504" s="292"/>
      <c r="C3504" s="338" t="s">
        <v>205</v>
      </c>
      <c r="D3504" s="344">
        <f t="shared" ref="D3504:O3504" si="897">SUBTOTAL(9,D3494:D3503)</f>
        <v>0</v>
      </c>
      <c r="E3504" s="344">
        <f t="shared" si="897"/>
        <v>0</v>
      </c>
      <c r="F3504" s="344">
        <f t="shared" si="897"/>
        <v>0</v>
      </c>
      <c r="G3504" s="344">
        <f t="shared" si="897"/>
        <v>0</v>
      </c>
      <c r="H3504" s="344">
        <f t="shared" si="897"/>
        <v>0</v>
      </c>
      <c r="I3504" s="344">
        <f t="shared" si="897"/>
        <v>0</v>
      </c>
      <c r="J3504" s="344">
        <f t="shared" si="897"/>
        <v>0</v>
      </c>
      <c r="K3504" s="344">
        <f t="shared" si="897"/>
        <v>0</v>
      </c>
      <c r="L3504" s="344">
        <f t="shared" si="897"/>
        <v>0</v>
      </c>
      <c r="M3504" s="344">
        <f t="shared" si="897"/>
        <v>0</v>
      </c>
      <c r="N3504" s="344">
        <f t="shared" si="897"/>
        <v>0</v>
      </c>
      <c r="O3504" s="345">
        <f t="shared" si="897"/>
        <v>0</v>
      </c>
      <c r="P3504" s="312">
        <f t="shared" si="896"/>
        <v>0</v>
      </c>
      <c r="Q3504" s="294"/>
      <c r="R3504" s="471"/>
      <c r="S3504" s="472"/>
      <c r="T3504" s="289"/>
    </row>
    <row r="3505" spans="2:20" ht="18.75" customHeight="1">
      <c r="B3505" s="292"/>
      <c r="C3505" s="313" t="s">
        <v>206</v>
      </c>
      <c r="D3505" s="315"/>
      <c r="E3505" s="315"/>
      <c r="F3505" s="315"/>
      <c r="G3505" s="315"/>
      <c r="H3505" s="315"/>
      <c r="I3505" s="315"/>
      <c r="J3505" s="315"/>
      <c r="K3505" s="315"/>
      <c r="L3505" s="315"/>
      <c r="M3505" s="315"/>
      <c r="N3505" s="315"/>
      <c r="O3505" s="316"/>
      <c r="P3505" s="312">
        <f t="shared" ref="P3505:P3515" si="898">SUM(D3505:O3505)</f>
        <v>0</v>
      </c>
      <c r="Q3505" s="294"/>
      <c r="R3505" s="471"/>
      <c r="S3505" s="472"/>
      <c r="T3505" s="289"/>
    </row>
    <row r="3506" spans="2:20" ht="18.75" customHeight="1">
      <c r="B3506" s="292"/>
      <c r="C3506" s="313" t="s">
        <v>207</v>
      </c>
      <c r="D3506" s="315"/>
      <c r="E3506" s="315"/>
      <c r="F3506" s="315"/>
      <c r="G3506" s="315"/>
      <c r="H3506" s="315"/>
      <c r="I3506" s="315"/>
      <c r="J3506" s="315"/>
      <c r="K3506" s="315"/>
      <c r="L3506" s="315"/>
      <c r="M3506" s="315"/>
      <c r="N3506" s="315"/>
      <c r="O3506" s="316"/>
      <c r="P3506" s="312">
        <f t="shared" si="898"/>
        <v>0</v>
      </c>
      <c r="Q3506" s="294"/>
      <c r="R3506" s="471"/>
      <c r="S3506" s="472"/>
      <c r="T3506" s="289"/>
    </row>
    <row r="3507" spans="2:20" ht="18.75" customHeight="1">
      <c r="B3507" s="292"/>
      <c r="C3507" s="338" t="s">
        <v>208</v>
      </c>
      <c r="D3507" s="344">
        <f t="shared" ref="D3507:O3507" si="899">SUBTOTAL(9,D3505:D3506)</f>
        <v>0</v>
      </c>
      <c r="E3507" s="344">
        <f t="shared" si="899"/>
        <v>0</v>
      </c>
      <c r="F3507" s="344">
        <f t="shared" si="899"/>
        <v>0</v>
      </c>
      <c r="G3507" s="344">
        <f t="shared" si="899"/>
        <v>0</v>
      </c>
      <c r="H3507" s="344">
        <f t="shared" si="899"/>
        <v>0</v>
      </c>
      <c r="I3507" s="344">
        <f t="shared" si="899"/>
        <v>0</v>
      </c>
      <c r="J3507" s="344">
        <f t="shared" si="899"/>
        <v>0</v>
      </c>
      <c r="K3507" s="344">
        <f t="shared" si="899"/>
        <v>0</v>
      </c>
      <c r="L3507" s="344">
        <f t="shared" si="899"/>
        <v>0</v>
      </c>
      <c r="M3507" s="344">
        <f t="shared" si="899"/>
        <v>0</v>
      </c>
      <c r="N3507" s="344">
        <f t="shared" si="899"/>
        <v>0</v>
      </c>
      <c r="O3507" s="345">
        <f t="shared" si="899"/>
        <v>0</v>
      </c>
      <c r="P3507" s="312">
        <f t="shared" si="898"/>
        <v>0</v>
      </c>
      <c r="Q3507" s="294"/>
      <c r="R3507" s="471"/>
      <c r="S3507" s="472"/>
      <c r="T3507" s="289"/>
    </row>
    <row r="3508" spans="2:20" ht="18.75" customHeight="1">
      <c r="B3508" s="292"/>
      <c r="C3508" s="313" t="s">
        <v>209</v>
      </c>
      <c r="D3508" s="315"/>
      <c r="E3508" s="315"/>
      <c r="F3508" s="315"/>
      <c r="G3508" s="315"/>
      <c r="H3508" s="315"/>
      <c r="I3508" s="315"/>
      <c r="J3508" s="315"/>
      <c r="K3508" s="315"/>
      <c r="L3508" s="315"/>
      <c r="M3508" s="315"/>
      <c r="N3508" s="315"/>
      <c r="O3508" s="316"/>
      <c r="P3508" s="312">
        <f t="shared" si="898"/>
        <v>0</v>
      </c>
      <c r="Q3508" s="294"/>
      <c r="R3508" s="471"/>
      <c r="S3508" s="472"/>
      <c r="T3508" s="289"/>
    </row>
    <row r="3509" spans="2:20" ht="18.75" customHeight="1">
      <c r="B3509" s="292"/>
      <c r="C3509" s="313" t="s">
        <v>210</v>
      </c>
      <c r="D3509" s="315"/>
      <c r="E3509" s="315"/>
      <c r="F3509" s="315"/>
      <c r="G3509" s="315"/>
      <c r="H3509" s="315"/>
      <c r="I3509" s="315"/>
      <c r="J3509" s="315"/>
      <c r="K3509" s="315"/>
      <c r="L3509" s="315"/>
      <c r="M3509" s="315"/>
      <c r="N3509" s="315"/>
      <c r="O3509" s="316"/>
      <c r="P3509" s="312">
        <f t="shared" si="898"/>
        <v>0</v>
      </c>
      <c r="Q3509" s="294"/>
      <c r="R3509" s="471"/>
      <c r="S3509" s="472"/>
      <c r="T3509" s="289"/>
    </row>
    <row r="3510" spans="2:20" ht="18.75" customHeight="1">
      <c r="B3510" s="292"/>
      <c r="C3510" s="313" t="s">
        <v>211</v>
      </c>
      <c r="D3510" s="315"/>
      <c r="E3510" s="315"/>
      <c r="F3510" s="315"/>
      <c r="G3510" s="315"/>
      <c r="H3510" s="315"/>
      <c r="I3510" s="315"/>
      <c r="J3510" s="315"/>
      <c r="K3510" s="315"/>
      <c r="L3510" s="315"/>
      <c r="M3510" s="315"/>
      <c r="N3510" s="315"/>
      <c r="O3510" s="316"/>
      <c r="P3510" s="312">
        <f t="shared" si="898"/>
        <v>0</v>
      </c>
      <c r="Q3510" s="294"/>
      <c r="R3510" s="471"/>
      <c r="S3510" s="472"/>
      <c r="T3510" s="289"/>
    </row>
    <row r="3511" spans="2:20" ht="18.75" customHeight="1">
      <c r="B3511" s="292"/>
      <c r="C3511" s="313" t="s">
        <v>212</v>
      </c>
      <c r="D3511" s="315"/>
      <c r="E3511" s="315"/>
      <c r="F3511" s="315"/>
      <c r="G3511" s="315"/>
      <c r="H3511" s="315"/>
      <c r="I3511" s="315"/>
      <c r="J3511" s="315"/>
      <c r="K3511" s="315"/>
      <c r="L3511" s="315"/>
      <c r="M3511" s="315"/>
      <c r="N3511" s="315"/>
      <c r="O3511" s="316"/>
      <c r="P3511" s="312">
        <f t="shared" si="898"/>
        <v>0</v>
      </c>
      <c r="Q3511" s="294"/>
      <c r="R3511" s="471"/>
      <c r="S3511" s="472"/>
      <c r="T3511" s="289"/>
    </row>
    <row r="3512" spans="2:20" ht="18.75" customHeight="1">
      <c r="B3512" s="292"/>
      <c r="C3512" s="342" t="s">
        <v>213</v>
      </c>
      <c r="D3512" s="310"/>
      <c r="E3512" s="310"/>
      <c r="F3512" s="310"/>
      <c r="G3512" s="310"/>
      <c r="H3512" s="310"/>
      <c r="I3512" s="310"/>
      <c r="J3512" s="310"/>
      <c r="K3512" s="310"/>
      <c r="L3512" s="310"/>
      <c r="M3512" s="310"/>
      <c r="N3512" s="310"/>
      <c r="O3512" s="311"/>
      <c r="P3512" s="312">
        <f t="shared" si="898"/>
        <v>0</v>
      </c>
      <c r="Q3512" s="294"/>
      <c r="R3512" s="471"/>
      <c r="S3512" s="472"/>
      <c r="T3512" s="289"/>
    </row>
    <row r="3513" spans="2:20" ht="18.75" customHeight="1">
      <c r="B3513" s="292"/>
      <c r="C3513" s="346" t="s">
        <v>214</v>
      </c>
      <c r="D3513" s="310"/>
      <c r="E3513" s="310"/>
      <c r="F3513" s="310"/>
      <c r="G3513" s="310"/>
      <c r="H3513" s="310"/>
      <c r="I3513" s="310"/>
      <c r="J3513" s="310"/>
      <c r="K3513" s="310"/>
      <c r="L3513" s="310"/>
      <c r="M3513" s="310"/>
      <c r="N3513" s="310"/>
      <c r="O3513" s="311"/>
      <c r="P3513" s="312">
        <f t="shared" si="898"/>
        <v>0</v>
      </c>
      <c r="Q3513" s="294"/>
      <c r="R3513" s="471"/>
      <c r="S3513" s="472"/>
      <c r="T3513" s="289"/>
    </row>
    <row r="3514" spans="2:20" ht="18.75" customHeight="1">
      <c r="B3514" s="292"/>
      <c r="C3514" s="347" t="s">
        <v>215</v>
      </c>
      <c r="D3514" s="318"/>
      <c r="E3514" s="318"/>
      <c r="F3514" s="318"/>
      <c r="G3514" s="318"/>
      <c r="H3514" s="318"/>
      <c r="I3514" s="318"/>
      <c r="J3514" s="318"/>
      <c r="K3514" s="318"/>
      <c r="L3514" s="318"/>
      <c r="M3514" s="318"/>
      <c r="N3514" s="318"/>
      <c r="O3514" s="319"/>
      <c r="P3514" s="320">
        <f t="shared" si="898"/>
        <v>0</v>
      </c>
      <c r="Q3514" s="294"/>
      <c r="R3514" s="473"/>
      <c r="S3514" s="474"/>
      <c r="T3514" s="289"/>
    </row>
    <row r="3515" spans="2:20" ht="18.75" customHeight="1">
      <c r="B3515" s="292"/>
      <c r="C3515" s="348" t="s">
        <v>216</v>
      </c>
      <c r="D3515" s="322">
        <f t="shared" ref="D3515:O3515" si="900">SUBTOTAL(9,D3494:D3514)</f>
        <v>0</v>
      </c>
      <c r="E3515" s="322">
        <f t="shared" si="900"/>
        <v>0</v>
      </c>
      <c r="F3515" s="322">
        <f t="shared" si="900"/>
        <v>0</v>
      </c>
      <c r="G3515" s="322">
        <f t="shared" si="900"/>
        <v>0</v>
      </c>
      <c r="H3515" s="322">
        <f t="shared" si="900"/>
        <v>0</v>
      </c>
      <c r="I3515" s="322">
        <f t="shared" si="900"/>
        <v>0</v>
      </c>
      <c r="J3515" s="322">
        <f t="shared" si="900"/>
        <v>0</v>
      </c>
      <c r="K3515" s="322">
        <f t="shared" si="900"/>
        <v>0</v>
      </c>
      <c r="L3515" s="322">
        <f t="shared" si="900"/>
        <v>0</v>
      </c>
      <c r="M3515" s="322">
        <f t="shared" si="900"/>
        <v>0</v>
      </c>
      <c r="N3515" s="322">
        <f t="shared" si="900"/>
        <v>0</v>
      </c>
      <c r="O3515" s="323">
        <f t="shared" si="900"/>
        <v>0</v>
      </c>
      <c r="P3515" s="324">
        <f t="shared" si="898"/>
        <v>0</v>
      </c>
      <c r="Q3515" s="294"/>
      <c r="R3515" s="475"/>
      <c r="S3515" s="476"/>
      <c r="T3515" s="289"/>
    </row>
    <row r="3516" spans="2:20" ht="6" customHeight="1">
      <c r="B3516" s="292"/>
      <c r="C3516" s="294"/>
      <c r="D3516" s="294"/>
      <c r="E3516" s="294"/>
      <c r="F3516" s="294"/>
      <c r="G3516" s="294"/>
      <c r="H3516" s="294"/>
      <c r="I3516" s="294"/>
      <c r="J3516" s="294"/>
      <c r="K3516" s="294"/>
      <c r="L3516" s="294"/>
      <c r="M3516" s="294"/>
      <c r="N3516" s="294"/>
      <c r="O3516" s="294"/>
      <c r="P3516" s="294"/>
      <c r="Q3516" s="294"/>
      <c r="R3516" s="325"/>
      <c r="S3516" s="325"/>
      <c r="T3516" s="289"/>
    </row>
    <row r="3517" spans="2:20" ht="18.75" customHeight="1">
      <c r="B3517" s="326"/>
      <c r="C3517" s="342" t="s">
        <v>217</v>
      </c>
      <c r="D3517" s="327"/>
      <c r="E3517" s="327"/>
      <c r="F3517" s="327"/>
      <c r="G3517" s="327"/>
      <c r="H3517" s="327"/>
      <c r="I3517" s="327"/>
      <c r="J3517" s="327"/>
      <c r="K3517" s="327"/>
      <c r="L3517" s="327"/>
      <c r="M3517" s="327"/>
      <c r="N3517" s="327"/>
      <c r="O3517" s="328"/>
      <c r="P3517" s="329">
        <f t="shared" ref="P3517:P3518" si="901">SUM(D3517:O3517)</f>
        <v>0</v>
      </c>
      <c r="Q3517" s="294"/>
      <c r="R3517" s="471"/>
      <c r="S3517" s="472"/>
      <c r="T3517" s="289"/>
    </row>
    <row r="3518" spans="2:20" ht="18.75" customHeight="1">
      <c r="B3518" s="326"/>
      <c r="C3518" s="342" t="s">
        <v>218</v>
      </c>
      <c r="D3518" s="327"/>
      <c r="E3518" s="327"/>
      <c r="F3518" s="327"/>
      <c r="G3518" s="327"/>
      <c r="H3518" s="327"/>
      <c r="I3518" s="327"/>
      <c r="J3518" s="327"/>
      <c r="K3518" s="327"/>
      <c r="L3518" s="327"/>
      <c r="M3518" s="327"/>
      <c r="N3518" s="330"/>
      <c r="O3518" s="331"/>
      <c r="P3518" s="332">
        <f t="shared" si="901"/>
        <v>0</v>
      </c>
      <c r="Q3518" s="294"/>
      <c r="R3518" s="473"/>
      <c r="S3518" s="474"/>
      <c r="T3518" s="289"/>
    </row>
    <row r="3519" spans="2:20" s="308" customFormat="1" ht="18.75" customHeight="1">
      <c r="B3519" s="301"/>
      <c r="C3519" s="294"/>
      <c r="D3519" s="294"/>
      <c r="E3519" s="294"/>
      <c r="F3519" s="294"/>
      <c r="G3519" s="294"/>
      <c r="H3519" s="294"/>
      <c r="I3519" s="294"/>
      <c r="J3519" s="294"/>
      <c r="K3519" s="294"/>
      <c r="L3519" s="294"/>
      <c r="M3519" s="294"/>
      <c r="N3519" s="349" t="s">
        <v>219</v>
      </c>
      <c r="O3519" s="349"/>
      <c r="P3519" s="335">
        <f t="shared" si="892"/>
        <v>0</v>
      </c>
      <c r="Q3519" s="306"/>
      <c r="R3519" s="477"/>
      <c r="S3519" s="478"/>
      <c r="T3519" s="307"/>
    </row>
    <row r="3520" spans="2:20" ht="30" customHeight="1">
      <c r="B3520" s="289"/>
      <c r="C3520" s="294"/>
      <c r="D3520" s="294"/>
      <c r="E3520" s="294"/>
      <c r="F3520" s="294"/>
      <c r="G3520" s="294"/>
      <c r="H3520" s="294"/>
      <c r="I3520" s="294"/>
      <c r="J3520" s="294"/>
      <c r="K3520" s="294"/>
      <c r="L3520" s="294"/>
      <c r="M3520" s="294"/>
      <c r="N3520" s="294"/>
      <c r="O3520" s="294"/>
      <c r="P3520" s="294"/>
      <c r="Q3520" s="294"/>
      <c r="R3520" s="294"/>
      <c r="S3520" s="294"/>
      <c r="T3520" s="289"/>
    </row>
    <row r="3521" spans="2:24" ht="18.75" customHeight="1">
      <c r="B3521" s="292">
        <f t="shared" ref="B3521" si="902">D3521</f>
        <v>0</v>
      </c>
      <c r="C3521" s="337" t="s">
        <v>183</v>
      </c>
      <c r="D3521" s="479"/>
      <c r="E3521" s="480"/>
      <c r="F3521" s="480"/>
      <c r="G3521" s="480"/>
      <c r="H3521" s="480"/>
      <c r="I3521" s="481"/>
      <c r="J3521" s="294"/>
      <c r="K3521" s="294"/>
      <c r="L3521" s="295"/>
      <c r="M3521" s="294"/>
      <c r="N3521" s="294"/>
      <c r="O3521" s="294"/>
      <c r="P3521" s="296"/>
      <c r="Q3521" s="294"/>
      <c r="R3521" s="296"/>
      <c r="S3521" s="296"/>
      <c r="T3521" s="289"/>
    </row>
    <row r="3522" spans="2:24" ht="18.75" customHeight="1">
      <c r="B3522" s="292"/>
      <c r="C3522" s="338" t="s">
        <v>184</v>
      </c>
      <c r="D3522" s="479"/>
      <c r="E3522" s="480"/>
      <c r="F3522" s="480"/>
      <c r="G3522" s="480"/>
      <c r="H3522" s="480"/>
      <c r="I3522" s="481"/>
      <c r="J3522" s="294"/>
      <c r="K3522" s="295"/>
      <c r="L3522" s="294"/>
      <c r="M3522" s="294"/>
      <c r="N3522" s="294"/>
      <c r="O3522" s="294"/>
      <c r="P3522" s="296"/>
      <c r="Q3522" s="294"/>
      <c r="R3522" s="296"/>
      <c r="S3522" s="296"/>
      <c r="T3522" s="289"/>
    </row>
    <row r="3523" spans="2:24" ht="18.75" customHeight="1">
      <c r="B3523" s="292">
        <f t="shared" ref="B3523:B3525" si="903">D3523</f>
        <v>0</v>
      </c>
      <c r="C3523" s="338" t="s">
        <v>8</v>
      </c>
      <c r="D3523" s="479"/>
      <c r="E3523" s="480"/>
      <c r="F3523" s="480"/>
      <c r="G3523" s="480"/>
      <c r="H3523" s="480"/>
      <c r="I3523" s="481"/>
      <c r="J3523" s="294"/>
      <c r="K3523" s="294"/>
      <c r="L3523" s="295"/>
      <c r="M3523" s="294"/>
      <c r="N3523" s="294"/>
      <c r="O3523" s="294"/>
      <c r="P3523" s="296"/>
      <c r="Q3523" s="294"/>
      <c r="R3523" s="339" t="s">
        <v>185</v>
      </c>
      <c r="S3523" s="340"/>
      <c r="T3523" s="289"/>
    </row>
    <row r="3524" spans="2:24" ht="18.75" customHeight="1">
      <c r="B3524" s="292">
        <f t="shared" si="903"/>
        <v>0</v>
      </c>
      <c r="C3524" s="338" t="s">
        <v>186</v>
      </c>
      <c r="D3524" s="479"/>
      <c r="E3524" s="480"/>
      <c r="F3524" s="480"/>
      <c r="G3524" s="480"/>
      <c r="H3524" s="480"/>
      <c r="I3524" s="481"/>
      <c r="J3524" s="294"/>
      <c r="K3524" s="294"/>
      <c r="L3524" s="295"/>
      <c r="M3524" s="294"/>
      <c r="N3524" s="294"/>
      <c r="O3524" s="294"/>
      <c r="P3524" s="296"/>
      <c r="Q3524" s="294"/>
      <c r="R3524" s="298" t="s">
        <v>189</v>
      </c>
      <c r="S3524" s="299"/>
      <c r="T3524" s="289"/>
    </row>
    <row r="3525" spans="2:24" ht="18.75" customHeight="1">
      <c r="B3525" s="292">
        <f t="shared" si="903"/>
        <v>0</v>
      </c>
      <c r="C3525" s="338" t="s">
        <v>190</v>
      </c>
      <c r="D3525" s="479"/>
      <c r="E3525" s="480"/>
      <c r="F3525" s="480"/>
      <c r="G3525" s="480"/>
      <c r="H3525" s="480"/>
      <c r="I3525" s="481"/>
      <c r="J3525" s="294"/>
      <c r="K3525" s="294"/>
      <c r="L3525" s="295"/>
      <c r="M3525" s="294"/>
      <c r="N3525" s="294"/>
      <c r="O3525" s="294"/>
      <c r="P3525" s="296"/>
      <c r="Q3525" s="294"/>
      <c r="R3525" s="298" t="s">
        <v>191</v>
      </c>
      <c r="S3525" s="299"/>
      <c r="T3525" s="289"/>
    </row>
    <row r="3526" spans="2:24" ht="18.75" customHeight="1">
      <c r="B3526" s="292"/>
      <c r="C3526" s="338" t="s">
        <v>172</v>
      </c>
      <c r="D3526" s="471"/>
      <c r="E3526" s="482"/>
      <c r="F3526" s="482"/>
      <c r="G3526" s="482"/>
      <c r="H3526" s="482"/>
      <c r="I3526" s="472"/>
      <c r="J3526" s="294"/>
      <c r="K3526" s="295"/>
      <c r="L3526" s="294"/>
      <c r="M3526" s="294"/>
      <c r="N3526" s="294"/>
      <c r="O3526" s="294"/>
      <c r="P3526" s="296"/>
      <c r="Q3526" s="294"/>
      <c r="R3526" s="298" t="s">
        <v>192</v>
      </c>
      <c r="S3526" s="299"/>
      <c r="T3526" s="289"/>
    </row>
    <row r="3527" spans="2:24" ht="18.75" customHeight="1">
      <c r="B3527" s="341">
        <f t="shared" ref="B3527" si="904">D3527</f>
        <v>0</v>
      </c>
      <c r="C3527" s="338" t="s">
        <v>193</v>
      </c>
      <c r="D3527" s="483"/>
      <c r="E3527" s="484"/>
      <c r="F3527" s="484"/>
      <c r="G3527" s="484"/>
      <c r="H3527" s="484"/>
      <c r="I3527" s="485"/>
      <c r="J3527" s="294"/>
      <c r="K3527" s="295"/>
      <c r="L3527" s="294"/>
      <c r="M3527" s="294"/>
      <c r="N3527" s="294"/>
      <c r="O3527" s="294"/>
      <c r="P3527" s="296"/>
      <c r="Q3527" s="294"/>
      <c r="R3527" s="296"/>
      <c r="S3527" s="296"/>
      <c r="T3527" s="289"/>
    </row>
    <row r="3528" spans="2:24" ht="12" customHeight="1">
      <c r="B3528" s="292"/>
      <c r="C3528" s="294"/>
      <c r="D3528" s="294"/>
      <c r="E3528" s="294"/>
      <c r="F3528" s="294"/>
      <c r="G3528" s="294"/>
      <c r="H3528" s="294"/>
      <c r="I3528" s="294"/>
      <c r="J3528" s="294"/>
      <c r="K3528" s="294"/>
      <c r="L3528" s="294"/>
      <c r="M3528" s="294"/>
      <c r="N3528" s="294"/>
      <c r="O3528" s="294"/>
      <c r="P3528" s="294"/>
      <c r="Q3528" s="294"/>
      <c r="R3528" s="294"/>
      <c r="S3528" s="294"/>
      <c r="T3528" s="289"/>
    </row>
    <row r="3529" spans="2:24" s="308" customFormat="1" ht="18.75" customHeight="1">
      <c r="B3529" s="301"/>
      <c r="C3529" s="338" t="s">
        <v>187</v>
      </c>
      <c r="D3529" s="303"/>
      <c r="E3529" s="303"/>
      <c r="F3529" s="303"/>
      <c r="G3529" s="303"/>
      <c r="H3529" s="303"/>
      <c r="I3529" s="303"/>
      <c r="J3529" s="303"/>
      <c r="K3529" s="303"/>
      <c r="L3529" s="303"/>
      <c r="M3529" s="303"/>
      <c r="N3529" s="303"/>
      <c r="O3529" s="304"/>
      <c r="P3529" s="305" t="s">
        <v>188</v>
      </c>
      <c r="Q3529" s="306"/>
      <c r="R3529" s="486" t="s">
        <v>194</v>
      </c>
      <c r="S3529" s="487"/>
      <c r="T3529" s="307"/>
      <c r="V3529" s="288"/>
      <c r="W3529" s="288"/>
      <c r="X3529" s="288"/>
    </row>
    <row r="3530" spans="2:24" ht="6" customHeight="1">
      <c r="B3530" s="292"/>
      <c r="C3530" s="294"/>
      <c r="D3530" s="294"/>
      <c r="E3530" s="294"/>
      <c r="F3530" s="294"/>
      <c r="G3530" s="294"/>
      <c r="H3530" s="294"/>
      <c r="I3530" s="294"/>
      <c r="J3530" s="294"/>
      <c r="K3530" s="294"/>
      <c r="L3530" s="294"/>
      <c r="M3530" s="294"/>
      <c r="N3530" s="294"/>
      <c r="O3530" s="294"/>
      <c r="P3530" s="294"/>
      <c r="Q3530" s="294"/>
      <c r="R3530" s="294"/>
      <c r="S3530" s="294"/>
      <c r="T3530" s="289"/>
    </row>
    <row r="3531" spans="2:24" ht="18.75" customHeight="1">
      <c r="B3531" s="292"/>
      <c r="C3531" s="342" t="s">
        <v>195</v>
      </c>
      <c r="D3531" s="310"/>
      <c r="E3531" s="310"/>
      <c r="F3531" s="310"/>
      <c r="G3531" s="310"/>
      <c r="H3531" s="310"/>
      <c r="I3531" s="310"/>
      <c r="J3531" s="310"/>
      <c r="K3531" s="310"/>
      <c r="L3531" s="310"/>
      <c r="M3531" s="310"/>
      <c r="N3531" s="310"/>
      <c r="O3531" s="311"/>
      <c r="P3531" s="312">
        <f t="shared" ref="P3531:P3541" si="905">SUM(D3531:O3531)</f>
        <v>0</v>
      </c>
      <c r="Q3531" s="294"/>
      <c r="R3531" s="471"/>
      <c r="S3531" s="472"/>
      <c r="T3531" s="289"/>
    </row>
    <row r="3532" spans="2:24" ht="18.75" customHeight="1">
      <c r="B3532" s="292"/>
      <c r="C3532" s="342" t="s">
        <v>196</v>
      </c>
      <c r="D3532" s="155"/>
      <c r="E3532" s="155"/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6"/>
      <c r="P3532" s="312">
        <f t="shared" si="905"/>
        <v>0</v>
      </c>
      <c r="Q3532" s="294"/>
      <c r="R3532" s="471"/>
      <c r="S3532" s="472"/>
      <c r="T3532" s="289"/>
    </row>
    <row r="3533" spans="2:24" ht="18.75" customHeight="1">
      <c r="B3533" s="292"/>
      <c r="C3533" s="343" t="s">
        <v>197</v>
      </c>
      <c r="D3533" s="310"/>
      <c r="E3533" s="310"/>
      <c r="F3533" s="310"/>
      <c r="G3533" s="310"/>
      <c r="H3533" s="310"/>
      <c r="I3533" s="310"/>
      <c r="J3533" s="310"/>
      <c r="K3533" s="310"/>
      <c r="L3533" s="310"/>
      <c r="M3533" s="310"/>
      <c r="N3533" s="310"/>
      <c r="O3533" s="311"/>
      <c r="P3533" s="312">
        <f t="shared" si="905"/>
        <v>0</v>
      </c>
      <c r="Q3533" s="294"/>
      <c r="R3533" s="471"/>
      <c r="S3533" s="472"/>
      <c r="T3533" s="289"/>
    </row>
    <row r="3534" spans="2:24" ht="18.75" customHeight="1">
      <c r="B3534" s="292"/>
      <c r="C3534" s="343" t="s">
        <v>198</v>
      </c>
      <c r="D3534" s="310"/>
      <c r="E3534" s="310"/>
      <c r="F3534" s="310"/>
      <c r="G3534" s="310"/>
      <c r="H3534" s="310"/>
      <c r="I3534" s="310"/>
      <c r="J3534" s="310"/>
      <c r="K3534" s="310"/>
      <c r="L3534" s="310"/>
      <c r="M3534" s="310"/>
      <c r="N3534" s="310"/>
      <c r="O3534" s="311"/>
      <c r="P3534" s="312">
        <f t="shared" si="905"/>
        <v>0</v>
      </c>
      <c r="Q3534" s="294"/>
      <c r="R3534" s="471"/>
      <c r="S3534" s="472"/>
      <c r="T3534" s="289"/>
    </row>
    <row r="3535" spans="2:24" ht="18.75" customHeight="1">
      <c r="B3535" s="292"/>
      <c r="C3535" s="343" t="s">
        <v>199</v>
      </c>
      <c r="D3535" s="310"/>
      <c r="E3535" s="310"/>
      <c r="F3535" s="310"/>
      <c r="G3535" s="310"/>
      <c r="H3535" s="310"/>
      <c r="I3535" s="310"/>
      <c r="J3535" s="310"/>
      <c r="K3535" s="310"/>
      <c r="L3535" s="310"/>
      <c r="M3535" s="310"/>
      <c r="N3535" s="310"/>
      <c r="O3535" s="311"/>
      <c r="P3535" s="312">
        <f t="shared" si="905"/>
        <v>0</v>
      </c>
      <c r="Q3535" s="294"/>
      <c r="R3535" s="471"/>
      <c r="S3535" s="472"/>
      <c r="T3535" s="289"/>
    </row>
    <row r="3536" spans="2:24" ht="18.75" customHeight="1">
      <c r="B3536" s="292"/>
      <c r="C3536" s="343" t="s">
        <v>200</v>
      </c>
      <c r="D3536" s="310"/>
      <c r="E3536" s="310"/>
      <c r="F3536" s="310"/>
      <c r="G3536" s="310"/>
      <c r="H3536" s="310"/>
      <c r="I3536" s="310"/>
      <c r="J3536" s="310"/>
      <c r="K3536" s="310"/>
      <c r="L3536" s="310"/>
      <c r="M3536" s="310"/>
      <c r="N3536" s="310"/>
      <c r="O3536" s="311"/>
      <c r="P3536" s="312">
        <f t="shared" si="905"/>
        <v>0</v>
      </c>
      <c r="Q3536" s="294"/>
      <c r="R3536" s="471"/>
      <c r="S3536" s="472"/>
      <c r="T3536" s="289"/>
    </row>
    <row r="3537" spans="2:20" ht="18.75" customHeight="1">
      <c r="B3537" s="292"/>
      <c r="C3537" s="343" t="s">
        <v>201</v>
      </c>
      <c r="D3537" s="310"/>
      <c r="E3537" s="310"/>
      <c r="F3537" s="310"/>
      <c r="G3537" s="310"/>
      <c r="H3537" s="310"/>
      <c r="I3537" s="310"/>
      <c r="J3537" s="310"/>
      <c r="K3537" s="310"/>
      <c r="L3537" s="310"/>
      <c r="M3537" s="310"/>
      <c r="N3537" s="310"/>
      <c r="O3537" s="311"/>
      <c r="P3537" s="312">
        <f t="shared" si="905"/>
        <v>0</v>
      </c>
      <c r="Q3537" s="294"/>
      <c r="R3537" s="471"/>
      <c r="S3537" s="472"/>
      <c r="T3537" s="289"/>
    </row>
    <row r="3538" spans="2:20" ht="18.75" customHeight="1">
      <c r="B3538" s="292"/>
      <c r="C3538" s="343" t="s">
        <v>202</v>
      </c>
      <c r="D3538" s="310"/>
      <c r="E3538" s="310"/>
      <c r="F3538" s="310"/>
      <c r="G3538" s="310"/>
      <c r="H3538" s="310"/>
      <c r="I3538" s="310"/>
      <c r="J3538" s="310"/>
      <c r="K3538" s="310"/>
      <c r="L3538" s="310"/>
      <c r="M3538" s="310"/>
      <c r="N3538" s="310"/>
      <c r="O3538" s="311"/>
      <c r="P3538" s="312">
        <f t="shared" si="905"/>
        <v>0</v>
      </c>
      <c r="Q3538" s="294"/>
      <c r="R3538" s="471"/>
      <c r="S3538" s="472"/>
      <c r="T3538" s="289"/>
    </row>
    <row r="3539" spans="2:20" ht="18.75" customHeight="1">
      <c r="B3539" s="292"/>
      <c r="C3539" s="343" t="s">
        <v>203</v>
      </c>
      <c r="D3539" s="310"/>
      <c r="E3539" s="310"/>
      <c r="F3539" s="310"/>
      <c r="G3539" s="310"/>
      <c r="H3539" s="310"/>
      <c r="I3539" s="310"/>
      <c r="J3539" s="310"/>
      <c r="K3539" s="310"/>
      <c r="L3539" s="310"/>
      <c r="M3539" s="310"/>
      <c r="N3539" s="310"/>
      <c r="O3539" s="311"/>
      <c r="P3539" s="312">
        <f t="shared" si="905"/>
        <v>0</v>
      </c>
      <c r="Q3539" s="294"/>
      <c r="R3539" s="471"/>
      <c r="S3539" s="472"/>
      <c r="T3539" s="289"/>
    </row>
    <row r="3540" spans="2:20" ht="18.75" customHeight="1">
      <c r="B3540" s="292"/>
      <c r="C3540" s="343" t="s">
        <v>204</v>
      </c>
      <c r="D3540" s="310"/>
      <c r="E3540" s="310"/>
      <c r="F3540" s="310"/>
      <c r="G3540" s="310"/>
      <c r="H3540" s="310"/>
      <c r="I3540" s="310"/>
      <c r="J3540" s="310"/>
      <c r="K3540" s="310"/>
      <c r="L3540" s="310"/>
      <c r="M3540" s="310"/>
      <c r="N3540" s="310"/>
      <c r="O3540" s="311"/>
      <c r="P3540" s="312">
        <f t="shared" si="905"/>
        <v>0</v>
      </c>
      <c r="Q3540" s="294"/>
      <c r="R3540" s="471"/>
      <c r="S3540" s="472"/>
      <c r="T3540" s="289"/>
    </row>
    <row r="3541" spans="2:20" ht="18.75" customHeight="1">
      <c r="B3541" s="292"/>
      <c r="C3541" s="338" t="s">
        <v>205</v>
      </c>
      <c r="D3541" s="344">
        <f t="shared" ref="D3541:O3541" si="906">SUBTOTAL(9,D3531:D3540)</f>
        <v>0</v>
      </c>
      <c r="E3541" s="344">
        <f t="shared" si="906"/>
        <v>0</v>
      </c>
      <c r="F3541" s="344">
        <f t="shared" si="906"/>
        <v>0</v>
      </c>
      <c r="G3541" s="344">
        <f t="shared" si="906"/>
        <v>0</v>
      </c>
      <c r="H3541" s="344">
        <f t="shared" si="906"/>
        <v>0</v>
      </c>
      <c r="I3541" s="344">
        <f t="shared" si="906"/>
        <v>0</v>
      </c>
      <c r="J3541" s="344">
        <f t="shared" si="906"/>
        <v>0</v>
      </c>
      <c r="K3541" s="344">
        <f t="shared" si="906"/>
        <v>0</v>
      </c>
      <c r="L3541" s="344">
        <f t="shared" si="906"/>
        <v>0</v>
      </c>
      <c r="M3541" s="344">
        <f t="shared" si="906"/>
        <v>0</v>
      </c>
      <c r="N3541" s="344">
        <f t="shared" si="906"/>
        <v>0</v>
      </c>
      <c r="O3541" s="345">
        <f t="shared" si="906"/>
        <v>0</v>
      </c>
      <c r="P3541" s="312">
        <f t="shared" si="905"/>
        <v>0</v>
      </c>
      <c r="Q3541" s="294"/>
      <c r="R3541" s="471"/>
      <c r="S3541" s="472"/>
      <c r="T3541" s="289"/>
    </row>
    <row r="3542" spans="2:20" ht="18.75" customHeight="1">
      <c r="B3542" s="292"/>
      <c r="C3542" s="313" t="s">
        <v>206</v>
      </c>
      <c r="D3542" s="315"/>
      <c r="E3542" s="315"/>
      <c r="F3542" s="315"/>
      <c r="G3542" s="315"/>
      <c r="H3542" s="315"/>
      <c r="I3542" s="315"/>
      <c r="J3542" s="315"/>
      <c r="K3542" s="315"/>
      <c r="L3542" s="315"/>
      <c r="M3542" s="315"/>
      <c r="N3542" s="315"/>
      <c r="O3542" s="316"/>
      <c r="P3542" s="312">
        <f t="shared" ref="P3542:P3552" si="907">SUM(D3542:O3542)</f>
        <v>0</v>
      </c>
      <c r="Q3542" s="294"/>
      <c r="R3542" s="471"/>
      <c r="S3542" s="472"/>
      <c r="T3542" s="289"/>
    </row>
    <row r="3543" spans="2:20" ht="18.75" customHeight="1">
      <c r="B3543" s="292"/>
      <c r="C3543" s="313" t="s">
        <v>207</v>
      </c>
      <c r="D3543" s="315"/>
      <c r="E3543" s="315"/>
      <c r="F3543" s="315"/>
      <c r="G3543" s="315"/>
      <c r="H3543" s="315"/>
      <c r="I3543" s="315"/>
      <c r="J3543" s="315"/>
      <c r="K3543" s="315"/>
      <c r="L3543" s="315"/>
      <c r="M3543" s="315"/>
      <c r="N3543" s="315"/>
      <c r="O3543" s="316"/>
      <c r="P3543" s="312">
        <f t="shared" si="907"/>
        <v>0</v>
      </c>
      <c r="Q3543" s="294"/>
      <c r="R3543" s="471"/>
      <c r="S3543" s="472"/>
      <c r="T3543" s="289"/>
    </row>
    <row r="3544" spans="2:20" ht="18.75" customHeight="1">
      <c r="B3544" s="292"/>
      <c r="C3544" s="338" t="s">
        <v>208</v>
      </c>
      <c r="D3544" s="344">
        <f t="shared" ref="D3544:O3544" si="908">SUBTOTAL(9,D3542:D3543)</f>
        <v>0</v>
      </c>
      <c r="E3544" s="344">
        <f t="shared" si="908"/>
        <v>0</v>
      </c>
      <c r="F3544" s="344">
        <f t="shared" si="908"/>
        <v>0</v>
      </c>
      <c r="G3544" s="344">
        <f t="shared" si="908"/>
        <v>0</v>
      </c>
      <c r="H3544" s="344">
        <f t="shared" si="908"/>
        <v>0</v>
      </c>
      <c r="I3544" s="344">
        <f t="shared" si="908"/>
        <v>0</v>
      </c>
      <c r="J3544" s="344">
        <f t="shared" si="908"/>
        <v>0</v>
      </c>
      <c r="K3544" s="344">
        <f t="shared" si="908"/>
        <v>0</v>
      </c>
      <c r="L3544" s="344">
        <f t="shared" si="908"/>
        <v>0</v>
      </c>
      <c r="M3544" s="344">
        <f t="shared" si="908"/>
        <v>0</v>
      </c>
      <c r="N3544" s="344">
        <f t="shared" si="908"/>
        <v>0</v>
      </c>
      <c r="O3544" s="345">
        <f t="shared" si="908"/>
        <v>0</v>
      </c>
      <c r="P3544" s="312">
        <f t="shared" si="907"/>
        <v>0</v>
      </c>
      <c r="Q3544" s="294"/>
      <c r="R3544" s="471"/>
      <c r="S3544" s="472"/>
      <c r="T3544" s="289"/>
    </row>
    <row r="3545" spans="2:20" ht="18.75" customHeight="1">
      <c r="B3545" s="292"/>
      <c r="C3545" s="313" t="s">
        <v>209</v>
      </c>
      <c r="D3545" s="315"/>
      <c r="E3545" s="315"/>
      <c r="F3545" s="315"/>
      <c r="G3545" s="315"/>
      <c r="H3545" s="315"/>
      <c r="I3545" s="315"/>
      <c r="J3545" s="315"/>
      <c r="K3545" s="315"/>
      <c r="L3545" s="315"/>
      <c r="M3545" s="315"/>
      <c r="N3545" s="315"/>
      <c r="O3545" s="316"/>
      <c r="P3545" s="312">
        <f t="shared" si="907"/>
        <v>0</v>
      </c>
      <c r="Q3545" s="294"/>
      <c r="R3545" s="471"/>
      <c r="S3545" s="472"/>
      <c r="T3545" s="289"/>
    </row>
    <row r="3546" spans="2:20" ht="18.75" customHeight="1">
      <c r="B3546" s="292"/>
      <c r="C3546" s="313" t="s">
        <v>210</v>
      </c>
      <c r="D3546" s="315"/>
      <c r="E3546" s="315"/>
      <c r="F3546" s="315"/>
      <c r="G3546" s="315"/>
      <c r="H3546" s="315"/>
      <c r="I3546" s="315"/>
      <c r="J3546" s="315"/>
      <c r="K3546" s="315"/>
      <c r="L3546" s="315"/>
      <c r="M3546" s="315"/>
      <c r="N3546" s="315"/>
      <c r="O3546" s="316"/>
      <c r="P3546" s="312">
        <f t="shared" si="907"/>
        <v>0</v>
      </c>
      <c r="Q3546" s="294"/>
      <c r="R3546" s="471"/>
      <c r="S3546" s="472"/>
      <c r="T3546" s="289"/>
    </row>
    <row r="3547" spans="2:20" ht="18.75" customHeight="1">
      <c r="B3547" s="292"/>
      <c r="C3547" s="313" t="s">
        <v>211</v>
      </c>
      <c r="D3547" s="315"/>
      <c r="E3547" s="315"/>
      <c r="F3547" s="315"/>
      <c r="G3547" s="315"/>
      <c r="H3547" s="315"/>
      <c r="I3547" s="315"/>
      <c r="J3547" s="315"/>
      <c r="K3547" s="315"/>
      <c r="L3547" s="315"/>
      <c r="M3547" s="315"/>
      <c r="N3547" s="315"/>
      <c r="O3547" s="316"/>
      <c r="P3547" s="312">
        <f t="shared" si="907"/>
        <v>0</v>
      </c>
      <c r="Q3547" s="294"/>
      <c r="R3547" s="471"/>
      <c r="S3547" s="472"/>
      <c r="T3547" s="289"/>
    </row>
    <row r="3548" spans="2:20" ht="18.75" customHeight="1">
      <c r="B3548" s="292"/>
      <c r="C3548" s="313" t="s">
        <v>212</v>
      </c>
      <c r="D3548" s="315"/>
      <c r="E3548" s="315"/>
      <c r="F3548" s="315"/>
      <c r="G3548" s="315"/>
      <c r="H3548" s="315"/>
      <c r="I3548" s="315"/>
      <c r="J3548" s="315"/>
      <c r="K3548" s="315"/>
      <c r="L3548" s="315"/>
      <c r="M3548" s="315"/>
      <c r="N3548" s="315"/>
      <c r="O3548" s="316"/>
      <c r="P3548" s="312">
        <f t="shared" si="907"/>
        <v>0</v>
      </c>
      <c r="Q3548" s="294"/>
      <c r="R3548" s="471"/>
      <c r="S3548" s="472"/>
      <c r="T3548" s="289"/>
    </row>
    <row r="3549" spans="2:20" ht="18.75" customHeight="1">
      <c r="B3549" s="292"/>
      <c r="C3549" s="342" t="s">
        <v>213</v>
      </c>
      <c r="D3549" s="310"/>
      <c r="E3549" s="310"/>
      <c r="F3549" s="310"/>
      <c r="G3549" s="310"/>
      <c r="H3549" s="310"/>
      <c r="I3549" s="310"/>
      <c r="J3549" s="310"/>
      <c r="K3549" s="310"/>
      <c r="L3549" s="310"/>
      <c r="M3549" s="310"/>
      <c r="N3549" s="310"/>
      <c r="O3549" s="311"/>
      <c r="P3549" s="312">
        <f t="shared" si="907"/>
        <v>0</v>
      </c>
      <c r="Q3549" s="294"/>
      <c r="R3549" s="471"/>
      <c r="S3549" s="472"/>
      <c r="T3549" s="289"/>
    </row>
    <row r="3550" spans="2:20" ht="18.75" customHeight="1">
      <c r="B3550" s="292"/>
      <c r="C3550" s="346" t="s">
        <v>214</v>
      </c>
      <c r="D3550" s="310"/>
      <c r="E3550" s="310"/>
      <c r="F3550" s="310"/>
      <c r="G3550" s="310"/>
      <c r="H3550" s="310"/>
      <c r="I3550" s="310"/>
      <c r="J3550" s="310"/>
      <c r="K3550" s="310"/>
      <c r="L3550" s="310"/>
      <c r="M3550" s="310"/>
      <c r="N3550" s="310"/>
      <c r="O3550" s="311"/>
      <c r="P3550" s="312">
        <f t="shared" si="907"/>
        <v>0</v>
      </c>
      <c r="Q3550" s="294"/>
      <c r="R3550" s="471"/>
      <c r="S3550" s="472"/>
      <c r="T3550" s="289"/>
    </row>
    <row r="3551" spans="2:20" ht="18.75" customHeight="1">
      <c r="B3551" s="292"/>
      <c r="C3551" s="347" t="s">
        <v>215</v>
      </c>
      <c r="D3551" s="318"/>
      <c r="E3551" s="318"/>
      <c r="F3551" s="318"/>
      <c r="G3551" s="318"/>
      <c r="H3551" s="318"/>
      <c r="I3551" s="318"/>
      <c r="J3551" s="318"/>
      <c r="K3551" s="318"/>
      <c r="L3551" s="318"/>
      <c r="M3551" s="318"/>
      <c r="N3551" s="318"/>
      <c r="O3551" s="319"/>
      <c r="P3551" s="320">
        <f t="shared" si="907"/>
        <v>0</v>
      </c>
      <c r="Q3551" s="294"/>
      <c r="R3551" s="473"/>
      <c r="S3551" s="474"/>
      <c r="T3551" s="289"/>
    </row>
    <row r="3552" spans="2:20" ht="18.75" customHeight="1">
      <c r="B3552" s="292"/>
      <c r="C3552" s="348" t="s">
        <v>216</v>
      </c>
      <c r="D3552" s="322">
        <f t="shared" ref="D3552:O3552" si="909">SUBTOTAL(9,D3531:D3551)</f>
        <v>0</v>
      </c>
      <c r="E3552" s="322">
        <f t="shared" si="909"/>
        <v>0</v>
      </c>
      <c r="F3552" s="322">
        <f t="shared" si="909"/>
        <v>0</v>
      </c>
      <c r="G3552" s="322">
        <f t="shared" si="909"/>
        <v>0</v>
      </c>
      <c r="H3552" s="322">
        <f t="shared" si="909"/>
        <v>0</v>
      </c>
      <c r="I3552" s="322">
        <f t="shared" si="909"/>
        <v>0</v>
      </c>
      <c r="J3552" s="322">
        <f t="shared" si="909"/>
        <v>0</v>
      </c>
      <c r="K3552" s="322">
        <f t="shared" si="909"/>
        <v>0</v>
      </c>
      <c r="L3552" s="322">
        <f t="shared" si="909"/>
        <v>0</v>
      </c>
      <c r="M3552" s="322">
        <f t="shared" si="909"/>
        <v>0</v>
      </c>
      <c r="N3552" s="322">
        <f t="shared" si="909"/>
        <v>0</v>
      </c>
      <c r="O3552" s="323">
        <f t="shared" si="909"/>
        <v>0</v>
      </c>
      <c r="P3552" s="324">
        <f t="shared" si="907"/>
        <v>0</v>
      </c>
      <c r="Q3552" s="294"/>
      <c r="R3552" s="475"/>
      <c r="S3552" s="476"/>
      <c r="T3552" s="289"/>
    </row>
    <row r="3553" spans="2:24" ht="6" customHeight="1">
      <c r="B3553" s="292"/>
      <c r="C3553" s="294"/>
      <c r="D3553" s="294"/>
      <c r="E3553" s="294"/>
      <c r="F3553" s="294"/>
      <c r="G3553" s="294"/>
      <c r="H3553" s="294"/>
      <c r="I3553" s="294"/>
      <c r="J3553" s="294"/>
      <c r="K3553" s="294"/>
      <c r="L3553" s="294"/>
      <c r="M3553" s="294"/>
      <c r="N3553" s="294"/>
      <c r="O3553" s="294"/>
      <c r="P3553" s="294"/>
      <c r="Q3553" s="294"/>
      <c r="R3553" s="325"/>
      <c r="S3553" s="325"/>
      <c r="T3553" s="289"/>
    </row>
    <row r="3554" spans="2:24" ht="18.75" customHeight="1">
      <c r="B3554" s="326"/>
      <c r="C3554" s="342" t="s">
        <v>217</v>
      </c>
      <c r="D3554" s="327"/>
      <c r="E3554" s="327"/>
      <c r="F3554" s="327"/>
      <c r="G3554" s="327"/>
      <c r="H3554" s="327"/>
      <c r="I3554" s="327"/>
      <c r="J3554" s="327"/>
      <c r="K3554" s="327"/>
      <c r="L3554" s="327"/>
      <c r="M3554" s="327"/>
      <c r="N3554" s="327"/>
      <c r="O3554" s="328"/>
      <c r="P3554" s="329">
        <f t="shared" ref="P3554:P3555" si="910">SUM(D3554:O3554)</f>
        <v>0</v>
      </c>
      <c r="Q3554" s="294"/>
      <c r="R3554" s="471"/>
      <c r="S3554" s="472"/>
      <c r="T3554" s="289"/>
    </row>
    <row r="3555" spans="2:24" ht="18.75" customHeight="1">
      <c r="B3555" s="326"/>
      <c r="C3555" s="342" t="s">
        <v>218</v>
      </c>
      <c r="D3555" s="327"/>
      <c r="E3555" s="327"/>
      <c r="F3555" s="327"/>
      <c r="G3555" s="327"/>
      <c r="H3555" s="327"/>
      <c r="I3555" s="327"/>
      <c r="J3555" s="327"/>
      <c r="K3555" s="327"/>
      <c r="L3555" s="327"/>
      <c r="M3555" s="327"/>
      <c r="N3555" s="330"/>
      <c r="O3555" s="331"/>
      <c r="P3555" s="332">
        <f t="shared" si="910"/>
        <v>0</v>
      </c>
      <c r="Q3555" s="294"/>
      <c r="R3555" s="473"/>
      <c r="S3555" s="474"/>
      <c r="T3555" s="289"/>
    </row>
    <row r="3556" spans="2:24" s="308" customFormat="1" ht="18.75" customHeight="1">
      <c r="B3556" s="301"/>
      <c r="C3556" s="294"/>
      <c r="D3556" s="294"/>
      <c r="E3556" s="294"/>
      <c r="F3556" s="294"/>
      <c r="G3556" s="294"/>
      <c r="H3556" s="294"/>
      <c r="I3556" s="294"/>
      <c r="J3556" s="294"/>
      <c r="K3556" s="294"/>
      <c r="L3556" s="294"/>
      <c r="M3556" s="294"/>
      <c r="N3556" s="349" t="s">
        <v>219</v>
      </c>
      <c r="O3556" s="349"/>
      <c r="P3556" s="335">
        <f t="shared" ref="P3556:P3593" si="911">ROUND(IF(P3554*P3555=0,0,P3552/P3554*P3555),2)</f>
        <v>0</v>
      </c>
      <c r="Q3556" s="306"/>
      <c r="R3556" s="477"/>
      <c r="S3556" s="478"/>
      <c r="T3556" s="307"/>
    </row>
    <row r="3557" spans="2:24" ht="30" customHeight="1">
      <c r="B3557" s="289"/>
      <c r="C3557" s="294"/>
      <c r="D3557" s="294"/>
      <c r="E3557" s="294"/>
      <c r="F3557" s="294"/>
      <c r="G3557" s="294"/>
      <c r="H3557" s="294"/>
      <c r="I3557" s="294"/>
      <c r="J3557" s="294"/>
      <c r="K3557" s="294"/>
      <c r="L3557" s="294"/>
      <c r="M3557" s="294"/>
      <c r="N3557" s="294"/>
      <c r="O3557" s="294"/>
      <c r="P3557" s="294"/>
      <c r="Q3557" s="294"/>
      <c r="R3557" s="294"/>
      <c r="S3557" s="294"/>
      <c r="T3557" s="289"/>
    </row>
    <row r="3558" spans="2:24" ht="18.75" customHeight="1">
      <c r="B3558" s="292">
        <f t="shared" ref="B3558" si="912">D3558</f>
        <v>0</v>
      </c>
      <c r="C3558" s="337" t="s">
        <v>183</v>
      </c>
      <c r="D3558" s="479"/>
      <c r="E3558" s="480"/>
      <c r="F3558" s="480"/>
      <c r="G3558" s="480"/>
      <c r="H3558" s="480"/>
      <c r="I3558" s="481"/>
      <c r="J3558" s="294"/>
      <c r="K3558" s="294"/>
      <c r="L3558" s="295"/>
      <c r="M3558" s="294"/>
      <c r="N3558" s="294"/>
      <c r="O3558" s="294"/>
      <c r="P3558" s="296"/>
      <c r="Q3558" s="294"/>
      <c r="R3558" s="296"/>
      <c r="S3558" s="296"/>
      <c r="T3558" s="289"/>
    </row>
    <row r="3559" spans="2:24" ht="18.75" customHeight="1">
      <c r="B3559" s="292"/>
      <c r="C3559" s="338" t="s">
        <v>184</v>
      </c>
      <c r="D3559" s="479"/>
      <c r="E3559" s="480"/>
      <c r="F3559" s="480"/>
      <c r="G3559" s="480"/>
      <c r="H3559" s="480"/>
      <c r="I3559" s="481"/>
      <c r="J3559" s="294"/>
      <c r="K3559" s="295"/>
      <c r="L3559" s="294"/>
      <c r="M3559" s="294"/>
      <c r="N3559" s="294"/>
      <c r="O3559" s="294"/>
      <c r="P3559" s="296"/>
      <c r="Q3559" s="294"/>
      <c r="R3559" s="296"/>
      <c r="S3559" s="296"/>
      <c r="T3559" s="289"/>
    </row>
    <row r="3560" spans="2:24" ht="18.75" customHeight="1">
      <c r="B3560" s="292">
        <f t="shared" ref="B3560:B3562" si="913">D3560</f>
        <v>0</v>
      </c>
      <c r="C3560" s="338" t="s">
        <v>8</v>
      </c>
      <c r="D3560" s="479"/>
      <c r="E3560" s="480"/>
      <c r="F3560" s="480"/>
      <c r="G3560" s="480"/>
      <c r="H3560" s="480"/>
      <c r="I3560" s="481"/>
      <c r="J3560" s="294"/>
      <c r="K3560" s="294"/>
      <c r="L3560" s="295"/>
      <c r="M3560" s="294"/>
      <c r="N3560" s="294"/>
      <c r="O3560" s="294"/>
      <c r="P3560" s="296"/>
      <c r="Q3560" s="294"/>
      <c r="R3560" s="339" t="s">
        <v>185</v>
      </c>
      <c r="S3560" s="340"/>
      <c r="T3560" s="289"/>
    </row>
    <row r="3561" spans="2:24" ht="18.75" customHeight="1">
      <c r="B3561" s="292">
        <f t="shared" si="913"/>
        <v>0</v>
      </c>
      <c r="C3561" s="338" t="s">
        <v>186</v>
      </c>
      <c r="D3561" s="479"/>
      <c r="E3561" s="480"/>
      <c r="F3561" s="480"/>
      <c r="G3561" s="480"/>
      <c r="H3561" s="480"/>
      <c r="I3561" s="481"/>
      <c r="J3561" s="294"/>
      <c r="K3561" s="294"/>
      <c r="L3561" s="295"/>
      <c r="M3561" s="294"/>
      <c r="N3561" s="294"/>
      <c r="O3561" s="294"/>
      <c r="P3561" s="296"/>
      <c r="Q3561" s="294"/>
      <c r="R3561" s="298" t="s">
        <v>189</v>
      </c>
      <c r="S3561" s="299"/>
      <c r="T3561" s="289"/>
    </row>
    <row r="3562" spans="2:24" ht="18.75" customHeight="1">
      <c r="B3562" s="292">
        <f t="shared" si="913"/>
        <v>0</v>
      </c>
      <c r="C3562" s="338" t="s">
        <v>190</v>
      </c>
      <c r="D3562" s="479"/>
      <c r="E3562" s="480"/>
      <c r="F3562" s="480"/>
      <c r="G3562" s="480"/>
      <c r="H3562" s="480"/>
      <c r="I3562" s="481"/>
      <c r="J3562" s="294"/>
      <c r="K3562" s="294"/>
      <c r="L3562" s="295"/>
      <c r="M3562" s="294"/>
      <c r="N3562" s="294"/>
      <c r="O3562" s="294"/>
      <c r="P3562" s="296"/>
      <c r="Q3562" s="294"/>
      <c r="R3562" s="298" t="s">
        <v>191</v>
      </c>
      <c r="S3562" s="299"/>
      <c r="T3562" s="289"/>
    </row>
    <row r="3563" spans="2:24" ht="18.75" customHeight="1">
      <c r="B3563" s="292"/>
      <c r="C3563" s="338" t="s">
        <v>172</v>
      </c>
      <c r="D3563" s="471"/>
      <c r="E3563" s="482"/>
      <c r="F3563" s="482"/>
      <c r="G3563" s="482"/>
      <c r="H3563" s="482"/>
      <c r="I3563" s="472"/>
      <c r="J3563" s="294"/>
      <c r="K3563" s="295"/>
      <c r="L3563" s="294"/>
      <c r="M3563" s="294"/>
      <c r="N3563" s="294"/>
      <c r="O3563" s="294"/>
      <c r="P3563" s="296"/>
      <c r="Q3563" s="294"/>
      <c r="R3563" s="298" t="s">
        <v>192</v>
      </c>
      <c r="S3563" s="299"/>
      <c r="T3563" s="289"/>
    </row>
    <row r="3564" spans="2:24" ht="18.75" customHeight="1">
      <c r="B3564" s="341">
        <f t="shared" ref="B3564" si="914">D3564</f>
        <v>0</v>
      </c>
      <c r="C3564" s="338" t="s">
        <v>193</v>
      </c>
      <c r="D3564" s="483"/>
      <c r="E3564" s="484"/>
      <c r="F3564" s="484"/>
      <c r="G3564" s="484"/>
      <c r="H3564" s="484"/>
      <c r="I3564" s="485"/>
      <c r="J3564" s="294"/>
      <c r="K3564" s="295"/>
      <c r="L3564" s="294"/>
      <c r="M3564" s="294"/>
      <c r="N3564" s="294"/>
      <c r="O3564" s="294"/>
      <c r="P3564" s="296"/>
      <c r="Q3564" s="294"/>
      <c r="R3564" s="296"/>
      <c r="S3564" s="296"/>
      <c r="T3564" s="289"/>
    </row>
    <row r="3565" spans="2:24" ht="12" customHeight="1">
      <c r="B3565" s="292"/>
      <c r="C3565" s="294"/>
      <c r="D3565" s="294"/>
      <c r="E3565" s="294"/>
      <c r="F3565" s="294"/>
      <c r="G3565" s="294"/>
      <c r="H3565" s="294"/>
      <c r="I3565" s="294"/>
      <c r="J3565" s="294"/>
      <c r="K3565" s="294"/>
      <c r="L3565" s="294"/>
      <c r="M3565" s="294"/>
      <c r="N3565" s="294"/>
      <c r="O3565" s="294"/>
      <c r="P3565" s="294"/>
      <c r="Q3565" s="294"/>
      <c r="R3565" s="294"/>
      <c r="S3565" s="294"/>
      <c r="T3565" s="289"/>
    </row>
    <row r="3566" spans="2:24" s="308" customFormat="1" ht="18.75" customHeight="1">
      <c r="B3566" s="301"/>
      <c r="C3566" s="338" t="s">
        <v>187</v>
      </c>
      <c r="D3566" s="303"/>
      <c r="E3566" s="303"/>
      <c r="F3566" s="303"/>
      <c r="G3566" s="303"/>
      <c r="H3566" s="303"/>
      <c r="I3566" s="303"/>
      <c r="J3566" s="303"/>
      <c r="K3566" s="303"/>
      <c r="L3566" s="303"/>
      <c r="M3566" s="303"/>
      <c r="N3566" s="303"/>
      <c r="O3566" s="304"/>
      <c r="P3566" s="305" t="s">
        <v>188</v>
      </c>
      <c r="Q3566" s="306"/>
      <c r="R3566" s="486" t="s">
        <v>194</v>
      </c>
      <c r="S3566" s="487"/>
      <c r="T3566" s="307"/>
      <c r="V3566" s="288"/>
      <c r="W3566" s="288"/>
      <c r="X3566" s="288"/>
    </row>
    <row r="3567" spans="2:24" ht="6" customHeight="1">
      <c r="B3567" s="292"/>
      <c r="C3567" s="294"/>
      <c r="D3567" s="294"/>
      <c r="E3567" s="294"/>
      <c r="F3567" s="294"/>
      <c r="G3567" s="294"/>
      <c r="H3567" s="294"/>
      <c r="I3567" s="294"/>
      <c r="J3567" s="294"/>
      <c r="K3567" s="294"/>
      <c r="L3567" s="294"/>
      <c r="M3567" s="294"/>
      <c r="N3567" s="294"/>
      <c r="O3567" s="294"/>
      <c r="P3567" s="294"/>
      <c r="Q3567" s="294"/>
      <c r="R3567" s="294"/>
      <c r="S3567" s="294"/>
      <c r="T3567" s="289"/>
    </row>
    <row r="3568" spans="2:24" ht="18.75" customHeight="1">
      <c r="B3568" s="292"/>
      <c r="C3568" s="342" t="s">
        <v>195</v>
      </c>
      <c r="D3568" s="310"/>
      <c r="E3568" s="310"/>
      <c r="F3568" s="310"/>
      <c r="G3568" s="310"/>
      <c r="H3568" s="310"/>
      <c r="I3568" s="310"/>
      <c r="J3568" s="310"/>
      <c r="K3568" s="310"/>
      <c r="L3568" s="310"/>
      <c r="M3568" s="310"/>
      <c r="N3568" s="310"/>
      <c r="O3568" s="311"/>
      <c r="P3568" s="312">
        <f t="shared" ref="P3568:P3578" si="915">SUM(D3568:O3568)</f>
        <v>0</v>
      </c>
      <c r="Q3568" s="294"/>
      <c r="R3568" s="471"/>
      <c r="S3568" s="472"/>
      <c r="T3568" s="289"/>
    </row>
    <row r="3569" spans="2:20" ht="18.75" customHeight="1">
      <c r="B3569" s="292"/>
      <c r="C3569" s="342" t="s">
        <v>196</v>
      </c>
      <c r="D3569" s="155"/>
      <c r="E3569" s="155"/>
      <c r="F3569" s="155"/>
      <c r="G3569" s="155"/>
      <c r="H3569" s="155"/>
      <c r="I3569" s="155"/>
      <c r="J3569" s="155"/>
      <c r="K3569" s="155"/>
      <c r="L3569" s="155"/>
      <c r="M3569" s="155"/>
      <c r="N3569" s="155"/>
      <c r="O3569" s="156"/>
      <c r="P3569" s="312">
        <f t="shared" si="915"/>
        <v>0</v>
      </c>
      <c r="Q3569" s="294"/>
      <c r="R3569" s="471"/>
      <c r="S3569" s="472"/>
      <c r="T3569" s="289"/>
    </row>
    <row r="3570" spans="2:20" ht="18.75" customHeight="1">
      <c r="B3570" s="292"/>
      <c r="C3570" s="343" t="s">
        <v>197</v>
      </c>
      <c r="D3570" s="310"/>
      <c r="E3570" s="310"/>
      <c r="F3570" s="310"/>
      <c r="G3570" s="310"/>
      <c r="H3570" s="310"/>
      <c r="I3570" s="310"/>
      <c r="J3570" s="310"/>
      <c r="K3570" s="310"/>
      <c r="L3570" s="310"/>
      <c r="M3570" s="310"/>
      <c r="N3570" s="310"/>
      <c r="O3570" s="311"/>
      <c r="P3570" s="312">
        <f t="shared" si="915"/>
        <v>0</v>
      </c>
      <c r="Q3570" s="294"/>
      <c r="R3570" s="471"/>
      <c r="S3570" s="472"/>
      <c r="T3570" s="289"/>
    </row>
    <row r="3571" spans="2:20" ht="18.75" customHeight="1">
      <c r="B3571" s="292"/>
      <c r="C3571" s="343" t="s">
        <v>198</v>
      </c>
      <c r="D3571" s="310"/>
      <c r="E3571" s="310"/>
      <c r="F3571" s="310"/>
      <c r="G3571" s="310"/>
      <c r="H3571" s="310"/>
      <c r="I3571" s="310"/>
      <c r="J3571" s="310"/>
      <c r="K3571" s="310"/>
      <c r="L3571" s="310"/>
      <c r="M3571" s="310"/>
      <c r="N3571" s="310"/>
      <c r="O3571" s="311"/>
      <c r="P3571" s="312">
        <f t="shared" si="915"/>
        <v>0</v>
      </c>
      <c r="Q3571" s="294"/>
      <c r="R3571" s="471"/>
      <c r="S3571" s="472"/>
      <c r="T3571" s="289"/>
    </row>
    <row r="3572" spans="2:20" ht="18.75" customHeight="1">
      <c r="B3572" s="292"/>
      <c r="C3572" s="343" t="s">
        <v>199</v>
      </c>
      <c r="D3572" s="310"/>
      <c r="E3572" s="310"/>
      <c r="F3572" s="310"/>
      <c r="G3572" s="310"/>
      <c r="H3572" s="310"/>
      <c r="I3572" s="310"/>
      <c r="J3572" s="310"/>
      <c r="K3572" s="310"/>
      <c r="L3572" s="310"/>
      <c r="M3572" s="310"/>
      <c r="N3572" s="310"/>
      <c r="O3572" s="311"/>
      <c r="P3572" s="312">
        <f t="shared" si="915"/>
        <v>0</v>
      </c>
      <c r="Q3572" s="294"/>
      <c r="R3572" s="471"/>
      <c r="S3572" s="472"/>
      <c r="T3572" s="289"/>
    </row>
    <row r="3573" spans="2:20" ht="18.75" customHeight="1">
      <c r="B3573" s="292"/>
      <c r="C3573" s="343" t="s">
        <v>200</v>
      </c>
      <c r="D3573" s="310"/>
      <c r="E3573" s="310"/>
      <c r="F3573" s="310"/>
      <c r="G3573" s="310"/>
      <c r="H3573" s="310"/>
      <c r="I3573" s="310"/>
      <c r="J3573" s="310"/>
      <c r="K3573" s="310"/>
      <c r="L3573" s="310"/>
      <c r="M3573" s="310"/>
      <c r="N3573" s="310"/>
      <c r="O3573" s="311"/>
      <c r="P3573" s="312">
        <f t="shared" si="915"/>
        <v>0</v>
      </c>
      <c r="Q3573" s="294"/>
      <c r="R3573" s="471"/>
      <c r="S3573" s="472"/>
      <c r="T3573" s="289"/>
    </row>
    <row r="3574" spans="2:20" ht="18.75" customHeight="1">
      <c r="B3574" s="292"/>
      <c r="C3574" s="343" t="s">
        <v>201</v>
      </c>
      <c r="D3574" s="310"/>
      <c r="E3574" s="310"/>
      <c r="F3574" s="310"/>
      <c r="G3574" s="310"/>
      <c r="H3574" s="310"/>
      <c r="I3574" s="310"/>
      <c r="J3574" s="310"/>
      <c r="K3574" s="310"/>
      <c r="L3574" s="310"/>
      <c r="M3574" s="310"/>
      <c r="N3574" s="310"/>
      <c r="O3574" s="311"/>
      <c r="P3574" s="312">
        <f t="shared" si="915"/>
        <v>0</v>
      </c>
      <c r="Q3574" s="294"/>
      <c r="R3574" s="471"/>
      <c r="S3574" s="472"/>
      <c r="T3574" s="289"/>
    </row>
    <row r="3575" spans="2:20" ht="18.75" customHeight="1">
      <c r="B3575" s="292"/>
      <c r="C3575" s="343" t="s">
        <v>202</v>
      </c>
      <c r="D3575" s="310"/>
      <c r="E3575" s="310"/>
      <c r="F3575" s="310"/>
      <c r="G3575" s="310"/>
      <c r="H3575" s="310"/>
      <c r="I3575" s="310"/>
      <c r="J3575" s="310"/>
      <c r="K3575" s="310"/>
      <c r="L3575" s="310"/>
      <c r="M3575" s="310"/>
      <c r="N3575" s="310"/>
      <c r="O3575" s="311"/>
      <c r="P3575" s="312">
        <f t="shared" si="915"/>
        <v>0</v>
      </c>
      <c r="Q3575" s="294"/>
      <c r="R3575" s="471"/>
      <c r="S3575" s="472"/>
      <c r="T3575" s="289"/>
    </row>
    <row r="3576" spans="2:20" ht="18.75" customHeight="1">
      <c r="B3576" s="292"/>
      <c r="C3576" s="343" t="s">
        <v>203</v>
      </c>
      <c r="D3576" s="310"/>
      <c r="E3576" s="310"/>
      <c r="F3576" s="310"/>
      <c r="G3576" s="310"/>
      <c r="H3576" s="310"/>
      <c r="I3576" s="310"/>
      <c r="J3576" s="310"/>
      <c r="K3576" s="310"/>
      <c r="L3576" s="310"/>
      <c r="M3576" s="310"/>
      <c r="N3576" s="310"/>
      <c r="O3576" s="311"/>
      <c r="P3576" s="312">
        <f t="shared" si="915"/>
        <v>0</v>
      </c>
      <c r="Q3576" s="294"/>
      <c r="R3576" s="471"/>
      <c r="S3576" s="472"/>
      <c r="T3576" s="289"/>
    </row>
    <row r="3577" spans="2:20" ht="18.75" customHeight="1">
      <c r="B3577" s="292"/>
      <c r="C3577" s="343" t="s">
        <v>204</v>
      </c>
      <c r="D3577" s="310"/>
      <c r="E3577" s="310"/>
      <c r="F3577" s="310"/>
      <c r="G3577" s="310"/>
      <c r="H3577" s="310"/>
      <c r="I3577" s="310"/>
      <c r="J3577" s="310"/>
      <c r="K3577" s="310"/>
      <c r="L3577" s="310"/>
      <c r="M3577" s="310"/>
      <c r="N3577" s="310"/>
      <c r="O3577" s="311"/>
      <c r="P3577" s="312">
        <f t="shared" si="915"/>
        <v>0</v>
      </c>
      <c r="Q3577" s="294"/>
      <c r="R3577" s="471"/>
      <c r="S3577" s="472"/>
      <c r="T3577" s="289"/>
    </row>
    <row r="3578" spans="2:20" ht="18.75" customHeight="1">
      <c r="B3578" s="292"/>
      <c r="C3578" s="338" t="s">
        <v>205</v>
      </c>
      <c r="D3578" s="344">
        <f t="shared" ref="D3578:O3578" si="916">SUBTOTAL(9,D3568:D3577)</f>
        <v>0</v>
      </c>
      <c r="E3578" s="344">
        <f t="shared" si="916"/>
        <v>0</v>
      </c>
      <c r="F3578" s="344">
        <f t="shared" si="916"/>
        <v>0</v>
      </c>
      <c r="G3578" s="344">
        <f t="shared" si="916"/>
        <v>0</v>
      </c>
      <c r="H3578" s="344">
        <f t="shared" si="916"/>
        <v>0</v>
      </c>
      <c r="I3578" s="344">
        <f t="shared" si="916"/>
        <v>0</v>
      </c>
      <c r="J3578" s="344">
        <f t="shared" si="916"/>
        <v>0</v>
      </c>
      <c r="K3578" s="344">
        <f t="shared" si="916"/>
        <v>0</v>
      </c>
      <c r="L3578" s="344">
        <f t="shared" si="916"/>
        <v>0</v>
      </c>
      <c r="M3578" s="344">
        <f t="shared" si="916"/>
        <v>0</v>
      </c>
      <c r="N3578" s="344">
        <f t="shared" si="916"/>
        <v>0</v>
      </c>
      <c r="O3578" s="345">
        <f t="shared" si="916"/>
        <v>0</v>
      </c>
      <c r="P3578" s="312">
        <f t="shared" si="915"/>
        <v>0</v>
      </c>
      <c r="Q3578" s="294"/>
      <c r="R3578" s="471"/>
      <c r="S3578" s="472"/>
      <c r="T3578" s="289"/>
    </row>
    <row r="3579" spans="2:20" ht="18.75" customHeight="1">
      <c r="B3579" s="292"/>
      <c r="C3579" s="313" t="s">
        <v>206</v>
      </c>
      <c r="D3579" s="315"/>
      <c r="E3579" s="315"/>
      <c r="F3579" s="315"/>
      <c r="G3579" s="315"/>
      <c r="H3579" s="315"/>
      <c r="I3579" s="315"/>
      <c r="J3579" s="315"/>
      <c r="K3579" s="315"/>
      <c r="L3579" s="315"/>
      <c r="M3579" s="315"/>
      <c r="N3579" s="315"/>
      <c r="O3579" s="316"/>
      <c r="P3579" s="312">
        <f t="shared" ref="P3579:P3589" si="917">SUM(D3579:O3579)</f>
        <v>0</v>
      </c>
      <c r="Q3579" s="294"/>
      <c r="R3579" s="471"/>
      <c r="S3579" s="472"/>
      <c r="T3579" s="289"/>
    </row>
    <row r="3580" spans="2:20" ht="18.75" customHeight="1">
      <c r="B3580" s="292"/>
      <c r="C3580" s="313" t="s">
        <v>207</v>
      </c>
      <c r="D3580" s="315"/>
      <c r="E3580" s="315"/>
      <c r="F3580" s="315"/>
      <c r="G3580" s="315"/>
      <c r="H3580" s="315"/>
      <c r="I3580" s="315"/>
      <c r="J3580" s="315"/>
      <c r="K3580" s="315"/>
      <c r="L3580" s="315"/>
      <c r="M3580" s="315"/>
      <c r="N3580" s="315"/>
      <c r="O3580" s="316"/>
      <c r="P3580" s="312">
        <f t="shared" si="917"/>
        <v>0</v>
      </c>
      <c r="Q3580" s="294"/>
      <c r="R3580" s="471"/>
      <c r="S3580" s="472"/>
      <c r="T3580" s="289"/>
    </row>
    <row r="3581" spans="2:20" ht="18.75" customHeight="1">
      <c r="B3581" s="292"/>
      <c r="C3581" s="338" t="s">
        <v>208</v>
      </c>
      <c r="D3581" s="344">
        <f t="shared" ref="D3581:O3581" si="918">SUBTOTAL(9,D3579:D3580)</f>
        <v>0</v>
      </c>
      <c r="E3581" s="344">
        <f t="shared" si="918"/>
        <v>0</v>
      </c>
      <c r="F3581" s="344">
        <f t="shared" si="918"/>
        <v>0</v>
      </c>
      <c r="G3581" s="344">
        <f t="shared" si="918"/>
        <v>0</v>
      </c>
      <c r="H3581" s="344">
        <f t="shared" si="918"/>
        <v>0</v>
      </c>
      <c r="I3581" s="344">
        <f t="shared" si="918"/>
        <v>0</v>
      </c>
      <c r="J3581" s="344">
        <f t="shared" si="918"/>
        <v>0</v>
      </c>
      <c r="K3581" s="344">
        <f t="shared" si="918"/>
        <v>0</v>
      </c>
      <c r="L3581" s="344">
        <f t="shared" si="918"/>
        <v>0</v>
      </c>
      <c r="M3581" s="344">
        <f t="shared" si="918"/>
        <v>0</v>
      </c>
      <c r="N3581" s="344">
        <f t="shared" si="918"/>
        <v>0</v>
      </c>
      <c r="O3581" s="345">
        <f t="shared" si="918"/>
        <v>0</v>
      </c>
      <c r="P3581" s="312">
        <f t="shared" si="917"/>
        <v>0</v>
      </c>
      <c r="Q3581" s="294"/>
      <c r="R3581" s="471"/>
      <c r="S3581" s="472"/>
      <c r="T3581" s="289"/>
    </row>
    <row r="3582" spans="2:20" ht="18.75" customHeight="1">
      <c r="B3582" s="292"/>
      <c r="C3582" s="313" t="s">
        <v>209</v>
      </c>
      <c r="D3582" s="315"/>
      <c r="E3582" s="315"/>
      <c r="F3582" s="315"/>
      <c r="G3582" s="315"/>
      <c r="H3582" s="315"/>
      <c r="I3582" s="315"/>
      <c r="J3582" s="315"/>
      <c r="K3582" s="315"/>
      <c r="L3582" s="315"/>
      <c r="M3582" s="315"/>
      <c r="N3582" s="315"/>
      <c r="O3582" s="316"/>
      <c r="P3582" s="312">
        <f t="shared" si="917"/>
        <v>0</v>
      </c>
      <c r="Q3582" s="294"/>
      <c r="R3582" s="471"/>
      <c r="S3582" s="472"/>
      <c r="T3582" s="289"/>
    </row>
    <row r="3583" spans="2:20" ht="18.75" customHeight="1">
      <c r="B3583" s="292"/>
      <c r="C3583" s="313" t="s">
        <v>210</v>
      </c>
      <c r="D3583" s="315"/>
      <c r="E3583" s="315"/>
      <c r="F3583" s="315"/>
      <c r="G3583" s="315"/>
      <c r="H3583" s="315"/>
      <c r="I3583" s="315"/>
      <c r="J3583" s="315"/>
      <c r="K3583" s="315"/>
      <c r="L3583" s="315"/>
      <c r="M3583" s="315"/>
      <c r="N3583" s="315"/>
      <c r="O3583" s="316"/>
      <c r="P3583" s="312">
        <f t="shared" si="917"/>
        <v>0</v>
      </c>
      <c r="Q3583" s="294"/>
      <c r="R3583" s="471"/>
      <c r="S3583" s="472"/>
      <c r="T3583" s="289"/>
    </row>
    <row r="3584" spans="2:20" ht="18.75" customHeight="1">
      <c r="B3584" s="292"/>
      <c r="C3584" s="313" t="s">
        <v>211</v>
      </c>
      <c r="D3584" s="315"/>
      <c r="E3584" s="315"/>
      <c r="F3584" s="315"/>
      <c r="G3584" s="315"/>
      <c r="H3584" s="315"/>
      <c r="I3584" s="315"/>
      <c r="J3584" s="315"/>
      <c r="K3584" s="315"/>
      <c r="L3584" s="315"/>
      <c r="M3584" s="315"/>
      <c r="N3584" s="315"/>
      <c r="O3584" s="316"/>
      <c r="P3584" s="312">
        <f t="shared" si="917"/>
        <v>0</v>
      </c>
      <c r="Q3584" s="294"/>
      <c r="R3584" s="471"/>
      <c r="S3584" s="472"/>
      <c r="T3584" s="289"/>
    </row>
    <row r="3585" spans="2:20" ht="18.75" customHeight="1">
      <c r="B3585" s="292"/>
      <c r="C3585" s="313" t="s">
        <v>212</v>
      </c>
      <c r="D3585" s="315"/>
      <c r="E3585" s="315"/>
      <c r="F3585" s="315"/>
      <c r="G3585" s="315"/>
      <c r="H3585" s="315"/>
      <c r="I3585" s="315"/>
      <c r="J3585" s="315"/>
      <c r="K3585" s="315"/>
      <c r="L3585" s="315"/>
      <c r="M3585" s="315"/>
      <c r="N3585" s="315"/>
      <c r="O3585" s="316"/>
      <c r="P3585" s="312">
        <f t="shared" si="917"/>
        <v>0</v>
      </c>
      <c r="Q3585" s="294"/>
      <c r="R3585" s="471"/>
      <c r="S3585" s="472"/>
      <c r="T3585" s="289"/>
    </row>
    <row r="3586" spans="2:20" ht="18.75" customHeight="1">
      <c r="B3586" s="292"/>
      <c r="C3586" s="342" t="s">
        <v>213</v>
      </c>
      <c r="D3586" s="310"/>
      <c r="E3586" s="310"/>
      <c r="F3586" s="310"/>
      <c r="G3586" s="310"/>
      <c r="H3586" s="310"/>
      <c r="I3586" s="310"/>
      <c r="J3586" s="310"/>
      <c r="K3586" s="310"/>
      <c r="L3586" s="310"/>
      <c r="M3586" s="310"/>
      <c r="N3586" s="310"/>
      <c r="O3586" s="311"/>
      <c r="P3586" s="312">
        <f t="shared" si="917"/>
        <v>0</v>
      </c>
      <c r="Q3586" s="294"/>
      <c r="R3586" s="471"/>
      <c r="S3586" s="472"/>
      <c r="T3586" s="289"/>
    </row>
    <row r="3587" spans="2:20" ht="18.75" customHeight="1">
      <c r="B3587" s="292"/>
      <c r="C3587" s="346" t="s">
        <v>214</v>
      </c>
      <c r="D3587" s="310"/>
      <c r="E3587" s="310"/>
      <c r="F3587" s="310"/>
      <c r="G3587" s="310"/>
      <c r="H3587" s="310"/>
      <c r="I3587" s="310"/>
      <c r="J3587" s="310"/>
      <c r="K3587" s="310"/>
      <c r="L3587" s="310"/>
      <c r="M3587" s="310"/>
      <c r="N3587" s="310"/>
      <c r="O3587" s="311"/>
      <c r="P3587" s="312">
        <f t="shared" si="917"/>
        <v>0</v>
      </c>
      <c r="Q3587" s="294"/>
      <c r="R3587" s="471"/>
      <c r="S3587" s="472"/>
      <c r="T3587" s="289"/>
    </row>
    <row r="3588" spans="2:20" ht="18.75" customHeight="1">
      <c r="B3588" s="292"/>
      <c r="C3588" s="347" t="s">
        <v>215</v>
      </c>
      <c r="D3588" s="318"/>
      <c r="E3588" s="318"/>
      <c r="F3588" s="318"/>
      <c r="G3588" s="318"/>
      <c r="H3588" s="318"/>
      <c r="I3588" s="318"/>
      <c r="J3588" s="318"/>
      <c r="K3588" s="318"/>
      <c r="L3588" s="318"/>
      <c r="M3588" s="318"/>
      <c r="N3588" s="318"/>
      <c r="O3588" s="319"/>
      <c r="P3588" s="320">
        <f t="shared" si="917"/>
        <v>0</v>
      </c>
      <c r="Q3588" s="294"/>
      <c r="R3588" s="473"/>
      <c r="S3588" s="474"/>
      <c r="T3588" s="289"/>
    </row>
    <row r="3589" spans="2:20" ht="18.75" customHeight="1">
      <c r="B3589" s="292"/>
      <c r="C3589" s="348" t="s">
        <v>216</v>
      </c>
      <c r="D3589" s="322">
        <f t="shared" ref="D3589:O3589" si="919">SUBTOTAL(9,D3568:D3588)</f>
        <v>0</v>
      </c>
      <c r="E3589" s="322">
        <f t="shared" si="919"/>
        <v>0</v>
      </c>
      <c r="F3589" s="322">
        <f t="shared" si="919"/>
        <v>0</v>
      </c>
      <c r="G3589" s="322">
        <f t="shared" si="919"/>
        <v>0</v>
      </c>
      <c r="H3589" s="322">
        <f t="shared" si="919"/>
        <v>0</v>
      </c>
      <c r="I3589" s="322">
        <f t="shared" si="919"/>
        <v>0</v>
      </c>
      <c r="J3589" s="322">
        <f t="shared" si="919"/>
        <v>0</v>
      </c>
      <c r="K3589" s="322">
        <f t="shared" si="919"/>
        <v>0</v>
      </c>
      <c r="L3589" s="322">
        <f t="shared" si="919"/>
        <v>0</v>
      </c>
      <c r="M3589" s="322">
        <f t="shared" si="919"/>
        <v>0</v>
      </c>
      <c r="N3589" s="322">
        <f t="shared" si="919"/>
        <v>0</v>
      </c>
      <c r="O3589" s="323">
        <f t="shared" si="919"/>
        <v>0</v>
      </c>
      <c r="P3589" s="324">
        <f t="shared" si="917"/>
        <v>0</v>
      </c>
      <c r="Q3589" s="294"/>
      <c r="R3589" s="475"/>
      <c r="S3589" s="476"/>
      <c r="T3589" s="289"/>
    </row>
    <row r="3590" spans="2:20" ht="6" customHeight="1">
      <c r="B3590" s="292"/>
      <c r="C3590" s="294"/>
      <c r="D3590" s="294"/>
      <c r="E3590" s="294"/>
      <c r="F3590" s="294"/>
      <c r="G3590" s="294"/>
      <c r="H3590" s="294"/>
      <c r="I3590" s="294"/>
      <c r="J3590" s="294"/>
      <c r="K3590" s="294"/>
      <c r="L3590" s="294"/>
      <c r="M3590" s="294"/>
      <c r="N3590" s="294"/>
      <c r="O3590" s="294"/>
      <c r="P3590" s="294"/>
      <c r="Q3590" s="294"/>
      <c r="R3590" s="325"/>
      <c r="S3590" s="325"/>
      <c r="T3590" s="289"/>
    </row>
    <row r="3591" spans="2:20" ht="18.75" customHeight="1">
      <c r="B3591" s="326"/>
      <c r="C3591" s="342" t="s">
        <v>217</v>
      </c>
      <c r="D3591" s="327"/>
      <c r="E3591" s="327"/>
      <c r="F3591" s="327"/>
      <c r="G3591" s="327"/>
      <c r="H3591" s="327"/>
      <c r="I3591" s="327"/>
      <c r="J3591" s="327"/>
      <c r="K3591" s="327"/>
      <c r="L3591" s="327"/>
      <c r="M3591" s="327"/>
      <c r="N3591" s="327"/>
      <c r="O3591" s="328"/>
      <c r="P3591" s="329">
        <f t="shared" ref="P3591:P3592" si="920">SUM(D3591:O3591)</f>
        <v>0</v>
      </c>
      <c r="Q3591" s="294"/>
      <c r="R3591" s="471"/>
      <c r="S3591" s="472"/>
      <c r="T3591" s="289"/>
    </row>
    <row r="3592" spans="2:20" ht="18.75" customHeight="1">
      <c r="B3592" s="326"/>
      <c r="C3592" s="342" t="s">
        <v>218</v>
      </c>
      <c r="D3592" s="327"/>
      <c r="E3592" s="327"/>
      <c r="F3592" s="327"/>
      <c r="G3592" s="327"/>
      <c r="H3592" s="327"/>
      <c r="I3592" s="327"/>
      <c r="J3592" s="327"/>
      <c r="K3592" s="327"/>
      <c r="L3592" s="327"/>
      <c r="M3592" s="327"/>
      <c r="N3592" s="330"/>
      <c r="O3592" s="331"/>
      <c r="P3592" s="332">
        <f t="shared" si="920"/>
        <v>0</v>
      </c>
      <c r="Q3592" s="294"/>
      <c r="R3592" s="473"/>
      <c r="S3592" s="474"/>
      <c r="T3592" s="289"/>
    </row>
    <row r="3593" spans="2:20" s="308" customFormat="1" ht="18.75" customHeight="1">
      <c r="B3593" s="301"/>
      <c r="C3593" s="294"/>
      <c r="D3593" s="294"/>
      <c r="E3593" s="294"/>
      <c r="F3593" s="294"/>
      <c r="G3593" s="294"/>
      <c r="H3593" s="294"/>
      <c r="I3593" s="294"/>
      <c r="J3593" s="294"/>
      <c r="K3593" s="294"/>
      <c r="L3593" s="294"/>
      <c r="M3593" s="294"/>
      <c r="N3593" s="349" t="s">
        <v>219</v>
      </c>
      <c r="O3593" s="349"/>
      <c r="P3593" s="335">
        <f t="shared" si="911"/>
        <v>0</v>
      </c>
      <c r="Q3593" s="306"/>
      <c r="R3593" s="477"/>
      <c r="S3593" s="478"/>
      <c r="T3593" s="307"/>
    </row>
    <row r="3594" spans="2:20" ht="30" customHeight="1">
      <c r="B3594" s="289"/>
      <c r="C3594" s="294"/>
      <c r="D3594" s="294"/>
      <c r="E3594" s="294"/>
      <c r="F3594" s="294"/>
      <c r="G3594" s="294"/>
      <c r="H3594" s="294"/>
      <c r="I3594" s="294"/>
      <c r="J3594" s="294"/>
      <c r="K3594" s="294"/>
      <c r="L3594" s="294"/>
      <c r="M3594" s="294"/>
      <c r="N3594" s="294"/>
      <c r="O3594" s="294"/>
      <c r="P3594" s="294"/>
      <c r="Q3594" s="294"/>
      <c r="R3594" s="294"/>
      <c r="S3594" s="294"/>
      <c r="T3594" s="289"/>
    </row>
    <row r="3595" spans="2:20" ht="18.75" customHeight="1">
      <c r="B3595" s="292">
        <f t="shared" ref="B3595" si="921">D3595</f>
        <v>0</v>
      </c>
      <c r="C3595" s="337" t="s">
        <v>183</v>
      </c>
      <c r="D3595" s="479"/>
      <c r="E3595" s="480"/>
      <c r="F3595" s="480"/>
      <c r="G3595" s="480"/>
      <c r="H3595" s="480"/>
      <c r="I3595" s="481"/>
      <c r="J3595" s="294"/>
      <c r="K3595" s="294"/>
      <c r="L3595" s="295"/>
      <c r="M3595" s="294"/>
      <c r="N3595" s="294"/>
      <c r="O3595" s="294"/>
      <c r="P3595" s="296"/>
      <c r="Q3595" s="294"/>
      <c r="R3595" s="296"/>
      <c r="S3595" s="296"/>
      <c r="T3595" s="289"/>
    </row>
    <row r="3596" spans="2:20" ht="18.75" customHeight="1">
      <c r="B3596" s="292"/>
      <c r="C3596" s="338" t="s">
        <v>184</v>
      </c>
      <c r="D3596" s="479"/>
      <c r="E3596" s="480"/>
      <c r="F3596" s="480"/>
      <c r="G3596" s="480"/>
      <c r="H3596" s="480"/>
      <c r="I3596" s="481"/>
      <c r="J3596" s="294"/>
      <c r="K3596" s="295"/>
      <c r="L3596" s="294"/>
      <c r="M3596" s="294"/>
      <c r="N3596" s="294"/>
      <c r="O3596" s="294"/>
      <c r="P3596" s="296"/>
      <c r="Q3596" s="294"/>
      <c r="R3596" s="296"/>
      <c r="S3596" s="296"/>
      <c r="T3596" s="289"/>
    </row>
    <row r="3597" spans="2:20" ht="18.75" customHeight="1">
      <c r="B3597" s="292">
        <f t="shared" ref="B3597:B3599" si="922">D3597</f>
        <v>0</v>
      </c>
      <c r="C3597" s="338" t="s">
        <v>8</v>
      </c>
      <c r="D3597" s="479"/>
      <c r="E3597" s="480"/>
      <c r="F3597" s="480"/>
      <c r="G3597" s="480"/>
      <c r="H3597" s="480"/>
      <c r="I3597" s="481"/>
      <c r="J3597" s="294"/>
      <c r="K3597" s="294"/>
      <c r="L3597" s="295"/>
      <c r="M3597" s="294"/>
      <c r="N3597" s="294"/>
      <c r="O3597" s="294"/>
      <c r="P3597" s="296"/>
      <c r="Q3597" s="294"/>
      <c r="R3597" s="339" t="s">
        <v>185</v>
      </c>
      <c r="S3597" s="340"/>
      <c r="T3597" s="289"/>
    </row>
    <row r="3598" spans="2:20" ht="18.75" customHeight="1">
      <c r="B3598" s="292">
        <f t="shared" si="922"/>
        <v>0</v>
      </c>
      <c r="C3598" s="338" t="s">
        <v>186</v>
      </c>
      <c r="D3598" s="479"/>
      <c r="E3598" s="480"/>
      <c r="F3598" s="480"/>
      <c r="G3598" s="480"/>
      <c r="H3598" s="480"/>
      <c r="I3598" s="481"/>
      <c r="J3598" s="294"/>
      <c r="K3598" s="294"/>
      <c r="L3598" s="295"/>
      <c r="M3598" s="294"/>
      <c r="N3598" s="294"/>
      <c r="O3598" s="294"/>
      <c r="P3598" s="296"/>
      <c r="Q3598" s="294"/>
      <c r="R3598" s="298" t="s">
        <v>189</v>
      </c>
      <c r="S3598" s="299"/>
      <c r="T3598" s="289"/>
    </row>
    <row r="3599" spans="2:20" ht="18.75" customHeight="1">
      <c r="B3599" s="292">
        <f t="shared" si="922"/>
        <v>0</v>
      </c>
      <c r="C3599" s="338" t="s">
        <v>190</v>
      </c>
      <c r="D3599" s="479"/>
      <c r="E3599" s="480"/>
      <c r="F3599" s="480"/>
      <c r="G3599" s="480"/>
      <c r="H3599" s="480"/>
      <c r="I3599" s="481"/>
      <c r="J3599" s="294"/>
      <c r="K3599" s="294"/>
      <c r="L3599" s="295"/>
      <c r="M3599" s="294"/>
      <c r="N3599" s="294"/>
      <c r="O3599" s="294"/>
      <c r="P3599" s="296"/>
      <c r="Q3599" s="294"/>
      <c r="R3599" s="298" t="s">
        <v>191</v>
      </c>
      <c r="S3599" s="299"/>
      <c r="T3599" s="289"/>
    </row>
    <row r="3600" spans="2:20" ht="18.75" customHeight="1">
      <c r="B3600" s="292"/>
      <c r="C3600" s="338" t="s">
        <v>172</v>
      </c>
      <c r="D3600" s="471"/>
      <c r="E3600" s="482"/>
      <c r="F3600" s="482"/>
      <c r="G3600" s="482"/>
      <c r="H3600" s="482"/>
      <c r="I3600" s="472"/>
      <c r="J3600" s="294"/>
      <c r="K3600" s="295"/>
      <c r="L3600" s="294"/>
      <c r="M3600" s="294"/>
      <c r="N3600" s="294"/>
      <c r="O3600" s="294"/>
      <c r="P3600" s="296"/>
      <c r="Q3600" s="294"/>
      <c r="R3600" s="298" t="s">
        <v>192</v>
      </c>
      <c r="S3600" s="299"/>
      <c r="T3600" s="289"/>
    </row>
    <row r="3601" spans="2:24" ht="18.75" customHeight="1">
      <c r="B3601" s="341">
        <f t="shared" ref="B3601" si="923">D3601</f>
        <v>0</v>
      </c>
      <c r="C3601" s="338" t="s">
        <v>193</v>
      </c>
      <c r="D3601" s="483"/>
      <c r="E3601" s="484"/>
      <c r="F3601" s="484"/>
      <c r="G3601" s="484"/>
      <c r="H3601" s="484"/>
      <c r="I3601" s="485"/>
      <c r="J3601" s="294"/>
      <c r="K3601" s="295"/>
      <c r="L3601" s="294"/>
      <c r="M3601" s="294"/>
      <c r="N3601" s="294"/>
      <c r="O3601" s="294"/>
      <c r="P3601" s="296"/>
      <c r="Q3601" s="294"/>
      <c r="R3601" s="296"/>
      <c r="S3601" s="296"/>
      <c r="T3601" s="289"/>
    </row>
    <row r="3602" spans="2:24" ht="12" customHeight="1">
      <c r="B3602" s="292"/>
      <c r="C3602" s="294"/>
      <c r="D3602" s="294"/>
      <c r="E3602" s="294"/>
      <c r="F3602" s="294"/>
      <c r="G3602" s="294"/>
      <c r="H3602" s="294"/>
      <c r="I3602" s="294"/>
      <c r="J3602" s="294"/>
      <c r="K3602" s="294"/>
      <c r="L3602" s="294"/>
      <c r="M3602" s="294"/>
      <c r="N3602" s="294"/>
      <c r="O3602" s="294"/>
      <c r="P3602" s="294"/>
      <c r="Q3602" s="294"/>
      <c r="R3602" s="294"/>
      <c r="S3602" s="294"/>
      <c r="T3602" s="289"/>
    </row>
    <row r="3603" spans="2:24" s="308" customFormat="1" ht="18.75" customHeight="1">
      <c r="B3603" s="301"/>
      <c r="C3603" s="338" t="s">
        <v>187</v>
      </c>
      <c r="D3603" s="303"/>
      <c r="E3603" s="303"/>
      <c r="F3603" s="303"/>
      <c r="G3603" s="303"/>
      <c r="H3603" s="303"/>
      <c r="I3603" s="303"/>
      <c r="J3603" s="303"/>
      <c r="K3603" s="303"/>
      <c r="L3603" s="303"/>
      <c r="M3603" s="303"/>
      <c r="N3603" s="303"/>
      <c r="O3603" s="304"/>
      <c r="P3603" s="305" t="s">
        <v>188</v>
      </c>
      <c r="Q3603" s="306"/>
      <c r="R3603" s="486" t="s">
        <v>194</v>
      </c>
      <c r="S3603" s="487"/>
      <c r="T3603" s="307"/>
      <c r="V3603" s="288"/>
      <c r="W3603" s="288"/>
      <c r="X3603" s="288"/>
    </row>
    <row r="3604" spans="2:24" ht="6" customHeight="1">
      <c r="B3604" s="292"/>
      <c r="C3604" s="294"/>
      <c r="D3604" s="294"/>
      <c r="E3604" s="294"/>
      <c r="F3604" s="294"/>
      <c r="G3604" s="294"/>
      <c r="H3604" s="294"/>
      <c r="I3604" s="294"/>
      <c r="J3604" s="294"/>
      <c r="K3604" s="294"/>
      <c r="L3604" s="294"/>
      <c r="M3604" s="294"/>
      <c r="N3604" s="294"/>
      <c r="O3604" s="294"/>
      <c r="P3604" s="294"/>
      <c r="Q3604" s="294"/>
      <c r="R3604" s="294"/>
      <c r="S3604" s="294"/>
      <c r="T3604" s="289"/>
    </row>
    <row r="3605" spans="2:24" ht="18.75" customHeight="1">
      <c r="B3605" s="292"/>
      <c r="C3605" s="342" t="s">
        <v>195</v>
      </c>
      <c r="D3605" s="310"/>
      <c r="E3605" s="310"/>
      <c r="F3605" s="310"/>
      <c r="G3605" s="310"/>
      <c r="H3605" s="310"/>
      <c r="I3605" s="310"/>
      <c r="J3605" s="310"/>
      <c r="K3605" s="310"/>
      <c r="L3605" s="310"/>
      <c r="M3605" s="310"/>
      <c r="N3605" s="310"/>
      <c r="O3605" s="311"/>
      <c r="P3605" s="312">
        <f t="shared" ref="P3605:P3615" si="924">SUM(D3605:O3605)</f>
        <v>0</v>
      </c>
      <c r="Q3605" s="294"/>
      <c r="R3605" s="471"/>
      <c r="S3605" s="472"/>
      <c r="T3605" s="289"/>
    </row>
    <row r="3606" spans="2:24" ht="18.75" customHeight="1">
      <c r="B3606" s="292"/>
      <c r="C3606" s="342" t="s">
        <v>196</v>
      </c>
      <c r="D3606" s="155"/>
      <c r="E3606" s="155"/>
      <c r="F3606" s="155"/>
      <c r="G3606" s="155"/>
      <c r="H3606" s="155"/>
      <c r="I3606" s="155"/>
      <c r="J3606" s="155"/>
      <c r="K3606" s="155"/>
      <c r="L3606" s="155"/>
      <c r="M3606" s="155"/>
      <c r="N3606" s="155"/>
      <c r="O3606" s="156"/>
      <c r="P3606" s="312">
        <f t="shared" si="924"/>
        <v>0</v>
      </c>
      <c r="Q3606" s="294"/>
      <c r="R3606" s="471"/>
      <c r="S3606" s="472"/>
      <c r="T3606" s="289"/>
    </row>
    <row r="3607" spans="2:24" ht="18.75" customHeight="1">
      <c r="B3607" s="292"/>
      <c r="C3607" s="343" t="s">
        <v>197</v>
      </c>
      <c r="D3607" s="310"/>
      <c r="E3607" s="310"/>
      <c r="F3607" s="310"/>
      <c r="G3607" s="310"/>
      <c r="H3607" s="310"/>
      <c r="I3607" s="310"/>
      <c r="J3607" s="310"/>
      <c r="K3607" s="310"/>
      <c r="L3607" s="310"/>
      <c r="M3607" s="310"/>
      <c r="N3607" s="310"/>
      <c r="O3607" s="311"/>
      <c r="P3607" s="312">
        <f t="shared" si="924"/>
        <v>0</v>
      </c>
      <c r="Q3607" s="294"/>
      <c r="R3607" s="471"/>
      <c r="S3607" s="472"/>
      <c r="T3607" s="289"/>
    </row>
    <row r="3608" spans="2:24" ht="18.75" customHeight="1">
      <c r="B3608" s="292"/>
      <c r="C3608" s="343" t="s">
        <v>198</v>
      </c>
      <c r="D3608" s="310"/>
      <c r="E3608" s="310"/>
      <c r="F3608" s="310"/>
      <c r="G3608" s="310"/>
      <c r="H3608" s="310"/>
      <c r="I3608" s="310"/>
      <c r="J3608" s="310"/>
      <c r="K3608" s="310"/>
      <c r="L3608" s="310"/>
      <c r="M3608" s="310"/>
      <c r="N3608" s="310"/>
      <c r="O3608" s="311"/>
      <c r="P3608" s="312">
        <f t="shared" si="924"/>
        <v>0</v>
      </c>
      <c r="Q3608" s="294"/>
      <c r="R3608" s="471"/>
      <c r="S3608" s="472"/>
      <c r="T3608" s="289"/>
    </row>
    <row r="3609" spans="2:24" ht="18.75" customHeight="1">
      <c r="B3609" s="292"/>
      <c r="C3609" s="343" t="s">
        <v>199</v>
      </c>
      <c r="D3609" s="310"/>
      <c r="E3609" s="310"/>
      <c r="F3609" s="310"/>
      <c r="G3609" s="310"/>
      <c r="H3609" s="310"/>
      <c r="I3609" s="310"/>
      <c r="J3609" s="310"/>
      <c r="K3609" s="310"/>
      <c r="L3609" s="310"/>
      <c r="M3609" s="310"/>
      <c r="N3609" s="310"/>
      <c r="O3609" s="311"/>
      <c r="P3609" s="312">
        <f t="shared" si="924"/>
        <v>0</v>
      </c>
      <c r="Q3609" s="294"/>
      <c r="R3609" s="471"/>
      <c r="S3609" s="472"/>
      <c r="T3609" s="289"/>
    </row>
    <row r="3610" spans="2:24" ht="18.75" customHeight="1">
      <c r="B3610" s="292"/>
      <c r="C3610" s="343" t="s">
        <v>200</v>
      </c>
      <c r="D3610" s="310"/>
      <c r="E3610" s="310"/>
      <c r="F3610" s="310"/>
      <c r="G3610" s="310"/>
      <c r="H3610" s="310"/>
      <c r="I3610" s="310"/>
      <c r="J3610" s="310"/>
      <c r="K3610" s="310"/>
      <c r="L3610" s="310"/>
      <c r="M3610" s="310"/>
      <c r="N3610" s="310"/>
      <c r="O3610" s="311"/>
      <c r="P3610" s="312">
        <f t="shared" si="924"/>
        <v>0</v>
      </c>
      <c r="Q3610" s="294"/>
      <c r="R3610" s="471"/>
      <c r="S3610" s="472"/>
      <c r="T3610" s="289"/>
    </row>
    <row r="3611" spans="2:24" ht="18.75" customHeight="1">
      <c r="B3611" s="292"/>
      <c r="C3611" s="343" t="s">
        <v>201</v>
      </c>
      <c r="D3611" s="310"/>
      <c r="E3611" s="310"/>
      <c r="F3611" s="310"/>
      <c r="G3611" s="310"/>
      <c r="H3611" s="310"/>
      <c r="I3611" s="310"/>
      <c r="J3611" s="310"/>
      <c r="K3611" s="310"/>
      <c r="L3611" s="310"/>
      <c r="M3611" s="310"/>
      <c r="N3611" s="310"/>
      <c r="O3611" s="311"/>
      <c r="P3611" s="312">
        <f t="shared" si="924"/>
        <v>0</v>
      </c>
      <c r="Q3611" s="294"/>
      <c r="R3611" s="471"/>
      <c r="S3611" s="472"/>
      <c r="T3611" s="289"/>
    </row>
    <row r="3612" spans="2:24" ht="18.75" customHeight="1">
      <c r="B3612" s="292"/>
      <c r="C3612" s="343" t="s">
        <v>202</v>
      </c>
      <c r="D3612" s="310"/>
      <c r="E3612" s="310"/>
      <c r="F3612" s="310"/>
      <c r="G3612" s="310"/>
      <c r="H3612" s="310"/>
      <c r="I3612" s="310"/>
      <c r="J3612" s="310"/>
      <c r="K3612" s="310"/>
      <c r="L3612" s="310"/>
      <c r="M3612" s="310"/>
      <c r="N3612" s="310"/>
      <c r="O3612" s="311"/>
      <c r="P3612" s="312">
        <f t="shared" si="924"/>
        <v>0</v>
      </c>
      <c r="Q3612" s="294"/>
      <c r="R3612" s="471"/>
      <c r="S3612" s="472"/>
      <c r="T3612" s="289"/>
    </row>
    <row r="3613" spans="2:24" ht="18.75" customHeight="1">
      <c r="B3613" s="292"/>
      <c r="C3613" s="343" t="s">
        <v>203</v>
      </c>
      <c r="D3613" s="310"/>
      <c r="E3613" s="310"/>
      <c r="F3613" s="310"/>
      <c r="G3613" s="310"/>
      <c r="H3613" s="310"/>
      <c r="I3613" s="310"/>
      <c r="J3613" s="310"/>
      <c r="K3613" s="310"/>
      <c r="L3613" s="310"/>
      <c r="M3613" s="310"/>
      <c r="N3613" s="310"/>
      <c r="O3613" s="311"/>
      <c r="P3613" s="312">
        <f t="shared" si="924"/>
        <v>0</v>
      </c>
      <c r="Q3613" s="294"/>
      <c r="R3613" s="471"/>
      <c r="S3613" s="472"/>
      <c r="T3613" s="289"/>
    </row>
    <row r="3614" spans="2:24" ht="18.75" customHeight="1">
      <c r="B3614" s="292"/>
      <c r="C3614" s="343" t="s">
        <v>204</v>
      </c>
      <c r="D3614" s="310"/>
      <c r="E3614" s="310"/>
      <c r="F3614" s="310"/>
      <c r="G3614" s="310"/>
      <c r="H3614" s="310"/>
      <c r="I3614" s="310"/>
      <c r="J3614" s="310"/>
      <c r="K3614" s="310"/>
      <c r="L3614" s="310"/>
      <c r="M3614" s="310"/>
      <c r="N3614" s="310"/>
      <c r="O3614" s="311"/>
      <c r="P3614" s="312">
        <f t="shared" si="924"/>
        <v>0</v>
      </c>
      <c r="Q3614" s="294"/>
      <c r="R3614" s="471"/>
      <c r="S3614" s="472"/>
      <c r="T3614" s="289"/>
    </row>
    <row r="3615" spans="2:24" ht="18.75" customHeight="1">
      <c r="B3615" s="292"/>
      <c r="C3615" s="338" t="s">
        <v>205</v>
      </c>
      <c r="D3615" s="344">
        <f t="shared" ref="D3615:O3615" si="925">SUBTOTAL(9,D3605:D3614)</f>
        <v>0</v>
      </c>
      <c r="E3615" s="344">
        <f t="shared" si="925"/>
        <v>0</v>
      </c>
      <c r="F3615" s="344">
        <f t="shared" si="925"/>
        <v>0</v>
      </c>
      <c r="G3615" s="344">
        <f t="shared" si="925"/>
        <v>0</v>
      </c>
      <c r="H3615" s="344">
        <f t="shared" si="925"/>
        <v>0</v>
      </c>
      <c r="I3615" s="344">
        <f t="shared" si="925"/>
        <v>0</v>
      </c>
      <c r="J3615" s="344">
        <f t="shared" si="925"/>
        <v>0</v>
      </c>
      <c r="K3615" s="344">
        <f t="shared" si="925"/>
        <v>0</v>
      </c>
      <c r="L3615" s="344">
        <f t="shared" si="925"/>
        <v>0</v>
      </c>
      <c r="M3615" s="344">
        <f t="shared" si="925"/>
        <v>0</v>
      </c>
      <c r="N3615" s="344">
        <f t="shared" si="925"/>
        <v>0</v>
      </c>
      <c r="O3615" s="345">
        <f t="shared" si="925"/>
        <v>0</v>
      </c>
      <c r="P3615" s="312">
        <f t="shared" si="924"/>
        <v>0</v>
      </c>
      <c r="Q3615" s="294"/>
      <c r="R3615" s="471"/>
      <c r="S3615" s="472"/>
      <c r="T3615" s="289"/>
    </row>
    <row r="3616" spans="2:24" ht="18.75" customHeight="1">
      <c r="B3616" s="292"/>
      <c r="C3616" s="313" t="s">
        <v>206</v>
      </c>
      <c r="D3616" s="315"/>
      <c r="E3616" s="315"/>
      <c r="F3616" s="315"/>
      <c r="G3616" s="315"/>
      <c r="H3616" s="315"/>
      <c r="I3616" s="315"/>
      <c r="J3616" s="315"/>
      <c r="K3616" s="315"/>
      <c r="L3616" s="315"/>
      <c r="M3616" s="315"/>
      <c r="N3616" s="315"/>
      <c r="O3616" s="316"/>
      <c r="P3616" s="312">
        <f t="shared" ref="P3616:P3626" si="926">SUM(D3616:O3616)</f>
        <v>0</v>
      </c>
      <c r="Q3616" s="294"/>
      <c r="R3616" s="471"/>
      <c r="S3616" s="472"/>
      <c r="T3616" s="289"/>
    </row>
    <row r="3617" spans="2:20" ht="18.75" customHeight="1">
      <c r="B3617" s="292"/>
      <c r="C3617" s="313" t="s">
        <v>207</v>
      </c>
      <c r="D3617" s="315"/>
      <c r="E3617" s="315"/>
      <c r="F3617" s="315"/>
      <c r="G3617" s="315"/>
      <c r="H3617" s="315"/>
      <c r="I3617" s="315"/>
      <c r="J3617" s="315"/>
      <c r="K3617" s="315"/>
      <c r="L3617" s="315"/>
      <c r="M3617" s="315"/>
      <c r="N3617" s="315"/>
      <c r="O3617" s="316"/>
      <c r="P3617" s="312">
        <f t="shared" si="926"/>
        <v>0</v>
      </c>
      <c r="Q3617" s="294"/>
      <c r="R3617" s="471"/>
      <c r="S3617" s="472"/>
      <c r="T3617" s="289"/>
    </row>
    <row r="3618" spans="2:20" ht="18.75" customHeight="1">
      <c r="B3618" s="292"/>
      <c r="C3618" s="338" t="s">
        <v>208</v>
      </c>
      <c r="D3618" s="344">
        <f t="shared" ref="D3618:O3618" si="927">SUBTOTAL(9,D3616:D3617)</f>
        <v>0</v>
      </c>
      <c r="E3618" s="344">
        <f t="shared" si="927"/>
        <v>0</v>
      </c>
      <c r="F3618" s="344">
        <f t="shared" si="927"/>
        <v>0</v>
      </c>
      <c r="G3618" s="344">
        <f t="shared" si="927"/>
        <v>0</v>
      </c>
      <c r="H3618" s="344">
        <f t="shared" si="927"/>
        <v>0</v>
      </c>
      <c r="I3618" s="344">
        <f t="shared" si="927"/>
        <v>0</v>
      </c>
      <c r="J3618" s="344">
        <f t="shared" si="927"/>
        <v>0</v>
      </c>
      <c r="K3618" s="344">
        <f t="shared" si="927"/>
        <v>0</v>
      </c>
      <c r="L3618" s="344">
        <f t="shared" si="927"/>
        <v>0</v>
      </c>
      <c r="M3618" s="344">
        <f t="shared" si="927"/>
        <v>0</v>
      </c>
      <c r="N3618" s="344">
        <f t="shared" si="927"/>
        <v>0</v>
      </c>
      <c r="O3618" s="345">
        <f t="shared" si="927"/>
        <v>0</v>
      </c>
      <c r="P3618" s="312">
        <f t="shared" si="926"/>
        <v>0</v>
      </c>
      <c r="Q3618" s="294"/>
      <c r="R3618" s="471"/>
      <c r="S3618" s="472"/>
      <c r="T3618" s="289"/>
    </row>
    <row r="3619" spans="2:20" ht="18.75" customHeight="1">
      <c r="B3619" s="292"/>
      <c r="C3619" s="313" t="s">
        <v>209</v>
      </c>
      <c r="D3619" s="315"/>
      <c r="E3619" s="315"/>
      <c r="F3619" s="315"/>
      <c r="G3619" s="315"/>
      <c r="H3619" s="315"/>
      <c r="I3619" s="315"/>
      <c r="J3619" s="315"/>
      <c r="K3619" s="315"/>
      <c r="L3619" s="315"/>
      <c r="M3619" s="315"/>
      <c r="N3619" s="315"/>
      <c r="O3619" s="316"/>
      <c r="P3619" s="312">
        <f t="shared" si="926"/>
        <v>0</v>
      </c>
      <c r="Q3619" s="294"/>
      <c r="R3619" s="471"/>
      <c r="S3619" s="472"/>
      <c r="T3619" s="289"/>
    </row>
    <row r="3620" spans="2:20" ht="18.75" customHeight="1">
      <c r="B3620" s="292"/>
      <c r="C3620" s="313" t="s">
        <v>210</v>
      </c>
      <c r="D3620" s="315"/>
      <c r="E3620" s="315"/>
      <c r="F3620" s="315"/>
      <c r="G3620" s="315"/>
      <c r="H3620" s="315"/>
      <c r="I3620" s="315"/>
      <c r="J3620" s="315"/>
      <c r="K3620" s="315"/>
      <c r="L3620" s="315"/>
      <c r="M3620" s="315"/>
      <c r="N3620" s="315"/>
      <c r="O3620" s="316"/>
      <c r="P3620" s="312">
        <f t="shared" si="926"/>
        <v>0</v>
      </c>
      <c r="Q3620" s="294"/>
      <c r="R3620" s="471"/>
      <c r="S3620" s="472"/>
      <c r="T3620" s="289"/>
    </row>
    <row r="3621" spans="2:20" ht="18.75" customHeight="1">
      <c r="B3621" s="292"/>
      <c r="C3621" s="313" t="s">
        <v>211</v>
      </c>
      <c r="D3621" s="315"/>
      <c r="E3621" s="315"/>
      <c r="F3621" s="315"/>
      <c r="G3621" s="315"/>
      <c r="H3621" s="315"/>
      <c r="I3621" s="315"/>
      <c r="J3621" s="315"/>
      <c r="K3621" s="315"/>
      <c r="L3621" s="315"/>
      <c r="M3621" s="315"/>
      <c r="N3621" s="315"/>
      <c r="O3621" s="316"/>
      <c r="P3621" s="312">
        <f t="shared" si="926"/>
        <v>0</v>
      </c>
      <c r="Q3621" s="294"/>
      <c r="R3621" s="471"/>
      <c r="S3621" s="472"/>
      <c r="T3621" s="289"/>
    </row>
    <row r="3622" spans="2:20" ht="18.75" customHeight="1">
      <c r="B3622" s="292"/>
      <c r="C3622" s="313" t="s">
        <v>212</v>
      </c>
      <c r="D3622" s="315"/>
      <c r="E3622" s="315"/>
      <c r="F3622" s="315"/>
      <c r="G3622" s="315"/>
      <c r="H3622" s="315"/>
      <c r="I3622" s="315"/>
      <c r="J3622" s="315"/>
      <c r="K3622" s="315"/>
      <c r="L3622" s="315"/>
      <c r="M3622" s="315"/>
      <c r="N3622" s="315"/>
      <c r="O3622" s="316"/>
      <c r="P3622" s="312">
        <f t="shared" si="926"/>
        <v>0</v>
      </c>
      <c r="Q3622" s="294"/>
      <c r="R3622" s="471"/>
      <c r="S3622" s="472"/>
      <c r="T3622" s="289"/>
    </row>
    <row r="3623" spans="2:20" ht="18.75" customHeight="1">
      <c r="B3623" s="292"/>
      <c r="C3623" s="342" t="s">
        <v>213</v>
      </c>
      <c r="D3623" s="310"/>
      <c r="E3623" s="310"/>
      <c r="F3623" s="310"/>
      <c r="G3623" s="310"/>
      <c r="H3623" s="310"/>
      <c r="I3623" s="310"/>
      <c r="J3623" s="310"/>
      <c r="K3623" s="310"/>
      <c r="L3623" s="310"/>
      <c r="M3623" s="310"/>
      <c r="N3623" s="310"/>
      <c r="O3623" s="311"/>
      <c r="P3623" s="312">
        <f t="shared" si="926"/>
        <v>0</v>
      </c>
      <c r="Q3623" s="294"/>
      <c r="R3623" s="471"/>
      <c r="S3623" s="472"/>
      <c r="T3623" s="289"/>
    </row>
    <row r="3624" spans="2:20" ht="18.75" customHeight="1">
      <c r="B3624" s="292"/>
      <c r="C3624" s="346" t="s">
        <v>214</v>
      </c>
      <c r="D3624" s="310"/>
      <c r="E3624" s="310"/>
      <c r="F3624" s="310"/>
      <c r="G3624" s="310"/>
      <c r="H3624" s="310"/>
      <c r="I3624" s="310"/>
      <c r="J3624" s="310"/>
      <c r="K3624" s="310"/>
      <c r="L3624" s="310"/>
      <c r="M3624" s="310"/>
      <c r="N3624" s="310"/>
      <c r="O3624" s="311"/>
      <c r="P3624" s="312">
        <f t="shared" si="926"/>
        <v>0</v>
      </c>
      <c r="Q3624" s="294"/>
      <c r="R3624" s="471"/>
      <c r="S3624" s="472"/>
      <c r="T3624" s="289"/>
    </row>
    <row r="3625" spans="2:20" ht="18.75" customHeight="1">
      <c r="B3625" s="292"/>
      <c r="C3625" s="347" t="s">
        <v>215</v>
      </c>
      <c r="D3625" s="318"/>
      <c r="E3625" s="318"/>
      <c r="F3625" s="318"/>
      <c r="G3625" s="318"/>
      <c r="H3625" s="318"/>
      <c r="I3625" s="318"/>
      <c r="J3625" s="318"/>
      <c r="K3625" s="318"/>
      <c r="L3625" s="318"/>
      <c r="M3625" s="318"/>
      <c r="N3625" s="318"/>
      <c r="O3625" s="319"/>
      <c r="P3625" s="320">
        <f t="shared" si="926"/>
        <v>0</v>
      </c>
      <c r="Q3625" s="294"/>
      <c r="R3625" s="473"/>
      <c r="S3625" s="474"/>
      <c r="T3625" s="289"/>
    </row>
    <row r="3626" spans="2:20" ht="18.75" customHeight="1">
      <c r="B3626" s="292"/>
      <c r="C3626" s="348" t="s">
        <v>216</v>
      </c>
      <c r="D3626" s="322">
        <f t="shared" ref="D3626:O3626" si="928">SUBTOTAL(9,D3605:D3625)</f>
        <v>0</v>
      </c>
      <c r="E3626" s="322">
        <f t="shared" si="928"/>
        <v>0</v>
      </c>
      <c r="F3626" s="322">
        <f t="shared" si="928"/>
        <v>0</v>
      </c>
      <c r="G3626" s="322">
        <f t="shared" si="928"/>
        <v>0</v>
      </c>
      <c r="H3626" s="322">
        <f t="shared" si="928"/>
        <v>0</v>
      </c>
      <c r="I3626" s="322">
        <f t="shared" si="928"/>
        <v>0</v>
      </c>
      <c r="J3626" s="322">
        <f t="shared" si="928"/>
        <v>0</v>
      </c>
      <c r="K3626" s="322">
        <f t="shared" si="928"/>
        <v>0</v>
      </c>
      <c r="L3626" s="322">
        <f t="shared" si="928"/>
        <v>0</v>
      </c>
      <c r="M3626" s="322">
        <f t="shared" si="928"/>
        <v>0</v>
      </c>
      <c r="N3626" s="322">
        <f t="shared" si="928"/>
        <v>0</v>
      </c>
      <c r="O3626" s="323">
        <f t="shared" si="928"/>
        <v>0</v>
      </c>
      <c r="P3626" s="324">
        <f t="shared" si="926"/>
        <v>0</v>
      </c>
      <c r="Q3626" s="294"/>
      <c r="R3626" s="475"/>
      <c r="S3626" s="476"/>
      <c r="T3626" s="289"/>
    </row>
    <row r="3627" spans="2:20" ht="6" customHeight="1">
      <c r="B3627" s="292"/>
      <c r="C3627" s="294"/>
      <c r="D3627" s="294"/>
      <c r="E3627" s="294"/>
      <c r="F3627" s="294"/>
      <c r="G3627" s="294"/>
      <c r="H3627" s="294"/>
      <c r="I3627" s="294"/>
      <c r="J3627" s="294"/>
      <c r="K3627" s="294"/>
      <c r="L3627" s="294"/>
      <c r="M3627" s="294"/>
      <c r="N3627" s="294"/>
      <c r="O3627" s="294"/>
      <c r="P3627" s="294"/>
      <c r="Q3627" s="294"/>
      <c r="R3627" s="325"/>
      <c r="S3627" s="325"/>
      <c r="T3627" s="289"/>
    </row>
    <row r="3628" spans="2:20" ht="18.75" customHeight="1">
      <c r="B3628" s="326"/>
      <c r="C3628" s="342" t="s">
        <v>217</v>
      </c>
      <c r="D3628" s="327"/>
      <c r="E3628" s="327"/>
      <c r="F3628" s="327"/>
      <c r="G3628" s="327"/>
      <c r="H3628" s="327"/>
      <c r="I3628" s="327"/>
      <c r="J3628" s="327"/>
      <c r="K3628" s="327"/>
      <c r="L3628" s="327"/>
      <c r="M3628" s="327"/>
      <c r="N3628" s="327"/>
      <c r="O3628" s="328"/>
      <c r="P3628" s="329">
        <f t="shared" ref="P3628:P3629" si="929">SUM(D3628:O3628)</f>
        <v>0</v>
      </c>
      <c r="Q3628" s="294"/>
      <c r="R3628" s="471"/>
      <c r="S3628" s="472"/>
      <c r="T3628" s="289"/>
    </row>
    <row r="3629" spans="2:20" ht="18.75" customHeight="1">
      <c r="B3629" s="326"/>
      <c r="C3629" s="342" t="s">
        <v>218</v>
      </c>
      <c r="D3629" s="327"/>
      <c r="E3629" s="327"/>
      <c r="F3629" s="327"/>
      <c r="G3629" s="327"/>
      <c r="H3629" s="327"/>
      <c r="I3629" s="327"/>
      <c r="J3629" s="327"/>
      <c r="K3629" s="327"/>
      <c r="L3629" s="327"/>
      <c r="M3629" s="327"/>
      <c r="N3629" s="330"/>
      <c r="O3629" s="331"/>
      <c r="P3629" s="332">
        <f t="shared" si="929"/>
        <v>0</v>
      </c>
      <c r="Q3629" s="294"/>
      <c r="R3629" s="473"/>
      <c r="S3629" s="474"/>
      <c r="T3629" s="289"/>
    </row>
    <row r="3630" spans="2:20" s="308" customFormat="1" ht="18.75" customHeight="1">
      <c r="B3630" s="301"/>
      <c r="C3630" s="294"/>
      <c r="D3630" s="294"/>
      <c r="E3630" s="294"/>
      <c r="F3630" s="294"/>
      <c r="G3630" s="294"/>
      <c r="H3630" s="294"/>
      <c r="I3630" s="294"/>
      <c r="J3630" s="294"/>
      <c r="K3630" s="294"/>
      <c r="L3630" s="294"/>
      <c r="M3630" s="294"/>
      <c r="N3630" s="349" t="s">
        <v>219</v>
      </c>
      <c r="O3630" s="349"/>
      <c r="P3630" s="335">
        <f t="shared" ref="P3630:P3667" si="930">ROUND(IF(P3628*P3629=0,0,P3626/P3628*P3629),2)</f>
        <v>0</v>
      </c>
      <c r="Q3630" s="306"/>
      <c r="R3630" s="477"/>
      <c r="S3630" s="478"/>
      <c r="T3630" s="307"/>
    </row>
    <row r="3631" spans="2:20" ht="30" customHeight="1">
      <c r="B3631" s="289"/>
      <c r="C3631" s="294"/>
      <c r="D3631" s="294"/>
      <c r="E3631" s="294"/>
      <c r="F3631" s="294"/>
      <c r="G3631" s="294"/>
      <c r="H3631" s="294"/>
      <c r="I3631" s="294"/>
      <c r="J3631" s="294"/>
      <c r="K3631" s="294"/>
      <c r="L3631" s="294"/>
      <c r="M3631" s="294"/>
      <c r="N3631" s="294"/>
      <c r="O3631" s="294"/>
      <c r="P3631" s="294"/>
      <c r="Q3631" s="294"/>
      <c r="R3631" s="294"/>
      <c r="S3631" s="294"/>
      <c r="T3631" s="289"/>
    </row>
    <row r="3632" spans="2:20" ht="18.75" customHeight="1">
      <c r="B3632" s="292">
        <f t="shared" ref="B3632" si="931">D3632</f>
        <v>0</v>
      </c>
      <c r="C3632" s="337" t="s">
        <v>183</v>
      </c>
      <c r="D3632" s="479"/>
      <c r="E3632" s="480"/>
      <c r="F3632" s="480"/>
      <c r="G3632" s="480"/>
      <c r="H3632" s="480"/>
      <c r="I3632" s="481"/>
      <c r="J3632" s="294"/>
      <c r="K3632" s="294"/>
      <c r="L3632" s="295"/>
      <c r="M3632" s="294"/>
      <c r="N3632" s="294"/>
      <c r="O3632" s="294"/>
      <c r="P3632" s="296"/>
      <c r="Q3632" s="294"/>
      <c r="R3632" s="296"/>
      <c r="S3632" s="296"/>
      <c r="T3632" s="289"/>
    </row>
    <row r="3633" spans="2:24" ht="18.75" customHeight="1">
      <c r="B3633" s="292"/>
      <c r="C3633" s="338" t="s">
        <v>184</v>
      </c>
      <c r="D3633" s="479"/>
      <c r="E3633" s="480"/>
      <c r="F3633" s="480"/>
      <c r="G3633" s="480"/>
      <c r="H3633" s="480"/>
      <c r="I3633" s="481"/>
      <c r="J3633" s="294"/>
      <c r="K3633" s="295"/>
      <c r="L3633" s="294"/>
      <c r="M3633" s="294"/>
      <c r="N3633" s="294"/>
      <c r="O3633" s="294"/>
      <c r="P3633" s="296"/>
      <c r="Q3633" s="294"/>
      <c r="R3633" s="296"/>
      <c r="S3633" s="296"/>
      <c r="T3633" s="289"/>
    </row>
    <row r="3634" spans="2:24" ht="18.75" customHeight="1">
      <c r="B3634" s="292">
        <f t="shared" ref="B3634:B3636" si="932">D3634</f>
        <v>0</v>
      </c>
      <c r="C3634" s="338" t="s">
        <v>8</v>
      </c>
      <c r="D3634" s="479"/>
      <c r="E3634" s="480"/>
      <c r="F3634" s="480"/>
      <c r="G3634" s="480"/>
      <c r="H3634" s="480"/>
      <c r="I3634" s="481"/>
      <c r="J3634" s="294"/>
      <c r="K3634" s="294"/>
      <c r="L3634" s="295"/>
      <c r="M3634" s="294"/>
      <c r="N3634" s="294"/>
      <c r="O3634" s="294"/>
      <c r="P3634" s="296"/>
      <c r="Q3634" s="294"/>
      <c r="R3634" s="339" t="s">
        <v>185</v>
      </c>
      <c r="S3634" s="340"/>
      <c r="T3634" s="289"/>
    </row>
    <row r="3635" spans="2:24" ht="18.75" customHeight="1">
      <c r="B3635" s="292">
        <f t="shared" si="932"/>
        <v>0</v>
      </c>
      <c r="C3635" s="338" t="s">
        <v>186</v>
      </c>
      <c r="D3635" s="479"/>
      <c r="E3635" s="480"/>
      <c r="F3635" s="480"/>
      <c r="G3635" s="480"/>
      <c r="H3635" s="480"/>
      <c r="I3635" s="481"/>
      <c r="J3635" s="294"/>
      <c r="K3635" s="294"/>
      <c r="L3635" s="295"/>
      <c r="M3635" s="294"/>
      <c r="N3635" s="294"/>
      <c r="O3635" s="294"/>
      <c r="P3635" s="296"/>
      <c r="Q3635" s="294"/>
      <c r="R3635" s="298" t="s">
        <v>189</v>
      </c>
      <c r="S3635" s="299"/>
      <c r="T3635" s="289"/>
    </row>
    <row r="3636" spans="2:24" ht="18.75" customHeight="1">
      <c r="B3636" s="292">
        <f t="shared" si="932"/>
        <v>0</v>
      </c>
      <c r="C3636" s="338" t="s">
        <v>190</v>
      </c>
      <c r="D3636" s="479"/>
      <c r="E3636" s="480"/>
      <c r="F3636" s="480"/>
      <c r="G3636" s="480"/>
      <c r="H3636" s="480"/>
      <c r="I3636" s="481"/>
      <c r="J3636" s="294"/>
      <c r="K3636" s="294"/>
      <c r="L3636" s="295"/>
      <c r="M3636" s="294"/>
      <c r="N3636" s="294"/>
      <c r="O3636" s="294"/>
      <c r="P3636" s="296"/>
      <c r="Q3636" s="294"/>
      <c r="R3636" s="298" t="s">
        <v>191</v>
      </c>
      <c r="S3636" s="299"/>
      <c r="T3636" s="289"/>
    </row>
    <row r="3637" spans="2:24" ht="18.75" customHeight="1">
      <c r="B3637" s="292"/>
      <c r="C3637" s="338" t="s">
        <v>172</v>
      </c>
      <c r="D3637" s="471"/>
      <c r="E3637" s="482"/>
      <c r="F3637" s="482"/>
      <c r="G3637" s="482"/>
      <c r="H3637" s="482"/>
      <c r="I3637" s="472"/>
      <c r="J3637" s="294"/>
      <c r="K3637" s="295"/>
      <c r="L3637" s="294"/>
      <c r="M3637" s="294"/>
      <c r="N3637" s="294"/>
      <c r="O3637" s="294"/>
      <c r="P3637" s="296"/>
      <c r="Q3637" s="294"/>
      <c r="R3637" s="298" t="s">
        <v>192</v>
      </c>
      <c r="S3637" s="299"/>
      <c r="T3637" s="289"/>
    </row>
    <row r="3638" spans="2:24" ht="18.75" customHeight="1">
      <c r="B3638" s="341">
        <f t="shared" ref="B3638" si="933">D3638</f>
        <v>0</v>
      </c>
      <c r="C3638" s="338" t="s">
        <v>193</v>
      </c>
      <c r="D3638" s="483"/>
      <c r="E3638" s="484"/>
      <c r="F3638" s="484"/>
      <c r="G3638" s="484"/>
      <c r="H3638" s="484"/>
      <c r="I3638" s="485"/>
      <c r="J3638" s="294"/>
      <c r="K3638" s="295"/>
      <c r="L3638" s="294"/>
      <c r="M3638" s="294"/>
      <c r="N3638" s="294"/>
      <c r="O3638" s="294"/>
      <c r="P3638" s="296"/>
      <c r="Q3638" s="294"/>
      <c r="R3638" s="296"/>
      <c r="S3638" s="296"/>
      <c r="T3638" s="289"/>
    </row>
    <row r="3639" spans="2:24" ht="12" customHeight="1">
      <c r="B3639" s="292"/>
      <c r="C3639" s="294"/>
      <c r="D3639" s="294"/>
      <c r="E3639" s="294"/>
      <c r="F3639" s="294"/>
      <c r="G3639" s="294"/>
      <c r="H3639" s="294"/>
      <c r="I3639" s="294"/>
      <c r="J3639" s="294"/>
      <c r="K3639" s="294"/>
      <c r="L3639" s="294"/>
      <c r="M3639" s="294"/>
      <c r="N3639" s="294"/>
      <c r="O3639" s="294"/>
      <c r="P3639" s="294"/>
      <c r="Q3639" s="294"/>
      <c r="R3639" s="294"/>
      <c r="S3639" s="294"/>
      <c r="T3639" s="289"/>
    </row>
    <row r="3640" spans="2:24" s="308" customFormat="1" ht="18.75" customHeight="1">
      <c r="B3640" s="301"/>
      <c r="C3640" s="338" t="s">
        <v>187</v>
      </c>
      <c r="D3640" s="303"/>
      <c r="E3640" s="303"/>
      <c r="F3640" s="303"/>
      <c r="G3640" s="303"/>
      <c r="H3640" s="303"/>
      <c r="I3640" s="303"/>
      <c r="J3640" s="303"/>
      <c r="K3640" s="303"/>
      <c r="L3640" s="303"/>
      <c r="M3640" s="303"/>
      <c r="N3640" s="303"/>
      <c r="O3640" s="304"/>
      <c r="P3640" s="305" t="s">
        <v>188</v>
      </c>
      <c r="Q3640" s="306"/>
      <c r="R3640" s="486" t="s">
        <v>194</v>
      </c>
      <c r="S3640" s="487"/>
      <c r="T3640" s="307"/>
      <c r="V3640" s="288"/>
      <c r="W3640" s="288"/>
      <c r="X3640" s="288"/>
    </row>
    <row r="3641" spans="2:24" ht="6" customHeight="1">
      <c r="B3641" s="292"/>
      <c r="C3641" s="294"/>
      <c r="D3641" s="294"/>
      <c r="E3641" s="294"/>
      <c r="F3641" s="294"/>
      <c r="G3641" s="294"/>
      <c r="H3641" s="294"/>
      <c r="I3641" s="294"/>
      <c r="J3641" s="294"/>
      <c r="K3641" s="294"/>
      <c r="L3641" s="294"/>
      <c r="M3641" s="294"/>
      <c r="N3641" s="294"/>
      <c r="O3641" s="294"/>
      <c r="P3641" s="294"/>
      <c r="Q3641" s="294"/>
      <c r="R3641" s="294"/>
      <c r="S3641" s="294"/>
      <c r="T3641" s="289"/>
    </row>
    <row r="3642" spans="2:24" ht="18.75" customHeight="1">
      <c r="B3642" s="292"/>
      <c r="C3642" s="342" t="s">
        <v>195</v>
      </c>
      <c r="D3642" s="310"/>
      <c r="E3642" s="310"/>
      <c r="F3642" s="310"/>
      <c r="G3642" s="310"/>
      <c r="H3642" s="310"/>
      <c r="I3642" s="310"/>
      <c r="J3642" s="310"/>
      <c r="K3642" s="310"/>
      <c r="L3642" s="310"/>
      <c r="M3642" s="310"/>
      <c r="N3642" s="310"/>
      <c r="O3642" s="311"/>
      <c r="P3642" s="312">
        <f t="shared" ref="P3642:P3652" si="934">SUM(D3642:O3642)</f>
        <v>0</v>
      </c>
      <c r="Q3642" s="294"/>
      <c r="R3642" s="471"/>
      <c r="S3642" s="472"/>
      <c r="T3642" s="289"/>
    </row>
    <row r="3643" spans="2:24" ht="18.75" customHeight="1">
      <c r="B3643" s="292"/>
      <c r="C3643" s="342" t="s">
        <v>196</v>
      </c>
      <c r="D3643" s="155"/>
      <c r="E3643" s="155"/>
      <c r="F3643" s="155"/>
      <c r="G3643" s="155"/>
      <c r="H3643" s="155"/>
      <c r="I3643" s="155"/>
      <c r="J3643" s="155"/>
      <c r="K3643" s="155"/>
      <c r="L3643" s="155"/>
      <c r="M3643" s="155"/>
      <c r="N3643" s="155"/>
      <c r="O3643" s="156"/>
      <c r="P3643" s="312">
        <f t="shared" si="934"/>
        <v>0</v>
      </c>
      <c r="Q3643" s="294"/>
      <c r="R3643" s="471"/>
      <c r="S3643" s="472"/>
      <c r="T3643" s="289"/>
    </row>
    <row r="3644" spans="2:24" ht="18.75" customHeight="1">
      <c r="B3644" s="292"/>
      <c r="C3644" s="343" t="s">
        <v>197</v>
      </c>
      <c r="D3644" s="310"/>
      <c r="E3644" s="310"/>
      <c r="F3644" s="310"/>
      <c r="G3644" s="310"/>
      <c r="H3644" s="310"/>
      <c r="I3644" s="310"/>
      <c r="J3644" s="310"/>
      <c r="K3644" s="310"/>
      <c r="L3644" s="310"/>
      <c r="M3644" s="310"/>
      <c r="N3644" s="310"/>
      <c r="O3644" s="311"/>
      <c r="P3644" s="312">
        <f t="shared" si="934"/>
        <v>0</v>
      </c>
      <c r="Q3644" s="294"/>
      <c r="R3644" s="471"/>
      <c r="S3644" s="472"/>
      <c r="T3644" s="289"/>
    </row>
    <row r="3645" spans="2:24" ht="18.75" customHeight="1">
      <c r="B3645" s="292"/>
      <c r="C3645" s="343" t="s">
        <v>198</v>
      </c>
      <c r="D3645" s="310"/>
      <c r="E3645" s="310"/>
      <c r="F3645" s="310"/>
      <c r="G3645" s="310"/>
      <c r="H3645" s="310"/>
      <c r="I3645" s="310"/>
      <c r="J3645" s="310"/>
      <c r="K3645" s="310"/>
      <c r="L3645" s="310"/>
      <c r="M3645" s="310"/>
      <c r="N3645" s="310"/>
      <c r="O3645" s="311"/>
      <c r="P3645" s="312">
        <f t="shared" si="934"/>
        <v>0</v>
      </c>
      <c r="Q3645" s="294"/>
      <c r="R3645" s="471"/>
      <c r="S3645" s="472"/>
      <c r="T3645" s="289"/>
    </row>
    <row r="3646" spans="2:24" ht="18.75" customHeight="1">
      <c r="B3646" s="292"/>
      <c r="C3646" s="343" t="s">
        <v>199</v>
      </c>
      <c r="D3646" s="310"/>
      <c r="E3646" s="310"/>
      <c r="F3646" s="310"/>
      <c r="G3646" s="310"/>
      <c r="H3646" s="310"/>
      <c r="I3646" s="310"/>
      <c r="J3646" s="310"/>
      <c r="K3646" s="310"/>
      <c r="L3646" s="310"/>
      <c r="M3646" s="310"/>
      <c r="N3646" s="310"/>
      <c r="O3646" s="311"/>
      <c r="P3646" s="312">
        <f t="shared" si="934"/>
        <v>0</v>
      </c>
      <c r="Q3646" s="294"/>
      <c r="R3646" s="471"/>
      <c r="S3646" s="472"/>
      <c r="T3646" s="289"/>
    </row>
    <row r="3647" spans="2:24" ht="18.75" customHeight="1">
      <c r="B3647" s="292"/>
      <c r="C3647" s="343" t="s">
        <v>200</v>
      </c>
      <c r="D3647" s="310"/>
      <c r="E3647" s="310"/>
      <c r="F3647" s="310"/>
      <c r="G3647" s="310"/>
      <c r="H3647" s="310"/>
      <c r="I3647" s="310"/>
      <c r="J3647" s="310"/>
      <c r="K3647" s="310"/>
      <c r="L3647" s="310"/>
      <c r="M3647" s="310"/>
      <c r="N3647" s="310"/>
      <c r="O3647" s="311"/>
      <c r="P3647" s="312">
        <f t="shared" si="934"/>
        <v>0</v>
      </c>
      <c r="Q3647" s="294"/>
      <c r="R3647" s="471"/>
      <c r="S3647" s="472"/>
      <c r="T3647" s="289"/>
    </row>
    <row r="3648" spans="2:24" ht="18.75" customHeight="1">
      <c r="B3648" s="292"/>
      <c r="C3648" s="343" t="s">
        <v>201</v>
      </c>
      <c r="D3648" s="310"/>
      <c r="E3648" s="310"/>
      <c r="F3648" s="310"/>
      <c r="G3648" s="310"/>
      <c r="H3648" s="310"/>
      <c r="I3648" s="310"/>
      <c r="J3648" s="310"/>
      <c r="K3648" s="310"/>
      <c r="L3648" s="310"/>
      <c r="M3648" s="310"/>
      <c r="N3648" s="310"/>
      <c r="O3648" s="311"/>
      <c r="P3648" s="312">
        <f t="shared" si="934"/>
        <v>0</v>
      </c>
      <c r="Q3648" s="294"/>
      <c r="R3648" s="471"/>
      <c r="S3648" s="472"/>
      <c r="T3648" s="289"/>
    </row>
    <row r="3649" spans="2:20" ht="18.75" customHeight="1">
      <c r="B3649" s="292"/>
      <c r="C3649" s="343" t="s">
        <v>202</v>
      </c>
      <c r="D3649" s="310"/>
      <c r="E3649" s="310"/>
      <c r="F3649" s="310"/>
      <c r="G3649" s="310"/>
      <c r="H3649" s="310"/>
      <c r="I3649" s="310"/>
      <c r="J3649" s="310"/>
      <c r="K3649" s="310"/>
      <c r="L3649" s="310"/>
      <c r="M3649" s="310"/>
      <c r="N3649" s="310"/>
      <c r="O3649" s="311"/>
      <c r="P3649" s="312">
        <f t="shared" si="934"/>
        <v>0</v>
      </c>
      <c r="Q3649" s="294"/>
      <c r="R3649" s="471"/>
      <c r="S3649" s="472"/>
      <c r="T3649" s="289"/>
    </row>
    <row r="3650" spans="2:20" ht="18.75" customHeight="1">
      <c r="B3650" s="292"/>
      <c r="C3650" s="343" t="s">
        <v>203</v>
      </c>
      <c r="D3650" s="310"/>
      <c r="E3650" s="310"/>
      <c r="F3650" s="310"/>
      <c r="G3650" s="310"/>
      <c r="H3650" s="310"/>
      <c r="I3650" s="310"/>
      <c r="J3650" s="310"/>
      <c r="K3650" s="310"/>
      <c r="L3650" s="310"/>
      <c r="M3650" s="310"/>
      <c r="N3650" s="310"/>
      <c r="O3650" s="311"/>
      <c r="P3650" s="312">
        <f t="shared" si="934"/>
        <v>0</v>
      </c>
      <c r="Q3650" s="294"/>
      <c r="R3650" s="471"/>
      <c r="S3650" s="472"/>
      <c r="T3650" s="289"/>
    </row>
    <row r="3651" spans="2:20" ht="18.75" customHeight="1">
      <c r="B3651" s="292"/>
      <c r="C3651" s="343" t="s">
        <v>204</v>
      </c>
      <c r="D3651" s="310"/>
      <c r="E3651" s="310"/>
      <c r="F3651" s="310"/>
      <c r="G3651" s="310"/>
      <c r="H3651" s="310"/>
      <c r="I3651" s="310"/>
      <c r="J3651" s="310"/>
      <c r="K3651" s="310"/>
      <c r="L3651" s="310"/>
      <c r="M3651" s="310"/>
      <c r="N3651" s="310"/>
      <c r="O3651" s="311"/>
      <c r="P3651" s="312">
        <f t="shared" si="934"/>
        <v>0</v>
      </c>
      <c r="Q3651" s="294"/>
      <c r="R3651" s="471"/>
      <c r="S3651" s="472"/>
      <c r="T3651" s="289"/>
    </row>
    <row r="3652" spans="2:20" ht="18.75" customHeight="1">
      <c r="B3652" s="292"/>
      <c r="C3652" s="338" t="s">
        <v>205</v>
      </c>
      <c r="D3652" s="344">
        <f t="shared" ref="D3652:O3652" si="935">SUBTOTAL(9,D3642:D3651)</f>
        <v>0</v>
      </c>
      <c r="E3652" s="344">
        <f t="shared" si="935"/>
        <v>0</v>
      </c>
      <c r="F3652" s="344">
        <f t="shared" si="935"/>
        <v>0</v>
      </c>
      <c r="G3652" s="344">
        <f t="shared" si="935"/>
        <v>0</v>
      </c>
      <c r="H3652" s="344">
        <f t="shared" si="935"/>
        <v>0</v>
      </c>
      <c r="I3652" s="344">
        <f t="shared" si="935"/>
        <v>0</v>
      </c>
      <c r="J3652" s="344">
        <f t="shared" si="935"/>
        <v>0</v>
      </c>
      <c r="K3652" s="344">
        <f t="shared" si="935"/>
        <v>0</v>
      </c>
      <c r="L3652" s="344">
        <f t="shared" si="935"/>
        <v>0</v>
      </c>
      <c r="M3652" s="344">
        <f t="shared" si="935"/>
        <v>0</v>
      </c>
      <c r="N3652" s="344">
        <f t="shared" si="935"/>
        <v>0</v>
      </c>
      <c r="O3652" s="345">
        <f t="shared" si="935"/>
        <v>0</v>
      </c>
      <c r="P3652" s="312">
        <f t="shared" si="934"/>
        <v>0</v>
      </c>
      <c r="Q3652" s="294"/>
      <c r="R3652" s="471"/>
      <c r="S3652" s="472"/>
      <c r="T3652" s="289"/>
    </row>
    <row r="3653" spans="2:20" ht="18.75" customHeight="1">
      <c r="B3653" s="292"/>
      <c r="C3653" s="313" t="s">
        <v>206</v>
      </c>
      <c r="D3653" s="315"/>
      <c r="E3653" s="315"/>
      <c r="F3653" s="315"/>
      <c r="G3653" s="315"/>
      <c r="H3653" s="315"/>
      <c r="I3653" s="315"/>
      <c r="J3653" s="315"/>
      <c r="K3653" s="315"/>
      <c r="L3653" s="315"/>
      <c r="M3653" s="315"/>
      <c r="N3653" s="315"/>
      <c r="O3653" s="316"/>
      <c r="P3653" s="312">
        <f t="shared" ref="P3653:P3663" si="936">SUM(D3653:O3653)</f>
        <v>0</v>
      </c>
      <c r="Q3653" s="294"/>
      <c r="R3653" s="471"/>
      <c r="S3653" s="472"/>
      <c r="T3653" s="289"/>
    </row>
    <row r="3654" spans="2:20" ht="18.75" customHeight="1">
      <c r="B3654" s="292"/>
      <c r="C3654" s="313" t="s">
        <v>207</v>
      </c>
      <c r="D3654" s="315"/>
      <c r="E3654" s="315"/>
      <c r="F3654" s="315"/>
      <c r="G3654" s="315"/>
      <c r="H3654" s="315"/>
      <c r="I3654" s="315"/>
      <c r="J3654" s="315"/>
      <c r="K3654" s="315"/>
      <c r="L3654" s="315"/>
      <c r="M3654" s="315"/>
      <c r="N3654" s="315"/>
      <c r="O3654" s="316"/>
      <c r="P3654" s="312">
        <f t="shared" si="936"/>
        <v>0</v>
      </c>
      <c r="Q3654" s="294"/>
      <c r="R3654" s="471"/>
      <c r="S3654" s="472"/>
      <c r="T3654" s="289"/>
    </row>
    <row r="3655" spans="2:20" ht="18.75" customHeight="1">
      <c r="B3655" s="292"/>
      <c r="C3655" s="338" t="s">
        <v>208</v>
      </c>
      <c r="D3655" s="344">
        <f t="shared" ref="D3655:O3655" si="937">SUBTOTAL(9,D3653:D3654)</f>
        <v>0</v>
      </c>
      <c r="E3655" s="344">
        <f t="shared" si="937"/>
        <v>0</v>
      </c>
      <c r="F3655" s="344">
        <f t="shared" si="937"/>
        <v>0</v>
      </c>
      <c r="G3655" s="344">
        <f t="shared" si="937"/>
        <v>0</v>
      </c>
      <c r="H3655" s="344">
        <f t="shared" si="937"/>
        <v>0</v>
      </c>
      <c r="I3655" s="344">
        <f t="shared" si="937"/>
        <v>0</v>
      </c>
      <c r="J3655" s="344">
        <f t="shared" si="937"/>
        <v>0</v>
      </c>
      <c r="K3655" s="344">
        <f t="shared" si="937"/>
        <v>0</v>
      </c>
      <c r="L3655" s="344">
        <f t="shared" si="937"/>
        <v>0</v>
      </c>
      <c r="M3655" s="344">
        <f t="shared" si="937"/>
        <v>0</v>
      </c>
      <c r="N3655" s="344">
        <f t="shared" si="937"/>
        <v>0</v>
      </c>
      <c r="O3655" s="345">
        <f t="shared" si="937"/>
        <v>0</v>
      </c>
      <c r="P3655" s="312">
        <f t="shared" si="936"/>
        <v>0</v>
      </c>
      <c r="Q3655" s="294"/>
      <c r="R3655" s="471"/>
      <c r="S3655" s="472"/>
      <c r="T3655" s="289"/>
    </row>
    <row r="3656" spans="2:20" ht="18.75" customHeight="1">
      <c r="B3656" s="292"/>
      <c r="C3656" s="313" t="s">
        <v>209</v>
      </c>
      <c r="D3656" s="315"/>
      <c r="E3656" s="315"/>
      <c r="F3656" s="315"/>
      <c r="G3656" s="315"/>
      <c r="H3656" s="315"/>
      <c r="I3656" s="315"/>
      <c r="J3656" s="315"/>
      <c r="K3656" s="315"/>
      <c r="L3656" s="315"/>
      <c r="M3656" s="315"/>
      <c r="N3656" s="315"/>
      <c r="O3656" s="316"/>
      <c r="P3656" s="312">
        <f t="shared" si="936"/>
        <v>0</v>
      </c>
      <c r="Q3656" s="294"/>
      <c r="R3656" s="471"/>
      <c r="S3656" s="472"/>
      <c r="T3656" s="289"/>
    </row>
    <row r="3657" spans="2:20" ht="18.75" customHeight="1">
      <c r="B3657" s="292"/>
      <c r="C3657" s="313" t="s">
        <v>210</v>
      </c>
      <c r="D3657" s="315"/>
      <c r="E3657" s="315"/>
      <c r="F3657" s="315"/>
      <c r="G3657" s="315"/>
      <c r="H3657" s="315"/>
      <c r="I3657" s="315"/>
      <c r="J3657" s="315"/>
      <c r="K3657" s="315"/>
      <c r="L3657" s="315"/>
      <c r="M3657" s="315"/>
      <c r="N3657" s="315"/>
      <c r="O3657" s="316"/>
      <c r="P3657" s="312">
        <f t="shared" si="936"/>
        <v>0</v>
      </c>
      <c r="Q3657" s="294"/>
      <c r="R3657" s="471"/>
      <c r="S3657" s="472"/>
      <c r="T3657" s="289"/>
    </row>
    <row r="3658" spans="2:20" ht="18.75" customHeight="1">
      <c r="B3658" s="292"/>
      <c r="C3658" s="313" t="s">
        <v>211</v>
      </c>
      <c r="D3658" s="315"/>
      <c r="E3658" s="315"/>
      <c r="F3658" s="315"/>
      <c r="G3658" s="315"/>
      <c r="H3658" s="315"/>
      <c r="I3658" s="315"/>
      <c r="J3658" s="315"/>
      <c r="K3658" s="315"/>
      <c r="L3658" s="315"/>
      <c r="M3658" s="315"/>
      <c r="N3658" s="315"/>
      <c r="O3658" s="316"/>
      <c r="P3658" s="312">
        <f t="shared" si="936"/>
        <v>0</v>
      </c>
      <c r="Q3658" s="294"/>
      <c r="R3658" s="471"/>
      <c r="S3658" s="472"/>
      <c r="T3658" s="289"/>
    </row>
    <row r="3659" spans="2:20" ht="18.75" customHeight="1">
      <c r="B3659" s="292"/>
      <c r="C3659" s="313" t="s">
        <v>212</v>
      </c>
      <c r="D3659" s="315"/>
      <c r="E3659" s="315"/>
      <c r="F3659" s="315"/>
      <c r="G3659" s="315"/>
      <c r="H3659" s="315"/>
      <c r="I3659" s="315"/>
      <c r="J3659" s="315"/>
      <c r="K3659" s="315"/>
      <c r="L3659" s="315"/>
      <c r="M3659" s="315"/>
      <c r="N3659" s="315"/>
      <c r="O3659" s="316"/>
      <c r="P3659" s="312">
        <f t="shared" si="936"/>
        <v>0</v>
      </c>
      <c r="Q3659" s="294"/>
      <c r="R3659" s="471"/>
      <c r="S3659" s="472"/>
      <c r="T3659" s="289"/>
    </row>
    <row r="3660" spans="2:20" ht="18.75" customHeight="1">
      <c r="B3660" s="292"/>
      <c r="C3660" s="342" t="s">
        <v>213</v>
      </c>
      <c r="D3660" s="310"/>
      <c r="E3660" s="310"/>
      <c r="F3660" s="310"/>
      <c r="G3660" s="310"/>
      <c r="H3660" s="310"/>
      <c r="I3660" s="310"/>
      <c r="J3660" s="310"/>
      <c r="K3660" s="310"/>
      <c r="L3660" s="310"/>
      <c r="M3660" s="310"/>
      <c r="N3660" s="310"/>
      <c r="O3660" s="311"/>
      <c r="P3660" s="312">
        <f t="shared" si="936"/>
        <v>0</v>
      </c>
      <c r="Q3660" s="294"/>
      <c r="R3660" s="471"/>
      <c r="S3660" s="472"/>
      <c r="T3660" s="289"/>
    </row>
    <row r="3661" spans="2:20" ht="18.75" customHeight="1">
      <c r="B3661" s="292"/>
      <c r="C3661" s="346" t="s">
        <v>214</v>
      </c>
      <c r="D3661" s="310"/>
      <c r="E3661" s="310"/>
      <c r="F3661" s="310"/>
      <c r="G3661" s="310"/>
      <c r="H3661" s="310"/>
      <c r="I3661" s="310"/>
      <c r="J3661" s="310"/>
      <c r="K3661" s="310"/>
      <c r="L3661" s="310"/>
      <c r="M3661" s="310"/>
      <c r="N3661" s="310"/>
      <c r="O3661" s="311"/>
      <c r="P3661" s="312">
        <f t="shared" si="936"/>
        <v>0</v>
      </c>
      <c r="Q3661" s="294"/>
      <c r="R3661" s="471"/>
      <c r="S3661" s="472"/>
      <c r="T3661" s="289"/>
    </row>
    <row r="3662" spans="2:20" ht="18.75" customHeight="1">
      <c r="B3662" s="292"/>
      <c r="C3662" s="347" t="s">
        <v>215</v>
      </c>
      <c r="D3662" s="318"/>
      <c r="E3662" s="318"/>
      <c r="F3662" s="318"/>
      <c r="G3662" s="318"/>
      <c r="H3662" s="318"/>
      <c r="I3662" s="318"/>
      <c r="J3662" s="318"/>
      <c r="K3662" s="318"/>
      <c r="L3662" s="318"/>
      <c r="M3662" s="318"/>
      <c r="N3662" s="318"/>
      <c r="O3662" s="319"/>
      <c r="P3662" s="320">
        <f t="shared" si="936"/>
        <v>0</v>
      </c>
      <c r="Q3662" s="294"/>
      <c r="R3662" s="473"/>
      <c r="S3662" s="474"/>
      <c r="T3662" s="289"/>
    </row>
    <row r="3663" spans="2:20" ht="18.75" customHeight="1">
      <c r="B3663" s="292"/>
      <c r="C3663" s="348" t="s">
        <v>216</v>
      </c>
      <c r="D3663" s="322">
        <f t="shared" ref="D3663:O3663" si="938">SUBTOTAL(9,D3642:D3662)</f>
        <v>0</v>
      </c>
      <c r="E3663" s="322">
        <f t="shared" si="938"/>
        <v>0</v>
      </c>
      <c r="F3663" s="322">
        <f t="shared" si="938"/>
        <v>0</v>
      </c>
      <c r="G3663" s="322">
        <f t="shared" si="938"/>
        <v>0</v>
      </c>
      <c r="H3663" s="322">
        <f t="shared" si="938"/>
        <v>0</v>
      </c>
      <c r="I3663" s="322">
        <f t="shared" si="938"/>
        <v>0</v>
      </c>
      <c r="J3663" s="322">
        <f t="shared" si="938"/>
        <v>0</v>
      </c>
      <c r="K3663" s="322">
        <f t="shared" si="938"/>
        <v>0</v>
      </c>
      <c r="L3663" s="322">
        <f t="shared" si="938"/>
        <v>0</v>
      </c>
      <c r="M3663" s="322">
        <f t="shared" si="938"/>
        <v>0</v>
      </c>
      <c r="N3663" s="322">
        <f t="shared" si="938"/>
        <v>0</v>
      </c>
      <c r="O3663" s="323">
        <f t="shared" si="938"/>
        <v>0</v>
      </c>
      <c r="P3663" s="324">
        <f t="shared" si="936"/>
        <v>0</v>
      </c>
      <c r="Q3663" s="294"/>
      <c r="R3663" s="475"/>
      <c r="S3663" s="476"/>
      <c r="T3663" s="289"/>
    </row>
    <row r="3664" spans="2:20" ht="6" customHeight="1">
      <c r="B3664" s="292"/>
      <c r="C3664" s="294"/>
      <c r="D3664" s="294"/>
      <c r="E3664" s="294"/>
      <c r="F3664" s="294"/>
      <c r="G3664" s="294"/>
      <c r="H3664" s="294"/>
      <c r="I3664" s="294"/>
      <c r="J3664" s="294"/>
      <c r="K3664" s="294"/>
      <c r="L3664" s="294"/>
      <c r="M3664" s="294"/>
      <c r="N3664" s="294"/>
      <c r="O3664" s="294"/>
      <c r="P3664" s="294"/>
      <c r="Q3664" s="294"/>
      <c r="R3664" s="325"/>
      <c r="S3664" s="325"/>
      <c r="T3664" s="289"/>
    </row>
    <row r="3665" spans="2:24" ht="18.75" customHeight="1">
      <c r="B3665" s="326"/>
      <c r="C3665" s="342" t="s">
        <v>217</v>
      </c>
      <c r="D3665" s="327"/>
      <c r="E3665" s="327"/>
      <c r="F3665" s="327"/>
      <c r="G3665" s="327"/>
      <c r="H3665" s="327"/>
      <c r="I3665" s="327"/>
      <c r="J3665" s="327"/>
      <c r="K3665" s="327"/>
      <c r="L3665" s="327"/>
      <c r="M3665" s="327"/>
      <c r="N3665" s="327"/>
      <c r="O3665" s="328"/>
      <c r="P3665" s="329">
        <f t="shared" ref="P3665:P3666" si="939">SUM(D3665:O3665)</f>
        <v>0</v>
      </c>
      <c r="Q3665" s="294"/>
      <c r="R3665" s="471"/>
      <c r="S3665" s="472"/>
      <c r="T3665" s="289"/>
    </row>
    <row r="3666" spans="2:24" ht="18.75" customHeight="1">
      <c r="B3666" s="326"/>
      <c r="C3666" s="342" t="s">
        <v>218</v>
      </c>
      <c r="D3666" s="327"/>
      <c r="E3666" s="327"/>
      <c r="F3666" s="327"/>
      <c r="G3666" s="327"/>
      <c r="H3666" s="327"/>
      <c r="I3666" s="327"/>
      <c r="J3666" s="327"/>
      <c r="K3666" s="327"/>
      <c r="L3666" s="327"/>
      <c r="M3666" s="327"/>
      <c r="N3666" s="330"/>
      <c r="O3666" s="331"/>
      <c r="P3666" s="332">
        <f t="shared" si="939"/>
        <v>0</v>
      </c>
      <c r="Q3666" s="294"/>
      <c r="R3666" s="473"/>
      <c r="S3666" s="474"/>
      <c r="T3666" s="289"/>
    </row>
    <row r="3667" spans="2:24" s="308" customFormat="1" ht="18.75" customHeight="1">
      <c r="B3667" s="301"/>
      <c r="C3667" s="294"/>
      <c r="D3667" s="294"/>
      <c r="E3667" s="294"/>
      <c r="F3667" s="294"/>
      <c r="G3667" s="294"/>
      <c r="H3667" s="294"/>
      <c r="I3667" s="294"/>
      <c r="J3667" s="294"/>
      <c r="K3667" s="294"/>
      <c r="L3667" s="294"/>
      <c r="M3667" s="294"/>
      <c r="N3667" s="349" t="s">
        <v>219</v>
      </c>
      <c r="O3667" s="349"/>
      <c r="P3667" s="335">
        <f t="shared" si="930"/>
        <v>0</v>
      </c>
      <c r="Q3667" s="306"/>
      <c r="R3667" s="477"/>
      <c r="S3667" s="478"/>
      <c r="T3667" s="307"/>
    </row>
    <row r="3668" spans="2:24" ht="30" customHeight="1">
      <c r="B3668" s="289"/>
      <c r="C3668" s="294"/>
      <c r="D3668" s="294"/>
      <c r="E3668" s="294"/>
      <c r="F3668" s="294"/>
      <c r="G3668" s="294"/>
      <c r="H3668" s="294"/>
      <c r="I3668" s="294"/>
      <c r="J3668" s="294"/>
      <c r="K3668" s="294"/>
      <c r="L3668" s="294"/>
      <c r="M3668" s="294"/>
      <c r="N3668" s="294"/>
      <c r="O3668" s="294"/>
      <c r="P3668" s="294"/>
      <c r="Q3668" s="294"/>
      <c r="R3668" s="294"/>
      <c r="S3668" s="294"/>
      <c r="T3668" s="289"/>
    </row>
    <row r="3669" spans="2:24" ht="18.75" customHeight="1">
      <c r="B3669" s="292">
        <f t="shared" ref="B3669" si="940">D3669</f>
        <v>0</v>
      </c>
      <c r="C3669" s="337" t="s">
        <v>183</v>
      </c>
      <c r="D3669" s="479"/>
      <c r="E3669" s="480"/>
      <c r="F3669" s="480"/>
      <c r="G3669" s="480"/>
      <c r="H3669" s="480"/>
      <c r="I3669" s="481"/>
      <c r="J3669" s="294"/>
      <c r="K3669" s="294"/>
      <c r="L3669" s="295"/>
      <c r="M3669" s="294"/>
      <c r="N3669" s="294"/>
      <c r="O3669" s="294"/>
      <c r="P3669" s="296"/>
      <c r="Q3669" s="294"/>
      <c r="R3669" s="296"/>
      <c r="S3669" s="296"/>
      <c r="T3669" s="289"/>
    </row>
    <row r="3670" spans="2:24" ht="18.75" customHeight="1">
      <c r="B3670" s="292"/>
      <c r="C3670" s="338" t="s">
        <v>184</v>
      </c>
      <c r="D3670" s="479"/>
      <c r="E3670" s="480"/>
      <c r="F3670" s="480"/>
      <c r="G3670" s="480"/>
      <c r="H3670" s="480"/>
      <c r="I3670" s="481"/>
      <c r="J3670" s="294"/>
      <c r="K3670" s="295"/>
      <c r="L3670" s="294"/>
      <c r="M3670" s="294"/>
      <c r="N3670" s="294"/>
      <c r="O3670" s="294"/>
      <c r="P3670" s="296"/>
      <c r="Q3670" s="294"/>
      <c r="R3670" s="296"/>
      <c r="S3670" s="296"/>
      <c r="T3670" s="289"/>
    </row>
    <row r="3671" spans="2:24" ht="18.75" customHeight="1">
      <c r="B3671" s="292">
        <f t="shared" ref="B3671:B3673" si="941">D3671</f>
        <v>0</v>
      </c>
      <c r="C3671" s="338" t="s">
        <v>8</v>
      </c>
      <c r="D3671" s="479"/>
      <c r="E3671" s="480"/>
      <c r="F3671" s="480"/>
      <c r="G3671" s="480"/>
      <c r="H3671" s="480"/>
      <c r="I3671" s="481"/>
      <c r="J3671" s="294"/>
      <c r="K3671" s="294"/>
      <c r="L3671" s="295"/>
      <c r="M3671" s="294"/>
      <c r="N3671" s="294"/>
      <c r="O3671" s="294"/>
      <c r="P3671" s="296"/>
      <c r="Q3671" s="294"/>
      <c r="R3671" s="339" t="s">
        <v>185</v>
      </c>
      <c r="S3671" s="340"/>
      <c r="T3671" s="289"/>
    </row>
    <row r="3672" spans="2:24" ht="18.75" customHeight="1">
      <c r="B3672" s="292">
        <f t="shared" si="941"/>
        <v>0</v>
      </c>
      <c r="C3672" s="338" t="s">
        <v>186</v>
      </c>
      <c r="D3672" s="479"/>
      <c r="E3672" s="480"/>
      <c r="F3672" s="480"/>
      <c r="G3672" s="480"/>
      <c r="H3672" s="480"/>
      <c r="I3672" s="481"/>
      <c r="J3672" s="294"/>
      <c r="K3672" s="294"/>
      <c r="L3672" s="295"/>
      <c r="M3672" s="294"/>
      <c r="N3672" s="294"/>
      <c r="O3672" s="294"/>
      <c r="P3672" s="296"/>
      <c r="Q3672" s="294"/>
      <c r="R3672" s="298" t="s">
        <v>189</v>
      </c>
      <c r="S3672" s="299"/>
      <c r="T3672" s="289"/>
    </row>
    <row r="3673" spans="2:24" ht="18.75" customHeight="1">
      <c r="B3673" s="292">
        <f t="shared" si="941"/>
        <v>0</v>
      </c>
      <c r="C3673" s="338" t="s">
        <v>190</v>
      </c>
      <c r="D3673" s="479"/>
      <c r="E3673" s="480"/>
      <c r="F3673" s="480"/>
      <c r="G3673" s="480"/>
      <c r="H3673" s="480"/>
      <c r="I3673" s="481"/>
      <c r="J3673" s="294"/>
      <c r="K3673" s="294"/>
      <c r="L3673" s="295"/>
      <c r="M3673" s="294"/>
      <c r="N3673" s="294"/>
      <c r="O3673" s="294"/>
      <c r="P3673" s="296"/>
      <c r="Q3673" s="294"/>
      <c r="R3673" s="298" t="s">
        <v>191</v>
      </c>
      <c r="S3673" s="299"/>
      <c r="T3673" s="289"/>
    </row>
    <row r="3674" spans="2:24" ht="18.75" customHeight="1">
      <c r="B3674" s="292"/>
      <c r="C3674" s="338" t="s">
        <v>172</v>
      </c>
      <c r="D3674" s="471"/>
      <c r="E3674" s="482"/>
      <c r="F3674" s="482"/>
      <c r="G3674" s="482"/>
      <c r="H3674" s="482"/>
      <c r="I3674" s="472"/>
      <c r="J3674" s="294"/>
      <c r="K3674" s="295"/>
      <c r="L3674" s="294"/>
      <c r="M3674" s="294"/>
      <c r="N3674" s="294"/>
      <c r="O3674" s="294"/>
      <c r="P3674" s="296"/>
      <c r="Q3674" s="294"/>
      <c r="R3674" s="298" t="s">
        <v>192</v>
      </c>
      <c r="S3674" s="299"/>
      <c r="T3674" s="289"/>
    </row>
    <row r="3675" spans="2:24" ht="18.75" customHeight="1">
      <c r="B3675" s="341">
        <f t="shared" ref="B3675" si="942">D3675</f>
        <v>0</v>
      </c>
      <c r="C3675" s="338" t="s">
        <v>193</v>
      </c>
      <c r="D3675" s="483"/>
      <c r="E3675" s="484"/>
      <c r="F3675" s="484"/>
      <c r="G3675" s="484"/>
      <c r="H3675" s="484"/>
      <c r="I3675" s="485"/>
      <c r="J3675" s="294"/>
      <c r="K3675" s="295"/>
      <c r="L3675" s="294"/>
      <c r="M3675" s="294"/>
      <c r="N3675" s="294"/>
      <c r="O3675" s="294"/>
      <c r="P3675" s="296"/>
      <c r="Q3675" s="294"/>
      <c r="R3675" s="296"/>
      <c r="S3675" s="296"/>
      <c r="T3675" s="289"/>
    </row>
    <row r="3676" spans="2:24" ht="12" customHeight="1">
      <c r="B3676" s="292"/>
      <c r="C3676" s="294"/>
      <c r="D3676" s="294"/>
      <c r="E3676" s="294"/>
      <c r="F3676" s="294"/>
      <c r="G3676" s="294"/>
      <c r="H3676" s="294"/>
      <c r="I3676" s="294"/>
      <c r="J3676" s="294"/>
      <c r="K3676" s="294"/>
      <c r="L3676" s="294"/>
      <c r="M3676" s="294"/>
      <c r="N3676" s="294"/>
      <c r="O3676" s="294"/>
      <c r="P3676" s="294"/>
      <c r="Q3676" s="294"/>
      <c r="R3676" s="294"/>
      <c r="S3676" s="294"/>
      <c r="T3676" s="289"/>
    </row>
    <row r="3677" spans="2:24" s="308" customFormat="1" ht="18.75" customHeight="1">
      <c r="B3677" s="301"/>
      <c r="C3677" s="338" t="s">
        <v>187</v>
      </c>
      <c r="D3677" s="303"/>
      <c r="E3677" s="303"/>
      <c r="F3677" s="303"/>
      <c r="G3677" s="303"/>
      <c r="H3677" s="303"/>
      <c r="I3677" s="303"/>
      <c r="J3677" s="303"/>
      <c r="K3677" s="303"/>
      <c r="L3677" s="303"/>
      <c r="M3677" s="303"/>
      <c r="N3677" s="303"/>
      <c r="O3677" s="304"/>
      <c r="P3677" s="305" t="s">
        <v>188</v>
      </c>
      <c r="Q3677" s="306"/>
      <c r="R3677" s="486" t="s">
        <v>194</v>
      </c>
      <c r="S3677" s="487"/>
      <c r="T3677" s="307"/>
      <c r="V3677" s="288"/>
      <c r="W3677" s="288"/>
      <c r="X3677" s="288"/>
    </row>
    <row r="3678" spans="2:24" ht="6" customHeight="1">
      <c r="B3678" s="292"/>
      <c r="C3678" s="294"/>
      <c r="D3678" s="294"/>
      <c r="E3678" s="294"/>
      <c r="F3678" s="294"/>
      <c r="G3678" s="294"/>
      <c r="H3678" s="294"/>
      <c r="I3678" s="294"/>
      <c r="J3678" s="294"/>
      <c r="K3678" s="294"/>
      <c r="L3678" s="294"/>
      <c r="M3678" s="294"/>
      <c r="N3678" s="294"/>
      <c r="O3678" s="294"/>
      <c r="P3678" s="294"/>
      <c r="Q3678" s="294"/>
      <c r="R3678" s="294"/>
      <c r="S3678" s="294"/>
      <c r="T3678" s="289"/>
    </row>
    <row r="3679" spans="2:24" ht="18.75" customHeight="1">
      <c r="B3679" s="292"/>
      <c r="C3679" s="342" t="s">
        <v>195</v>
      </c>
      <c r="D3679" s="310"/>
      <c r="E3679" s="310"/>
      <c r="F3679" s="310"/>
      <c r="G3679" s="310"/>
      <c r="H3679" s="310"/>
      <c r="I3679" s="310"/>
      <c r="J3679" s="310"/>
      <c r="K3679" s="310"/>
      <c r="L3679" s="310"/>
      <c r="M3679" s="310"/>
      <c r="N3679" s="310"/>
      <c r="O3679" s="311"/>
      <c r="P3679" s="312">
        <f t="shared" ref="P3679:P3689" si="943">SUM(D3679:O3679)</f>
        <v>0</v>
      </c>
      <c r="Q3679" s="294"/>
      <c r="R3679" s="471"/>
      <c r="S3679" s="472"/>
      <c r="T3679" s="289"/>
    </row>
    <row r="3680" spans="2:24" ht="18.75" customHeight="1">
      <c r="B3680" s="292"/>
      <c r="C3680" s="342" t="s">
        <v>196</v>
      </c>
      <c r="D3680" s="155"/>
      <c r="E3680" s="155"/>
      <c r="F3680" s="155"/>
      <c r="G3680" s="155"/>
      <c r="H3680" s="155"/>
      <c r="I3680" s="155"/>
      <c r="J3680" s="155"/>
      <c r="K3680" s="155"/>
      <c r="L3680" s="155"/>
      <c r="M3680" s="155"/>
      <c r="N3680" s="155"/>
      <c r="O3680" s="156"/>
      <c r="P3680" s="312">
        <f t="shared" si="943"/>
        <v>0</v>
      </c>
      <c r="Q3680" s="294"/>
      <c r="R3680" s="471"/>
      <c r="S3680" s="472"/>
      <c r="T3680" s="289"/>
    </row>
    <row r="3681" spans="2:20" ht="18.75" customHeight="1">
      <c r="B3681" s="292"/>
      <c r="C3681" s="343" t="s">
        <v>197</v>
      </c>
      <c r="D3681" s="310"/>
      <c r="E3681" s="310"/>
      <c r="F3681" s="310"/>
      <c r="G3681" s="310"/>
      <c r="H3681" s="310"/>
      <c r="I3681" s="310"/>
      <c r="J3681" s="310"/>
      <c r="K3681" s="310"/>
      <c r="L3681" s="310"/>
      <c r="M3681" s="310"/>
      <c r="N3681" s="310"/>
      <c r="O3681" s="311"/>
      <c r="P3681" s="312">
        <f t="shared" si="943"/>
        <v>0</v>
      </c>
      <c r="Q3681" s="294"/>
      <c r="R3681" s="471"/>
      <c r="S3681" s="472"/>
      <c r="T3681" s="289"/>
    </row>
    <row r="3682" spans="2:20" ht="18.75" customHeight="1">
      <c r="B3682" s="292"/>
      <c r="C3682" s="343" t="s">
        <v>198</v>
      </c>
      <c r="D3682" s="310"/>
      <c r="E3682" s="310"/>
      <c r="F3682" s="310"/>
      <c r="G3682" s="310"/>
      <c r="H3682" s="310"/>
      <c r="I3682" s="310"/>
      <c r="J3682" s="310"/>
      <c r="K3682" s="310"/>
      <c r="L3682" s="310"/>
      <c r="M3682" s="310"/>
      <c r="N3682" s="310"/>
      <c r="O3682" s="311"/>
      <c r="P3682" s="312">
        <f t="shared" si="943"/>
        <v>0</v>
      </c>
      <c r="Q3682" s="294"/>
      <c r="R3682" s="471"/>
      <c r="S3682" s="472"/>
      <c r="T3682" s="289"/>
    </row>
    <row r="3683" spans="2:20" ht="18.75" customHeight="1">
      <c r="B3683" s="292"/>
      <c r="C3683" s="343" t="s">
        <v>199</v>
      </c>
      <c r="D3683" s="310"/>
      <c r="E3683" s="310"/>
      <c r="F3683" s="310"/>
      <c r="G3683" s="310"/>
      <c r="H3683" s="310"/>
      <c r="I3683" s="310"/>
      <c r="J3683" s="310"/>
      <c r="K3683" s="310"/>
      <c r="L3683" s="310"/>
      <c r="M3683" s="310"/>
      <c r="N3683" s="310"/>
      <c r="O3683" s="311"/>
      <c r="P3683" s="312">
        <f t="shared" si="943"/>
        <v>0</v>
      </c>
      <c r="Q3683" s="294"/>
      <c r="R3683" s="471"/>
      <c r="S3683" s="472"/>
      <c r="T3683" s="289"/>
    </row>
    <row r="3684" spans="2:20" ht="18.75" customHeight="1">
      <c r="B3684" s="292"/>
      <c r="C3684" s="343" t="s">
        <v>200</v>
      </c>
      <c r="D3684" s="310"/>
      <c r="E3684" s="310"/>
      <c r="F3684" s="310"/>
      <c r="G3684" s="310"/>
      <c r="H3684" s="310"/>
      <c r="I3684" s="310"/>
      <c r="J3684" s="310"/>
      <c r="K3684" s="310"/>
      <c r="L3684" s="310"/>
      <c r="M3684" s="310"/>
      <c r="N3684" s="310"/>
      <c r="O3684" s="311"/>
      <c r="P3684" s="312">
        <f t="shared" si="943"/>
        <v>0</v>
      </c>
      <c r="Q3684" s="294"/>
      <c r="R3684" s="471"/>
      <c r="S3684" s="472"/>
      <c r="T3684" s="289"/>
    </row>
    <row r="3685" spans="2:20" ht="18.75" customHeight="1">
      <c r="B3685" s="292"/>
      <c r="C3685" s="343" t="s">
        <v>201</v>
      </c>
      <c r="D3685" s="310"/>
      <c r="E3685" s="310"/>
      <c r="F3685" s="310"/>
      <c r="G3685" s="310"/>
      <c r="H3685" s="310"/>
      <c r="I3685" s="310"/>
      <c r="J3685" s="310"/>
      <c r="K3685" s="310"/>
      <c r="L3685" s="310"/>
      <c r="M3685" s="310"/>
      <c r="N3685" s="310"/>
      <c r="O3685" s="311"/>
      <c r="P3685" s="312">
        <f t="shared" si="943"/>
        <v>0</v>
      </c>
      <c r="Q3685" s="294"/>
      <c r="R3685" s="471"/>
      <c r="S3685" s="472"/>
      <c r="T3685" s="289"/>
    </row>
    <row r="3686" spans="2:20" ht="18.75" customHeight="1">
      <c r="B3686" s="292"/>
      <c r="C3686" s="343" t="s">
        <v>202</v>
      </c>
      <c r="D3686" s="310"/>
      <c r="E3686" s="310"/>
      <c r="F3686" s="310"/>
      <c r="G3686" s="310"/>
      <c r="H3686" s="310"/>
      <c r="I3686" s="310"/>
      <c r="J3686" s="310"/>
      <c r="K3686" s="310"/>
      <c r="L3686" s="310"/>
      <c r="M3686" s="310"/>
      <c r="N3686" s="310"/>
      <c r="O3686" s="311"/>
      <c r="P3686" s="312">
        <f t="shared" si="943"/>
        <v>0</v>
      </c>
      <c r="Q3686" s="294"/>
      <c r="R3686" s="471"/>
      <c r="S3686" s="472"/>
      <c r="T3686" s="289"/>
    </row>
    <row r="3687" spans="2:20" ht="18.75" customHeight="1">
      <c r="B3687" s="292"/>
      <c r="C3687" s="343" t="s">
        <v>203</v>
      </c>
      <c r="D3687" s="310"/>
      <c r="E3687" s="310"/>
      <c r="F3687" s="310"/>
      <c r="G3687" s="310"/>
      <c r="H3687" s="310"/>
      <c r="I3687" s="310"/>
      <c r="J3687" s="310"/>
      <c r="K3687" s="310"/>
      <c r="L3687" s="310"/>
      <c r="M3687" s="310"/>
      <c r="N3687" s="310"/>
      <c r="O3687" s="311"/>
      <c r="P3687" s="312">
        <f t="shared" si="943"/>
        <v>0</v>
      </c>
      <c r="Q3687" s="294"/>
      <c r="R3687" s="471"/>
      <c r="S3687" s="472"/>
      <c r="T3687" s="289"/>
    </row>
    <row r="3688" spans="2:20" ht="18.75" customHeight="1">
      <c r="B3688" s="292"/>
      <c r="C3688" s="343" t="s">
        <v>204</v>
      </c>
      <c r="D3688" s="310"/>
      <c r="E3688" s="310"/>
      <c r="F3688" s="310"/>
      <c r="G3688" s="310"/>
      <c r="H3688" s="310"/>
      <c r="I3688" s="310"/>
      <c r="J3688" s="310"/>
      <c r="K3688" s="310"/>
      <c r="L3688" s="310"/>
      <c r="M3688" s="310"/>
      <c r="N3688" s="310"/>
      <c r="O3688" s="311"/>
      <c r="P3688" s="312">
        <f t="shared" si="943"/>
        <v>0</v>
      </c>
      <c r="Q3688" s="294"/>
      <c r="R3688" s="471"/>
      <c r="S3688" s="472"/>
      <c r="T3688" s="289"/>
    </row>
    <row r="3689" spans="2:20" ht="18.75" customHeight="1">
      <c r="B3689" s="292"/>
      <c r="C3689" s="338" t="s">
        <v>205</v>
      </c>
      <c r="D3689" s="344">
        <f t="shared" ref="D3689:O3689" si="944">SUBTOTAL(9,D3679:D3688)</f>
        <v>0</v>
      </c>
      <c r="E3689" s="344">
        <f t="shared" si="944"/>
        <v>0</v>
      </c>
      <c r="F3689" s="344">
        <f t="shared" si="944"/>
        <v>0</v>
      </c>
      <c r="G3689" s="344">
        <f t="shared" si="944"/>
        <v>0</v>
      </c>
      <c r="H3689" s="344">
        <f t="shared" si="944"/>
        <v>0</v>
      </c>
      <c r="I3689" s="344">
        <f t="shared" si="944"/>
        <v>0</v>
      </c>
      <c r="J3689" s="344">
        <f t="shared" si="944"/>
        <v>0</v>
      </c>
      <c r="K3689" s="344">
        <f t="shared" si="944"/>
        <v>0</v>
      </c>
      <c r="L3689" s="344">
        <f t="shared" si="944"/>
        <v>0</v>
      </c>
      <c r="M3689" s="344">
        <f t="shared" si="944"/>
        <v>0</v>
      </c>
      <c r="N3689" s="344">
        <f t="shared" si="944"/>
        <v>0</v>
      </c>
      <c r="O3689" s="345">
        <f t="shared" si="944"/>
        <v>0</v>
      </c>
      <c r="P3689" s="312">
        <f t="shared" si="943"/>
        <v>0</v>
      </c>
      <c r="Q3689" s="294"/>
      <c r="R3689" s="471"/>
      <c r="S3689" s="472"/>
      <c r="T3689" s="289"/>
    </row>
    <row r="3690" spans="2:20" ht="18.75" customHeight="1">
      <c r="B3690" s="292"/>
      <c r="C3690" s="313" t="s">
        <v>206</v>
      </c>
      <c r="D3690" s="315"/>
      <c r="E3690" s="315"/>
      <c r="F3690" s="315"/>
      <c r="G3690" s="315"/>
      <c r="H3690" s="315"/>
      <c r="I3690" s="315"/>
      <c r="J3690" s="315"/>
      <c r="K3690" s="315"/>
      <c r="L3690" s="315"/>
      <c r="M3690" s="315"/>
      <c r="N3690" s="315"/>
      <c r="O3690" s="316"/>
      <c r="P3690" s="312">
        <f t="shared" ref="P3690:P3700" si="945">SUM(D3690:O3690)</f>
        <v>0</v>
      </c>
      <c r="Q3690" s="294"/>
      <c r="R3690" s="471"/>
      <c r="S3690" s="472"/>
      <c r="T3690" s="289"/>
    </row>
    <row r="3691" spans="2:20" ht="18.75" customHeight="1">
      <c r="B3691" s="292"/>
      <c r="C3691" s="313" t="s">
        <v>207</v>
      </c>
      <c r="D3691" s="315"/>
      <c r="E3691" s="315"/>
      <c r="F3691" s="315"/>
      <c r="G3691" s="315"/>
      <c r="H3691" s="315"/>
      <c r="I3691" s="315"/>
      <c r="J3691" s="315"/>
      <c r="K3691" s="315"/>
      <c r="L3691" s="315"/>
      <c r="M3691" s="315"/>
      <c r="N3691" s="315"/>
      <c r="O3691" s="316"/>
      <c r="P3691" s="312">
        <f t="shared" si="945"/>
        <v>0</v>
      </c>
      <c r="Q3691" s="294"/>
      <c r="R3691" s="471"/>
      <c r="S3691" s="472"/>
      <c r="T3691" s="289"/>
    </row>
    <row r="3692" spans="2:20" ht="18.75" customHeight="1">
      <c r="B3692" s="292"/>
      <c r="C3692" s="338" t="s">
        <v>208</v>
      </c>
      <c r="D3692" s="344">
        <f t="shared" ref="D3692:O3692" si="946">SUBTOTAL(9,D3690:D3691)</f>
        <v>0</v>
      </c>
      <c r="E3692" s="344">
        <f t="shared" si="946"/>
        <v>0</v>
      </c>
      <c r="F3692" s="344">
        <f t="shared" si="946"/>
        <v>0</v>
      </c>
      <c r="G3692" s="344">
        <f t="shared" si="946"/>
        <v>0</v>
      </c>
      <c r="H3692" s="344">
        <f t="shared" si="946"/>
        <v>0</v>
      </c>
      <c r="I3692" s="344">
        <f t="shared" si="946"/>
        <v>0</v>
      </c>
      <c r="J3692" s="344">
        <f t="shared" si="946"/>
        <v>0</v>
      </c>
      <c r="K3692" s="344">
        <f t="shared" si="946"/>
        <v>0</v>
      </c>
      <c r="L3692" s="344">
        <f t="shared" si="946"/>
        <v>0</v>
      </c>
      <c r="M3692" s="344">
        <f t="shared" si="946"/>
        <v>0</v>
      </c>
      <c r="N3692" s="344">
        <f t="shared" si="946"/>
        <v>0</v>
      </c>
      <c r="O3692" s="345">
        <f t="shared" si="946"/>
        <v>0</v>
      </c>
      <c r="P3692" s="312">
        <f t="shared" si="945"/>
        <v>0</v>
      </c>
      <c r="Q3692" s="294"/>
      <c r="R3692" s="471"/>
      <c r="S3692" s="472"/>
      <c r="T3692" s="289"/>
    </row>
    <row r="3693" spans="2:20" ht="18.75" customHeight="1">
      <c r="B3693" s="292"/>
      <c r="C3693" s="313" t="s">
        <v>209</v>
      </c>
      <c r="D3693" s="315"/>
      <c r="E3693" s="315"/>
      <c r="F3693" s="315"/>
      <c r="G3693" s="315"/>
      <c r="H3693" s="315"/>
      <c r="I3693" s="315"/>
      <c r="J3693" s="315"/>
      <c r="K3693" s="315"/>
      <c r="L3693" s="315"/>
      <c r="M3693" s="315"/>
      <c r="N3693" s="315"/>
      <c r="O3693" s="316"/>
      <c r="P3693" s="312">
        <f t="shared" si="945"/>
        <v>0</v>
      </c>
      <c r="Q3693" s="294"/>
      <c r="R3693" s="471"/>
      <c r="S3693" s="472"/>
      <c r="T3693" s="289"/>
    </row>
    <row r="3694" spans="2:20" ht="18.75" customHeight="1">
      <c r="B3694" s="292"/>
      <c r="C3694" s="313" t="s">
        <v>210</v>
      </c>
      <c r="D3694" s="315"/>
      <c r="E3694" s="315"/>
      <c r="F3694" s="315"/>
      <c r="G3694" s="315"/>
      <c r="H3694" s="315"/>
      <c r="I3694" s="315"/>
      <c r="J3694" s="315"/>
      <c r="K3694" s="315"/>
      <c r="L3694" s="315"/>
      <c r="M3694" s="315"/>
      <c r="N3694" s="315"/>
      <c r="O3694" s="316"/>
      <c r="P3694" s="312">
        <f t="shared" si="945"/>
        <v>0</v>
      </c>
      <c r="Q3694" s="294"/>
      <c r="R3694" s="471"/>
      <c r="S3694" s="472"/>
      <c r="T3694" s="289"/>
    </row>
    <row r="3695" spans="2:20" ht="18.75" customHeight="1">
      <c r="B3695" s="292"/>
      <c r="C3695" s="313" t="s">
        <v>211</v>
      </c>
      <c r="D3695" s="315"/>
      <c r="E3695" s="315"/>
      <c r="F3695" s="315"/>
      <c r="G3695" s="315"/>
      <c r="H3695" s="315"/>
      <c r="I3695" s="315"/>
      <c r="J3695" s="315"/>
      <c r="K3695" s="315"/>
      <c r="L3695" s="315"/>
      <c r="M3695" s="315"/>
      <c r="N3695" s="315"/>
      <c r="O3695" s="316"/>
      <c r="P3695" s="312">
        <f t="shared" si="945"/>
        <v>0</v>
      </c>
      <c r="Q3695" s="294"/>
      <c r="R3695" s="471"/>
      <c r="S3695" s="472"/>
      <c r="T3695" s="289"/>
    </row>
    <row r="3696" spans="2:20" ht="18.75" customHeight="1">
      <c r="B3696" s="292"/>
      <c r="C3696" s="313" t="s">
        <v>212</v>
      </c>
      <c r="D3696" s="315"/>
      <c r="E3696" s="315"/>
      <c r="F3696" s="315"/>
      <c r="G3696" s="315"/>
      <c r="H3696" s="315"/>
      <c r="I3696" s="315"/>
      <c r="J3696" s="315"/>
      <c r="K3696" s="315"/>
      <c r="L3696" s="315"/>
      <c r="M3696" s="315"/>
      <c r="N3696" s="315"/>
      <c r="O3696" s="316"/>
      <c r="P3696" s="312">
        <f t="shared" si="945"/>
        <v>0</v>
      </c>
      <c r="Q3696" s="294"/>
      <c r="R3696" s="471"/>
      <c r="S3696" s="472"/>
      <c r="T3696" s="289"/>
    </row>
    <row r="3697" spans="2:20" ht="18.75" customHeight="1">
      <c r="B3697" s="292"/>
      <c r="C3697" s="342" t="s">
        <v>213</v>
      </c>
      <c r="D3697" s="310"/>
      <c r="E3697" s="310"/>
      <c r="F3697" s="310"/>
      <c r="G3697" s="310"/>
      <c r="H3697" s="310"/>
      <c r="I3697" s="310"/>
      <c r="J3697" s="310"/>
      <c r="K3697" s="310"/>
      <c r="L3697" s="310"/>
      <c r="M3697" s="310"/>
      <c r="N3697" s="310"/>
      <c r="O3697" s="311"/>
      <c r="P3697" s="312">
        <f t="shared" si="945"/>
        <v>0</v>
      </c>
      <c r="Q3697" s="294"/>
      <c r="R3697" s="471"/>
      <c r="S3697" s="472"/>
      <c r="T3697" s="289"/>
    </row>
    <row r="3698" spans="2:20" ht="18.75" customHeight="1">
      <c r="B3698" s="292"/>
      <c r="C3698" s="346" t="s">
        <v>214</v>
      </c>
      <c r="D3698" s="310"/>
      <c r="E3698" s="310"/>
      <c r="F3698" s="310"/>
      <c r="G3698" s="310"/>
      <c r="H3698" s="310"/>
      <c r="I3698" s="310"/>
      <c r="J3698" s="310"/>
      <c r="K3698" s="310"/>
      <c r="L3698" s="310"/>
      <c r="M3698" s="310"/>
      <c r="N3698" s="310"/>
      <c r="O3698" s="311"/>
      <c r="P3698" s="312">
        <f t="shared" si="945"/>
        <v>0</v>
      </c>
      <c r="Q3698" s="294"/>
      <c r="R3698" s="471"/>
      <c r="S3698" s="472"/>
      <c r="T3698" s="289"/>
    </row>
    <row r="3699" spans="2:20" ht="18.75" customHeight="1">
      <c r="B3699" s="292"/>
      <c r="C3699" s="347" t="s">
        <v>215</v>
      </c>
      <c r="D3699" s="318"/>
      <c r="E3699" s="318"/>
      <c r="F3699" s="318"/>
      <c r="G3699" s="318"/>
      <c r="H3699" s="318"/>
      <c r="I3699" s="318"/>
      <c r="J3699" s="318"/>
      <c r="K3699" s="318"/>
      <c r="L3699" s="318"/>
      <c r="M3699" s="318"/>
      <c r="N3699" s="318"/>
      <c r="O3699" s="319"/>
      <c r="P3699" s="320">
        <f t="shared" si="945"/>
        <v>0</v>
      </c>
      <c r="Q3699" s="294"/>
      <c r="R3699" s="473"/>
      <c r="S3699" s="474"/>
      <c r="T3699" s="289"/>
    </row>
    <row r="3700" spans="2:20" ht="18.75" customHeight="1">
      <c r="B3700" s="292"/>
      <c r="C3700" s="348" t="s">
        <v>216</v>
      </c>
      <c r="D3700" s="322">
        <f t="shared" ref="D3700:O3700" si="947">SUBTOTAL(9,D3679:D3699)</f>
        <v>0</v>
      </c>
      <c r="E3700" s="322">
        <f t="shared" si="947"/>
        <v>0</v>
      </c>
      <c r="F3700" s="322">
        <f t="shared" si="947"/>
        <v>0</v>
      </c>
      <c r="G3700" s="322">
        <f t="shared" si="947"/>
        <v>0</v>
      </c>
      <c r="H3700" s="322">
        <f t="shared" si="947"/>
        <v>0</v>
      </c>
      <c r="I3700" s="322">
        <f t="shared" si="947"/>
        <v>0</v>
      </c>
      <c r="J3700" s="322">
        <f t="shared" si="947"/>
        <v>0</v>
      </c>
      <c r="K3700" s="322">
        <f t="shared" si="947"/>
        <v>0</v>
      </c>
      <c r="L3700" s="322">
        <f t="shared" si="947"/>
        <v>0</v>
      </c>
      <c r="M3700" s="322">
        <f t="shared" si="947"/>
        <v>0</v>
      </c>
      <c r="N3700" s="322">
        <f t="shared" si="947"/>
        <v>0</v>
      </c>
      <c r="O3700" s="323">
        <f t="shared" si="947"/>
        <v>0</v>
      </c>
      <c r="P3700" s="324">
        <f t="shared" si="945"/>
        <v>0</v>
      </c>
      <c r="Q3700" s="294"/>
      <c r="R3700" s="475"/>
      <c r="S3700" s="476"/>
      <c r="T3700" s="289"/>
    </row>
    <row r="3701" spans="2:20" ht="6" customHeight="1">
      <c r="B3701" s="292"/>
      <c r="C3701" s="294"/>
      <c r="D3701" s="294"/>
      <c r="E3701" s="294"/>
      <c r="F3701" s="294"/>
      <c r="G3701" s="294"/>
      <c r="H3701" s="294"/>
      <c r="I3701" s="294"/>
      <c r="J3701" s="294"/>
      <c r="K3701" s="294"/>
      <c r="L3701" s="294"/>
      <c r="M3701" s="294"/>
      <c r="N3701" s="294"/>
      <c r="O3701" s="294"/>
      <c r="P3701" s="294"/>
      <c r="Q3701" s="294"/>
      <c r="R3701" s="325"/>
      <c r="S3701" s="325"/>
      <c r="T3701" s="289"/>
    </row>
    <row r="3702" spans="2:20" ht="18.75" customHeight="1">
      <c r="B3702" s="326"/>
      <c r="C3702" s="342" t="s">
        <v>217</v>
      </c>
      <c r="D3702" s="327"/>
      <c r="E3702" s="327"/>
      <c r="F3702" s="327"/>
      <c r="G3702" s="327"/>
      <c r="H3702" s="327"/>
      <c r="I3702" s="327"/>
      <c r="J3702" s="327"/>
      <c r="K3702" s="327"/>
      <c r="L3702" s="327"/>
      <c r="M3702" s="327"/>
      <c r="N3702" s="327"/>
      <c r="O3702" s="328"/>
      <c r="P3702" s="329">
        <f t="shared" ref="P3702:P3703" si="948">SUM(D3702:O3702)</f>
        <v>0</v>
      </c>
      <c r="Q3702" s="294"/>
      <c r="R3702" s="471"/>
      <c r="S3702" s="472"/>
      <c r="T3702" s="289"/>
    </row>
    <row r="3703" spans="2:20" ht="18.75" customHeight="1">
      <c r="B3703" s="326"/>
      <c r="C3703" s="342" t="s">
        <v>218</v>
      </c>
      <c r="D3703" s="327"/>
      <c r="E3703" s="327"/>
      <c r="F3703" s="327"/>
      <c r="G3703" s="327"/>
      <c r="H3703" s="327"/>
      <c r="I3703" s="327"/>
      <c r="J3703" s="327"/>
      <c r="K3703" s="327"/>
      <c r="L3703" s="327"/>
      <c r="M3703" s="327"/>
      <c r="N3703" s="330"/>
      <c r="O3703" s="331"/>
      <c r="P3703" s="332">
        <f t="shared" si="948"/>
        <v>0</v>
      </c>
      <c r="Q3703" s="294"/>
      <c r="R3703" s="473"/>
      <c r="S3703" s="474"/>
      <c r="T3703" s="289"/>
    </row>
    <row r="3704" spans="2:20" s="308" customFormat="1" ht="18.75" customHeight="1">
      <c r="B3704" s="301"/>
      <c r="C3704" s="294"/>
      <c r="D3704" s="294"/>
      <c r="E3704" s="294"/>
      <c r="F3704" s="294"/>
      <c r="G3704" s="294"/>
      <c r="H3704" s="294"/>
      <c r="I3704" s="294"/>
      <c r="J3704" s="294"/>
      <c r="K3704" s="294"/>
      <c r="L3704" s="294"/>
      <c r="M3704" s="294"/>
      <c r="N3704" s="349" t="s">
        <v>219</v>
      </c>
      <c r="O3704" s="349"/>
      <c r="P3704" s="335">
        <f t="shared" ref="P3704" si="949">ROUND(IF(P3702*P3703=0,0,P3700/P3702*P3703),2)</f>
        <v>0</v>
      </c>
      <c r="Q3704" s="306"/>
      <c r="R3704" s="477"/>
      <c r="S3704" s="478"/>
      <c r="T3704" s="307"/>
    </row>
    <row r="3705" spans="2:20" ht="30" customHeight="1">
      <c r="B3705" s="289"/>
      <c r="C3705" s="294"/>
      <c r="D3705" s="294"/>
      <c r="E3705" s="294"/>
      <c r="F3705" s="294"/>
      <c r="G3705" s="294"/>
      <c r="H3705" s="294"/>
      <c r="I3705" s="294"/>
      <c r="J3705" s="294"/>
      <c r="K3705" s="294"/>
      <c r="L3705" s="294"/>
      <c r="M3705" s="294"/>
      <c r="N3705" s="294"/>
      <c r="O3705" s="294"/>
      <c r="P3705" s="294"/>
      <c r="Q3705" s="294"/>
      <c r="R3705" s="294"/>
      <c r="S3705" s="294"/>
      <c r="T3705" s="289"/>
    </row>
    <row r="3706" spans="2:20">
      <c r="B3706" s="289"/>
      <c r="C3706" s="289"/>
      <c r="D3706" s="289"/>
      <c r="E3706" s="289"/>
      <c r="F3706" s="289"/>
      <c r="G3706" s="289"/>
      <c r="H3706" s="289"/>
      <c r="I3706" s="289"/>
      <c r="J3706" s="289"/>
      <c r="K3706" s="289"/>
      <c r="L3706" s="289"/>
      <c r="M3706" s="289"/>
      <c r="N3706" s="289"/>
      <c r="O3706" s="289"/>
      <c r="P3706" s="289"/>
      <c r="Q3706" s="289"/>
      <c r="R3706" s="289"/>
      <c r="S3706" s="289"/>
      <c r="T3706" s="289"/>
    </row>
  </sheetData>
  <sheetProtection algorithmName="SHA-512" hashValue="zJBqZkdHy0XIllKuHFsel0waM0B4HLpvXMmT2/DvFoHNK0UDqdXxRezJmap7MG3YeM1H2n35GedLZaK7z5albA==" saltValue="fjZY2Hq0rreQ/KnCzDWKZA==" spinCount="100000" sheet="1" formatCells="0" formatColumns="0" formatRows="0" insertColumns="0" insertRows="0" deleteRows="0" selectLockedCells="1"/>
  <mergeCells count="3300">
    <mergeCell ref="D6:I6"/>
    <mergeCell ref="D7:I7"/>
    <mergeCell ref="D8:I8"/>
    <mergeCell ref="D9:I9"/>
    <mergeCell ref="D10:I10"/>
    <mergeCell ref="D11:I11"/>
    <mergeCell ref="R26:S26"/>
    <mergeCell ref="R27:S27"/>
    <mergeCell ref="R28:S28"/>
    <mergeCell ref="R29:S29"/>
    <mergeCell ref="R30:S30"/>
    <mergeCell ref="R31:S31"/>
    <mergeCell ref="R20:S20"/>
    <mergeCell ref="R21:S21"/>
    <mergeCell ref="R22:S22"/>
    <mergeCell ref="R23:S23"/>
    <mergeCell ref="R24:S24"/>
    <mergeCell ref="R25:S25"/>
    <mergeCell ref="D12:I12"/>
    <mergeCell ref="R14:S14"/>
    <mergeCell ref="R16:S16"/>
    <mergeCell ref="R17:S17"/>
    <mergeCell ref="R18:S18"/>
    <mergeCell ref="R19:S19"/>
    <mergeCell ref="D46:I46"/>
    <mergeCell ref="D47:I47"/>
    <mergeCell ref="D48:I48"/>
    <mergeCell ref="D49:I49"/>
    <mergeCell ref="R51:S51"/>
    <mergeCell ref="R53:S53"/>
    <mergeCell ref="R39:S39"/>
    <mergeCell ref="R40:S40"/>
    <mergeCell ref="R41:S41"/>
    <mergeCell ref="D43:I43"/>
    <mergeCell ref="D44:I44"/>
    <mergeCell ref="D45:I45"/>
    <mergeCell ref="R32:S32"/>
    <mergeCell ref="R33:S33"/>
    <mergeCell ref="R34:S34"/>
    <mergeCell ref="R35:S35"/>
    <mergeCell ref="R36:S36"/>
    <mergeCell ref="R37:S37"/>
    <mergeCell ref="R66:S66"/>
    <mergeCell ref="R67:S67"/>
    <mergeCell ref="R68:S68"/>
    <mergeCell ref="R69:S69"/>
    <mergeCell ref="R70:S70"/>
    <mergeCell ref="R71:S71"/>
    <mergeCell ref="R60:S60"/>
    <mergeCell ref="R61:S61"/>
    <mergeCell ref="R62:S62"/>
    <mergeCell ref="R63:S63"/>
    <mergeCell ref="R64:S64"/>
    <mergeCell ref="R65:S65"/>
    <mergeCell ref="R54:S54"/>
    <mergeCell ref="R55:S55"/>
    <mergeCell ref="R56:S56"/>
    <mergeCell ref="R57:S57"/>
    <mergeCell ref="R58:S58"/>
    <mergeCell ref="R59:S59"/>
    <mergeCell ref="D86:I86"/>
    <mergeCell ref="R88:S88"/>
    <mergeCell ref="R90:S90"/>
    <mergeCell ref="R91:S91"/>
    <mergeCell ref="R92:S92"/>
    <mergeCell ref="R93:S93"/>
    <mergeCell ref="D80:I80"/>
    <mergeCell ref="D81:I81"/>
    <mergeCell ref="D82:I82"/>
    <mergeCell ref="D83:I83"/>
    <mergeCell ref="D84:I84"/>
    <mergeCell ref="D85:I85"/>
    <mergeCell ref="R72:S72"/>
    <mergeCell ref="R73:S73"/>
    <mergeCell ref="R74:S74"/>
    <mergeCell ref="R76:S76"/>
    <mergeCell ref="R77:S77"/>
    <mergeCell ref="R78:S78"/>
    <mergeCell ref="R106:S106"/>
    <mergeCell ref="R107:S107"/>
    <mergeCell ref="R108:S108"/>
    <mergeCell ref="R109:S109"/>
    <mergeCell ref="R110:S110"/>
    <mergeCell ref="R111:S111"/>
    <mergeCell ref="R100:S100"/>
    <mergeCell ref="R101:S101"/>
    <mergeCell ref="R102:S102"/>
    <mergeCell ref="R103:S103"/>
    <mergeCell ref="R104:S104"/>
    <mergeCell ref="R105:S105"/>
    <mergeCell ref="R94:S94"/>
    <mergeCell ref="R95:S95"/>
    <mergeCell ref="R96:S96"/>
    <mergeCell ref="R97:S97"/>
    <mergeCell ref="R98:S98"/>
    <mergeCell ref="R99:S99"/>
    <mergeCell ref="R128:S128"/>
    <mergeCell ref="R129:S129"/>
    <mergeCell ref="R130:S130"/>
    <mergeCell ref="R131:S131"/>
    <mergeCell ref="R132:S132"/>
    <mergeCell ref="R133:S133"/>
    <mergeCell ref="D120:I120"/>
    <mergeCell ref="D121:I121"/>
    <mergeCell ref="D122:I122"/>
    <mergeCell ref="D123:I123"/>
    <mergeCell ref="R125:S125"/>
    <mergeCell ref="R127:S127"/>
    <mergeCell ref="R113:S113"/>
    <mergeCell ref="R114:S114"/>
    <mergeCell ref="R115:S115"/>
    <mergeCell ref="D117:I117"/>
    <mergeCell ref="D118:I118"/>
    <mergeCell ref="D119:I119"/>
    <mergeCell ref="R146:S146"/>
    <mergeCell ref="R147:S147"/>
    <mergeCell ref="R148:S148"/>
    <mergeCell ref="R150:S150"/>
    <mergeCell ref="R151:S151"/>
    <mergeCell ref="R152:S152"/>
    <mergeCell ref="R140:S140"/>
    <mergeCell ref="R141:S141"/>
    <mergeCell ref="R142:S142"/>
    <mergeCell ref="R143:S143"/>
    <mergeCell ref="R144:S144"/>
    <mergeCell ref="R145:S145"/>
    <mergeCell ref="R134:S134"/>
    <mergeCell ref="R135:S135"/>
    <mergeCell ref="R136:S136"/>
    <mergeCell ref="R137:S137"/>
    <mergeCell ref="R138:S138"/>
    <mergeCell ref="R139:S139"/>
    <mergeCell ref="R168:S168"/>
    <mergeCell ref="R169:S169"/>
    <mergeCell ref="R170:S170"/>
    <mergeCell ref="R171:S171"/>
    <mergeCell ref="R172:S172"/>
    <mergeCell ref="R173:S173"/>
    <mergeCell ref="D160:I160"/>
    <mergeCell ref="R162:S162"/>
    <mergeCell ref="R164:S164"/>
    <mergeCell ref="R165:S165"/>
    <mergeCell ref="R166:S166"/>
    <mergeCell ref="R167:S167"/>
    <mergeCell ref="D154:I154"/>
    <mergeCell ref="D155:I155"/>
    <mergeCell ref="D156:I156"/>
    <mergeCell ref="D157:I157"/>
    <mergeCell ref="D158:I158"/>
    <mergeCell ref="D159:I159"/>
    <mergeCell ref="R187:S187"/>
    <mergeCell ref="R188:S188"/>
    <mergeCell ref="R189:S189"/>
    <mergeCell ref="D191:I191"/>
    <mergeCell ref="D192:I192"/>
    <mergeCell ref="D193:I193"/>
    <mergeCell ref="R180:S180"/>
    <mergeCell ref="R181:S181"/>
    <mergeCell ref="R182:S182"/>
    <mergeCell ref="R183:S183"/>
    <mergeCell ref="R184:S184"/>
    <mergeCell ref="R185:S185"/>
    <mergeCell ref="R174:S174"/>
    <mergeCell ref="R175:S175"/>
    <mergeCell ref="R176:S176"/>
    <mergeCell ref="R177:S177"/>
    <mergeCell ref="R178:S178"/>
    <mergeCell ref="R179:S179"/>
    <mergeCell ref="R208:S208"/>
    <mergeCell ref="R209:S209"/>
    <mergeCell ref="R210:S210"/>
    <mergeCell ref="R211:S211"/>
    <mergeCell ref="R212:S212"/>
    <mergeCell ref="R213:S213"/>
    <mergeCell ref="R202:S202"/>
    <mergeCell ref="R203:S203"/>
    <mergeCell ref="R204:S204"/>
    <mergeCell ref="R205:S205"/>
    <mergeCell ref="R206:S206"/>
    <mergeCell ref="R207:S207"/>
    <mergeCell ref="D194:I194"/>
    <mergeCell ref="D195:I195"/>
    <mergeCell ref="D196:I196"/>
    <mergeCell ref="D197:I197"/>
    <mergeCell ref="R199:S199"/>
    <mergeCell ref="R201:S201"/>
    <mergeCell ref="D228:I228"/>
    <mergeCell ref="D229:I229"/>
    <mergeCell ref="D230:I230"/>
    <mergeCell ref="D231:I231"/>
    <mergeCell ref="D232:I232"/>
    <mergeCell ref="D233:I233"/>
    <mergeCell ref="R220:S220"/>
    <mergeCell ref="R221:S221"/>
    <mergeCell ref="R222:S222"/>
    <mergeCell ref="R224:S224"/>
    <mergeCell ref="R225:S225"/>
    <mergeCell ref="R226:S226"/>
    <mergeCell ref="R214:S214"/>
    <mergeCell ref="R215:S215"/>
    <mergeCell ref="R216:S216"/>
    <mergeCell ref="R217:S217"/>
    <mergeCell ref="R218:S218"/>
    <mergeCell ref="R219:S219"/>
    <mergeCell ref="R248:S248"/>
    <mergeCell ref="R249:S249"/>
    <mergeCell ref="R250:S250"/>
    <mergeCell ref="R251:S251"/>
    <mergeCell ref="R252:S252"/>
    <mergeCell ref="R253:S253"/>
    <mergeCell ref="R242:S242"/>
    <mergeCell ref="R243:S243"/>
    <mergeCell ref="R244:S244"/>
    <mergeCell ref="R245:S245"/>
    <mergeCell ref="R246:S246"/>
    <mergeCell ref="R247:S247"/>
    <mergeCell ref="D234:I234"/>
    <mergeCell ref="R236:S236"/>
    <mergeCell ref="R238:S238"/>
    <mergeCell ref="R239:S239"/>
    <mergeCell ref="R240:S240"/>
    <mergeCell ref="R241:S241"/>
    <mergeCell ref="D268:I268"/>
    <mergeCell ref="D269:I269"/>
    <mergeCell ref="D270:I270"/>
    <mergeCell ref="D271:I271"/>
    <mergeCell ref="R273:S273"/>
    <mergeCell ref="R275:S275"/>
    <mergeCell ref="R261:S261"/>
    <mergeCell ref="R262:S262"/>
    <mergeCell ref="R263:S263"/>
    <mergeCell ref="D265:I265"/>
    <mergeCell ref="D266:I266"/>
    <mergeCell ref="D267:I267"/>
    <mergeCell ref="R254:S254"/>
    <mergeCell ref="R255:S255"/>
    <mergeCell ref="R256:S256"/>
    <mergeCell ref="R257:S257"/>
    <mergeCell ref="R258:S258"/>
    <mergeCell ref="R259:S259"/>
    <mergeCell ref="R288:S288"/>
    <mergeCell ref="R289:S289"/>
    <mergeCell ref="R290:S290"/>
    <mergeCell ref="R291:S291"/>
    <mergeCell ref="R292:S292"/>
    <mergeCell ref="R293:S293"/>
    <mergeCell ref="R282:S282"/>
    <mergeCell ref="R283:S283"/>
    <mergeCell ref="R284:S284"/>
    <mergeCell ref="R285:S285"/>
    <mergeCell ref="R286:S286"/>
    <mergeCell ref="R287:S287"/>
    <mergeCell ref="R276:S276"/>
    <mergeCell ref="R277:S277"/>
    <mergeCell ref="R278:S278"/>
    <mergeCell ref="R279:S279"/>
    <mergeCell ref="R280:S280"/>
    <mergeCell ref="R281:S281"/>
    <mergeCell ref="D308:I308"/>
    <mergeCell ref="R310:S310"/>
    <mergeCell ref="R312:S312"/>
    <mergeCell ref="R313:S313"/>
    <mergeCell ref="R314:S314"/>
    <mergeCell ref="R315:S315"/>
    <mergeCell ref="D302:I302"/>
    <mergeCell ref="D303:I303"/>
    <mergeCell ref="D304:I304"/>
    <mergeCell ref="D305:I305"/>
    <mergeCell ref="D306:I306"/>
    <mergeCell ref="D307:I307"/>
    <mergeCell ref="R294:S294"/>
    <mergeCell ref="R295:S295"/>
    <mergeCell ref="R296:S296"/>
    <mergeCell ref="R298:S298"/>
    <mergeCell ref="R299:S299"/>
    <mergeCell ref="R300:S300"/>
    <mergeCell ref="R328:S328"/>
    <mergeCell ref="R329:S329"/>
    <mergeCell ref="R330:S330"/>
    <mergeCell ref="R331:S331"/>
    <mergeCell ref="R332:S332"/>
    <mergeCell ref="R333:S333"/>
    <mergeCell ref="R322:S322"/>
    <mergeCell ref="R323:S323"/>
    <mergeCell ref="R324:S324"/>
    <mergeCell ref="R325:S325"/>
    <mergeCell ref="R326:S326"/>
    <mergeCell ref="R327:S327"/>
    <mergeCell ref="R316:S316"/>
    <mergeCell ref="R317:S317"/>
    <mergeCell ref="R318:S318"/>
    <mergeCell ref="R319:S319"/>
    <mergeCell ref="R320:S320"/>
    <mergeCell ref="R321:S321"/>
    <mergeCell ref="R350:S350"/>
    <mergeCell ref="R351:S351"/>
    <mergeCell ref="R352:S352"/>
    <mergeCell ref="R353:S353"/>
    <mergeCell ref="R354:S354"/>
    <mergeCell ref="R355:S355"/>
    <mergeCell ref="D342:I342"/>
    <mergeCell ref="D343:I343"/>
    <mergeCell ref="D344:I344"/>
    <mergeCell ref="D345:I345"/>
    <mergeCell ref="R347:S347"/>
    <mergeCell ref="R349:S349"/>
    <mergeCell ref="R335:S335"/>
    <mergeCell ref="R336:S336"/>
    <mergeCell ref="R337:S337"/>
    <mergeCell ref="D339:I339"/>
    <mergeCell ref="D340:I340"/>
    <mergeCell ref="D341:I341"/>
    <mergeCell ref="R368:S368"/>
    <mergeCell ref="R369:S369"/>
    <mergeCell ref="R370:S370"/>
    <mergeCell ref="R372:S372"/>
    <mergeCell ref="R373:S373"/>
    <mergeCell ref="R374:S374"/>
    <mergeCell ref="R362:S362"/>
    <mergeCell ref="R363:S363"/>
    <mergeCell ref="R364:S364"/>
    <mergeCell ref="R365:S365"/>
    <mergeCell ref="R366:S366"/>
    <mergeCell ref="R367:S367"/>
    <mergeCell ref="R356:S356"/>
    <mergeCell ref="R357:S357"/>
    <mergeCell ref="R358:S358"/>
    <mergeCell ref="R359:S359"/>
    <mergeCell ref="R360:S360"/>
    <mergeCell ref="R361:S361"/>
    <mergeCell ref="R390:S390"/>
    <mergeCell ref="R391:S391"/>
    <mergeCell ref="R392:S392"/>
    <mergeCell ref="R393:S393"/>
    <mergeCell ref="R394:S394"/>
    <mergeCell ref="R395:S395"/>
    <mergeCell ref="D382:I382"/>
    <mergeCell ref="R384:S384"/>
    <mergeCell ref="R386:S386"/>
    <mergeCell ref="R387:S387"/>
    <mergeCell ref="R388:S388"/>
    <mergeCell ref="R389:S389"/>
    <mergeCell ref="D376:I376"/>
    <mergeCell ref="D377:I377"/>
    <mergeCell ref="D378:I378"/>
    <mergeCell ref="D379:I379"/>
    <mergeCell ref="D380:I380"/>
    <mergeCell ref="D381:I381"/>
    <mergeCell ref="R409:S409"/>
    <mergeCell ref="R410:S410"/>
    <mergeCell ref="R411:S411"/>
    <mergeCell ref="D413:I413"/>
    <mergeCell ref="D414:I414"/>
    <mergeCell ref="D415:I415"/>
    <mergeCell ref="R402:S402"/>
    <mergeCell ref="R403:S403"/>
    <mergeCell ref="R404:S404"/>
    <mergeCell ref="R405:S405"/>
    <mergeCell ref="R406:S406"/>
    <mergeCell ref="R407:S407"/>
    <mergeCell ref="R396:S396"/>
    <mergeCell ref="R397:S397"/>
    <mergeCell ref="R398:S398"/>
    <mergeCell ref="R399:S399"/>
    <mergeCell ref="R400:S400"/>
    <mergeCell ref="R401:S401"/>
    <mergeCell ref="R430:S430"/>
    <mergeCell ref="R431:S431"/>
    <mergeCell ref="R432:S432"/>
    <mergeCell ref="R433:S433"/>
    <mergeCell ref="R434:S434"/>
    <mergeCell ref="R435:S435"/>
    <mergeCell ref="R424:S424"/>
    <mergeCell ref="R425:S425"/>
    <mergeCell ref="R426:S426"/>
    <mergeCell ref="R427:S427"/>
    <mergeCell ref="R428:S428"/>
    <mergeCell ref="R429:S429"/>
    <mergeCell ref="D416:I416"/>
    <mergeCell ref="D417:I417"/>
    <mergeCell ref="D418:I418"/>
    <mergeCell ref="D419:I419"/>
    <mergeCell ref="R421:S421"/>
    <mergeCell ref="R423:S423"/>
    <mergeCell ref="D450:I450"/>
    <mergeCell ref="D451:I451"/>
    <mergeCell ref="D452:I452"/>
    <mergeCell ref="D453:I453"/>
    <mergeCell ref="D454:I454"/>
    <mergeCell ref="D455:I455"/>
    <mergeCell ref="R442:S442"/>
    <mergeCell ref="R443:S443"/>
    <mergeCell ref="R444:S444"/>
    <mergeCell ref="R446:S446"/>
    <mergeCell ref="R447:S447"/>
    <mergeCell ref="R448:S448"/>
    <mergeCell ref="R436:S436"/>
    <mergeCell ref="R437:S437"/>
    <mergeCell ref="R438:S438"/>
    <mergeCell ref="R439:S439"/>
    <mergeCell ref="R440:S440"/>
    <mergeCell ref="R441:S441"/>
    <mergeCell ref="R470:S470"/>
    <mergeCell ref="R471:S471"/>
    <mergeCell ref="R472:S472"/>
    <mergeCell ref="R473:S473"/>
    <mergeCell ref="R474:S474"/>
    <mergeCell ref="R475:S475"/>
    <mergeCell ref="R464:S464"/>
    <mergeCell ref="R465:S465"/>
    <mergeCell ref="R466:S466"/>
    <mergeCell ref="R467:S467"/>
    <mergeCell ref="R468:S468"/>
    <mergeCell ref="R469:S469"/>
    <mergeCell ref="D456:I456"/>
    <mergeCell ref="R458:S458"/>
    <mergeCell ref="R460:S460"/>
    <mergeCell ref="R461:S461"/>
    <mergeCell ref="R462:S462"/>
    <mergeCell ref="R463:S463"/>
    <mergeCell ref="D490:I490"/>
    <mergeCell ref="D491:I491"/>
    <mergeCell ref="D492:I492"/>
    <mergeCell ref="D493:I493"/>
    <mergeCell ref="R495:S495"/>
    <mergeCell ref="R497:S497"/>
    <mergeCell ref="R483:S483"/>
    <mergeCell ref="R484:S484"/>
    <mergeCell ref="R485:S485"/>
    <mergeCell ref="D487:I487"/>
    <mergeCell ref="D488:I488"/>
    <mergeCell ref="D489:I489"/>
    <mergeCell ref="R476:S476"/>
    <mergeCell ref="R477:S477"/>
    <mergeCell ref="R478:S478"/>
    <mergeCell ref="R479:S479"/>
    <mergeCell ref="R480:S480"/>
    <mergeCell ref="R481:S481"/>
    <mergeCell ref="R510:S510"/>
    <mergeCell ref="R511:S511"/>
    <mergeCell ref="R512:S512"/>
    <mergeCell ref="R513:S513"/>
    <mergeCell ref="R514:S514"/>
    <mergeCell ref="R515:S515"/>
    <mergeCell ref="R504:S504"/>
    <mergeCell ref="R505:S505"/>
    <mergeCell ref="R506:S506"/>
    <mergeCell ref="R507:S507"/>
    <mergeCell ref="R508:S508"/>
    <mergeCell ref="R509:S509"/>
    <mergeCell ref="R498:S498"/>
    <mergeCell ref="R499:S499"/>
    <mergeCell ref="R500:S500"/>
    <mergeCell ref="R501:S501"/>
    <mergeCell ref="R502:S502"/>
    <mergeCell ref="R503:S503"/>
    <mergeCell ref="D530:I530"/>
    <mergeCell ref="R532:S532"/>
    <mergeCell ref="R534:S534"/>
    <mergeCell ref="R535:S535"/>
    <mergeCell ref="R536:S536"/>
    <mergeCell ref="R537:S537"/>
    <mergeCell ref="D524:I524"/>
    <mergeCell ref="D525:I525"/>
    <mergeCell ref="D526:I526"/>
    <mergeCell ref="D527:I527"/>
    <mergeCell ref="D528:I528"/>
    <mergeCell ref="D529:I529"/>
    <mergeCell ref="R516:S516"/>
    <mergeCell ref="R517:S517"/>
    <mergeCell ref="R518:S518"/>
    <mergeCell ref="R520:S520"/>
    <mergeCell ref="R521:S521"/>
    <mergeCell ref="R522:S522"/>
    <mergeCell ref="R550:S550"/>
    <mergeCell ref="R551:S551"/>
    <mergeCell ref="R552:S552"/>
    <mergeCell ref="R553:S553"/>
    <mergeCell ref="R554:S554"/>
    <mergeCell ref="R555:S555"/>
    <mergeCell ref="R544:S544"/>
    <mergeCell ref="R545:S545"/>
    <mergeCell ref="R546:S546"/>
    <mergeCell ref="R547:S547"/>
    <mergeCell ref="R548:S548"/>
    <mergeCell ref="R549:S549"/>
    <mergeCell ref="R538:S538"/>
    <mergeCell ref="R539:S539"/>
    <mergeCell ref="R540:S540"/>
    <mergeCell ref="R541:S541"/>
    <mergeCell ref="R542:S542"/>
    <mergeCell ref="R543:S543"/>
    <mergeCell ref="R572:S572"/>
    <mergeCell ref="R573:S573"/>
    <mergeCell ref="R574:S574"/>
    <mergeCell ref="R575:S575"/>
    <mergeCell ref="R576:S576"/>
    <mergeCell ref="R577:S577"/>
    <mergeCell ref="D564:I564"/>
    <mergeCell ref="D565:I565"/>
    <mergeCell ref="D566:I566"/>
    <mergeCell ref="D567:I567"/>
    <mergeCell ref="R569:S569"/>
    <mergeCell ref="R571:S571"/>
    <mergeCell ref="R557:S557"/>
    <mergeCell ref="R558:S558"/>
    <mergeCell ref="R559:S559"/>
    <mergeCell ref="D561:I561"/>
    <mergeCell ref="D562:I562"/>
    <mergeCell ref="D563:I563"/>
    <mergeCell ref="R590:S590"/>
    <mergeCell ref="R591:S591"/>
    <mergeCell ref="R592:S592"/>
    <mergeCell ref="R594:S594"/>
    <mergeCell ref="R595:S595"/>
    <mergeCell ref="R596:S596"/>
    <mergeCell ref="R584:S584"/>
    <mergeCell ref="R585:S585"/>
    <mergeCell ref="R586:S586"/>
    <mergeCell ref="R587:S587"/>
    <mergeCell ref="R588:S588"/>
    <mergeCell ref="R589:S589"/>
    <mergeCell ref="R578:S578"/>
    <mergeCell ref="R579:S579"/>
    <mergeCell ref="R580:S580"/>
    <mergeCell ref="R581:S581"/>
    <mergeCell ref="R582:S582"/>
    <mergeCell ref="R583:S583"/>
    <mergeCell ref="R612:S612"/>
    <mergeCell ref="R613:S613"/>
    <mergeCell ref="R614:S614"/>
    <mergeCell ref="R615:S615"/>
    <mergeCell ref="R616:S616"/>
    <mergeCell ref="R617:S617"/>
    <mergeCell ref="D604:I604"/>
    <mergeCell ref="R606:S606"/>
    <mergeCell ref="R608:S608"/>
    <mergeCell ref="R609:S609"/>
    <mergeCell ref="R610:S610"/>
    <mergeCell ref="R611:S611"/>
    <mergeCell ref="D598:I598"/>
    <mergeCell ref="D599:I599"/>
    <mergeCell ref="D600:I600"/>
    <mergeCell ref="D601:I601"/>
    <mergeCell ref="D602:I602"/>
    <mergeCell ref="D603:I603"/>
    <mergeCell ref="R631:S631"/>
    <mergeCell ref="R632:S632"/>
    <mergeCell ref="R633:S633"/>
    <mergeCell ref="D635:I635"/>
    <mergeCell ref="D636:I636"/>
    <mergeCell ref="D637:I637"/>
    <mergeCell ref="R624:S624"/>
    <mergeCell ref="R625:S625"/>
    <mergeCell ref="R626:S626"/>
    <mergeCell ref="R627:S627"/>
    <mergeCell ref="R628:S628"/>
    <mergeCell ref="R629:S629"/>
    <mergeCell ref="R618:S618"/>
    <mergeCell ref="R619:S619"/>
    <mergeCell ref="R620:S620"/>
    <mergeCell ref="R621:S621"/>
    <mergeCell ref="R622:S622"/>
    <mergeCell ref="R623:S623"/>
    <mergeCell ref="R652:S652"/>
    <mergeCell ref="R653:S653"/>
    <mergeCell ref="R654:S654"/>
    <mergeCell ref="R655:S655"/>
    <mergeCell ref="R656:S656"/>
    <mergeCell ref="R657:S657"/>
    <mergeCell ref="R646:S646"/>
    <mergeCell ref="R647:S647"/>
    <mergeCell ref="R648:S648"/>
    <mergeCell ref="R649:S649"/>
    <mergeCell ref="R650:S650"/>
    <mergeCell ref="R651:S651"/>
    <mergeCell ref="D638:I638"/>
    <mergeCell ref="D639:I639"/>
    <mergeCell ref="D640:I640"/>
    <mergeCell ref="D641:I641"/>
    <mergeCell ref="R643:S643"/>
    <mergeCell ref="R645:S645"/>
    <mergeCell ref="D672:I672"/>
    <mergeCell ref="D673:I673"/>
    <mergeCell ref="D674:I674"/>
    <mergeCell ref="D675:I675"/>
    <mergeCell ref="D676:I676"/>
    <mergeCell ref="D677:I677"/>
    <mergeCell ref="R664:S664"/>
    <mergeCell ref="R665:S665"/>
    <mergeCell ref="R666:S666"/>
    <mergeCell ref="R668:S668"/>
    <mergeCell ref="R669:S669"/>
    <mergeCell ref="R670:S670"/>
    <mergeCell ref="R658:S658"/>
    <mergeCell ref="R659:S659"/>
    <mergeCell ref="R660:S660"/>
    <mergeCell ref="R661:S661"/>
    <mergeCell ref="R662:S662"/>
    <mergeCell ref="R663:S663"/>
    <mergeCell ref="R692:S692"/>
    <mergeCell ref="R693:S693"/>
    <mergeCell ref="R694:S694"/>
    <mergeCell ref="R695:S695"/>
    <mergeCell ref="R696:S696"/>
    <mergeCell ref="R697:S697"/>
    <mergeCell ref="R686:S686"/>
    <mergeCell ref="R687:S687"/>
    <mergeCell ref="R688:S688"/>
    <mergeCell ref="R689:S689"/>
    <mergeCell ref="R690:S690"/>
    <mergeCell ref="R691:S691"/>
    <mergeCell ref="D678:I678"/>
    <mergeCell ref="R680:S680"/>
    <mergeCell ref="R682:S682"/>
    <mergeCell ref="R683:S683"/>
    <mergeCell ref="R684:S684"/>
    <mergeCell ref="R685:S685"/>
    <mergeCell ref="D712:I712"/>
    <mergeCell ref="D713:I713"/>
    <mergeCell ref="D714:I714"/>
    <mergeCell ref="D715:I715"/>
    <mergeCell ref="R717:S717"/>
    <mergeCell ref="R719:S719"/>
    <mergeCell ref="R705:S705"/>
    <mergeCell ref="R706:S706"/>
    <mergeCell ref="R707:S707"/>
    <mergeCell ref="D709:I709"/>
    <mergeCell ref="D710:I710"/>
    <mergeCell ref="D711:I711"/>
    <mergeCell ref="R698:S698"/>
    <mergeCell ref="R699:S699"/>
    <mergeCell ref="R700:S700"/>
    <mergeCell ref="R701:S701"/>
    <mergeCell ref="R702:S702"/>
    <mergeCell ref="R703:S703"/>
    <mergeCell ref="R732:S732"/>
    <mergeCell ref="R733:S733"/>
    <mergeCell ref="R734:S734"/>
    <mergeCell ref="R735:S735"/>
    <mergeCell ref="R736:S736"/>
    <mergeCell ref="R737:S737"/>
    <mergeCell ref="R726:S726"/>
    <mergeCell ref="R727:S727"/>
    <mergeCell ref="R728:S728"/>
    <mergeCell ref="R729:S729"/>
    <mergeCell ref="R730:S730"/>
    <mergeCell ref="R731:S731"/>
    <mergeCell ref="R720:S720"/>
    <mergeCell ref="R721:S721"/>
    <mergeCell ref="R722:S722"/>
    <mergeCell ref="R723:S723"/>
    <mergeCell ref="R724:S724"/>
    <mergeCell ref="R725:S725"/>
    <mergeCell ref="D752:I752"/>
    <mergeCell ref="R754:S754"/>
    <mergeCell ref="R756:S756"/>
    <mergeCell ref="R757:S757"/>
    <mergeCell ref="R758:S758"/>
    <mergeCell ref="R759:S759"/>
    <mergeCell ref="D746:I746"/>
    <mergeCell ref="D747:I747"/>
    <mergeCell ref="D748:I748"/>
    <mergeCell ref="D749:I749"/>
    <mergeCell ref="D750:I750"/>
    <mergeCell ref="D751:I751"/>
    <mergeCell ref="R738:S738"/>
    <mergeCell ref="R739:S739"/>
    <mergeCell ref="R740:S740"/>
    <mergeCell ref="R742:S742"/>
    <mergeCell ref="R743:S743"/>
    <mergeCell ref="R744:S744"/>
    <mergeCell ref="R772:S772"/>
    <mergeCell ref="R773:S773"/>
    <mergeCell ref="R774:S774"/>
    <mergeCell ref="R775:S775"/>
    <mergeCell ref="R776:S776"/>
    <mergeCell ref="R777:S777"/>
    <mergeCell ref="R766:S766"/>
    <mergeCell ref="R767:S767"/>
    <mergeCell ref="R768:S768"/>
    <mergeCell ref="R769:S769"/>
    <mergeCell ref="R770:S770"/>
    <mergeCell ref="R771:S771"/>
    <mergeCell ref="R760:S760"/>
    <mergeCell ref="R761:S761"/>
    <mergeCell ref="R762:S762"/>
    <mergeCell ref="R763:S763"/>
    <mergeCell ref="R764:S764"/>
    <mergeCell ref="R765:S765"/>
    <mergeCell ref="R794:S794"/>
    <mergeCell ref="R795:S795"/>
    <mergeCell ref="R796:S796"/>
    <mergeCell ref="R797:S797"/>
    <mergeCell ref="R798:S798"/>
    <mergeCell ref="R799:S799"/>
    <mergeCell ref="D786:I786"/>
    <mergeCell ref="D787:I787"/>
    <mergeCell ref="D788:I788"/>
    <mergeCell ref="D789:I789"/>
    <mergeCell ref="R791:S791"/>
    <mergeCell ref="R793:S793"/>
    <mergeCell ref="R779:S779"/>
    <mergeCell ref="R780:S780"/>
    <mergeCell ref="R781:S781"/>
    <mergeCell ref="D783:I783"/>
    <mergeCell ref="D784:I784"/>
    <mergeCell ref="D785:I785"/>
    <mergeCell ref="R812:S812"/>
    <mergeCell ref="R813:S813"/>
    <mergeCell ref="R814:S814"/>
    <mergeCell ref="R816:S816"/>
    <mergeCell ref="R817:S817"/>
    <mergeCell ref="R818:S818"/>
    <mergeCell ref="R806:S806"/>
    <mergeCell ref="R807:S807"/>
    <mergeCell ref="R808:S808"/>
    <mergeCell ref="R809:S809"/>
    <mergeCell ref="R810:S810"/>
    <mergeCell ref="R811:S811"/>
    <mergeCell ref="R800:S800"/>
    <mergeCell ref="R801:S801"/>
    <mergeCell ref="R802:S802"/>
    <mergeCell ref="R803:S803"/>
    <mergeCell ref="R804:S804"/>
    <mergeCell ref="R805:S805"/>
    <mergeCell ref="R834:S834"/>
    <mergeCell ref="R835:S835"/>
    <mergeCell ref="R836:S836"/>
    <mergeCell ref="R837:S837"/>
    <mergeCell ref="R838:S838"/>
    <mergeCell ref="R839:S839"/>
    <mergeCell ref="D826:I826"/>
    <mergeCell ref="R828:S828"/>
    <mergeCell ref="R830:S830"/>
    <mergeCell ref="R831:S831"/>
    <mergeCell ref="R832:S832"/>
    <mergeCell ref="R833:S833"/>
    <mergeCell ref="D820:I820"/>
    <mergeCell ref="D821:I821"/>
    <mergeCell ref="D822:I822"/>
    <mergeCell ref="D823:I823"/>
    <mergeCell ref="D824:I824"/>
    <mergeCell ref="D825:I825"/>
    <mergeCell ref="R853:S853"/>
    <mergeCell ref="R854:S854"/>
    <mergeCell ref="R855:S855"/>
    <mergeCell ref="D857:I857"/>
    <mergeCell ref="D858:I858"/>
    <mergeCell ref="D859:I859"/>
    <mergeCell ref="R846:S846"/>
    <mergeCell ref="R847:S847"/>
    <mergeCell ref="R848:S848"/>
    <mergeCell ref="R849:S849"/>
    <mergeCell ref="R850:S850"/>
    <mergeCell ref="R851:S851"/>
    <mergeCell ref="R840:S840"/>
    <mergeCell ref="R841:S841"/>
    <mergeCell ref="R842:S842"/>
    <mergeCell ref="R843:S843"/>
    <mergeCell ref="R844:S844"/>
    <mergeCell ref="R845:S845"/>
    <mergeCell ref="R874:S874"/>
    <mergeCell ref="R875:S875"/>
    <mergeCell ref="R876:S876"/>
    <mergeCell ref="R877:S877"/>
    <mergeCell ref="R878:S878"/>
    <mergeCell ref="R879:S879"/>
    <mergeCell ref="R868:S868"/>
    <mergeCell ref="R869:S869"/>
    <mergeCell ref="R870:S870"/>
    <mergeCell ref="R871:S871"/>
    <mergeCell ref="R872:S872"/>
    <mergeCell ref="R873:S873"/>
    <mergeCell ref="D860:I860"/>
    <mergeCell ref="D861:I861"/>
    <mergeCell ref="D862:I862"/>
    <mergeCell ref="D863:I863"/>
    <mergeCell ref="R865:S865"/>
    <mergeCell ref="R867:S867"/>
    <mergeCell ref="D894:I894"/>
    <mergeCell ref="D895:I895"/>
    <mergeCell ref="D896:I896"/>
    <mergeCell ref="D897:I897"/>
    <mergeCell ref="D898:I898"/>
    <mergeCell ref="D899:I899"/>
    <mergeCell ref="R886:S886"/>
    <mergeCell ref="R887:S887"/>
    <mergeCell ref="R888:S888"/>
    <mergeCell ref="R890:S890"/>
    <mergeCell ref="R891:S891"/>
    <mergeCell ref="R892:S892"/>
    <mergeCell ref="R880:S880"/>
    <mergeCell ref="R881:S881"/>
    <mergeCell ref="R882:S882"/>
    <mergeCell ref="R883:S883"/>
    <mergeCell ref="R884:S884"/>
    <mergeCell ref="R885:S885"/>
    <mergeCell ref="R914:S914"/>
    <mergeCell ref="R915:S915"/>
    <mergeCell ref="R916:S916"/>
    <mergeCell ref="R917:S917"/>
    <mergeCell ref="R918:S918"/>
    <mergeCell ref="R919:S919"/>
    <mergeCell ref="R908:S908"/>
    <mergeCell ref="R909:S909"/>
    <mergeCell ref="R910:S910"/>
    <mergeCell ref="R911:S911"/>
    <mergeCell ref="R912:S912"/>
    <mergeCell ref="R913:S913"/>
    <mergeCell ref="D900:I900"/>
    <mergeCell ref="R902:S902"/>
    <mergeCell ref="R904:S904"/>
    <mergeCell ref="R905:S905"/>
    <mergeCell ref="R906:S906"/>
    <mergeCell ref="R907:S907"/>
    <mergeCell ref="D934:I934"/>
    <mergeCell ref="D935:I935"/>
    <mergeCell ref="D936:I936"/>
    <mergeCell ref="D937:I937"/>
    <mergeCell ref="R939:S939"/>
    <mergeCell ref="R941:S941"/>
    <mergeCell ref="R927:S927"/>
    <mergeCell ref="R928:S928"/>
    <mergeCell ref="R929:S929"/>
    <mergeCell ref="D931:I931"/>
    <mergeCell ref="D932:I932"/>
    <mergeCell ref="D933:I933"/>
    <mergeCell ref="R920:S920"/>
    <mergeCell ref="R921:S921"/>
    <mergeCell ref="R922:S922"/>
    <mergeCell ref="R923:S923"/>
    <mergeCell ref="R924:S924"/>
    <mergeCell ref="R925:S925"/>
    <mergeCell ref="R954:S954"/>
    <mergeCell ref="R955:S955"/>
    <mergeCell ref="R956:S956"/>
    <mergeCell ref="R957:S957"/>
    <mergeCell ref="R958:S958"/>
    <mergeCell ref="R959:S959"/>
    <mergeCell ref="R948:S948"/>
    <mergeCell ref="R949:S949"/>
    <mergeCell ref="R950:S950"/>
    <mergeCell ref="R951:S951"/>
    <mergeCell ref="R952:S952"/>
    <mergeCell ref="R953:S953"/>
    <mergeCell ref="R942:S942"/>
    <mergeCell ref="R943:S943"/>
    <mergeCell ref="R944:S944"/>
    <mergeCell ref="R945:S945"/>
    <mergeCell ref="R946:S946"/>
    <mergeCell ref="R947:S947"/>
    <mergeCell ref="D974:I974"/>
    <mergeCell ref="R976:S976"/>
    <mergeCell ref="R978:S978"/>
    <mergeCell ref="R979:S979"/>
    <mergeCell ref="R980:S980"/>
    <mergeCell ref="R981:S981"/>
    <mergeCell ref="D968:I968"/>
    <mergeCell ref="D969:I969"/>
    <mergeCell ref="D970:I970"/>
    <mergeCell ref="D971:I971"/>
    <mergeCell ref="D972:I972"/>
    <mergeCell ref="D973:I973"/>
    <mergeCell ref="R960:S960"/>
    <mergeCell ref="R961:S961"/>
    <mergeCell ref="R962:S962"/>
    <mergeCell ref="R964:S964"/>
    <mergeCell ref="R965:S965"/>
    <mergeCell ref="R966:S966"/>
    <mergeCell ref="R994:S994"/>
    <mergeCell ref="R995:S995"/>
    <mergeCell ref="R996:S996"/>
    <mergeCell ref="R997:S997"/>
    <mergeCell ref="R998:S998"/>
    <mergeCell ref="R999:S999"/>
    <mergeCell ref="R988:S988"/>
    <mergeCell ref="R989:S989"/>
    <mergeCell ref="R990:S990"/>
    <mergeCell ref="R991:S991"/>
    <mergeCell ref="R992:S992"/>
    <mergeCell ref="R993:S993"/>
    <mergeCell ref="R982:S982"/>
    <mergeCell ref="R983:S983"/>
    <mergeCell ref="R984:S984"/>
    <mergeCell ref="R985:S985"/>
    <mergeCell ref="R986:S986"/>
    <mergeCell ref="R987:S987"/>
    <mergeCell ref="R1016:S1016"/>
    <mergeCell ref="R1017:S1017"/>
    <mergeCell ref="R1018:S1018"/>
    <mergeCell ref="R1019:S1019"/>
    <mergeCell ref="R1020:S1020"/>
    <mergeCell ref="R1021:S1021"/>
    <mergeCell ref="D1008:I1008"/>
    <mergeCell ref="D1009:I1009"/>
    <mergeCell ref="D1010:I1010"/>
    <mergeCell ref="D1011:I1011"/>
    <mergeCell ref="R1013:S1013"/>
    <mergeCell ref="R1015:S1015"/>
    <mergeCell ref="R1001:S1001"/>
    <mergeCell ref="R1002:S1002"/>
    <mergeCell ref="R1003:S1003"/>
    <mergeCell ref="D1005:I1005"/>
    <mergeCell ref="D1006:I1006"/>
    <mergeCell ref="D1007:I1007"/>
    <mergeCell ref="R1034:S1034"/>
    <mergeCell ref="R1035:S1035"/>
    <mergeCell ref="R1036:S1036"/>
    <mergeCell ref="R1038:S1038"/>
    <mergeCell ref="R1039:S1039"/>
    <mergeCell ref="R1040:S1040"/>
    <mergeCell ref="R1028:S1028"/>
    <mergeCell ref="R1029:S1029"/>
    <mergeCell ref="R1030:S1030"/>
    <mergeCell ref="R1031:S1031"/>
    <mergeCell ref="R1032:S1032"/>
    <mergeCell ref="R1033:S1033"/>
    <mergeCell ref="R1022:S1022"/>
    <mergeCell ref="R1023:S1023"/>
    <mergeCell ref="R1024:S1024"/>
    <mergeCell ref="R1025:S1025"/>
    <mergeCell ref="R1026:S1026"/>
    <mergeCell ref="R1027:S1027"/>
    <mergeCell ref="R1056:S1056"/>
    <mergeCell ref="R1057:S1057"/>
    <mergeCell ref="R1058:S1058"/>
    <mergeCell ref="R1059:S1059"/>
    <mergeCell ref="R1060:S1060"/>
    <mergeCell ref="R1061:S1061"/>
    <mergeCell ref="D1048:I1048"/>
    <mergeCell ref="R1050:S1050"/>
    <mergeCell ref="R1052:S1052"/>
    <mergeCell ref="R1053:S1053"/>
    <mergeCell ref="R1054:S1054"/>
    <mergeCell ref="R1055:S1055"/>
    <mergeCell ref="D1042:I1042"/>
    <mergeCell ref="D1043:I1043"/>
    <mergeCell ref="D1044:I1044"/>
    <mergeCell ref="D1045:I1045"/>
    <mergeCell ref="D1046:I1046"/>
    <mergeCell ref="D1047:I1047"/>
    <mergeCell ref="R1075:S1075"/>
    <mergeCell ref="R1076:S1076"/>
    <mergeCell ref="R1077:S1077"/>
    <mergeCell ref="D1079:I1079"/>
    <mergeCell ref="D1080:I1080"/>
    <mergeCell ref="D1081:I1081"/>
    <mergeCell ref="R1068:S1068"/>
    <mergeCell ref="R1069:S1069"/>
    <mergeCell ref="R1070:S1070"/>
    <mergeCell ref="R1071:S1071"/>
    <mergeCell ref="R1072:S1072"/>
    <mergeCell ref="R1073:S1073"/>
    <mergeCell ref="R1062:S1062"/>
    <mergeCell ref="R1063:S1063"/>
    <mergeCell ref="R1064:S1064"/>
    <mergeCell ref="R1065:S1065"/>
    <mergeCell ref="R1066:S1066"/>
    <mergeCell ref="R1067:S1067"/>
    <mergeCell ref="R1096:S1096"/>
    <mergeCell ref="R1097:S1097"/>
    <mergeCell ref="R1098:S1098"/>
    <mergeCell ref="R1099:S1099"/>
    <mergeCell ref="R1100:S1100"/>
    <mergeCell ref="R1101:S1101"/>
    <mergeCell ref="R1090:S1090"/>
    <mergeCell ref="R1091:S1091"/>
    <mergeCell ref="R1092:S1092"/>
    <mergeCell ref="R1093:S1093"/>
    <mergeCell ref="R1094:S1094"/>
    <mergeCell ref="R1095:S1095"/>
    <mergeCell ref="D1082:I1082"/>
    <mergeCell ref="D1083:I1083"/>
    <mergeCell ref="D1084:I1084"/>
    <mergeCell ref="D1085:I1085"/>
    <mergeCell ref="R1087:S1087"/>
    <mergeCell ref="R1089:S1089"/>
    <mergeCell ref="D1116:I1116"/>
    <mergeCell ref="D1117:I1117"/>
    <mergeCell ref="D1118:I1118"/>
    <mergeCell ref="D1119:I1119"/>
    <mergeCell ref="D1120:I1120"/>
    <mergeCell ref="D1121:I1121"/>
    <mergeCell ref="R1108:S1108"/>
    <mergeCell ref="R1109:S1109"/>
    <mergeCell ref="R1110:S1110"/>
    <mergeCell ref="R1112:S1112"/>
    <mergeCell ref="R1113:S1113"/>
    <mergeCell ref="R1114:S1114"/>
    <mergeCell ref="R1102:S1102"/>
    <mergeCell ref="R1103:S1103"/>
    <mergeCell ref="R1104:S1104"/>
    <mergeCell ref="R1105:S1105"/>
    <mergeCell ref="R1106:S1106"/>
    <mergeCell ref="R1107:S1107"/>
    <mergeCell ref="R1136:S1136"/>
    <mergeCell ref="R1137:S1137"/>
    <mergeCell ref="R1138:S1138"/>
    <mergeCell ref="R1139:S1139"/>
    <mergeCell ref="R1140:S1140"/>
    <mergeCell ref="R1141:S1141"/>
    <mergeCell ref="R1130:S1130"/>
    <mergeCell ref="R1131:S1131"/>
    <mergeCell ref="R1132:S1132"/>
    <mergeCell ref="R1133:S1133"/>
    <mergeCell ref="R1134:S1134"/>
    <mergeCell ref="R1135:S1135"/>
    <mergeCell ref="D1122:I1122"/>
    <mergeCell ref="R1124:S1124"/>
    <mergeCell ref="R1126:S1126"/>
    <mergeCell ref="R1127:S1127"/>
    <mergeCell ref="R1128:S1128"/>
    <mergeCell ref="R1129:S1129"/>
    <mergeCell ref="D1156:I1156"/>
    <mergeCell ref="D1157:I1157"/>
    <mergeCell ref="D1158:I1158"/>
    <mergeCell ref="D1159:I1159"/>
    <mergeCell ref="R1161:S1161"/>
    <mergeCell ref="R1163:S1163"/>
    <mergeCell ref="R1149:S1149"/>
    <mergeCell ref="R1150:S1150"/>
    <mergeCell ref="R1151:S1151"/>
    <mergeCell ref="D1153:I1153"/>
    <mergeCell ref="D1154:I1154"/>
    <mergeCell ref="D1155:I1155"/>
    <mergeCell ref="R1142:S1142"/>
    <mergeCell ref="R1143:S1143"/>
    <mergeCell ref="R1144:S1144"/>
    <mergeCell ref="R1145:S1145"/>
    <mergeCell ref="R1146:S1146"/>
    <mergeCell ref="R1147:S1147"/>
    <mergeCell ref="R1176:S1176"/>
    <mergeCell ref="R1177:S1177"/>
    <mergeCell ref="R1178:S1178"/>
    <mergeCell ref="R1179:S1179"/>
    <mergeCell ref="R1180:S1180"/>
    <mergeCell ref="R1181:S1181"/>
    <mergeCell ref="R1170:S1170"/>
    <mergeCell ref="R1171:S1171"/>
    <mergeCell ref="R1172:S1172"/>
    <mergeCell ref="R1173:S1173"/>
    <mergeCell ref="R1174:S1174"/>
    <mergeCell ref="R1175:S1175"/>
    <mergeCell ref="R1164:S1164"/>
    <mergeCell ref="R1165:S1165"/>
    <mergeCell ref="R1166:S1166"/>
    <mergeCell ref="R1167:S1167"/>
    <mergeCell ref="R1168:S1168"/>
    <mergeCell ref="R1169:S1169"/>
    <mergeCell ref="D1196:I1196"/>
    <mergeCell ref="R1198:S1198"/>
    <mergeCell ref="R1200:S1200"/>
    <mergeCell ref="R1201:S1201"/>
    <mergeCell ref="R1202:S1202"/>
    <mergeCell ref="R1203:S1203"/>
    <mergeCell ref="D1190:I1190"/>
    <mergeCell ref="D1191:I1191"/>
    <mergeCell ref="D1192:I1192"/>
    <mergeCell ref="D1193:I1193"/>
    <mergeCell ref="D1194:I1194"/>
    <mergeCell ref="D1195:I1195"/>
    <mergeCell ref="R1182:S1182"/>
    <mergeCell ref="R1183:S1183"/>
    <mergeCell ref="R1184:S1184"/>
    <mergeCell ref="R1186:S1186"/>
    <mergeCell ref="R1187:S1187"/>
    <mergeCell ref="R1188:S1188"/>
    <mergeCell ref="R1216:S1216"/>
    <mergeCell ref="R1217:S1217"/>
    <mergeCell ref="R1218:S1218"/>
    <mergeCell ref="R1219:S1219"/>
    <mergeCell ref="R1220:S1220"/>
    <mergeCell ref="R1221:S1221"/>
    <mergeCell ref="R1210:S1210"/>
    <mergeCell ref="R1211:S1211"/>
    <mergeCell ref="R1212:S1212"/>
    <mergeCell ref="R1213:S1213"/>
    <mergeCell ref="R1214:S1214"/>
    <mergeCell ref="R1215:S1215"/>
    <mergeCell ref="R1204:S1204"/>
    <mergeCell ref="R1205:S1205"/>
    <mergeCell ref="R1206:S1206"/>
    <mergeCell ref="R1207:S1207"/>
    <mergeCell ref="R1208:S1208"/>
    <mergeCell ref="R1209:S1209"/>
    <mergeCell ref="R1238:S1238"/>
    <mergeCell ref="R1239:S1239"/>
    <mergeCell ref="R1240:S1240"/>
    <mergeCell ref="R1241:S1241"/>
    <mergeCell ref="R1242:S1242"/>
    <mergeCell ref="R1243:S1243"/>
    <mergeCell ref="D1230:I1230"/>
    <mergeCell ref="D1231:I1231"/>
    <mergeCell ref="D1232:I1232"/>
    <mergeCell ref="D1233:I1233"/>
    <mergeCell ref="R1235:S1235"/>
    <mergeCell ref="R1237:S1237"/>
    <mergeCell ref="R1223:S1223"/>
    <mergeCell ref="R1224:S1224"/>
    <mergeCell ref="R1225:S1225"/>
    <mergeCell ref="D1227:I1227"/>
    <mergeCell ref="D1228:I1228"/>
    <mergeCell ref="D1229:I1229"/>
    <mergeCell ref="R1256:S1256"/>
    <mergeCell ref="R1257:S1257"/>
    <mergeCell ref="R1258:S1258"/>
    <mergeCell ref="R1260:S1260"/>
    <mergeCell ref="R1261:S1261"/>
    <mergeCell ref="R1262:S1262"/>
    <mergeCell ref="R1250:S1250"/>
    <mergeCell ref="R1251:S1251"/>
    <mergeCell ref="R1252:S1252"/>
    <mergeCell ref="R1253:S1253"/>
    <mergeCell ref="R1254:S1254"/>
    <mergeCell ref="R1255:S1255"/>
    <mergeCell ref="R1244:S1244"/>
    <mergeCell ref="R1245:S1245"/>
    <mergeCell ref="R1246:S1246"/>
    <mergeCell ref="R1247:S1247"/>
    <mergeCell ref="R1248:S1248"/>
    <mergeCell ref="R1249:S1249"/>
    <mergeCell ref="R1278:S1278"/>
    <mergeCell ref="R1279:S1279"/>
    <mergeCell ref="R1280:S1280"/>
    <mergeCell ref="R1281:S1281"/>
    <mergeCell ref="R1282:S1282"/>
    <mergeCell ref="R1283:S1283"/>
    <mergeCell ref="D1270:I1270"/>
    <mergeCell ref="R1272:S1272"/>
    <mergeCell ref="R1274:S1274"/>
    <mergeCell ref="R1275:S1275"/>
    <mergeCell ref="R1276:S1276"/>
    <mergeCell ref="R1277:S1277"/>
    <mergeCell ref="D1264:I1264"/>
    <mergeCell ref="D1265:I1265"/>
    <mergeCell ref="D1266:I1266"/>
    <mergeCell ref="D1267:I1267"/>
    <mergeCell ref="D1268:I1268"/>
    <mergeCell ref="D1269:I1269"/>
    <mergeCell ref="R1297:S1297"/>
    <mergeCell ref="R1298:S1298"/>
    <mergeCell ref="R1299:S1299"/>
    <mergeCell ref="D1301:I1301"/>
    <mergeCell ref="D1302:I1302"/>
    <mergeCell ref="D1303:I1303"/>
    <mergeCell ref="R1290:S1290"/>
    <mergeCell ref="R1291:S1291"/>
    <mergeCell ref="R1292:S1292"/>
    <mergeCell ref="R1293:S1293"/>
    <mergeCell ref="R1294:S1294"/>
    <mergeCell ref="R1295:S1295"/>
    <mergeCell ref="R1284:S1284"/>
    <mergeCell ref="R1285:S1285"/>
    <mergeCell ref="R1286:S1286"/>
    <mergeCell ref="R1287:S1287"/>
    <mergeCell ref="R1288:S1288"/>
    <mergeCell ref="R1289:S1289"/>
    <mergeCell ref="R1318:S1318"/>
    <mergeCell ref="R1319:S1319"/>
    <mergeCell ref="R1320:S1320"/>
    <mergeCell ref="R1321:S1321"/>
    <mergeCell ref="R1322:S1322"/>
    <mergeCell ref="R1323:S1323"/>
    <mergeCell ref="R1312:S1312"/>
    <mergeCell ref="R1313:S1313"/>
    <mergeCell ref="R1314:S1314"/>
    <mergeCell ref="R1315:S1315"/>
    <mergeCell ref="R1316:S1316"/>
    <mergeCell ref="R1317:S1317"/>
    <mergeCell ref="D1304:I1304"/>
    <mergeCell ref="D1305:I1305"/>
    <mergeCell ref="D1306:I1306"/>
    <mergeCell ref="D1307:I1307"/>
    <mergeCell ref="R1309:S1309"/>
    <mergeCell ref="R1311:S1311"/>
    <mergeCell ref="D1338:I1338"/>
    <mergeCell ref="D1339:I1339"/>
    <mergeCell ref="D1340:I1340"/>
    <mergeCell ref="D1341:I1341"/>
    <mergeCell ref="D1342:I1342"/>
    <mergeCell ref="D1343:I1343"/>
    <mergeCell ref="R1330:S1330"/>
    <mergeCell ref="R1331:S1331"/>
    <mergeCell ref="R1332:S1332"/>
    <mergeCell ref="R1334:S1334"/>
    <mergeCell ref="R1335:S1335"/>
    <mergeCell ref="R1336:S1336"/>
    <mergeCell ref="R1324:S1324"/>
    <mergeCell ref="R1325:S1325"/>
    <mergeCell ref="R1326:S1326"/>
    <mergeCell ref="R1327:S1327"/>
    <mergeCell ref="R1328:S1328"/>
    <mergeCell ref="R1329:S1329"/>
    <mergeCell ref="R1358:S1358"/>
    <mergeCell ref="R1359:S1359"/>
    <mergeCell ref="R1360:S1360"/>
    <mergeCell ref="R1361:S1361"/>
    <mergeCell ref="R1362:S1362"/>
    <mergeCell ref="R1363:S1363"/>
    <mergeCell ref="R1352:S1352"/>
    <mergeCell ref="R1353:S1353"/>
    <mergeCell ref="R1354:S1354"/>
    <mergeCell ref="R1355:S1355"/>
    <mergeCell ref="R1356:S1356"/>
    <mergeCell ref="R1357:S1357"/>
    <mergeCell ref="D1344:I1344"/>
    <mergeCell ref="R1346:S1346"/>
    <mergeCell ref="R1348:S1348"/>
    <mergeCell ref="R1349:S1349"/>
    <mergeCell ref="R1350:S1350"/>
    <mergeCell ref="R1351:S1351"/>
    <mergeCell ref="D1378:I1378"/>
    <mergeCell ref="D1379:I1379"/>
    <mergeCell ref="D1380:I1380"/>
    <mergeCell ref="D1381:I1381"/>
    <mergeCell ref="R1383:S1383"/>
    <mergeCell ref="R1385:S1385"/>
    <mergeCell ref="R1371:S1371"/>
    <mergeCell ref="R1372:S1372"/>
    <mergeCell ref="R1373:S1373"/>
    <mergeCell ref="D1375:I1375"/>
    <mergeCell ref="D1376:I1376"/>
    <mergeCell ref="D1377:I1377"/>
    <mergeCell ref="R1364:S1364"/>
    <mergeCell ref="R1365:S1365"/>
    <mergeCell ref="R1366:S1366"/>
    <mergeCell ref="R1367:S1367"/>
    <mergeCell ref="R1368:S1368"/>
    <mergeCell ref="R1369:S1369"/>
    <mergeCell ref="R1398:S1398"/>
    <mergeCell ref="R1399:S1399"/>
    <mergeCell ref="R1400:S1400"/>
    <mergeCell ref="R1401:S1401"/>
    <mergeCell ref="R1402:S1402"/>
    <mergeCell ref="R1403:S1403"/>
    <mergeCell ref="R1392:S1392"/>
    <mergeCell ref="R1393:S1393"/>
    <mergeCell ref="R1394:S1394"/>
    <mergeCell ref="R1395:S1395"/>
    <mergeCell ref="R1396:S1396"/>
    <mergeCell ref="R1397:S1397"/>
    <mergeCell ref="R1386:S1386"/>
    <mergeCell ref="R1387:S1387"/>
    <mergeCell ref="R1388:S1388"/>
    <mergeCell ref="R1389:S1389"/>
    <mergeCell ref="R1390:S1390"/>
    <mergeCell ref="R1391:S1391"/>
    <mergeCell ref="D1418:I1418"/>
    <mergeCell ref="R1420:S1420"/>
    <mergeCell ref="R1422:S1422"/>
    <mergeCell ref="R1423:S1423"/>
    <mergeCell ref="R1424:S1424"/>
    <mergeCell ref="R1425:S1425"/>
    <mergeCell ref="D1412:I1412"/>
    <mergeCell ref="D1413:I1413"/>
    <mergeCell ref="D1414:I1414"/>
    <mergeCell ref="D1415:I1415"/>
    <mergeCell ref="D1416:I1416"/>
    <mergeCell ref="D1417:I1417"/>
    <mergeCell ref="R1404:S1404"/>
    <mergeCell ref="R1405:S1405"/>
    <mergeCell ref="R1406:S1406"/>
    <mergeCell ref="R1408:S1408"/>
    <mergeCell ref="R1409:S1409"/>
    <mergeCell ref="R1410:S1410"/>
    <mergeCell ref="R1438:S1438"/>
    <mergeCell ref="R1439:S1439"/>
    <mergeCell ref="R1440:S1440"/>
    <mergeCell ref="R1441:S1441"/>
    <mergeCell ref="R1442:S1442"/>
    <mergeCell ref="R1443:S1443"/>
    <mergeCell ref="R1432:S1432"/>
    <mergeCell ref="R1433:S1433"/>
    <mergeCell ref="R1434:S1434"/>
    <mergeCell ref="R1435:S1435"/>
    <mergeCell ref="R1436:S1436"/>
    <mergeCell ref="R1437:S1437"/>
    <mergeCell ref="R1426:S1426"/>
    <mergeCell ref="R1427:S1427"/>
    <mergeCell ref="R1428:S1428"/>
    <mergeCell ref="R1429:S1429"/>
    <mergeCell ref="R1430:S1430"/>
    <mergeCell ref="R1431:S1431"/>
    <mergeCell ref="R1460:S1460"/>
    <mergeCell ref="R1461:S1461"/>
    <mergeCell ref="R1462:S1462"/>
    <mergeCell ref="R1463:S1463"/>
    <mergeCell ref="R1464:S1464"/>
    <mergeCell ref="R1465:S1465"/>
    <mergeCell ref="D1452:I1452"/>
    <mergeCell ref="D1453:I1453"/>
    <mergeCell ref="D1454:I1454"/>
    <mergeCell ref="D1455:I1455"/>
    <mergeCell ref="R1457:S1457"/>
    <mergeCell ref="R1459:S1459"/>
    <mergeCell ref="R1445:S1445"/>
    <mergeCell ref="R1446:S1446"/>
    <mergeCell ref="R1447:S1447"/>
    <mergeCell ref="D1449:I1449"/>
    <mergeCell ref="D1450:I1450"/>
    <mergeCell ref="D1451:I1451"/>
    <mergeCell ref="R1478:S1478"/>
    <mergeCell ref="R1479:S1479"/>
    <mergeCell ref="R1480:S1480"/>
    <mergeCell ref="R1482:S1482"/>
    <mergeCell ref="R1483:S1483"/>
    <mergeCell ref="R1484:S1484"/>
    <mergeCell ref="R1472:S1472"/>
    <mergeCell ref="R1473:S1473"/>
    <mergeCell ref="R1474:S1474"/>
    <mergeCell ref="R1475:S1475"/>
    <mergeCell ref="R1476:S1476"/>
    <mergeCell ref="R1477:S1477"/>
    <mergeCell ref="R1466:S1466"/>
    <mergeCell ref="R1467:S1467"/>
    <mergeCell ref="R1468:S1468"/>
    <mergeCell ref="R1469:S1469"/>
    <mergeCell ref="R1470:S1470"/>
    <mergeCell ref="R1471:S1471"/>
    <mergeCell ref="R1500:S1500"/>
    <mergeCell ref="R1501:S1501"/>
    <mergeCell ref="R1502:S1502"/>
    <mergeCell ref="R1503:S1503"/>
    <mergeCell ref="R1504:S1504"/>
    <mergeCell ref="R1505:S1505"/>
    <mergeCell ref="D1492:I1492"/>
    <mergeCell ref="R1494:S1494"/>
    <mergeCell ref="R1496:S1496"/>
    <mergeCell ref="R1497:S1497"/>
    <mergeCell ref="R1498:S1498"/>
    <mergeCell ref="R1499:S1499"/>
    <mergeCell ref="D1486:I1486"/>
    <mergeCell ref="D1487:I1487"/>
    <mergeCell ref="D1488:I1488"/>
    <mergeCell ref="D1489:I1489"/>
    <mergeCell ref="D1490:I1490"/>
    <mergeCell ref="D1491:I1491"/>
    <mergeCell ref="R1519:S1519"/>
    <mergeCell ref="R1520:S1520"/>
    <mergeCell ref="R1521:S1521"/>
    <mergeCell ref="D1523:I1523"/>
    <mergeCell ref="D1524:I1524"/>
    <mergeCell ref="D1525:I1525"/>
    <mergeCell ref="R1512:S1512"/>
    <mergeCell ref="R1513:S1513"/>
    <mergeCell ref="R1514:S1514"/>
    <mergeCell ref="R1515:S1515"/>
    <mergeCell ref="R1516:S1516"/>
    <mergeCell ref="R1517:S1517"/>
    <mergeCell ref="R1506:S1506"/>
    <mergeCell ref="R1507:S1507"/>
    <mergeCell ref="R1508:S1508"/>
    <mergeCell ref="R1509:S1509"/>
    <mergeCell ref="R1510:S1510"/>
    <mergeCell ref="R1511:S1511"/>
    <mergeCell ref="R1540:S1540"/>
    <mergeCell ref="R1541:S1541"/>
    <mergeCell ref="R1542:S1542"/>
    <mergeCell ref="R1543:S1543"/>
    <mergeCell ref="R1544:S1544"/>
    <mergeCell ref="R1545:S1545"/>
    <mergeCell ref="R1534:S1534"/>
    <mergeCell ref="R1535:S1535"/>
    <mergeCell ref="R1536:S1536"/>
    <mergeCell ref="R1537:S1537"/>
    <mergeCell ref="R1538:S1538"/>
    <mergeCell ref="R1539:S1539"/>
    <mergeCell ref="D1526:I1526"/>
    <mergeCell ref="D1527:I1527"/>
    <mergeCell ref="D1528:I1528"/>
    <mergeCell ref="D1529:I1529"/>
    <mergeCell ref="R1531:S1531"/>
    <mergeCell ref="R1533:S1533"/>
    <mergeCell ref="D1560:I1560"/>
    <mergeCell ref="D1561:I1561"/>
    <mergeCell ref="D1562:I1562"/>
    <mergeCell ref="D1563:I1563"/>
    <mergeCell ref="D1564:I1564"/>
    <mergeCell ref="D1565:I1565"/>
    <mergeCell ref="R1552:S1552"/>
    <mergeCell ref="R1553:S1553"/>
    <mergeCell ref="R1554:S1554"/>
    <mergeCell ref="R1556:S1556"/>
    <mergeCell ref="R1557:S1557"/>
    <mergeCell ref="R1558:S1558"/>
    <mergeCell ref="R1546:S1546"/>
    <mergeCell ref="R1547:S1547"/>
    <mergeCell ref="R1548:S1548"/>
    <mergeCell ref="R1549:S1549"/>
    <mergeCell ref="R1550:S1550"/>
    <mergeCell ref="R1551:S1551"/>
    <mergeCell ref="R1580:S1580"/>
    <mergeCell ref="R1581:S1581"/>
    <mergeCell ref="R1582:S1582"/>
    <mergeCell ref="R1583:S1583"/>
    <mergeCell ref="R1584:S1584"/>
    <mergeCell ref="R1585:S1585"/>
    <mergeCell ref="R1574:S1574"/>
    <mergeCell ref="R1575:S1575"/>
    <mergeCell ref="R1576:S1576"/>
    <mergeCell ref="R1577:S1577"/>
    <mergeCell ref="R1578:S1578"/>
    <mergeCell ref="R1579:S1579"/>
    <mergeCell ref="D1566:I1566"/>
    <mergeCell ref="R1568:S1568"/>
    <mergeCell ref="R1570:S1570"/>
    <mergeCell ref="R1571:S1571"/>
    <mergeCell ref="R1572:S1572"/>
    <mergeCell ref="R1573:S1573"/>
    <mergeCell ref="D1600:I1600"/>
    <mergeCell ref="D1601:I1601"/>
    <mergeCell ref="D1602:I1602"/>
    <mergeCell ref="D1603:I1603"/>
    <mergeCell ref="R1605:S1605"/>
    <mergeCell ref="R1607:S1607"/>
    <mergeCell ref="R1593:S1593"/>
    <mergeCell ref="R1594:S1594"/>
    <mergeCell ref="R1595:S1595"/>
    <mergeCell ref="D1597:I1597"/>
    <mergeCell ref="D1598:I1598"/>
    <mergeCell ref="D1599:I1599"/>
    <mergeCell ref="R1586:S1586"/>
    <mergeCell ref="R1587:S1587"/>
    <mergeCell ref="R1588:S1588"/>
    <mergeCell ref="R1589:S1589"/>
    <mergeCell ref="R1590:S1590"/>
    <mergeCell ref="R1591:S1591"/>
    <mergeCell ref="R1620:S1620"/>
    <mergeCell ref="R1621:S1621"/>
    <mergeCell ref="R1622:S1622"/>
    <mergeCell ref="R1623:S1623"/>
    <mergeCell ref="R1624:S1624"/>
    <mergeCell ref="R1625:S1625"/>
    <mergeCell ref="R1614:S1614"/>
    <mergeCell ref="R1615:S1615"/>
    <mergeCell ref="R1616:S1616"/>
    <mergeCell ref="R1617:S1617"/>
    <mergeCell ref="R1618:S1618"/>
    <mergeCell ref="R1619:S1619"/>
    <mergeCell ref="R1608:S1608"/>
    <mergeCell ref="R1609:S1609"/>
    <mergeCell ref="R1610:S1610"/>
    <mergeCell ref="R1611:S1611"/>
    <mergeCell ref="R1612:S1612"/>
    <mergeCell ref="R1613:S1613"/>
    <mergeCell ref="D1640:I1640"/>
    <mergeCell ref="R1642:S1642"/>
    <mergeCell ref="R1644:S1644"/>
    <mergeCell ref="R1645:S1645"/>
    <mergeCell ref="R1646:S1646"/>
    <mergeCell ref="R1647:S1647"/>
    <mergeCell ref="D1634:I1634"/>
    <mergeCell ref="D1635:I1635"/>
    <mergeCell ref="D1636:I1636"/>
    <mergeCell ref="D1637:I1637"/>
    <mergeCell ref="D1638:I1638"/>
    <mergeCell ref="D1639:I1639"/>
    <mergeCell ref="R1626:S1626"/>
    <mergeCell ref="R1627:S1627"/>
    <mergeCell ref="R1628:S1628"/>
    <mergeCell ref="R1630:S1630"/>
    <mergeCell ref="R1631:S1631"/>
    <mergeCell ref="R1632:S1632"/>
    <mergeCell ref="R1660:S1660"/>
    <mergeCell ref="R1661:S1661"/>
    <mergeCell ref="R1662:S1662"/>
    <mergeCell ref="R1663:S1663"/>
    <mergeCell ref="R1664:S1664"/>
    <mergeCell ref="R1665:S1665"/>
    <mergeCell ref="R1654:S1654"/>
    <mergeCell ref="R1655:S1655"/>
    <mergeCell ref="R1656:S1656"/>
    <mergeCell ref="R1657:S1657"/>
    <mergeCell ref="R1658:S1658"/>
    <mergeCell ref="R1659:S1659"/>
    <mergeCell ref="R1648:S1648"/>
    <mergeCell ref="R1649:S1649"/>
    <mergeCell ref="R1650:S1650"/>
    <mergeCell ref="R1651:S1651"/>
    <mergeCell ref="R1652:S1652"/>
    <mergeCell ref="R1653:S1653"/>
    <mergeCell ref="R1682:S1682"/>
    <mergeCell ref="R1683:S1683"/>
    <mergeCell ref="R1684:S1684"/>
    <mergeCell ref="R1685:S1685"/>
    <mergeCell ref="R1686:S1686"/>
    <mergeCell ref="R1687:S1687"/>
    <mergeCell ref="D1674:I1674"/>
    <mergeCell ref="D1675:I1675"/>
    <mergeCell ref="D1676:I1676"/>
    <mergeCell ref="D1677:I1677"/>
    <mergeCell ref="R1679:S1679"/>
    <mergeCell ref="R1681:S1681"/>
    <mergeCell ref="R1667:S1667"/>
    <mergeCell ref="R1668:S1668"/>
    <mergeCell ref="R1669:S1669"/>
    <mergeCell ref="D1671:I1671"/>
    <mergeCell ref="D1672:I1672"/>
    <mergeCell ref="D1673:I1673"/>
    <mergeCell ref="R1700:S1700"/>
    <mergeCell ref="R1701:S1701"/>
    <mergeCell ref="R1702:S1702"/>
    <mergeCell ref="R1704:S1704"/>
    <mergeCell ref="R1705:S1705"/>
    <mergeCell ref="R1706:S1706"/>
    <mergeCell ref="R1694:S1694"/>
    <mergeCell ref="R1695:S1695"/>
    <mergeCell ref="R1696:S1696"/>
    <mergeCell ref="R1697:S1697"/>
    <mergeCell ref="R1698:S1698"/>
    <mergeCell ref="R1699:S1699"/>
    <mergeCell ref="R1688:S1688"/>
    <mergeCell ref="R1689:S1689"/>
    <mergeCell ref="R1690:S1690"/>
    <mergeCell ref="R1691:S1691"/>
    <mergeCell ref="R1692:S1692"/>
    <mergeCell ref="R1693:S1693"/>
    <mergeCell ref="R1722:S1722"/>
    <mergeCell ref="R1723:S1723"/>
    <mergeCell ref="R1724:S1724"/>
    <mergeCell ref="R1725:S1725"/>
    <mergeCell ref="R1726:S1726"/>
    <mergeCell ref="R1727:S1727"/>
    <mergeCell ref="D1714:I1714"/>
    <mergeCell ref="R1716:S1716"/>
    <mergeCell ref="R1718:S1718"/>
    <mergeCell ref="R1719:S1719"/>
    <mergeCell ref="R1720:S1720"/>
    <mergeCell ref="R1721:S1721"/>
    <mergeCell ref="D1708:I1708"/>
    <mergeCell ref="D1709:I1709"/>
    <mergeCell ref="D1710:I1710"/>
    <mergeCell ref="D1711:I1711"/>
    <mergeCell ref="D1712:I1712"/>
    <mergeCell ref="D1713:I1713"/>
    <mergeCell ref="R1741:S1741"/>
    <mergeCell ref="R1742:S1742"/>
    <mergeCell ref="R1743:S1743"/>
    <mergeCell ref="D1745:I1745"/>
    <mergeCell ref="D1746:I1746"/>
    <mergeCell ref="D1747:I1747"/>
    <mergeCell ref="R1734:S1734"/>
    <mergeCell ref="R1735:S1735"/>
    <mergeCell ref="R1736:S1736"/>
    <mergeCell ref="R1737:S1737"/>
    <mergeCell ref="R1738:S1738"/>
    <mergeCell ref="R1739:S1739"/>
    <mergeCell ref="R1728:S1728"/>
    <mergeCell ref="R1729:S1729"/>
    <mergeCell ref="R1730:S1730"/>
    <mergeCell ref="R1731:S1731"/>
    <mergeCell ref="R1732:S1732"/>
    <mergeCell ref="R1733:S1733"/>
    <mergeCell ref="R1762:S1762"/>
    <mergeCell ref="R1763:S1763"/>
    <mergeCell ref="R1764:S1764"/>
    <mergeCell ref="R1765:S1765"/>
    <mergeCell ref="R1766:S1766"/>
    <mergeCell ref="R1767:S1767"/>
    <mergeCell ref="R1756:S1756"/>
    <mergeCell ref="R1757:S1757"/>
    <mergeCell ref="R1758:S1758"/>
    <mergeCell ref="R1759:S1759"/>
    <mergeCell ref="R1760:S1760"/>
    <mergeCell ref="R1761:S1761"/>
    <mergeCell ref="D1748:I1748"/>
    <mergeCell ref="D1749:I1749"/>
    <mergeCell ref="D1750:I1750"/>
    <mergeCell ref="D1751:I1751"/>
    <mergeCell ref="R1753:S1753"/>
    <mergeCell ref="R1755:S1755"/>
    <mergeCell ref="D1782:I1782"/>
    <mergeCell ref="D1783:I1783"/>
    <mergeCell ref="D1784:I1784"/>
    <mergeCell ref="D1785:I1785"/>
    <mergeCell ref="D1786:I1786"/>
    <mergeCell ref="D1787:I1787"/>
    <mergeCell ref="R1774:S1774"/>
    <mergeCell ref="R1775:S1775"/>
    <mergeCell ref="R1776:S1776"/>
    <mergeCell ref="R1778:S1778"/>
    <mergeCell ref="R1779:S1779"/>
    <mergeCell ref="R1780:S1780"/>
    <mergeCell ref="R1768:S1768"/>
    <mergeCell ref="R1769:S1769"/>
    <mergeCell ref="R1770:S1770"/>
    <mergeCell ref="R1771:S1771"/>
    <mergeCell ref="R1772:S1772"/>
    <mergeCell ref="R1773:S1773"/>
    <mergeCell ref="R1802:S1802"/>
    <mergeCell ref="R1803:S1803"/>
    <mergeCell ref="R1804:S1804"/>
    <mergeCell ref="R1805:S1805"/>
    <mergeCell ref="R1806:S1806"/>
    <mergeCell ref="R1807:S1807"/>
    <mergeCell ref="R1796:S1796"/>
    <mergeCell ref="R1797:S1797"/>
    <mergeCell ref="R1798:S1798"/>
    <mergeCell ref="R1799:S1799"/>
    <mergeCell ref="R1800:S1800"/>
    <mergeCell ref="R1801:S1801"/>
    <mergeCell ref="D1788:I1788"/>
    <mergeCell ref="R1790:S1790"/>
    <mergeCell ref="R1792:S1792"/>
    <mergeCell ref="R1793:S1793"/>
    <mergeCell ref="R1794:S1794"/>
    <mergeCell ref="R1795:S1795"/>
    <mergeCell ref="D1822:I1822"/>
    <mergeCell ref="D1823:I1823"/>
    <mergeCell ref="D1824:I1824"/>
    <mergeCell ref="D1825:I1825"/>
    <mergeCell ref="R1827:S1827"/>
    <mergeCell ref="R1829:S1829"/>
    <mergeCell ref="R1815:S1815"/>
    <mergeCell ref="R1816:S1816"/>
    <mergeCell ref="R1817:S1817"/>
    <mergeCell ref="D1819:I1819"/>
    <mergeCell ref="D1820:I1820"/>
    <mergeCell ref="D1821:I1821"/>
    <mergeCell ref="R1808:S1808"/>
    <mergeCell ref="R1809:S1809"/>
    <mergeCell ref="R1810:S1810"/>
    <mergeCell ref="R1811:S1811"/>
    <mergeCell ref="R1812:S1812"/>
    <mergeCell ref="R1813:S1813"/>
    <mergeCell ref="R1842:S1842"/>
    <mergeCell ref="R1843:S1843"/>
    <mergeCell ref="R1844:S1844"/>
    <mergeCell ref="R1845:S1845"/>
    <mergeCell ref="R1846:S1846"/>
    <mergeCell ref="R1847:S1847"/>
    <mergeCell ref="R1836:S1836"/>
    <mergeCell ref="R1837:S1837"/>
    <mergeCell ref="R1838:S1838"/>
    <mergeCell ref="R1839:S1839"/>
    <mergeCell ref="R1840:S1840"/>
    <mergeCell ref="R1841:S1841"/>
    <mergeCell ref="R1830:S1830"/>
    <mergeCell ref="R1831:S1831"/>
    <mergeCell ref="R1832:S1832"/>
    <mergeCell ref="R1833:S1833"/>
    <mergeCell ref="R1834:S1834"/>
    <mergeCell ref="R1835:S1835"/>
    <mergeCell ref="D1862:I1862"/>
    <mergeCell ref="R1864:S1864"/>
    <mergeCell ref="R1866:S1866"/>
    <mergeCell ref="R1867:S1867"/>
    <mergeCell ref="R1868:S1868"/>
    <mergeCell ref="R1869:S1869"/>
    <mergeCell ref="D1856:I1856"/>
    <mergeCell ref="D1857:I1857"/>
    <mergeCell ref="D1858:I1858"/>
    <mergeCell ref="D1859:I1859"/>
    <mergeCell ref="D1860:I1860"/>
    <mergeCell ref="D1861:I1861"/>
    <mergeCell ref="R1848:S1848"/>
    <mergeCell ref="R1849:S1849"/>
    <mergeCell ref="R1850:S1850"/>
    <mergeCell ref="R1852:S1852"/>
    <mergeCell ref="R1853:S1853"/>
    <mergeCell ref="R1854:S1854"/>
    <mergeCell ref="R1882:S1882"/>
    <mergeCell ref="R1883:S1883"/>
    <mergeCell ref="R1884:S1884"/>
    <mergeCell ref="R1885:S1885"/>
    <mergeCell ref="R1886:S1886"/>
    <mergeCell ref="R1887:S1887"/>
    <mergeCell ref="R1876:S1876"/>
    <mergeCell ref="R1877:S1877"/>
    <mergeCell ref="R1878:S1878"/>
    <mergeCell ref="R1879:S1879"/>
    <mergeCell ref="R1880:S1880"/>
    <mergeCell ref="R1881:S1881"/>
    <mergeCell ref="R1870:S1870"/>
    <mergeCell ref="R1871:S1871"/>
    <mergeCell ref="R1872:S1872"/>
    <mergeCell ref="R1873:S1873"/>
    <mergeCell ref="R1874:S1874"/>
    <mergeCell ref="R1875:S1875"/>
    <mergeCell ref="R1904:S1904"/>
    <mergeCell ref="R1905:S1905"/>
    <mergeCell ref="R1906:S1906"/>
    <mergeCell ref="R1907:S1907"/>
    <mergeCell ref="R1908:S1908"/>
    <mergeCell ref="R1909:S1909"/>
    <mergeCell ref="D1896:I1896"/>
    <mergeCell ref="D1897:I1897"/>
    <mergeCell ref="D1898:I1898"/>
    <mergeCell ref="D1899:I1899"/>
    <mergeCell ref="R1901:S1901"/>
    <mergeCell ref="R1903:S1903"/>
    <mergeCell ref="R1889:S1889"/>
    <mergeCell ref="R1890:S1890"/>
    <mergeCell ref="R1891:S1891"/>
    <mergeCell ref="D1893:I1893"/>
    <mergeCell ref="D1894:I1894"/>
    <mergeCell ref="D1895:I1895"/>
    <mergeCell ref="R1922:S1922"/>
    <mergeCell ref="R1923:S1923"/>
    <mergeCell ref="R1924:S1924"/>
    <mergeCell ref="R1926:S1926"/>
    <mergeCell ref="R1927:S1927"/>
    <mergeCell ref="R1928:S1928"/>
    <mergeCell ref="R1916:S1916"/>
    <mergeCell ref="R1917:S1917"/>
    <mergeCell ref="R1918:S1918"/>
    <mergeCell ref="R1919:S1919"/>
    <mergeCell ref="R1920:S1920"/>
    <mergeCell ref="R1921:S1921"/>
    <mergeCell ref="R1910:S1910"/>
    <mergeCell ref="R1911:S1911"/>
    <mergeCell ref="R1912:S1912"/>
    <mergeCell ref="R1913:S1913"/>
    <mergeCell ref="R1914:S1914"/>
    <mergeCell ref="R1915:S1915"/>
    <mergeCell ref="R1944:S1944"/>
    <mergeCell ref="R1945:S1945"/>
    <mergeCell ref="R1946:S1946"/>
    <mergeCell ref="R1947:S1947"/>
    <mergeCell ref="R1948:S1948"/>
    <mergeCell ref="R1949:S1949"/>
    <mergeCell ref="D1936:I1936"/>
    <mergeCell ref="R1938:S1938"/>
    <mergeCell ref="R1940:S1940"/>
    <mergeCell ref="R1941:S1941"/>
    <mergeCell ref="R1942:S1942"/>
    <mergeCell ref="R1943:S1943"/>
    <mergeCell ref="D1930:I1930"/>
    <mergeCell ref="D1931:I1931"/>
    <mergeCell ref="D1932:I1932"/>
    <mergeCell ref="D1933:I1933"/>
    <mergeCell ref="D1934:I1934"/>
    <mergeCell ref="D1935:I1935"/>
    <mergeCell ref="R1963:S1963"/>
    <mergeCell ref="R1964:S1964"/>
    <mergeCell ref="R1965:S1965"/>
    <mergeCell ref="D1967:I1967"/>
    <mergeCell ref="D1968:I1968"/>
    <mergeCell ref="D1969:I1969"/>
    <mergeCell ref="R1956:S1956"/>
    <mergeCell ref="R1957:S1957"/>
    <mergeCell ref="R1958:S1958"/>
    <mergeCell ref="R1959:S1959"/>
    <mergeCell ref="R1960:S1960"/>
    <mergeCell ref="R1961:S1961"/>
    <mergeCell ref="R1950:S1950"/>
    <mergeCell ref="R1951:S1951"/>
    <mergeCell ref="R1952:S1952"/>
    <mergeCell ref="R1953:S1953"/>
    <mergeCell ref="R1954:S1954"/>
    <mergeCell ref="R1955:S1955"/>
    <mergeCell ref="R1984:S1984"/>
    <mergeCell ref="R1985:S1985"/>
    <mergeCell ref="R1986:S1986"/>
    <mergeCell ref="R1987:S1987"/>
    <mergeCell ref="R1988:S1988"/>
    <mergeCell ref="R1989:S1989"/>
    <mergeCell ref="R1978:S1978"/>
    <mergeCell ref="R1979:S1979"/>
    <mergeCell ref="R1980:S1980"/>
    <mergeCell ref="R1981:S1981"/>
    <mergeCell ref="R1982:S1982"/>
    <mergeCell ref="R1983:S1983"/>
    <mergeCell ref="D1970:I1970"/>
    <mergeCell ref="D1971:I1971"/>
    <mergeCell ref="D1972:I1972"/>
    <mergeCell ref="D1973:I1973"/>
    <mergeCell ref="R1975:S1975"/>
    <mergeCell ref="R1977:S1977"/>
    <mergeCell ref="D2004:I2004"/>
    <mergeCell ref="D2005:I2005"/>
    <mergeCell ref="D2006:I2006"/>
    <mergeCell ref="D2007:I2007"/>
    <mergeCell ref="D2008:I2008"/>
    <mergeCell ref="D2009:I2009"/>
    <mergeCell ref="R1996:S1996"/>
    <mergeCell ref="R1997:S1997"/>
    <mergeCell ref="R1998:S1998"/>
    <mergeCell ref="R2000:S2000"/>
    <mergeCell ref="R2001:S2001"/>
    <mergeCell ref="R2002:S2002"/>
    <mergeCell ref="R1990:S1990"/>
    <mergeCell ref="R1991:S1991"/>
    <mergeCell ref="R1992:S1992"/>
    <mergeCell ref="R1993:S1993"/>
    <mergeCell ref="R1994:S1994"/>
    <mergeCell ref="R1995:S1995"/>
    <mergeCell ref="R2024:S2024"/>
    <mergeCell ref="R2025:S2025"/>
    <mergeCell ref="R2026:S2026"/>
    <mergeCell ref="R2027:S2027"/>
    <mergeCell ref="R2028:S2028"/>
    <mergeCell ref="R2029:S2029"/>
    <mergeCell ref="R2018:S2018"/>
    <mergeCell ref="R2019:S2019"/>
    <mergeCell ref="R2020:S2020"/>
    <mergeCell ref="R2021:S2021"/>
    <mergeCell ref="R2022:S2022"/>
    <mergeCell ref="R2023:S2023"/>
    <mergeCell ref="D2010:I2010"/>
    <mergeCell ref="R2012:S2012"/>
    <mergeCell ref="R2014:S2014"/>
    <mergeCell ref="R2015:S2015"/>
    <mergeCell ref="R2016:S2016"/>
    <mergeCell ref="R2017:S2017"/>
    <mergeCell ref="D2044:I2044"/>
    <mergeCell ref="D2045:I2045"/>
    <mergeCell ref="D2046:I2046"/>
    <mergeCell ref="D2047:I2047"/>
    <mergeCell ref="R2049:S2049"/>
    <mergeCell ref="R2051:S2051"/>
    <mergeCell ref="R2037:S2037"/>
    <mergeCell ref="R2038:S2038"/>
    <mergeCell ref="R2039:S2039"/>
    <mergeCell ref="D2041:I2041"/>
    <mergeCell ref="D2042:I2042"/>
    <mergeCell ref="D2043:I2043"/>
    <mergeCell ref="R2030:S2030"/>
    <mergeCell ref="R2031:S2031"/>
    <mergeCell ref="R2032:S2032"/>
    <mergeCell ref="R2033:S2033"/>
    <mergeCell ref="R2034:S2034"/>
    <mergeCell ref="R2035:S2035"/>
    <mergeCell ref="R2064:S2064"/>
    <mergeCell ref="R2065:S2065"/>
    <mergeCell ref="R2066:S2066"/>
    <mergeCell ref="R2067:S2067"/>
    <mergeCell ref="R2068:S2068"/>
    <mergeCell ref="R2069:S2069"/>
    <mergeCell ref="R2058:S2058"/>
    <mergeCell ref="R2059:S2059"/>
    <mergeCell ref="R2060:S2060"/>
    <mergeCell ref="R2061:S2061"/>
    <mergeCell ref="R2062:S2062"/>
    <mergeCell ref="R2063:S2063"/>
    <mergeCell ref="R2052:S2052"/>
    <mergeCell ref="R2053:S2053"/>
    <mergeCell ref="R2054:S2054"/>
    <mergeCell ref="R2055:S2055"/>
    <mergeCell ref="R2056:S2056"/>
    <mergeCell ref="R2057:S2057"/>
    <mergeCell ref="D2084:I2084"/>
    <mergeCell ref="R2086:S2086"/>
    <mergeCell ref="R2088:S2088"/>
    <mergeCell ref="R2089:S2089"/>
    <mergeCell ref="R2090:S2090"/>
    <mergeCell ref="R2091:S2091"/>
    <mergeCell ref="D2078:I2078"/>
    <mergeCell ref="D2079:I2079"/>
    <mergeCell ref="D2080:I2080"/>
    <mergeCell ref="D2081:I2081"/>
    <mergeCell ref="D2082:I2082"/>
    <mergeCell ref="D2083:I2083"/>
    <mergeCell ref="R2070:S2070"/>
    <mergeCell ref="R2071:S2071"/>
    <mergeCell ref="R2072:S2072"/>
    <mergeCell ref="R2074:S2074"/>
    <mergeCell ref="R2075:S2075"/>
    <mergeCell ref="R2076:S2076"/>
    <mergeCell ref="R2104:S2104"/>
    <mergeCell ref="R2105:S2105"/>
    <mergeCell ref="R2106:S2106"/>
    <mergeCell ref="R2107:S2107"/>
    <mergeCell ref="R2108:S2108"/>
    <mergeCell ref="R2109:S2109"/>
    <mergeCell ref="R2098:S2098"/>
    <mergeCell ref="R2099:S2099"/>
    <mergeCell ref="R2100:S2100"/>
    <mergeCell ref="R2101:S2101"/>
    <mergeCell ref="R2102:S2102"/>
    <mergeCell ref="R2103:S2103"/>
    <mergeCell ref="R2092:S2092"/>
    <mergeCell ref="R2093:S2093"/>
    <mergeCell ref="R2094:S2094"/>
    <mergeCell ref="R2095:S2095"/>
    <mergeCell ref="R2096:S2096"/>
    <mergeCell ref="R2097:S2097"/>
    <mergeCell ref="R2126:S2126"/>
    <mergeCell ref="R2127:S2127"/>
    <mergeCell ref="R2128:S2128"/>
    <mergeCell ref="R2129:S2129"/>
    <mergeCell ref="R2130:S2130"/>
    <mergeCell ref="R2131:S2131"/>
    <mergeCell ref="D2118:I2118"/>
    <mergeCell ref="D2119:I2119"/>
    <mergeCell ref="D2120:I2120"/>
    <mergeCell ref="D2121:I2121"/>
    <mergeCell ref="R2123:S2123"/>
    <mergeCell ref="R2125:S2125"/>
    <mergeCell ref="R2111:S2111"/>
    <mergeCell ref="R2112:S2112"/>
    <mergeCell ref="R2113:S2113"/>
    <mergeCell ref="D2115:I2115"/>
    <mergeCell ref="D2116:I2116"/>
    <mergeCell ref="D2117:I2117"/>
    <mergeCell ref="R2144:S2144"/>
    <mergeCell ref="R2145:S2145"/>
    <mergeCell ref="R2146:S2146"/>
    <mergeCell ref="R2148:S2148"/>
    <mergeCell ref="R2149:S2149"/>
    <mergeCell ref="R2150:S2150"/>
    <mergeCell ref="R2138:S2138"/>
    <mergeCell ref="R2139:S2139"/>
    <mergeCell ref="R2140:S2140"/>
    <mergeCell ref="R2141:S2141"/>
    <mergeCell ref="R2142:S2142"/>
    <mergeCell ref="R2143:S2143"/>
    <mergeCell ref="R2132:S2132"/>
    <mergeCell ref="R2133:S2133"/>
    <mergeCell ref="R2134:S2134"/>
    <mergeCell ref="R2135:S2135"/>
    <mergeCell ref="R2136:S2136"/>
    <mergeCell ref="R2137:S2137"/>
    <mergeCell ref="R2166:S2166"/>
    <mergeCell ref="R2167:S2167"/>
    <mergeCell ref="R2168:S2168"/>
    <mergeCell ref="R2169:S2169"/>
    <mergeCell ref="R2170:S2170"/>
    <mergeCell ref="R2171:S2171"/>
    <mergeCell ref="D2158:I2158"/>
    <mergeCell ref="R2160:S2160"/>
    <mergeCell ref="R2162:S2162"/>
    <mergeCell ref="R2163:S2163"/>
    <mergeCell ref="R2164:S2164"/>
    <mergeCell ref="R2165:S2165"/>
    <mergeCell ref="D2152:I2152"/>
    <mergeCell ref="D2153:I2153"/>
    <mergeCell ref="D2154:I2154"/>
    <mergeCell ref="D2155:I2155"/>
    <mergeCell ref="D2156:I2156"/>
    <mergeCell ref="D2157:I2157"/>
    <mergeCell ref="R2185:S2185"/>
    <mergeCell ref="R2186:S2186"/>
    <mergeCell ref="R2187:S2187"/>
    <mergeCell ref="D2189:I2189"/>
    <mergeCell ref="D2190:I2190"/>
    <mergeCell ref="D2191:I2191"/>
    <mergeCell ref="R2178:S2178"/>
    <mergeCell ref="R2179:S2179"/>
    <mergeCell ref="R2180:S2180"/>
    <mergeCell ref="R2181:S2181"/>
    <mergeCell ref="R2182:S2182"/>
    <mergeCell ref="R2183:S2183"/>
    <mergeCell ref="R2172:S2172"/>
    <mergeCell ref="R2173:S2173"/>
    <mergeCell ref="R2174:S2174"/>
    <mergeCell ref="R2175:S2175"/>
    <mergeCell ref="R2176:S2176"/>
    <mergeCell ref="R2177:S2177"/>
    <mergeCell ref="R2206:S2206"/>
    <mergeCell ref="R2207:S2207"/>
    <mergeCell ref="R2208:S2208"/>
    <mergeCell ref="R2209:S2209"/>
    <mergeCell ref="R2210:S2210"/>
    <mergeCell ref="R2211:S2211"/>
    <mergeCell ref="R2200:S2200"/>
    <mergeCell ref="R2201:S2201"/>
    <mergeCell ref="R2202:S2202"/>
    <mergeCell ref="R2203:S2203"/>
    <mergeCell ref="R2204:S2204"/>
    <mergeCell ref="R2205:S2205"/>
    <mergeCell ref="D2192:I2192"/>
    <mergeCell ref="D2193:I2193"/>
    <mergeCell ref="D2194:I2194"/>
    <mergeCell ref="D2195:I2195"/>
    <mergeCell ref="R2197:S2197"/>
    <mergeCell ref="R2199:S2199"/>
    <mergeCell ref="D2226:I2226"/>
    <mergeCell ref="D2227:I2227"/>
    <mergeCell ref="D2228:I2228"/>
    <mergeCell ref="D2229:I2229"/>
    <mergeCell ref="D2230:I2230"/>
    <mergeCell ref="D2231:I2231"/>
    <mergeCell ref="R2218:S2218"/>
    <mergeCell ref="R2219:S2219"/>
    <mergeCell ref="R2220:S2220"/>
    <mergeCell ref="R2222:S2222"/>
    <mergeCell ref="R2223:S2223"/>
    <mergeCell ref="R2224:S2224"/>
    <mergeCell ref="R2212:S2212"/>
    <mergeCell ref="R2213:S2213"/>
    <mergeCell ref="R2214:S2214"/>
    <mergeCell ref="R2215:S2215"/>
    <mergeCell ref="R2216:S2216"/>
    <mergeCell ref="R2217:S2217"/>
    <mergeCell ref="R2246:S2246"/>
    <mergeCell ref="R2247:S2247"/>
    <mergeCell ref="R2248:S2248"/>
    <mergeCell ref="R2249:S2249"/>
    <mergeCell ref="R2250:S2250"/>
    <mergeCell ref="R2251:S2251"/>
    <mergeCell ref="R2240:S2240"/>
    <mergeCell ref="R2241:S2241"/>
    <mergeCell ref="R2242:S2242"/>
    <mergeCell ref="R2243:S2243"/>
    <mergeCell ref="R2244:S2244"/>
    <mergeCell ref="R2245:S2245"/>
    <mergeCell ref="D2232:I2232"/>
    <mergeCell ref="R2234:S2234"/>
    <mergeCell ref="R2236:S2236"/>
    <mergeCell ref="R2237:S2237"/>
    <mergeCell ref="R2238:S2238"/>
    <mergeCell ref="R2239:S2239"/>
    <mergeCell ref="D2266:I2266"/>
    <mergeCell ref="D2267:I2267"/>
    <mergeCell ref="D2268:I2268"/>
    <mergeCell ref="D2269:I2269"/>
    <mergeCell ref="R2271:S2271"/>
    <mergeCell ref="R2273:S2273"/>
    <mergeCell ref="R2259:S2259"/>
    <mergeCell ref="R2260:S2260"/>
    <mergeCell ref="R2261:S2261"/>
    <mergeCell ref="D2263:I2263"/>
    <mergeCell ref="D2264:I2264"/>
    <mergeCell ref="D2265:I2265"/>
    <mergeCell ref="R2252:S2252"/>
    <mergeCell ref="R2253:S2253"/>
    <mergeCell ref="R2254:S2254"/>
    <mergeCell ref="R2255:S2255"/>
    <mergeCell ref="R2256:S2256"/>
    <mergeCell ref="R2257:S2257"/>
    <mergeCell ref="R2286:S2286"/>
    <mergeCell ref="R2287:S2287"/>
    <mergeCell ref="R2288:S2288"/>
    <mergeCell ref="R2289:S2289"/>
    <mergeCell ref="R2290:S2290"/>
    <mergeCell ref="R2291:S2291"/>
    <mergeCell ref="R2280:S2280"/>
    <mergeCell ref="R2281:S2281"/>
    <mergeCell ref="R2282:S2282"/>
    <mergeCell ref="R2283:S2283"/>
    <mergeCell ref="R2284:S2284"/>
    <mergeCell ref="R2285:S2285"/>
    <mergeCell ref="R2274:S2274"/>
    <mergeCell ref="R2275:S2275"/>
    <mergeCell ref="R2276:S2276"/>
    <mergeCell ref="R2277:S2277"/>
    <mergeCell ref="R2278:S2278"/>
    <mergeCell ref="R2279:S2279"/>
    <mergeCell ref="D2306:I2306"/>
    <mergeCell ref="R2308:S2308"/>
    <mergeCell ref="R2310:S2310"/>
    <mergeCell ref="R2311:S2311"/>
    <mergeCell ref="R2312:S2312"/>
    <mergeCell ref="R2313:S2313"/>
    <mergeCell ref="D2300:I2300"/>
    <mergeCell ref="D2301:I2301"/>
    <mergeCell ref="D2302:I2302"/>
    <mergeCell ref="D2303:I2303"/>
    <mergeCell ref="D2304:I2304"/>
    <mergeCell ref="D2305:I2305"/>
    <mergeCell ref="R2292:S2292"/>
    <mergeCell ref="R2293:S2293"/>
    <mergeCell ref="R2294:S2294"/>
    <mergeCell ref="R2296:S2296"/>
    <mergeCell ref="R2297:S2297"/>
    <mergeCell ref="R2298:S2298"/>
    <mergeCell ref="R2326:S2326"/>
    <mergeCell ref="R2327:S2327"/>
    <mergeCell ref="R2328:S2328"/>
    <mergeCell ref="R2329:S2329"/>
    <mergeCell ref="R2330:S2330"/>
    <mergeCell ref="R2331:S2331"/>
    <mergeCell ref="R2320:S2320"/>
    <mergeCell ref="R2321:S2321"/>
    <mergeCell ref="R2322:S2322"/>
    <mergeCell ref="R2323:S2323"/>
    <mergeCell ref="R2324:S2324"/>
    <mergeCell ref="R2325:S2325"/>
    <mergeCell ref="R2314:S2314"/>
    <mergeCell ref="R2315:S2315"/>
    <mergeCell ref="R2316:S2316"/>
    <mergeCell ref="R2317:S2317"/>
    <mergeCell ref="R2318:S2318"/>
    <mergeCell ref="R2319:S2319"/>
    <mergeCell ref="R2348:S2348"/>
    <mergeCell ref="R2349:S2349"/>
    <mergeCell ref="R2350:S2350"/>
    <mergeCell ref="R2351:S2351"/>
    <mergeCell ref="R2352:S2352"/>
    <mergeCell ref="R2353:S2353"/>
    <mergeCell ref="D2340:I2340"/>
    <mergeCell ref="D2341:I2341"/>
    <mergeCell ref="D2342:I2342"/>
    <mergeCell ref="D2343:I2343"/>
    <mergeCell ref="R2345:S2345"/>
    <mergeCell ref="R2347:S2347"/>
    <mergeCell ref="R2333:S2333"/>
    <mergeCell ref="R2334:S2334"/>
    <mergeCell ref="R2335:S2335"/>
    <mergeCell ref="D2337:I2337"/>
    <mergeCell ref="D2338:I2338"/>
    <mergeCell ref="D2339:I2339"/>
    <mergeCell ref="R2366:S2366"/>
    <mergeCell ref="R2367:S2367"/>
    <mergeCell ref="R2368:S2368"/>
    <mergeCell ref="R2370:S2370"/>
    <mergeCell ref="R2371:S2371"/>
    <mergeCell ref="R2372:S2372"/>
    <mergeCell ref="R2360:S2360"/>
    <mergeCell ref="R2361:S2361"/>
    <mergeCell ref="R2362:S2362"/>
    <mergeCell ref="R2363:S2363"/>
    <mergeCell ref="R2364:S2364"/>
    <mergeCell ref="R2365:S2365"/>
    <mergeCell ref="R2354:S2354"/>
    <mergeCell ref="R2355:S2355"/>
    <mergeCell ref="R2356:S2356"/>
    <mergeCell ref="R2357:S2357"/>
    <mergeCell ref="R2358:S2358"/>
    <mergeCell ref="R2359:S2359"/>
    <mergeCell ref="R2388:S2388"/>
    <mergeCell ref="R2389:S2389"/>
    <mergeCell ref="R2390:S2390"/>
    <mergeCell ref="R2391:S2391"/>
    <mergeCell ref="R2392:S2392"/>
    <mergeCell ref="R2393:S2393"/>
    <mergeCell ref="D2380:I2380"/>
    <mergeCell ref="R2382:S2382"/>
    <mergeCell ref="R2384:S2384"/>
    <mergeCell ref="R2385:S2385"/>
    <mergeCell ref="R2386:S2386"/>
    <mergeCell ref="R2387:S2387"/>
    <mergeCell ref="D2374:I2374"/>
    <mergeCell ref="D2375:I2375"/>
    <mergeCell ref="D2376:I2376"/>
    <mergeCell ref="D2377:I2377"/>
    <mergeCell ref="D2378:I2378"/>
    <mergeCell ref="D2379:I2379"/>
    <mergeCell ref="R2407:S2407"/>
    <mergeCell ref="R2408:S2408"/>
    <mergeCell ref="R2409:S2409"/>
    <mergeCell ref="D2411:I2411"/>
    <mergeCell ref="D2412:I2412"/>
    <mergeCell ref="D2413:I2413"/>
    <mergeCell ref="R2400:S2400"/>
    <mergeCell ref="R2401:S2401"/>
    <mergeCell ref="R2402:S2402"/>
    <mergeCell ref="R2403:S2403"/>
    <mergeCell ref="R2404:S2404"/>
    <mergeCell ref="R2405:S2405"/>
    <mergeCell ref="R2394:S2394"/>
    <mergeCell ref="R2395:S2395"/>
    <mergeCell ref="R2396:S2396"/>
    <mergeCell ref="R2397:S2397"/>
    <mergeCell ref="R2398:S2398"/>
    <mergeCell ref="R2399:S2399"/>
    <mergeCell ref="R2428:S2428"/>
    <mergeCell ref="R2429:S2429"/>
    <mergeCell ref="R2430:S2430"/>
    <mergeCell ref="R2431:S2431"/>
    <mergeCell ref="R2432:S2432"/>
    <mergeCell ref="R2433:S2433"/>
    <mergeCell ref="R2422:S2422"/>
    <mergeCell ref="R2423:S2423"/>
    <mergeCell ref="R2424:S2424"/>
    <mergeCell ref="R2425:S2425"/>
    <mergeCell ref="R2426:S2426"/>
    <mergeCell ref="R2427:S2427"/>
    <mergeCell ref="D2414:I2414"/>
    <mergeCell ref="D2415:I2415"/>
    <mergeCell ref="D2416:I2416"/>
    <mergeCell ref="D2417:I2417"/>
    <mergeCell ref="R2419:S2419"/>
    <mergeCell ref="R2421:S2421"/>
    <mergeCell ref="D2448:I2448"/>
    <mergeCell ref="D2449:I2449"/>
    <mergeCell ref="D2450:I2450"/>
    <mergeCell ref="D2451:I2451"/>
    <mergeCell ref="D2452:I2452"/>
    <mergeCell ref="D2453:I2453"/>
    <mergeCell ref="R2440:S2440"/>
    <mergeCell ref="R2441:S2441"/>
    <mergeCell ref="R2442:S2442"/>
    <mergeCell ref="R2444:S2444"/>
    <mergeCell ref="R2445:S2445"/>
    <mergeCell ref="R2446:S2446"/>
    <mergeCell ref="R2434:S2434"/>
    <mergeCell ref="R2435:S2435"/>
    <mergeCell ref="R2436:S2436"/>
    <mergeCell ref="R2437:S2437"/>
    <mergeCell ref="R2438:S2438"/>
    <mergeCell ref="R2439:S2439"/>
    <mergeCell ref="R2468:S2468"/>
    <mergeCell ref="R2469:S2469"/>
    <mergeCell ref="R2470:S2470"/>
    <mergeCell ref="R2471:S2471"/>
    <mergeCell ref="R2472:S2472"/>
    <mergeCell ref="R2473:S2473"/>
    <mergeCell ref="R2462:S2462"/>
    <mergeCell ref="R2463:S2463"/>
    <mergeCell ref="R2464:S2464"/>
    <mergeCell ref="R2465:S2465"/>
    <mergeCell ref="R2466:S2466"/>
    <mergeCell ref="R2467:S2467"/>
    <mergeCell ref="D2454:I2454"/>
    <mergeCell ref="R2456:S2456"/>
    <mergeCell ref="R2458:S2458"/>
    <mergeCell ref="R2459:S2459"/>
    <mergeCell ref="R2460:S2460"/>
    <mergeCell ref="R2461:S2461"/>
    <mergeCell ref="D2488:I2488"/>
    <mergeCell ref="D2489:I2489"/>
    <mergeCell ref="D2490:I2490"/>
    <mergeCell ref="D2491:I2491"/>
    <mergeCell ref="R2493:S2493"/>
    <mergeCell ref="R2495:S2495"/>
    <mergeCell ref="R2481:S2481"/>
    <mergeCell ref="R2482:S2482"/>
    <mergeCell ref="R2483:S2483"/>
    <mergeCell ref="D2485:I2485"/>
    <mergeCell ref="D2486:I2486"/>
    <mergeCell ref="D2487:I2487"/>
    <mergeCell ref="R2474:S2474"/>
    <mergeCell ref="R2475:S2475"/>
    <mergeCell ref="R2476:S2476"/>
    <mergeCell ref="R2477:S2477"/>
    <mergeCell ref="R2478:S2478"/>
    <mergeCell ref="R2479:S2479"/>
    <mergeCell ref="R2508:S2508"/>
    <mergeCell ref="R2509:S2509"/>
    <mergeCell ref="R2510:S2510"/>
    <mergeCell ref="R2511:S2511"/>
    <mergeCell ref="R2512:S2512"/>
    <mergeCell ref="R2513:S2513"/>
    <mergeCell ref="R2502:S2502"/>
    <mergeCell ref="R2503:S2503"/>
    <mergeCell ref="R2504:S2504"/>
    <mergeCell ref="R2505:S2505"/>
    <mergeCell ref="R2506:S2506"/>
    <mergeCell ref="R2507:S2507"/>
    <mergeCell ref="R2496:S2496"/>
    <mergeCell ref="R2497:S2497"/>
    <mergeCell ref="R2498:S2498"/>
    <mergeCell ref="R2499:S2499"/>
    <mergeCell ref="R2500:S2500"/>
    <mergeCell ref="R2501:S2501"/>
    <mergeCell ref="D2528:I2528"/>
    <mergeCell ref="R2530:S2530"/>
    <mergeCell ref="R2532:S2532"/>
    <mergeCell ref="R2533:S2533"/>
    <mergeCell ref="R2534:S2534"/>
    <mergeCell ref="R2535:S2535"/>
    <mergeCell ref="D2522:I2522"/>
    <mergeCell ref="D2523:I2523"/>
    <mergeCell ref="D2524:I2524"/>
    <mergeCell ref="D2525:I2525"/>
    <mergeCell ref="D2526:I2526"/>
    <mergeCell ref="D2527:I2527"/>
    <mergeCell ref="R2514:S2514"/>
    <mergeCell ref="R2515:S2515"/>
    <mergeCell ref="R2516:S2516"/>
    <mergeCell ref="R2518:S2518"/>
    <mergeCell ref="R2519:S2519"/>
    <mergeCell ref="R2520:S2520"/>
    <mergeCell ref="R2548:S2548"/>
    <mergeCell ref="R2549:S2549"/>
    <mergeCell ref="R2550:S2550"/>
    <mergeCell ref="R2551:S2551"/>
    <mergeCell ref="R2552:S2552"/>
    <mergeCell ref="R2553:S2553"/>
    <mergeCell ref="R2542:S2542"/>
    <mergeCell ref="R2543:S2543"/>
    <mergeCell ref="R2544:S2544"/>
    <mergeCell ref="R2545:S2545"/>
    <mergeCell ref="R2546:S2546"/>
    <mergeCell ref="R2547:S2547"/>
    <mergeCell ref="R2536:S2536"/>
    <mergeCell ref="R2537:S2537"/>
    <mergeCell ref="R2538:S2538"/>
    <mergeCell ref="R2539:S2539"/>
    <mergeCell ref="R2540:S2540"/>
    <mergeCell ref="R2541:S2541"/>
    <mergeCell ref="R2570:S2570"/>
    <mergeCell ref="R2571:S2571"/>
    <mergeCell ref="R2572:S2572"/>
    <mergeCell ref="R2573:S2573"/>
    <mergeCell ref="R2574:S2574"/>
    <mergeCell ref="R2575:S2575"/>
    <mergeCell ref="D2562:I2562"/>
    <mergeCell ref="D2563:I2563"/>
    <mergeCell ref="D2564:I2564"/>
    <mergeCell ref="D2565:I2565"/>
    <mergeCell ref="R2567:S2567"/>
    <mergeCell ref="R2569:S2569"/>
    <mergeCell ref="R2555:S2555"/>
    <mergeCell ref="R2556:S2556"/>
    <mergeCell ref="R2557:S2557"/>
    <mergeCell ref="D2559:I2559"/>
    <mergeCell ref="D2560:I2560"/>
    <mergeCell ref="D2561:I2561"/>
    <mergeCell ref="R2588:S2588"/>
    <mergeCell ref="R2589:S2589"/>
    <mergeCell ref="R2590:S2590"/>
    <mergeCell ref="R2592:S2592"/>
    <mergeCell ref="R2593:S2593"/>
    <mergeCell ref="R2594:S2594"/>
    <mergeCell ref="R2582:S2582"/>
    <mergeCell ref="R2583:S2583"/>
    <mergeCell ref="R2584:S2584"/>
    <mergeCell ref="R2585:S2585"/>
    <mergeCell ref="R2586:S2586"/>
    <mergeCell ref="R2587:S2587"/>
    <mergeCell ref="R2576:S2576"/>
    <mergeCell ref="R2577:S2577"/>
    <mergeCell ref="R2578:S2578"/>
    <mergeCell ref="R2579:S2579"/>
    <mergeCell ref="R2580:S2580"/>
    <mergeCell ref="R2581:S2581"/>
    <mergeCell ref="R2610:S2610"/>
    <mergeCell ref="R2611:S2611"/>
    <mergeCell ref="R2612:S2612"/>
    <mergeCell ref="R2613:S2613"/>
    <mergeCell ref="R2614:S2614"/>
    <mergeCell ref="R2615:S2615"/>
    <mergeCell ref="D2602:I2602"/>
    <mergeCell ref="R2604:S2604"/>
    <mergeCell ref="R2606:S2606"/>
    <mergeCell ref="R2607:S2607"/>
    <mergeCell ref="R2608:S2608"/>
    <mergeCell ref="R2609:S2609"/>
    <mergeCell ref="D2596:I2596"/>
    <mergeCell ref="D2597:I2597"/>
    <mergeCell ref="D2598:I2598"/>
    <mergeCell ref="D2599:I2599"/>
    <mergeCell ref="D2600:I2600"/>
    <mergeCell ref="D2601:I2601"/>
    <mergeCell ref="R2629:S2629"/>
    <mergeCell ref="R2630:S2630"/>
    <mergeCell ref="R2631:S2631"/>
    <mergeCell ref="D2633:I2633"/>
    <mergeCell ref="D2634:I2634"/>
    <mergeCell ref="D2635:I2635"/>
    <mergeCell ref="R2622:S2622"/>
    <mergeCell ref="R2623:S2623"/>
    <mergeCell ref="R2624:S2624"/>
    <mergeCell ref="R2625:S2625"/>
    <mergeCell ref="R2626:S2626"/>
    <mergeCell ref="R2627:S2627"/>
    <mergeCell ref="R2616:S2616"/>
    <mergeCell ref="R2617:S2617"/>
    <mergeCell ref="R2618:S2618"/>
    <mergeCell ref="R2619:S2619"/>
    <mergeCell ref="R2620:S2620"/>
    <mergeCell ref="R2621:S2621"/>
    <mergeCell ref="R2650:S2650"/>
    <mergeCell ref="R2651:S2651"/>
    <mergeCell ref="R2652:S2652"/>
    <mergeCell ref="R2653:S2653"/>
    <mergeCell ref="R2654:S2654"/>
    <mergeCell ref="R2655:S2655"/>
    <mergeCell ref="R2644:S2644"/>
    <mergeCell ref="R2645:S2645"/>
    <mergeCell ref="R2646:S2646"/>
    <mergeCell ref="R2647:S2647"/>
    <mergeCell ref="R2648:S2648"/>
    <mergeCell ref="R2649:S2649"/>
    <mergeCell ref="D2636:I2636"/>
    <mergeCell ref="D2637:I2637"/>
    <mergeCell ref="D2638:I2638"/>
    <mergeCell ref="D2639:I2639"/>
    <mergeCell ref="R2641:S2641"/>
    <mergeCell ref="R2643:S2643"/>
    <mergeCell ref="D2670:I2670"/>
    <mergeCell ref="D2671:I2671"/>
    <mergeCell ref="D2672:I2672"/>
    <mergeCell ref="D2673:I2673"/>
    <mergeCell ref="D2674:I2674"/>
    <mergeCell ref="D2675:I2675"/>
    <mergeCell ref="R2662:S2662"/>
    <mergeCell ref="R2663:S2663"/>
    <mergeCell ref="R2664:S2664"/>
    <mergeCell ref="R2666:S2666"/>
    <mergeCell ref="R2667:S2667"/>
    <mergeCell ref="R2668:S2668"/>
    <mergeCell ref="R2656:S2656"/>
    <mergeCell ref="R2657:S2657"/>
    <mergeCell ref="R2658:S2658"/>
    <mergeCell ref="R2659:S2659"/>
    <mergeCell ref="R2660:S2660"/>
    <mergeCell ref="R2661:S2661"/>
    <mergeCell ref="R2690:S2690"/>
    <mergeCell ref="R2691:S2691"/>
    <mergeCell ref="R2692:S2692"/>
    <mergeCell ref="R2693:S2693"/>
    <mergeCell ref="R2694:S2694"/>
    <mergeCell ref="R2695:S2695"/>
    <mergeCell ref="R2684:S2684"/>
    <mergeCell ref="R2685:S2685"/>
    <mergeCell ref="R2686:S2686"/>
    <mergeCell ref="R2687:S2687"/>
    <mergeCell ref="R2688:S2688"/>
    <mergeCell ref="R2689:S2689"/>
    <mergeCell ref="D2676:I2676"/>
    <mergeCell ref="R2678:S2678"/>
    <mergeCell ref="R2680:S2680"/>
    <mergeCell ref="R2681:S2681"/>
    <mergeCell ref="R2682:S2682"/>
    <mergeCell ref="R2683:S2683"/>
    <mergeCell ref="D2710:I2710"/>
    <mergeCell ref="D2711:I2711"/>
    <mergeCell ref="D2712:I2712"/>
    <mergeCell ref="D2713:I2713"/>
    <mergeCell ref="R2715:S2715"/>
    <mergeCell ref="R2717:S2717"/>
    <mergeCell ref="R2703:S2703"/>
    <mergeCell ref="R2704:S2704"/>
    <mergeCell ref="R2705:S2705"/>
    <mergeCell ref="D2707:I2707"/>
    <mergeCell ref="D2708:I2708"/>
    <mergeCell ref="D2709:I2709"/>
    <mergeCell ref="R2696:S2696"/>
    <mergeCell ref="R2697:S2697"/>
    <mergeCell ref="R2698:S2698"/>
    <mergeCell ref="R2699:S2699"/>
    <mergeCell ref="R2700:S2700"/>
    <mergeCell ref="R2701:S2701"/>
    <mergeCell ref="R2730:S2730"/>
    <mergeCell ref="R2731:S2731"/>
    <mergeCell ref="R2732:S2732"/>
    <mergeCell ref="R2733:S2733"/>
    <mergeCell ref="R2734:S2734"/>
    <mergeCell ref="R2735:S2735"/>
    <mergeCell ref="R2724:S2724"/>
    <mergeCell ref="R2725:S2725"/>
    <mergeCell ref="R2726:S2726"/>
    <mergeCell ref="R2727:S2727"/>
    <mergeCell ref="R2728:S2728"/>
    <mergeCell ref="R2729:S2729"/>
    <mergeCell ref="R2718:S2718"/>
    <mergeCell ref="R2719:S2719"/>
    <mergeCell ref="R2720:S2720"/>
    <mergeCell ref="R2721:S2721"/>
    <mergeCell ref="R2722:S2722"/>
    <mergeCell ref="R2723:S2723"/>
    <mergeCell ref="D2750:I2750"/>
    <mergeCell ref="R2752:S2752"/>
    <mergeCell ref="R2754:S2754"/>
    <mergeCell ref="R2755:S2755"/>
    <mergeCell ref="R2756:S2756"/>
    <mergeCell ref="R2757:S2757"/>
    <mergeCell ref="D2744:I2744"/>
    <mergeCell ref="D2745:I2745"/>
    <mergeCell ref="D2746:I2746"/>
    <mergeCell ref="D2747:I2747"/>
    <mergeCell ref="D2748:I2748"/>
    <mergeCell ref="D2749:I2749"/>
    <mergeCell ref="R2736:S2736"/>
    <mergeCell ref="R2737:S2737"/>
    <mergeCell ref="R2738:S2738"/>
    <mergeCell ref="R2740:S2740"/>
    <mergeCell ref="R2741:S2741"/>
    <mergeCell ref="R2742:S2742"/>
    <mergeCell ref="R2770:S2770"/>
    <mergeCell ref="R2771:S2771"/>
    <mergeCell ref="R2772:S2772"/>
    <mergeCell ref="R2773:S2773"/>
    <mergeCell ref="R2774:S2774"/>
    <mergeCell ref="R2775:S2775"/>
    <mergeCell ref="R2764:S2764"/>
    <mergeCell ref="R2765:S2765"/>
    <mergeCell ref="R2766:S2766"/>
    <mergeCell ref="R2767:S2767"/>
    <mergeCell ref="R2768:S2768"/>
    <mergeCell ref="R2769:S2769"/>
    <mergeCell ref="R2758:S2758"/>
    <mergeCell ref="R2759:S2759"/>
    <mergeCell ref="R2760:S2760"/>
    <mergeCell ref="R2761:S2761"/>
    <mergeCell ref="R2762:S2762"/>
    <mergeCell ref="R2763:S2763"/>
    <mergeCell ref="R2792:S2792"/>
    <mergeCell ref="R2793:S2793"/>
    <mergeCell ref="R2794:S2794"/>
    <mergeCell ref="R2795:S2795"/>
    <mergeCell ref="R2796:S2796"/>
    <mergeCell ref="R2797:S2797"/>
    <mergeCell ref="D2784:I2784"/>
    <mergeCell ref="D2785:I2785"/>
    <mergeCell ref="D2786:I2786"/>
    <mergeCell ref="D2787:I2787"/>
    <mergeCell ref="R2789:S2789"/>
    <mergeCell ref="R2791:S2791"/>
    <mergeCell ref="R2777:S2777"/>
    <mergeCell ref="R2778:S2778"/>
    <mergeCell ref="R2779:S2779"/>
    <mergeCell ref="D2781:I2781"/>
    <mergeCell ref="D2782:I2782"/>
    <mergeCell ref="D2783:I2783"/>
    <mergeCell ref="R2810:S2810"/>
    <mergeCell ref="R2811:S2811"/>
    <mergeCell ref="R2812:S2812"/>
    <mergeCell ref="R2814:S2814"/>
    <mergeCell ref="R2815:S2815"/>
    <mergeCell ref="R2816:S2816"/>
    <mergeCell ref="R2804:S2804"/>
    <mergeCell ref="R2805:S2805"/>
    <mergeCell ref="R2806:S2806"/>
    <mergeCell ref="R2807:S2807"/>
    <mergeCell ref="R2808:S2808"/>
    <mergeCell ref="R2809:S2809"/>
    <mergeCell ref="R2798:S2798"/>
    <mergeCell ref="R2799:S2799"/>
    <mergeCell ref="R2800:S2800"/>
    <mergeCell ref="R2801:S2801"/>
    <mergeCell ref="R2802:S2802"/>
    <mergeCell ref="R2803:S2803"/>
    <mergeCell ref="R2832:S2832"/>
    <mergeCell ref="R2833:S2833"/>
    <mergeCell ref="R2834:S2834"/>
    <mergeCell ref="R2835:S2835"/>
    <mergeCell ref="R2836:S2836"/>
    <mergeCell ref="R2837:S2837"/>
    <mergeCell ref="D2824:I2824"/>
    <mergeCell ref="R2826:S2826"/>
    <mergeCell ref="R2828:S2828"/>
    <mergeCell ref="R2829:S2829"/>
    <mergeCell ref="R2830:S2830"/>
    <mergeCell ref="R2831:S2831"/>
    <mergeCell ref="D2818:I2818"/>
    <mergeCell ref="D2819:I2819"/>
    <mergeCell ref="D2820:I2820"/>
    <mergeCell ref="D2821:I2821"/>
    <mergeCell ref="D2822:I2822"/>
    <mergeCell ref="D2823:I2823"/>
    <mergeCell ref="R2851:S2851"/>
    <mergeCell ref="R2852:S2852"/>
    <mergeCell ref="R2853:S2853"/>
    <mergeCell ref="D2855:I2855"/>
    <mergeCell ref="D2856:I2856"/>
    <mergeCell ref="D2857:I2857"/>
    <mergeCell ref="R2844:S2844"/>
    <mergeCell ref="R2845:S2845"/>
    <mergeCell ref="R2846:S2846"/>
    <mergeCell ref="R2847:S2847"/>
    <mergeCell ref="R2848:S2848"/>
    <mergeCell ref="R2849:S2849"/>
    <mergeCell ref="R2838:S2838"/>
    <mergeCell ref="R2839:S2839"/>
    <mergeCell ref="R2840:S2840"/>
    <mergeCell ref="R2841:S2841"/>
    <mergeCell ref="R2842:S2842"/>
    <mergeCell ref="R2843:S2843"/>
    <mergeCell ref="R2872:S2872"/>
    <mergeCell ref="R2873:S2873"/>
    <mergeCell ref="R2874:S2874"/>
    <mergeCell ref="R2875:S2875"/>
    <mergeCell ref="R2876:S2876"/>
    <mergeCell ref="R2877:S2877"/>
    <mergeCell ref="R2866:S2866"/>
    <mergeCell ref="R2867:S2867"/>
    <mergeCell ref="R2868:S2868"/>
    <mergeCell ref="R2869:S2869"/>
    <mergeCell ref="R2870:S2870"/>
    <mergeCell ref="R2871:S2871"/>
    <mergeCell ref="D2858:I2858"/>
    <mergeCell ref="D2859:I2859"/>
    <mergeCell ref="D2860:I2860"/>
    <mergeCell ref="D2861:I2861"/>
    <mergeCell ref="R2863:S2863"/>
    <mergeCell ref="R2865:S2865"/>
    <mergeCell ref="D2892:I2892"/>
    <mergeCell ref="D2893:I2893"/>
    <mergeCell ref="D2894:I2894"/>
    <mergeCell ref="D2895:I2895"/>
    <mergeCell ref="D2896:I2896"/>
    <mergeCell ref="D2897:I2897"/>
    <mergeCell ref="R2884:S2884"/>
    <mergeCell ref="R2885:S2885"/>
    <mergeCell ref="R2886:S2886"/>
    <mergeCell ref="R2888:S2888"/>
    <mergeCell ref="R2889:S2889"/>
    <mergeCell ref="R2890:S2890"/>
    <mergeCell ref="R2878:S2878"/>
    <mergeCell ref="R2879:S2879"/>
    <mergeCell ref="R2880:S2880"/>
    <mergeCell ref="R2881:S2881"/>
    <mergeCell ref="R2882:S2882"/>
    <mergeCell ref="R2883:S2883"/>
    <mergeCell ref="R2912:S2912"/>
    <mergeCell ref="R2913:S2913"/>
    <mergeCell ref="R2914:S2914"/>
    <mergeCell ref="R2915:S2915"/>
    <mergeCell ref="R2916:S2916"/>
    <mergeCell ref="R2917:S2917"/>
    <mergeCell ref="R2906:S2906"/>
    <mergeCell ref="R2907:S2907"/>
    <mergeCell ref="R2908:S2908"/>
    <mergeCell ref="R2909:S2909"/>
    <mergeCell ref="R2910:S2910"/>
    <mergeCell ref="R2911:S2911"/>
    <mergeCell ref="D2898:I2898"/>
    <mergeCell ref="R2900:S2900"/>
    <mergeCell ref="R2902:S2902"/>
    <mergeCell ref="R2903:S2903"/>
    <mergeCell ref="R2904:S2904"/>
    <mergeCell ref="R2905:S2905"/>
    <mergeCell ref="D2932:I2932"/>
    <mergeCell ref="D2933:I2933"/>
    <mergeCell ref="D2934:I2934"/>
    <mergeCell ref="D2935:I2935"/>
    <mergeCell ref="R2937:S2937"/>
    <mergeCell ref="R2939:S2939"/>
    <mergeCell ref="R2925:S2925"/>
    <mergeCell ref="R2926:S2926"/>
    <mergeCell ref="R2927:S2927"/>
    <mergeCell ref="D2929:I2929"/>
    <mergeCell ref="D2930:I2930"/>
    <mergeCell ref="D2931:I2931"/>
    <mergeCell ref="R2918:S2918"/>
    <mergeCell ref="R2919:S2919"/>
    <mergeCell ref="R2920:S2920"/>
    <mergeCell ref="R2921:S2921"/>
    <mergeCell ref="R2922:S2922"/>
    <mergeCell ref="R2923:S2923"/>
    <mergeCell ref="R2952:S2952"/>
    <mergeCell ref="R2953:S2953"/>
    <mergeCell ref="R2954:S2954"/>
    <mergeCell ref="R2955:S2955"/>
    <mergeCell ref="R2956:S2956"/>
    <mergeCell ref="R2957:S2957"/>
    <mergeCell ref="R2946:S2946"/>
    <mergeCell ref="R2947:S2947"/>
    <mergeCell ref="R2948:S2948"/>
    <mergeCell ref="R2949:S2949"/>
    <mergeCell ref="R2950:S2950"/>
    <mergeCell ref="R2951:S2951"/>
    <mergeCell ref="R2940:S2940"/>
    <mergeCell ref="R2941:S2941"/>
    <mergeCell ref="R2942:S2942"/>
    <mergeCell ref="R2943:S2943"/>
    <mergeCell ref="R2944:S2944"/>
    <mergeCell ref="R2945:S2945"/>
    <mergeCell ref="D2972:I2972"/>
    <mergeCell ref="R2974:S2974"/>
    <mergeCell ref="R2976:S2976"/>
    <mergeCell ref="R2977:S2977"/>
    <mergeCell ref="R2978:S2978"/>
    <mergeCell ref="R2979:S2979"/>
    <mergeCell ref="D2966:I2966"/>
    <mergeCell ref="D2967:I2967"/>
    <mergeCell ref="D2968:I2968"/>
    <mergeCell ref="D2969:I2969"/>
    <mergeCell ref="D2970:I2970"/>
    <mergeCell ref="D2971:I2971"/>
    <mergeCell ref="R2958:S2958"/>
    <mergeCell ref="R2959:S2959"/>
    <mergeCell ref="R2960:S2960"/>
    <mergeCell ref="R2962:S2962"/>
    <mergeCell ref="R2963:S2963"/>
    <mergeCell ref="R2964:S2964"/>
    <mergeCell ref="R2992:S2992"/>
    <mergeCell ref="R2993:S2993"/>
    <mergeCell ref="R2994:S2994"/>
    <mergeCell ref="R2995:S2995"/>
    <mergeCell ref="R2996:S2996"/>
    <mergeCell ref="R2997:S2997"/>
    <mergeCell ref="R2986:S2986"/>
    <mergeCell ref="R2987:S2987"/>
    <mergeCell ref="R2988:S2988"/>
    <mergeCell ref="R2989:S2989"/>
    <mergeCell ref="R2990:S2990"/>
    <mergeCell ref="R2991:S2991"/>
    <mergeCell ref="R2980:S2980"/>
    <mergeCell ref="R2981:S2981"/>
    <mergeCell ref="R2982:S2982"/>
    <mergeCell ref="R2983:S2983"/>
    <mergeCell ref="R2984:S2984"/>
    <mergeCell ref="R2985:S2985"/>
    <mergeCell ref="R3014:S3014"/>
    <mergeCell ref="R3015:S3015"/>
    <mergeCell ref="R3016:S3016"/>
    <mergeCell ref="R3017:S3017"/>
    <mergeCell ref="R3018:S3018"/>
    <mergeCell ref="R3019:S3019"/>
    <mergeCell ref="D3006:I3006"/>
    <mergeCell ref="D3007:I3007"/>
    <mergeCell ref="D3008:I3008"/>
    <mergeCell ref="D3009:I3009"/>
    <mergeCell ref="R3011:S3011"/>
    <mergeCell ref="R3013:S3013"/>
    <mergeCell ref="R2999:S2999"/>
    <mergeCell ref="R3000:S3000"/>
    <mergeCell ref="R3001:S3001"/>
    <mergeCell ref="D3003:I3003"/>
    <mergeCell ref="D3004:I3004"/>
    <mergeCell ref="D3005:I3005"/>
    <mergeCell ref="R3032:S3032"/>
    <mergeCell ref="R3033:S3033"/>
    <mergeCell ref="R3034:S3034"/>
    <mergeCell ref="R3036:S3036"/>
    <mergeCell ref="R3037:S3037"/>
    <mergeCell ref="R3038:S3038"/>
    <mergeCell ref="R3026:S3026"/>
    <mergeCell ref="R3027:S3027"/>
    <mergeCell ref="R3028:S3028"/>
    <mergeCell ref="R3029:S3029"/>
    <mergeCell ref="R3030:S3030"/>
    <mergeCell ref="R3031:S3031"/>
    <mergeCell ref="R3020:S3020"/>
    <mergeCell ref="R3021:S3021"/>
    <mergeCell ref="R3022:S3022"/>
    <mergeCell ref="R3023:S3023"/>
    <mergeCell ref="R3024:S3024"/>
    <mergeCell ref="R3025:S3025"/>
    <mergeCell ref="R3054:S3054"/>
    <mergeCell ref="R3055:S3055"/>
    <mergeCell ref="R3056:S3056"/>
    <mergeCell ref="R3057:S3057"/>
    <mergeCell ref="R3058:S3058"/>
    <mergeCell ref="R3059:S3059"/>
    <mergeCell ref="D3046:I3046"/>
    <mergeCell ref="R3048:S3048"/>
    <mergeCell ref="R3050:S3050"/>
    <mergeCell ref="R3051:S3051"/>
    <mergeCell ref="R3052:S3052"/>
    <mergeCell ref="R3053:S3053"/>
    <mergeCell ref="D3040:I3040"/>
    <mergeCell ref="D3041:I3041"/>
    <mergeCell ref="D3042:I3042"/>
    <mergeCell ref="D3043:I3043"/>
    <mergeCell ref="D3044:I3044"/>
    <mergeCell ref="D3045:I3045"/>
    <mergeCell ref="R3073:S3073"/>
    <mergeCell ref="R3074:S3074"/>
    <mergeCell ref="R3075:S3075"/>
    <mergeCell ref="D3077:I3077"/>
    <mergeCell ref="D3078:I3078"/>
    <mergeCell ref="D3079:I3079"/>
    <mergeCell ref="R3066:S3066"/>
    <mergeCell ref="R3067:S3067"/>
    <mergeCell ref="R3068:S3068"/>
    <mergeCell ref="R3069:S3069"/>
    <mergeCell ref="R3070:S3070"/>
    <mergeCell ref="R3071:S3071"/>
    <mergeCell ref="R3060:S3060"/>
    <mergeCell ref="R3061:S3061"/>
    <mergeCell ref="R3062:S3062"/>
    <mergeCell ref="R3063:S3063"/>
    <mergeCell ref="R3064:S3064"/>
    <mergeCell ref="R3065:S3065"/>
    <mergeCell ref="R3094:S3094"/>
    <mergeCell ref="R3095:S3095"/>
    <mergeCell ref="R3096:S3096"/>
    <mergeCell ref="R3097:S3097"/>
    <mergeCell ref="R3098:S3098"/>
    <mergeCell ref="R3099:S3099"/>
    <mergeCell ref="R3088:S3088"/>
    <mergeCell ref="R3089:S3089"/>
    <mergeCell ref="R3090:S3090"/>
    <mergeCell ref="R3091:S3091"/>
    <mergeCell ref="R3092:S3092"/>
    <mergeCell ref="R3093:S3093"/>
    <mergeCell ref="D3080:I3080"/>
    <mergeCell ref="D3081:I3081"/>
    <mergeCell ref="D3082:I3082"/>
    <mergeCell ref="D3083:I3083"/>
    <mergeCell ref="R3085:S3085"/>
    <mergeCell ref="R3087:S3087"/>
    <mergeCell ref="D3114:I3114"/>
    <mergeCell ref="D3115:I3115"/>
    <mergeCell ref="D3116:I3116"/>
    <mergeCell ref="D3117:I3117"/>
    <mergeCell ref="D3118:I3118"/>
    <mergeCell ref="D3119:I3119"/>
    <mergeCell ref="R3106:S3106"/>
    <mergeCell ref="R3107:S3107"/>
    <mergeCell ref="R3108:S3108"/>
    <mergeCell ref="R3110:S3110"/>
    <mergeCell ref="R3111:S3111"/>
    <mergeCell ref="R3112:S3112"/>
    <mergeCell ref="R3100:S3100"/>
    <mergeCell ref="R3101:S3101"/>
    <mergeCell ref="R3102:S3102"/>
    <mergeCell ref="R3103:S3103"/>
    <mergeCell ref="R3104:S3104"/>
    <mergeCell ref="R3105:S3105"/>
    <mergeCell ref="R3134:S3134"/>
    <mergeCell ref="R3135:S3135"/>
    <mergeCell ref="R3136:S3136"/>
    <mergeCell ref="R3137:S3137"/>
    <mergeCell ref="R3138:S3138"/>
    <mergeCell ref="R3139:S3139"/>
    <mergeCell ref="R3128:S3128"/>
    <mergeCell ref="R3129:S3129"/>
    <mergeCell ref="R3130:S3130"/>
    <mergeCell ref="R3131:S3131"/>
    <mergeCell ref="R3132:S3132"/>
    <mergeCell ref="R3133:S3133"/>
    <mergeCell ref="D3120:I3120"/>
    <mergeCell ref="R3122:S3122"/>
    <mergeCell ref="R3124:S3124"/>
    <mergeCell ref="R3125:S3125"/>
    <mergeCell ref="R3126:S3126"/>
    <mergeCell ref="R3127:S3127"/>
    <mergeCell ref="D3154:I3154"/>
    <mergeCell ref="D3155:I3155"/>
    <mergeCell ref="D3156:I3156"/>
    <mergeCell ref="D3157:I3157"/>
    <mergeCell ref="R3159:S3159"/>
    <mergeCell ref="R3161:S3161"/>
    <mergeCell ref="R3147:S3147"/>
    <mergeCell ref="R3148:S3148"/>
    <mergeCell ref="R3149:S3149"/>
    <mergeCell ref="D3151:I3151"/>
    <mergeCell ref="D3152:I3152"/>
    <mergeCell ref="D3153:I3153"/>
    <mergeCell ref="R3140:S3140"/>
    <mergeCell ref="R3141:S3141"/>
    <mergeCell ref="R3142:S3142"/>
    <mergeCell ref="R3143:S3143"/>
    <mergeCell ref="R3144:S3144"/>
    <mergeCell ref="R3145:S3145"/>
    <mergeCell ref="R3174:S3174"/>
    <mergeCell ref="R3175:S3175"/>
    <mergeCell ref="R3176:S3176"/>
    <mergeCell ref="R3177:S3177"/>
    <mergeCell ref="R3178:S3178"/>
    <mergeCell ref="R3179:S3179"/>
    <mergeCell ref="R3168:S3168"/>
    <mergeCell ref="R3169:S3169"/>
    <mergeCell ref="R3170:S3170"/>
    <mergeCell ref="R3171:S3171"/>
    <mergeCell ref="R3172:S3172"/>
    <mergeCell ref="R3173:S3173"/>
    <mergeCell ref="R3162:S3162"/>
    <mergeCell ref="R3163:S3163"/>
    <mergeCell ref="R3164:S3164"/>
    <mergeCell ref="R3165:S3165"/>
    <mergeCell ref="R3166:S3166"/>
    <mergeCell ref="R3167:S3167"/>
    <mergeCell ref="D3194:I3194"/>
    <mergeCell ref="R3196:S3196"/>
    <mergeCell ref="R3198:S3198"/>
    <mergeCell ref="R3199:S3199"/>
    <mergeCell ref="R3200:S3200"/>
    <mergeCell ref="R3201:S3201"/>
    <mergeCell ref="D3188:I3188"/>
    <mergeCell ref="D3189:I3189"/>
    <mergeCell ref="D3190:I3190"/>
    <mergeCell ref="D3191:I3191"/>
    <mergeCell ref="D3192:I3192"/>
    <mergeCell ref="D3193:I3193"/>
    <mergeCell ref="R3180:S3180"/>
    <mergeCell ref="R3181:S3181"/>
    <mergeCell ref="R3182:S3182"/>
    <mergeCell ref="R3184:S3184"/>
    <mergeCell ref="R3185:S3185"/>
    <mergeCell ref="R3186:S3186"/>
    <mergeCell ref="R3214:S3214"/>
    <mergeCell ref="R3215:S3215"/>
    <mergeCell ref="R3216:S3216"/>
    <mergeCell ref="R3217:S3217"/>
    <mergeCell ref="R3218:S3218"/>
    <mergeCell ref="R3219:S3219"/>
    <mergeCell ref="R3208:S3208"/>
    <mergeCell ref="R3209:S3209"/>
    <mergeCell ref="R3210:S3210"/>
    <mergeCell ref="R3211:S3211"/>
    <mergeCell ref="R3212:S3212"/>
    <mergeCell ref="R3213:S3213"/>
    <mergeCell ref="R3202:S3202"/>
    <mergeCell ref="R3203:S3203"/>
    <mergeCell ref="R3204:S3204"/>
    <mergeCell ref="R3205:S3205"/>
    <mergeCell ref="R3206:S3206"/>
    <mergeCell ref="R3207:S3207"/>
    <mergeCell ref="R3236:S3236"/>
    <mergeCell ref="R3237:S3237"/>
    <mergeCell ref="R3238:S3238"/>
    <mergeCell ref="R3239:S3239"/>
    <mergeCell ref="R3240:S3240"/>
    <mergeCell ref="R3241:S3241"/>
    <mergeCell ref="D3228:I3228"/>
    <mergeCell ref="D3229:I3229"/>
    <mergeCell ref="D3230:I3230"/>
    <mergeCell ref="D3231:I3231"/>
    <mergeCell ref="R3233:S3233"/>
    <mergeCell ref="R3235:S3235"/>
    <mergeCell ref="R3221:S3221"/>
    <mergeCell ref="R3222:S3222"/>
    <mergeCell ref="R3223:S3223"/>
    <mergeCell ref="D3225:I3225"/>
    <mergeCell ref="D3226:I3226"/>
    <mergeCell ref="D3227:I3227"/>
    <mergeCell ref="R3254:S3254"/>
    <mergeCell ref="R3255:S3255"/>
    <mergeCell ref="R3256:S3256"/>
    <mergeCell ref="R3258:S3258"/>
    <mergeCell ref="R3259:S3259"/>
    <mergeCell ref="R3260:S3260"/>
    <mergeCell ref="R3248:S3248"/>
    <mergeCell ref="R3249:S3249"/>
    <mergeCell ref="R3250:S3250"/>
    <mergeCell ref="R3251:S3251"/>
    <mergeCell ref="R3252:S3252"/>
    <mergeCell ref="R3253:S3253"/>
    <mergeCell ref="R3242:S3242"/>
    <mergeCell ref="R3243:S3243"/>
    <mergeCell ref="R3244:S3244"/>
    <mergeCell ref="R3245:S3245"/>
    <mergeCell ref="R3246:S3246"/>
    <mergeCell ref="R3247:S3247"/>
    <mergeCell ref="R3276:S3276"/>
    <mergeCell ref="R3277:S3277"/>
    <mergeCell ref="R3278:S3278"/>
    <mergeCell ref="R3279:S3279"/>
    <mergeCell ref="R3280:S3280"/>
    <mergeCell ref="R3281:S3281"/>
    <mergeCell ref="D3268:I3268"/>
    <mergeCell ref="R3270:S3270"/>
    <mergeCell ref="R3272:S3272"/>
    <mergeCell ref="R3273:S3273"/>
    <mergeCell ref="R3274:S3274"/>
    <mergeCell ref="R3275:S3275"/>
    <mergeCell ref="D3262:I3262"/>
    <mergeCell ref="D3263:I3263"/>
    <mergeCell ref="D3264:I3264"/>
    <mergeCell ref="D3265:I3265"/>
    <mergeCell ref="D3266:I3266"/>
    <mergeCell ref="D3267:I3267"/>
    <mergeCell ref="R3295:S3295"/>
    <mergeCell ref="R3296:S3296"/>
    <mergeCell ref="R3297:S3297"/>
    <mergeCell ref="D3299:I3299"/>
    <mergeCell ref="D3300:I3300"/>
    <mergeCell ref="D3301:I3301"/>
    <mergeCell ref="R3288:S3288"/>
    <mergeCell ref="R3289:S3289"/>
    <mergeCell ref="R3290:S3290"/>
    <mergeCell ref="R3291:S3291"/>
    <mergeCell ref="R3292:S3292"/>
    <mergeCell ref="R3293:S3293"/>
    <mergeCell ref="R3282:S3282"/>
    <mergeCell ref="R3283:S3283"/>
    <mergeCell ref="R3284:S3284"/>
    <mergeCell ref="R3285:S3285"/>
    <mergeCell ref="R3286:S3286"/>
    <mergeCell ref="R3287:S3287"/>
    <mergeCell ref="R3316:S3316"/>
    <mergeCell ref="R3317:S3317"/>
    <mergeCell ref="R3318:S3318"/>
    <mergeCell ref="R3319:S3319"/>
    <mergeCell ref="R3320:S3320"/>
    <mergeCell ref="R3321:S3321"/>
    <mergeCell ref="R3310:S3310"/>
    <mergeCell ref="R3311:S3311"/>
    <mergeCell ref="R3312:S3312"/>
    <mergeCell ref="R3313:S3313"/>
    <mergeCell ref="R3314:S3314"/>
    <mergeCell ref="R3315:S3315"/>
    <mergeCell ref="D3302:I3302"/>
    <mergeCell ref="D3303:I3303"/>
    <mergeCell ref="D3304:I3304"/>
    <mergeCell ref="D3305:I3305"/>
    <mergeCell ref="R3307:S3307"/>
    <mergeCell ref="R3309:S3309"/>
    <mergeCell ref="D3336:I3336"/>
    <mergeCell ref="D3337:I3337"/>
    <mergeCell ref="D3338:I3338"/>
    <mergeCell ref="D3339:I3339"/>
    <mergeCell ref="D3340:I3340"/>
    <mergeCell ref="D3341:I3341"/>
    <mergeCell ref="R3328:S3328"/>
    <mergeCell ref="R3329:S3329"/>
    <mergeCell ref="R3330:S3330"/>
    <mergeCell ref="R3332:S3332"/>
    <mergeCell ref="R3333:S3333"/>
    <mergeCell ref="R3334:S3334"/>
    <mergeCell ref="R3322:S3322"/>
    <mergeCell ref="R3323:S3323"/>
    <mergeCell ref="R3324:S3324"/>
    <mergeCell ref="R3325:S3325"/>
    <mergeCell ref="R3326:S3326"/>
    <mergeCell ref="R3327:S3327"/>
    <mergeCell ref="R3356:S3356"/>
    <mergeCell ref="R3357:S3357"/>
    <mergeCell ref="R3358:S3358"/>
    <mergeCell ref="R3359:S3359"/>
    <mergeCell ref="R3360:S3360"/>
    <mergeCell ref="R3361:S3361"/>
    <mergeCell ref="R3350:S3350"/>
    <mergeCell ref="R3351:S3351"/>
    <mergeCell ref="R3352:S3352"/>
    <mergeCell ref="R3353:S3353"/>
    <mergeCell ref="R3354:S3354"/>
    <mergeCell ref="R3355:S3355"/>
    <mergeCell ref="D3342:I3342"/>
    <mergeCell ref="R3344:S3344"/>
    <mergeCell ref="R3346:S3346"/>
    <mergeCell ref="R3347:S3347"/>
    <mergeCell ref="R3348:S3348"/>
    <mergeCell ref="R3349:S3349"/>
    <mergeCell ref="D3376:I3376"/>
    <mergeCell ref="D3377:I3377"/>
    <mergeCell ref="D3378:I3378"/>
    <mergeCell ref="D3379:I3379"/>
    <mergeCell ref="R3381:S3381"/>
    <mergeCell ref="R3383:S3383"/>
    <mergeCell ref="R3369:S3369"/>
    <mergeCell ref="R3370:S3370"/>
    <mergeCell ref="R3371:S3371"/>
    <mergeCell ref="D3373:I3373"/>
    <mergeCell ref="D3374:I3374"/>
    <mergeCell ref="D3375:I3375"/>
    <mergeCell ref="R3362:S3362"/>
    <mergeCell ref="R3363:S3363"/>
    <mergeCell ref="R3364:S3364"/>
    <mergeCell ref="R3365:S3365"/>
    <mergeCell ref="R3366:S3366"/>
    <mergeCell ref="R3367:S3367"/>
    <mergeCell ref="R3396:S3396"/>
    <mergeCell ref="R3397:S3397"/>
    <mergeCell ref="R3398:S3398"/>
    <mergeCell ref="R3399:S3399"/>
    <mergeCell ref="R3400:S3400"/>
    <mergeCell ref="R3401:S3401"/>
    <mergeCell ref="R3390:S3390"/>
    <mergeCell ref="R3391:S3391"/>
    <mergeCell ref="R3392:S3392"/>
    <mergeCell ref="R3393:S3393"/>
    <mergeCell ref="R3394:S3394"/>
    <mergeCell ref="R3395:S3395"/>
    <mergeCell ref="R3384:S3384"/>
    <mergeCell ref="R3385:S3385"/>
    <mergeCell ref="R3386:S3386"/>
    <mergeCell ref="R3387:S3387"/>
    <mergeCell ref="R3388:S3388"/>
    <mergeCell ref="R3389:S3389"/>
    <mergeCell ref="D3416:I3416"/>
    <mergeCell ref="R3418:S3418"/>
    <mergeCell ref="R3420:S3420"/>
    <mergeCell ref="R3421:S3421"/>
    <mergeCell ref="R3422:S3422"/>
    <mergeCell ref="R3423:S3423"/>
    <mergeCell ref="D3410:I3410"/>
    <mergeCell ref="D3411:I3411"/>
    <mergeCell ref="D3412:I3412"/>
    <mergeCell ref="D3413:I3413"/>
    <mergeCell ref="D3414:I3414"/>
    <mergeCell ref="D3415:I3415"/>
    <mergeCell ref="R3402:S3402"/>
    <mergeCell ref="R3403:S3403"/>
    <mergeCell ref="R3404:S3404"/>
    <mergeCell ref="R3406:S3406"/>
    <mergeCell ref="R3407:S3407"/>
    <mergeCell ref="R3408:S3408"/>
    <mergeCell ref="R3436:S3436"/>
    <mergeCell ref="R3437:S3437"/>
    <mergeCell ref="R3438:S3438"/>
    <mergeCell ref="R3439:S3439"/>
    <mergeCell ref="R3440:S3440"/>
    <mergeCell ref="R3441:S3441"/>
    <mergeCell ref="R3430:S3430"/>
    <mergeCell ref="R3431:S3431"/>
    <mergeCell ref="R3432:S3432"/>
    <mergeCell ref="R3433:S3433"/>
    <mergeCell ref="R3434:S3434"/>
    <mergeCell ref="R3435:S3435"/>
    <mergeCell ref="R3424:S3424"/>
    <mergeCell ref="R3425:S3425"/>
    <mergeCell ref="R3426:S3426"/>
    <mergeCell ref="R3427:S3427"/>
    <mergeCell ref="R3428:S3428"/>
    <mergeCell ref="R3429:S3429"/>
    <mergeCell ref="R3458:S3458"/>
    <mergeCell ref="R3459:S3459"/>
    <mergeCell ref="R3460:S3460"/>
    <mergeCell ref="R3461:S3461"/>
    <mergeCell ref="R3462:S3462"/>
    <mergeCell ref="R3463:S3463"/>
    <mergeCell ref="D3450:I3450"/>
    <mergeCell ref="D3451:I3451"/>
    <mergeCell ref="D3452:I3452"/>
    <mergeCell ref="D3453:I3453"/>
    <mergeCell ref="R3455:S3455"/>
    <mergeCell ref="R3457:S3457"/>
    <mergeCell ref="R3443:S3443"/>
    <mergeCell ref="R3444:S3444"/>
    <mergeCell ref="R3445:S3445"/>
    <mergeCell ref="D3447:I3447"/>
    <mergeCell ref="D3448:I3448"/>
    <mergeCell ref="D3449:I3449"/>
    <mergeCell ref="R3476:S3476"/>
    <mergeCell ref="R3477:S3477"/>
    <mergeCell ref="R3478:S3478"/>
    <mergeCell ref="R3480:S3480"/>
    <mergeCell ref="R3481:S3481"/>
    <mergeCell ref="R3482:S3482"/>
    <mergeCell ref="R3470:S3470"/>
    <mergeCell ref="R3471:S3471"/>
    <mergeCell ref="R3472:S3472"/>
    <mergeCell ref="R3473:S3473"/>
    <mergeCell ref="R3474:S3474"/>
    <mergeCell ref="R3475:S3475"/>
    <mergeCell ref="R3464:S3464"/>
    <mergeCell ref="R3465:S3465"/>
    <mergeCell ref="R3466:S3466"/>
    <mergeCell ref="R3467:S3467"/>
    <mergeCell ref="R3468:S3468"/>
    <mergeCell ref="R3469:S3469"/>
    <mergeCell ref="R3498:S3498"/>
    <mergeCell ref="R3499:S3499"/>
    <mergeCell ref="R3500:S3500"/>
    <mergeCell ref="R3501:S3501"/>
    <mergeCell ref="R3502:S3502"/>
    <mergeCell ref="R3503:S3503"/>
    <mergeCell ref="D3490:I3490"/>
    <mergeCell ref="R3492:S3492"/>
    <mergeCell ref="R3494:S3494"/>
    <mergeCell ref="R3495:S3495"/>
    <mergeCell ref="R3496:S3496"/>
    <mergeCell ref="R3497:S3497"/>
    <mergeCell ref="D3484:I3484"/>
    <mergeCell ref="D3485:I3485"/>
    <mergeCell ref="D3486:I3486"/>
    <mergeCell ref="D3487:I3487"/>
    <mergeCell ref="D3488:I3488"/>
    <mergeCell ref="D3489:I3489"/>
    <mergeCell ref="R3517:S3517"/>
    <mergeCell ref="R3518:S3518"/>
    <mergeCell ref="R3519:S3519"/>
    <mergeCell ref="D3521:I3521"/>
    <mergeCell ref="D3522:I3522"/>
    <mergeCell ref="D3523:I3523"/>
    <mergeCell ref="R3510:S3510"/>
    <mergeCell ref="R3511:S3511"/>
    <mergeCell ref="R3512:S3512"/>
    <mergeCell ref="R3513:S3513"/>
    <mergeCell ref="R3514:S3514"/>
    <mergeCell ref="R3515:S3515"/>
    <mergeCell ref="R3504:S3504"/>
    <mergeCell ref="R3505:S3505"/>
    <mergeCell ref="R3506:S3506"/>
    <mergeCell ref="R3507:S3507"/>
    <mergeCell ref="R3508:S3508"/>
    <mergeCell ref="R3509:S3509"/>
    <mergeCell ref="R3538:S3538"/>
    <mergeCell ref="R3539:S3539"/>
    <mergeCell ref="R3540:S3540"/>
    <mergeCell ref="R3541:S3541"/>
    <mergeCell ref="R3542:S3542"/>
    <mergeCell ref="R3543:S3543"/>
    <mergeCell ref="R3532:S3532"/>
    <mergeCell ref="R3533:S3533"/>
    <mergeCell ref="R3534:S3534"/>
    <mergeCell ref="R3535:S3535"/>
    <mergeCell ref="R3536:S3536"/>
    <mergeCell ref="R3537:S3537"/>
    <mergeCell ref="D3524:I3524"/>
    <mergeCell ref="D3525:I3525"/>
    <mergeCell ref="D3526:I3526"/>
    <mergeCell ref="D3527:I3527"/>
    <mergeCell ref="R3529:S3529"/>
    <mergeCell ref="R3531:S3531"/>
    <mergeCell ref="D3558:I3558"/>
    <mergeCell ref="D3559:I3559"/>
    <mergeCell ref="D3560:I3560"/>
    <mergeCell ref="D3561:I3561"/>
    <mergeCell ref="D3562:I3562"/>
    <mergeCell ref="D3563:I3563"/>
    <mergeCell ref="R3550:S3550"/>
    <mergeCell ref="R3551:S3551"/>
    <mergeCell ref="R3552:S3552"/>
    <mergeCell ref="R3554:S3554"/>
    <mergeCell ref="R3555:S3555"/>
    <mergeCell ref="R3556:S3556"/>
    <mergeCell ref="R3544:S3544"/>
    <mergeCell ref="R3545:S3545"/>
    <mergeCell ref="R3546:S3546"/>
    <mergeCell ref="R3547:S3547"/>
    <mergeCell ref="R3548:S3548"/>
    <mergeCell ref="R3549:S3549"/>
    <mergeCell ref="R3578:S3578"/>
    <mergeCell ref="R3579:S3579"/>
    <mergeCell ref="R3580:S3580"/>
    <mergeCell ref="R3581:S3581"/>
    <mergeCell ref="R3582:S3582"/>
    <mergeCell ref="R3583:S3583"/>
    <mergeCell ref="R3572:S3572"/>
    <mergeCell ref="R3573:S3573"/>
    <mergeCell ref="R3574:S3574"/>
    <mergeCell ref="R3575:S3575"/>
    <mergeCell ref="R3576:S3576"/>
    <mergeCell ref="R3577:S3577"/>
    <mergeCell ref="D3564:I3564"/>
    <mergeCell ref="R3566:S3566"/>
    <mergeCell ref="R3568:S3568"/>
    <mergeCell ref="R3569:S3569"/>
    <mergeCell ref="R3570:S3570"/>
    <mergeCell ref="R3571:S3571"/>
    <mergeCell ref="D3598:I3598"/>
    <mergeCell ref="D3599:I3599"/>
    <mergeCell ref="D3600:I3600"/>
    <mergeCell ref="D3601:I3601"/>
    <mergeCell ref="R3603:S3603"/>
    <mergeCell ref="R3605:S3605"/>
    <mergeCell ref="R3591:S3591"/>
    <mergeCell ref="R3592:S3592"/>
    <mergeCell ref="R3593:S3593"/>
    <mergeCell ref="D3595:I3595"/>
    <mergeCell ref="D3596:I3596"/>
    <mergeCell ref="D3597:I3597"/>
    <mergeCell ref="R3584:S3584"/>
    <mergeCell ref="R3585:S3585"/>
    <mergeCell ref="R3586:S3586"/>
    <mergeCell ref="R3587:S3587"/>
    <mergeCell ref="R3588:S3588"/>
    <mergeCell ref="R3589:S3589"/>
    <mergeCell ref="R3618:S3618"/>
    <mergeCell ref="R3619:S3619"/>
    <mergeCell ref="R3620:S3620"/>
    <mergeCell ref="R3621:S3621"/>
    <mergeCell ref="R3622:S3622"/>
    <mergeCell ref="R3623:S3623"/>
    <mergeCell ref="R3612:S3612"/>
    <mergeCell ref="R3613:S3613"/>
    <mergeCell ref="R3614:S3614"/>
    <mergeCell ref="R3615:S3615"/>
    <mergeCell ref="R3616:S3616"/>
    <mergeCell ref="R3617:S3617"/>
    <mergeCell ref="R3606:S3606"/>
    <mergeCell ref="R3607:S3607"/>
    <mergeCell ref="R3608:S3608"/>
    <mergeCell ref="R3609:S3609"/>
    <mergeCell ref="R3610:S3610"/>
    <mergeCell ref="R3611:S3611"/>
    <mergeCell ref="D3638:I3638"/>
    <mergeCell ref="R3640:S3640"/>
    <mergeCell ref="R3642:S3642"/>
    <mergeCell ref="R3643:S3643"/>
    <mergeCell ref="R3644:S3644"/>
    <mergeCell ref="R3645:S3645"/>
    <mergeCell ref="D3632:I3632"/>
    <mergeCell ref="D3633:I3633"/>
    <mergeCell ref="D3634:I3634"/>
    <mergeCell ref="D3635:I3635"/>
    <mergeCell ref="D3636:I3636"/>
    <mergeCell ref="D3637:I3637"/>
    <mergeCell ref="R3624:S3624"/>
    <mergeCell ref="R3625:S3625"/>
    <mergeCell ref="R3626:S3626"/>
    <mergeCell ref="R3628:S3628"/>
    <mergeCell ref="R3629:S3629"/>
    <mergeCell ref="R3630:S3630"/>
    <mergeCell ref="R3658:S3658"/>
    <mergeCell ref="R3659:S3659"/>
    <mergeCell ref="R3660:S3660"/>
    <mergeCell ref="R3661:S3661"/>
    <mergeCell ref="R3662:S3662"/>
    <mergeCell ref="R3663:S3663"/>
    <mergeCell ref="R3652:S3652"/>
    <mergeCell ref="R3653:S3653"/>
    <mergeCell ref="R3654:S3654"/>
    <mergeCell ref="R3655:S3655"/>
    <mergeCell ref="R3656:S3656"/>
    <mergeCell ref="R3657:S3657"/>
    <mergeCell ref="R3646:S3646"/>
    <mergeCell ref="R3647:S3647"/>
    <mergeCell ref="R3648:S3648"/>
    <mergeCell ref="R3649:S3649"/>
    <mergeCell ref="R3650:S3650"/>
    <mergeCell ref="R3651:S3651"/>
    <mergeCell ref="R3680:S3680"/>
    <mergeCell ref="R3681:S3681"/>
    <mergeCell ref="R3682:S3682"/>
    <mergeCell ref="R3683:S3683"/>
    <mergeCell ref="R3684:S3684"/>
    <mergeCell ref="R3685:S3685"/>
    <mergeCell ref="D3672:I3672"/>
    <mergeCell ref="D3673:I3673"/>
    <mergeCell ref="D3674:I3674"/>
    <mergeCell ref="D3675:I3675"/>
    <mergeCell ref="R3677:S3677"/>
    <mergeCell ref="R3679:S3679"/>
    <mergeCell ref="R3665:S3665"/>
    <mergeCell ref="R3666:S3666"/>
    <mergeCell ref="R3667:S3667"/>
    <mergeCell ref="D3669:I3669"/>
    <mergeCell ref="D3670:I3670"/>
    <mergeCell ref="D3671:I3671"/>
    <mergeCell ref="R3698:S3698"/>
    <mergeCell ref="R3699:S3699"/>
    <mergeCell ref="R3700:S3700"/>
    <mergeCell ref="R3702:S3702"/>
    <mergeCell ref="R3703:S3703"/>
    <mergeCell ref="R3704:S3704"/>
    <mergeCell ref="R3692:S3692"/>
    <mergeCell ref="R3693:S3693"/>
    <mergeCell ref="R3694:S3694"/>
    <mergeCell ref="R3695:S3695"/>
    <mergeCell ref="R3696:S3696"/>
    <mergeCell ref="R3697:S3697"/>
    <mergeCell ref="R3686:S3686"/>
    <mergeCell ref="R3687:S3687"/>
    <mergeCell ref="R3688:S3688"/>
    <mergeCell ref="R3689:S3689"/>
    <mergeCell ref="R3690:S3690"/>
    <mergeCell ref="R3691:S3691"/>
  </mergeCells>
  <dataValidations count="2">
    <dataValidation allowBlank="1" showInputMessage="1" showErrorMessage="1" prompt="Mittels &quot;P&quot; (groß geschrieben) wird hier ein Hakerl gesetzt." sqref="S9:S11 S46:S48 S83:S85 S120:S122 S157:S159 S194:S196 S231:S233 S268:S270 S305:S307 S342:S344 S379:S381 S416:S418 S453:S455 S490:S492 S527:S529 S564:S566 S601:S603 S638:S640 S675:S677 S712:S714 S749:S751 S786:S788 S823:S825 S860:S862 S897:S899 S934:S936 S971:S973 S1008:S1010 S1045:S1047 S1082:S1084 S1119:S1121 S1156:S1158 S1193:S1195 S1230:S1232 S1267:S1269 S1304:S1306 S1341:S1343 S1378:S1380 S1415:S1417 S1452:S1454 S1489:S1491 S1526:S1528 S1563:S1565 S1600:S1602 S1637:S1639 S1674:S1676 S1711:S1713 S1748:S1750 S1785:S1787 S1822:S1824 S1859:S1861 S1896:S1898 S1933:S1935 S1970:S1972 S2007:S2009 S2044:S2046 S2081:S2083 S2118:S2120 S2155:S2157 S2192:S2194 S2229:S2231 S2266:S2268 S2303:S2305 S2340:S2342 S2377:S2379 S2414:S2416 S2451:S2453 S2488:S2490 S2525:S2527 S2562:S2564 S2599:S2601 S2636:S2638 S2673:S2675 S2710:S2712 S2747:S2749 S2784:S2786 S2821:S2823 S2858:S2860 S2895:S2897 S2932:S2934 S2969:S2971 S3006:S3008 S3043:S3045 S3080:S3082 S3117:S3119 S3154:S3156 S3191:S3193 S3228:S3230 S3265:S3267 S3302:S3304 S3339:S3341 S3376:S3378 S3413:S3415 S3450:S3452 S3487:S3489 S3524:S3526 S3561:S3563 S3598:S3600 S3635:S3637 S3672:S3674" xr:uid="{00000000-0002-0000-0600-000000000000}"/>
    <dataValidation allowBlank="1" showInputMessage="1" showErrorMessage="1" prompt="Geben Sie hier Pos. und lfd. Nr. des Belegs ein. Z.B.: a.1) 1" sqref="D7:I7 D44:I44 D81:I81 D118:I118 D155:I155 D192:I192 D229:I229 D266:I266 D303:I303 D340:I340 D377:I377 D414:I414 D451:I451 D488:I488 D525:I525 D562:I562 D599:I599 D636:I636 D673:I673 D710:I710 D747:I747 D784:I784 D821:I821 D858:I858 D895:I895 D932:I932 D969:I969 D1006:I1006 D1043:I1043 D1080:I1080 D1117:I1117 D1154:I1154 D1191:I1191 D1228:I1228 D1265:I1265 D1302:I1302 D1339:I1339 D1376:I1376 D1413:I1413 D1450:I1450 D1487:I1487 D1524:I1524 D1561:I1561 D1598:I1598 D1635:I1635 D1672:I1672 D1709:I1709 D1746:I1746 D1783:I1783 D1820:I1820 D1857:I1857 D1894:I1894 D1931:I1931 D1968:I1968 D2005:I2005 D2042:I2042 D2079:I2079 D2116:I2116 D2153:I2153 D2190:I2190 D2227:I2227 D2264:I2264 D2301:I2301 D2338:I2338 D2375:I2375 D2412:I2412 D2449:I2449 D2486:I2486 D2523:I2523 D2560:I2560 D2597:I2597 D2634:I2634 D2671:I2671 D2708:I2708 D2745:I2745 D2782:I2782 D2819:I2819 D2856:I2856 D2893:I2893 D2930:I2930 D2967:I2967 D3004:I3004 D3041:I3041 D3078:I3078 D3115:I3115 D3152:I3152 D3189:I3189 D3226:I3226 D3263:I3263 D3300:I3300 D3337:I3337 D3374:I3374 D3411:I3411 D3448:I3448 D3485:I3485 D3522:I3522 D3559:I3559 D3596:I3596 D3633:I3633 D3670:I3670" xr:uid="{00000000-0002-0000-06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Bitte hier das Bundesland aus der Dropdown-Liste auswählen." xr:uid="{00000000-0002-0000-0600-000002000000}">
          <x14:formula1>
            <xm:f>Datenquelle!$D$3:$D$11</xm:f>
          </x14:formula1>
          <xm:sqref>D3674:I3674 D3637:I3637 D3600:I3600 D3563:I3563 D3526:I3526 D3489:I3489 D3452:I3452 D3415:I3415 D3378:I3378 D3341:I3341 D3304:I3304 D418:I418 D455:I455 D492:I492 D529:I529 D566:I566 D603:I603 D640:I640 D677:I677 D714:I714 D751:I751 D788:I788 D825:I825 D862:I862 D899:I899 D936:I936 D973:I973 D1010:I1010 D1047:I1047 D1084:I1084 D1121:I1121 D1158:I1158 D1195:I1195 D1232:I1232 D1269:I1269 D1306:I1306 D1343:I1343 D1380:I1380 D1417:I1417 D1454:I1454 D1491:I1491 D1528:I1528 D1565:I1565 D1602:I1602 D1639:I1639 D1676:I1676 D1713:I1713 D1750:I1750 D1787:I1787 D1824:I1824 D1861:I1861 D1898:I1898 D1935:I1935 D1972:I1972 D2009:I2009 D2046:I2046 D2083:I2083 D2120:I2120 D2157:I2157 D2194:I2194 D2231:I2231 D2268:I2268 D2305:I2305 D2342:I2342 D2379:I2379 D2416:I2416 D2453:I2453 D2490:I2490 D2527:I2527 D2564:I2564 D2601:I2601 D2638:I2638 D2675:I2675 D2712:I2712 D2749:I2749 D2786:I2786 D2823:I2823 D2860:I2860 D2897:I2897 D2934:I2934 D2971:I2971 D3008:I3008 D3045:I3045 D3082:I3082 D3119:I3119 D3156:I3156 D3193:I3193 D3230:I3230 D3267:I3267 D11:I11 D48:I48 D85:I85 D122:I122 D159:I159 D196:I196 D233:I233 D270:I270 D307:I307 D344:I344 D381:I381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>
    <tabColor rgb="FFD9ECFF"/>
    <pageSetUpPr fitToPage="1"/>
  </sheetPr>
  <dimension ref="A1:BT107"/>
  <sheetViews>
    <sheetView showGridLines="0" zoomScaleNormal="100" workbookViewId="0">
      <selection activeCell="H16" sqref="H16"/>
    </sheetView>
  </sheetViews>
  <sheetFormatPr baseColWidth="10" defaultColWidth="10.85546875" defaultRowHeight="12.75" outlineLevelCol="3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77" customWidth="1"/>
    <col min="7" max="7" width="12.28515625" style="177" customWidth="1"/>
    <col min="8" max="10" width="30.7109375" style="73" customWidth="1"/>
    <col min="11" max="11" width="15.85546875" style="174" customWidth="1"/>
    <col min="12" max="12" width="15.85546875" style="57" hidden="1" customWidth="1" outlineLevel="1"/>
    <col min="13" max="13" width="15.85546875" style="56" hidden="1" customWidth="1" outlineLevel="1"/>
    <col min="14" max="15" width="30.7109375" style="54" hidden="1" customWidth="1" outlineLevel="1"/>
    <col min="16" max="16" width="30.7109375" style="54" hidden="1" customWidth="1" outlineLevel="2"/>
    <col min="17" max="17" width="2.7109375" style="54" hidden="1" customWidth="1" outlineLevel="2"/>
    <col min="18" max="19" width="30.7109375" style="51" hidden="1" customWidth="1" outlineLevel="2"/>
    <col min="20" max="20" width="2.140625" style="199" hidden="1" customWidth="1" outlineLevel="2"/>
    <col min="21" max="21" width="23.7109375" style="199" hidden="1" customWidth="1" outlineLevel="3"/>
    <col min="22" max="22" width="19.5703125" style="199" hidden="1" customWidth="1" outlineLevel="3"/>
    <col min="23" max="23" width="21.28515625" style="199" hidden="1" customWidth="1" outlineLevel="3"/>
    <col min="24" max="24" width="23.28515625" style="199" hidden="1" customWidth="1" outlineLevel="3"/>
    <col min="25" max="25" width="22.85546875" style="199" hidden="1" customWidth="1" outlineLevel="3"/>
    <col min="26" max="26" width="21" style="199" hidden="1" customWidth="1" outlineLevel="3"/>
    <col min="27" max="27" width="21.5703125" style="199" hidden="1" customWidth="1" outlineLevel="3"/>
    <col min="28" max="28" width="14" style="199" hidden="1" customWidth="1" outlineLevel="3"/>
    <col min="29" max="29" width="2.7109375" style="54" hidden="1" customWidth="1" outlineLevel="2"/>
    <col min="30" max="42" width="10.7109375" style="54" hidden="1" customWidth="1" outlineLevel="2"/>
    <col min="43" max="43" width="2.7109375" style="54" hidden="1" customWidth="1" outlineLevel="2"/>
    <col min="44" max="44" width="10.7109375" style="54" hidden="1" customWidth="1" outlineLevel="3"/>
    <col min="45" max="45" width="2.7109375" style="54" hidden="1" customWidth="1" outlineLevel="3"/>
    <col min="46" max="48" width="10.7109375" style="31" hidden="1" customWidth="1" outlineLevel="2"/>
    <col min="49" max="50" width="10.7109375" style="56" hidden="1" customWidth="1" outlineLevel="2"/>
    <col min="51" max="51" width="21.28515625" style="31" hidden="1" customWidth="1" outlineLevel="1"/>
    <col min="52" max="52" width="3.7109375" style="31" hidden="1" customWidth="1" outlineLevel="1"/>
    <col min="53" max="53" width="10.85546875" style="31" customWidth="1" collapsed="1"/>
    <col min="54" max="70" width="10.85546875" style="31" customWidth="1"/>
    <col min="71" max="16384" width="10.85546875" style="31"/>
  </cols>
  <sheetData>
    <row r="1" spans="2:55">
      <c r="D1" s="193" t="str">
        <f>IF(Deckblatt!D7="","","Projektnummer: " &amp; Deckblatt!D6 &amp; ", Projektträger: " &amp; Deckblatt!D7)</f>
        <v/>
      </c>
      <c r="K1" s="178"/>
    </row>
    <row r="2" spans="2:55">
      <c r="B2" s="4"/>
      <c r="C2" s="4"/>
      <c r="D2" s="4"/>
      <c r="E2" s="4"/>
      <c r="F2" s="13"/>
      <c r="G2" s="13"/>
      <c r="H2" s="179"/>
      <c r="I2" s="179"/>
      <c r="J2" s="179"/>
      <c r="K2" s="180"/>
      <c r="L2" s="3"/>
      <c r="M2" s="5"/>
      <c r="N2" s="2"/>
      <c r="O2" s="2"/>
      <c r="P2" s="2"/>
      <c r="Q2" s="2"/>
      <c r="R2" s="9"/>
      <c r="S2" s="9"/>
      <c r="T2" s="197"/>
      <c r="U2" s="197"/>
      <c r="V2" s="197"/>
      <c r="W2" s="197"/>
      <c r="X2" s="197"/>
      <c r="Y2" s="197"/>
      <c r="Z2" s="197"/>
      <c r="AA2" s="197"/>
      <c r="AB2" s="197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4"/>
      <c r="AU2" s="4"/>
      <c r="AV2" s="4"/>
      <c r="AW2" s="5"/>
      <c r="AX2" s="5"/>
      <c r="BA2" s="52"/>
    </row>
    <row r="3" spans="2:55" ht="15.75">
      <c r="B3" s="4"/>
      <c r="D3" s="1" t="s">
        <v>26</v>
      </c>
      <c r="E3" s="1"/>
      <c r="F3" s="13"/>
      <c r="G3" s="13"/>
      <c r="H3" s="179"/>
      <c r="I3" s="179"/>
      <c r="J3" s="179"/>
      <c r="K3" s="180"/>
      <c r="L3" s="3"/>
      <c r="M3" s="5"/>
      <c r="N3" s="2"/>
      <c r="O3" s="2"/>
      <c r="P3" s="2"/>
      <c r="Q3" s="1"/>
      <c r="R3" s="1" t="s">
        <v>302</v>
      </c>
      <c r="S3" s="9"/>
      <c r="T3" s="197"/>
      <c r="U3" s="197"/>
      <c r="V3" s="197"/>
      <c r="W3" s="197"/>
      <c r="X3" s="197"/>
      <c r="Y3" s="197"/>
      <c r="Z3" s="197"/>
      <c r="AA3" s="197"/>
      <c r="AB3" s="197"/>
      <c r="AC3" s="1"/>
      <c r="AD3" s="1" t="s">
        <v>335</v>
      </c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1"/>
      <c r="AR3" s="1" t="s">
        <v>129</v>
      </c>
      <c r="AS3" s="1"/>
      <c r="AT3" s="1" t="s">
        <v>144</v>
      </c>
      <c r="AU3" s="4"/>
      <c r="AV3" s="4"/>
      <c r="AW3" s="5"/>
      <c r="AX3" s="5"/>
      <c r="BA3" s="52"/>
    </row>
    <row r="4" spans="2:55">
      <c r="B4" s="4"/>
      <c r="C4" s="4"/>
      <c r="D4" s="4"/>
      <c r="E4" s="4"/>
      <c r="F4" s="13"/>
      <c r="G4" s="13"/>
      <c r="H4" s="179"/>
      <c r="I4" s="179"/>
      <c r="J4" s="179"/>
      <c r="K4" s="180"/>
      <c r="L4" s="3"/>
      <c r="M4" s="5"/>
      <c r="N4" s="2"/>
      <c r="O4" s="2"/>
      <c r="P4" s="2"/>
      <c r="Q4" s="2"/>
      <c r="R4" s="9"/>
      <c r="S4" s="9"/>
      <c r="T4" s="197"/>
      <c r="U4" s="197"/>
      <c r="V4" s="197"/>
      <c r="W4" s="197"/>
      <c r="X4" s="197"/>
      <c r="Y4" s="197"/>
      <c r="Z4" s="197"/>
      <c r="AA4" s="197"/>
      <c r="AB4" s="197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4"/>
      <c r="AU4" s="4"/>
      <c r="AV4" s="4"/>
      <c r="AW4" s="5"/>
      <c r="AX4" s="5"/>
      <c r="BA4" s="52"/>
    </row>
    <row r="5" spans="2:55" s="53" customFormat="1" ht="60.75" customHeight="1">
      <c r="B5" s="336"/>
      <c r="C5" s="246" t="s">
        <v>5</v>
      </c>
      <c r="D5" s="246" t="s">
        <v>1</v>
      </c>
      <c r="E5" s="246" t="s">
        <v>2</v>
      </c>
      <c r="F5" s="248" t="s">
        <v>6</v>
      </c>
      <c r="G5" s="248" t="s">
        <v>15</v>
      </c>
      <c r="H5" s="249" t="s">
        <v>7</v>
      </c>
      <c r="I5" s="249" t="s">
        <v>8</v>
      </c>
      <c r="J5" s="249" t="s">
        <v>10</v>
      </c>
      <c r="K5" s="247" t="s">
        <v>11</v>
      </c>
      <c r="L5" s="250" t="s">
        <v>135</v>
      </c>
      <c r="M5" s="250" t="s">
        <v>360</v>
      </c>
      <c r="N5" s="251" t="s">
        <v>134</v>
      </c>
      <c r="O5" s="251" t="s">
        <v>132</v>
      </c>
      <c r="P5" s="251" t="s">
        <v>133</v>
      </c>
      <c r="Q5" s="15" t="s">
        <v>111</v>
      </c>
      <c r="R5" s="252" t="s">
        <v>302</v>
      </c>
      <c r="S5" s="253" t="s">
        <v>303</v>
      </c>
      <c r="T5" s="198" t="s">
        <v>318</v>
      </c>
      <c r="U5" s="204" t="s">
        <v>397</v>
      </c>
      <c r="V5" s="204" t="s">
        <v>398</v>
      </c>
      <c r="W5" s="204" t="s">
        <v>388</v>
      </c>
      <c r="X5" s="204" t="s">
        <v>389</v>
      </c>
      <c r="Y5" s="204" t="s">
        <v>399</v>
      </c>
      <c r="Z5" s="219" t="s">
        <v>400</v>
      </c>
      <c r="AA5" s="219" t="s">
        <v>402</v>
      </c>
      <c r="AB5" s="219" t="s">
        <v>401</v>
      </c>
      <c r="AC5" s="15" t="s">
        <v>106</v>
      </c>
      <c r="AD5" s="254" t="s">
        <v>342</v>
      </c>
      <c r="AE5" s="254" t="s">
        <v>347</v>
      </c>
      <c r="AF5" s="254" t="s">
        <v>41</v>
      </c>
      <c r="AG5" s="254" t="s">
        <v>42</v>
      </c>
      <c r="AH5" s="254" t="s">
        <v>43</v>
      </c>
      <c r="AI5" s="254" t="s">
        <v>343</v>
      </c>
      <c r="AJ5" s="254" t="s">
        <v>40</v>
      </c>
      <c r="AK5" s="254" t="s">
        <v>346</v>
      </c>
      <c r="AL5" s="254" t="s">
        <v>48</v>
      </c>
      <c r="AM5" s="254" t="s">
        <v>148</v>
      </c>
      <c r="AN5" s="254" t="s">
        <v>344</v>
      </c>
      <c r="AO5" s="254" t="s">
        <v>345</v>
      </c>
      <c r="AP5" s="254" t="s">
        <v>44</v>
      </c>
      <c r="AQ5" s="15" t="s">
        <v>107</v>
      </c>
      <c r="AR5" s="254" t="s">
        <v>46</v>
      </c>
      <c r="AS5" s="15" t="s">
        <v>143</v>
      </c>
      <c r="AT5" s="255" t="s">
        <v>3</v>
      </c>
      <c r="AU5" s="255" t="s">
        <v>4</v>
      </c>
      <c r="AV5" s="255" t="s">
        <v>326</v>
      </c>
      <c r="AW5" s="256" t="s">
        <v>327</v>
      </c>
      <c r="AX5" s="256" t="s">
        <v>328</v>
      </c>
      <c r="AY5" s="11"/>
      <c r="AZ5" s="31"/>
      <c r="BA5" s="31"/>
      <c r="BB5" s="31"/>
      <c r="BC5" s="52"/>
    </row>
    <row r="6" spans="2:55" s="36" customFormat="1">
      <c r="B6" s="62"/>
      <c r="C6" s="62">
        <f>IF(TabA2[[#This Row],[Zufalls-
zahl wenn
lfd. Nr.]]=0,0,IF(RANK(TabA2[[#This Row],[Zufalls-
zahl wenn
lfd. Nr.]],TabA2[Zufalls-
zahl wenn
lfd. Nr.])&lt;=TabA2[[#Totals],[Zufalls-
zahl]],1,0))</f>
        <v>0</v>
      </c>
      <c r="D6" s="194"/>
      <c r="E6" s="194"/>
      <c r="F6" s="181"/>
      <c r="G6" s="184"/>
      <c r="H6" s="182"/>
      <c r="I6" s="182"/>
      <c r="J6" s="182"/>
      <c r="K6" s="183"/>
      <c r="L6" s="154"/>
      <c r="M6" s="64">
        <f>(TabA2[[#This Row],[förderfähiger 
Betrag nach Prüfung ÖIF (€)]]-TabA2[[#This Row],[eingereichter
Betrag (€)]])*IF(TabA2[[#This Row],[Stich-
probe]]&gt;0,1,0)</f>
        <v>0</v>
      </c>
      <c r="N6" s="63"/>
      <c r="O6" s="63"/>
      <c r="P6" s="63"/>
      <c r="Q6" s="65"/>
      <c r="R6" s="75"/>
      <c r="S6" s="75" t="str">
        <f>IF(ISERROR(VLOOKUP(TabA2[[#This Row],[Grund für Differenz]],Datenquelle!$I$3:$J$20,2,FALSE)),"",VLOOKUP(TabA2[[#This Row],[Grund für Differenz]],Datenquelle!$I$3:$J$20,2,FALSE))</f>
        <v/>
      </c>
      <c r="T6" s="198"/>
      <c r="U6" s="205"/>
      <c r="V6" s="205"/>
      <c r="W6" s="22"/>
      <c r="X6" s="22"/>
      <c r="Y6" s="22"/>
      <c r="Z6" s="22"/>
      <c r="AA6" s="22"/>
      <c r="AB6" s="22"/>
      <c r="AC6" s="65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7"/>
      <c r="AR6" s="66"/>
      <c r="AS6" s="65"/>
      <c r="AT6" s="62" t="str">
        <f>IF(OR(TabA2[[#This Row],[eingereichter
Betrag (€)]]=0,TabA2[[#This Row],[eingereichter
Betrag (€)]]=""),"",COUNTA($K$6:$K6)-COUNTIF(($K$6:$K6),0))</f>
        <v/>
      </c>
      <c r="AU6" s="68">
        <f ca="1">RAND()</f>
        <v>0.73358851273463865</v>
      </c>
      <c r="AV6" s="69">
        <f>IF(TabA2[[#This Row],[Lfd.
Nr. f.
Stich-
probe]]&lt;&gt;"",TabA2[[#This Row],[Zufalls-
zahl]],0)</f>
        <v>0</v>
      </c>
      <c r="AW6" s="70">
        <f>IF(TabA2[[#This Row],[Stich-
probe]]&gt;0,IF(TabA2[[#This Row],[Differenz
förderfähig/
eingereicht nach Prüfung ÖIF (€)]]&lt;&gt;0,1,0),0)</f>
        <v>0</v>
      </c>
      <c r="AX6" s="71">
        <f>IF(TabA2[[#This Row],[Stich-
probe]]=0,0,TabA2[[#This Row],[Stich-
probe]]*TabA2[[#This Row],[Differenz
förderfähig/
eingereicht nach Prüfung ÖIF (€)]]/TabA2[[#This Row],[eingereichter
Betrag (€)]]*-1)</f>
        <v>0</v>
      </c>
      <c r="AY6" s="62"/>
    </row>
    <row r="7" spans="2:55" s="60" customFormat="1">
      <c r="B7" s="61"/>
      <c r="C7" s="536">
        <f>IF(TabA2[[#This Row],[Zufalls-
zahl wenn
lfd. Nr.]]=0,0,IF(RANK(TabA2[[#This Row],[Zufalls-
zahl wenn
lfd. Nr.]],TabA2[Zufalls-
zahl wenn
lfd. Nr.])&lt;=TabA2[[#Totals],[Zufalls-
zahl]],1,0))</f>
        <v>0</v>
      </c>
      <c r="D7" s="531" t="s">
        <v>27</v>
      </c>
      <c r="E7" s="532">
        <v>1</v>
      </c>
      <c r="F7" s="13"/>
      <c r="G7" s="29"/>
      <c r="H7" s="8"/>
      <c r="I7" s="8"/>
      <c r="J7" s="8"/>
      <c r="K7" s="152"/>
      <c r="L7" s="152"/>
      <c r="M7" s="72">
        <f>(TabA2[[#This Row],[förderfähiger 
Betrag nach Prüfung ÖIF (€)]]-TabA2[[#This Row],[eingereichter
Betrag (€)]])*IF(TabA2[[#This Row],[Stich-
probe]]&gt;0,1,0)</f>
        <v>0</v>
      </c>
      <c r="N7" s="8"/>
      <c r="O7" s="8"/>
      <c r="P7" s="8"/>
      <c r="Q7" s="537"/>
      <c r="R7" s="538"/>
      <c r="S7" s="538" t="str">
        <f>IF(ISERROR(VLOOKUP(TabA2[[#This Row],[Grund für Differenz]],Datenquelle!$I$3:$J$20,2,FALSE)),"",VLOOKUP(TabA2[[#This Row],[Grund für Differenz]],Datenquelle!$I$3:$J$20,2,FALSE))</f>
        <v/>
      </c>
      <c r="T7" s="539"/>
      <c r="U7" s="540"/>
      <c r="V7" s="540"/>
      <c r="W7" s="541"/>
      <c r="X7" s="541"/>
      <c r="Y7" s="541"/>
      <c r="Z7" s="541"/>
      <c r="AA7" s="541"/>
      <c r="AB7" s="541"/>
      <c r="AC7" s="537"/>
      <c r="AD7" s="542"/>
      <c r="AE7" s="542"/>
      <c r="AF7" s="542"/>
      <c r="AG7" s="542"/>
      <c r="AH7" s="542"/>
      <c r="AI7" s="542"/>
      <c r="AJ7" s="542"/>
      <c r="AK7" s="542"/>
      <c r="AL7" s="542"/>
      <c r="AM7" s="542"/>
      <c r="AN7" s="542"/>
      <c r="AO7" s="542"/>
      <c r="AP7" s="542"/>
      <c r="AQ7" s="543"/>
      <c r="AR7" s="542"/>
      <c r="AS7" s="537"/>
      <c r="AT7" s="61" t="str">
        <f>IF(OR(TabA2[[#This Row],[eingereichter
Betrag (€)]]=0,TabA2[[#This Row],[eingereichter
Betrag (€)]]=""),"",COUNTA($K$6:$K7)-COUNTIF(($K$6:$K7),0))</f>
        <v/>
      </c>
      <c r="AU7" s="544">
        <f t="shared" ref="AU7:AU69" ca="1" si="0">RAND()</f>
        <v>0.27066693690048782</v>
      </c>
      <c r="AV7" s="545">
        <f>IF(TabA2[[#This Row],[Lfd.
Nr. f.
Stich-
probe]]&lt;&gt;"",TabA2[[#This Row],[Zufalls-
zahl]],0)</f>
        <v>0</v>
      </c>
      <c r="AW7" s="546">
        <f>IF(TabA2[[#This Row],[Stich-
probe]]&gt;0,IF(TabA2[[#This Row],[Differenz
förderfähig/
eingereicht nach Prüfung ÖIF (€)]]&lt;&gt;0,1,0),0)</f>
        <v>0</v>
      </c>
      <c r="AX7" s="547">
        <f>IF(TabA2[[#This Row],[Stich-
probe]]=0,0,TabA2[[#This Row],[Stich-
probe]]*TabA2[[#This Row],[Differenz
förderfähig/
eingereicht nach Prüfung ÖIF (€)]]/TabA2[[#This Row],[eingereichter
Betrag (€)]]*-1)</f>
        <v>0</v>
      </c>
      <c r="AY7" s="61"/>
    </row>
    <row r="8" spans="2:55" s="60" customFormat="1">
      <c r="B8" s="61"/>
      <c r="C8" s="536">
        <f>IF(TabA2[[#This Row],[Zufalls-
zahl wenn
lfd. Nr.]]=0,0,IF(RANK(TabA2[[#This Row],[Zufalls-
zahl wenn
lfd. Nr.]],TabA2[Zufalls-
zahl wenn
lfd. Nr.])&lt;=TabA2[[#Totals],[Zufalls-
zahl]],1,0))</f>
        <v>0</v>
      </c>
      <c r="D8" s="531" t="s">
        <v>27</v>
      </c>
      <c r="E8" s="532">
        <v>2</v>
      </c>
      <c r="F8" s="13"/>
      <c r="G8" s="29"/>
      <c r="H8" s="8"/>
      <c r="I8" s="8"/>
      <c r="J8" s="8"/>
      <c r="K8" s="152"/>
      <c r="L8" s="152"/>
      <c r="M8" s="72">
        <f>(TabA2[[#This Row],[förderfähiger 
Betrag nach Prüfung ÖIF (€)]]-TabA2[[#This Row],[eingereichter
Betrag (€)]])*IF(TabA2[[#This Row],[Stich-
probe]]&gt;0,1,0)</f>
        <v>0</v>
      </c>
      <c r="N8" s="8"/>
      <c r="O8" s="8"/>
      <c r="P8" s="8"/>
      <c r="Q8" s="537"/>
      <c r="R8" s="538"/>
      <c r="S8" s="538" t="str">
        <f>IF(ISERROR(VLOOKUP(TabA2[[#This Row],[Grund für Differenz]],Datenquelle!$I$3:$J$20,2,FALSE)),"",VLOOKUP(TabA2[[#This Row],[Grund für Differenz]],Datenquelle!$I$3:$J$20,2,FALSE))</f>
        <v/>
      </c>
      <c r="T8" s="539"/>
      <c r="U8" s="540"/>
      <c r="V8" s="540"/>
      <c r="W8" s="541"/>
      <c r="X8" s="541"/>
      <c r="Y8" s="541"/>
      <c r="Z8" s="541"/>
      <c r="AA8" s="541"/>
      <c r="AB8" s="541"/>
      <c r="AC8" s="537"/>
      <c r="AD8" s="542"/>
      <c r="AE8" s="542"/>
      <c r="AF8" s="542"/>
      <c r="AG8" s="542"/>
      <c r="AH8" s="542"/>
      <c r="AI8" s="542"/>
      <c r="AJ8" s="542"/>
      <c r="AK8" s="542"/>
      <c r="AL8" s="542"/>
      <c r="AM8" s="542"/>
      <c r="AN8" s="542"/>
      <c r="AO8" s="542"/>
      <c r="AP8" s="542"/>
      <c r="AQ8" s="543"/>
      <c r="AR8" s="542"/>
      <c r="AS8" s="537"/>
      <c r="AT8" s="61" t="str">
        <f>IF(OR(TabA2[[#This Row],[eingereichter
Betrag (€)]]=0,TabA2[[#This Row],[eingereichter
Betrag (€)]]=""),"",COUNTA($K$6:$K8)-COUNTIF(($K$6:$K8),0))</f>
        <v/>
      </c>
      <c r="AU8" s="544">
        <f t="shared" ca="1" si="0"/>
        <v>0.58723029914697777</v>
      </c>
      <c r="AV8" s="545">
        <f>IF(TabA2[[#This Row],[Lfd.
Nr. f.
Stich-
probe]]&lt;&gt;"",TabA2[[#This Row],[Zufalls-
zahl]],0)</f>
        <v>0</v>
      </c>
      <c r="AW8" s="546">
        <f>IF(TabA2[[#This Row],[Stich-
probe]]&gt;0,IF(TabA2[[#This Row],[Differenz
förderfähig/
eingereicht nach Prüfung ÖIF (€)]]&lt;&gt;0,1,0),0)</f>
        <v>0</v>
      </c>
      <c r="AX8" s="547">
        <f>IF(TabA2[[#This Row],[Stich-
probe]]=0,0,TabA2[[#This Row],[Stich-
probe]]*TabA2[[#This Row],[Differenz
förderfähig/
eingereicht nach Prüfung ÖIF (€)]]/TabA2[[#This Row],[eingereichter
Betrag (€)]]*-1)</f>
        <v>0</v>
      </c>
      <c r="AY8" s="61"/>
      <c r="BC8" s="73"/>
    </row>
    <row r="9" spans="2:55" s="60" customFormat="1">
      <c r="B9" s="61"/>
      <c r="C9" s="536">
        <f>IF(TabA2[[#This Row],[Zufalls-
zahl wenn
lfd. Nr.]]=0,0,IF(RANK(TabA2[[#This Row],[Zufalls-
zahl wenn
lfd. Nr.]],TabA2[Zufalls-
zahl wenn
lfd. Nr.])&lt;=TabA2[[#Totals],[Zufalls-
zahl]],1,0))</f>
        <v>0</v>
      </c>
      <c r="D9" s="531" t="s">
        <v>27</v>
      </c>
      <c r="E9" s="532">
        <v>3</v>
      </c>
      <c r="F9" s="13"/>
      <c r="G9" s="29"/>
      <c r="H9" s="8"/>
      <c r="I9" s="8"/>
      <c r="J9" s="8"/>
      <c r="K9" s="152"/>
      <c r="L9" s="152"/>
      <c r="M9" s="72">
        <f>(TabA2[[#This Row],[förderfähiger 
Betrag nach Prüfung ÖIF (€)]]-TabA2[[#This Row],[eingereichter
Betrag (€)]])*IF(TabA2[[#This Row],[Stich-
probe]]&gt;0,1,0)</f>
        <v>0</v>
      </c>
      <c r="N9" s="8"/>
      <c r="O9" s="8"/>
      <c r="P9" s="8"/>
      <c r="Q9" s="537"/>
      <c r="R9" s="538"/>
      <c r="S9" s="538" t="str">
        <f>IF(ISERROR(VLOOKUP(TabA2[[#This Row],[Grund für Differenz]],Datenquelle!$I$3:$J$20,2,FALSE)),"",VLOOKUP(TabA2[[#This Row],[Grund für Differenz]],Datenquelle!$I$3:$J$20,2,FALSE))</f>
        <v/>
      </c>
      <c r="T9" s="539"/>
      <c r="U9" s="540"/>
      <c r="V9" s="540"/>
      <c r="W9" s="541"/>
      <c r="X9" s="541"/>
      <c r="Y9" s="541"/>
      <c r="Z9" s="541"/>
      <c r="AA9" s="541"/>
      <c r="AB9" s="541"/>
      <c r="AC9" s="537"/>
      <c r="AD9" s="542"/>
      <c r="AE9" s="542"/>
      <c r="AF9" s="542"/>
      <c r="AG9" s="542"/>
      <c r="AH9" s="542"/>
      <c r="AI9" s="542"/>
      <c r="AJ9" s="542"/>
      <c r="AK9" s="542"/>
      <c r="AL9" s="542"/>
      <c r="AM9" s="542"/>
      <c r="AN9" s="542"/>
      <c r="AO9" s="542"/>
      <c r="AP9" s="542"/>
      <c r="AQ9" s="543"/>
      <c r="AR9" s="542"/>
      <c r="AS9" s="537"/>
      <c r="AT9" s="61" t="str">
        <f>IF(OR(TabA2[[#This Row],[eingereichter
Betrag (€)]]=0,TabA2[[#This Row],[eingereichter
Betrag (€)]]=""),"",COUNTA($K$6:$K9)-COUNTIF(($K$6:$K9),0))</f>
        <v/>
      </c>
      <c r="AU9" s="544">
        <f t="shared" ca="1" si="0"/>
        <v>0.57568863348774835</v>
      </c>
      <c r="AV9" s="545">
        <f>IF(TabA2[[#This Row],[Lfd.
Nr. f.
Stich-
probe]]&lt;&gt;"",TabA2[[#This Row],[Zufalls-
zahl]],0)</f>
        <v>0</v>
      </c>
      <c r="AW9" s="546">
        <f>IF(TabA2[[#This Row],[Stich-
probe]]&gt;0,IF(TabA2[[#This Row],[Differenz
förderfähig/
eingereicht nach Prüfung ÖIF (€)]]&lt;&gt;0,1,0),0)</f>
        <v>0</v>
      </c>
      <c r="AX9" s="547">
        <f>IF(TabA2[[#This Row],[Stich-
probe]]=0,0,TabA2[[#This Row],[Stich-
probe]]*TabA2[[#This Row],[Differenz
förderfähig/
eingereicht nach Prüfung ÖIF (€)]]/TabA2[[#This Row],[eingereichter
Betrag (€)]]*-1)</f>
        <v>0</v>
      </c>
      <c r="AY9" s="61"/>
      <c r="BC9" s="73"/>
    </row>
    <row r="10" spans="2:55" s="60" customFormat="1">
      <c r="B10" s="61"/>
      <c r="C10" s="536">
        <f>IF(TabA2[[#This Row],[Zufalls-
zahl wenn
lfd. Nr.]]=0,0,IF(RANK(TabA2[[#This Row],[Zufalls-
zahl wenn
lfd. Nr.]],TabA2[Zufalls-
zahl wenn
lfd. Nr.])&lt;=TabA2[[#Totals],[Zufalls-
zahl]],1,0))</f>
        <v>0</v>
      </c>
      <c r="D10" s="531" t="s">
        <v>27</v>
      </c>
      <c r="E10" s="532">
        <v>4</v>
      </c>
      <c r="F10" s="13"/>
      <c r="G10" s="29"/>
      <c r="H10" s="8"/>
      <c r="I10" s="8"/>
      <c r="J10" s="8"/>
      <c r="K10" s="152"/>
      <c r="L10" s="152"/>
      <c r="M10" s="72">
        <f>(TabA2[[#This Row],[förderfähiger 
Betrag nach Prüfung ÖIF (€)]]-TabA2[[#This Row],[eingereichter
Betrag (€)]])*IF(TabA2[[#This Row],[Stich-
probe]]&gt;0,1,0)</f>
        <v>0</v>
      </c>
      <c r="N10" s="8"/>
      <c r="O10" s="8"/>
      <c r="P10" s="8"/>
      <c r="Q10" s="537"/>
      <c r="R10" s="538"/>
      <c r="S10" s="538" t="str">
        <f>IF(ISERROR(VLOOKUP(TabA2[[#This Row],[Grund für Differenz]],Datenquelle!$I$3:$J$20,2,FALSE)),"",VLOOKUP(TabA2[[#This Row],[Grund für Differenz]],Datenquelle!$I$3:$J$20,2,FALSE))</f>
        <v/>
      </c>
      <c r="T10" s="539"/>
      <c r="U10" s="540"/>
      <c r="V10" s="540"/>
      <c r="W10" s="541"/>
      <c r="X10" s="541"/>
      <c r="Y10" s="541"/>
      <c r="Z10" s="541"/>
      <c r="AA10" s="541"/>
      <c r="AB10" s="541"/>
      <c r="AC10" s="537"/>
      <c r="AD10" s="542"/>
      <c r="AE10" s="542"/>
      <c r="AF10" s="542"/>
      <c r="AG10" s="542"/>
      <c r="AH10" s="542"/>
      <c r="AI10" s="542"/>
      <c r="AJ10" s="542"/>
      <c r="AK10" s="542"/>
      <c r="AL10" s="542"/>
      <c r="AM10" s="542"/>
      <c r="AN10" s="542"/>
      <c r="AO10" s="542"/>
      <c r="AP10" s="542"/>
      <c r="AQ10" s="543"/>
      <c r="AR10" s="542"/>
      <c r="AS10" s="537"/>
      <c r="AT10" s="61" t="str">
        <f>IF(OR(TabA2[[#This Row],[eingereichter
Betrag (€)]]=0,TabA2[[#This Row],[eingereichter
Betrag (€)]]=""),"",COUNTA($K$6:$K10)-COUNTIF(($K$6:$K10),0))</f>
        <v/>
      </c>
      <c r="AU10" s="544">
        <f t="shared" ca="1" si="0"/>
        <v>1.4583112341619464E-2</v>
      </c>
      <c r="AV10" s="545">
        <f>IF(TabA2[[#This Row],[Lfd.
Nr. f.
Stich-
probe]]&lt;&gt;"",TabA2[[#This Row],[Zufalls-
zahl]],0)</f>
        <v>0</v>
      </c>
      <c r="AW10" s="546">
        <f>IF(TabA2[[#This Row],[Stich-
probe]]&gt;0,IF(TabA2[[#This Row],[Differenz
förderfähig/
eingereicht nach Prüfung ÖIF (€)]]&lt;&gt;0,1,0),0)</f>
        <v>0</v>
      </c>
      <c r="AX10" s="547">
        <f>IF(TabA2[[#This Row],[Stich-
probe]]=0,0,TabA2[[#This Row],[Stich-
probe]]*TabA2[[#This Row],[Differenz
förderfähig/
eingereicht nach Prüfung ÖIF (€)]]/TabA2[[#This Row],[eingereichter
Betrag (€)]]*-1)</f>
        <v>0</v>
      </c>
      <c r="AY10" s="61"/>
      <c r="BC10" s="73"/>
    </row>
    <row r="11" spans="2:55" s="60" customFormat="1">
      <c r="B11" s="61"/>
      <c r="C11" s="536">
        <f>IF(TabA2[[#This Row],[Zufalls-
zahl wenn
lfd. Nr.]]=0,0,IF(RANK(TabA2[[#This Row],[Zufalls-
zahl wenn
lfd. Nr.]],TabA2[Zufalls-
zahl wenn
lfd. Nr.])&lt;=TabA2[[#Totals],[Zufalls-
zahl]],1,0))</f>
        <v>0</v>
      </c>
      <c r="D11" s="531" t="s">
        <v>27</v>
      </c>
      <c r="E11" s="532">
        <v>5</v>
      </c>
      <c r="F11" s="13"/>
      <c r="G11" s="29"/>
      <c r="H11" s="8"/>
      <c r="I11" s="8"/>
      <c r="J11" s="8"/>
      <c r="K11" s="152"/>
      <c r="L11" s="152"/>
      <c r="M11" s="72">
        <f>(TabA2[[#This Row],[förderfähiger 
Betrag nach Prüfung ÖIF (€)]]-TabA2[[#This Row],[eingereichter
Betrag (€)]])*IF(TabA2[[#This Row],[Stich-
probe]]&gt;0,1,0)</f>
        <v>0</v>
      </c>
      <c r="N11" s="8"/>
      <c r="O11" s="8"/>
      <c r="P11" s="8"/>
      <c r="Q11" s="537"/>
      <c r="R11" s="538"/>
      <c r="S11" s="538" t="str">
        <f>IF(ISERROR(VLOOKUP(TabA2[[#This Row],[Grund für Differenz]],Datenquelle!$I$3:$J$20,2,FALSE)),"",VLOOKUP(TabA2[[#This Row],[Grund für Differenz]],Datenquelle!$I$3:$J$20,2,FALSE))</f>
        <v/>
      </c>
      <c r="T11" s="539"/>
      <c r="U11" s="540"/>
      <c r="V11" s="540"/>
      <c r="W11" s="541"/>
      <c r="X11" s="541"/>
      <c r="Y11" s="541"/>
      <c r="Z11" s="541"/>
      <c r="AA11" s="541"/>
      <c r="AB11" s="541"/>
      <c r="AC11" s="537"/>
      <c r="AD11" s="542"/>
      <c r="AE11" s="542"/>
      <c r="AF11" s="542"/>
      <c r="AG11" s="542"/>
      <c r="AH11" s="542"/>
      <c r="AI11" s="542"/>
      <c r="AJ11" s="542"/>
      <c r="AK11" s="542"/>
      <c r="AL11" s="542"/>
      <c r="AM11" s="542"/>
      <c r="AN11" s="542"/>
      <c r="AO11" s="542"/>
      <c r="AP11" s="542"/>
      <c r="AQ11" s="543"/>
      <c r="AR11" s="542"/>
      <c r="AS11" s="537"/>
      <c r="AT11" s="61" t="str">
        <f>IF(OR(TabA2[[#This Row],[eingereichter
Betrag (€)]]=0,TabA2[[#This Row],[eingereichter
Betrag (€)]]=""),"",COUNTA($K$6:$K11)-COUNTIF(($K$6:$K11),0))</f>
        <v/>
      </c>
      <c r="AU11" s="544">
        <f t="shared" ca="1" si="0"/>
        <v>3.8852120408490398E-2</v>
      </c>
      <c r="AV11" s="545">
        <f>IF(TabA2[[#This Row],[Lfd.
Nr. f.
Stich-
probe]]&lt;&gt;"",TabA2[[#This Row],[Zufalls-
zahl]],0)</f>
        <v>0</v>
      </c>
      <c r="AW11" s="546">
        <f>IF(TabA2[[#This Row],[Stich-
probe]]&gt;0,IF(TabA2[[#This Row],[Differenz
förderfähig/
eingereicht nach Prüfung ÖIF (€)]]&lt;&gt;0,1,0),0)</f>
        <v>0</v>
      </c>
      <c r="AX11" s="547">
        <f>IF(TabA2[[#This Row],[Stich-
probe]]=0,0,TabA2[[#This Row],[Stich-
probe]]*TabA2[[#This Row],[Differenz
förderfähig/
eingereicht nach Prüfung ÖIF (€)]]/TabA2[[#This Row],[eingereichter
Betrag (€)]]*-1)</f>
        <v>0</v>
      </c>
      <c r="AY11" s="61"/>
      <c r="BC11" s="73"/>
    </row>
    <row r="12" spans="2:55" s="60" customFormat="1">
      <c r="B12" s="61"/>
      <c r="C12" s="536">
        <f>IF(TabA2[[#This Row],[Zufalls-
zahl wenn
lfd. Nr.]]=0,0,IF(RANK(TabA2[[#This Row],[Zufalls-
zahl wenn
lfd. Nr.]],TabA2[Zufalls-
zahl wenn
lfd. Nr.])&lt;=TabA2[[#Totals],[Zufalls-
zahl]],1,0))</f>
        <v>0</v>
      </c>
      <c r="D12" s="531" t="s">
        <v>27</v>
      </c>
      <c r="E12" s="532">
        <v>6</v>
      </c>
      <c r="F12" s="13"/>
      <c r="G12" s="29"/>
      <c r="H12" s="8"/>
      <c r="I12" s="8"/>
      <c r="J12" s="8"/>
      <c r="K12" s="152"/>
      <c r="L12" s="152"/>
      <c r="M12" s="72">
        <f>(TabA2[[#This Row],[förderfähiger 
Betrag nach Prüfung ÖIF (€)]]-TabA2[[#This Row],[eingereichter
Betrag (€)]])*IF(TabA2[[#This Row],[Stich-
probe]]&gt;0,1,0)</f>
        <v>0</v>
      </c>
      <c r="N12" s="8"/>
      <c r="O12" s="8"/>
      <c r="P12" s="8"/>
      <c r="Q12" s="537"/>
      <c r="R12" s="538"/>
      <c r="S12" s="538" t="str">
        <f>IF(ISERROR(VLOOKUP(TabA2[[#This Row],[Grund für Differenz]],Datenquelle!$I$3:$J$20,2,FALSE)),"",VLOOKUP(TabA2[[#This Row],[Grund für Differenz]],Datenquelle!$I$3:$J$20,2,FALSE))</f>
        <v/>
      </c>
      <c r="T12" s="539"/>
      <c r="U12" s="540"/>
      <c r="V12" s="540"/>
      <c r="W12" s="541"/>
      <c r="X12" s="541"/>
      <c r="Y12" s="541"/>
      <c r="Z12" s="541"/>
      <c r="AA12" s="541"/>
      <c r="AB12" s="541"/>
      <c r="AC12" s="537"/>
      <c r="AD12" s="542"/>
      <c r="AE12" s="542"/>
      <c r="AF12" s="542"/>
      <c r="AG12" s="542"/>
      <c r="AH12" s="542"/>
      <c r="AI12" s="542"/>
      <c r="AJ12" s="542"/>
      <c r="AK12" s="542"/>
      <c r="AL12" s="542"/>
      <c r="AM12" s="542"/>
      <c r="AN12" s="542"/>
      <c r="AO12" s="542"/>
      <c r="AP12" s="542"/>
      <c r="AQ12" s="543"/>
      <c r="AR12" s="542"/>
      <c r="AS12" s="537"/>
      <c r="AT12" s="61" t="str">
        <f>IF(OR(TabA2[[#This Row],[eingereichter
Betrag (€)]]=0,TabA2[[#This Row],[eingereichter
Betrag (€)]]=""),"",COUNTA($K$6:$K12)-COUNTIF(($K$6:$K12),0))</f>
        <v/>
      </c>
      <c r="AU12" s="544">
        <f t="shared" ca="1" si="0"/>
        <v>0.76237879562829369</v>
      </c>
      <c r="AV12" s="545">
        <f>IF(TabA2[[#This Row],[Lfd.
Nr. f.
Stich-
probe]]&lt;&gt;"",TabA2[[#This Row],[Zufalls-
zahl]],0)</f>
        <v>0</v>
      </c>
      <c r="AW12" s="546">
        <f>IF(TabA2[[#This Row],[Stich-
probe]]&gt;0,IF(TabA2[[#This Row],[Differenz
förderfähig/
eingereicht nach Prüfung ÖIF (€)]]&lt;&gt;0,1,0),0)</f>
        <v>0</v>
      </c>
      <c r="AX12" s="547">
        <f>IF(TabA2[[#This Row],[Stich-
probe]]=0,0,TabA2[[#This Row],[Stich-
probe]]*TabA2[[#This Row],[Differenz
förderfähig/
eingereicht nach Prüfung ÖIF (€)]]/TabA2[[#This Row],[eingereichter
Betrag (€)]]*-1)</f>
        <v>0</v>
      </c>
      <c r="AY12" s="61"/>
      <c r="BC12" s="73"/>
    </row>
    <row r="13" spans="2:55" s="60" customFormat="1">
      <c r="B13" s="61"/>
      <c r="C13" s="536">
        <f>IF(TabA2[[#This Row],[Zufalls-
zahl wenn
lfd. Nr.]]=0,0,IF(RANK(TabA2[[#This Row],[Zufalls-
zahl wenn
lfd. Nr.]],TabA2[Zufalls-
zahl wenn
lfd. Nr.])&lt;=TabA2[[#Totals],[Zufalls-
zahl]],1,0))</f>
        <v>0</v>
      </c>
      <c r="D13" s="531" t="s">
        <v>27</v>
      </c>
      <c r="E13" s="532">
        <v>7</v>
      </c>
      <c r="F13" s="13"/>
      <c r="G13" s="29"/>
      <c r="H13" s="8"/>
      <c r="I13" s="8"/>
      <c r="J13" s="8"/>
      <c r="K13" s="152"/>
      <c r="L13" s="152"/>
      <c r="M13" s="72">
        <f>(TabA2[[#This Row],[förderfähiger 
Betrag nach Prüfung ÖIF (€)]]-TabA2[[#This Row],[eingereichter
Betrag (€)]])*IF(TabA2[[#This Row],[Stich-
probe]]&gt;0,1,0)</f>
        <v>0</v>
      </c>
      <c r="N13" s="8"/>
      <c r="O13" s="8"/>
      <c r="P13" s="8"/>
      <c r="Q13" s="537"/>
      <c r="R13" s="538"/>
      <c r="S13" s="538" t="str">
        <f>IF(ISERROR(VLOOKUP(TabA2[[#This Row],[Grund für Differenz]],Datenquelle!$I$3:$J$20,2,FALSE)),"",VLOOKUP(TabA2[[#This Row],[Grund für Differenz]],Datenquelle!$I$3:$J$20,2,FALSE))</f>
        <v/>
      </c>
      <c r="T13" s="539"/>
      <c r="U13" s="540"/>
      <c r="V13" s="540"/>
      <c r="W13" s="541"/>
      <c r="X13" s="541"/>
      <c r="Y13" s="541"/>
      <c r="Z13" s="541"/>
      <c r="AA13" s="541"/>
      <c r="AB13" s="541"/>
      <c r="AC13" s="537"/>
      <c r="AD13" s="542"/>
      <c r="AE13" s="542"/>
      <c r="AF13" s="542"/>
      <c r="AG13" s="542"/>
      <c r="AH13" s="542"/>
      <c r="AI13" s="542"/>
      <c r="AJ13" s="542"/>
      <c r="AK13" s="542"/>
      <c r="AL13" s="542"/>
      <c r="AM13" s="542"/>
      <c r="AN13" s="542"/>
      <c r="AO13" s="542"/>
      <c r="AP13" s="542"/>
      <c r="AQ13" s="543"/>
      <c r="AR13" s="542"/>
      <c r="AS13" s="537"/>
      <c r="AT13" s="61" t="str">
        <f>IF(OR(TabA2[[#This Row],[eingereichter
Betrag (€)]]=0,TabA2[[#This Row],[eingereichter
Betrag (€)]]=""),"",COUNTA($K$6:$K13)-COUNTIF(($K$6:$K13),0))</f>
        <v/>
      </c>
      <c r="AU13" s="544">
        <f t="shared" ca="1" si="0"/>
        <v>0.59331004429858725</v>
      </c>
      <c r="AV13" s="545">
        <f>IF(TabA2[[#This Row],[Lfd.
Nr. f.
Stich-
probe]]&lt;&gt;"",TabA2[[#This Row],[Zufalls-
zahl]],0)</f>
        <v>0</v>
      </c>
      <c r="AW13" s="546">
        <f>IF(TabA2[[#This Row],[Stich-
probe]]&gt;0,IF(TabA2[[#This Row],[Differenz
förderfähig/
eingereicht nach Prüfung ÖIF (€)]]&lt;&gt;0,1,0),0)</f>
        <v>0</v>
      </c>
      <c r="AX13" s="547">
        <f>IF(TabA2[[#This Row],[Stich-
probe]]=0,0,TabA2[[#This Row],[Stich-
probe]]*TabA2[[#This Row],[Differenz
förderfähig/
eingereicht nach Prüfung ÖIF (€)]]/TabA2[[#This Row],[eingereichter
Betrag (€)]]*-1)</f>
        <v>0</v>
      </c>
      <c r="AY13" s="61"/>
      <c r="BC13" s="73"/>
    </row>
    <row r="14" spans="2:55" s="60" customFormat="1">
      <c r="B14" s="61"/>
      <c r="C14" s="536">
        <f>IF(TabA2[[#This Row],[Zufalls-
zahl wenn
lfd. Nr.]]=0,0,IF(RANK(TabA2[[#This Row],[Zufalls-
zahl wenn
lfd. Nr.]],TabA2[Zufalls-
zahl wenn
lfd. Nr.])&lt;=TabA2[[#Totals],[Zufalls-
zahl]],1,0))</f>
        <v>0</v>
      </c>
      <c r="D14" s="531" t="s">
        <v>27</v>
      </c>
      <c r="E14" s="532">
        <v>8</v>
      </c>
      <c r="F14" s="13"/>
      <c r="G14" s="29"/>
      <c r="H14" s="8"/>
      <c r="I14" s="8"/>
      <c r="J14" s="8"/>
      <c r="K14" s="152"/>
      <c r="L14" s="152"/>
      <c r="M14" s="72">
        <f>(TabA2[[#This Row],[förderfähiger 
Betrag nach Prüfung ÖIF (€)]]-TabA2[[#This Row],[eingereichter
Betrag (€)]])*IF(TabA2[[#This Row],[Stich-
probe]]&gt;0,1,0)</f>
        <v>0</v>
      </c>
      <c r="N14" s="8"/>
      <c r="O14" s="8"/>
      <c r="P14" s="8"/>
      <c r="Q14" s="537"/>
      <c r="R14" s="538"/>
      <c r="S14" s="538" t="str">
        <f>IF(ISERROR(VLOOKUP(TabA2[[#This Row],[Grund für Differenz]],Datenquelle!$I$3:$J$20,2,FALSE)),"",VLOOKUP(TabA2[[#This Row],[Grund für Differenz]],Datenquelle!$I$3:$J$20,2,FALSE))</f>
        <v/>
      </c>
      <c r="T14" s="539"/>
      <c r="U14" s="540"/>
      <c r="V14" s="540"/>
      <c r="W14" s="541"/>
      <c r="X14" s="541"/>
      <c r="Y14" s="541"/>
      <c r="Z14" s="541"/>
      <c r="AA14" s="541"/>
      <c r="AB14" s="541"/>
      <c r="AC14" s="537"/>
      <c r="AD14" s="542"/>
      <c r="AE14" s="542"/>
      <c r="AF14" s="542"/>
      <c r="AG14" s="542"/>
      <c r="AH14" s="542"/>
      <c r="AI14" s="542"/>
      <c r="AJ14" s="542"/>
      <c r="AK14" s="542"/>
      <c r="AL14" s="542"/>
      <c r="AM14" s="542"/>
      <c r="AN14" s="542"/>
      <c r="AO14" s="542"/>
      <c r="AP14" s="542"/>
      <c r="AQ14" s="543"/>
      <c r="AR14" s="542"/>
      <c r="AS14" s="537"/>
      <c r="AT14" s="61" t="str">
        <f>IF(OR(TabA2[[#This Row],[eingereichter
Betrag (€)]]=0,TabA2[[#This Row],[eingereichter
Betrag (€)]]=""),"",COUNTA($K$6:$K14)-COUNTIF(($K$6:$K14),0))</f>
        <v/>
      </c>
      <c r="AU14" s="544">
        <f t="shared" ca="1" si="0"/>
        <v>5.522597260166906E-3</v>
      </c>
      <c r="AV14" s="545">
        <f>IF(TabA2[[#This Row],[Lfd.
Nr. f.
Stich-
probe]]&lt;&gt;"",TabA2[[#This Row],[Zufalls-
zahl]],0)</f>
        <v>0</v>
      </c>
      <c r="AW14" s="546">
        <f>IF(TabA2[[#This Row],[Stich-
probe]]&gt;0,IF(TabA2[[#This Row],[Differenz
förderfähig/
eingereicht nach Prüfung ÖIF (€)]]&lt;&gt;0,1,0),0)</f>
        <v>0</v>
      </c>
      <c r="AX14" s="547">
        <f>IF(TabA2[[#This Row],[Stich-
probe]]=0,0,TabA2[[#This Row],[Stich-
probe]]*TabA2[[#This Row],[Differenz
förderfähig/
eingereicht nach Prüfung ÖIF (€)]]/TabA2[[#This Row],[eingereichter
Betrag (€)]]*-1)</f>
        <v>0</v>
      </c>
      <c r="AY14" s="61"/>
      <c r="BC14" s="73"/>
    </row>
    <row r="15" spans="2:55" s="60" customFormat="1">
      <c r="B15" s="61"/>
      <c r="C15" s="536">
        <f>IF(TabA2[[#This Row],[Zufalls-
zahl wenn
lfd. Nr.]]=0,0,IF(RANK(TabA2[[#This Row],[Zufalls-
zahl wenn
lfd. Nr.]],TabA2[Zufalls-
zahl wenn
lfd. Nr.])&lt;=TabA2[[#Totals],[Zufalls-
zahl]],1,0))</f>
        <v>0</v>
      </c>
      <c r="D15" s="531" t="s">
        <v>27</v>
      </c>
      <c r="E15" s="532">
        <v>9</v>
      </c>
      <c r="F15" s="13"/>
      <c r="G15" s="29"/>
      <c r="H15" s="8"/>
      <c r="I15" s="8"/>
      <c r="J15" s="8"/>
      <c r="K15" s="152"/>
      <c r="L15" s="152"/>
      <c r="M15" s="72">
        <f>(TabA2[[#This Row],[förderfähiger 
Betrag nach Prüfung ÖIF (€)]]-TabA2[[#This Row],[eingereichter
Betrag (€)]])*IF(TabA2[[#This Row],[Stich-
probe]]&gt;0,1,0)</f>
        <v>0</v>
      </c>
      <c r="N15" s="8"/>
      <c r="O15" s="8"/>
      <c r="P15" s="8"/>
      <c r="Q15" s="537"/>
      <c r="R15" s="538"/>
      <c r="S15" s="538" t="str">
        <f>IF(ISERROR(VLOOKUP(TabA2[[#This Row],[Grund für Differenz]],Datenquelle!$I$3:$J$20,2,FALSE)),"",VLOOKUP(TabA2[[#This Row],[Grund für Differenz]],Datenquelle!$I$3:$J$20,2,FALSE))</f>
        <v/>
      </c>
      <c r="T15" s="539"/>
      <c r="U15" s="540"/>
      <c r="V15" s="540"/>
      <c r="W15" s="541"/>
      <c r="X15" s="541"/>
      <c r="Y15" s="541"/>
      <c r="Z15" s="541"/>
      <c r="AA15" s="541"/>
      <c r="AB15" s="541"/>
      <c r="AC15" s="537"/>
      <c r="AD15" s="542"/>
      <c r="AE15" s="542"/>
      <c r="AF15" s="542"/>
      <c r="AG15" s="542"/>
      <c r="AH15" s="542"/>
      <c r="AI15" s="542"/>
      <c r="AJ15" s="542"/>
      <c r="AK15" s="542"/>
      <c r="AL15" s="542"/>
      <c r="AM15" s="542"/>
      <c r="AN15" s="542"/>
      <c r="AO15" s="542"/>
      <c r="AP15" s="542"/>
      <c r="AQ15" s="543"/>
      <c r="AR15" s="542"/>
      <c r="AS15" s="537"/>
      <c r="AT15" s="61" t="str">
        <f>IF(OR(TabA2[[#This Row],[eingereichter
Betrag (€)]]=0,TabA2[[#This Row],[eingereichter
Betrag (€)]]=""),"",COUNTA($K$6:$K15)-COUNTIF(($K$6:$K15),0))</f>
        <v/>
      </c>
      <c r="AU15" s="544">
        <f t="shared" ca="1" si="0"/>
        <v>2.8769252170771198E-2</v>
      </c>
      <c r="AV15" s="545">
        <f>IF(TabA2[[#This Row],[Lfd.
Nr. f.
Stich-
probe]]&lt;&gt;"",TabA2[[#This Row],[Zufalls-
zahl]],0)</f>
        <v>0</v>
      </c>
      <c r="AW15" s="546">
        <f>IF(TabA2[[#This Row],[Stich-
probe]]&gt;0,IF(TabA2[[#This Row],[Differenz
förderfähig/
eingereicht nach Prüfung ÖIF (€)]]&lt;&gt;0,1,0),0)</f>
        <v>0</v>
      </c>
      <c r="AX15" s="547">
        <f>IF(TabA2[[#This Row],[Stich-
probe]]=0,0,TabA2[[#This Row],[Stich-
probe]]*TabA2[[#This Row],[Differenz
förderfähig/
eingereicht nach Prüfung ÖIF (€)]]/TabA2[[#This Row],[eingereichter
Betrag (€)]]*-1)</f>
        <v>0</v>
      </c>
      <c r="AY15" s="61"/>
      <c r="BC15" s="73"/>
    </row>
    <row r="16" spans="2:55" s="60" customFormat="1">
      <c r="B16" s="61"/>
      <c r="C16" s="536">
        <f>IF(TabA2[[#This Row],[Zufalls-
zahl wenn
lfd. Nr.]]=0,0,IF(RANK(TabA2[[#This Row],[Zufalls-
zahl wenn
lfd. Nr.]],TabA2[Zufalls-
zahl wenn
lfd. Nr.])&lt;=TabA2[[#Totals],[Zufalls-
zahl]],1,0))</f>
        <v>0</v>
      </c>
      <c r="D16" s="531" t="s">
        <v>27</v>
      </c>
      <c r="E16" s="532">
        <v>10</v>
      </c>
      <c r="F16" s="13"/>
      <c r="G16" s="29"/>
      <c r="H16" s="8"/>
      <c r="I16" s="8"/>
      <c r="J16" s="8"/>
      <c r="K16" s="152"/>
      <c r="L16" s="152"/>
      <c r="M16" s="72">
        <f>(TabA2[[#This Row],[förderfähiger 
Betrag nach Prüfung ÖIF (€)]]-TabA2[[#This Row],[eingereichter
Betrag (€)]])*IF(TabA2[[#This Row],[Stich-
probe]]&gt;0,1,0)</f>
        <v>0</v>
      </c>
      <c r="N16" s="8"/>
      <c r="O16" s="8"/>
      <c r="P16" s="8"/>
      <c r="Q16" s="537"/>
      <c r="R16" s="538"/>
      <c r="S16" s="538" t="str">
        <f>IF(ISERROR(VLOOKUP(TabA2[[#This Row],[Grund für Differenz]],Datenquelle!$I$3:$J$20,2,FALSE)),"",VLOOKUP(TabA2[[#This Row],[Grund für Differenz]],Datenquelle!$I$3:$J$20,2,FALSE))</f>
        <v/>
      </c>
      <c r="T16" s="539"/>
      <c r="U16" s="540"/>
      <c r="V16" s="540"/>
      <c r="W16" s="541"/>
      <c r="X16" s="541"/>
      <c r="Y16" s="541"/>
      <c r="Z16" s="541"/>
      <c r="AA16" s="541"/>
      <c r="AB16" s="541"/>
      <c r="AC16" s="537"/>
      <c r="AD16" s="542"/>
      <c r="AE16" s="542"/>
      <c r="AF16" s="542"/>
      <c r="AG16" s="542"/>
      <c r="AH16" s="542"/>
      <c r="AI16" s="542"/>
      <c r="AJ16" s="542"/>
      <c r="AK16" s="542"/>
      <c r="AL16" s="542"/>
      <c r="AM16" s="542"/>
      <c r="AN16" s="542"/>
      <c r="AO16" s="542"/>
      <c r="AP16" s="542"/>
      <c r="AQ16" s="543"/>
      <c r="AR16" s="542"/>
      <c r="AS16" s="537"/>
      <c r="AT16" s="61" t="str">
        <f>IF(OR(TabA2[[#This Row],[eingereichter
Betrag (€)]]=0,TabA2[[#This Row],[eingereichter
Betrag (€)]]=""),"",COUNTA($K$6:$K16)-COUNTIF(($K$6:$K16),0))</f>
        <v/>
      </c>
      <c r="AU16" s="544">
        <f t="shared" ca="1" si="0"/>
        <v>0.56865659903367227</v>
      </c>
      <c r="AV16" s="545">
        <f>IF(TabA2[[#This Row],[Lfd.
Nr. f.
Stich-
probe]]&lt;&gt;"",TabA2[[#This Row],[Zufalls-
zahl]],0)</f>
        <v>0</v>
      </c>
      <c r="AW16" s="546">
        <f>IF(TabA2[[#This Row],[Stich-
probe]]&gt;0,IF(TabA2[[#This Row],[Differenz
förderfähig/
eingereicht nach Prüfung ÖIF (€)]]&lt;&gt;0,1,0),0)</f>
        <v>0</v>
      </c>
      <c r="AX16" s="547">
        <f>IF(TabA2[[#This Row],[Stich-
probe]]=0,0,TabA2[[#This Row],[Stich-
probe]]*TabA2[[#This Row],[Differenz
förderfähig/
eingereicht nach Prüfung ÖIF (€)]]/TabA2[[#This Row],[eingereichter
Betrag (€)]]*-1)</f>
        <v>0</v>
      </c>
      <c r="AY16" s="61"/>
      <c r="BC16" s="73"/>
    </row>
    <row r="17" spans="2:55" s="60" customFormat="1">
      <c r="B17" s="61"/>
      <c r="C17" s="536">
        <f>IF(TabA2[[#This Row],[Zufalls-
zahl wenn
lfd. Nr.]]=0,0,IF(RANK(TabA2[[#This Row],[Zufalls-
zahl wenn
lfd. Nr.]],TabA2[Zufalls-
zahl wenn
lfd. Nr.])&lt;=TabA2[[#Totals],[Zufalls-
zahl]],1,0))</f>
        <v>0</v>
      </c>
      <c r="D17" s="531" t="s">
        <v>27</v>
      </c>
      <c r="E17" s="532">
        <v>11</v>
      </c>
      <c r="F17" s="13"/>
      <c r="G17" s="29"/>
      <c r="H17" s="8"/>
      <c r="I17" s="8"/>
      <c r="J17" s="8"/>
      <c r="K17" s="152"/>
      <c r="L17" s="152"/>
      <c r="M17" s="72">
        <f>(TabA2[[#This Row],[förderfähiger 
Betrag nach Prüfung ÖIF (€)]]-TabA2[[#This Row],[eingereichter
Betrag (€)]])*IF(TabA2[[#This Row],[Stich-
probe]]&gt;0,1,0)</f>
        <v>0</v>
      </c>
      <c r="N17" s="8"/>
      <c r="O17" s="8"/>
      <c r="P17" s="8"/>
      <c r="Q17" s="537"/>
      <c r="R17" s="538"/>
      <c r="S17" s="538" t="str">
        <f>IF(ISERROR(VLOOKUP(TabA2[[#This Row],[Grund für Differenz]],Datenquelle!$I$3:$J$20,2,FALSE)),"",VLOOKUP(TabA2[[#This Row],[Grund für Differenz]],Datenquelle!$I$3:$J$20,2,FALSE))</f>
        <v/>
      </c>
      <c r="T17" s="539"/>
      <c r="U17" s="540"/>
      <c r="V17" s="540"/>
      <c r="W17" s="541"/>
      <c r="X17" s="541"/>
      <c r="Y17" s="541"/>
      <c r="Z17" s="541"/>
      <c r="AA17" s="541"/>
      <c r="AB17" s="541"/>
      <c r="AC17" s="537"/>
      <c r="AD17" s="542"/>
      <c r="AE17" s="542"/>
      <c r="AF17" s="542"/>
      <c r="AG17" s="542"/>
      <c r="AH17" s="542"/>
      <c r="AI17" s="542"/>
      <c r="AJ17" s="542"/>
      <c r="AK17" s="542"/>
      <c r="AL17" s="542"/>
      <c r="AM17" s="542"/>
      <c r="AN17" s="542"/>
      <c r="AO17" s="542"/>
      <c r="AP17" s="542"/>
      <c r="AQ17" s="543"/>
      <c r="AR17" s="542"/>
      <c r="AS17" s="537"/>
      <c r="AT17" s="61" t="str">
        <f>IF(OR(TabA2[[#This Row],[eingereichter
Betrag (€)]]=0,TabA2[[#This Row],[eingereichter
Betrag (€)]]=""),"",COUNTA($K$6:$K17)-COUNTIF(($K$6:$K17),0))</f>
        <v/>
      </c>
      <c r="AU17" s="544">
        <f t="shared" ca="1" si="0"/>
        <v>2.1501464034852646E-2</v>
      </c>
      <c r="AV17" s="545">
        <f>IF(TabA2[[#This Row],[Lfd.
Nr. f.
Stich-
probe]]&lt;&gt;"",TabA2[[#This Row],[Zufalls-
zahl]],0)</f>
        <v>0</v>
      </c>
      <c r="AW17" s="546">
        <f>IF(TabA2[[#This Row],[Stich-
probe]]&gt;0,IF(TabA2[[#This Row],[Differenz
förderfähig/
eingereicht nach Prüfung ÖIF (€)]]&lt;&gt;0,1,0),0)</f>
        <v>0</v>
      </c>
      <c r="AX17" s="547">
        <f>IF(TabA2[[#This Row],[Stich-
probe]]=0,0,TabA2[[#This Row],[Stich-
probe]]*TabA2[[#This Row],[Differenz
förderfähig/
eingereicht nach Prüfung ÖIF (€)]]/TabA2[[#This Row],[eingereichter
Betrag (€)]]*-1)</f>
        <v>0</v>
      </c>
      <c r="AY17" s="61"/>
      <c r="BC17" s="73"/>
    </row>
    <row r="18" spans="2:55" s="60" customFormat="1">
      <c r="B18" s="61"/>
      <c r="C18" s="536">
        <f>IF(TabA2[[#This Row],[Zufalls-
zahl wenn
lfd. Nr.]]=0,0,IF(RANK(TabA2[[#This Row],[Zufalls-
zahl wenn
lfd. Nr.]],TabA2[Zufalls-
zahl wenn
lfd. Nr.])&lt;=TabA2[[#Totals],[Zufalls-
zahl]],1,0))</f>
        <v>0</v>
      </c>
      <c r="D18" s="531" t="s">
        <v>27</v>
      </c>
      <c r="E18" s="532">
        <v>12</v>
      </c>
      <c r="F18" s="13"/>
      <c r="G18" s="29"/>
      <c r="H18" s="8"/>
      <c r="I18" s="8"/>
      <c r="J18" s="8"/>
      <c r="K18" s="152"/>
      <c r="L18" s="152"/>
      <c r="M18" s="72">
        <f>(TabA2[[#This Row],[förderfähiger 
Betrag nach Prüfung ÖIF (€)]]-TabA2[[#This Row],[eingereichter
Betrag (€)]])*IF(TabA2[[#This Row],[Stich-
probe]]&gt;0,1,0)</f>
        <v>0</v>
      </c>
      <c r="N18" s="8"/>
      <c r="O18" s="8"/>
      <c r="P18" s="8"/>
      <c r="Q18" s="537"/>
      <c r="R18" s="538"/>
      <c r="S18" s="538" t="str">
        <f>IF(ISERROR(VLOOKUP(TabA2[[#This Row],[Grund für Differenz]],Datenquelle!$I$3:$J$20,2,FALSE)),"",VLOOKUP(TabA2[[#This Row],[Grund für Differenz]],Datenquelle!$I$3:$J$20,2,FALSE))</f>
        <v/>
      </c>
      <c r="T18" s="539"/>
      <c r="U18" s="540"/>
      <c r="V18" s="540"/>
      <c r="W18" s="541"/>
      <c r="X18" s="541"/>
      <c r="Y18" s="541"/>
      <c r="Z18" s="541"/>
      <c r="AA18" s="541"/>
      <c r="AB18" s="541"/>
      <c r="AC18" s="537"/>
      <c r="AD18" s="542"/>
      <c r="AE18" s="542"/>
      <c r="AF18" s="542"/>
      <c r="AG18" s="542"/>
      <c r="AH18" s="542"/>
      <c r="AI18" s="542"/>
      <c r="AJ18" s="542"/>
      <c r="AK18" s="542"/>
      <c r="AL18" s="542"/>
      <c r="AM18" s="542"/>
      <c r="AN18" s="542"/>
      <c r="AO18" s="542"/>
      <c r="AP18" s="542"/>
      <c r="AQ18" s="543"/>
      <c r="AR18" s="542"/>
      <c r="AS18" s="537"/>
      <c r="AT18" s="61" t="str">
        <f>IF(OR(TabA2[[#This Row],[eingereichter
Betrag (€)]]=0,TabA2[[#This Row],[eingereichter
Betrag (€)]]=""),"",COUNTA($K$6:$K18)-COUNTIF(($K$6:$K18),0))</f>
        <v/>
      </c>
      <c r="AU18" s="544">
        <f t="shared" ca="1" si="0"/>
        <v>0.4366610039576595</v>
      </c>
      <c r="AV18" s="545">
        <f>IF(TabA2[[#This Row],[Lfd.
Nr. f.
Stich-
probe]]&lt;&gt;"",TabA2[[#This Row],[Zufalls-
zahl]],0)</f>
        <v>0</v>
      </c>
      <c r="AW18" s="546">
        <f>IF(TabA2[[#This Row],[Stich-
probe]]&gt;0,IF(TabA2[[#This Row],[Differenz
förderfähig/
eingereicht nach Prüfung ÖIF (€)]]&lt;&gt;0,1,0),0)</f>
        <v>0</v>
      </c>
      <c r="AX18" s="547">
        <f>IF(TabA2[[#This Row],[Stich-
probe]]=0,0,TabA2[[#This Row],[Stich-
probe]]*TabA2[[#This Row],[Differenz
förderfähig/
eingereicht nach Prüfung ÖIF (€)]]/TabA2[[#This Row],[eingereichter
Betrag (€)]]*-1)</f>
        <v>0</v>
      </c>
      <c r="AY18" s="61"/>
      <c r="BC18" s="73"/>
    </row>
    <row r="19" spans="2:55" s="60" customFormat="1">
      <c r="B19" s="61"/>
      <c r="C19" s="536">
        <f>IF(TabA2[[#This Row],[Zufalls-
zahl wenn
lfd. Nr.]]=0,0,IF(RANK(TabA2[[#This Row],[Zufalls-
zahl wenn
lfd. Nr.]],TabA2[Zufalls-
zahl wenn
lfd. Nr.])&lt;=TabA2[[#Totals],[Zufalls-
zahl]],1,0))</f>
        <v>0</v>
      </c>
      <c r="D19" s="531" t="s">
        <v>27</v>
      </c>
      <c r="E19" s="532">
        <v>13</v>
      </c>
      <c r="F19" s="13"/>
      <c r="G19" s="29"/>
      <c r="H19" s="8"/>
      <c r="I19" s="8"/>
      <c r="J19" s="8"/>
      <c r="K19" s="152"/>
      <c r="L19" s="152"/>
      <c r="M19" s="72">
        <f>(TabA2[[#This Row],[förderfähiger 
Betrag nach Prüfung ÖIF (€)]]-TabA2[[#This Row],[eingereichter
Betrag (€)]])*IF(TabA2[[#This Row],[Stich-
probe]]&gt;0,1,0)</f>
        <v>0</v>
      </c>
      <c r="N19" s="8"/>
      <c r="O19" s="8"/>
      <c r="P19" s="8"/>
      <c r="Q19" s="537"/>
      <c r="R19" s="538"/>
      <c r="S19" s="538" t="str">
        <f>IF(ISERROR(VLOOKUP(TabA2[[#This Row],[Grund für Differenz]],Datenquelle!$I$3:$J$20,2,FALSE)),"",VLOOKUP(TabA2[[#This Row],[Grund für Differenz]],Datenquelle!$I$3:$J$20,2,FALSE))</f>
        <v/>
      </c>
      <c r="T19" s="539"/>
      <c r="U19" s="540"/>
      <c r="V19" s="540"/>
      <c r="W19" s="541"/>
      <c r="X19" s="541"/>
      <c r="Y19" s="541"/>
      <c r="Z19" s="541"/>
      <c r="AA19" s="541"/>
      <c r="AB19" s="541"/>
      <c r="AC19" s="537"/>
      <c r="AD19" s="542"/>
      <c r="AE19" s="542"/>
      <c r="AF19" s="542"/>
      <c r="AG19" s="542"/>
      <c r="AH19" s="542"/>
      <c r="AI19" s="542"/>
      <c r="AJ19" s="542"/>
      <c r="AK19" s="542"/>
      <c r="AL19" s="542"/>
      <c r="AM19" s="542"/>
      <c r="AN19" s="542"/>
      <c r="AO19" s="542"/>
      <c r="AP19" s="542"/>
      <c r="AQ19" s="543"/>
      <c r="AR19" s="542"/>
      <c r="AS19" s="537"/>
      <c r="AT19" s="61" t="str">
        <f>IF(OR(TabA2[[#This Row],[eingereichter
Betrag (€)]]=0,TabA2[[#This Row],[eingereichter
Betrag (€)]]=""),"",COUNTA($K$6:$K19)-COUNTIF(($K$6:$K19),0))</f>
        <v/>
      </c>
      <c r="AU19" s="544">
        <f t="shared" ca="1" si="0"/>
        <v>0.33402885364633506</v>
      </c>
      <c r="AV19" s="545">
        <f>IF(TabA2[[#This Row],[Lfd.
Nr. f.
Stich-
probe]]&lt;&gt;"",TabA2[[#This Row],[Zufalls-
zahl]],0)</f>
        <v>0</v>
      </c>
      <c r="AW19" s="546">
        <f>IF(TabA2[[#This Row],[Stich-
probe]]&gt;0,IF(TabA2[[#This Row],[Differenz
förderfähig/
eingereicht nach Prüfung ÖIF (€)]]&lt;&gt;0,1,0),0)</f>
        <v>0</v>
      </c>
      <c r="AX19" s="547">
        <f>IF(TabA2[[#This Row],[Stich-
probe]]=0,0,TabA2[[#This Row],[Stich-
probe]]*TabA2[[#This Row],[Differenz
förderfähig/
eingereicht nach Prüfung ÖIF (€)]]/TabA2[[#This Row],[eingereichter
Betrag (€)]]*-1)</f>
        <v>0</v>
      </c>
      <c r="AY19" s="61"/>
      <c r="BC19" s="73"/>
    </row>
    <row r="20" spans="2:55" s="60" customFormat="1">
      <c r="B20" s="61"/>
      <c r="C20" s="536">
        <f>IF(TabA2[[#This Row],[Zufalls-
zahl wenn
lfd. Nr.]]=0,0,IF(RANK(TabA2[[#This Row],[Zufalls-
zahl wenn
lfd. Nr.]],TabA2[Zufalls-
zahl wenn
lfd. Nr.])&lt;=TabA2[[#Totals],[Zufalls-
zahl]],1,0))</f>
        <v>0</v>
      </c>
      <c r="D20" s="531" t="s">
        <v>27</v>
      </c>
      <c r="E20" s="532">
        <v>14</v>
      </c>
      <c r="F20" s="13"/>
      <c r="G20" s="29"/>
      <c r="H20" s="8"/>
      <c r="I20" s="8"/>
      <c r="J20" s="8"/>
      <c r="K20" s="152"/>
      <c r="L20" s="152"/>
      <c r="M20" s="72">
        <f>(TabA2[[#This Row],[förderfähiger 
Betrag nach Prüfung ÖIF (€)]]-TabA2[[#This Row],[eingereichter
Betrag (€)]])*IF(TabA2[[#This Row],[Stich-
probe]]&gt;0,1,0)</f>
        <v>0</v>
      </c>
      <c r="N20" s="8"/>
      <c r="O20" s="8"/>
      <c r="P20" s="8"/>
      <c r="Q20" s="537"/>
      <c r="R20" s="538"/>
      <c r="S20" s="538" t="str">
        <f>IF(ISERROR(VLOOKUP(TabA2[[#This Row],[Grund für Differenz]],Datenquelle!$I$3:$J$20,2,FALSE)),"",VLOOKUP(TabA2[[#This Row],[Grund für Differenz]],Datenquelle!$I$3:$J$20,2,FALSE))</f>
        <v/>
      </c>
      <c r="T20" s="539"/>
      <c r="U20" s="540"/>
      <c r="V20" s="540"/>
      <c r="W20" s="541"/>
      <c r="X20" s="541"/>
      <c r="Y20" s="541"/>
      <c r="Z20" s="541"/>
      <c r="AA20" s="541"/>
      <c r="AB20" s="541"/>
      <c r="AC20" s="537"/>
      <c r="AD20" s="542"/>
      <c r="AE20" s="542"/>
      <c r="AF20" s="542"/>
      <c r="AG20" s="542"/>
      <c r="AH20" s="542"/>
      <c r="AI20" s="542"/>
      <c r="AJ20" s="542"/>
      <c r="AK20" s="542"/>
      <c r="AL20" s="542"/>
      <c r="AM20" s="542"/>
      <c r="AN20" s="542"/>
      <c r="AO20" s="542"/>
      <c r="AP20" s="542"/>
      <c r="AQ20" s="543"/>
      <c r="AR20" s="542"/>
      <c r="AS20" s="537"/>
      <c r="AT20" s="61" t="str">
        <f>IF(OR(TabA2[[#This Row],[eingereichter
Betrag (€)]]=0,TabA2[[#This Row],[eingereichter
Betrag (€)]]=""),"",COUNTA($K$6:$K20)-COUNTIF(($K$6:$K20),0))</f>
        <v/>
      </c>
      <c r="AU20" s="544">
        <f t="shared" ca="1" si="0"/>
        <v>0.65192739729678117</v>
      </c>
      <c r="AV20" s="545">
        <f>IF(TabA2[[#This Row],[Lfd.
Nr. f.
Stich-
probe]]&lt;&gt;"",TabA2[[#This Row],[Zufalls-
zahl]],0)</f>
        <v>0</v>
      </c>
      <c r="AW20" s="546">
        <f>IF(TabA2[[#This Row],[Stich-
probe]]&gt;0,IF(TabA2[[#This Row],[Differenz
förderfähig/
eingereicht nach Prüfung ÖIF (€)]]&lt;&gt;0,1,0),0)</f>
        <v>0</v>
      </c>
      <c r="AX20" s="547">
        <f>IF(TabA2[[#This Row],[Stich-
probe]]=0,0,TabA2[[#This Row],[Stich-
probe]]*TabA2[[#This Row],[Differenz
förderfähig/
eingereicht nach Prüfung ÖIF (€)]]/TabA2[[#This Row],[eingereichter
Betrag (€)]]*-1)</f>
        <v>0</v>
      </c>
      <c r="AY20" s="61"/>
      <c r="BC20" s="73"/>
    </row>
    <row r="21" spans="2:55" s="60" customFormat="1">
      <c r="B21" s="61"/>
      <c r="C21" s="536">
        <f>IF(TabA2[[#This Row],[Zufalls-
zahl wenn
lfd. Nr.]]=0,0,IF(RANK(TabA2[[#This Row],[Zufalls-
zahl wenn
lfd. Nr.]],TabA2[Zufalls-
zahl wenn
lfd. Nr.])&lt;=TabA2[[#Totals],[Zufalls-
zahl]],1,0))</f>
        <v>0</v>
      </c>
      <c r="D21" s="531" t="s">
        <v>27</v>
      </c>
      <c r="E21" s="532">
        <v>15</v>
      </c>
      <c r="F21" s="13"/>
      <c r="G21" s="29"/>
      <c r="H21" s="8"/>
      <c r="I21" s="8"/>
      <c r="J21" s="8"/>
      <c r="K21" s="152"/>
      <c r="L21" s="152"/>
      <c r="M21" s="72">
        <f>(TabA2[[#This Row],[förderfähiger 
Betrag nach Prüfung ÖIF (€)]]-TabA2[[#This Row],[eingereichter
Betrag (€)]])*IF(TabA2[[#This Row],[Stich-
probe]]&gt;0,1,0)</f>
        <v>0</v>
      </c>
      <c r="N21" s="8"/>
      <c r="O21" s="8"/>
      <c r="P21" s="8"/>
      <c r="Q21" s="537"/>
      <c r="R21" s="538"/>
      <c r="S21" s="538" t="str">
        <f>IF(ISERROR(VLOOKUP(TabA2[[#This Row],[Grund für Differenz]],Datenquelle!$I$3:$J$20,2,FALSE)),"",VLOOKUP(TabA2[[#This Row],[Grund für Differenz]],Datenquelle!$I$3:$J$20,2,FALSE))</f>
        <v/>
      </c>
      <c r="T21" s="539"/>
      <c r="U21" s="540"/>
      <c r="V21" s="540"/>
      <c r="W21" s="541"/>
      <c r="X21" s="541"/>
      <c r="Y21" s="541"/>
      <c r="Z21" s="541"/>
      <c r="AA21" s="541"/>
      <c r="AB21" s="541"/>
      <c r="AC21" s="537"/>
      <c r="AD21" s="542"/>
      <c r="AE21" s="542"/>
      <c r="AF21" s="542"/>
      <c r="AG21" s="542"/>
      <c r="AH21" s="542"/>
      <c r="AI21" s="542"/>
      <c r="AJ21" s="542"/>
      <c r="AK21" s="542"/>
      <c r="AL21" s="542"/>
      <c r="AM21" s="542"/>
      <c r="AN21" s="542"/>
      <c r="AO21" s="542"/>
      <c r="AP21" s="542"/>
      <c r="AQ21" s="543"/>
      <c r="AR21" s="542"/>
      <c r="AS21" s="537"/>
      <c r="AT21" s="61" t="str">
        <f>IF(OR(TabA2[[#This Row],[eingereichter
Betrag (€)]]=0,TabA2[[#This Row],[eingereichter
Betrag (€)]]=""),"",COUNTA($K$6:$K21)-COUNTIF(($K$6:$K21),0))</f>
        <v/>
      </c>
      <c r="AU21" s="544">
        <f t="shared" ca="1" si="0"/>
        <v>0.92999795667916429</v>
      </c>
      <c r="AV21" s="545">
        <f>IF(TabA2[[#This Row],[Lfd.
Nr. f.
Stich-
probe]]&lt;&gt;"",TabA2[[#This Row],[Zufalls-
zahl]],0)</f>
        <v>0</v>
      </c>
      <c r="AW21" s="546">
        <f>IF(TabA2[[#This Row],[Stich-
probe]]&gt;0,IF(TabA2[[#This Row],[Differenz
förderfähig/
eingereicht nach Prüfung ÖIF (€)]]&lt;&gt;0,1,0),0)</f>
        <v>0</v>
      </c>
      <c r="AX21" s="547">
        <f>IF(TabA2[[#This Row],[Stich-
probe]]=0,0,TabA2[[#This Row],[Stich-
probe]]*TabA2[[#This Row],[Differenz
förderfähig/
eingereicht nach Prüfung ÖIF (€)]]/TabA2[[#This Row],[eingereichter
Betrag (€)]]*-1)</f>
        <v>0</v>
      </c>
      <c r="AY21" s="61"/>
      <c r="BC21" s="73"/>
    </row>
    <row r="22" spans="2:55" s="60" customFormat="1">
      <c r="B22" s="61"/>
      <c r="C22" s="536">
        <f>IF(TabA2[[#This Row],[Zufalls-
zahl wenn
lfd. Nr.]]=0,0,IF(RANK(TabA2[[#This Row],[Zufalls-
zahl wenn
lfd. Nr.]],TabA2[Zufalls-
zahl wenn
lfd. Nr.])&lt;=TabA2[[#Totals],[Zufalls-
zahl]],1,0))</f>
        <v>0</v>
      </c>
      <c r="D22" s="531" t="s">
        <v>27</v>
      </c>
      <c r="E22" s="532">
        <v>16</v>
      </c>
      <c r="F22" s="13"/>
      <c r="G22" s="29"/>
      <c r="H22" s="8"/>
      <c r="I22" s="8"/>
      <c r="J22" s="8"/>
      <c r="K22" s="152"/>
      <c r="L22" s="152"/>
      <c r="M22" s="72">
        <f>(TabA2[[#This Row],[förderfähiger 
Betrag nach Prüfung ÖIF (€)]]-TabA2[[#This Row],[eingereichter
Betrag (€)]])*IF(TabA2[[#This Row],[Stich-
probe]]&gt;0,1,0)</f>
        <v>0</v>
      </c>
      <c r="N22" s="8"/>
      <c r="O22" s="8"/>
      <c r="P22" s="8"/>
      <c r="Q22" s="537"/>
      <c r="R22" s="538"/>
      <c r="S22" s="538" t="str">
        <f>IF(ISERROR(VLOOKUP(TabA2[[#This Row],[Grund für Differenz]],Datenquelle!$I$3:$J$20,2,FALSE)),"",VLOOKUP(TabA2[[#This Row],[Grund für Differenz]],Datenquelle!$I$3:$J$20,2,FALSE))</f>
        <v/>
      </c>
      <c r="T22" s="539"/>
      <c r="U22" s="540"/>
      <c r="V22" s="540"/>
      <c r="W22" s="541"/>
      <c r="X22" s="541"/>
      <c r="Y22" s="541"/>
      <c r="Z22" s="541"/>
      <c r="AA22" s="541"/>
      <c r="AB22" s="541"/>
      <c r="AC22" s="537"/>
      <c r="AD22" s="542"/>
      <c r="AE22" s="542"/>
      <c r="AF22" s="542"/>
      <c r="AG22" s="542"/>
      <c r="AH22" s="542"/>
      <c r="AI22" s="542"/>
      <c r="AJ22" s="542"/>
      <c r="AK22" s="542"/>
      <c r="AL22" s="542"/>
      <c r="AM22" s="542"/>
      <c r="AN22" s="542"/>
      <c r="AO22" s="542"/>
      <c r="AP22" s="542"/>
      <c r="AQ22" s="543"/>
      <c r="AR22" s="542"/>
      <c r="AS22" s="537"/>
      <c r="AT22" s="61" t="str">
        <f>IF(OR(TabA2[[#This Row],[eingereichter
Betrag (€)]]=0,TabA2[[#This Row],[eingereichter
Betrag (€)]]=""),"",COUNTA($K$6:$K22)-COUNTIF(($K$6:$K22),0))</f>
        <v/>
      </c>
      <c r="AU22" s="544">
        <f t="shared" ca="1" si="0"/>
        <v>0.52233876767426268</v>
      </c>
      <c r="AV22" s="545">
        <f>IF(TabA2[[#This Row],[Lfd.
Nr. f.
Stich-
probe]]&lt;&gt;"",TabA2[[#This Row],[Zufalls-
zahl]],0)</f>
        <v>0</v>
      </c>
      <c r="AW22" s="546">
        <f>IF(TabA2[[#This Row],[Stich-
probe]]&gt;0,IF(TabA2[[#This Row],[Differenz
förderfähig/
eingereicht nach Prüfung ÖIF (€)]]&lt;&gt;0,1,0),0)</f>
        <v>0</v>
      </c>
      <c r="AX22" s="547">
        <f>IF(TabA2[[#This Row],[Stich-
probe]]=0,0,TabA2[[#This Row],[Stich-
probe]]*TabA2[[#This Row],[Differenz
förderfähig/
eingereicht nach Prüfung ÖIF (€)]]/TabA2[[#This Row],[eingereichter
Betrag (€)]]*-1)</f>
        <v>0</v>
      </c>
      <c r="AY22" s="61"/>
      <c r="BC22" s="73"/>
    </row>
    <row r="23" spans="2:55" s="60" customFormat="1">
      <c r="B23" s="61"/>
      <c r="C23" s="536">
        <f>IF(TabA2[[#This Row],[Zufalls-
zahl wenn
lfd. Nr.]]=0,0,IF(RANK(TabA2[[#This Row],[Zufalls-
zahl wenn
lfd. Nr.]],TabA2[Zufalls-
zahl wenn
lfd. Nr.])&lt;=TabA2[[#Totals],[Zufalls-
zahl]],1,0))</f>
        <v>0</v>
      </c>
      <c r="D23" s="531" t="s">
        <v>27</v>
      </c>
      <c r="E23" s="532">
        <v>17</v>
      </c>
      <c r="F23" s="13"/>
      <c r="G23" s="29"/>
      <c r="H23" s="8"/>
      <c r="I23" s="8"/>
      <c r="J23" s="8"/>
      <c r="K23" s="152"/>
      <c r="L23" s="152"/>
      <c r="M23" s="72">
        <f>(TabA2[[#This Row],[förderfähiger 
Betrag nach Prüfung ÖIF (€)]]-TabA2[[#This Row],[eingereichter
Betrag (€)]])*IF(TabA2[[#This Row],[Stich-
probe]]&gt;0,1,0)</f>
        <v>0</v>
      </c>
      <c r="N23" s="8"/>
      <c r="O23" s="8"/>
      <c r="P23" s="8"/>
      <c r="Q23" s="537"/>
      <c r="R23" s="538"/>
      <c r="S23" s="538" t="str">
        <f>IF(ISERROR(VLOOKUP(TabA2[[#This Row],[Grund für Differenz]],Datenquelle!$I$3:$J$20,2,FALSE)),"",VLOOKUP(TabA2[[#This Row],[Grund für Differenz]],Datenquelle!$I$3:$J$20,2,FALSE))</f>
        <v/>
      </c>
      <c r="T23" s="539"/>
      <c r="U23" s="540"/>
      <c r="V23" s="540"/>
      <c r="W23" s="541"/>
      <c r="X23" s="541"/>
      <c r="Y23" s="541"/>
      <c r="Z23" s="541"/>
      <c r="AA23" s="541"/>
      <c r="AB23" s="541"/>
      <c r="AC23" s="537"/>
      <c r="AD23" s="542"/>
      <c r="AE23" s="542"/>
      <c r="AF23" s="542"/>
      <c r="AG23" s="542"/>
      <c r="AH23" s="542"/>
      <c r="AI23" s="542"/>
      <c r="AJ23" s="542"/>
      <c r="AK23" s="542"/>
      <c r="AL23" s="542"/>
      <c r="AM23" s="542"/>
      <c r="AN23" s="542"/>
      <c r="AO23" s="542"/>
      <c r="AP23" s="542"/>
      <c r="AQ23" s="543"/>
      <c r="AR23" s="542"/>
      <c r="AS23" s="537"/>
      <c r="AT23" s="61" t="str">
        <f>IF(OR(TabA2[[#This Row],[eingereichter
Betrag (€)]]=0,TabA2[[#This Row],[eingereichter
Betrag (€)]]=""),"",COUNTA($K$6:$K23)-COUNTIF(($K$6:$K23),0))</f>
        <v/>
      </c>
      <c r="AU23" s="544">
        <f t="shared" ca="1" si="0"/>
        <v>0.9934674791078445</v>
      </c>
      <c r="AV23" s="545">
        <f>IF(TabA2[[#This Row],[Lfd.
Nr. f.
Stich-
probe]]&lt;&gt;"",TabA2[[#This Row],[Zufalls-
zahl]],0)</f>
        <v>0</v>
      </c>
      <c r="AW23" s="546">
        <f>IF(TabA2[[#This Row],[Stich-
probe]]&gt;0,IF(TabA2[[#This Row],[Differenz
förderfähig/
eingereicht nach Prüfung ÖIF (€)]]&lt;&gt;0,1,0),0)</f>
        <v>0</v>
      </c>
      <c r="AX23" s="547">
        <f>IF(TabA2[[#This Row],[Stich-
probe]]=0,0,TabA2[[#This Row],[Stich-
probe]]*TabA2[[#This Row],[Differenz
förderfähig/
eingereicht nach Prüfung ÖIF (€)]]/TabA2[[#This Row],[eingereichter
Betrag (€)]]*-1)</f>
        <v>0</v>
      </c>
      <c r="AY23" s="61"/>
      <c r="BC23" s="73"/>
    </row>
    <row r="24" spans="2:55" s="60" customFormat="1">
      <c r="B24" s="61"/>
      <c r="C24" s="536">
        <f>IF(TabA2[[#This Row],[Zufalls-
zahl wenn
lfd. Nr.]]=0,0,IF(RANK(TabA2[[#This Row],[Zufalls-
zahl wenn
lfd. Nr.]],TabA2[Zufalls-
zahl wenn
lfd. Nr.])&lt;=TabA2[[#Totals],[Zufalls-
zahl]],1,0))</f>
        <v>0</v>
      </c>
      <c r="D24" s="531" t="s">
        <v>27</v>
      </c>
      <c r="E24" s="532">
        <v>18</v>
      </c>
      <c r="F24" s="13"/>
      <c r="G24" s="29"/>
      <c r="H24" s="8"/>
      <c r="I24" s="8"/>
      <c r="J24" s="8"/>
      <c r="K24" s="152"/>
      <c r="L24" s="152"/>
      <c r="M24" s="72">
        <f>(TabA2[[#This Row],[förderfähiger 
Betrag nach Prüfung ÖIF (€)]]-TabA2[[#This Row],[eingereichter
Betrag (€)]])*IF(TabA2[[#This Row],[Stich-
probe]]&gt;0,1,0)</f>
        <v>0</v>
      </c>
      <c r="N24" s="8"/>
      <c r="O24" s="8"/>
      <c r="P24" s="8"/>
      <c r="Q24" s="537"/>
      <c r="R24" s="538"/>
      <c r="S24" s="538" t="str">
        <f>IF(ISERROR(VLOOKUP(TabA2[[#This Row],[Grund für Differenz]],Datenquelle!$I$3:$J$20,2,FALSE)),"",VLOOKUP(TabA2[[#This Row],[Grund für Differenz]],Datenquelle!$I$3:$J$20,2,FALSE))</f>
        <v/>
      </c>
      <c r="T24" s="539"/>
      <c r="U24" s="540"/>
      <c r="V24" s="540"/>
      <c r="W24" s="541"/>
      <c r="X24" s="541"/>
      <c r="Y24" s="541"/>
      <c r="Z24" s="541"/>
      <c r="AA24" s="541"/>
      <c r="AB24" s="541"/>
      <c r="AC24" s="537"/>
      <c r="AD24" s="542"/>
      <c r="AE24" s="542"/>
      <c r="AF24" s="542"/>
      <c r="AG24" s="542"/>
      <c r="AH24" s="542"/>
      <c r="AI24" s="542"/>
      <c r="AJ24" s="542"/>
      <c r="AK24" s="542"/>
      <c r="AL24" s="542"/>
      <c r="AM24" s="542"/>
      <c r="AN24" s="542"/>
      <c r="AO24" s="542"/>
      <c r="AP24" s="542"/>
      <c r="AQ24" s="543"/>
      <c r="AR24" s="542"/>
      <c r="AS24" s="537"/>
      <c r="AT24" s="61" t="str">
        <f>IF(OR(TabA2[[#This Row],[eingereichter
Betrag (€)]]=0,TabA2[[#This Row],[eingereichter
Betrag (€)]]=""),"",COUNTA($K$6:$K24)-COUNTIF(($K$6:$K24),0))</f>
        <v/>
      </c>
      <c r="AU24" s="544">
        <f t="shared" ca="1" si="0"/>
        <v>0.10211183515834066</v>
      </c>
      <c r="AV24" s="545">
        <f>IF(TabA2[[#This Row],[Lfd.
Nr. f.
Stich-
probe]]&lt;&gt;"",TabA2[[#This Row],[Zufalls-
zahl]],0)</f>
        <v>0</v>
      </c>
      <c r="AW24" s="546">
        <f>IF(TabA2[[#This Row],[Stich-
probe]]&gt;0,IF(TabA2[[#This Row],[Differenz
förderfähig/
eingereicht nach Prüfung ÖIF (€)]]&lt;&gt;0,1,0),0)</f>
        <v>0</v>
      </c>
      <c r="AX24" s="547">
        <f>IF(TabA2[[#This Row],[Stich-
probe]]=0,0,TabA2[[#This Row],[Stich-
probe]]*TabA2[[#This Row],[Differenz
förderfähig/
eingereicht nach Prüfung ÖIF (€)]]/TabA2[[#This Row],[eingereichter
Betrag (€)]]*-1)</f>
        <v>0</v>
      </c>
      <c r="AY24" s="61"/>
    </row>
    <row r="25" spans="2:55" s="60" customFormat="1">
      <c r="B25" s="61"/>
      <c r="C25" s="536">
        <f>IF(TabA2[[#This Row],[Zufalls-
zahl wenn
lfd. Nr.]]=0,0,IF(RANK(TabA2[[#This Row],[Zufalls-
zahl wenn
lfd. Nr.]],TabA2[Zufalls-
zahl wenn
lfd. Nr.])&lt;=TabA2[[#Totals],[Zufalls-
zahl]],1,0))</f>
        <v>0</v>
      </c>
      <c r="D25" s="531" t="s">
        <v>27</v>
      </c>
      <c r="E25" s="532">
        <v>19</v>
      </c>
      <c r="F25" s="13"/>
      <c r="G25" s="29"/>
      <c r="H25" s="8"/>
      <c r="I25" s="8"/>
      <c r="J25" s="8"/>
      <c r="K25" s="152"/>
      <c r="L25" s="152"/>
      <c r="M25" s="72">
        <f>(TabA2[[#This Row],[förderfähiger 
Betrag nach Prüfung ÖIF (€)]]-TabA2[[#This Row],[eingereichter
Betrag (€)]])*IF(TabA2[[#This Row],[Stich-
probe]]&gt;0,1,0)</f>
        <v>0</v>
      </c>
      <c r="N25" s="8"/>
      <c r="O25" s="8"/>
      <c r="P25" s="8"/>
      <c r="Q25" s="537"/>
      <c r="R25" s="538"/>
      <c r="S25" s="538" t="str">
        <f>IF(ISERROR(VLOOKUP(TabA2[[#This Row],[Grund für Differenz]],Datenquelle!$I$3:$J$20,2,FALSE)),"",VLOOKUP(TabA2[[#This Row],[Grund für Differenz]],Datenquelle!$I$3:$J$20,2,FALSE))</f>
        <v/>
      </c>
      <c r="T25" s="539"/>
      <c r="U25" s="540"/>
      <c r="V25" s="540"/>
      <c r="W25" s="541"/>
      <c r="X25" s="541"/>
      <c r="Y25" s="541"/>
      <c r="Z25" s="541"/>
      <c r="AA25" s="541"/>
      <c r="AB25" s="541"/>
      <c r="AC25" s="537"/>
      <c r="AD25" s="542"/>
      <c r="AE25" s="542"/>
      <c r="AF25" s="542"/>
      <c r="AG25" s="542"/>
      <c r="AH25" s="542"/>
      <c r="AI25" s="542"/>
      <c r="AJ25" s="542"/>
      <c r="AK25" s="542"/>
      <c r="AL25" s="542"/>
      <c r="AM25" s="542"/>
      <c r="AN25" s="542"/>
      <c r="AO25" s="542"/>
      <c r="AP25" s="542"/>
      <c r="AQ25" s="543"/>
      <c r="AR25" s="542"/>
      <c r="AS25" s="537"/>
      <c r="AT25" s="61" t="str">
        <f>IF(OR(TabA2[[#This Row],[eingereichter
Betrag (€)]]=0,TabA2[[#This Row],[eingereichter
Betrag (€)]]=""),"",COUNTA($K$6:$K25)-COUNTIF(($K$6:$K25),0))</f>
        <v/>
      </c>
      <c r="AU25" s="544">
        <f t="shared" ca="1" si="0"/>
        <v>0.38410121819618692</v>
      </c>
      <c r="AV25" s="545">
        <f>IF(TabA2[[#This Row],[Lfd.
Nr. f.
Stich-
probe]]&lt;&gt;"",TabA2[[#This Row],[Zufalls-
zahl]],0)</f>
        <v>0</v>
      </c>
      <c r="AW25" s="546">
        <f>IF(TabA2[[#This Row],[Stich-
probe]]&gt;0,IF(TabA2[[#This Row],[Differenz
förderfähig/
eingereicht nach Prüfung ÖIF (€)]]&lt;&gt;0,1,0),0)</f>
        <v>0</v>
      </c>
      <c r="AX25" s="547">
        <f>IF(TabA2[[#This Row],[Stich-
probe]]=0,0,TabA2[[#This Row],[Stich-
probe]]*TabA2[[#This Row],[Differenz
förderfähig/
eingereicht nach Prüfung ÖIF (€)]]/TabA2[[#This Row],[eingereichter
Betrag (€)]]*-1)</f>
        <v>0</v>
      </c>
      <c r="AY25" s="61"/>
    </row>
    <row r="26" spans="2:55" s="60" customFormat="1">
      <c r="B26" s="61"/>
      <c r="C26" s="536">
        <f>IF(TabA2[[#This Row],[Zufalls-
zahl wenn
lfd. Nr.]]=0,0,IF(RANK(TabA2[[#This Row],[Zufalls-
zahl wenn
lfd. Nr.]],TabA2[Zufalls-
zahl wenn
lfd. Nr.])&lt;=TabA2[[#Totals],[Zufalls-
zahl]],1,0))</f>
        <v>0</v>
      </c>
      <c r="D26" s="531" t="s">
        <v>27</v>
      </c>
      <c r="E26" s="532">
        <v>20</v>
      </c>
      <c r="F26" s="13"/>
      <c r="G26" s="29"/>
      <c r="H26" s="8"/>
      <c r="I26" s="8"/>
      <c r="J26" s="8"/>
      <c r="K26" s="152"/>
      <c r="L26" s="152"/>
      <c r="M26" s="72">
        <f>(TabA2[[#This Row],[förderfähiger 
Betrag nach Prüfung ÖIF (€)]]-TabA2[[#This Row],[eingereichter
Betrag (€)]])*IF(TabA2[[#This Row],[Stich-
probe]]&gt;0,1,0)</f>
        <v>0</v>
      </c>
      <c r="N26" s="8"/>
      <c r="O26" s="8"/>
      <c r="P26" s="8"/>
      <c r="Q26" s="537"/>
      <c r="R26" s="538"/>
      <c r="S26" s="538" t="str">
        <f>IF(ISERROR(VLOOKUP(TabA2[[#This Row],[Grund für Differenz]],Datenquelle!$I$3:$J$20,2,FALSE)),"",VLOOKUP(TabA2[[#This Row],[Grund für Differenz]],Datenquelle!$I$3:$J$20,2,FALSE))</f>
        <v/>
      </c>
      <c r="T26" s="539"/>
      <c r="U26" s="540"/>
      <c r="V26" s="540"/>
      <c r="W26" s="541"/>
      <c r="X26" s="541"/>
      <c r="Y26" s="541"/>
      <c r="Z26" s="541"/>
      <c r="AA26" s="541"/>
      <c r="AB26" s="541"/>
      <c r="AC26" s="537"/>
      <c r="AD26" s="542"/>
      <c r="AE26" s="542"/>
      <c r="AF26" s="542"/>
      <c r="AG26" s="542"/>
      <c r="AH26" s="542"/>
      <c r="AI26" s="542"/>
      <c r="AJ26" s="542"/>
      <c r="AK26" s="542"/>
      <c r="AL26" s="542"/>
      <c r="AM26" s="542"/>
      <c r="AN26" s="542"/>
      <c r="AO26" s="542"/>
      <c r="AP26" s="542"/>
      <c r="AQ26" s="543"/>
      <c r="AR26" s="542"/>
      <c r="AS26" s="537"/>
      <c r="AT26" s="61" t="str">
        <f>IF(OR(TabA2[[#This Row],[eingereichter
Betrag (€)]]=0,TabA2[[#This Row],[eingereichter
Betrag (€)]]=""),"",COUNTA($K$6:$K26)-COUNTIF(($K$6:$K26),0))</f>
        <v/>
      </c>
      <c r="AU26" s="544">
        <f t="shared" ca="1" si="0"/>
        <v>0.96540972663789981</v>
      </c>
      <c r="AV26" s="545">
        <f>IF(TabA2[[#This Row],[Lfd.
Nr. f.
Stich-
probe]]&lt;&gt;"",TabA2[[#This Row],[Zufalls-
zahl]],0)</f>
        <v>0</v>
      </c>
      <c r="AW26" s="546">
        <f>IF(TabA2[[#This Row],[Stich-
probe]]&gt;0,IF(TabA2[[#This Row],[Differenz
förderfähig/
eingereicht nach Prüfung ÖIF (€)]]&lt;&gt;0,1,0),0)</f>
        <v>0</v>
      </c>
      <c r="AX26" s="547">
        <f>IF(TabA2[[#This Row],[Stich-
probe]]=0,0,TabA2[[#This Row],[Stich-
probe]]*TabA2[[#This Row],[Differenz
förderfähig/
eingereicht nach Prüfung ÖIF (€)]]/TabA2[[#This Row],[eingereichter
Betrag (€)]]*-1)</f>
        <v>0</v>
      </c>
      <c r="AY26" s="61"/>
    </row>
    <row r="27" spans="2:55" s="60" customFormat="1">
      <c r="B27" s="61"/>
      <c r="C27" s="536">
        <f>IF(TabA2[[#This Row],[Zufalls-
zahl wenn
lfd. Nr.]]=0,0,IF(RANK(TabA2[[#This Row],[Zufalls-
zahl wenn
lfd. Nr.]],TabA2[Zufalls-
zahl wenn
lfd. Nr.])&lt;=TabA2[[#Totals],[Zufalls-
zahl]],1,0))</f>
        <v>0</v>
      </c>
      <c r="D27" s="531" t="s">
        <v>27</v>
      </c>
      <c r="E27" s="532">
        <v>21</v>
      </c>
      <c r="F27" s="13"/>
      <c r="G27" s="29"/>
      <c r="H27" s="8"/>
      <c r="I27" s="8"/>
      <c r="J27" s="8"/>
      <c r="K27" s="152"/>
      <c r="L27" s="152"/>
      <c r="M27" s="72">
        <f>(TabA2[[#This Row],[förderfähiger 
Betrag nach Prüfung ÖIF (€)]]-TabA2[[#This Row],[eingereichter
Betrag (€)]])*IF(TabA2[[#This Row],[Stich-
probe]]&gt;0,1,0)</f>
        <v>0</v>
      </c>
      <c r="N27" s="8"/>
      <c r="O27" s="8"/>
      <c r="P27" s="8"/>
      <c r="Q27" s="537"/>
      <c r="R27" s="538"/>
      <c r="S27" s="538" t="str">
        <f>IF(ISERROR(VLOOKUP(TabA2[[#This Row],[Grund für Differenz]],Datenquelle!$I$3:$J$20,2,FALSE)),"",VLOOKUP(TabA2[[#This Row],[Grund für Differenz]],Datenquelle!$I$3:$J$20,2,FALSE))</f>
        <v/>
      </c>
      <c r="T27" s="539"/>
      <c r="U27" s="540"/>
      <c r="V27" s="540"/>
      <c r="W27" s="541"/>
      <c r="X27" s="541"/>
      <c r="Y27" s="541"/>
      <c r="Z27" s="541"/>
      <c r="AA27" s="541"/>
      <c r="AB27" s="541"/>
      <c r="AC27" s="537"/>
      <c r="AD27" s="542"/>
      <c r="AE27" s="542"/>
      <c r="AF27" s="542"/>
      <c r="AG27" s="542"/>
      <c r="AH27" s="542"/>
      <c r="AI27" s="542"/>
      <c r="AJ27" s="542"/>
      <c r="AK27" s="542"/>
      <c r="AL27" s="542"/>
      <c r="AM27" s="542"/>
      <c r="AN27" s="542"/>
      <c r="AO27" s="542"/>
      <c r="AP27" s="542"/>
      <c r="AQ27" s="543"/>
      <c r="AR27" s="542"/>
      <c r="AS27" s="537"/>
      <c r="AT27" s="61" t="str">
        <f>IF(OR(TabA2[[#This Row],[eingereichter
Betrag (€)]]=0,TabA2[[#This Row],[eingereichter
Betrag (€)]]=""),"",COUNTA($K$6:$K27)-COUNTIF(($K$6:$K27),0))</f>
        <v/>
      </c>
      <c r="AU27" s="544">
        <f t="shared" ca="1" si="0"/>
        <v>0.71652880606037928</v>
      </c>
      <c r="AV27" s="545">
        <f>IF(TabA2[[#This Row],[Lfd.
Nr. f.
Stich-
probe]]&lt;&gt;"",TabA2[[#This Row],[Zufalls-
zahl]],0)</f>
        <v>0</v>
      </c>
      <c r="AW27" s="546">
        <f>IF(TabA2[[#This Row],[Stich-
probe]]&gt;0,IF(TabA2[[#This Row],[Differenz
förderfähig/
eingereicht nach Prüfung ÖIF (€)]]&lt;&gt;0,1,0),0)</f>
        <v>0</v>
      </c>
      <c r="AX27" s="547">
        <f>IF(TabA2[[#This Row],[Stich-
probe]]=0,0,TabA2[[#This Row],[Stich-
probe]]*TabA2[[#This Row],[Differenz
förderfähig/
eingereicht nach Prüfung ÖIF (€)]]/TabA2[[#This Row],[eingereichter
Betrag (€)]]*-1)</f>
        <v>0</v>
      </c>
      <c r="AY27" s="61"/>
    </row>
    <row r="28" spans="2:55" s="60" customFormat="1">
      <c r="B28" s="61"/>
      <c r="C28" s="536">
        <f>IF(TabA2[[#This Row],[Zufalls-
zahl wenn
lfd. Nr.]]=0,0,IF(RANK(TabA2[[#This Row],[Zufalls-
zahl wenn
lfd. Nr.]],TabA2[Zufalls-
zahl wenn
lfd. Nr.])&lt;=TabA2[[#Totals],[Zufalls-
zahl]],1,0))</f>
        <v>0</v>
      </c>
      <c r="D28" s="531" t="s">
        <v>27</v>
      </c>
      <c r="E28" s="532">
        <v>22</v>
      </c>
      <c r="F28" s="13"/>
      <c r="G28" s="29"/>
      <c r="H28" s="8"/>
      <c r="I28" s="8"/>
      <c r="J28" s="8"/>
      <c r="K28" s="152"/>
      <c r="L28" s="152"/>
      <c r="M28" s="72">
        <f>(TabA2[[#This Row],[förderfähiger 
Betrag nach Prüfung ÖIF (€)]]-TabA2[[#This Row],[eingereichter
Betrag (€)]])*IF(TabA2[[#This Row],[Stich-
probe]]&gt;0,1,0)</f>
        <v>0</v>
      </c>
      <c r="N28" s="8"/>
      <c r="O28" s="8"/>
      <c r="P28" s="8"/>
      <c r="Q28" s="537"/>
      <c r="R28" s="538"/>
      <c r="S28" s="538" t="str">
        <f>IF(ISERROR(VLOOKUP(TabA2[[#This Row],[Grund für Differenz]],Datenquelle!$I$3:$J$20,2,FALSE)),"",VLOOKUP(TabA2[[#This Row],[Grund für Differenz]],Datenquelle!$I$3:$J$20,2,FALSE))</f>
        <v/>
      </c>
      <c r="T28" s="539"/>
      <c r="U28" s="540"/>
      <c r="V28" s="540"/>
      <c r="W28" s="541"/>
      <c r="X28" s="541"/>
      <c r="Y28" s="541"/>
      <c r="Z28" s="541"/>
      <c r="AA28" s="541"/>
      <c r="AB28" s="541"/>
      <c r="AC28" s="537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2"/>
      <c r="AS28" s="537"/>
      <c r="AT28" s="61" t="str">
        <f>IF(OR(TabA2[[#This Row],[eingereichter
Betrag (€)]]=0,TabA2[[#This Row],[eingereichter
Betrag (€)]]=""),"",COUNTA($K$6:$K28)-COUNTIF(($K$6:$K28),0))</f>
        <v/>
      </c>
      <c r="AU28" s="544">
        <f t="shared" ca="1" si="0"/>
        <v>0.14390112183740256</v>
      </c>
      <c r="AV28" s="545">
        <f>IF(TabA2[[#This Row],[Lfd.
Nr. f.
Stich-
probe]]&lt;&gt;"",TabA2[[#This Row],[Zufalls-
zahl]],0)</f>
        <v>0</v>
      </c>
      <c r="AW28" s="546">
        <f>IF(TabA2[[#This Row],[Stich-
probe]]&gt;0,IF(TabA2[[#This Row],[Differenz
förderfähig/
eingereicht nach Prüfung ÖIF (€)]]&lt;&gt;0,1,0),0)</f>
        <v>0</v>
      </c>
      <c r="AX28" s="547">
        <f>IF(TabA2[[#This Row],[Stich-
probe]]=0,0,TabA2[[#This Row],[Stich-
probe]]*TabA2[[#This Row],[Differenz
förderfähig/
eingereicht nach Prüfung ÖIF (€)]]/TabA2[[#This Row],[eingereichter
Betrag (€)]]*-1)</f>
        <v>0</v>
      </c>
      <c r="AY28" s="61"/>
    </row>
    <row r="29" spans="2:55" s="60" customFormat="1">
      <c r="B29" s="61"/>
      <c r="C29" s="536">
        <f>IF(TabA2[[#This Row],[Zufalls-
zahl wenn
lfd. Nr.]]=0,0,IF(RANK(TabA2[[#This Row],[Zufalls-
zahl wenn
lfd. Nr.]],TabA2[Zufalls-
zahl wenn
lfd. Nr.])&lt;=TabA2[[#Totals],[Zufalls-
zahl]],1,0))</f>
        <v>0</v>
      </c>
      <c r="D29" s="531" t="s">
        <v>27</v>
      </c>
      <c r="E29" s="532">
        <v>23</v>
      </c>
      <c r="F29" s="13"/>
      <c r="G29" s="29"/>
      <c r="H29" s="8"/>
      <c r="I29" s="8"/>
      <c r="J29" s="8"/>
      <c r="K29" s="152"/>
      <c r="L29" s="152"/>
      <c r="M29" s="72">
        <f>(TabA2[[#This Row],[förderfähiger 
Betrag nach Prüfung ÖIF (€)]]-TabA2[[#This Row],[eingereichter
Betrag (€)]])*IF(TabA2[[#This Row],[Stich-
probe]]&gt;0,1,0)</f>
        <v>0</v>
      </c>
      <c r="N29" s="8"/>
      <c r="O29" s="8"/>
      <c r="P29" s="8"/>
      <c r="Q29" s="537"/>
      <c r="R29" s="538"/>
      <c r="S29" s="538" t="str">
        <f>IF(ISERROR(VLOOKUP(TabA2[[#This Row],[Grund für Differenz]],Datenquelle!$I$3:$J$20,2,FALSE)),"",VLOOKUP(TabA2[[#This Row],[Grund für Differenz]],Datenquelle!$I$3:$J$20,2,FALSE))</f>
        <v/>
      </c>
      <c r="T29" s="539"/>
      <c r="U29" s="540"/>
      <c r="V29" s="540"/>
      <c r="W29" s="541"/>
      <c r="X29" s="541"/>
      <c r="Y29" s="541"/>
      <c r="Z29" s="541"/>
      <c r="AA29" s="541"/>
      <c r="AB29" s="541"/>
      <c r="AC29" s="537"/>
      <c r="AD29" s="542"/>
      <c r="AE29" s="542"/>
      <c r="AF29" s="542"/>
      <c r="AG29" s="542"/>
      <c r="AH29" s="542"/>
      <c r="AI29" s="542"/>
      <c r="AJ29" s="542"/>
      <c r="AK29" s="542"/>
      <c r="AL29" s="542"/>
      <c r="AM29" s="542"/>
      <c r="AN29" s="542"/>
      <c r="AO29" s="542"/>
      <c r="AP29" s="542"/>
      <c r="AQ29" s="543"/>
      <c r="AR29" s="542"/>
      <c r="AS29" s="537"/>
      <c r="AT29" s="61" t="str">
        <f>IF(OR(TabA2[[#This Row],[eingereichter
Betrag (€)]]=0,TabA2[[#This Row],[eingereichter
Betrag (€)]]=""),"",COUNTA($K$6:$K29)-COUNTIF(($K$6:$K29),0))</f>
        <v/>
      </c>
      <c r="AU29" s="544">
        <f t="shared" ca="1" si="0"/>
        <v>0.94420259955895813</v>
      </c>
      <c r="AV29" s="545">
        <f>IF(TabA2[[#This Row],[Lfd.
Nr. f.
Stich-
probe]]&lt;&gt;"",TabA2[[#This Row],[Zufalls-
zahl]],0)</f>
        <v>0</v>
      </c>
      <c r="AW29" s="546">
        <f>IF(TabA2[[#This Row],[Stich-
probe]]&gt;0,IF(TabA2[[#This Row],[Differenz
förderfähig/
eingereicht nach Prüfung ÖIF (€)]]&lt;&gt;0,1,0),0)</f>
        <v>0</v>
      </c>
      <c r="AX29" s="547">
        <f>IF(TabA2[[#This Row],[Stich-
probe]]=0,0,TabA2[[#This Row],[Stich-
probe]]*TabA2[[#This Row],[Differenz
förderfähig/
eingereicht nach Prüfung ÖIF (€)]]/TabA2[[#This Row],[eingereichter
Betrag (€)]]*-1)</f>
        <v>0</v>
      </c>
      <c r="AY29" s="61"/>
    </row>
    <row r="30" spans="2:55" s="60" customFormat="1">
      <c r="B30" s="61"/>
      <c r="C30" s="536">
        <f>IF(TabA2[[#This Row],[Zufalls-
zahl wenn
lfd. Nr.]]=0,0,IF(RANK(TabA2[[#This Row],[Zufalls-
zahl wenn
lfd. Nr.]],TabA2[Zufalls-
zahl wenn
lfd. Nr.])&lt;=TabA2[[#Totals],[Zufalls-
zahl]],1,0))</f>
        <v>0</v>
      </c>
      <c r="D30" s="531" t="s">
        <v>27</v>
      </c>
      <c r="E30" s="532">
        <v>24</v>
      </c>
      <c r="F30" s="13"/>
      <c r="G30" s="29"/>
      <c r="H30" s="8"/>
      <c r="I30" s="8"/>
      <c r="J30" s="8"/>
      <c r="K30" s="152"/>
      <c r="L30" s="152"/>
      <c r="M30" s="72">
        <f>(TabA2[[#This Row],[förderfähiger 
Betrag nach Prüfung ÖIF (€)]]-TabA2[[#This Row],[eingereichter
Betrag (€)]])*IF(TabA2[[#This Row],[Stich-
probe]]&gt;0,1,0)</f>
        <v>0</v>
      </c>
      <c r="N30" s="8"/>
      <c r="O30" s="8"/>
      <c r="P30" s="8"/>
      <c r="Q30" s="537"/>
      <c r="R30" s="538"/>
      <c r="S30" s="538" t="str">
        <f>IF(ISERROR(VLOOKUP(TabA2[[#This Row],[Grund für Differenz]],Datenquelle!$I$3:$J$20,2,FALSE)),"",VLOOKUP(TabA2[[#This Row],[Grund für Differenz]],Datenquelle!$I$3:$J$20,2,FALSE))</f>
        <v/>
      </c>
      <c r="T30" s="539"/>
      <c r="U30" s="540"/>
      <c r="V30" s="540"/>
      <c r="W30" s="541"/>
      <c r="X30" s="541"/>
      <c r="Y30" s="541"/>
      <c r="Z30" s="541"/>
      <c r="AA30" s="541"/>
      <c r="AB30" s="541"/>
      <c r="AC30" s="537"/>
      <c r="AD30" s="542"/>
      <c r="AE30" s="542"/>
      <c r="AF30" s="542"/>
      <c r="AG30" s="542"/>
      <c r="AH30" s="542"/>
      <c r="AI30" s="542"/>
      <c r="AJ30" s="542"/>
      <c r="AK30" s="542"/>
      <c r="AL30" s="542"/>
      <c r="AM30" s="542"/>
      <c r="AN30" s="542"/>
      <c r="AO30" s="542"/>
      <c r="AP30" s="542"/>
      <c r="AQ30" s="543"/>
      <c r="AR30" s="542"/>
      <c r="AS30" s="537"/>
      <c r="AT30" s="61" t="str">
        <f>IF(OR(TabA2[[#This Row],[eingereichter
Betrag (€)]]=0,TabA2[[#This Row],[eingereichter
Betrag (€)]]=""),"",COUNTA($K$6:$K30)-COUNTIF(($K$6:$K30),0))</f>
        <v/>
      </c>
      <c r="AU30" s="544">
        <f t="shared" ca="1" si="0"/>
        <v>0.61090995026083683</v>
      </c>
      <c r="AV30" s="545">
        <f>IF(TabA2[[#This Row],[Lfd.
Nr. f.
Stich-
probe]]&lt;&gt;"",TabA2[[#This Row],[Zufalls-
zahl]],0)</f>
        <v>0</v>
      </c>
      <c r="AW30" s="546">
        <f>IF(TabA2[[#This Row],[Stich-
probe]]&gt;0,IF(TabA2[[#This Row],[Differenz
förderfähig/
eingereicht nach Prüfung ÖIF (€)]]&lt;&gt;0,1,0),0)</f>
        <v>0</v>
      </c>
      <c r="AX30" s="547">
        <f>IF(TabA2[[#This Row],[Stich-
probe]]=0,0,TabA2[[#This Row],[Stich-
probe]]*TabA2[[#This Row],[Differenz
förderfähig/
eingereicht nach Prüfung ÖIF (€)]]/TabA2[[#This Row],[eingereichter
Betrag (€)]]*-1)</f>
        <v>0</v>
      </c>
      <c r="AY30" s="61"/>
    </row>
    <row r="31" spans="2:55" s="60" customFormat="1">
      <c r="B31" s="61"/>
      <c r="C31" s="536">
        <f>IF(TabA2[[#This Row],[Zufalls-
zahl wenn
lfd. Nr.]]=0,0,IF(RANK(TabA2[[#This Row],[Zufalls-
zahl wenn
lfd. Nr.]],TabA2[Zufalls-
zahl wenn
lfd. Nr.])&lt;=TabA2[[#Totals],[Zufalls-
zahl]],1,0))</f>
        <v>0</v>
      </c>
      <c r="D31" s="531" t="s">
        <v>27</v>
      </c>
      <c r="E31" s="532">
        <v>25</v>
      </c>
      <c r="F31" s="13"/>
      <c r="G31" s="29"/>
      <c r="H31" s="8"/>
      <c r="I31" s="8"/>
      <c r="J31" s="8"/>
      <c r="K31" s="152"/>
      <c r="L31" s="152"/>
      <c r="M31" s="72">
        <f>(TabA2[[#This Row],[förderfähiger 
Betrag nach Prüfung ÖIF (€)]]-TabA2[[#This Row],[eingereichter
Betrag (€)]])*IF(TabA2[[#This Row],[Stich-
probe]]&gt;0,1,0)</f>
        <v>0</v>
      </c>
      <c r="N31" s="8"/>
      <c r="O31" s="8"/>
      <c r="P31" s="8"/>
      <c r="Q31" s="537"/>
      <c r="R31" s="538"/>
      <c r="S31" s="538" t="str">
        <f>IF(ISERROR(VLOOKUP(TabA2[[#This Row],[Grund für Differenz]],Datenquelle!$I$3:$J$20,2,FALSE)),"",VLOOKUP(TabA2[[#This Row],[Grund für Differenz]],Datenquelle!$I$3:$J$20,2,FALSE))</f>
        <v/>
      </c>
      <c r="T31" s="539"/>
      <c r="U31" s="540"/>
      <c r="V31" s="540"/>
      <c r="W31" s="541"/>
      <c r="X31" s="541"/>
      <c r="Y31" s="541"/>
      <c r="Z31" s="541"/>
      <c r="AA31" s="541"/>
      <c r="AB31" s="541"/>
      <c r="AC31" s="537"/>
      <c r="AD31" s="542"/>
      <c r="AE31" s="542"/>
      <c r="AF31" s="542"/>
      <c r="AG31" s="542"/>
      <c r="AH31" s="542"/>
      <c r="AI31" s="542"/>
      <c r="AJ31" s="542"/>
      <c r="AK31" s="542"/>
      <c r="AL31" s="542"/>
      <c r="AM31" s="542"/>
      <c r="AN31" s="542"/>
      <c r="AO31" s="542"/>
      <c r="AP31" s="542"/>
      <c r="AQ31" s="543"/>
      <c r="AR31" s="542"/>
      <c r="AS31" s="537"/>
      <c r="AT31" s="61" t="str">
        <f>IF(OR(TabA2[[#This Row],[eingereichter
Betrag (€)]]=0,TabA2[[#This Row],[eingereichter
Betrag (€)]]=""),"",COUNTA($K$6:$K31)-COUNTIF(($K$6:$K31),0))</f>
        <v/>
      </c>
      <c r="AU31" s="544">
        <f t="shared" ca="1" si="0"/>
        <v>0.94328388356287907</v>
      </c>
      <c r="AV31" s="545">
        <f>IF(TabA2[[#This Row],[Lfd.
Nr. f.
Stich-
probe]]&lt;&gt;"",TabA2[[#This Row],[Zufalls-
zahl]],0)</f>
        <v>0</v>
      </c>
      <c r="AW31" s="546">
        <f>IF(TabA2[[#This Row],[Stich-
probe]]&gt;0,IF(TabA2[[#This Row],[Differenz
förderfähig/
eingereicht nach Prüfung ÖIF (€)]]&lt;&gt;0,1,0),0)</f>
        <v>0</v>
      </c>
      <c r="AX31" s="547">
        <f>IF(TabA2[[#This Row],[Stich-
probe]]=0,0,TabA2[[#This Row],[Stich-
probe]]*TabA2[[#This Row],[Differenz
förderfähig/
eingereicht nach Prüfung ÖIF (€)]]/TabA2[[#This Row],[eingereichter
Betrag (€)]]*-1)</f>
        <v>0</v>
      </c>
      <c r="AY31" s="61"/>
    </row>
    <row r="32" spans="2:55" s="60" customFormat="1">
      <c r="B32" s="61"/>
      <c r="C32" s="536">
        <f>IF(TabA2[[#This Row],[Zufalls-
zahl wenn
lfd. Nr.]]=0,0,IF(RANK(TabA2[[#This Row],[Zufalls-
zahl wenn
lfd. Nr.]],TabA2[Zufalls-
zahl wenn
lfd. Nr.])&lt;=TabA2[[#Totals],[Zufalls-
zahl]],1,0))</f>
        <v>0</v>
      </c>
      <c r="D32" s="531" t="s">
        <v>27</v>
      </c>
      <c r="E32" s="532">
        <v>26</v>
      </c>
      <c r="F32" s="13"/>
      <c r="G32" s="29"/>
      <c r="H32" s="8"/>
      <c r="I32" s="8"/>
      <c r="J32" s="8"/>
      <c r="K32" s="152"/>
      <c r="L32" s="152"/>
      <c r="M32" s="72">
        <f>(TabA2[[#This Row],[förderfähiger 
Betrag nach Prüfung ÖIF (€)]]-TabA2[[#This Row],[eingereichter
Betrag (€)]])*IF(TabA2[[#This Row],[Stich-
probe]]&gt;0,1,0)</f>
        <v>0</v>
      </c>
      <c r="N32" s="8"/>
      <c r="O32" s="8"/>
      <c r="P32" s="8"/>
      <c r="Q32" s="537"/>
      <c r="R32" s="538"/>
      <c r="S32" s="538" t="str">
        <f>IF(ISERROR(VLOOKUP(TabA2[[#This Row],[Grund für Differenz]],Datenquelle!$I$3:$J$20,2,FALSE)),"",VLOOKUP(TabA2[[#This Row],[Grund für Differenz]],Datenquelle!$I$3:$J$20,2,FALSE))</f>
        <v/>
      </c>
      <c r="T32" s="539"/>
      <c r="U32" s="540"/>
      <c r="V32" s="540"/>
      <c r="W32" s="541"/>
      <c r="X32" s="541"/>
      <c r="Y32" s="541"/>
      <c r="Z32" s="541"/>
      <c r="AA32" s="541"/>
      <c r="AB32" s="541"/>
      <c r="AC32" s="537"/>
      <c r="AD32" s="542"/>
      <c r="AE32" s="542"/>
      <c r="AF32" s="542"/>
      <c r="AG32" s="542"/>
      <c r="AH32" s="542"/>
      <c r="AI32" s="542"/>
      <c r="AJ32" s="542"/>
      <c r="AK32" s="542"/>
      <c r="AL32" s="542"/>
      <c r="AM32" s="542"/>
      <c r="AN32" s="542"/>
      <c r="AO32" s="542"/>
      <c r="AP32" s="542"/>
      <c r="AQ32" s="543"/>
      <c r="AR32" s="542"/>
      <c r="AS32" s="537"/>
      <c r="AT32" s="61" t="str">
        <f>IF(OR(TabA2[[#This Row],[eingereichter
Betrag (€)]]=0,TabA2[[#This Row],[eingereichter
Betrag (€)]]=""),"",COUNTA($K$6:$K32)-COUNTIF(($K$6:$K32),0))</f>
        <v/>
      </c>
      <c r="AU32" s="544">
        <f t="shared" ca="1" si="0"/>
        <v>0.5042190196558326</v>
      </c>
      <c r="AV32" s="545">
        <f>IF(TabA2[[#This Row],[Lfd.
Nr. f.
Stich-
probe]]&lt;&gt;"",TabA2[[#This Row],[Zufalls-
zahl]],0)</f>
        <v>0</v>
      </c>
      <c r="AW32" s="546">
        <f>IF(TabA2[[#This Row],[Stich-
probe]]&gt;0,IF(TabA2[[#This Row],[Differenz
förderfähig/
eingereicht nach Prüfung ÖIF (€)]]&lt;&gt;0,1,0),0)</f>
        <v>0</v>
      </c>
      <c r="AX32" s="547">
        <f>IF(TabA2[[#This Row],[Stich-
probe]]=0,0,TabA2[[#This Row],[Stich-
probe]]*TabA2[[#This Row],[Differenz
förderfähig/
eingereicht nach Prüfung ÖIF (€)]]/TabA2[[#This Row],[eingereichter
Betrag (€)]]*-1)</f>
        <v>0</v>
      </c>
      <c r="AY32" s="61"/>
    </row>
    <row r="33" spans="2:51" s="60" customFormat="1">
      <c r="B33" s="61"/>
      <c r="C33" s="536">
        <f>IF(TabA2[[#This Row],[Zufalls-
zahl wenn
lfd. Nr.]]=0,0,IF(RANK(TabA2[[#This Row],[Zufalls-
zahl wenn
lfd. Nr.]],TabA2[Zufalls-
zahl wenn
lfd. Nr.])&lt;=TabA2[[#Totals],[Zufalls-
zahl]],1,0))</f>
        <v>0</v>
      </c>
      <c r="D33" s="531" t="s">
        <v>27</v>
      </c>
      <c r="E33" s="532">
        <v>27</v>
      </c>
      <c r="F33" s="13"/>
      <c r="G33" s="29"/>
      <c r="H33" s="8"/>
      <c r="I33" s="8"/>
      <c r="J33" s="8"/>
      <c r="K33" s="152"/>
      <c r="L33" s="152"/>
      <c r="M33" s="72">
        <f>(TabA2[[#This Row],[förderfähiger 
Betrag nach Prüfung ÖIF (€)]]-TabA2[[#This Row],[eingereichter
Betrag (€)]])*IF(TabA2[[#This Row],[Stich-
probe]]&gt;0,1,0)</f>
        <v>0</v>
      </c>
      <c r="N33" s="8"/>
      <c r="O33" s="8"/>
      <c r="P33" s="8"/>
      <c r="Q33" s="537"/>
      <c r="R33" s="538"/>
      <c r="S33" s="538" t="str">
        <f>IF(ISERROR(VLOOKUP(TabA2[[#This Row],[Grund für Differenz]],Datenquelle!$I$3:$J$20,2,FALSE)),"",VLOOKUP(TabA2[[#This Row],[Grund für Differenz]],Datenquelle!$I$3:$J$20,2,FALSE))</f>
        <v/>
      </c>
      <c r="T33" s="539"/>
      <c r="U33" s="540"/>
      <c r="V33" s="540"/>
      <c r="W33" s="541"/>
      <c r="X33" s="541"/>
      <c r="Y33" s="541"/>
      <c r="Z33" s="541"/>
      <c r="AA33" s="541"/>
      <c r="AB33" s="541"/>
      <c r="AC33" s="537"/>
      <c r="AD33" s="542"/>
      <c r="AE33" s="542"/>
      <c r="AF33" s="542"/>
      <c r="AG33" s="542"/>
      <c r="AH33" s="542"/>
      <c r="AI33" s="542"/>
      <c r="AJ33" s="542"/>
      <c r="AK33" s="542"/>
      <c r="AL33" s="542"/>
      <c r="AM33" s="542"/>
      <c r="AN33" s="542"/>
      <c r="AO33" s="542"/>
      <c r="AP33" s="542"/>
      <c r="AQ33" s="543"/>
      <c r="AR33" s="542"/>
      <c r="AS33" s="537"/>
      <c r="AT33" s="61" t="str">
        <f>IF(OR(TabA2[[#This Row],[eingereichter
Betrag (€)]]=0,TabA2[[#This Row],[eingereichter
Betrag (€)]]=""),"",COUNTA($K$6:$K33)-COUNTIF(($K$6:$K33),0))</f>
        <v/>
      </c>
      <c r="AU33" s="544">
        <f t="shared" ca="1" si="0"/>
        <v>0.30641613441305682</v>
      </c>
      <c r="AV33" s="545">
        <f>IF(TabA2[[#This Row],[Lfd.
Nr. f.
Stich-
probe]]&lt;&gt;"",TabA2[[#This Row],[Zufalls-
zahl]],0)</f>
        <v>0</v>
      </c>
      <c r="AW33" s="546">
        <f>IF(TabA2[[#This Row],[Stich-
probe]]&gt;0,IF(TabA2[[#This Row],[Differenz
förderfähig/
eingereicht nach Prüfung ÖIF (€)]]&lt;&gt;0,1,0),0)</f>
        <v>0</v>
      </c>
      <c r="AX33" s="547">
        <f>IF(TabA2[[#This Row],[Stich-
probe]]=0,0,TabA2[[#This Row],[Stich-
probe]]*TabA2[[#This Row],[Differenz
förderfähig/
eingereicht nach Prüfung ÖIF (€)]]/TabA2[[#This Row],[eingereichter
Betrag (€)]]*-1)</f>
        <v>0</v>
      </c>
      <c r="AY33" s="61"/>
    </row>
    <row r="34" spans="2:51" s="60" customFormat="1">
      <c r="B34" s="61"/>
      <c r="C34" s="536">
        <f>IF(TabA2[[#This Row],[Zufalls-
zahl wenn
lfd. Nr.]]=0,0,IF(RANK(TabA2[[#This Row],[Zufalls-
zahl wenn
lfd. Nr.]],TabA2[Zufalls-
zahl wenn
lfd. Nr.])&lt;=TabA2[[#Totals],[Zufalls-
zahl]],1,0))</f>
        <v>0</v>
      </c>
      <c r="D34" s="531" t="s">
        <v>27</v>
      </c>
      <c r="E34" s="532">
        <v>28</v>
      </c>
      <c r="F34" s="13"/>
      <c r="G34" s="29"/>
      <c r="H34" s="8"/>
      <c r="I34" s="8"/>
      <c r="J34" s="8"/>
      <c r="K34" s="152"/>
      <c r="L34" s="152"/>
      <c r="M34" s="72">
        <f>(TabA2[[#This Row],[förderfähiger 
Betrag nach Prüfung ÖIF (€)]]-TabA2[[#This Row],[eingereichter
Betrag (€)]])*IF(TabA2[[#This Row],[Stich-
probe]]&gt;0,1,0)</f>
        <v>0</v>
      </c>
      <c r="N34" s="8"/>
      <c r="O34" s="8"/>
      <c r="P34" s="8"/>
      <c r="Q34" s="537"/>
      <c r="R34" s="538"/>
      <c r="S34" s="538" t="str">
        <f>IF(ISERROR(VLOOKUP(TabA2[[#This Row],[Grund für Differenz]],Datenquelle!$I$3:$J$20,2,FALSE)),"",VLOOKUP(TabA2[[#This Row],[Grund für Differenz]],Datenquelle!$I$3:$J$20,2,FALSE))</f>
        <v/>
      </c>
      <c r="T34" s="539"/>
      <c r="U34" s="540"/>
      <c r="V34" s="540"/>
      <c r="W34" s="541"/>
      <c r="X34" s="541"/>
      <c r="Y34" s="541"/>
      <c r="Z34" s="541"/>
      <c r="AA34" s="541"/>
      <c r="AB34" s="541"/>
      <c r="AC34" s="537"/>
      <c r="AD34" s="542"/>
      <c r="AE34" s="542"/>
      <c r="AF34" s="542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3"/>
      <c r="AR34" s="542"/>
      <c r="AS34" s="537"/>
      <c r="AT34" s="61" t="str">
        <f>IF(OR(TabA2[[#This Row],[eingereichter
Betrag (€)]]=0,TabA2[[#This Row],[eingereichter
Betrag (€)]]=""),"",COUNTA($K$6:$K34)-COUNTIF(($K$6:$K34),0))</f>
        <v/>
      </c>
      <c r="AU34" s="544">
        <f t="shared" ca="1" si="0"/>
        <v>0.85640900357329974</v>
      </c>
      <c r="AV34" s="545">
        <f>IF(TabA2[[#This Row],[Lfd.
Nr. f.
Stich-
probe]]&lt;&gt;"",TabA2[[#This Row],[Zufalls-
zahl]],0)</f>
        <v>0</v>
      </c>
      <c r="AW34" s="546">
        <f>IF(TabA2[[#This Row],[Stich-
probe]]&gt;0,IF(TabA2[[#This Row],[Differenz
förderfähig/
eingereicht nach Prüfung ÖIF (€)]]&lt;&gt;0,1,0),0)</f>
        <v>0</v>
      </c>
      <c r="AX34" s="547">
        <f>IF(TabA2[[#This Row],[Stich-
probe]]=0,0,TabA2[[#This Row],[Stich-
probe]]*TabA2[[#This Row],[Differenz
förderfähig/
eingereicht nach Prüfung ÖIF (€)]]/TabA2[[#This Row],[eingereichter
Betrag (€)]]*-1)</f>
        <v>0</v>
      </c>
      <c r="AY34" s="61"/>
    </row>
    <row r="35" spans="2:51" s="60" customFormat="1">
      <c r="B35" s="61"/>
      <c r="C35" s="536">
        <f>IF(TabA2[[#This Row],[Zufalls-
zahl wenn
lfd. Nr.]]=0,0,IF(RANK(TabA2[[#This Row],[Zufalls-
zahl wenn
lfd. Nr.]],TabA2[Zufalls-
zahl wenn
lfd. Nr.])&lt;=TabA2[[#Totals],[Zufalls-
zahl]],1,0))</f>
        <v>0</v>
      </c>
      <c r="D35" s="531" t="s">
        <v>27</v>
      </c>
      <c r="E35" s="532">
        <v>29</v>
      </c>
      <c r="F35" s="13"/>
      <c r="G35" s="29"/>
      <c r="H35" s="8"/>
      <c r="I35" s="8"/>
      <c r="J35" s="8"/>
      <c r="K35" s="152"/>
      <c r="L35" s="152"/>
      <c r="M35" s="72">
        <f>(TabA2[[#This Row],[förderfähiger 
Betrag nach Prüfung ÖIF (€)]]-TabA2[[#This Row],[eingereichter
Betrag (€)]])*IF(TabA2[[#This Row],[Stich-
probe]]&gt;0,1,0)</f>
        <v>0</v>
      </c>
      <c r="N35" s="8"/>
      <c r="O35" s="8"/>
      <c r="P35" s="8"/>
      <c r="Q35" s="537"/>
      <c r="R35" s="538"/>
      <c r="S35" s="538" t="str">
        <f>IF(ISERROR(VLOOKUP(TabA2[[#This Row],[Grund für Differenz]],Datenquelle!$I$3:$J$20,2,FALSE)),"",VLOOKUP(TabA2[[#This Row],[Grund für Differenz]],Datenquelle!$I$3:$J$20,2,FALSE))</f>
        <v/>
      </c>
      <c r="T35" s="539"/>
      <c r="U35" s="540"/>
      <c r="V35" s="540"/>
      <c r="W35" s="541"/>
      <c r="X35" s="541"/>
      <c r="Y35" s="541"/>
      <c r="Z35" s="541"/>
      <c r="AA35" s="541"/>
      <c r="AB35" s="541"/>
      <c r="AC35" s="537"/>
      <c r="AD35" s="542"/>
      <c r="AE35" s="542"/>
      <c r="AF35" s="542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3"/>
      <c r="AR35" s="542"/>
      <c r="AS35" s="537"/>
      <c r="AT35" s="61" t="str">
        <f>IF(OR(TabA2[[#This Row],[eingereichter
Betrag (€)]]=0,TabA2[[#This Row],[eingereichter
Betrag (€)]]=""),"",COUNTA($K$6:$K35)-COUNTIF(($K$6:$K35),0))</f>
        <v/>
      </c>
      <c r="AU35" s="544">
        <f t="shared" ca="1" si="0"/>
        <v>4.2304144863016591E-2</v>
      </c>
      <c r="AV35" s="545">
        <f>IF(TabA2[[#This Row],[Lfd.
Nr. f.
Stich-
probe]]&lt;&gt;"",TabA2[[#This Row],[Zufalls-
zahl]],0)</f>
        <v>0</v>
      </c>
      <c r="AW35" s="546">
        <f>IF(TabA2[[#This Row],[Stich-
probe]]&gt;0,IF(TabA2[[#This Row],[Differenz
förderfähig/
eingereicht nach Prüfung ÖIF (€)]]&lt;&gt;0,1,0),0)</f>
        <v>0</v>
      </c>
      <c r="AX35" s="547">
        <f>IF(TabA2[[#This Row],[Stich-
probe]]=0,0,TabA2[[#This Row],[Stich-
probe]]*TabA2[[#This Row],[Differenz
förderfähig/
eingereicht nach Prüfung ÖIF (€)]]/TabA2[[#This Row],[eingereichter
Betrag (€)]]*-1)</f>
        <v>0</v>
      </c>
      <c r="AY35" s="61"/>
    </row>
    <row r="36" spans="2:51" s="60" customFormat="1">
      <c r="B36" s="61"/>
      <c r="C36" s="536">
        <f>IF(TabA2[[#This Row],[Zufalls-
zahl wenn
lfd. Nr.]]=0,0,IF(RANK(TabA2[[#This Row],[Zufalls-
zahl wenn
lfd. Nr.]],TabA2[Zufalls-
zahl wenn
lfd. Nr.])&lt;=TabA2[[#Totals],[Zufalls-
zahl]],1,0))</f>
        <v>0</v>
      </c>
      <c r="D36" s="531" t="s">
        <v>27</v>
      </c>
      <c r="E36" s="532">
        <v>30</v>
      </c>
      <c r="F36" s="13"/>
      <c r="G36" s="29"/>
      <c r="H36" s="8"/>
      <c r="I36" s="8"/>
      <c r="J36" s="8"/>
      <c r="K36" s="152"/>
      <c r="L36" s="152"/>
      <c r="M36" s="72">
        <f>(TabA2[[#This Row],[förderfähiger 
Betrag nach Prüfung ÖIF (€)]]-TabA2[[#This Row],[eingereichter
Betrag (€)]])*IF(TabA2[[#This Row],[Stich-
probe]]&gt;0,1,0)</f>
        <v>0</v>
      </c>
      <c r="N36" s="8"/>
      <c r="O36" s="8"/>
      <c r="P36" s="8"/>
      <c r="Q36" s="537"/>
      <c r="R36" s="538"/>
      <c r="S36" s="538" t="str">
        <f>IF(ISERROR(VLOOKUP(TabA2[[#This Row],[Grund für Differenz]],Datenquelle!$I$3:$J$20,2,FALSE)),"",VLOOKUP(TabA2[[#This Row],[Grund für Differenz]],Datenquelle!$I$3:$J$20,2,FALSE))</f>
        <v/>
      </c>
      <c r="T36" s="539"/>
      <c r="U36" s="540"/>
      <c r="V36" s="540"/>
      <c r="W36" s="541"/>
      <c r="X36" s="541"/>
      <c r="Y36" s="541"/>
      <c r="Z36" s="541"/>
      <c r="AA36" s="541"/>
      <c r="AB36" s="541"/>
      <c r="AC36" s="537"/>
      <c r="AD36" s="542"/>
      <c r="AE36" s="542"/>
      <c r="AF36" s="542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3"/>
      <c r="AR36" s="542"/>
      <c r="AS36" s="537"/>
      <c r="AT36" s="61" t="str">
        <f>IF(OR(TabA2[[#This Row],[eingereichter
Betrag (€)]]=0,TabA2[[#This Row],[eingereichter
Betrag (€)]]=""),"",COUNTA($K$6:$K36)-COUNTIF(($K$6:$K36),0))</f>
        <v/>
      </c>
      <c r="AU36" s="544">
        <f t="shared" ca="1" si="0"/>
        <v>0.24968288458115095</v>
      </c>
      <c r="AV36" s="545">
        <f>IF(TabA2[[#This Row],[Lfd.
Nr. f.
Stich-
probe]]&lt;&gt;"",TabA2[[#This Row],[Zufalls-
zahl]],0)</f>
        <v>0</v>
      </c>
      <c r="AW36" s="546">
        <f>IF(TabA2[[#This Row],[Stich-
probe]]&gt;0,IF(TabA2[[#This Row],[Differenz
förderfähig/
eingereicht nach Prüfung ÖIF (€)]]&lt;&gt;0,1,0),0)</f>
        <v>0</v>
      </c>
      <c r="AX36" s="547">
        <f>IF(TabA2[[#This Row],[Stich-
probe]]=0,0,TabA2[[#This Row],[Stich-
probe]]*TabA2[[#This Row],[Differenz
förderfähig/
eingereicht nach Prüfung ÖIF (€)]]/TabA2[[#This Row],[eingereichter
Betrag (€)]]*-1)</f>
        <v>0</v>
      </c>
      <c r="AY36" s="61"/>
    </row>
    <row r="37" spans="2:51" s="60" customFormat="1">
      <c r="B37" s="61"/>
      <c r="C37" s="536">
        <f>IF(TabA2[[#This Row],[Zufalls-
zahl wenn
lfd. Nr.]]=0,0,IF(RANK(TabA2[[#This Row],[Zufalls-
zahl wenn
lfd. Nr.]],TabA2[Zufalls-
zahl wenn
lfd. Nr.])&lt;=TabA2[[#Totals],[Zufalls-
zahl]],1,0))</f>
        <v>0</v>
      </c>
      <c r="D37" s="531" t="s">
        <v>27</v>
      </c>
      <c r="E37" s="532">
        <v>31</v>
      </c>
      <c r="F37" s="13"/>
      <c r="G37" s="29"/>
      <c r="H37" s="8"/>
      <c r="I37" s="8"/>
      <c r="J37" s="8"/>
      <c r="K37" s="152"/>
      <c r="L37" s="152"/>
      <c r="M37" s="72">
        <f>(TabA2[[#This Row],[förderfähiger 
Betrag nach Prüfung ÖIF (€)]]-TabA2[[#This Row],[eingereichter
Betrag (€)]])*IF(TabA2[[#This Row],[Stich-
probe]]&gt;0,1,0)</f>
        <v>0</v>
      </c>
      <c r="N37" s="8"/>
      <c r="O37" s="8"/>
      <c r="P37" s="8"/>
      <c r="Q37" s="537"/>
      <c r="R37" s="538"/>
      <c r="S37" s="538" t="str">
        <f>IF(ISERROR(VLOOKUP(TabA2[[#This Row],[Grund für Differenz]],Datenquelle!$I$3:$J$20,2,FALSE)),"",VLOOKUP(TabA2[[#This Row],[Grund für Differenz]],Datenquelle!$I$3:$J$20,2,FALSE))</f>
        <v/>
      </c>
      <c r="T37" s="539"/>
      <c r="U37" s="540"/>
      <c r="V37" s="540"/>
      <c r="W37" s="541"/>
      <c r="X37" s="541"/>
      <c r="Y37" s="541"/>
      <c r="Z37" s="541"/>
      <c r="AA37" s="541"/>
      <c r="AB37" s="541"/>
      <c r="AC37" s="537"/>
      <c r="AD37" s="542"/>
      <c r="AE37" s="542"/>
      <c r="AF37" s="542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3"/>
      <c r="AR37" s="542"/>
      <c r="AS37" s="537"/>
      <c r="AT37" s="61" t="str">
        <f>IF(OR(TabA2[[#This Row],[eingereichter
Betrag (€)]]=0,TabA2[[#This Row],[eingereichter
Betrag (€)]]=""),"",COUNTA($K$6:$K37)-COUNTIF(($K$6:$K37),0))</f>
        <v/>
      </c>
      <c r="AU37" s="544">
        <f t="shared" ca="1" si="0"/>
        <v>0.6409151155900551</v>
      </c>
      <c r="AV37" s="545">
        <f>IF(TabA2[[#This Row],[Lfd.
Nr. f.
Stich-
probe]]&lt;&gt;"",TabA2[[#This Row],[Zufalls-
zahl]],0)</f>
        <v>0</v>
      </c>
      <c r="AW37" s="546">
        <f>IF(TabA2[[#This Row],[Stich-
probe]]&gt;0,IF(TabA2[[#This Row],[Differenz
förderfähig/
eingereicht nach Prüfung ÖIF (€)]]&lt;&gt;0,1,0),0)</f>
        <v>0</v>
      </c>
      <c r="AX37" s="547">
        <f>IF(TabA2[[#This Row],[Stich-
probe]]=0,0,TabA2[[#This Row],[Stich-
probe]]*TabA2[[#This Row],[Differenz
förderfähig/
eingereicht nach Prüfung ÖIF (€)]]/TabA2[[#This Row],[eingereichter
Betrag (€)]]*-1)</f>
        <v>0</v>
      </c>
      <c r="AY37" s="61"/>
    </row>
    <row r="38" spans="2:51" s="60" customFormat="1">
      <c r="B38" s="61"/>
      <c r="C38" s="536">
        <f>IF(TabA2[[#This Row],[Zufalls-
zahl wenn
lfd. Nr.]]=0,0,IF(RANK(TabA2[[#This Row],[Zufalls-
zahl wenn
lfd. Nr.]],TabA2[Zufalls-
zahl wenn
lfd. Nr.])&lt;=TabA2[[#Totals],[Zufalls-
zahl]],1,0))</f>
        <v>0</v>
      </c>
      <c r="D38" s="531" t="s">
        <v>27</v>
      </c>
      <c r="E38" s="532">
        <v>32</v>
      </c>
      <c r="F38" s="13"/>
      <c r="G38" s="29"/>
      <c r="H38" s="8"/>
      <c r="I38" s="8"/>
      <c r="J38" s="8"/>
      <c r="K38" s="152"/>
      <c r="L38" s="152"/>
      <c r="M38" s="72">
        <f>(TabA2[[#This Row],[förderfähiger 
Betrag nach Prüfung ÖIF (€)]]-TabA2[[#This Row],[eingereichter
Betrag (€)]])*IF(TabA2[[#This Row],[Stich-
probe]]&gt;0,1,0)</f>
        <v>0</v>
      </c>
      <c r="N38" s="8"/>
      <c r="O38" s="8"/>
      <c r="P38" s="8"/>
      <c r="Q38" s="537"/>
      <c r="R38" s="538"/>
      <c r="S38" s="538" t="str">
        <f>IF(ISERROR(VLOOKUP(TabA2[[#This Row],[Grund für Differenz]],Datenquelle!$I$3:$J$20,2,FALSE)),"",VLOOKUP(TabA2[[#This Row],[Grund für Differenz]],Datenquelle!$I$3:$J$20,2,FALSE))</f>
        <v/>
      </c>
      <c r="T38" s="539"/>
      <c r="U38" s="540"/>
      <c r="V38" s="540"/>
      <c r="W38" s="541"/>
      <c r="X38" s="541"/>
      <c r="Y38" s="541"/>
      <c r="Z38" s="541"/>
      <c r="AA38" s="541"/>
      <c r="AB38" s="541"/>
      <c r="AC38" s="537"/>
      <c r="AD38" s="542"/>
      <c r="AE38" s="542"/>
      <c r="AF38" s="542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3"/>
      <c r="AR38" s="542"/>
      <c r="AS38" s="537"/>
      <c r="AT38" s="61" t="str">
        <f>IF(OR(TabA2[[#This Row],[eingereichter
Betrag (€)]]=0,TabA2[[#This Row],[eingereichter
Betrag (€)]]=""),"",COUNTA($K$6:$K38)-COUNTIF(($K$6:$K38),0))</f>
        <v/>
      </c>
      <c r="AU38" s="544">
        <f t="shared" ca="1" si="0"/>
        <v>0.96465693432064303</v>
      </c>
      <c r="AV38" s="545">
        <f>IF(TabA2[[#This Row],[Lfd.
Nr. f.
Stich-
probe]]&lt;&gt;"",TabA2[[#This Row],[Zufalls-
zahl]],0)</f>
        <v>0</v>
      </c>
      <c r="AW38" s="546">
        <f>IF(TabA2[[#This Row],[Stich-
probe]]&gt;0,IF(TabA2[[#This Row],[Differenz
förderfähig/
eingereicht nach Prüfung ÖIF (€)]]&lt;&gt;0,1,0),0)</f>
        <v>0</v>
      </c>
      <c r="AX38" s="547">
        <f>IF(TabA2[[#This Row],[Stich-
probe]]=0,0,TabA2[[#This Row],[Stich-
probe]]*TabA2[[#This Row],[Differenz
förderfähig/
eingereicht nach Prüfung ÖIF (€)]]/TabA2[[#This Row],[eingereichter
Betrag (€)]]*-1)</f>
        <v>0</v>
      </c>
      <c r="AY38" s="61"/>
    </row>
    <row r="39" spans="2:51" s="60" customFormat="1">
      <c r="B39" s="61"/>
      <c r="C39" s="536">
        <f>IF(TabA2[[#This Row],[Zufalls-
zahl wenn
lfd. Nr.]]=0,0,IF(RANK(TabA2[[#This Row],[Zufalls-
zahl wenn
lfd. Nr.]],TabA2[Zufalls-
zahl wenn
lfd. Nr.])&lt;=TabA2[[#Totals],[Zufalls-
zahl]],1,0))</f>
        <v>0</v>
      </c>
      <c r="D39" s="531" t="s">
        <v>27</v>
      </c>
      <c r="E39" s="532">
        <v>33</v>
      </c>
      <c r="F39" s="13"/>
      <c r="G39" s="29"/>
      <c r="H39" s="8"/>
      <c r="I39" s="8"/>
      <c r="J39" s="8"/>
      <c r="K39" s="152"/>
      <c r="L39" s="152"/>
      <c r="M39" s="72">
        <f>(TabA2[[#This Row],[förderfähiger 
Betrag nach Prüfung ÖIF (€)]]-TabA2[[#This Row],[eingereichter
Betrag (€)]])*IF(TabA2[[#This Row],[Stich-
probe]]&gt;0,1,0)</f>
        <v>0</v>
      </c>
      <c r="N39" s="8"/>
      <c r="O39" s="8"/>
      <c r="P39" s="8"/>
      <c r="Q39" s="537"/>
      <c r="R39" s="538"/>
      <c r="S39" s="538" t="str">
        <f>IF(ISERROR(VLOOKUP(TabA2[[#This Row],[Grund für Differenz]],Datenquelle!$I$3:$J$20,2,FALSE)),"",VLOOKUP(TabA2[[#This Row],[Grund für Differenz]],Datenquelle!$I$3:$J$20,2,FALSE))</f>
        <v/>
      </c>
      <c r="T39" s="539"/>
      <c r="U39" s="540"/>
      <c r="V39" s="540"/>
      <c r="W39" s="541"/>
      <c r="X39" s="541"/>
      <c r="Y39" s="541"/>
      <c r="Z39" s="541"/>
      <c r="AA39" s="541"/>
      <c r="AB39" s="541"/>
      <c r="AC39" s="537"/>
      <c r="AD39" s="542"/>
      <c r="AE39" s="542"/>
      <c r="AF39" s="542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3"/>
      <c r="AR39" s="542"/>
      <c r="AS39" s="537"/>
      <c r="AT39" s="61" t="str">
        <f>IF(OR(TabA2[[#This Row],[eingereichter
Betrag (€)]]=0,TabA2[[#This Row],[eingereichter
Betrag (€)]]=""),"",COUNTA($K$6:$K39)-COUNTIF(($K$6:$K39),0))</f>
        <v/>
      </c>
      <c r="AU39" s="544">
        <f t="shared" ca="1" si="0"/>
        <v>0.36031999653848434</v>
      </c>
      <c r="AV39" s="545">
        <f>IF(TabA2[[#This Row],[Lfd.
Nr. f.
Stich-
probe]]&lt;&gt;"",TabA2[[#This Row],[Zufalls-
zahl]],0)</f>
        <v>0</v>
      </c>
      <c r="AW39" s="546">
        <f>IF(TabA2[[#This Row],[Stich-
probe]]&gt;0,IF(TabA2[[#This Row],[Differenz
förderfähig/
eingereicht nach Prüfung ÖIF (€)]]&lt;&gt;0,1,0),0)</f>
        <v>0</v>
      </c>
      <c r="AX39" s="547">
        <f>IF(TabA2[[#This Row],[Stich-
probe]]=0,0,TabA2[[#This Row],[Stich-
probe]]*TabA2[[#This Row],[Differenz
förderfähig/
eingereicht nach Prüfung ÖIF (€)]]/TabA2[[#This Row],[eingereichter
Betrag (€)]]*-1)</f>
        <v>0</v>
      </c>
      <c r="AY39" s="61"/>
    </row>
    <row r="40" spans="2:51" s="60" customFormat="1">
      <c r="B40" s="61"/>
      <c r="C40" s="536">
        <f>IF(TabA2[[#This Row],[Zufalls-
zahl wenn
lfd. Nr.]]=0,0,IF(RANK(TabA2[[#This Row],[Zufalls-
zahl wenn
lfd. Nr.]],TabA2[Zufalls-
zahl wenn
lfd. Nr.])&lt;=TabA2[[#Totals],[Zufalls-
zahl]],1,0))</f>
        <v>0</v>
      </c>
      <c r="D40" s="531" t="s">
        <v>27</v>
      </c>
      <c r="E40" s="532">
        <v>34</v>
      </c>
      <c r="F40" s="13"/>
      <c r="G40" s="29"/>
      <c r="H40" s="8"/>
      <c r="I40" s="8"/>
      <c r="J40" s="8"/>
      <c r="K40" s="152"/>
      <c r="L40" s="152"/>
      <c r="M40" s="72">
        <f>(TabA2[[#This Row],[förderfähiger 
Betrag nach Prüfung ÖIF (€)]]-TabA2[[#This Row],[eingereichter
Betrag (€)]])*IF(TabA2[[#This Row],[Stich-
probe]]&gt;0,1,0)</f>
        <v>0</v>
      </c>
      <c r="N40" s="8"/>
      <c r="O40" s="8"/>
      <c r="P40" s="8"/>
      <c r="Q40" s="537"/>
      <c r="R40" s="538"/>
      <c r="S40" s="538" t="str">
        <f>IF(ISERROR(VLOOKUP(TabA2[[#This Row],[Grund für Differenz]],Datenquelle!$I$3:$J$20,2,FALSE)),"",VLOOKUP(TabA2[[#This Row],[Grund für Differenz]],Datenquelle!$I$3:$J$20,2,FALSE))</f>
        <v/>
      </c>
      <c r="T40" s="539"/>
      <c r="U40" s="540"/>
      <c r="V40" s="540"/>
      <c r="W40" s="541"/>
      <c r="X40" s="541"/>
      <c r="Y40" s="541"/>
      <c r="Z40" s="541"/>
      <c r="AA40" s="541"/>
      <c r="AB40" s="541"/>
      <c r="AC40" s="537"/>
      <c r="AD40" s="542"/>
      <c r="AE40" s="542"/>
      <c r="AF40" s="542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3"/>
      <c r="AR40" s="542"/>
      <c r="AS40" s="537"/>
      <c r="AT40" s="61" t="str">
        <f>IF(OR(TabA2[[#This Row],[eingereichter
Betrag (€)]]=0,TabA2[[#This Row],[eingereichter
Betrag (€)]]=""),"",COUNTA($K$6:$K40)-COUNTIF(($K$6:$K40),0))</f>
        <v/>
      </c>
      <c r="AU40" s="544">
        <f t="shared" ca="1" si="0"/>
        <v>0.60138043404446873</v>
      </c>
      <c r="AV40" s="545">
        <f>IF(TabA2[[#This Row],[Lfd.
Nr. f.
Stich-
probe]]&lt;&gt;"",TabA2[[#This Row],[Zufalls-
zahl]],0)</f>
        <v>0</v>
      </c>
      <c r="AW40" s="546">
        <f>IF(TabA2[[#This Row],[Stich-
probe]]&gt;0,IF(TabA2[[#This Row],[Differenz
förderfähig/
eingereicht nach Prüfung ÖIF (€)]]&lt;&gt;0,1,0),0)</f>
        <v>0</v>
      </c>
      <c r="AX40" s="547">
        <f>IF(TabA2[[#This Row],[Stich-
probe]]=0,0,TabA2[[#This Row],[Stich-
probe]]*TabA2[[#This Row],[Differenz
förderfähig/
eingereicht nach Prüfung ÖIF (€)]]/TabA2[[#This Row],[eingereichter
Betrag (€)]]*-1)</f>
        <v>0</v>
      </c>
      <c r="AY40" s="61"/>
    </row>
    <row r="41" spans="2:51" s="60" customFormat="1">
      <c r="B41" s="61"/>
      <c r="C41" s="536">
        <f>IF(TabA2[[#This Row],[Zufalls-
zahl wenn
lfd. Nr.]]=0,0,IF(RANK(TabA2[[#This Row],[Zufalls-
zahl wenn
lfd. Nr.]],TabA2[Zufalls-
zahl wenn
lfd. Nr.])&lt;=TabA2[[#Totals],[Zufalls-
zahl]],1,0))</f>
        <v>0</v>
      </c>
      <c r="D41" s="531" t="s">
        <v>27</v>
      </c>
      <c r="E41" s="532">
        <v>35</v>
      </c>
      <c r="F41" s="13"/>
      <c r="G41" s="29"/>
      <c r="H41" s="8"/>
      <c r="I41" s="8"/>
      <c r="J41" s="8"/>
      <c r="K41" s="152"/>
      <c r="L41" s="152"/>
      <c r="M41" s="72">
        <f>(TabA2[[#This Row],[förderfähiger 
Betrag nach Prüfung ÖIF (€)]]-TabA2[[#This Row],[eingereichter
Betrag (€)]])*IF(TabA2[[#This Row],[Stich-
probe]]&gt;0,1,0)</f>
        <v>0</v>
      </c>
      <c r="N41" s="8"/>
      <c r="O41" s="8"/>
      <c r="P41" s="8"/>
      <c r="Q41" s="537"/>
      <c r="R41" s="538"/>
      <c r="S41" s="538" t="str">
        <f>IF(ISERROR(VLOOKUP(TabA2[[#This Row],[Grund für Differenz]],Datenquelle!$I$3:$J$20,2,FALSE)),"",VLOOKUP(TabA2[[#This Row],[Grund für Differenz]],Datenquelle!$I$3:$J$20,2,FALSE))</f>
        <v/>
      </c>
      <c r="T41" s="539"/>
      <c r="U41" s="540"/>
      <c r="V41" s="540"/>
      <c r="W41" s="541"/>
      <c r="X41" s="541"/>
      <c r="Y41" s="541"/>
      <c r="Z41" s="541"/>
      <c r="AA41" s="541"/>
      <c r="AB41" s="541"/>
      <c r="AC41" s="537"/>
      <c r="AD41" s="542"/>
      <c r="AE41" s="542"/>
      <c r="AF41" s="542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3"/>
      <c r="AR41" s="542"/>
      <c r="AS41" s="537"/>
      <c r="AT41" s="61" t="str">
        <f>IF(OR(TabA2[[#This Row],[eingereichter
Betrag (€)]]=0,TabA2[[#This Row],[eingereichter
Betrag (€)]]=""),"",COUNTA($K$6:$K41)-COUNTIF(($K$6:$K41),0))</f>
        <v/>
      </c>
      <c r="AU41" s="544">
        <f t="shared" ca="1" si="0"/>
        <v>0.63347558675232185</v>
      </c>
      <c r="AV41" s="545">
        <f>IF(TabA2[[#This Row],[Lfd.
Nr. f.
Stich-
probe]]&lt;&gt;"",TabA2[[#This Row],[Zufalls-
zahl]],0)</f>
        <v>0</v>
      </c>
      <c r="AW41" s="546">
        <f>IF(TabA2[[#This Row],[Stich-
probe]]&gt;0,IF(TabA2[[#This Row],[Differenz
förderfähig/
eingereicht nach Prüfung ÖIF (€)]]&lt;&gt;0,1,0),0)</f>
        <v>0</v>
      </c>
      <c r="AX41" s="547">
        <f>IF(TabA2[[#This Row],[Stich-
probe]]=0,0,TabA2[[#This Row],[Stich-
probe]]*TabA2[[#This Row],[Differenz
förderfähig/
eingereicht nach Prüfung ÖIF (€)]]/TabA2[[#This Row],[eingereichter
Betrag (€)]]*-1)</f>
        <v>0</v>
      </c>
      <c r="AY41" s="61"/>
    </row>
    <row r="42" spans="2:51" s="60" customFormat="1">
      <c r="B42" s="61"/>
      <c r="C42" s="536">
        <f>IF(TabA2[[#This Row],[Zufalls-
zahl wenn
lfd. Nr.]]=0,0,IF(RANK(TabA2[[#This Row],[Zufalls-
zahl wenn
lfd. Nr.]],TabA2[Zufalls-
zahl wenn
lfd. Nr.])&lt;=TabA2[[#Totals],[Zufalls-
zahl]],1,0))</f>
        <v>0</v>
      </c>
      <c r="D42" s="531" t="s">
        <v>27</v>
      </c>
      <c r="E42" s="532">
        <v>36</v>
      </c>
      <c r="F42" s="13"/>
      <c r="G42" s="29"/>
      <c r="H42" s="8"/>
      <c r="I42" s="8"/>
      <c r="J42" s="8"/>
      <c r="K42" s="152"/>
      <c r="L42" s="152"/>
      <c r="M42" s="72">
        <f>(TabA2[[#This Row],[förderfähiger 
Betrag nach Prüfung ÖIF (€)]]-TabA2[[#This Row],[eingereichter
Betrag (€)]])*IF(TabA2[[#This Row],[Stich-
probe]]&gt;0,1,0)</f>
        <v>0</v>
      </c>
      <c r="N42" s="8"/>
      <c r="O42" s="8"/>
      <c r="P42" s="8"/>
      <c r="Q42" s="537"/>
      <c r="R42" s="538"/>
      <c r="S42" s="538" t="str">
        <f>IF(ISERROR(VLOOKUP(TabA2[[#This Row],[Grund für Differenz]],Datenquelle!$I$3:$J$20,2,FALSE)),"",VLOOKUP(TabA2[[#This Row],[Grund für Differenz]],Datenquelle!$I$3:$J$20,2,FALSE))</f>
        <v/>
      </c>
      <c r="T42" s="539"/>
      <c r="U42" s="540"/>
      <c r="V42" s="540"/>
      <c r="W42" s="541"/>
      <c r="X42" s="541"/>
      <c r="Y42" s="541"/>
      <c r="Z42" s="541"/>
      <c r="AA42" s="541"/>
      <c r="AB42" s="541"/>
      <c r="AC42" s="537"/>
      <c r="AD42" s="542"/>
      <c r="AE42" s="542"/>
      <c r="AF42" s="542"/>
      <c r="AG42" s="542"/>
      <c r="AH42" s="542"/>
      <c r="AI42" s="542"/>
      <c r="AJ42" s="542"/>
      <c r="AK42" s="542"/>
      <c r="AL42" s="542"/>
      <c r="AM42" s="542"/>
      <c r="AN42" s="542"/>
      <c r="AO42" s="542"/>
      <c r="AP42" s="542"/>
      <c r="AQ42" s="543"/>
      <c r="AR42" s="542"/>
      <c r="AS42" s="537"/>
      <c r="AT42" s="61" t="str">
        <f>IF(OR(TabA2[[#This Row],[eingereichter
Betrag (€)]]=0,TabA2[[#This Row],[eingereichter
Betrag (€)]]=""),"",COUNTA($K$6:$K42)-COUNTIF(($K$6:$K42),0))</f>
        <v/>
      </c>
      <c r="AU42" s="544">
        <f t="shared" ca="1" si="0"/>
        <v>0.81796137143691949</v>
      </c>
      <c r="AV42" s="545">
        <f>IF(TabA2[[#This Row],[Lfd.
Nr. f.
Stich-
probe]]&lt;&gt;"",TabA2[[#This Row],[Zufalls-
zahl]],0)</f>
        <v>0</v>
      </c>
      <c r="AW42" s="546">
        <f>IF(TabA2[[#This Row],[Stich-
probe]]&gt;0,IF(TabA2[[#This Row],[Differenz
förderfähig/
eingereicht nach Prüfung ÖIF (€)]]&lt;&gt;0,1,0),0)</f>
        <v>0</v>
      </c>
      <c r="AX42" s="547">
        <f>IF(TabA2[[#This Row],[Stich-
probe]]=0,0,TabA2[[#This Row],[Stich-
probe]]*TabA2[[#This Row],[Differenz
förderfähig/
eingereicht nach Prüfung ÖIF (€)]]/TabA2[[#This Row],[eingereichter
Betrag (€)]]*-1)</f>
        <v>0</v>
      </c>
      <c r="AY42" s="61"/>
    </row>
    <row r="43" spans="2:51" s="60" customFormat="1">
      <c r="B43" s="61"/>
      <c r="C43" s="536">
        <f>IF(TabA2[[#This Row],[Zufalls-
zahl wenn
lfd. Nr.]]=0,0,IF(RANK(TabA2[[#This Row],[Zufalls-
zahl wenn
lfd. Nr.]],TabA2[Zufalls-
zahl wenn
lfd. Nr.])&lt;=TabA2[[#Totals],[Zufalls-
zahl]],1,0))</f>
        <v>0</v>
      </c>
      <c r="D43" s="531" t="s">
        <v>27</v>
      </c>
      <c r="E43" s="532">
        <v>37</v>
      </c>
      <c r="F43" s="13"/>
      <c r="G43" s="29"/>
      <c r="H43" s="8"/>
      <c r="I43" s="8"/>
      <c r="J43" s="8"/>
      <c r="K43" s="152"/>
      <c r="L43" s="152"/>
      <c r="M43" s="72">
        <f>(TabA2[[#This Row],[förderfähiger 
Betrag nach Prüfung ÖIF (€)]]-TabA2[[#This Row],[eingereichter
Betrag (€)]])*IF(TabA2[[#This Row],[Stich-
probe]]&gt;0,1,0)</f>
        <v>0</v>
      </c>
      <c r="N43" s="8"/>
      <c r="O43" s="8"/>
      <c r="P43" s="8"/>
      <c r="Q43" s="537"/>
      <c r="R43" s="538"/>
      <c r="S43" s="538" t="str">
        <f>IF(ISERROR(VLOOKUP(TabA2[[#This Row],[Grund für Differenz]],Datenquelle!$I$3:$J$20,2,FALSE)),"",VLOOKUP(TabA2[[#This Row],[Grund für Differenz]],Datenquelle!$I$3:$J$20,2,FALSE))</f>
        <v/>
      </c>
      <c r="T43" s="539"/>
      <c r="U43" s="540"/>
      <c r="V43" s="540"/>
      <c r="W43" s="541"/>
      <c r="X43" s="541"/>
      <c r="Y43" s="541"/>
      <c r="Z43" s="541"/>
      <c r="AA43" s="541"/>
      <c r="AB43" s="541"/>
      <c r="AC43" s="537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3"/>
      <c r="AR43" s="542"/>
      <c r="AS43" s="537"/>
      <c r="AT43" s="61" t="str">
        <f>IF(OR(TabA2[[#This Row],[eingereichter
Betrag (€)]]=0,TabA2[[#This Row],[eingereichter
Betrag (€)]]=""),"",COUNTA($K$6:$K43)-COUNTIF(($K$6:$K43),0))</f>
        <v/>
      </c>
      <c r="AU43" s="544">
        <f t="shared" ca="1" si="0"/>
        <v>0.84255637679947537</v>
      </c>
      <c r="AV43" s="545">
        <f>IF(TabA2[[#This Row],[Lfd.
Nr. f.
Stich-
probe]]&lt;&gt;"",TabA2[[#This Row],[Zufalls-
zahl]],0)</f>
        <v>0</v>
      </c>
      <c r="AW43" s="546">
        <f>IF(TabA2[[#This Row],[Stich-
probe]]&gt;0,IF(TabA2[[#This Row],[Differenz
förderfähig/
eingereicht nach Prüfung ÖIF (€)]]&lt;&gt;0,1,0),0)</f>
        <v>0</v>
      </c>
      <c r="AX43" s="547">
        <f>IF(TabA2[[#This Row],[Stich-
probe]]=0,0,TabA2[[#This Row],[Stich-
probe]]*TabA2[[#This Row],[Differenz
förderfähig/
eingereicht nach Prüfung ÖIF (€)]]/TabA2[[#This Row],[eingereichter
Betrag (€)]]*-1)</f>
        <v>0</v>
      </c>
      <c r="AY43" s="61"/>
    </row>
    <row r="44" spans="2:51" s="60" customFormat="1">
      <c r="B44" s="61"/>
      <c r="C44" s="536">
        <f>IF(TabA2[[#This Row],[Zufalls-
zahl wenn
lfd. Nr.]]=0,0,IF(RANK(TabA2[[#This Row],[Zufalls-
zahl wenn
lfd. Nr.]],TabA2[Zufalls-
zahl wenn
lfd. Nr.])&lt;=TabA2[[#Totals],[Zufalls-
zahl]],1,0))</f>
        <v>0</v>
      </c>
      <c r="D44" s="531" t="s">
        <v>27</v>
      </c>
      <c r="E44" s="532">
        <v>38</v>
      </c>
      <c r="F44" s="13"/>
      <c r="G44" s="29"/>
      <c r="H44" s="8"/>
      <c r="I44" s="8"/>
      <c r="J44" s="8"/>
      <c r="K44" s="152"/>
      <c r="L44" s="152"/>
      <c r="M44" s="72">
        <f>(TabA2[[#This Row],[förderfähiger 
Betrag nach Prüfung ÖIF (€)]]-TabA2[[#This Row],[eingereichter
Betrag (€)]])*IF(TabA2[[#This Row],[Stich-
probe]]&gt;0,1,0)</f>
        <v>0</v>
      </c>
      <c r="N44" s="8"/>
      <c r="O44" s="8"/>
      <c r="P44" s="8"/>
      <c r="Q44" s="537"/>
      <c r="R44" s="538"/>
      <c r="S44" s="538" t="str">
        <f>IF(ISERROR(VLOOKUP(TabA2[[#This Row],[Grund für Differenz]],Datenquelle!$I$3:$J$20,2,FALSE)),"",VLOOKUP(TabA2[[#This Row],[Grund für Differenz]],Datenquelle!$I$3:$J$20,2,FALSE))</f>
        <v/>
      </c>
      <c r="T44" s="539"/>
      <c r="U44" s="540"/>
      <c r="V44" s="540"/>
      <c r="W44" s="541"/>
      <c r="X44" s="541"/>
      <c r="Y44" s="541"/>
      <c r="Z44" s="541"/>
      <c r="AA44" s="541"/>
      <c r="AB44" s="541"/>
      <c r="AC44" s="537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3"/>
      <c r="AR44" s="542"/>
      <c r="AS44" s="537"/>
      <c r="AT44" s="61" t="str">
        <f>IF(OR(TabA2[[#This Row],[eingereichter
Betrag (€)]]=0,TabA2[[#This Row],[eingereichter
Betrag (€)]]=""),"",COUNTA($K$6:$K44)-COUNTIF(($K$6:$K44),0))</f>
        <v/>
      </c>
      <c r="AU44" s="544">
        <f t="shared" ca="1" si="0"/>
        <v>0.38288923203290948</v>
      </c>
      <c r="AV44" s="545">
        <f>IF(TabA2[[#This Row],[Lfd.
Nr. f.
Stich-
probe]]&lt;&gt;"",TabA2[[#This Row],[Zufalls-
zahl]],0)</f>
        <v>0</v>
      </c>
      <c r="AW44" s="546">
        <f>IF(TabA2[[#This Row],[Stich-
probe]]&gt;0,IF(TabA2[[#This Row],[Differenz
förderfähig/
eingereicht nach Prüfung ÖIF (€)]]&lt;&gt;0,1,0),0)</f>
        <v>0</v>
      </c>
      <c r="AX44" s="547">
        <f>IF(TabA2[[#This Row],[Stich-
probe]]=0,0,TabA2[[#This Row],[Stich-
probe]]*TabA2[[#This Row],[Differenz
förderfähig/
eingereicht nach Prüfung ÖIF (€)]]/TabA2[[#This Row],[eingereichter
Betrag (€)]]*-1)</f>
        <v>0</v>
      </c>
      <c r="AY44" s="61"/>
    </row>
    <row r="45" spans="2:51" s="60" customFormat="1">
      <c r="B45" s="61"/>
      <c r="C45" s="536">
        <f>IF(TabA2[[#This Row],[Zufalls-
zahl wenn
lfd. Nr.]]=0,0,IF(RANK(TabA2[[#This Row],[Zufalls-
zahl wenn
lfd. Nr.]],TabA2[Zufalls-
zahl wenn
lfd. Nr.])&lt;=TabA2[[#Totals],[Zufalls-
zahl]],1,0))</f>
        <v>0</v>
      </c>
      <c r="D45" s="531" t="s">
        <v>27</v>
      </c>
      <c r="E45" s="532">
        <v>39</v>
      </c>
      <c r="F45" s="13"/>
      <c r="G45" s="29"/>
      <c r="H45" s="8"/>
      <c r="I45" s="8"/>
      <c r="J45" s="8"/>
      <c r="K45" s="152"/>
      <c r="L45" s="152"/>
      <c r="M45" s="72">
        <f>(TabA2[[#This Row],[förderfähiger 
Betrag nach Prüfung ÖIF (€)]]-TabA2[[#This Row],[eingereichter
Betrag (€)]])*IF(TabA2[[#This Row],[Stich-
probe]]&gt;0,1,0)</f>
        <v>0</v>
      </c>
      <c r="N45" s="8"/>
      <c r="O45" s="8"/>
      <c r="P45" s="8"/>
      <c r="Q45" s="537"/>
      <c r="R45" s="538"/>
      <c r="S45" s="538" t="str">
        <f>IF(ISERROR(VLOOKUP(TabA2[[#This Row],[Grund für Differenz]],Datenquelle!$I$3:$J$20,2,FALSE)),"",VLOOKUP(TabA2[[#This Row],[Grund für Differenz]],Datenquelle!$I$3:$J$20,2,FALSE))</f>
        <v/>
      </c>
      <c r="T45" s="539"/>
      <c r="U45" s="540"/>
      <c r="V45" s="540"/>
      <c r="W45" s="541"/>
      <c r="X45" s="541"/>
      <c r="Y45" s="541"/>
      <c r="Z45" s="541"/>
      <c r="AA45" s="541"/>
      <c r="AB45" s="541"/>
      <c r="AC45" s="537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3"/>
      <c r="AR45" s="542"/>
      <c r="AS45" s="537"/>
      <c r="AT45" s="61" t="str">
        <f>IF(OR(TabA2[[#This Row],[eingereichter
Betrag (€)]]=0,TabA2[[#This Row],[eingereichter
Betrag (€)]]=""),"",COUNTA($K$6:$K45)-COUNTIF(($K$6:$K45),0))</f>
        <v/>
      </c>
      <c r="AU45" s="544">
        <f t="shared" ca="1" si="0"/>
        <v>0.31617549424701841</v>
      </c>
      <c r="AV45" s="545">
        <f>IF(TabA2[[#This Row],[Lfd.
Nr. f.
Stich-
probe]]&lt;&gt;"",TabA2[[#This Row],[Zufalls-
zahl]],0)</f>
        <v>0</v>
      </c>
      <c r="AW45" s="546">
        <f>IF(TabA2[[#This Row],[Stich-
probe]]&gt;0,IF(TabA2[[#This Row],[Differenz
förderfähig/
eingereicht nach Prüfung ÖIF (€)]]&lt;&gt;0,1,0),0)</f>
        <v>0</v>
      </c>
      <c r="AX45" s="547">
        <f>IF(TabA2[[#This Row],[Stich-
probe]]=0,0,TabA2[[#This Row],[Stich-
probe]]*TabA2[[#This Row],[Differenz
förderfähig/
eingereicht nach Prüfung ÖIF (€)]]/TabA2[[#This Row],[eingereichter
Betrag (€)]]*-1)</f>
        <v>0</v>
      </c>
      <c r="AY45" s="61"/>
    </row>
    <row r="46" spans="2:51" s="60" customFormat="1">
      <c r="B46" s="61"/>
      <c r="C46" s="536">
        <f>IF(TabA2[[#This Row],[Zufalls-
zahl wenn
lfd. Nr.]]=0,0,IF(RANK(TabA2[[#This Row],[Zufalls-
zahl wenn
lfd. Nr.]],TabA2[Zufalls-
zahl wenn
lfd. Nr.])&lt;=TabA2[[#Totals],[Zufalls-
zahl]],1,0))</f>
        <v>0</v>
      </c>
      <c r="D46" s="531" t="s">
        <v>27</v>
      </c>
      <c r="E46" s="532">
        <v>40</v>
      </c>
      <c r="F46" s="13"/>
      <c r="G46" s="29"/>
      <c r="H46" s="8"/>
      <c r="I46" s="8"/>
      <c r="J46" s="8"/>
      <c r="K46" s="152"/>
      <c r="L46" s="152"/>
      <c r="M46" s="72">
        <f>(TabA2[[#This Row],[förderfähiger 
Betrag nach Prüfung ÖIF (€)]]-TabA2[[#This Row],[eingereichter
Betrag (€)]])*IF(TabA2[[#This Row],[Stich-
probe]]&gt;0,1,0)</f>
        <v>0</v>
      </c>
      <c r="N46" s="8"/>
      <c r="O46" s="8"/>
      <c r="P46" s="8"/>
      <c r="Q46" s="537"/>
      <c r="R46" s="538"/>
      <c r="S46" s="538" t="str">
        <f>IF(ISERROR(VLOOKUP(TabA2[[#This Row],[Grund für Differenz]],Datenquelle!$I$3:$J$20,2,FALSE)),"",VLOOKUP(TabA2[[#This Row],[Grund für Differenz]],Datenquelle!$I$3:$J$20,2,FALSE))</f>
        <v/>
      </c>
      <c r="T46" s="539"/>
      <c r="U46" s="540"/>
      <c r="V46" s="540"/>
      <c r="W46" s="541"/>
      <c r="X46" s="541"/>
      <c r="Y46" s="541"/>
      <c r="Z46" s="541"/>
      <c r="AA46" s="541"/>
      <c r="AB46" s="541"/>
      <c r="AC46" s="537"/>
      <c r="AD46" s="542"/>
      <c r="AE46" s="542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42"/>
      <c r="AQ46" s="543"/>
      <c r="AR46" s="542"/>
      <c r="AS46" s="537"/>
      <c r="AT46" s="61" t="str">
        <f>IF(OR(TabA2[[#This Row],[eingereichter
Betrag (€)]]=0,TabA2[[#This Row],[eingereichter
Betrag (€)]]=""),"",COUNTA($K$6:$K46)-COUNTIF(($K$6:$K46),0))</f>
        <v/>
      </c>
      <c r="AU46" s="544">
        <f t="shared" ca="1" si="0"/>
        <v>0.66650767353624629</v>
      </c>
      <c r="AV46" s="545">
        <f>IF(TabA2[[#This Row],[Lfd.
Nr. f.
Stich-
probe]]&lt;&gt;"",TabA2[[#This Row],[Zufalls-
zahl]],0)</f>
        <v>0</v>
      </c>
      <c r="AW46" s="546">
        <f>IF(TabA2[[#This Row],[Stich-
probe]]&gt;0,IF(TabA2[[#This Row],[Differenz
förderfähig/
eingereicht nach Prüfung ÖIF (€)]]&lt;&gt;0,1,0),0)</f>
        <v>0</v>
      </c>
      <c r="AX46" s="547">
        <f>IF(TabA2[[#This Row],[Stich-
probe]]=0,0,TabA2[[#This Row],[Stich-
probe]]*TabA2[[#This Row],[Differenz
förderfähig/
eingereicht nach Prüfung ÖIF (€)]]/TabA2[[#This Row],[eingereichter
Betrag (€)]]*-1)</f>
        <v>0</v>
      </c>
      <c r="AY46" s="61"/>
    </row>
    <row r="47" spans="2:51" s="60" customFormat="1">
      <c r="B47" s="61"/>
      <c r="C47" s="536">
        <f>IF(TabA2[[#This Row],[Zufalls-
zahl wenn
lfd. Nr.]]=0,0,IF(RANK(TabA2[[#This Row],[Zufalls-
zahl wenn
lfd. Nr.]],TabA2[Zufalls-
zahl wenn
lfd. Nr.])&lt;=TabA2[[#Totals],[Zufalls-
zahl]],1,0))</f>
        <v>0</v>
      </c>
      <c r="D47" s="531" t="s">
        <v>27</v>
      </c>
      <c r="E47" s="532">
        <v>41</v>
      </c>
      <c r="F47" s="13"/>
      <c r="G47" s="29"/>
      <c r="H47" s="8"/>
      <c r="I47" s="8"/>
      <c r="J47" s="8"/>
      <c r="K47" s="152"/>
      <c r="L47" s="152"/>
      <c r="M47" s="72">
        <f>(TabA2[[#This Row],[förderfähiger 
Betrag nach Prüfung ÖIF (€)]]-TabA2[[#This Row],[eingereichter
Betrag (€)]])*IF(TabA2[[#This Row],[Stich-
probe]]&gt;0,1,0)</f>
        <v>0</v>
      </c>
      <c r="N47" s="8"/>
      <c r="O47" s="8"/>
      <c r="P47" s="8"/>
      <c r="Q47" s="537"/>
      <c r="R47" s="538"/>
      <c r="S47" s="538" t="str">
        <f>IF(ISERROR(VLOOKUP(TabA2[[#This Row],[Grund für Differenz]],Datenquelle!$I$3:$J$20,2,FALSE)),"",VLOOKUP(TabA2[[#This Row],[Grund für Differenz]],Datenquelle!$I$3:$J$20,2,FALSE))</f>
        <v/>
      </c>
      <c r="T47" s="539"/>
      <c r="U47" s="540"/>
      <c r="V47" s="540"/>
      <c r="W47" s="541"/>
      <c r="X47" s="541"/>
      <c r="Y47" s="541"/>
      <c r="Z47" s="541"/>
      <c r="AA47" s="541"/>
      <c r="AB47" s="541"/>
      <c r="AC47" s="537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3"/>
      <c r="AR47" s="542"/>
      <c r="AS47" s="537"/>
      <c r="AT47" s="61" t="str">
        <f>IF(OR(TabA2[[#This Row],[eingereichter
Betrag (€)]]=0,TabA2[[#This Row],[eingereichter
Betrag (€)]]=""),"",COUNTA($K$6:$K47)-COUNTIF(($K$6:$K47),0))</f>
        <v/>
      </c>
      <c r="AU47" s="544">
        <f t="shared" ca="1" si="0"/>
        <v>0.64327953566583651</v>
      </c>
      <c r="AV47" s="545">
        <f>IF(TabA2[[#This Row],[Lfd.
Nr. f.
Stich-
probe]]&lt;&gt;"",TabA2[[#This Row],[Zufalls-
zahl]],0)</f>
        <v>0</v>
      </c>
      <c r="AW47" s="546">
        <f>IF(TabA2[[#This Row],[Stich-
probe]]&gt;0,IF(TabA2[[#This Row],[Differenz
förderfähig/
eingereicht nach Prüfung ÖIF (€)]]&lt;&gt;0,1,0),0)</f>
        <v>0</v>
      </c>
      <c r="AX47" s="547">
        <f>IF(TabA2[[#This Row],[Stich-
probe]]=0,0,TabA2[[#This Row],[Stich-
probe]]*TabA2[[#This Row],[Differenz
förderfähig/
eingereicht nach Prüfung ÖIF (€)]]/TabA2[[#This Row],[eingereichter
Betrag (€)]]*-1)</f>
        <v>0</v>
      </c>
      <c r="AY47" s="61"/>
    </row>
    <row r="48" spans="2:51" s="60" customFormat="1">
      <c r="B48" s="61"/>
      <c r="C48" s="536">
        <f>IF(TabA2[[#This Row],[Zufalls-
zahl wenn
lfd. Nr.]]=0,0,IF(RANK(TabA2[[#This Row],[Zufalls-
zahl wenn
lfd. Nr.]],TabA2[Zufalls-
zahl wenn
lfd. Nr.])&lt;=TabA2[[#Totals],[Zufalls-
zahl]],1,0))</f>
        <v>0</v>
      </c>
      <c r="D48" s="531" t="s">
        <v>27</v>
      </c>
      <c r="E48" s="532">
        <v>42</v>
      </c>
      <c r="F48" s="13"/>
      <c r="G48" s="29"/>
      <c r="H48" s="8"/>
      <c r="I48" s="8"/>
      <c r="J48" s="8"/>
      <c r="K48" s="152"/>
      <c r="L48" s="152"/>
      <c r="M48" s="72">
        <f>(TabA2[[#This Row],[förderfähiger 
Betrag nach Prüfung ÖIF (€)]]-TabA2[[#This Row],[eingereichter
Betrag (€)]])*IF(TabA2[[#This Row],[Stich-
probe]]&gt;0,1,0)</f>
        <v>0</v>
      </c>
      <c r="N48" s="8"/>
      <c r="O48" s="8"/>
      <c r="P48" s="8"/>
      <c r="Q48" s="537"/>
      <c r="R48" s="538"/>
      <c r="S48" s="538" t="str">
        <f>IF(ISERROR(VLOOKUP(TabA2[[#This Row],[Grund für Differenz]],Datenquelle!$I$3:$J$20,2,FALSE)),"",VLOOKUP(TabA2[[#This Row],[Grund für Differenz]],Datenquelle!$I$3:$J$20,2,FALSE))</f>
        <v/>
      </c>
      <c r="T48" s="539"/>
      <c r="U48" s="540"/>
      <c r="V48" s="540"/>
      <c r="W48" s="541"/>
      <c r="X48" s="541"/>
      <c r="Y48" s="541"/>
      <c r="Z48" s="541"/>
      <c r="AA48" s="541"/>
      <c r="AB48" s="541"/>
      <c r="AC48" s="537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3"/>
      <c r="AR48" s="542"/>
      <c r="AS48" s="537"/>
      <c r="AT48" s="61" t="str">
        <f>IF(OR(TabA2[[#This Row],[eingereichter
Betrag (€)]]=0,TabA2[[#This Row],[eingereichter
Betrag (€)]]=""),"",COUNTA($K$6:$K48)-COUNTIF(($K$6:$K48),0))</f>
        <v/>
      </c>
      <c r="AU48" s="544">
        <f t="shared" ca="1" si="0"/>
        <v>0.52911363471513551</v>
      </c>
      <c r="AV48" s="545">
        <f>IF(TabA2[[#This Row],[Lfd.
Nr. f.
Stich-
probe]]&lt;&gt;"",TabA2[[#This Row],[Zufalls-
zahl]],0)</f>
        <v>0</v>
      </c>
      <c r="AW48" s="546">
        <f>IF(TabA2[[#This Row],[Stich-
probe]]&gt;0,IF(TabA2[[#This Row],[Differenz
förderfähig/
eingereicht nach Prüfung ÖIF (€)]]&lt;&gt;0,1,0),0)</f>
        <v>0</v>
      </c>
      <c r="AX48" s="547">
        <f>IF(TabA2[[#This Row],[Stich-
probe]]=0,0,TabA2[[#This Row],[Stich-
probe]]*TabA2[[#This Row],[Differenz
förderfähig/
eingereicht nach Prüfung ÖIF (€)]]/TabA2[[#This Row],[eingereichter
Betrag (€)]]*-1)</f>
        <v>0</v>
      </c>
      <c r="AY48" s="61"/>
    </row>
    <row r="49" spans="2:51" s="60" customFormat="1">
      <c r="B49" s="61"/>
      <c r="C49" s="536">
        <f>IF(TabA2[[#This Row],[Zufalls-
zahl wenn
lfd. Nr.]]=0,0,IF(RANK(TabA2[[#This Row],[Zufalls-
zahl wenn
lfd. Nr.]],TabA2[Zufalls-
zahl wenn
lfd. Nr.])&lt;=TabA2[[#Totals],[Zufalls-
zahl]],1,0))</f>
        <v>0</v>
      </c>
      <c r="D49" s="531" t="s">
        <v>27</v>
      </c>
      <c r="E49" s="532">
        <v>43</v>
      </c>
      <c r="F49" s="13"/>
      <c r="G49" s="29"/>
      <c r="H49" s="8"/>
      <c r="I49" s="8"/>
      <c r="J49" s="8"/>
      <c r="K49" s="152"/>
      <c r="L49" s="152"/>
      <c r="M49" s="72">
        <f>(TabA2[[#This Row],[förderfähiger 
Betrag nach Prüfung ÖIF (€)]]-TabA2[[#This Row],[eingereichter
Betrag (€)]])*IF(TabA2[[#This Row],[Stich-
probe]]&gt;0,1,0)</f>
        <v>0</v>
      </c>
      <c r="N49" s="8"/>
      <c r="O49" s="8"/>
      <c r="P49" s="8"/>
      <c r="Q49" s="537"/>
      <c r="R49" s="538"/>
      <c r="S49" s="538" t="str">
        <f>IF(ISERROR(VLOOKUP(TabA2[[#This Row],[Grund für Differenz]],Datenquelle!$I$3:$J$20,2,FALSE)),"",VLOOKUP(TabA2[[#This Row],[Grund für Differenz]],Datenquelle!$I$3:$J$20,2,FALSE))</f>
        <v/>
      </c>
      <c r="T49" s="539"/>
      <c r="U49" s="540"/>
      <c r="V49" s="540"/>
      <c r="W49" s="541"/>
      <c r="X49" s="541"/>
      <c r="Y49" s="541"/>
      <c r="Z49" s="541"/>
      <c r="AA49" s="541"/>
      <c r="AB49" s="541"/>
      <c r="AC49" s="537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3"/>
      <c r="AR49" s="542"/>
      <c r="AS49" s="537"/>
      <c r="AT49" s="61" t="str">
        <f>IF(OR(TabA2[[#This Row],[eingereichter
Betrag (€)]]=0,TabA2[[#This Row],[eingereichter
Betrag (€)]]=""),"",COUNTA($K$6:$K49)-COUNTIF(($K$6:$K49),0))</f>
        <v/>
      </c>
      <c r="AU49" s="544">
        <f t="shared" ca="1" si="0"/>
        <v>0.86327463980703045</v>
      </c>
      <c r="AV49" s="545">
        <f>IF(TabA2[[#This Row],[Lfd.
Nr. f.
Stich-
probe]]&lt;&gt;"",TabA2[[#This Row],[Zufalls-
zahl]],0)</f>
        <v>0</v>
      </c>
      <c r="AW49" s="546">
        <f>IF(TabA2[[#This Row],[Stich-
probe]]&gt;0,IF(TabA2[[#This Row],[Differenz
förderfähig/
eingereicht nach Prüfung ÖIF (€)]]&lt;&gt;0,1,0),0)</f>
        <v>0</v>
      </c>
      <c r="AX49" s="547">
        <f>IF(TabA2[[#This Row],[Stich-
probe]]=0,0,TabA2[[#This Row],[Stich-
probe]]*TabA2[[#This Row],[Differenz
förderfähig/
eingereicht nach Prüfung ÖIF (€)]]/TabA2[[#This Row],[eingereichter
Betrag (€)]]*-1)</f>
        <v>0</v>
      </c>
      <c r="AY49" s="61"/>
    </row>
    <row r="50" spans="2:51" s="60" customFormat="1">
      <c r="B50" s="61"/>
      <c r="C50" s="536">
        <f>IF(TabA2[[#This Row],[Zufalls-
zahl wenn
lfd. Nr.]]=0,0,IF(RANK(TabA2[[#This Row],[Zufalls-
zahl wenn
lfd. Nr.]],TabA2[Zufalls-
zahl wenn
lfd. Nr.])&lt;=TabA2[[#Totals],[Zufalls-
zahl]],1,0))</f>
        <v>0</v>
      </c>
      <c r="D50" s="531" t="s">
        <v>27</v>
      </c>
      <c r="E50" s="532">
        <v>44</v>
      </c>
      <c r="F50" s="13"/>
      <c r="G50" s="29"/>
      <c r="H50" s="8"/>
      <c r="I50" s="8"/>
      <c r="J50" s="8"/>
      <c r="K50" s="152"/>
      <c r="L50" s="152"/>
      <c r="M50" s="72">
        <f>(TabA2[[#This Row],[förderfähiger 
Betrag nach Prüfung ÖIF (€)]]-TabA2[[#This Row],[eingereichter
Betrag (€)]])*IF(TabA2[[#This Row],[Stich-
probe]]&gt;0,1,0)</f>
        <v>0</v>
      </c>
      <c r="N50" s="8"/>
      <c r="O50" s="8"/>
      <c r="P50" s="8"/>
      <c r="Q50" s="537"/>
      <c r="R50" s="538"/>
      <c r="S50" s="538" t="str">
        <f>IF(ISERROR(VLOOKUP(TabA2[[#This Row],[Grund für Differenz]],Datenquelle!$I$3:$J$20,2,FALSE)),"",VLOOKUP(TabA2[[#This Row],[Grund für Differenz]],Datenquelle!$I$3:$J$20,2,FALSE))</f>
        <v/>
      </c>
      <c r="T50" s="539"/>
      <c r="U50" s="540"/>
      <c r="V50" s="540"/>
      <c r="W50" s="541"/>
      <c r="X50" s="541"/>
      <c r="Y50" s="541"/>
      <c r="Z50" s="541"/>
      <c r="AA50" s="541"/>
      <c r="AB50" s="541"/>
      <c r="AC50" s="537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3"/>
      <c r="AR50" s="542"/>
      <c r="AS50" s="537"/>
      <c r="AT50" s="61" t="str">
        <f>IF(OR(TabA2[[#This Row],[eingereichter
Betrag (€)]]=0,TabA2[[#This Row],[eingereichter
Betrag (€)]]=""),"",COUNTA($K$6:$K50)-COUNTIF(($K$6:$K50),0))</f>
        <v/>
      </c>
      <c r="AU50" s="544">
        <f t="shared" ca="1" si="0"/>
        <v>6.700203676616312E-2</v>
      </c>
      <c r="AV50" s="545">
        <f>IF(TabA2[[#This Row],[Lfd.
Nr. f.
Stich-
probe]]&lt;&gt;"",TabA2[[#This Row],[Zufalls-
zahl]],0)</f>
        <v>0</v>
      </c>
      <c r="AW50" s="546">
        <f>IF(TabA2[[#This Row],[Stich-
probe]]&gt;0,IF(TabA2[[#This Row],[Differenz
förderfähig/
eingereicht nach Prüfung ÖIF (€)]]&lt;&gt;0,1,0),0)</f>
        <v>0</v>
      </c>
      <c r="AX50" s="547">
        <f>IF(TabA2[[#This Row],[Stich-
probe]]=0,0,TabA2[[#This Row],[Stich-
probe]]*TabA2[[#This Row],[Differenz
förderfähig/
eingereicht nach Prüfung ÖIF (€)]]/TabA2[[#This Row],[eingereichter
Betrag (€)]]*-1)</f>
        <v>0</v>
      </c>
      <c r="AY50" s="61"/>
    </row>
    <row r="51" spans="2:51" s="60" customFormat="1">
      <c r="B51" s="61"/>
      <c r="C51" s="536">
        <f>IF(TabA2[[#This Row],[Zufalls-
zahl wenn
lfd. Nr.]]=0,0,IF(RANK(TabA2[[#This Row],[Zufalls-
zahl wenn
lfd. Nr.]],TabA2[Zufalls-
zahl wenn
lfd. Nr.])&lt;=TabA2[[#Totals],[Zufalls-
zahl]],1,0))</f>
        <v>0</v>
      </c>
      <c r="D51" s="531" t="s">
        <v>27</v>
      </c>
      <c r="E51" s="532">
        <v>45</v>
      </c>
      <c r="F51" s="13"/>
      <c r="G51" s="29"/>
      <c r="H51" s="8"/>
      <c r="I51" s="8"/>
      <c r="J51" s="8"/>
      <c r="K51" s="152"/>
      <c r="L51" s="152"/>
      <c r="M51" s="72">
        <f>(TabA2[[#This Row],[förderfähiger 
Betrag nach Prüfung ÖIF (€)]]-TabA2[[#This Row],[eingereichter
Betrag (€)]])*IF(TabA2[[#This Row],[Stich-
probe]]&gt;0,1,0)</f>
        <v>0</v>
      </c>
      <c r="N51" s="8"/>
      <c r="O51" s="8"/>
      <c r="P51" s="8"/>
      <c r="Q51" s="537"/>
      <c r="R51" s="538"/>
      <c r="S51" s="538" t="str">
        <f>IF(ISERROR(VLOOKUP(TabA2[[#This Row],[Grund für Differenz]],Datenquelle!$I$3:$J$20,2,FALSE)),"",VLOOKUP(TabA2[[#This Row],[Grund für Differenz]],Datenquelle!$I$3:$J$20,2,FALSE))</f>
        <v/>
      </c>
      <c r="T51" s="539"/>
      <c r="U51" s="540"/>
      <c r="V51" s="540"/>
      <c r="W51" s="541"/>
      <c r="X51" s="541"/>
      <c r="Y51" s="541"/>
      <c r="Z51" s="541"/>
      <c r="AA51" s="541"/>
      <c r="AB51" s="541"/>
      <c r="AC51" s="537"/>
      <c r="AD51" s="542"/>
      <c r="AE51" s="542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42"/>
      <c r="AQ51" s="543"/>
      <c r="AR51" s="542"/>
      <c r="AS51" s="537"/>
      <c r="AT51" s="61" t="str">
        <f>IF(OR(TabA2[[#This Row],[eingereichter
Betrag (€)]]=0,TabA2[[#This Row],[eingereichter
Betrag (€)]]=""),"",COUNTA($K$6:$K51)-COUNTIF(($K$6:$K51),0))</f>
        <v/>
      </c>
      <c r="AU51" s="544">
        <f t="shared" ca="1" si="0"/>
        <v>0.23702704870478009</v>
      </c>
      <c r="AV51" s="545">
        <f>IF(TabA2[[#This Row],[Lfd.
Nr. f.
Stich-
probe]]&lt;&gt;"",TabA2[[#This Row],[Zufalls-
zahl]],0)</f>
        <v>0</v>
      </c>
      <c r="AW51" s="546">
        <f>IF(TabA2[[#This Row],[Stich-
probe]]&gt;0,IF(TabA2[[#This Row],[Differenz
förderfähig/
eingereicht nach Prüfung ÖIF (€)]]&lt;&gt;0,1,0),0)</f>
        <v>0</v>
      </c>
      <c r="AX51" s="547">
        <f>IF(TabA2[[#This Row],[Stich-
probe]]=0,0,TabA2[[#This Row],[Stich-
probe]]*TabA2[[#This Row],[Differenz
förderfähig/
eingereicht nach Prüfung ÖIF (€)]]/TabA2[[#This Row],[eingereichter
Betrag (€)]]*-1)</f>
        <v>0</v>
      </c>
      <c r="AY51" s="61"/>
    </row>
    <row r="52" spans="2:51" s="60" customFormat="1">
      <c r="B52" s="61"/>
      <c r="C52" s="536">
        <f>IF(TabA2[[#This Row],[Zufalls-
zahl wenn
lfd. Nr.]]=0,0,IF(RANK(TabA2[[#This Row],[Zufalls-
zahl wenn
lfd. Nr.]],TabA2[Zufalls-
zahl wenn
lfd. Nr.])&lt;=TabA2[[#Totals],[Zufalls-
zahl]],1,0))</f>
        <v>0</v>
      </c>
      <c r="D52" s="531" t="s">
        <v>27</v>
      </c>
      <c r="E52" s="532">
        <v>46</v>
      </c>
      <c r="F52" s="13"/>
      <c r="G52" s="29"/>
      <c r="H52" s="8"/>
      <c r="I52" s="8"/>
      <c r="J52" s="8"/>
      <c r="K52" s="152"/>
      <c r="L52" s="152"/>
      <c r="M52" s="72">
        <f>(TabA2[[#This Row],[förderfähiger 
Betrag nach Prüfung ÖIF (€)]]-TabA2[[#This Row],[eingereichter
Betrag (€)]])*IF(TabA2[[#This Row],[Stich-
probe]]&gt;0,1,0)</f>
        <v>0</v>
      </c>
      <c r="N52" s="8"/>
      <c r="O52" s="8"/>
      <c r="P52" s="8"/>
      <c r="Q52" s="537"/>
      <c r="R52" s="538"/>
      <c r="S52" s="538" t="str">
        <f>IF(ISERROR(VLOOKUP(TabA2[[#This Row],[Grund für Differenz]],Datenquelle!$I$3:$J$20,2,FALSE)),"",VLOOKUP(TabA2[[#This Row],[Grund für Differenz]],Datenquelle!$I$3:$J$20,2,FALSE))</f>
        <v/>
      </c>
      <c r="T52" s="539"/>
      <c r="U52" s="540"/>
      <c r="V52" s="540"/>
      <c r="W52" s="541"/>
      <c r="X52" s="541"/>
      <c r="Y52" s="541"/>
      <c r="Z52" s="541"/>
      <c r="AA52" s="541"/>
      <c r="AB52" s="541"/>
      <c r="AC52" s="537"/>
      <c r="AD52" s="542"/>
      <c r="AE52" s="542"/>
      <c r="AF52" s="542"/>
      <c r="AG52" s="542"/>
      <c r="AH52" s="542"/>
      <c r="AI52" s="542"/>
      <c r="AJ52" s="542"/>
      <c r="AK52" s="542"/>
      <c r="AL52" s="542"/>
      <c r="AM52" s="542"/>
      <c r="AN52" s="542"/>
      <c r="AO52" s="542"/>
      <c r="AP52" s="542"/>
      <c r="AQ52" s="543"/>
      <c r="AR52" s="542"/>
      <c r="AS52" s="537"/>
      <c r="AT52" s="61" t="str">
        <f>IF(OR(TabA2[[#This Row],[eingereichter
Betrag (€)]]=0,TabA2[[#This Row],[eingereichter
Betrag (€)]]=""),"",COUNTA($K$6:$K52)-COUNTIF(($K$6:$K52),0))</f>
        <v/>
      </c>
      <c r="AU52" s="544">
        <f t="shared" ca="1" si="0"/>
        <v>0.45440334015054096</v>
      </c>
      <c r="AV52" s="545">
        <f>IF(TabA2[[#This Row],[Lfd.
Nr. f.
Stich-
probe]]&lt;&gt;"",TabA2[[#This Row],[Zufalls-
zahl]],0)</f>
        <v>0</v>
      </c>
      <c r="AW52" s="546">
        <f>IF(TabA2[[#This Row],[Stich-
probe]]&gt;0,IF(TabA2[[#This Row],[Differenz
förderfähig/
eingereicht nach Prüfung ÖIF (€)]]&lt;&gt;0,1,0),0)</f>
        <v>0</v>
      </c>
      <c r="AX52" s="547">
        <f>IF(TabA2[[#This Row],[Stich-
probe]]=0,0,TabA2[[#This Row],[Stich-
probe]]*TabA2[[#This Row],[Differenz
förderfähig/
eingereicht nach Prüfung ÖIF (€)]]/TabA2[[#This Row],[eingereichter
Betrag (€)]]*-1)</f>
        <v>0</v>
      </c>
      <c r="AY52" s="61"/>
    </row>
    <row r="53" spans="2:51" s="60" customFormat="1">
      <c r="B53" s="61"/>
      <c r="C53" s="536">
        <f>IF(TabA2[[#This Row],[Zufalls-
zahl wenn
lfd. Nr.]]=0,0,IF(RANK(TabA2[[#This Row],[Zufalls-
zahl wenn
lfd. Nr.]],TabA2[Zufalls-
zahl wenn
lfd. Nr.])&lt;=TabA2[[#Totals],[Zufalls-
zahl]],1,0))</f>
        <v>0</v>
      </c>
      <c r="D53" s="531" t="s">
        <v>27</v>
      </c>
      <c r="E53" s="532">
        <v>47</v>
      </c>
      <c r="F53" s="13"/>
      <c r="G53" s="29"/>
      <c r="H53" s="8"/>
      <c r="I53" s="8"/>
      <c r="J53" s="8"/>
      <c r="K53" s="152"/>
      <c r="L53" s="152"/>
      <c r="M53" s="72">
        <f>(TabA2[[#This Row],[förderfähiger 
Betrag nach Prüfung ÖIF (€)]]-TabA2[[#This Row],[eingereichter
Betrag (€)]])*IF(TabA2[[#This Row],[Stich-
probe]]&gt;0,1,0)</f>
        <v>0</v>
      </c>
      <c r="N53" s="8"/>
      <c r="O53" s="8"/>
      <c r="P53" s="8"/>
      <c r="Q53" s="537"/>
      <c r="R53" s="538"/>
      <c r="S53" s="538" t="str">
        <f>IF(ISERROR(VLOOKUP(TabA2[[#This Row],[Grund für Differenz]],Datenquelle!$I$3:$J$20,2,FALSE)),"",VLOOKUP(TabA2[[#This Row],[Grund für Differenz]],Datenquelle!$I$3:$J$20,2,FALSE))</f>
        <v/>
      </c>
      <c r="T53" s="539"/>
      <c r="U53" s="540"/>
      <c r="V53" s="540"/>
      <c r="W53" s="541"/>
      <c r="X53" s="541"/>
      <c r="Y53" s="541"/>
      <c r="Z53" s="541"/>
      <c r="AA53" s="541"/>
      <c r="AB53" s="541"/>
      <c r="AC53" s="537"/>
      <c r="AD53" s="542"/>
      <c r="AE53" s="542"/>
      <c r="AF53" s="542"/>
      <c r="AG53" s="542"/>
      <c r="AH53" s="542"/>
      <c r="AI53" s="542"/>
      <c r="AJ53" s="542"/>
      <c r="AK53" s="542"/>
      <c r="AL53" s="542"/>
      <c r="AM53" s="542"/>
      <c r="AN53" s="542"/>
      <c r="AO53" s="542"/>
      <c r="AP53" s="542"/>
      <c r="AQ53" s="543"/>
      <c r="AR53" s="542"/>
      <c r="AS53" s="537"/>
      <c r="AT53" s="61" t="str">
        <f>IF(OR(TabA2[[#This Row],[eingereichter
Betrag (€)]]=0,TabA2[[#This Row],[eingereichter
Betrag (€)]]=""),"",COUNTA($K$6:$K53)-COUNTIF(($K$6:$K53),0))</f>
        <v/>
      </c>
      <c r="AU53" s="544">
        <f t="shared" ca="1" si="0"/>
        <v>0.80423650999722573</v>
      </c>
      <c r="AV53" s="545">
        <f>IF(TabA2[[#This Row],[Lfd.
Nr. f.
Stich-
probe]]&lt;&gt;"",TabA2[[#This Row],[Zufalls-
zahl]],0)</f>
        <v>0</v>
      </c>
      <c r="AW53" s="546">
        <f>IF(TabA2[[#This Row],[Stich-
probe]]&gt;0,IF(TabA2[[#This Row],[Differenz
förderfähig/
eingereicht nach Prüfung ÖIF (€)]]&lt;&gt;0,1,0),0)</f>
        <v>0</v>
      </c>
      <c r="AX53" s="547">
        <f>IF(TabA2[[#This Row],[Stich-
probe]]=0,0,TabA2[[#This Row],[Stich-
probe]]*TabA2[[#This Row],[Differenz
förderfähig/
eingereicht nach Prüfung ÖIF (€)]]/TabA2[[#This Row],[eingereichter
Betrag (€)]]*-1)</f>
        <v>0</v>
      </c>
      <c r="AY53" s="61"/>
    </row>
    <row r="54" spans="2:51" s="60" customFormat="1">
      <c r="B54" s="61"/>
      <c r="C54" s="536">
        <f>IF(TabA2[[#This Row],[Zufalls-
zahl wenn
lfd. Nr.]]=0,0,IF(RANK(TabA2[[#This Row],[Zufalls-
zahl wenn
lfd. Nr.]],TabA2[Zufalls-
zahl wenn
lfd. Nr.])&lt;=TabA2[[#Totals],[Zufalls-
zahl]],1,0))</f>
        <v>0</v>
      </c>
      <c r="D54" s="531" t="s">
        <v>27</v>
      </c>
      <c r="E54" s="532">
        <v>48</v>
      </c>
      <c r="F54" s="13"/>
      <c r="G54" s="29"/>
      <c r="H54" s="8"/>
      <c r="I54" s="8"/>
      <c r="J54" s="8"/>
      <c r="K54" s="152"/>
      <c r="L54" s="152"/>
      <c r="M54" s="72">
        <f>(TabA2[[#This Row],[förderfähiger 
Betrag nach Prüfung ÖIF (€)]]-TabA2[[#This Row],[eingereichter
Betrag (€)]])*IF(TabA2[[#This Row],[Stich-
probe]]&gt;0,1,0)</f>
        <v>0</v>
      </c>
      <c r="N54" s="8"/>
      <c r="O54" s="8"/>
      <c r="P54" s="8"/>
      <c r="Q54" s="537"/>
      <c r="R54" s="538"/>
      <c r="S54" s="538" t="str">
        <f>IF(ISERROR(VLOOKUP(TabA2[[#This Row],[Grund für Differenz]],Datenquelle!$I$3:$J$20,2,FALSE)),"",VLOOKUP(TabA2[[#This Row],[Grund für Differenz]],Datenquelle!$I$3:$J$20,2,FALSE))</f>
        <v/>
      </c>
      <c r="T54" s="539"/>
      <c r="U54" s="540"/>
      <c r="V54" s="540"/>
      <c r="W54" s="541"/>
      <c r="X54" s="541"/>
      <c r="Y54" s="541"/>
      <c r="Z54" s="541"/>
      <c r="AA54" s="541"/>
      <c r="AB54" s="541"/>
      <c r="AC54" s="537"/>
      <c r="AD54" s="542"/>
      <c r="AE54" s="542"/>
      <c r="AF54" s="542"/>
      <c r="AG54" s="542"/>
      <c r="AH54" s="542"/>
      <c r="AI54" s="542"/>
      <c r="AJ54" s="542"/>
      <c r="AK54" s="542"/>
      <c r="AL54" s="542"/>
      <c r="AM54" s="542"/>
      <c r="AN54" s="542"/>
      <c r="AO54" s="542"/>
      <c r="AP54" s="542"/>
      <c r="AQ54" s="543"/>
      <c r="AR54" s="542"/>
      <c r="AS54" s="537"/>
      <c r="AT54" s="61" t="str">
        <f>IF(OR(TabA2[[#This Row],[eingereichter
Betrag (€)]]=0,TabA2[[#This Row],[eingereichter
Betrag (€)]]=""),"",COUNTA($K$6:$K54)-COUNTIF(($K$6:$K54),0))</f>
        <v/>
      </c>
      <c r="AU54" s="544">
        <f t="shared" ca="1" si="0"/>
        <v>0.94591499518452515</v>
      </c>
      <c r="AV54" s="545">
        <f>IF(TabA2[[#This Row],[Lfd.
Nr. f.
Stich-
probe]]&lt;&gt;"",TabA2[[#This Row],[Zufalls-
zahl]],0)</f>
        <v>0</v>
      </c>
      <c r="AW54" s="546">
        <f>IF(TabA2[[#This Row],[Stich-
probe]]&gt;0,IF(TabA2[[#This Row],[Differenz
förderfähig/
eingereicht nach Prüfung ÖIF (€)]]&lt;&gt;0,1,0),0)</f>
        <v>0</v>
      </c>
      <c r="AX54" s="547">
        <f>IF(TabA2[[#This Row],[Stich-
probe]]=0,0,TabA2[[#This Row],[Stich-
probe]]*TabA2[[#This Row],[Differenz
förderfähig/
eingereicht nach Prüfung ÖIF (€)]]/TabA2[[#This Row],[eingereichter
Betrag (€)]]*-1)</f>
        <v>0</v>
      </c>
      <c r="AY54" s="61"/>
    </row>
    <row r="55" spans="2:51" s="60" customFormat="1">
      <c r="B55" s="61"/>
      <c r="C55" s="536">
        <f>IF(TabA2[[#This Row],[Zufalls-
zahl wenn
lfd. Nr.]]=0,0,IF(RANK(TabA2[[#This Row],[Zufalls-
zahl wenn
lfd. Nr.]],TabA2[Zufalls-
zahl wenn
lfd. Nr.])&lt;=TabA2[[#Totals],[Zufalls-
zahl]],1,0))</f>
        <v>0</v>
      </c>
      <c r="D55" s="531" t="s">
        <v>27</v>
      </c>
      <c r="E55" s="532">
        <v>49</v>
      </c>
      <c r="F55" s="13"/>
      <c r="G55" s="29"/>
      <c r="H55" s="8"/>
      <c r="I55" s="8"/>
      <c r="J55" s="8"/>
      <c r="K55" s="152"/>
      <c r="L55" s="152"/>
      <c r="M55" s="72">
        <f>(TabA2[[#This Row],[förderfähiger 
Betrag nach Prüfung ÖIF (€)]]-TabA2[[#This Row],[eingereichter
Betrag (€)]])*IF(TabA2[[#This Row],[Stich-
probe]]&gt;0,1,0)</f>
        <v>0</v>
      </c>
      <c r="N55" s="8"/>
      <c r="O55" s="8"/>
      <c r="P55" s="8"/>
      <c r="Q55" s="537"/>
      <c r="R55" s="538"/>
      <c r="S55" s="538" t="str">
        <f>IF(ISERROR(VLOOKUP(TabA2[[#This Row],[Grund für Differenz]],Datenquelle!$I$3:$J$20,2,FALSE)),"",VLOOKUP(TabA2[[#This Row],[Grund für Differenz]],Datenquelle!$I$3:$J$20,2,FALSE))</f>
        <v/>
      </c>
      <c r="T55" s="539"/>
      <c r="U55" s="540"/>
      <c r="V55" s="540"/>
      <c r="W55" s="541"/>
      <c r="X55" s="541"/>
      <c r="Y55" s="541"/>
      <c r="Z55" s="541"/>
      <c r="AA55" s="541"/>
      <c r="AB55" s="541"/>
      <c r="AC55" s="537"/>
      <c r="AD55" s="542"/>
      <c r="AE55" s="542"/>
      <c r="AF55" s="542"/>
      <c r="AG55" s="542"/>
      <c r="AH55" s="542"/>
      <c r="AI55" s="542"/>
      <c r="AJ55" s="542"/>
      <c r="AK55" s="542"/>
      <c r="AL55" s="542"/>
      <c r="AM55" s="542"/>
      <c r="AN55" s="542"/>
      <c r="AO55" s="542"/>
      <c r="AP55" s="542"/>
      <c r="AQ55" s="543"/>
      <c r="AR55" s="542"/>
      <c r="AS55" s="537"/>
      <c r="AT55" s="61" t="str">
        <f>IF(OR(TabA2[[#This Row],[eingereichter
Betrag (€)]]=0,TabA2[[#This Row],[eingereichter
Betrag (€)]]=""),"",COUNTA($K$6:$K55)-COUNTIF(($K$6:$K55),0))</f>
        <v/>
      </c>
      <c r="AU55" s="544">
        <f t="shared" ca="1" si="0"/>
        <v>0.14584803894061515</v>
      </c>
      <c r="AV55" s="545">
        <f>IF(TabA2[[#This Row],[Lfd.
Nr. f.
Stich-
probe]]&lt;&gt;"",TabA2[[#This Row],[Zufalls-
zahl]],0)</f>
        <v>0</v>
      </c>
      <c r="AW55" s="546">
        <f>IF(TabA2[[#This Row],[Stich-
probe]]&gt;0,IF(TabA2[[#This Row],[Differenz
förderfähig/
eingereicht nach Prüfung ÖIF (€)]]&lt;&gt;0,1,0),0)</f>
        <v>0</v>
      </c>
      <c r="AX55" s="547">
        <f>IF(TabA2[[#This Row],[Stich-
probe]]=0,0,TabA2[[#This Row],[Stich-
probe]]*TabA2[[#This Row],[Differenz
förderfähig/
eingereicht nach Prüfung ÖIF (€)]]/TabA2[[#This Row],[eingereichter
Betrag (€)]]*-1)</f>
        <v>0</v>
      </c>
      <c r="AY55" s="61"/>
    </row>
    <row r="56" spans="2:51" s="60" customFormat="1">
      <c r="B56" s="61"/>
      <c r="C56" s="536">
        <f>IF(TabA2[[#This Row],[Zufalls-
zahl wenn
lfd. Nr.]]=0,0,IF(RANK(TabA2[[#This Row],[Zufalls-
zahl wenn
lfd. Nr.]],TabA2[Zufalls-
zahl wenn
lfd. Nr.])&lt;=TabA2[[#Totals],[Zufalls-
zahl]],1,0))</f>
        <v>0</v>
      </c>
      <c r="D56" s="531" t="s">
        <v>27</v>
      </c>
      <c r="E56" s="532">
        <v>50</v>
      </c>
      <c r="F56" s="13"/>
      <c r="G56" s="29"/>
      <c r="H56" s="8"/>
      <c r="I56" s="8"/>
      <c r="J56" s="8"/>
      <c r="K56" s="152"/>
      <c r="L56" s="152"/>
      <c r="M56" s="72">
        <f>(TabA2[[#This Row],[förderfähiger 
Betrag nach Prüfung ÖIF (€)]]-TabA2[[#This Row],[eingereichter
Betrag (€)]])*IF(TabA2[[#This Row],[Stich-
probe]]&gt;0,1,0)</f>
        <v>0</v>
      </c>
      <c r="N56" s="8"/>
      <c r="O56" s="8"/>
      <c r="P56" s="8"/>
      <c r="Q56" s="537"/>
      <c r="R56" s="538"/>
      <c r="S56" s="538" t="str">
        <f>IF(ISERROR(VLOOKUP(TabA2[[#This Row],[Grund für Differenz]],Datenquelle!$I$3:$J$20,2,FALSE)),"",VLOOKUP(TabA2[[#This Row],[Grund für Differenz]],Datenquelle!$I$3:$J$20,2,FALSE))</f>
        <v/>
      </c>
      <c r="T56" s="539"/>
      <c r="U56" s="540"/>
      <c r="V56" s="540"/>
      <c r="W56" s="541"/>
      <c r="X56" s="541"/>
      <c r="Y56" s="541"/>
      <c r="Z56" s="541"/>
      <c r="AA56" s="541"/>
      <c r="AB56" s="541"/>
      <c r="AC56" s="537"/>
      <c r="AD56" s="548"/>
      <c r="AE56" s="548"/>
      <c r="AF56" s="548"/>
      <c r="AG56" s="548"/>
      <c r="AH56" s="548"/>
      <c r="AI56" s="548"/>
      <c r="AJ56" s="548"/>
      <c r="AK56" s="548"/>
      <c r="AL56" s="548"/>
      <c r="AM56" s="548"/>
      <c r="AN56" s="548"/>
      <c r="AO56" s="548"/>
      <c r="AP56" s="548"/>
      <c r="AQ56" s="543"/>
      <c r="AR56" s="548"/>
      <c r="AS56" s="537"/>
      <c r="AT56" s="61" t="str">
        <f>IF(OR(TabA2[[#This Row],[eingereichter
Betrag (€)]]=0,TabA2[[#This Row],[eingereichter
Betrag (€)]]=""),"",COUNTA($K$6:$K56)-COUNTIF(($K$6:$K56),0))</f>
        <v/>
      </c>
      <c r="AU56" s="544">
        <f t="shared" ca="1" si="0"/>
        <v>0.5605744366200428</v>
      </c>
      <c r="AV56" s="545">
        <f>IF(TabA2[[#This Row],[Lfd.
Nr. f.
Stich-
probe]]&lt;&gt;"",TabA2[[#This Row],[Zufalls-
zahl]],0)</f>
        <v>0</v>
      </c>
      <c r="AW56" s="546">
        <f>IF(TabA2[[#This Row],[Stich-
probe]]&gt;0,IF(TabA2[[#This Row],[Differenz
förderfähig/
eingereicht nach Prüfung ÖIF (€)]]&lt;&gt;0,1,0),0)</f>
        <v>0</v>
      </c>
      <c r="AX56" s="547">
        <f>IF(TabA2[[#This Row],[Stich-
probe]]=0,0,TabA2[[#This Row],[Stich-
probe]]*TabA2[[#This Row],[Differenz
förderfähig/
eingereicht nach Prüfung ÖIF (€)]]/TabA2[[#This Row],[eingereichter
Betrag (€)]]*-1)</f>
        <v>0</v>
      </c>
      <c r="AY56" s="61"/>
    </row>
    <row r="57" spans="2:51" s="60" customFormat="1">
      <c r="B57" s="61"/>
      <c r="C57" s="536">
        <f>IF(TabA2[[#This Row],[Zufalls-
zahl wenn
lfd. Nr.]]=0,0,IF(RANK(TabA2[[#This Row],[Zufalls-
zahl wenn
lfd. Nr.]],TabA2[Zufalls-
zahl wenn
lfd. Nr.])&lt;=TabA2[[#Totals],[Zufalls-
zahl]],1,0))</f>
        <v>0</v>
      </c>
      <c r="D57" s="531" t="s">
        <v>27</v>
      </c>
      <c r="E57" s="532">
        <v>51</v>
      </c>
      <c r="F57" s="13"/>
      <c r="G57" s="29"/>
      <c r="H57" s="8"/>
      <c r="I57" s="8"/>
      <c r="J57" s="8"/>
      <c r="K57" s="152"/>
      <c r="L57" s="152"/>
      <c r="M57" s="72">
        <f>(TabA2[[#This Row],[förderfähiger 
Betrag nach Prüfung ÖIF (€)]]-TabA2[[#This Row],[eingereichter
Betrag (€)]])*IF(TabA2[[#This Row],[Stich-
probe]]&gt;0,1,0)</f>
        <v>0</v>
      </c>
      <c r="N57" s="8"/>
      <c r="O57" s="8"/>
      <c r="P57" s="8"/>
      <c r="Q57" s="537"/>
      <c r="R57" s="538"/>
      <c r="S57" s="538" t="str">
        <f>IF(ISERROR(VLOOKUP(TabA2[[#This Row],[Grund für Differenz]],Datenquelle!$I$3:$J$20,2,FALSE)),"",VLOOKUP(TabA2[[#This Row],[Grund für Differenz]],Datenquelle!$I$3:$J$20,2,FALSE))</f>
        <v/>
      </c>
      <c r="T57" s="539"/>
      <c r="U57" s="540"/>
      <c r="V57" s="540"/>
      <c r="W57" s="541"/>
      <c r="X57" s="541"/>
      <c r="Y57" s="541"/>
      <c r="Z57" s="541"/>
      <c r="AA57" s="541"/>
      <c r="AB57" s="541"/>
      <c r="AC57" s="537"/>
      <c r="AD57" s="548"/>
      <c r="AE57" s="548"/>
      <c r="AF57" s="548"/>
      <c r="AG57" s="548"/>
      <c r="AH57" s="548"/>
      <c r="AI57" s="548"/>
      <c r="AJ57" s="548"/>
      <c r="AK57" s="548"/>
      <c r="AL57" s="548"/>
      <c r="AM57" s="548"/>
      <c r="AN57" s="548"/>
      <c r="AO57" s="548"/>
      <c r="AP57" s="548"/>
      <c r="AQ57" s="543"/>
      <c r="AR57" s="548"/>
      <c r="AS57" s="537"/>
      <c r="AT57" s="536" t="str">
        <f>IF(OR(TabA2[[#This Row],[eingereichter
Betrag (€)]]=0,TabA2[[#This Row],[eingereichter
Betrag (€)]]=""),"",COUNTA($K$6:$K57)-COUNTIF(($K$6:$K57),0))</f>
        <v/>
      </c>
      <c r="AU57" s="544">
        <f t="shared" ca="1" si="0"/>
        <v>0.73239501464511458</v>
      </c>
      <c r="AV57" s="545">
        <f>IF(TabA2[[#This Row],[Lfd.
Nr. f.
Stich-
probe]]&lt;&gt;"",TabA2[[#This Row],[Zufalls-
zahl]],0)</f>
        <v>0</v>
      </c>
      <c r="AW57" s="546">
        <f>IF(TabA2[[#This Row],[Stich-
probe]]&gt;0,IF(TabA2[[#This Row],[Differenz
förderfähig/
eingereicht nach Prüfung ÖIF (€)]]&lt;&gt;0,1,0),0)</f>
        <v>0</v>
      </c>
      <c r="AX57" s="547">
        <f>IF(TabA2[[#This Row],[Stich-
probe]]=0,0,TabA2[[#This Row],[Stich-
probe]]*TabA2[[#This Row],[Differenz
förderfähig/
eingereicht nach Prüfung ÖIF (€)]]/TabA2[[#This Row],[eingereichter
Betrag (€)]]*-1)</f>
        <v>0</v>
      </c>
      <c r="AY57" s="61"/>
    </row>
    <row r="58" spans="2:51" s="60" customFormat="1">
      <c r="B58" s="61"/>
      <c r="C58" s="536">
        <f>IF(TabA2[[#This Row],[Zufalls-
zahl wenn
lfd. Nr.]]=0,0,IF(RANK(TabA2[[#This Row],[Zufalls-
zahl wenn
lfd. Nr.]],TabA2[Zufalls-
zahl wenn
lfd. Nr.])&lt;=TabA2[[#Totals],[Zufalls-
zahl]],1,0))</f>
        <v>0</v>
      </c>
      <c r="D58" s="531" t="s">
        <v>27</v>
      </c>
      <c r="E58" s="532">
        <v>52</v>
      </c>
      <c r="F58" s="13"/>
      <c r="G58" s="29"/>
      <c r="H58" s="8"/>
      <c r="I58" s="8"/>
      <c r="J58" s="8"/>
      <c r="K58" s="152"/>
      <c r="L58" s="152"/>
      <c r="M58" s="72">
        <f>(TabA2[[#This Row],[förderfähiger 
Betrag nach Prüfung ÖIF (€)]]-TabA2[[#This Row],[eingereichter
Betrag (€)]])*IF(TabA2[[#This Row],[Stich-
probe]]&gt;0,1,0)</f>
        <v>0</v>
      </c>
      <c r="N58" s="8"/>
      <c r="O58" s="8"/>
      <c r="P58" s="8"/>
      <c r="Q58" s="537"/>
      <c r="R58" s="538"/>
      <c r="S58" s="538" t="str">
        <f>IF(ISERROR(VLOOKUP(TabA2[[#This Row],[Grund für Differenz]],Datenquelle!$I$3:$J$20,2,FALSE)),"",VLOOKUP(TabA2[[#This Row],[Grund für Differenz]],Datenquelle!$I$3:$J$20,2,FALSE))</f>
        <v/>
      </c>
      <c r="T58" s="539"/>
      <c r="U58" s="540"/>
      <c r="V58" s="540"/>
      <c r="W58" s="541"/>
      <c r="X58" s="541"/>
      <c r="Y58" s="541"/>
      <c r="Z58" s="541"/>
      <c r="AA58" s="541"/>
      <c r="AB58" s="541"/>
      <c r="AC58" s="537"/>
      <c r="AD58" s="548"/>
      <c r="AE58" s="548"/>
      <c r="AF58" s="548"/>
      <c r="AG58" s="548"/>
      <c r="AH58" s="548"/>
      <c r="AI58" s="548"/>
      <c r="AJ58" s="548"/>
      <c r="AK58" s="548"/>
      <c r="AL58" s="548"/>
      <c r="AM58" s="548"/>
      <c r="AN58" s="548"/>
      <c r="AO58" s="548"/>
      <c r="AP58" s="548"/>
      <c r="AQ58" s="543"/>
      <c r="AR58" s="548"/>
      <c r="AS58" s="537"/>
      <c r="AT58" s="536" t="str">
        <f>IF(OR(TabA2[[#This Row],[eingereichter
Betrag (€)]]=0,TabA2[[#This Row],[eingereichter
Betrag (€)]]=""),"",COUNTA($K$6:$K58)-COUNTIF(($K$6:$K58),0))</f>
        <v/>
      </c>
      <c r="AU58" s="544">
        <f t="shared" ca="1" si="0"/>
        <v>0.88100016354539101</v>
      </c>
      <c r="AV58" s="545">
        <f>IF(TabA2[[#This Row],[Lfd.
Nr. f.
Stich-
probe]]&lt;&gt;"",TabA2[[#This Row],[Zufalls-
zahl]],0)</f>
        <v>0</v>
      </c>
      <c r="AW58" s="546">
        <f>IF(TabA2[[#This Row],[Stich-
probe]]&gt;0,IF(TabA2[[#This Row],[Differenz
förderfähig/
eingereicht nach Prüfung ÖIF (€)]]&lt;&gt;0,1,0),0)</f>
        <v>0</v>
      </c>
      <c r="AX58" s="547">
        <f>IF(TabA2[[#This Row],[Stich-
probe]]=0,0,TabA2[[#This Row],[Stich-
probe]]*TabA2[[#This Row],[Differenz
förderfähig/
eingereicht nach Prüfung ÖIF (€)]]/TabA2[[#This Row],[eingereichter
Betrag (€)]]*-1)</f>
        <v>0</v>
      </c>
      <c r="AY58" s="61"/>
    </row>
    <row r="59" spans="2:51" s="60" customFormat="1">
      <c r="B59" s="61"/>
      <c r="C59" s="536">
        <f>IF(TabA2[[#This Row],[Zufalls-
zahl wenn
lfd. Nr.]]=0,0,IF(RANK(TabA2[[#This Row],[Zufalls-
zahl wenn
lfd. Nr.]],TabA2[Zufalls-
zahl wenn
lfd. Nr.])&lt;=TabA2[[#Totals],[Zufalls-
zahl]],1,0))</f>
        <v>0</v>
      </c>
      <c r="D59" s="531" t="s">
        <v>27</v>
      </c>
      <c r="E59" s="532">
        <v>53</v>
      </c>
      <c r="F59" s="13"/>
      <c r="G59" s="29"/>
      <c r="H59" s="8"/>
      <c r="I59" s="8"/>
      <c r="J59" s="8"/>
      <c r="K59" s="152"/>
      <c r="L59" s="152"/>
      <c r="M59" s="72">
        <f>(TabA2[[#This Row],[förderfähiger 
Betrag nach Prüfung ÖIF (€)]]-TabA2[[#This Row],[eingereichter
Betrag (€)]])*IF(TabA2[[#This Row],[Stich-
probe]]&gt;0,1,0)</f>
        <v>0</v>
      </c>
      <c r="N59" s="8"/>
      <c r="O59" s="8"/>
      <c r="P59" s="8"/>
      <c r="Q59" s="537"/>
      <c r="R59" s="538"/>
      <c r="S59" s="538" t="str">
        <f>IF(ISERROR(VLOOKUP(TabA2[[#This Row],[Grund für Differenz]],Datenquelle!$I$3:$J$20,2,FALSE)),"",VLOOKUP(TabA2[[#This Row],[Grund für Differenz]],Datenquelle!$I$3:$J$20,2,FALSE))</f>
        <v/>
      </c>
      <c r="T59" s="539"/>
      <c r="U59" s="540"/>
      <c r="V59" s="540"/>
      <c r="W59" s="541"/>
      <c r="X59" s="541"/>
      <c r="Y59" s="541"/>
      <c r="Z59" s="541"/>
      <c r="AA59" s="541"/>
      <c r="AB59" s="541"/>
      <c r="AC59" s="537"/>
      <c r="AD59" s="548"/>
      <c r="AE59" s="548"/>
      <c r="AF59" s="548"/>
      <c r="AG59" s="548"/>
      <c r="AH59" s="548"/>
      <c r="AI59" s="548"/>
      <c r="AJ59" s="548"/>
      <c r="AK59" s="548"/>
      <c r="AL59" s="548"/>
      <c r="AM59" s="548"/>
      <c r="AN59" s="548"/>
      <c r="AO59" s="548"/>
      <c r="AP59" s="548"/>
      <c r="AQ59" s="543"/>
      <c r="AR59" s="548"/>
      <c r="AS59" s="537"/>
      <c r="AT59" s="536" t="str">
        <f>IF(OR(TabA2[[#This Row],[eingereichter
Betrag (€)]]=0,TabA2[[#This Row],[eingereichter
Betrag (€)]]=""),"",COUNTA($K$6:$K59)-COUNTIF(($K$6:$K59),0))</f>
        <v/>
      </c>
      <c r="AU59" s="544">
        <f t="shared" ca="1" si="0"/>
        <v>0.50788915767791598</v>
      </c>
      <c r="AV59" s="545">
        <f>IF(TabA2[[#This Row],[Lfd.
Nr. f.
Stich-
probe]]&lt;&gt;"",TabA2[[#This Row],[Zufalls-
zahl]],0)</f>
        <v>0</v>
      </c>
      <c r="AW59" s="546">
        <f>IF(TabA2[[#This Row],[Stich-
probe]]&gt;0,IF(TabA2[[#This Row],[Differenz
förderfähig/
eingereicht nach Prüfung ÖIF (€)]]&lt;&gt;0,1,0),0)</f>
        <v>0</v>
      </c>
      <c r="AX59" s="547">
        <f>IF(TabA2[[#This Row],[Stich-
probe]]=0,0,TabA2[[#This Row],[Stich-
probe]]*TabA2[[#This Row],[Differenz
förderfähig/
eingereicht nach Prüfung ÖIF (€)]]/TabA2[[#This Row],[eingereichter
Betrag (€)]]*-1)</f>
        <v>0</v>
      </c>
      <c r="AY59" s="61"/>
    </row>
    <row r="60" spans="2:51" s="60" customFormat="1">
      <c r="B60" s="61"/>
      <c r="C60" s="536">
        <f>IF(TabA2[[#This Row],[Zufalls-
zahl wenn
lfd. Nr.]]=0,0,IF(RANK(TabA2[[#This Row],[Zufalls-
zahl wenn
lfd. Nr.]],TabA2[Zufalls-
zahl wenn
lfd. Nr.])&lt;=TabA2[[#Totals],[Zufalls-
zahl]],1,0))</f>
        <v>0</v>
      </c>
      <c r="D60" s="531" t="s">
        <v>27</v>
      </c>
      <c r="E60" s="532">
        <v>54</v>
      </c>
      <c r="F60" s="13"/>
      <c r="G60" s="29"/>
      <c r="H60" s="8"/>
      <c r="I60" s="8"/>
      <c r="J60" s="8"/>
      <c r="K60" s="152"/>
      <c r="L60" s="152"/>
      <c r="M60" s="72">
        <f>(TabA2[[#This Row],[förderfähiger 
Betrag nach Prüfung ÖIF (€)]]-TabA2[[#This Row],[eingereichter
Betrag (€)]])*IF(TabA2[[#This Row],[Stich-
probe]]&gt;0,1,0)</f>
        <v>0</v>
      </c>
      <c r="N60" s="8"/>
      <c r="O60" s="8"/>
      <c r="P60" s="8"/>
      <c r="Q60" s="537"/>
      <c r="R60" s="538"/>
      <c r="S60" s="538" t="str">
        <f>IF(ISERROR(VLOOKUP(TabA2[[#This Row],[Grund für Differenz]],Datenquelle!$I$3:$J$20,2,FALSE)),"",VLOOKUP(TabA2[[#This Row],[Grund für Differenz]],Datenquelle!$I$3:$J$20,2,FALSE))</f>
        <v/>
      </c>
      <c r="T60" s="539"/>
      <c r="U60" s="540"/>
      <c r="V60" s="540"/>
      <c r="W60" s="541"/>
      <c r="X60" s="541"/>
      <c r="Y60" s="541"/>
      <c r="Z60" s="541"/>
      <c r="AA60" s="541"/>
      <c r="AB60" s="541"/>
      <c r="AC60" s="537"/>
      <c r="AD60" s="548"/>
      <c r="AE60" s="548"/>
      <c r="AF60" s="548"/>
      <c r="AG60" s="548"/>
      <c r="AH60" s="548"/>
      <c r="AI60" s="548"/>
      <c r="AJ60" s="548"/>
      <c r="AK60" s="548"/>
      <c r="AL60" s="548"/>
      <c r="AM60" s="548"/>
      <c r="AN60" s="548"/>
      <c r="AO60" s="548"/>
      <c r="AP60" s="548"/>
      <c r="AQ60" s="543"/>
      <c r="AR60" s="548"/>
      <c r="AS60" s="537"/>
      <c r="AT60" s="536" t="str">
        <f>IF(OR(TabA2[[#This Row],[eingereichter
Betrag (€)]]=0,TabA2[[#This Row],[eingereichter
Betrag (€)]]=""),"",COUNTA($K$6:$K60)-COUNTIF(($K$6:$K60),0))</f>
        <v/>
      </c>
      <c r="AU60" s="544">
        <f t="shared" ca="1" si="0"/>
        <v>0.93614852851707075</v>
      </c>
      <c r="AV60" s="545">
        <f>IF(TabA2[[#This Row],[Lfd.
Nr. f.
Stich-
probe]]&lt;&gt;"",TabA2[[#This Row],[Zufalls-
zahl]],0)</f>
        <v>0</v>
      </c>
      <c r="AW60" s="546">
        <f>IF(TabA2[[#This Row],[Stich-
probe]]&gt;0,IF(TabA2[[#This Row],[Differenz
förderfähig/
eingereicht nach Prüfung ÖIF (€)]]&lt;&gt;0,1,0),0)</f>
        <v>0</v>
      </c>
      <c r="AX60" s="547">
        <f>IF(TabA2[[#This Row],[Stich-
probe]]=0,0,TabA2[[#This Row],[Stich-
probe]]*TabA2[[#This Row],[Differenz
förderfähig/
eingereicht nach Prüfung ÖIF (€)]]/TabA2[[#This Row],[eingereichter
Betrag (€)]]*-1)</f>
        <v>0</v>
      </c>
      <c r="AY60" s="61"/>
    </row>
    <row r="61" spans="2:51" s="60" customFormat="1">
      <c r="B61" s="61"/>
      <c r="C61" s="536">
        <f>IF(TabA2[[#This Row],[Zufalls-
zahl wenn
lfd. Nr.]]=0,0,IF(RANK(TabA2[[#This Row],[Zufalls-
zahl wenn
lfd. Nr.]],TabA2[Zufalls-
zahl wenn
lfd. Nr.])&lt;=TabA2[[#Totals],[Zufalls-
zahl]],1,0))</f>
        <v>0</v>
      </c>
      <c r="D61" s="531" t="s">
        <v>27</v>
      </c>
      <c r="E61" s="532">
        <v>55</v>
      </c>
      <c r="F61" s="13"/>
      <c r="G61" s="29"/>
      <c r="H61" s="8"/>
      <c r="I61" s="8"/>
      <c r="J61" s="8"/>
      <c r="K61" s="152"/>
      <c r="L61" s="152"/>
      <c r="M61" s="72">
        <f>(TabA2[[#This Row],[förderfähiger 
Betrag nach Prüfung ÖIF (€)]]-TabA2[[#This Row],[eingereichter
Betrag (€)]])*IF(TabA2[[#This Row],[Stich-
probe]]&gt;0,1,0)</f>
        <v>0</v>
      </c>
      <c r="N61" s="8"/>
      <c r="O61" s="8"/>
      <c r="P61" s="8"/>
      <c r="Q61" s="537"/>
      <c r="R61" s="538"/>
      <c r="S61" s="538" t="str">
        <f>IF(ISERROR(VLOOKUP(TabA2[[#This Row],[Grund für Differenz]],Datenquelle!$I$3:$J$20,2,FALSE)),"",VLOOKUP(TabA2[[#This Row],[Grund für Differenz]],Datenquelle!$I$3:$J$20,2,FALSE))</f>
        <v/>
      </c>
      <c r="T61" s="539"/>
      <c r="U61" s="540"/>
      <c r="V61" s="540"/>
      <c r="W61" s="541"/>
      <c r="X61" s="541"/>
      <c r="Y61" s="541"/>
      <c r="Z61" s="541"/>
      <c r="AA61" s="541"/>
      <c r="AB61" s="541"/>
      <c r="AC61" s="537"/>
      <c r="AD61" s="548"/>
      <c r="AE61" s="548"/>
      <c r="AF61" s="548"/>
      <c r="AG61" s="548"/>
      <c r="AH61" s="548"/>
      <c r="AI61" s="548"/>
      <c r="AJ61" s="548"/>
      <c r="AK61" s="548"/>
      <c r="AL61" s="548"/>
      <c r="AM61" s="548"/>
      <c r="AN61" s="548"/>
      <c r="AO61" s="548"/>
      <c r="AP61" s="548"/>
      <c r="AQ61" s="543"/>
      <c r="AR61" s="548"/>
      <c r="AS61" s="537"/>
      <c r="AT61" s="536" t="str">
        <f>IF(OR(TabA2[[#This Row],[eingereichter
Betrag (€)]]=0,TabA2[[#This Row],[eingereichter
Betrag (€)]]=""),"",COUNTA($K$6:$K61)-COUNTIF(($K$6:$K61),0))</f>
        <v/>
      </c>
      <c r="AU61" s="544">
        <f t="shared" ca="1" si="0"/>
        <v>0.96620557817924713</v>
      </c>
      <c r="AV61" s="545">
        <f>IF(TabA2[[#This Row],[Lfd.
Nr. f.
Stich-
probe]]&lt;&gt;"",TabA2[[#This Row],[Zufalls-
zahl]],0)</f>
        <v>0</v>
      </c>
      <c r="AW61" s="546">
        <f>IF(TabA2[[#This Row],[Stich-
probe]]&gt;0,IF(TabA2[[#This Row],[Differenz
förderfähig/
eingereicht nach Prüfung ÖIF (€)]]&lt;&gt;0,1,0),0)</f>
        <v>0</v>
      </c>
      <c r="AX61" s="547">
        <f>IF(TabA2[[#This Row],[Stich-
probe]]=0,0,TabA2[[#This Row],[Stich-
probe]]*TabA2[[#This Row],[Differenz
förderfähig/
eingereicht nach Prüfung ÖIF (€)]]/TabA2[[#This Row],[eingereichter
Betrag (€)]]*-1)</f>
        <v>0</v>
      </c>
      <c r="AY61" s="61"/>
    </row>
    <row r="62" spans="2:51" s="60" customFormat="1">
      <c r="B62" s="61"/>
      <c r="C62" s="536">
        <f>IF(TabA2[[#This Row],[Zufalls-
zahl wenn
lfd. Nr.]]=0,0,IF(RANK(TabA2[[#This Row],[Zufalls-
zahl wenn
lfd. Nr.]],TabA2[Zufalls-
zahl wenn
lfd. Nr.])&lt;=TabA2[[#Totals],[Zufalls-
zahl]],1,0))</f>
        <v>0</v>
      </c>
      <c r="D62" s="531" t="s">
        <v>27</v>
      </c>
      <c r="E62" s="532">
        <v>56</v>
      </c>
      <c r="F62" s="13"/>
      <c r="G62" s="29"/>
      <c r="H62" s="8"/>
      <c r="I62" s="8"/>
      <c r="J62" s="8"/>
      <c r="K62" s="152"/>
      <c r="L62" s="152"/>
      <c r="M62" s="72">
        <f>(TabA2[[#This Row],[förderfähiger 
Betrag nach Prüfung ÖIF (€)]]-TabA2[[#This Row],[eingereichter
Betrag (€)]])*IF(TabA2[[#This Row],[Stich-
probe]]&gt;0,1,0)</f>
        <v>0</v>
      </c>
      <c r="N62" s="8"/>
      <c r="O62" s="8"/>
      <c r="P62" s="8"/>
      <c r="Q62" s="537"/>
      <c r="R62" s="538"/>
      <c r="S62" s="538" t="str">
        <f>IF(ISERROR(VLOOKUP(TabA2[[#This Row],[Grund für Differenz]],Datenquelle!$I$3:$J$20,2,FALSE)),"",VLOOKUP(TabA2[[#This Row],[Grund für Differenz]],Datenquelle!$I$3:$J$20,2,FALSE))</f>
        <v/>
      </c>
      <c r="T62" s="539"/>
      <c r="U62" s="540"/>
      <c r="V62" s="540"/>
      <c r="W62" s="541"/>
      <c r="X62" s="541"/>
      <c r="Y62" s="541"/>
      <c r="Z62" s="541"/>
      <c r="AA62" s="541"/>
      <c r="AB62" s="541"/>
      <c r="AC62" s="537"/>
      <c r="AD62" s="548"/>
      <c r="AE62" s="548"/>
      <c r="AF62" s="548"/>
      <c r="AG62" s="548"/>
      <c r="AH62" s="548"/>
      <c r="AI62" s="548"/>
      <c r="AJ62" s="548"/>
      <c r="AK62" s="548"/>
      <c r="AL62" s="548"/>
      <c r="AM62" s="548"/>
      <c r="AN62" s="548"/>
      <c r="AO62" s="548"/>
      <c r="AP62" s="548"/>
      <c r="AQ62" s="543"/>
      <c r="AR62" s="548"/>
      <c r="AS62" s="537"/>
      <c r="AT62" s="536" t="str">
        <f>IF(OR(TabA2[[#This Row],[eingereichter
Betrag (€)]]=0,TabA2[[#This Row],[eingereichter
Betrag (€)]]=""),"",COUNTA($K$6:$K62)-COUNTIF(($K$6:$K62),0))</f>
        <v/>
      </c>
      <c r="AU62" s="544">
        <f t="shared" ca="1" si="0"/>
        <v>0.47123456102148886</v>
      </c>
      <c r="AV62" s="545">
        <f>IF(TabA2[[#This Row],[Lfd.
Nr. f.
Stich-
probe]]&lt;&gt;"",TabA2[[#This Row],[Zufalls-
zahl]],0)</f>
        <v>0</v>
      </c>
      <c r="AW62" s="546">
        <f>IF(TabA2[[#This Row],[Stich-
probe]]&gt;0,IF(TabA2[[#This Row],[Differenz
förderfähig/
eingereicht nach Prüfung ÖIF (€)]]&lt;&gt;0,1,0),0)</f>
        <v>0</v>
      </c>
      <c r="AX62" s="547">
        <f>IF(TabA2[[#This Row],[Stich-
probe]]=0,0,TabA2[[#This Row],[Stich-
probe]]*TabA2[[#This Row],[Differenz
förderfähig/
eingereicht nach Prüfung ÖIF (€)]]/TabA2[[#This Row],[eingereichter
Betrag (€)]]*-1)</f>
        <v>0</v>
      </c>
      <c r="AY62" s="61"/>
    </row>
    <row r="63" spans="2:51" s="60" customFormat="1">
      <c r="B63" s="61"/>
      <c r="C63" s="536">
        <f>IF(TabA2[[#This Row],[Zufalls-
zahl wenn
lfd. Nr.]]=0,0,IF(RANK(TabA2[[#This Row],[Zufalls-
zahl wenn
lfd. Nr.]],TabA2[Zufalls-
zahl wenn
lfd. Nr.])&lt;=TabA2[[#Totals],[Zufalls-
zahl]],1,0))</f>
        <v>0</v>
      </c>
      <c r="D63" s="531" t="s">
        <v>27</v>
      </c>
      <c r="E63" s="532">
        <v>57</v>
      </c>
      <c r="F63" s="13"/>
      <c r="G63" s="29"/>
      <c r="H63" s="8"/>
      <c r="I63" s="8"/>
      <c r="J63" s="8"/>
      <c r="K63" s="152"/>
      <c r="L63" s="152"/>
      <c r="M63" s="72">
        <f>(TabA2[[#This Row],[förderfähiger 
Betrag nach Prüfung ÖIF (€)]]-TabA2[[#This Row],[eingereichter
Betrag (€)]])*IF(TabA2[[#This Row],[Stich-
probe]]&gt;0,1,0)</f>
        <v>0</v>
      </c>
      <c r="N63" s="8"/>
      <c r="O63" s="8"/>
      <c r="P63" s="8"/>
      <c r="Q63" s="537"/>
      <c r="R63" s="538"/>
      <c r="S63" s="538" t="str">
        <f>IF(ISERROR(VLOOKUP(TabA2[[#This Row],[Grund für Differenz]],Datenquelle!$I$3:$J$20,2,FALSE)),"",VLOOKUP(TabA2[[#This Row],[Grund für Differenz]],Datenquelle!$I$3:$J$20,2,FALSE))</f>
        <v/>
      </c>
      <c r="T63" s="539"/>
      <c r="U63" s="540"/>
      <c r="V63" s="540"/>
      <c r="W63" s="541"/>
      <c r="X63" s="541"/>
      <c r="Y63" s="541"/>
      <c r="Z63" s="541"/>
      <c r="AA63" s="541"/>
      <c r="AB63" s="541"/>
      <c r="AC63" s="537"/>
      <c r="AD63" s="548"/>
      <c r="AE63" s="548"/>
      <c r="AF63" s="548"/>
      <c r="AG63" s="548"/>
      <c r="AH63" s="548"/>
      <c r="AI63" s="548"/>
      <c r="AJ63" s="548"/>
      <c r="AK63" s="548"/>
      <c r="AL63" s="548"/>
      <c r="AM63" s="548"/>
      <c r="AN63" s="548"/>
      <c r="AO63" s="548"/>
      <c r="AP63" s="548"/>
      <c r="AQ63" s="543"/>
      <c r="AR63" s="548"/>
      <c r="AS63" s="537"/>
      <c r="AT63" s="536" t="str">
        <f>IF(OR(TabA2[[#This Row],[eingereichter
Betrag (€)]]=0,TabA2[[#This Row],[eingereichter
Betrag (€)]]=""),"",COUNTA($K$6:$K63)-COUNTIF(($K$6:$K63),0))</f>
        <v/>
      </c>
      <c r="AU63" s="544">
        <f t="shared" ca="1" si="0"/>
        <v>0.80415706073672577</v>
      </c>
      <c r="AV63" s="545">
        <f>IF(TabA2[[#This Row],[Lfd.
Nr. f.
Stich-
probe]]&lt;&gt;"",TabA2[[#This Row],[Zufalls-
zahl]],0)</f>
        <v>0</v>
      </c>
      <c r="AW63" s="546">
        <f>IF(TabA2[[#This Row],[Stich-
probe]]&gt;0,IF(TabA2[[#This Row],[Differenz
förderfähig/
eingereicht nach Prüfung ÖIF (€)]]&lt;&gt;0,1,0),0)</f>
        <v>0</v>
      </c>
      <c r="AX63" s="547">
        <f>IF(TabA2[[#This Row],[Stich-
probe]]=0,0,TabA2[[#This Row],[Stich-
probe]]*TabA2[[#This Row],[Differenz
förderfähig/
eingereicht nach Prüfung ÖIF (€)]]/TabA2[[#This Row],[eingereichter
Betrag (€)]]*-1)</f>
        <v>0</v>
      </c>
      <c r="AY63" s="61"/>
    </row>
    <row r="64" spans="2:51" s="60" customFormat="1">
      <c r="B64" s="61"/>
      <c r="C64" s="536">
        <f>IF(TabA2[[#This Row],[Zufalls-
zahl wenn
lfd. Nr.]]=0,0,IF(RANK(TabA2[[#This Row],[Zufalls-
zahl wenn
lfd. Nr.]],TabA2[Zufalls-
zahl wenn
lfd. Nr.])&lt;=TabA2[[#Totals],[Zufalls-
zahl]],1,0))</f>
        <v>0</v>
      </c>
      <c r="D64" s="531" t="s">
        <v>27</v>
      </c>
      <c r="E64" s="532">
        <v>58</v>
      </c>
      <c r="F64" s="13"/>
      <c r="G64" s="29"/>
      <c r="H64" s="8"/>
      <c r="I64" s="8"/>
      <c r="J64" s="8"/>
      <c r="K64" s="152"/>
      <c r="L64" s="152"/>
      <c r="M64" s="72">
        <f>(TabA2[[#This Row],[förderfähiger 
Betrag nach Prüfung ÖIF (€)]]-TabA2[[#This Row],[eingereichter
Betrag (€)]])*IF(TabA2[[#This Row],[Stich-
probe]]&gt;0,1,0)</f>
        <v>0</v>
      </c>
      <c r="N64" s="8"/>
      <c r="O64" s="8"/>
      <c r="P64" s="8"/>
      <c r="Q64" s="537"/>
      <c r="R64" s="538"/>
      <c r="S64" s="538" t="str">
        <f>IF(ISERROR(VLOOKUP(TabA2[[#This Row],[Grund für Differenz]],Datenquelle!$I$3:$J$20,2,FALSE)),"",VLOOKUP(TabA2[[#This Row],[Grund für Differenz]],Datenquelle!$I$3:$J$20,2,FALSE))</f>
        <v/>
      </c>
      <c r="T64" s="539"/>
      <c r="U64" s="540"/>
      <c r="V64" s="540"/>
      <c r="W64" s="541"/>
      <c r="X64" s="541"/>
      <c r="Y64" s="541"/>
      <c r="Z64" s="541"/>
      <c r="AA64" s="541"/>
      <c r="AB64" s="541"/>
      <c r="AC64" s="537"/>
      <c r="AD64" s="548"/>
      <c r="AE64" s="548"/>
      <c r="AF64" s="548"/>
      <c r="AG64" s="548"/>
      <c r="AH64" s="548"/>
      <c r="AI64" s="548"/>
      <c r="AJ64" s="548"/>
      <c r="AK64" s="548"/>
      <c r="AL64" s="548"/>
      <c r="AM64" s="548"/>
      <c r="AN64" s="548"/>
      <c r="AO64" s="548"/>
      <c r="AP64" s="548"/>
      <c r="AQ64" s="543"/>
      <c r="AR64" s="548"/>
      <c r="AS64" s="537"/>
      <c r="AT64" s="536" t="str">
        <f>IF(OR(TabA2[[#This Row],[eingereichter
Betrag (€)]]=0,TabA2[[#This Row],[eingereichter
Betrag (€)]]=""),"",COUNTA($K$6:$K64)-COUNTIF(($K$6:$K64),0))</f>
        <v/>
      </c>
      <c r="AU64" s="544">
        <f t="shared" ca="1" si="0"/>
        <v>0.86603604832801273</v>
      </c>
      <c r="AV64" s="545">
        <f>IF(TabA2[[#This Row],[Lfd.
Nr. f.
Stich-
probe]]&lt;&gt;"",TabA2[[#This Row],[Zufalls-
zahl]],0)</f>
        <v>0</v>
      </c>
      <c r="AW64" s="546">
        <f>IF(TabA2[[#This Row],[Stich-
probe]]&gt;0,IF(TabA2[[#This Row],[Differenz
förderfähig/
eingereicht nach Prüfung ÖIF (€)]]&lt;&gt;0,1,0),0)</f>
        <v>0</v>
      </c>
      <c r="AX64" s="547">
        <f>IF(TabA2[[#This Row],[Stich-
probe]]=0,0,TabA2[[#This Row],[Stich-
probe]]*TabA2[[#This Row],[Differenz
förderfähig/
eingereicht nach Prüfung ÖIF (€)]]/TabA2[[#This Row],[eingereichter
Betrag (€)]]*-1)</f>
        <v>0</v>
      </c>
      <c r="AY64" s="61"/>
    </row>
    <row r="65" spans="1:72" s="60" customFormat="1">
      <c r="B65" s="61"/>
      <c r="C65" s="536">
        <f>IF(TabA2[[#This Row],[Zufalls-
zahl wenn
lfd. Nr.]]=0,0,IF(RANK(TabA2[[#This Row],[Zufalls-
zahl wenn
lfd. Nr.]],TabA2[Zufalls-
zahl wenn
lfd. Nr.])&lt;=TabA2[[#Totals],[Zufalls-
zahl]],1,0))</f>
        <v>0</v>
      </c>
      <c r="D65" s="531" t="s">
        <v>27</v>
      </c>
      <c r="E65" s="532">
        <v>59</v>
      </c>
      <c r="F65" s="13"/>
      <c r="G65" s="29"/>
      <c r="H65" s="8"/>
      <c r="I65" s="8"/>
      <c r="J65" s="8"/>
      <c r="K65" s="152"/>
      <c r="L65" s="152"/>
      <c r="M65" s="72">
        <f>(TabA2[[#This Row],[förderfähiger 
Betrag nach Prüfung ÖIF (€)]]-TabA2[[#This Row],[eingereichter
Betrag (€)]])*IF(TabA2[[#This Row],[Stich-
probe]]&gt;0,1,0)</f>
        <v>0</v>
      </c>
      <c r="N65" s="8"/>
      <c r="O65" s="8"/>
      <c r="P65" s="8"/>
      <c r="Q65" s="537"/>
      <c r="R65" s="538"/>
      <c r="S65" s="538" t="str">
        <f>IF(ISERROR(VLOOKUP(TabA2[[#This Row],[Grund für Differenz]],Datenquelle!$I$3:$J$20,2,FALSE)),"",VLOOKUP(TabA2[[#This Row],[Grund für Differenz]],Datenquelle!$I$3:$J$20,2,FALSE))</f>
        <v/>
      </c>
      <c r="T65" s="539"/>
      <c r="U65" s="540"/>
      <c r="V65" s="540"/>
      <c r="W65" s="541"/>
      <c r="X65" s="541"/>
      <c r="Y65" s="541"/>
      <c r="Z65" s="541"/>
      <c r="AA65" s="541"/>
      <c r="AB65" s="541"/>
      <c r="AC65" s="537"/>
      <c r="AD65" s="548"/>
      <c r="AE65" s="548"/>
      <c r="AF65" s="548"/>
      <c r="AG65" s="548"/>
      <c r="AH65" s="548"/>
      <c r="AI65" s="548"/>
      <c r="AJ65" s="548"/>
      <c r="AK65" s="548"/>
      <c r="AL65" s="548"/>
      <c r="AM65" s="548"/>
      <c r="AN65" s="548"/>
      <c r="AO65" s="548"/>
      <c r="AP65" s="548"/>
      <c r="AQ65" s="543"/>
      <c r="AR65" s="548"/>
      <c r="AS65" s="537"/>
      <c r="AT65" s="536" t="str">
        <f>IF(OR(TabA2[[#This Row],[eingereichter
Betrag (€)]]=0,TabA2[[#This Row],[eingereichter
Betrag (€)]]=""),"",COUNTA($K$6:$K65)-COUNTIF(($K$6:$K65),0))</f>
        <v/>
      </c>
      <c r="AU65" s="544">
        <f t="shared" ca="1" si="0"/>
        <v>0.93528969321590005</v>
      </c>
      <c r="AV65" s="545">
        <f>IF(TabA2[[#This Row],[Lfd.
Nr. f.
Stich-
probe]]&lt;&gt;"",TabA2[[#This Row],[Zufalls-
zahl]],0)</f>
        <v>0</v>
      </c>
      <c r="AW65" s="546">
        <f>IF(TabA2[[#This Row],[Stich-
probe]]&gt;0,IF(TabA2[[#This Row],[Differenz
förderfähig/
eingereicht nach Prüfung ÖIF (€)]]&lt;&gt;0,1,0),0)</f>
        <v>0</v>
      </c>
      <c r="AX65" s="547">
        <f>IF(TabA2[[#This Row],[Stich-
probe]]=0,0,TabA2[[#This Row],[Stich-
probe]]*TabA2[[#This Row],[Differenz
förderfähig/
eingereicht nach Prüfung ÖIF (€)]]/TabA2[[#This Row],[eingereichter
Betrag (€)]]*-1)</f>
        <v>0</v>
      </c>
      <c r="AY65" s="61"/>
    </row>
    <row r="66" spans="1:72" s="60" customFormat="1">
      <c r="B66" s="61"/>
      <c r="C66" s="536">
        <f>IF(TabA2[[#This Row],[Zufalls-
zahl wenn
lfd. Nr.]]=0,0,IF(RANK(TabA2[[#This Row],[Zufalls-
zahl wenn
lfd. Nr.]],TabA2[Zufalls-
zahl wenn
lfd. Nr.])&lt;=TabA2[[#Totals],[Zufalls-
zahl]],1,0))</f>
        <v>0</v>
      </c>
      <c r="D66" s="531" t="s">
        <v>27</v>
      </c>
      <c r="E66" s="532">
        <v>60</v>
      </c>
      <c r="F66" s="13"/>
      <c r="G66" s="29"/>
      <c r="H66" s="8"/>
      <c r="I66" s="8"/>
      <c r="J66" s="8"/>
      <c r="K66" s="152"/>
      <c r="L66" s="152"/>
      <c r="M66" s="72">
        <f>(TabA2[[#This Row],[förderfähiger 
Betrag nach Prüfung ÖIF (€)]]-TabA2[[#This Row],[eingereichter
Betrag (€)]])*IF(TabA2[[#This Row],[Stich-
probe]]&gt;0,1,0)</f>
        <v>0</v>
      </c>
      <c r="N66" s="8"/>
      <c r="O66" s="8"/>
      <c r="P66" s="8"/>
      <c r="Q66" s="537"/>
      <c r="R66" s="538"/>
      <c r="S66" s="538" t="str">
        <f>IF(ISERROR(VLOOKUP(TabA2[[#This Row],[Grund für Differenz]],Datenquelle!$I$3:$J$20,2,FALSE)),"",VLOOKUP(TabA2[[#This Row],[Grund für Differenz]],Datenquelle!$I$3:$J$20,2,FALSE))</f>
        <v/>
      </c>
      <c r="T66" s="539"/>
      <c r="U66" s="540"/>
      <c r="V66" s="540"/>
      <c r="W66" s="541"/>
      <c r="X66" s="541"/>
      <c r="Y66" s="541"/>
      <c r="Z66" s="541"/>
      <c r="AA66" s="541"/>
      <c r="AB66" s="541"/>
      <c r="AC66" s="537"/>
      <c r="AD66" s="548"/>
      <c r="AE66" s="548"/>
      <c r="AF66" s="548"/>
      <c r="AG66" s="548"/>
      <c r="AH66" s="548"/>
      <c r="AI66" s="548"/>
      <c r="AJ66" s="548"/>
      <c r="AK66" s="548"/>
      <c r="AL66" s="548"/>
      <c r="AM66" s="548"/>
      <c r="AN66" s="548"/>
      <c r="AO66" s="548"/>
      <c r="AP66" s="548"/>
      <c r="AQ66" s="543"/>
      <c r="AR66" s="548"/>
      <c r="AS66" s="537"/>
      <c r="AT66" s="536" t="str">
        <f>IF(OR(TabA2[[#This Row],[eingereichter
Betrag (€)]]=0,TabA2[[#This Row],[eingereichter
Betrag (€)]]=""),"",COUNTA($K$6:$K66)-COUNTIF(($K$6:$K66),0))</f>
        <v/>
      </c>
      <c r="AU66" s="544">
        <f t="shared" ca="1" si="0"/>
        <v>0.96983770751987775</v>
      </c>
      <c r="AV66" s="545">
        <f>IF(TabA2[[#This Row],[Lfd.
Nr. f.
Stich-
probe]]&lt;&gt;"",TabA2[[#This Row],[Zufalls-
zahl]],0)</f>
        <v>0</v>
      </c>
      <c r="AW66" s="546">
        <f>IF(TabA2[[#This Row],[Stich-
probe]]&gt;0,IF(TabA2[[#This Row],[Differenz
förderfähig/
eingereicht nach Prüfung ÖIF (€)]]&lt;&gt;0,1,0),0)</f>
        <v>0</v>
      </c>
      <c r="AX66" s="547">
        <f>IF(TabA2[[#This Row],[Stich-
probe]]=0,0,TabA2[[#This Row],[Stich-
probe]]*TabA2[[#This Row],[Differenz
förderfähig/
eingereicht nach Prüfung ÖIF (€)]]/TabA2[[#This Row],[eingereichter
Betrag (€)]]*-1)</f>
        <v>0</v>
      </c>
      <c r="AY66" s="61"/>
    </row>
    <row r="67" spans="1:72" s="60" customFormat="1">
      <c r="B67" s="61"/>
      <c r="C67" s="536">
        <f>IF(TabA2[[#This Row],[Zufalls-
zahl wenn
lfd. Nr.]]=0,0,IF(RANK(TabA2[[#This Row],[Zufalls-
zahl wenn
lfd. Nr.]],TabA2[Zufalls-
zahl wenn
lfd. Nr.])&lt;=TabA2[[#Totals],[Zufalls-
zahl]],1,0))</f>
        <v>0</v>
      </c>
      <c r="D67" s="531" t="s">
        <v>27</v>
      </c>
      <c r="E67" s="532">
        <v>61</v>
      </c>
      <c r="F67" s="13"/>
      <c r="G67" s="29"/>
      <c r="H67" s="8"/>
      <c r="I67" s="8"/>
      <c r="J67" s="8"/>
      <c r="K67" s="152"/>
      <c r="L67" s="152"/>
      <c r="M67" s="72">
        <f>(TabA2[[#This Row],[förderfähiger 
Betrag nach Prüfung ÖIF (€)]]-TabA2[[#This Row],[eingereichter
Betrag (€)]])*IF(TabA2[[#This Row],[Stich-
probe]]&gt;0,1,0)</f>
        <v>0</v>
      </c>
      <c r="N67" s="8"/>
      <c r="O67" s="8"/>
      <c r="P67" s="8"/>
      <c r="Q67" s="537"/>
      <c r="R67" s="538"/>
      <c r="S67" s="538" t="str">
        <f>IF(ISERROR(VLOOKUP(TabA2[[#This Row],[Grund für Differenz]],Datenquelle!$I$3:$J$20,2,FALSE)),"",VLOOKUP(TabA2[[#This Row],[Grund für Differenz]],Datenquelle!$I$3:$J$20,2,FALSE))</f>
        <v/>
      </c>
      <c r="T67" s="539"/>
      <c r="U67" s="540"/>
      <c r="V67" s="540"/>
      <c r="W67" s="541"/>
      <c r="X67" s="541"/>
      <c r="Y67" s="541"/>
      <c r="Z67" s="541"/>
      <c r="AA67" s="541"/>
      <c r="AB67" s="541"/>
      <c r="AC67" s="537"/>
      <c r="AD67" s="548"/>
      <c r="AE67" s="548"/>
      <c r="AF67" s="548"/>
      <c r="AG67" s="548"/>
      <c r="AH67" s="548"/>
      <c r="AI67" s="548"/>
      <c r="AJ67" s="548"/>
      <c r="AK67" s="548"/>
      <c r="AL67" s="548"/>
      <c r="AM67" s="548"/>
      <c r="AN67" s="548"/>
      <c r="AO67" s="548"/>
      <c r="AP67" s="548"/>
      <c r="AQ67" s="543"/>
      <c r="AR67" s="548"/>
      <c r="AS67" s="537"/>
      <c r="AT67" s="536" t="str">
        <f>IF(OR(TabA2[[#This Row],[eingereichter
Betrag (€)]]=0,TabA2[[#This Row],[eingereichter
Betrag (€)]]=""),"",COUNTA($K$6:$K67)-COUNTIF(($K$6:$K67),0))</f>
        <v/>
      </c>
      <c r="AU67" s="544">
        <f t="shared" ca="1" si="0"/>
        <v>0.12887647457776441</v>
      </c>
      <c r="AV67" s="545">
        <f>IF(TabA2[[#This Row],[Lfd.
Nr. f.
Stich-
probe]]&lt;&gt;"",TabA2[[#This Row],[Zufalls-
zahl]],0)</f>
        <v>0</v>
      </c>
      <c r="AW67" s="546">
        <f>IF(TabA2[[#This Row],[Stich-
probe]]&gt;0,IF(TabA2[[#This Row],[Differenz
förderfähig/
eingereicht nach Prüfung ÖIF (€)]]&lt;&gt;0,1,0),0)</f>
        <v>0</v>
      </c>
      <c r="AX67" s="547">
        <f>IF(TabA2[[#This Row],[Stich-
probe]]=0,0,TabA2[[#This Row],[Stich-
probe]]*TabA2[[#This Row],[Differenz
förderfähig/
eingereicht nach Prüfung ÖIF (€)]]/TabA2[[#This Row],[eingereichter
Betrag (€)]]*-1)</f>
        <v>0</v>
      </c>
      <c r="AY67" s="61"/>
    </row>
    <row r="68" spans="1:72" s="60" customFormat="1">
      <c r="B68" s="61"/>
      <c r="C68" s="536">
        <f>IF(TabA2[[#This Row],[Zufalls-
zahl wenn
lfd. Nr.]]=0,0,IF(RANK(TabA2[[#This Row],[Zufalls-
zahl wenn
lfd. Nr.]],TabA2[Zufalls-
zahl wenn
lfd. Nr.])&lt;=TabA2[[#Totals],[Zufalls-
zahl]],1,0))</f>
        <v>0</v>
      </c>
      <c r="D68" s="531" t="s">
        <v>27</v>
      </c>
      <c r="E68" s="532">
        <v>62</v>
      </c>
      <c r="F68" s="13"/>
      <c r="G68" s="29"/>
      <c r="H68" s="8"/>
      <c r="I68" s="8"/>
      <c r="J68" s="8"/>
      <c r="K68" s="152"/>
      <c r="L68" s="152"/>
      <c r="M68" s="72">
        <f>(TabA2[[#This Row],[förderfähiger 
Betrag nach Prüfung ÖIF (€)]]-TabA2[[#This Row],[eingereichter
Betrag (€)]])*IF(TabA2[[#This Row],[Stich-
probe]]&gt;0,1,0)</f>
        <v>0</v>
      </c>
      <c r="N68" s="8"/>
      <c r="O68" s="8"/>
      <c r="P68" s="8"/>
      <c r="Q68" s="537"/>
      <c r="R68" s="538"/>
      <c r="S68" s="538" t="str">
        <f>IF(ISERROR(VLOOKUP(TabA2[[#This Row],[Grund für Differenz]],Datenquelle!$I$3:$J$20,2,FALSE)),"",VLOOKUP(TabA2[[#This Row],[Grund für Differenz]],Datenquelle!$I$3:$J$20,2,FALSE))</f>
        <v/>
      </c>
      <c r="T68" s="539"/>
      <c r="U68" s="540"/>
      <c r="V68" s="540"/>
      <c r="W68" s="541"/>
      <c r="X68" s="541"/>
      <c r="Y68" s="541"/>
      <c r="Z68" s="541"/>
      <c r="AA68" s="541"/>
      <c r="AB68" s="541"/>
      <c r="AC68" s="537"/>
      <c r="AD68" s="548"/>
      <c r="AE68" s="548"/>
      <c r="AF68" s="548"/>
      <c r="AG68" s="548"/>
      <c r="AH68" s="548"/>
      <c r="AI68" s="548"/>
      <c r="AJ68" s="548"/>
      <c r="AK68" s="548"/>
      <c r="AL68" s="548"/>
      <c r="AM68" s="548"/>
      <c r="AN68" s="548"/>
      <c r="AO68" s="548"/>
      <c r="AP68" s="548"/>
      <c r="AQ68" s="543"/>
      <c r="AR68" s="548"/>
      <c r="AS68" s="537"/>
      <c r="AT68" s="536" t="str">
        <f>IF(OR(TabA2[[#This Row],[eingereichter
Betrag (€)]]=0,TabA2[[#This Row],[eingereichter
Betrag (€)]]=""),"",COUNTA($K$6:$K68)-COUNTIF(($K$6:$K68),0))</f>
        <v/>
      </c>
      <c r="AU68" s="544">
        <f t="shared" ca="1" si="0"/>
        <v>0.40733961459237567</v>
      </c>
      <c r="AV68" s="545">
        <f>IF(TabA2[[#This Row],[Lfd.
Nr. f.
Stich-
probe]]&lt;&gt;"",TabA2[[#This Row],[Zufalls-
zahl]],0)</f>
        <v>0</v>
      </c>
      <c r="AW68" s="546">
        <f>IF(TabA2[[#This Row],[Stich-
probe]]&gt;0,IF(TabA2[[#This Row],[Differenz
förderfähig/
eingereicht nach Prüfung ÖIF (€)]]&lt;&gt;0,1,0),0)</f>
        <v>0</v>
      </c>
      <c r="AX68" s="547">
        <f>IF(TabA2[[#This Row],[Stich-
probe]]=0,0,TabA2[[#This Row],[Stich-
probe]]*TabA2[[#This Row],[Differenz
förderfähig/
eingereicht nach Prüfung ÖIF (€)]]/TabA2[[#This Row],[eingereichter
Betrag (€)]]*-1)</f>
        <v>0</v>
      </c>
      <c r="AY68" s="61"/>
    </row>
    <row r="69" spans="1:72" s="60" customFormat="1">
      <c r="B69" s="61"/>
      <c r="C69" s="536">
        <f>IF(TabA2[[#This Row],[Zufalls-
zahl wenn
lfd. Nr.]]=0,0,IF(RANK(TabA2[[#This Row],[Zufalls-
zahl wenn
lfd. Nr.]],TabA2[Zufalls-
zahl wenn
lfd. Nr.])&lt;=TabA2[[#Totals],[Zufalls-
zahl]],1,0))</f>
        <v>0</v>
      </c>
      <c r="D69" s="531" t="s">
        <v>27</v>
      </c>
      <c r="E69" s="532">
        <v>63</v>
      </c>
      <c r="F69" s="13"/>
      <c r="G69" s="29"/>
      <c r="H69" s="8"/>
      <c r="I69" s="8"/>
      <c r="J69" s="8"/>
      <c r="K69" s="152"/>
      <c r="L69" s="152"/>
      <c r="M69" s="72">
        <f>(TabA2[[#This Row],[förderfähiger 
Betrag nach Prüfung ÖIF (€)]]-TabA2[[#This Row],[eingereichter
Betrag (€)]])*IF(TabA2[[#This Row],[Stich-
probe]]&gt;0,1,0)</f>
        <v>0</v>
      </c>
      <c r="N69" s="8"/>
      <c r="O69" s="8"/>
      <c r="P69" s="8"/>
      <c r="Q69" s="537"/>
      <c r="R69" s="538"/>
      <c r="S69" s="538" t="str">
        <f>IF(ISERROR(VLOOKUP(TabA2[[#This Row],[Grund für Differenz]],Datenquelle!$I$3:$J$20,2,FALSE)),"",VLOOKUP(TabA2[[#This Row],[Grund für Differenz]],Datenquelle!$I$3:$J$20,2,FALSE))</f>
        <v/>
      </c>
      <c r="T69" s="539"/>
      <c r="U69" s="540"/>
      <c r="V69" s="540"/>
      <c r="W69" s="541"/>
      <c r="X69" s="541"/>
      <c r="Y69" s="541"/>
      <c r="Z69" s="541"/>
      <c r="AA69" s="541"/>
      <c r="AB69" s="541"/>
      <c r="AC69" s="537"/>
      <c r="AD69" s="548"/>
      <c r="AE69" s="548"/>
      <c r="AF69" s="548"/>
      <c r="AG69" s="548"/>
      <c r="AH69" s="548"/>
      <c r="AI69" s="548"/>
      <c r="AJ69" s="548"/>
      <c r="AK69" s="548"/>
      <c r="AL69" s="548"/>
      <c r="AM69" s="548"/>
      <c r="AN69" s="548"/>
      <c r="AO69" s="548"/>
      <c r="AP69" s="548"/>
      <c r="AQ69" s="543"/>
      <c r="AR69" s="548"/>
      <c r="AS69" s="537"/>
      <c r="AT69" s="536" t="str">
        <f>IF(OR(TabA2[[#This Row],[eingereichter
Betrag (€)]]=0,TabA2[[#This Row],[eingereichter
Betrag (€)]]=""),"",COUNTA($K$6:$K69)-COUNTIF(($K$6:$K69),0))</f>
        <v/>
      </c>
      <c r="AU69" s="544">
        <f t="shared" ca="1" si="0"/>
        <v>0.24036419430931022</v>
      </c>
      <c r="AV69" s="545">
        <f>IF(TabA2[[#This Row],[Lfd.
Nr. f.
Stich-
probe]]&lt;&gt;"",TabA2[[#This Row],[Zufalls-
zahl]],0)</f>
        <v>0</v>
      </c>
      <c r="AW69" s="546">
        <f>IF(TabA2[[#This Row],[Stich-
probe]]&gt;0,IF(TabA2[[#This Row],[Differenz
förderfähig/
eingereicht nach Prüfung ÖIF (€)]]&lt;&gt;0,1,0),0)</f>
        <v>0</v>
      </c>
      <c r="AX69" s="547">
        <f>IF(TabA2[[#This Row],[Stich-
probe]]=0,0,TabA2[[#This Row],[Stich-
probe]]*TabA2[[#This Row],[Differenz
förderfähig/
eingereicht nach Prüfung ÖIF (€)]]/TabA2[[#This Row],[eingereichter
Betrag (€)]]*-1)</f>
        <v>0</v>
      </c>
      <c r="AY69" s="61"/>
    </row>
    <row r="70" spans="1:72" s="60" customFormat="1">
      <c r="B70" s="61"/>
      <c r="C70" s="536">
        <f>IF(TabA2[[#This Row],[Zufalls-
zahl wenn
lfd. Nr.]]=0,0,IF(RANK(TabA2[[#This Row],[Zufalls-
zahl wenn
lfd. Nr.]],TabA2[Zufalls-
zahl wenn
lfd. Nr.])&lt;=TabA2[[#Totals],[Zufalls-
zahl]],1,0))</f>
        <v>0</v>
      </c>
      <c r="D70" s="531" t="s">
        <v>27</v>
      </c>
      <c r="E70" s="532">
        <v>64</v>
      </c>
      <c r="F70" s="13"/>
      <c r="G70" s="29"/>
      <c r="H70" s="8"/>
      <c r="I70" s="8"/>
      <c r="J70" s="8"/>
      <c r="K70" s="152"/>
      <c r="L70" s="152"/>
      <c r="M70" s="72">
        <f>(TabA2[[#This Row],[förderfähiger 
Betrag nach Prüfung ÖIF (€)]]-TabA2[[#This Row],[eingereichter
Betrag (€)]])*IF(TabA2[[#This Row],[Stich-
probe]]&gt;0,1,0)</f>
        <v>0</v>
      </c>
      <c r="N70" s="8"/>
      <c r="O70" s="8"/>
      <c r="P70" s="8"/>
      <c r="Q70" s="537"/>
      <c r="R70" s="538"/>
      <c r="S70" s="538" t="str">
        <f>IF(ISERROR(VLOOKUP(TabA2[[#This Row],[Grund für Differenz]],Datenquelle!$I$3:$J$20,2,FALSE)),"",VLOOKUP(TabA2[[#This Row],[Grund für Differenz]],Datenquelle!$I$3:$J$20,2,FALSE))</f>
        <v/>
      </c>
      <c r="T70" s="539"/>
      <c r="U70" s="540"/>
      <c r="V70" s="540"/>
      <c r="W70" s="541"/>
      <c r="X70" s="541"/>
      <c r="Y70" s="541"/>
      <c r="Z70" s="541"/>
      <c r="AA70" s="541"/>
      <c r="AB70" s="541"/>
      <c r="AC70" s="537"/>
      <c r="AD70" s="548"/>
      <c r="AE70" s="548"/>
      <c r="AF70" s="548"/>
      <c r="AG70" s="548"/>
      <c r="AH70" s="548"/>
      <c r="AI70" s="548"/>
      <c r="AJ70" s="548"/>
      <c r="AK70" s="548"/>
      <c r="AL70" s="548"/>
      <c r="AM70" s="548"/>
      <c r="AN70" s="548"/>
      <c r="AO70" s="548"/>
      <c r="AP70" s="548"/>
      <c r="AQ70" s="543"/>
      <c r="AR70" s="548"/>
      <c r="AS70" s="537"/>
      <c r="AT70" s="536" t="str">
        <f>IF(OR(TabA2[[#This Row],[eingereichter
Betrag (€)]]=0,TabA2[[#This Row],[eingereichter
Betrag (€)]]=""),"",COUNTA($K$6:$K70)-COUNTIF(($K$6:$K70),0))</f>
        <v/>
      </c>
      <c r="AU70" s="544">
        <f t="shared" ref="AU70:AU77" ca="1" si="1">RAND()</f>
        <v>0.60060491844958774</v>
      </c>
      <c r="AV70" s="545">
        <f>IF(TabA2[[#This Row],[Lfd.
Nr. f.
Stich-
probe]]&lt;&gt;"",TabA2[[#This Row],[Zufalls-
zahl]],0)</f>
        <v>0</v>
      </c>
      <c r="AW70" s="546">
        <f>IF(TabA2[[#This Row],[Stich-
probe]]&gt;0,IF(TabA2[[#This Row],[Differenz
förderfähig/
eingereicht nach Prüfung ÖIF (€)]]&lt;&gt;0,1,0),0)</f>
        <v>0</v>
      </c>
      <c r="AX70" s="547">
        <f>IF(TabA2[[#This Row],[Stich-
probe]]=0,0,TabA2[[#This Row],[Stich-
probe]]*TabA2[[#This Row],[Differenz
förderfähig/
eingereicht nach Prüfung ÖIF (€)]]/TabA2[[#This Row],[eingereichter
Betrag (€)]]*-1)</f>
        <v>0</v>
      </c>
      <c r="AY70" s="61"/>
    </row>
    <row r="71" spans="1:72" s="60" customFormat="1">
      <c r="B71" s="61"/>
      <c r="C71" s="536">
        <f>IF(TabA2[[#This Row],[Zufalls-
zahl wenn
lfd. Nr.]]=0,0,IF(RANK(TabA2[[#This Row],[Zufalls-
zahl wenn
lfd. Nr.]],TabA2[Zufalls-
zahl wenn
lfd. Nr.])&lt;=TabA2[[#Totals],[Zufalls-
zahl]],1,0))</f>
        <v>0</v>
      </c>
      <c r="D71" s="531" t="s">
        <v>27</v>
      </c>
      <c r="E71" s="532">
        <v>65</v>
      </c>
      <c r="F71" s="13"/>
      <c r="G71" s="29"/>
      <c r="H71" s="8"/>
      <c r="I71" s="8"/>
      <c r="J71" s="8"/>
      <c r="K71" s="152"/>
      <c r="L71" s="152"/>
      <c r="M71" s="72">
        <f>(TabA2[[#This Row],[förderfähiger 
Betrag nach Prüfung ÖIF (€)]]-TabA2[[#This Row],[eingereichter
Betrag (€)]])*IF(TabA2[[#This Row],[Stich-
probe]]&gt;0,1,0)</f>
        <v>0</v>
      </c>
      <c r="N71" s="8"/>
      <c r="O71" s="8"/>
      <c r="P71" s="8"/>
      <c r="Q71" s="537"/>
      <c r="R71" s="538"/>
      <c r="S71" s="538" t="str">
        <f>IF(ISERROR(VLOOKUP(TabA2[[#This Row],[Grund für Differenz]],Datenquelle!$I$3:$J$20,2,FALSE)),"",VLOOKUP(TabA2[[#This Row],[Grund für Differenz]],Datenquelle!$I$3:$J$20,2,FALSE))</f>
        <v/>
      </c>
      <c r="T71" s="539"/>
      <c r="U71" s="540"/>
      <c r="V71" s="540"/>
      <c r="W71" s="541"/>
      <c r="X71" s="541"/>
      <c r="Y71" s="541"/>
      <c r="Z71" s="541"/>
      <c r="AA71" s="541"/>
      <c r="AB71" s="541"/>
      <c r="AC71" s="537"/>
      <c r="AD71" s="548"/>
      <c r="AE71" s="548"/>
      <c r="AF71" s="548"/>
      <c r="AG71" s="548"/>
      <c r="AH71" s="548"/>
      <c r="AI71" s="548"/>
      <c r="AJ71" s="548"/>
      <c r="AK71" s="548"/>
      <c r="AL71" s="548"/>
      <c r="AM71" s="548"/>
      <c r="AN71" s="548"/>
      <c r="AO71" s="548"/>
      <c r="AP71" s="548"/>
      <c r="AQ71" s="543"/>
      <c r="AR71" s="548"/>
      <c r="AS71" s="537"/>
      <c r="AT71" s="536" t="str">
        <f>IF(OR(TabA2[[#This Row],[eingereichter
Betrag (€)]]=0,TabA2[[#This Row],[eingereichter
Betrag (€)]]=""),"",COUNTA($K$6:$K71)-COUNTIF(($K$6:$K71),0))</f>
        <v/>
      </c>
      <c r="AU71" s="544">
        <f t="shared" ca="1" si="1"/>
        <v>0.69807856432467064</v>
      </c>
      <c r="AV71" s="545">
        <f>IF(TabA2[[#This Row],[Lfd.
Nr. f.
Stich-
probe]]&lt;&gt;"",TabA2[[#This Row],[Zufalls-
zahl]],0)</f>
        <v>0</v>
      </c>
      <c r="AW71" s="546">
        <f>IF(TabA2[[#This Row],[Stich-
probe]]&gt;0,IF(TabA2[[#This Row],[Differenz
förderfähig/
eingereicht nach Prüfung ÖIF (€)]]&lt;&gt;0,1,0),0)</f>
        <v>0</v>
      </c>
      <c r="AX71" s="547">
        <f>IF(TabA2[[#This Row],[Stich-
probe]]=0,0,TabA2[[#This Row],[Stich-
probe]]*TabA2[[#This Row],[Differenz
förderfähig/
eingereicht nach Prüfung ÖIF (€)]]/TabA2[[#This Row],[eingereichter
Betrag (€)]]*-1)</f>
        <v>0</v>
      </c>
      <c r="AY71" s="61"/>
    </row>
    <row r="72" spans="1:72" s="535" customFormat="1">
      <c r="A72" s="60"/>
      <c r="B72" s="60"/>
      <c r="C72" s="549">
        <f>IF(TabA2[[#This Row],[Zufalls-
zahl wenn
lfd. Nr.]]=0,0,IF(RANK(TabA2[[#This Row],[Zufalls-
zahl wenn
lfd. Nr.]],TabA2[Zufalls-
zahl wenn
lfd. Nr.])&lt;=TabA2[[#Totals],[Zufalls-
zahl]],1,0))</f>
        <v>0</v>
      </c>
      <c r="D72" s="531" t="s">
        <v>27</v>
      </c>
      <c r="E72" s="532">
        <v>66</v>
      </c>
      <c r="F72" s="16"/>
      <c r="G72" s="30"/>
      <c r="H72" s="60"/>
      <c r="I72" s="60"/>
      <c r="J72" s="60"/>
      <c r="K72" s="153"/>
      <c r="L72" s="153"/>
      <c r="M72" s="74">
        <f>(TabA2[[#This Row],[förderfähiger 
Betrag nach Prüfung ÖIF (€)]]-TabA2[[#This Row],[eingereichter
Betrag (€)]])*IF(TabA2[[#This Row],[Stich-
probe]]&gt;0,1,0)</f>
        <v>0</v>
      </c>
      <c r="N72" s="60"/>
      <c r="O72" s="60"/>
      <c r="P72" s="60"/>
      <c r="Q72" s="537"/>
      <c r="R72" s="549"/>
      <c r="S72" s="549" t="str">
        <f>IF(ISERROR(VLOOKUP(TabA2[[#This Row],[Grund für Differenz]],Datenquelle!$I$3:$J$20,2,FALSE)),"",VLOOKUP(TabA2[[#This Row],[Grund für Differenz]],Datenquelle!$I$3:$J$20,2,FALSE))</f>
        <v/>
      </c>
      <c r="T72" s="539"/>
      <c r="U72" s="540"/>
      <c r="V72" s="540"/>
      <c r="W72" s="541"/>
      <c r="X72" s="541"/>
      <c r="Y72" s="541"/>
      <c r="Z72" s="541"/>
      <c r="AA72" s="541"/>
      <c r="AB72" s="541"/>
      <c r="AC72" s="537"/>
      <c r="AD72" s="550"/>
      <c r="AE72" s="550"/>
      <c r="AF72" s="550"/>
      <c r="AG72" s="550"/>
      <c r="AH72" s="550"/>
      <c r="AI72" s="550"/>
      <c r="AJ72" s="550"/>
      <c r="AK72" s="550"/>
      <c r="AL72" s="550"/>
      <c r="AM72" s="550"/>
      <c r="AN72" s="550"/>
      <c r="AO72" s="550"/>
      <c r="AP72" s="550"/>
      <c r="AQ72" s="551"/>
      <c r="AR72" s="550"/>
      <c r="AS72" s="537"/>
      <c r="AT72" s="549" t="str">
        <f>IF(OR(TabA2[[#This Row],[eingereichter
Betrag (€)]]=0,TabA2[[#This Row],[eingereichter
Betrag (€)]]=""),"",COUNTA($K$6:$K72)-COUNTIF(($K$6:$K72),0))</f>
        <v/>
      </c>
      <c r="AU72" s="552">
        <f t="shared" ca="1" si="1"/>
        <v>0.16791340014819212</v>
      </c>
      <c r="AV72" s="552">
        <f>IF(TabA2[[#This Row],[Lfd.
Nr. f.
Stich-
probe]]&lt;&gt;"",TabA2[[#This Row],[Zufalls-
zahl]],0)</f>
        <v>0</v>
      </c>
      <c r="AW72" s="553">
        <f>IF(TabA2[[#This Row],[Stich-
probe]]&gt;0,IF(TabA2[[#This Row],[Differenz
förderfähig/
eingereicht nach Prüfung ÖIF (€)]]&lt;&gt;0,1,0),0)</f>
        <v>0</v>
      </c>
      <c r="AX72" s="554">
        <f>IF(TabA2[[#This Row],[Stich-
probe]]=0,0,TabA2[[#This Row],[Stich-
probe]]*TabA2[[#This Row],[Differenz
förderfähig/
eingereicht nach Prüfung ÖIF (€)]]/TabA2[[#This Row],[eingereichter
Betrag (€)]]*-1)</f>
        <v>0</v>
      </c>
      <c r="AY72" s="534"/>
      <c r="AZ72" s="534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</row>
    <row r="73" spans="1:72" s="535" customFormat="1">
      <c r="A73" s="60"/>
      <c r="B73" s="60"/>
      <c r="C73" s="549">
        <f>IF(TabA2[[#This Row],[Zufalls-
zahl wenn
lfd. Nr.]]=0,0,IF(RANK(TabA2[[#This Row],[Zufalls-
zahl wenn
lfd. Nr.]],TabA2[Zufalls-
zahl wenn
lfd. Nr.])&lt;=TabA2[[#Totals],[Zufalls-
zahl]],1,0))</f>
        <v>0</v>
      </c>
      <c r="D73" s="531" t="s">
        <v>27</v>
      </c>
      <c r="E73" s="532">
        <v>67</v>
      </c>
      <c r="F73" s="16"/>
      <c r="G73" s="30"/>
      <c r="H73" s="60"/>
      <c r="I73" s="60"/>
      <c r="J73" s="60"/>
      <c r="K73" s="153"/>
      <c r="L73" s="153"/>
      <c r="M73" s="74">
        <f>(TabA2[[#This Row],[förderfähiger 
Betrag nach Prüfung ÖIF (€)]]-TabA2[[#This Row],[eingereichter
Betrag (€)]])*IF(TabA2[[#This Row],[Stich-
probe]]&gt;0,1,0)</f>
        <v>0</v>
      </c>
      <c r="N73" s="60"/>
      <c r="O73" s="60"/>
      <c r="P73" s="60"/>
      <c r="Q73" s="537"/>
      <c r="R73" s="549"/>
      <c r="S73" s="549" t="str">
        <f>IF(ISERROR(VLOOKUP(TabA2[[#This Row],[Grund für Differenz]],Datenquelle!$I$3:$J$20,2,FALSE)),"",VLOOKUP(TabA2[[#This Row],[Grund für Differenz]],Datenquelle!$I$3:$J$20,2,FALSE))</f>
        <v/>
      </c>
      <c r="T73" s="539"/>
      <c r="U73" s="540"/>
      <c r="V73" s="540"/>
      <c r="W73" s="541"/>
      <c r="X73" s="541"/>
      <c r="Y73" s="541"/>
      <c r="Z73" s="541"/>
      <c r="AA73" s="541"/>
      <c r="AB73" s="541"/>
      <c r="AC73" s="537"/>
      <c r="AD73" s="550"/>
      <c r="AE73" s="550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50"/>
      <c r="AQ73" s="551"/>
      <c r="AR73" s="550"/>
      <c r="AS73" s="537"/>
      <c r="AT73" s="549" t="str">
        <f>IF(OR(TabA2[[#This Row],[eingereichter
Betrag (€)]]=0,TabA2[[#This Row],[eingereichter
Betrag (€)]]=""),"",COUNTA($K$6:$K73)-COUNTIF(($K$6:$K73),0))</f>
        <v/>
      </c>
      <c r="AU73" s="552">
        <f t="shared" ca="1" si="1"/>
        <v>0.87478471559103244</v>
      </c>
      <c r="AV73" s="552">
        <f>IF(TabA2[[#This Row],[Lfd.
Nr. f.
Stich-
probe]]&lt;&gt;"",TabA2[[#This Row],[Zufalls-
zahl]],0)</f>
        <v>0</v>
      </c>
      <c r="AW73" s="553">
        <f>IF(TabA2[[#This Row],[Stich-
probe]]&gt;0,IF(TabA2[[#This Row],[Differenz
förderfähig/
eingereicht nach Prüfung ÖIF (€)]]&lt;&gt;0,1,0),0)</f>
        <v>0</v>
      </c>
      <c r="AX73" s="554">
        <f>IF(TabA2[[#This Row],[Stich-
probe]]=0,0,TabA2[[#This Row],[Stich-
probe]]*TabA2[[#This Row],[Differenz
förderfähig/
eingereicht nach Prüfung ÖIF (€)]]/TabA2[[#This Row],[eingereichter
Betrag (€)]]*-1)</f>
        <v>0</v>
      </c>
      <c r="AY73" s="534"/>
      <c r="AZ73" s="534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</row>
    <row r="74" spans="1:72" s="535" customFormat="1">
      <c r="A74" s="60"/>
      <c r="B74" s="60"/>
      <c r="C74" s="549">
        <f>IF(TabA2[[#This Row],[Zufalls-
zahl wenn
lfd. Nr.]]=0,0,IF(RANK(TabA2[[#This Row],[Zufalls-
zahl wenn
lfd. Nr.]],TabA2[Zufalls-
zahl wenn
lfd. Nr.])&lt;=TabA2[[#Totals],[Zufalls-
zahl]],1,0))</f>
        <v>0</v>
      </c>
      <c r="D74" s="531" t="s">
        <v>27</v>
      </c>
      <c r="E74" s="532">
        <v>68</v>
      </c>
      <c r="F74" s="16"/>
      <c r="G74" s="30"/>
      <c r="H74" s="60"/>
      <c r="I74" s="60"/>
      <c r="J74" s="60"/>
      <c r="K74" s="153"/>
      <c r="L74" s="153"/>
      <c r="M74" s="74">
        <f>(TabA2[[#This Row],[förderfähiger 
Betrag nach Prüfung ÖIF (€)]]-TabA2[[#This Row],[eingereichter
Betrag (€)]])*IF(TabA2[[#This Row],[Stich-
probe]]&gt;0,1,0)</f>
        <v>0</v>
      </c>
      <c r="N74" s="60"/>
      <c r="O74" s="60"/>
      <c r="P74" s="60"/>
      <c r="Q74" s="537"/>
      <c r="R74" s="549"/>
      <c r="S74" s="549" t="str">
        <f>IF(ISERROR(VLOOKUP(TabA2[[#This Row],[Grund für Differenz]],Datenquelle!$I$3:$J$20,2,FALSE)),"",VLOOKUP(TabA2[[#This Row],[Grund für Differenz]],Datenquelle!$I$3:$J$20,2,FALSE))</f>
        <v/>
      </c>
      <c r="T74" s="539"/>
      <c r="U74" s="540"/>
      <c r="V74" s="540"/>
      <c r="W74" s="541"/>
      <c r="X74" s="541"/>
      <c r="Y74" s="541"/>
      <c r="Z74" s="541"/>
      <c r="AA74" s="541"/>
      <c r="AB74" s="541"/>
      <c r="AC74" s="537"/>
      <c r="AD74" s="550"/>
      <c r="AE74" s="550"/>
      <c r="AF74" s="550"/>
      <c r="AG74" s="550"/>
      <c r="AH74" s="550"/>
      <c r="AI74" s="550"/>
      <c r="AJ74" s="550"/>
      <c r="AK74" s="550"/>
      <c r="AL74" s="550"/>
      <c r="AM74" s="550"/>
      <c r="AN74" s="550"/>
      <c r="AO74" s="550"/>
      <c r="AP74" s="550"/>
      <c r="AQ74" s="551"/>
      <c r="AR74" s="550"/>
      <c r="AS74" s="537"/>
      <c r="AT74" s="549" t="str">
        <f>IF(OR(TabA2[[#This Row],[eingereichter
Betrag (€)]]=0,TabA2[[#This Row],[eingereichter
Betrag (€)]]=""),"",COUNTA($K$6:$K74)-COUNTIF(($K$6:$K74),0))</f>
        <v/>
      </c>
      <c r="AU74" s="552">
        <f t="shared" ca="1" si="1"/>
        <v>0.27274513681469803</v>
      </c>
      <c r="AV74" s="552">
        <f>IF(TabA2[[#This Row],[Lfd.
Nr. f.
Stich-
probe]]&lt;&gt;"",TabA2[[#This Row],[Zufalls-
zahl]],0)</f>
        <v>0</v>
      </c>
      <c r="AW74" s="553">
        <f>IF(TabA2[[#This Row],[Stich-
probe]]&gt;0,IF(TabA2[[#This Row],[Differenz
förderfähig/
eingereicht nach Prüfung ÖIF (€)]]&lt;&gt;0,1,0),0)</f>
        <v>0</v>
      </c>
      <c r="AX74" s="554">
        <f>IF(TabA2[[#This Row],[Stich-
probe]]=0,0,TabA2[[#This Row],[Stich-
probe]]*TabA2[[#This Row],[Differenz
förderfähig/
eingereicht nach Prüfung ÖIF (€)]]/TabA2[[#This Row],[eingereichter
Betrag (€)]]*-1)</f>
        <v>0</v>
      </c>
      <c r="AY74" s="534"/>
      <c r="AZ74" s="534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</row>
    <row r="75" spans="1:72" s="535" customFormat="1">
      <c r="A75" s="60"/>
      <c r="B75" s="60"/>
      <c r="C75" s="549">
        <f>IF(TabA2[[#This Row],[Zufalls-
zahl wenn
lfd. Nr.]]=0,0,IF(RANK(TabA2[[#This Row],[Zufalls-
zahl wenn
lfd. Nr.]],TabA2[Zufalls-
zahl wenn
lfd. Nr.])&lt;=TabA2[[#Totals],[Zufalls-
zahl]],1,0))</f>
        <v>0</v>
      </c>
      <c r="D75" s="531" t="s">
        <v>27</v>
      </c>
      <c r="E75" s="532">
        <v>69</v>
      </c>
      <c r="F75" s="16"/>
      <c r="G75" s="30"/>
      <c r="H75" s="60"/>
      <c r="I75" s="60"/>
      <c r="J75" s="60"/>
      <c r="K75" s="153"/>
      <c r="L75" s="153"/>
      <c r="M75" s="74">
        <f>(TabA2[[#This Row],[förderfähiger 
Betrag nach Prüfung ÖIF (€)]]-TabA2[[#This Row],[eingereichter
Betrag (€)]])*IF(TabA2[[#This Row],[Stich-
probe]]&gt;0,1,0)</f>
        <v>0</v>
      </c>
      <c r="N75" s="60"/>
      <c r="O75" s="60"/>
      <c r="P75" s="60"/>
      <c r="Q75" s="537"/>
      <c r="R75" s="549"/>
      <c r="S75" s="549" t="str">
        <f>IF(ISERROR(VLOOKUP(TabA2[[#This Row],[Grund für Differenz]],Datenquelle!$I$3:$J$20,2,FALSE)),"",VLOOKUP(TabA2[[#This Row],[Grund für Differenz]],Datenquelle!$I$3:$J$20,2,FALSE))</f>
        <v/>
      </c>
      <c r="T75" s="539"/>
      <c r="U75" s="540"/>
      <c r="V75" s="540"/>
      <c r="W75" s="541"/>
      <c r="X75" s="541"/>
      <c r="Y75" s="541"/>
      <c r="Z75" s="541"/>
      <c r="AA75" s="541"/>
      <c r="AB75" s="541"/>
      <c r="AC75" s="537"/>
      <c r="AD75" s="550"/>
      <c r="AE75" s="550"/>
      <c r="AF75" s="550"/>
      <c r="AG75" s="550"/>
      <c r="AH75" s="550"/>
      <c r="AI75" s="550"/>
      <c r="AJ75" s="550"/>
      <c r="AK75" s="550"/>
      <c r="AL75" s="550"/>
      <c r="AM75" s="550"/>
      <c r="AN75" s="550"/>
      <c r="AO75" s="550"/>
      <c r="AP75" s="550"/>
      <c r="AQ75" s="551"/>
      <c r="AR75" s="550"/>
      <c r="AS75" s="537"/>
      <c r="AT75" s="549" t="str">
        <f>IF(OR(TabA2[[#This Row],[eingereichter
Betrag (€)]]=0,TabA2[[#This Row],[eingereichter
Betrag (€)]]=""),"",COUNTA($K$6:$K75)-COUNTIF(($K$6:$K75),0))</f>
        <v/>
      </c>
      <c r="AU75" s="552">
        <f t="shared" ca="1" si="1"/>
        <v>5.5998451767426571E-2</v>
      </c>
      <c r="AV75" s="552">
        <f>IF(TabA2[[#This Row],[Lfd.
Nr. f.
Stich-
probe]]&lt;&gt;"",TabA2[[#This Row],[Zufalls-
zahl]],0)</f>
        <v>0</v>
      </c>
      <c r="AW75" s="553">
        <f>IF(TabA2[[#This Row],[Stich-
probe]]&gt;0,IF(TabA2[[#This Row],[Differenz
förderfähig/
eingereicht nach Prüfung ÖIF (€)]]&lt;&gt;0,1,0),0)</f>
        <v>0</v>
      </c>
      <c r="AX75" s="554">
        <f>IF(TabA2[[#This Row],[Stich-
probe]]=0,0,TabA2[[#This Row],[Stich-
probe]]*TabA2[[#This Row],[Differenz
förderfähig/
eingereicht nach Prüfung ÖIF (€)]]/TabA2[[#This Row],[eingereichter
Betrag (€)]]*-1)</f>
        <v>0</v>
      </c>
      <c r="AY75" s="534"/>
      <c r="AZ75" s="534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</row>
    <row r="76" spans="1:72" s="535" customFormat="1">
      <c r="A76" s="60"/>
      <c r="B76" s="60"/>
      <c r="C76" s="549">
        <f>IF(TabA2[[#This Row],[Zufalls-
zahl wenn
lfd. Nr.]]=0,0,IF(RANK(TabA2[[#This Row],[Zufalls-
zahl wenn
lfd. Nr.]],TabA2[Zufalls-
zahl wenn
lfd. Nr.])&lt;=TabA2[[#Totals],[Zufalls-
zahl]],1,0))</f>
        <v>0</v>
      </c>
      <c r="D76" s="531" t="s">
        <v>27</v>
      </c>
      <c r="E76" s="532">
        <v>70</v>
      </c>
      <c r="F76" s="16"/>
      <c r="G76" s="30"/>
      <c r="H76" s="60"/>
      <c r="I76" s="60"/>
      <c r="J76" s="60"/>
      <c r="K76" s="153"/>
      <c r="L76" s="153"/>
      <c r="M76" s="74">
        <f>(TabA2[[#This Row],[förderfähiger 
Betrag nach Prüfung ÖIF (€)]]-TabA2[[#This Row],[eingereichter
Betrag (€)]])*IF(TabA2[[#This Row],[Stich-
probe]]&gt;0,1,0)</f>
        <v>0</v>
      </c>
      <c r="N76" s="60"/>
      <c r="O76" s="60"/>
      <c r="P76" s="60"/>
      <c r="Q76" s="537"/>
      <c r="R76" s="549"/>
      <c r="S76" s="549" t="str">
        <f>IF(ISERROR(VLOOKUP(TabA2[[#This Row],[Grund für Differenz]],Datenquelle!$I$3:$J$20,2,FALSE)),"",VLOOKUP(TabA2[[#This Row],[Grund für Differenz]],Datenquelle!$I$3:$J$20,2,FALSE))</f>
        <v/>
      </c>
      <c r="T76" s="539"/>
      <c r="U76" s="540"/>
      <c r="V76" s="540"/>
      <c r="W76" s="541"/>
      <c r="X76" s="541"/>
      <c r="Y76" s="541"/>
      <c r="Z76" s="541"/>
      <c r="AA76" s="541"/>
      <c r="AB76" s="541"/>
      <c r="AC76" s="537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1"/>
      <c r="AR76" s="550"/>
      <c r="AS76" s="537"/>
      <c r="AT76" s="549" t="str">
        <f>IF(OR(TabA2[[#This Row],[eingereichter
Betrag (€)]]=0,TabA2[[#This Row],[eingereichter
Betrag (€)]]=""),"",COUNTA($K$6:$K76)-COUNTIF(($K$6:$K76),0))</f>
        <v/>
      </c>
      <c r="AU76" s="552">
        <f t="shared" ca="1" si="1"/>
        <v>0.65164720562408784</v>
      </c>
      <c r="AV76" s="552">
        <f>IF(TabA2[[#This Row],[Lfd.
Nr. f.
Stich-
probe]]&lt;&gt;"",TabA2[[#This Row],[Zufalls-
zahl]],0)</f>
        <v>0</v>
      </c>
      <c r="AW76" s="553">
        <f>IF(TabA2[[#This Row],[Stich-
probe]]&gt;0,IF(TabA2[[#This Row],[Differenz
förderfähig/
eingereicht nach Prüfung ÖIF (€)]]&lt;&gt;0,1,0),0)</f>
        <v>0</v>
      </c>
      <c r="AX76" s="554">
        <f>IF(TabA2[[#This Row],[Stich-
probe]]=0,0,TabA2[[#This Row],[Stich-
probe]]*TabA2[[#This Row],[Differenz
förderfähig/
eingereicht nach Prüfung ÖIF (€)]]/TabA2[[#This Row],[eingereichter
Betrag (€)]]*-1)</f>
        <v>0</v>
      </c>
      <c r="AY76" s="534"/>
      <c r="AZ76" s="534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</row>
    <row r="77" spans="1:72" s="535" customFormat="1">
      <c r="A77" s="60"/>
      <c r="B77" s="60"/>
      <c r="C77" s="555">
        <f>IF(TabA2[[#This Row],[Zufalls-
zahl wenn
lfd. Nr.]]=0,0,IF(RANK(TabA2[[#This Row],[Zufalls-
zahl wenn
lfd. Nr.]],TabA2[Zufalls-
zahl wenn
lfd. Nr.])&lt;=TabA2[[#Totals],[Zufalls-
zahl]],1,0))</f>
        <v>0</v>
      </c>
      <c r="D77" s="531" t="s">
        <v>27</v>
      </c>
      <c r="E77" s="532">
        <v>71</v>
      </c>
      <c r="F77" s="17"/>
      <c r="G77" s="29"/>
      <c r="H77" s="61"/>
      <c r="I77" s="61"/>
      <c r="J77" s="61"/>
      <c r="K77" s="152"/>
      <c r="L77" s="152"/>
      <c r="M77" s="72">
        <f>(TabA2[[#This Row],[förderfähiger 
Betrag nach Prüfung ÖIF (€)]]-TabA2[[#This Row],[eingereichter
Betrag (€)]])*IF(TabA2[[#This Row],[Stich-
probe]]&gt;0,1,0)</f>
        <v>0</v>
      </c>
      <c r="N77" s="61"/>
      <c r="O77" s="61"/>
      <c r="P77" s="61"/>
      <c r="Q77" s="556"/>
      <c r="R77" s="555"/>
      <c r="S77" s="555" t="str">
        <f>IF(ISERROR(VLOOKUP(TabA2[[#This Row],[Grund für Differenz]],Datenquelle!$I$3:$J$20,2,FALSE)),"",VLOOKUP(TabA2[[#This Row],[Grund für Differenz]],Datenquelle!$I$3:$J$20,2,FALSE))</f>
        <v/>
      </c>
      <c r="T77" s="539"/>
      <c r="U77" s="540"/>
      <c r="V77" s="540"/>
      <c r="W77" s="541"/>
      <c r="X77" s="541"/>
      <c r="Y77" s="541"/>
      <c r="Z77" s="541"/>
      <c r="AA77" s="541"/>
      <c r="AB77" s="541"/>
      <c r="AC77" s="556"/>
      <c r="AD77" s="532"/>
      <c r="AE77" s="532"/>
      <c r="AF77" s="532"/>
      <c r="AG77" s="532"/>
      <c r="AH77" s="532"/>
      <c r="AI77" s="532"/>
      <c r="AJ77" s="532"/>
      <c r="AK77" s="532"/>
      <c r="AL77" s="532"/>
      <c r="AM77" s="532"/>
      <c r="AN77" s="532"/>
      <c r="AO77" s="532"/>
      <c r="AP77" s="532"/>
      <c r="AQ77" s="557"/>
      <c r="AR77" s="532"/>
      <c r="AS77" s="556"/>
      <c r="AT77" s="558" t="str">
        <f>IF(OR(TabA2[[#This Row],[eingereichter
Betrag (€)]]=0,TabA2[[#This Row],[eingereichter
Betrag (€)]]=""),"",COUNTA($K$6:$K106)-COUNTIF(($K$6:$K106),0))</f>
        <v/>
      </c>
      <c r="AU77" s="544">
        <f t="shared" ca="1" si="1"/>
        <v>0.53910582522804984</v>
      </c>
      <c r="AV77" s="544">
        <f>IF(TabA2[[#This Row],[Lfd.
Nr. f.
Stich-
probe]]&lt;&gt;"",TabA2[[#This Row],[Zufalls-
zahl]],0)</f>
        <v>0</v>
      </c>
      <c r="AW77" s="559">
        <f>IF(TabA2[[#This Row],[Stich-
probe]]&gt;0,IF(TabA2[[#This Row],[Differenz
förderfähig/
eingereicht nach Prüfung ÖIF (€)]]&lt;&gt;0,1,0),0)</f>
        <v>0</v>
      </c>
      <c r="AX77" s="560">
        <f>IF(TabA2[[#This Row],[Stich-
probe]]=0,0,TabA2[[#This Row],[Stich-
probe]]*TabA2[[#This Row],[Differenz
förderfähig/
eingereicht nach Prüfung ÖIF (€)]]/TabA2[[#This Row],[eingereichter
Betrag (€)]]*-1)</f>
        <v>0</v>
      </c>
      <c r="AY77" s="534"/>
      <c r="AZ77" s="534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</row>
    <row r="78" spans="1:72" s="535" customFormat="1">
      <c r="A78" s="60"/>
      <c r="B78" s="60"/>
      <c r="C78" s="549">
        <f>IF(TabA2[[#This Row],[Zufalls-
zahl wenn
lfd. Nr.]]=0,0,IF(RANK(TabA2[[#This Row],[Zufalls-
zahl wenn
lfd. Nr.]],TabA2[Zufalls-
zahl wenn
lfd. Nr.])&lt;=TabA2[[#Totals],[Zufalls-
zahl]],1,0))</f>
        <v>0</v>
      </c>
      <c r="D78" s="531" t="s">
        <v>27</v>
      </c>
      <c r="E78" s="532">
        <v>72</v>
      </c>
      <c r="F78" s="174"/>
      <c r="G78" s="77"/>
      <c r="H78" s="60"/>
      <c r="I78" s="60"/>
      <c r="J78" s="60"/>
      <c r="K78" s="153"/>
      <c r="L78" s="153"/>
      <c r="M78" s="561">
        <f>(TabA2[[#This Row],[förderfähiger 
Betrag nach Prüfung ÖIF (€)]]-TabA2[[#This Row],[eingereichter
Betrag (€)]])*IF(TabA2[[#This Row],[Stich-
probe]]&gt;0,1,0)</f>
        <v>0</v>
      </c>
      <c r="N78" s="60"/>
      <c r="O78" s="60"/>
      <c r="P78" s="60"/>
      <c r="Q78" s="565"/>
      <c r="R78" s="566"/>
      <c r="S78" s="549" t="str">
        <f>IF(ISERROR(VLOOKUP(TabA2[[#This Row],[Grund für Differenz]],Datenquelle!$I$3:$J$20,2,FALSE)),"",VLOOKUP(TabA2[[#This Row],[Grund für Differenz]],Datenquelle!$I$3:$J$20,2,FALSE))</f>
        <v/>
      </c>
      <c r="T78" s="539"/>
      <c r="U78" s="540"/>
      <c r="V78" s="540"/>
      <c r="W78" s="541"/>
      <c r="X78" s="541"/>
      <c r="Y78" s="541"/>
      <c r="Z78" s="541"/>
      <c r="AA78" s="541"/>
      <c r="AB78" s="541"/>
      <c r="AC78" s="562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1"/>
      <c r="AR78" s="550"/>
      <c r="AS78" s="562"/>
      <c r="AT78" s="549" t="str">
        <f>IF(OR(TabA2[[#This Row],[eingereichter
Betrag (€)]]=0,TabA2[[#This Row],[eingereichter
Betrag (€)]]=""),"",COUNTA($K$6:$K78)-COUNTIF(($K$6:$K78),0))</f>
        <v/>
      </c>
      <c r="AU78" s="552">
        <f t="shared" ref="AU78:AU106" ca="1" si="2">RAND()</f>
        <v>0.73717956916673599</v>
      </c>
      <c r="AV78" s="552">
        <f>IF(TabA2[[#This Row],[Lfd.
Nr. f.
Stich-
probe]]&lt;&gt;"",TabA2[[#This Row],[Zufalls-
zahl]],0)</f>
        <v>0</v>
      </c>
      <c r="AW78" s="563">
        <f>IF(TabA2[[#This Row],[Stich-
probe]]&gt;0,IF(TabA2[[#This Row],[Differenz
förderfähig/
eingereicht nach Prüfung ÖIF (€)]]&lt;&gt;0,1,0),0)</f>
        <v>0</v>
      </c>
      <c r="AX78" s="564">
        <f>IF(TabA2[[#This Row],[Stich-
probe]]=0,0,TabA2[[#This Row],[Stich-
probe]]*TabA2[[#This Row],[Differenz
förderfähig/
eingereicht nach Prüfung ÖIF (€)]]/TabA2[[#This Row],[eingereichter
Betrag (€)]]*-1)</f>
        <v>0</v>
      </c>
      <c r="AY78" s="534"/>
      <c r="AZ78" s="534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</row>
    <row r="79" spans="1:72" s="535" customFormat="1">
      <c r="A79" s="60"/>
      <c r="B79" s="60"/>
      <c r="C79" s="549">
        <f>IF(TabA2[[#This Row],[Zufalls-
zahl wenn
lfd. Nr.]]=0,0,IF(RANK(TabA2[[#This Row],[Zufalls-
zahl wenn
lfd. Nr.]],TabA2[Zufalls-
zahl wenn
lfd. Nr.])&lt;=TabA2[[#Totals],[Zufalls-
zahl]],1,0))</f>
        <v>0</v>
      </c>
      <c r="D79" s="531" t="s">
        <v>27</v>
      </c>
      <c r="E79" s="532">
        <v>73</v>
      </c>
      <c r="F79" s="16"/>
      <c r="G79" s="77"/>
      <c r="H79" s="60"/>
      <c r="I79" s="60"/>
      <c r="J79" s="60"/>
      <c r="K79" s="153"/>
      <c r="L79" s="153"/>
      <c r="M79" s="561">
        <f>(TabA2[[#This Row],[förderfähiger 
Betrag nach Prüfung ÖIF (€)]]-TabA2[[#This Row],[eingereichter
Betrag (€)]])*IF(TabA2[[#This Row],[Stich-
probe]]&gt;0,1,0)</f>
        <v>0</v>
      </c>
      <c r="N79" s="60"/>
      <c r="O79" s="60"/>
      <c r="P79" s="60"/>
      <c r="Q79" s="565"/>
      <c r="R79" s="566"/>
      <c r="S79" s="549" t="str">
        <f>IF(ISERROR(VLOOKUP(TabA2[[#This Row],[Grund für Differenz]],Datenquelle!$I$3:$J$20,2,FALSE)),"",VLOOKUP(TabA2[[#This Row],[Grund für Differenz]],Datenquelle!$I$3:$J$20,2,FALSE))</f>
        <v/>
      </c>
      <c r="T79" s="539"/>
      <c r="U79" s="540"/>
      <c r="V79" s="540"/>
      <c r="W79" s="541"/>
      <c r="X79" s="541"/>
      <c r="Y79" s="541"/>
      <c r="Z79" s="541"/>
      <c r="AA79" s="541"/>
      <c r="AB79" s="541"/>
      <c r="AC79" s="562"/>
      <c r="AD79" s="550"/>
      <c r="AE79" s="550"/>
      <c r="AF79" s="550"/>
      <c r="AG79" s="550"/>
      <c r="AH79" s="550"/>
      <c r="AI79" s="550"/>
      <c r="AJ79" s="550"/>
      <c r="AK79" s="550"/>
      <c r="AL79" s="550"/>
      <c r="AM79" s="550"/>
      <c r="AN79" s="550"/>
      <c r="AO79" s="550"/>
      <c r="AP79" s="550"/>
      <c r="AQ79" s="551"/>
      <c r="AR79" s="550"/>
      <c r="AS79" s="562"/>
      <c r="AT79" s="549" t="str">
        <f>IF(OR(TabA2[[#This Row],[eingereichter
Betrag (€)]]=0,TabA2[[#This Row],[eingereichter
Betrag (€)]]=""),"",COUNTA($K$6:$K79)-COUNTIF(($K$6:$K79),0))</f>
        <v/>
      </c>
      <c r="AU79" s="552">
        <f t="shared" ca="1" si="2"/>
        <v>0.86274854618850083</v>
      </c>
      <c r="AV79" s="552">
        <f>IF(TabA2[[#This Row],[Lfd.
Nr. f.
Stich-
probe]]&lt;&gt;"",TabA2[[#This Row],[Zufalls-
zahl]],0)</f>
        <v>0</v>
      </c>
      <c r="AW79" s="563">
        <f>IF(TabA2[[#This Row],[Stich-
probe]]&gt;0,IF(TabA2[[#This Row],[Differenz
förderfähig/
eingereicht nach Prüfung ÖIF (€)]]&lt;&gt;0,1,0),0)</f>
        <v>0</v>
      </c>
      <c r="AX79" s="564">
        <f>IF(TabA2[[#This Row],[Stich-
probe]]=0,0,TabA2[[#This Row],[Stich-
probe]]*TabA2[[#This Row],[Differenz
förderfähig/
eingereicht nach Prüfung ÖIF (€)]]/TabA2[[#This Row],[eingereichter
Betrag (€)]]*-1)</f>
        <v>0</v>
      </c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</row>
    <row r="80" spans="1:72" s="535" customFormat="1">
      <c r="A80" s="60"/>
      <c r="B80" s="60"/>
      <c r="C80" s="549">
        <f>IF(TabA2[[#This Row],[Zufalls-
zahl wenn
lfd. Nr.]]=0,0,IF(RANK(TabA2[[#This Row],[Zufalls-
zahl wenn
lfd. Nr.]],TabA2[Zufalls-
zahl wenn
lfd. Nr.])&lt;=TabA2[[#Totals],[Zufalls-
zahl]],1,0))</f>
        <v>0</v>
      </c>
      <c r="D80" s="531" t="s">
        <v>27</v>
      </c>
      <c r="E80" s="532">
        <v>74</v>
      </c>
      <c r="F80" s="16"/>
      <c r="G80" s="77"/>
      <c r="H80" s="60"/>
      <c r="I80" s="60"/>
      <c r="J80" s="60"/>
      <c r="K80" s="153"/>
      <c r="L80" s="153"/>
      <c r="M80" s="561">
        <f>(TabA2[[#This Row],[förderfähiger 
Betrag nach Prüfung ÖIF (€)]]-TabA2[[#This Row],[eingereichter
Betrag (€)]])*IF(TabA2[[#This Row],[Stich-
probe]]&gt;0,1,0)</f>
        <v>0</v>
      </c>
      <c r="N80" s="60"/>
      <c r="O80" s="60"/>
      <c r="P80" s="60"/>
      <c r="Q80" s="565"/>
      <c r="R80" s="566"/>
      <c r="S80" s="549" t="str">
        <f>IF(ISERROR(VLOOKUP(TabA2[[#This Row],[Grund für Differenz]],Datenquelle!$I$3:$J$20,2,FALSE)),"",VLOOKUP(TabA2[[#This Row],[Grund für Differenz]],Datenquelle!$I$3:$J$20,2,FALSE))</f>
        <v/>
      </c>
      <c r="T80" s="539"/>
      <c r="U80" s="540"/>
      <c r="V80" s="540"/>
      <c r="W80" s="541"/>
      <c r="X80" s="541"/>
      <c r="Y80" s="541"/>
      <c r="Z80" s="541"/>
      <c r="AA80" s="541"/>
      <c r="AB80" s="541"/>
      <c r="AC80" s="562"/>
      <c r="AD80" s="550"/>
      <c r="AE80" s="550"/>
      <c r="AF80" s="550"/>
      <c r="AG80" s="550"/>
      <c r="AH80" s="550"/>
      <c r="AI80" s="550"/>
      <c r="AJ80" s="550"/>
      <c r="AK80" s="550"/>
      <c r="AL80" s="550"/>
      <c r="AM80" s="550"/>
      <c r="AN80" s="550"/>
      <c r="AO80" s="550"/>
      <c r="AP80" s="550"/>
      <c r="AQ80" s="551"/>
      <c r="AR80" s="550"/>
      <c r="AS80" s="562"/>
      <c r="AT80" s="549" t="str">
        <f>IF(OR(TabA2[[#This Row],[eingereichter
Betrag (€)]]=0,TabA2[[#This Row],[eingereichter
Betrag (€)]]=""),"",COUNTA($K$6:$K80)-COUNTIF(($K$6:$K80),0))</f>
        <v/>
      </c>
      <c r="AU80" s="552">
        <f t="shared" ca="1" si="2"/>
        <v>0.76281190070009108</v>
      </c>
      <c r="AV80" s="552">
        <f>IF(TabA2[[#This Row],[Lfd.
Nr. f.
Stich-
probe]]&lt;&gt;"",TabA2[[#This Row],[Zufalls-
zahl]],0)</f>
        <v>0</v>
      </c>
      <c r="AW80" s="563">
        <f>IF(TabA2[[#This Row],[Stich-
probe]]&gt;0,IF(TabA2[[#This Row],[Differenz
förderfähig/
eingereicht nach Prüfung ÖIF (€)]]&lt;&gt;0,1,0),0)</f>
        <v>0</v>
      </c>
      <c r="AX80" s="564">
        <f>IF(TabA2[[#This Row],[Stich-
probe]]=0,0,TabA2[[#This Row],[Stich-
probe]]*TabA2[[#This Row],[Differenz
förderfähig/
eingereicht nach Prüfung ÖIF (€)]]/TabA2[[#This Row],[eingereichter
Betrag (€)]]*-1)</f>
        <v>0</v>
      </c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</row>
    <row r="81" spans="1:70" s="73" customFormat="1">
      <c r="A81" s="60"/>
      <c r="B81" s="60"/>
      <c r="C81" s="549">
        <f>IF(TabA2[[#This Row],[Zufalls-
zahl wenn
lfd. Nr.]]=0,0,IF(RANK(TabA2[[#This Row],[Zufalls-
zahl wenn
lfd. Nr.]],TabA2[Zufalls-
zahl wenn
lfd. Nr.])&lt;=TabA2[[#Totals],[Zufalls-
zahl]],1,0))</f>
        <v>0</v>
      </c>
      <c r="D81" s="531" t="s">
        <v>27</v>
      </c>
      <c r="E81" s="532">
        <v>75</v>
      </c>
      <c r="F81" s="16"/>
      <c r="G81" s="77"/>
      <c r="H81" s="60"/>
      <c r="I81" s="60"/>
      <c r="J81" s="60"/>
      <c r="K81" s="153"/>
      <c r="L81" s="153"/>
      <c r="M81" s="561">
        <f>(TabA2[[#This Row],[förderfähiger 
Betrag nach Prüfung ÖIF (€)]]-TabA2[[#This Row],[eingereichter
Betrag (€)]])*IF(TabA2[[#This Row],[Stich-
probe]]&gt;0,1,0)</f>
        <v>0</v>
      </c>
      <c r="N81" s="60"/>
      <c r="O81" s="60"/>
      <c r="P81" s="60"/>
      <c r="Q81" s="565"/>
      <c r="R81" s="566"/>
      <c r="S81" s="549" t="str">
        <f>IF(ISERROR(VLOOKUP(TabA2[[#This Row],[Grund für Differenz]],Datenquelle!$I$3:$J$20,2,FALSE)),"",VLOOKUP(TabA2[[#This Row],[Grund für Differenz]],Datenquelle!$I$3:$J$20,2,FALSE))</f>
        <v/>
      </c>
      <c r="T81" s="539"/>
      <c r="U81" s="540"/>
      <c r="V81" s="540"/>
      <c r="W81" s="541"/>
      <c r="X81" s="541"/>
      <c r="Y81" s="541"/>
      <c r="Z81" s="541"/>
      <c r="AA81" s="541"/>
      <c r="AB81" s="541"/>
      <c r="AC81" s="562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1"/>
      <c r="AR81" s="550"/>
      <c r="AS81" s="562"/>
      <c r="AT81" s="549" t="str">
        <f>IF(OR(TabA2[[#This Row],[eingereichter
Betrag (€)]]=0,TabA2[[#This Row],[eingereichter
Betrag (€)]]=""),"",COUNTA($K$6:$K81)-COUNTIF(($K$6:$K81),0))</f>
        <v/>
      </c>
      <c r="AU81" s="552">
        <f t="shared" ca="1" si="2"/>
        <v>0.26621432924809274</v>
      </c>
      <c r="AV81" s="552">
        <f>IF(TabA2[[#This Row],[Lfd.
Nr. f.
Stich-
probe]]&lt;&gt;"",TabA2[[#This Row],[Zufalls-
zahl]],0)</f>
        <v>0</v>
      </c>
      <c r="AW81" s="563">
        <f>IF(TabA2[[#This Row],[Stich-
probe]]&gt;0,IF(TabA2[[#This Row],[Differenz
förderfähig/
eingereicht nach Prüfung ÖIF (€)]]&lt;&gt;0,1,0),0)</f>
        <v>0</v>
      </c>
      <c r="AX81" s="564">
        <f>IF(TabA2[[#This Row],[Stich-
probe]]=0,0,TabA2[[#This Row],[Stich-
probe]]*TabA2[[#This Row],[Differenz
förderfähig/
eingereicht nach Prüfung ÖIF (€)]]/TabA2[[#This Row],[eingereichter
Betrag (€)]]*-1)</f>
        <v>0</v>
      </c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</row>
    <row r="82" spans="1:70" s="73" customFormat="1">
      <c r="A82" s="60"/>
      <c r="B82" s="60"/>
      <c r="C82" s="549">
        <f>IF(TabA2[[#This Row],[Zufalls-
zahl wenn
lfd. Nr.]]=0,0,IF(RANK(TabA2[[#This Row],[Zufalls-
zahl wenn
lfd. Nr.]],TabA2[Zufalls-
zahl wenn
lfd. Nr.])&lt;=TabA2[[#Totals],[Zufalls-
zahl]],1,0))</f>
        <v>0</v>
      </c>
      <c r="D82" s="531" t="s">
        <v>27</v>
      </c>
      <c r="E82" s="532">
        <v>76</v>
      </c>
      <c r="F82" s="16"/>
      <c r="G82" s="77"/>
      <c r="H82" s="60"/>
      <c r="I82" s="60"/>
      <c r="J82" s="60"/>
      <c r="K82" s="153"/>
      <c r="L82" s="153"/>
      <c r="M82" s="561">
        <f>(TabA2[[#This Row],[förderfähiger 
Betrag nach Prüfung ÖIF (€)]]-TabA2[[#This Row],[eingereichter
Betrag (€)]])*IF(TabA2[[#This Row],[Stich-
probe]]&gt;0,1,0)</f>
        <v>0</v>
      </c>
      <c r="N82" s="60"/>
      <c r="O82" s="60"/>
      <c r="P82" s="60"/>
      <c r="Q82" s="565"/>
      <c r="R82" s="566"/>
      <c r="S82" s="549" t="str">
        <f>IF(ISERROR(VLOOKUP(TabA2[[#This Row],[Grund für Differenz]],Datenquelle!$I$3:$J$20,2,FALSE)),"",VLOOKUP(TabA2[[#This Row],[Grund für Differenz]],Datenquelle!$I$3:$J$20,2,FALSE))</f>
        <v/>
      </c>
      <c r="T82" s="539"/>
      <c r="U82" s="540"/>
      <c r="V82" s="540"/>
      <c r="W82" s="541"/>
      <c r="X82" s="541"/>
      <c r="Y82" s="541"/>
      <c r="Z82" s="541"/>
      <c r="AA82" s="541"/>
      <c r="AB82" s="541"/>
      <c r="AC82" s="562"/>
      <c r="AD82" s="550"/>
      <c r="AE82" s="550"/>
      <c r="AF82" s="550"/>
      <c r="AG82" s="550"/>
      <c r="AH82" s="550"/>
      <c r="AI82" s="550"/>
      <c r="AJ82" s="550"/>
      <c r="AK82" s="550"/>
      <c r="AL82" s="550"/>
      <c r="AM82" s="550"/>
      <c r="AN82" s="550"/>
      <c r="AO82" s="550"/>
      <c r="AP82" s="550"/>
      <c r="AQ82" s="551"/>
      <c r="AR82" s="550"/>
      <c r="AS82" s="562"/>
      <c r="AT82" s="549" t="str">
        <f>IF(OR(TabA2[[#This Row],[eingereichter
Betrag (€)]]=0,TabA2[[#This Row],[eingereichter
Betrag (€)]]=""),"",COUNTA($K$6:$K82)-COUNTIF(($K$6:$K82),0))</f>
        <v/>
      </c>
      <c r="AU82" s="552">
        <f t="shared" ca="1" si="2"/>
        <v>0.62168893558503258</v>
      </c>
      <c r="AV82" s="552">
        <f>IF(TabA2[[#This Row],[Lfd.
Nr. f.
Stich-
probe]]&lt;&gt;"",TabA2[[#This Row],[Zufalls-
zahl]],0)</f>
        <v>0</v>
      </c>
      <c r="AW82" s="563">
        <f>IF(TabA2[[#This Row],[Stich-
probe]]&gt;0,IF(TabA2[[#This Row],[Differenz
förderfähig/
eingereicht nach Prüfung ÖIF (€)]]&lt;&gt;0,1,0),0)</f>
        <v>0</v>
      </c>
      <c r="AX82" s="564">
        <f>IF(TabA2[[#This Row],[Stich-
probe]]=0,0,TabA2[[#This Row],[Stich-
probe]]*TabA2[[#This Row],[Differenz
förderfähig/
eingereicht nach Prüfung ÖIF (€)]]/TabA2[[#This Row],[eingereichter
Betrag (€)]]*-1)</f>
        <v>0</v>
      </c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</row>
    <row r="83" spans="1:70" s="73" customFormat="1">
      <c r="A83" s="60"/>
      <c r="B83" s="60"/>
      <c r="C83" s="549">
        <f>IF(TabA2[[#This Row],[Zufalls-
zahl wenn
lfd. Nr.]]=0,0,IF(RANK(TabA2[[#This Row],[Zufalls-
zahl wenn
lfd. Nr.]],TabA2[Zufalls-
zahl wenn
lfd. Nr.])&lt;=TabA2[[#Totals],[Zufalls-
zahl]],1,0))</f>
        <v>0</v>
      </c>
      <c r="D83" s="531" t="s">
        <v>27</v>
      </c>
      <c r="E83" s="532">
        <v>77</v>
      </c>
      <c r="F83" s="16"/>
      <c r="G83" s="77"/>
      <c r="H83" s="60"/>
      <c r="I83" s="60"/>
      <c r="J83" s="60"/>
      <c r="K83" s="153"/>
      <c r="L83" s="153"/>
      <c r="M83" s="561">
        <f>(TabA2[[#This Row],[förderfähiger 
Betrag nach Prüfung ÖIF (€)]]-TabA2[[#This Row],[eingereichter
Betrag (€)]])*IF(TabA2[[#This Row],[Stich-
probe]]&gt;0,1,0)</f>
        <v>0</v>
      </c>
      <c r="N83" s="60"/>
      <c r="O83" s="60"/>
      <c r="P83" s="60"/>
      <c r="Q83" s="565"/>
      <c r="R83" s="566"/>
      <c r="S83" s="549" t="str">
        <f>IF(ISERROR(VLOOKUP(TabA2[[#This Row],[Grund für Differenz]],Datenquelle!$I$3:$J$20,2,FALSE)),"",VLOOKUP(TabA2[[#This Row],[Grund für Differenz]],Datenquelle!$I$3:$J$20,2,FALSE))</f>
        <v/>
      </c>
      <c r="T83" s="539"/>
      <c r="U83" s="540"/>
      <c r="V83" s="540"/>
      <c r="W83" s="541"/>
      <c r="X83" s="541"/>
      <c r="Y83" s="541"/>
      <c r="Z83" s="541"/>
      <c r="AA83" s="541"/>
      <c r="AB83" s="541"/>
      <c r="AC83" s="562"/>
      <c r="AD83" s="550"/>
      <c r="AE83" s="550"/>
      <c r="AF83" s="550"/>
      <c r="AG83" s="550"/>
      <c r="AH83" s="550"/>
      <c r="AI83" s="550"/>
      <c r="AJ83" s="550"/>
      <c r="AK83" s="550"/>
      <c r="AL83" s="550"/>
      <c r="AM83" s="550"/>
      <c r="AN83" s="550"/>
      <c r="AO83" s="550"/>
      <c r="AP83" s="550"/>
      <c r="AQ83" s="551"/>
      <c r="AR83" s="550"/>
      <c r="AS83" s="562"/>
      <c r="AT83" s="549" t="str">
        <f>IF(OR(TabA2[[#This Row],[eingereichter
Betrag (€)]]=0,TabA2[[#This Row],[eingereichter
Betrag (€)]]=""),"",COUNTA($K$6:$K83)-COUNTIF(($K$6:$K83),0))</f>
        <v/>
      </c>
      <c r="AU83" s="552">
        <f t="shared" ca="1" si="2"/>
        <v>8.9358179454263609E-2</v>
      </c>
      <c r="AV83" s="552">
        <f>IF(TabA2[[#This Row],[Lfd.
Nr. f.
Stich-
probe]]&lt;&gt;"",TabA2[[#This Row],[Zufalls-
zahl]],0)</f>
        <v>0</v>
      </c>
      <c r="AW83" s="563">
        <f>IF(TabA2[[#This Row],[Stich-
probe]]&gt;0,IF(TabA2[[#This Row],[Differenz
förderfähig/
eingereicht nach Prüfung ÖIF (€)]]&lt;&gt;0,1,0),0)</f>
        <v>0</v>
      </c>
      <c r="AX83" s="564">
        <f>IF(TabA2[[#This Row],[Stich-
probe]]=0,0,TabA2[[#This Row],[Stich-
probe]]*TabA2[[#This Row],[Differenz
förderfähig/
eingereicht nach Prüfung ÖIF (€)]]/TabA2[[#This Row],[eingereichter
Betrag (€)]]*-1)</f>
        <v>0</v>
      </c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</row>
    <row r="84" spans="1:70" s="60" customFormat="1">
      <c r="C84" s="549">
        <f>IF(TabA2[[#This Row],[Zufalls-
zahl wenn
lfd. Nr.]]=0,0,IF(RANK(TabA2[[#This Row],[Zufalls-
zahl wenn
lfd. Nr.]],TabA2[Zufalls-
zahl wenn
lfd. Nr.])&lt;=TabA2[[#Totals],[Zufalls-
zahl]],1,0))</f>
        <v>0</v>
      </c>
      <c r="D84" s="531" t="s">
        <v>27</v>
      </c>
      <c r="E84" s="532">
        <v>78</v>
      </c>
      <c r="F84" s="16"/>
      <c r="G84" s="77"/>
      <c r="K84" s="153"/>
      <c r="L84" s="153"/>
      <c r="M84" s="561">
        <f>(TabA2[[#This Row],[förderfähiger 
Betrag nach Prüfung ÖIF (€)]]-TabA2[[#This Row],[eingereichter
Betrag (€)]])*IF(TabA2[[#This Row],[Stich-
probe]]&gt;0,1,0)</f>
        <v>0</v>
      </c>
      <c r="Q84" s="565"/>
      <c r="R84" s="566"/>
      <c r="S84" s="549" t="str">
        <f>IF(ISERROR(VLOOKUP(TabA2[[#This Row],[Grund für Differenz]],Datenquelle!$I$3:$J$20,2,FALSE)),"",VLOOKUP(TabA2[[#This Row],[Grund für Differenz]],Datenquelle!$I$3:$J$20,2,FALSE))</f>
        <v/>
      </c>
      <c r="T84" s="539"/>
      <c r="U84" s="540"/>
      <c r="V84" s="540"/>
      <c r="W84" s="541"/>
      <c r="X84" s="541"/>
      <c r="Y84" s="541"/>
      <c r="Z84" s="541"/>
      <c r="AA84" s="541"/>
      <c r="AB84" s="541"/>
      <c r="AC84" s="562"/>
      <c r="AD84" s="550"/>
      <c r="AE84" s="550"/>
      <c r="AF84" s="550"/>
      <c r="AG84" s="550"/>
      <c r="AH84" s="550"/>
      <c r="AI84" s="550"/>
      <c r="AJ84" s="550"/>
      <c r="AK84" s="550"/>
      <c r="AL84" s="550"/>
      <c r="AM84" s="550"/>
      <c r="AN84" s="550"/>
      <c r="AO84" s="550"/>
      <c r="AP84" s="550"/>
      <c r="AQ84" s="551"/>
      <c r="AR84" s="550"/>
      <c r="AS84" s="562"/>
      <c r="AT84" s="549" t="str">
        <f>IF(OR(TabA2[[#This Row],[eingereichter
Betrag (€)]]=0,TabA2[[#This Row],[eingereichter
Betrag (€)]]=""),"",COUNTA($K$6:$K84)-COUNTIF(($K$6:$K84),0))</f>
        <v/>
      </c>
      <c r="AU84" s="552">
        <f t="shared" ca="1" si="2"/>
        <v>0.89068113021352124</v>
      </c>
      <c r="AV84" s="552">
        <f>IF(TabA2[[#This Row],[Lfd.
Nr. f.
Stich-
probe]]&lt;&gt;"",TabA2[[#This Row],[Zufalls-
zahl]],0)</f>
        <v>0</v>
      </c>
      <c r="AW84" s="563">
        <f>IF(TabA2[[#This Row],[Stich-
probe]]&gt;0,IF(TabA2[[#This Row],[Differenz
förderfähig/
eingereicht nach Prüfung ÖIF (€)]]&lt;&gt;0,1,0),0)</f>
        <v>0</v>
      </c>
      <c r="AX84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5" spans="1:70" s="60" customFormat="1">
      <c r="C85" s="549">
        <f>IF(TabA2[[#This Row],[Zufalls-
zahl wenn
lfd. Nr.]]=0,0,IF(RANK(TabA2[[#This Row],[Zufalls-
zahl wenn
lfd. Nr.]],TabA2[Zufalls-
zahl wenn
lfd. Nr.])&lt;=TabA2[[#Totals],[Zufalls-
zahl]],1,0))</f>
        <v>0</v>
      </c>
      <c r="D85" s="531" t="s">
        <v>27</v>
      </c>
      <c r="E85" s="532">
        <v>79</v>
      </c>
      <c r="F85" s="16"/>
      <c r="G85" s="77"/>
      <c r="K85" s="153"/>
      <c r="L85" s="153"/>
      <c r="M85" s="561">
        <f>(TabA2[[#This Row],[förderfähiger 
Betrag nach Prüfung ÖIF (€)]]-TabA2[[#This Row],[eingereichter
Betrag (€)]])*IF(TabA2[[#This Row],[Stich-
probe]]&gt;0,1,0)</f>
        <v>0</v>
      </c>
      <c r="Q85" s="565"/>
      <c r="R85" s="566"/>
      <c r="S85" s="549" t="str">
        <f>IF(ISERROR(VLOOKUP(TabA2[[#This Row],[Grund für Differenz]],Datenquelle!$I$3:$J$20,2,FALSE)),"",VLOOKUP(TabA2[[#This Row],[Grund für Differenz]],Datenquelle!$I$3:$J$20,2,FALSE))</f>
        <v/>
      </c>
      <c r="T85" s="539"/>
      <c r="U85" s="540"/>
      <c r="V85" s="540"/>
      <c r="W85" s="541"/>
      <c r="X85" s="541"/>
      <c r="Y85" s="541"/>
      <c r="Z85" s="541"/>
      <c r="AA85" s="541"/>
      <c r="AB85" s="541"/>
      <c r="AC85" s="562"/>
      <c r="AD85" s="550"/>
      <c r="AE85" s="550"/>
      <c r="AF85" s="550"/>
      <c r="AG85" s="550"/>
      <c r="AH85" s="550"/>
      <c r="AI85" s="550"/>
      <c r="AJ85" s="550"/>
      <c r="AK85" s="550"/>
      <c r="AL85" s="550"/>
      <c r="AM85" s="550"/>
      <c r="AN85" s="550"/>
      <c r="AO85" s="550"/>
      <c r="AP85" s="550"/>
      <c r="AQ85" s="551"/>
      <c r="AR85" s="550"/>
      <c r="AS85" s="562"/>
      <c r="AT85" s="549" t="str">
        <f>IF(OR(TabA2[[#This Row],[eingereichter
Betrag (€)]]=0,TabA2[[#This Row],[eingereichter
Betrag (€)]]=""),"",COUNTA($K$6:$K85)-COUNTIF(($K$6:$K85),0))</f>
        <v/>
      </c>
      <c r="AU85" s="552">
        <f t="shared" ca="1" si="2"/>
        <v>0.54880852984422579</v>
      </c>
      <c r="AV85" s="552">
        <f>IF(TabA2[[#This Row],[Lfd.
Nr. f.
Stich-
probe]]&lt;&gt;"",TabA2[[#This Row],[Zufalls-
zahl]],0)</f>
        <v>0</v>
      </c>
      <c r="AW85" s="563">
        <f>IF(TabA2[[#This Row],[Stich-
probe]]&gt;0,IF(TabA2[[#This Row],[Differenz
förderfähig/
eingereicht nach Prüfung ÖIF (€)]]&lt;&gt;0,1,0),0)</f>
        <v>0</v>
      </c>
      <c r="AX85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6" spans="1:70" s="60" customFormat="1">
      <c r="C86" s="549">
        <f>IF(TabA2[[#This Row],[Zufalls-
zahl wenn
lfd. Nr.]]=0,0,IF(RANK(TabA2[[#This Row],[Zufalls-
zahl wenn
lfd. Nr.]],TabA2[Zufalls-
zahl wenn
lfd. Nr.])&lt;=TabA2[[#Totals],[Zufalls-
zahl]],1,0))</f>
        <v>0</v>
      </c>
      <c r="D86" s="531" t="s">
        <v>27</v>
      </c>
      <c r="E86" s="532">
        <v>80</v>
      </c>
      <c r="F86" s="16"/>
      <c r="G86" s="77"/>
      <c r="K86" s="153"/>
      <c r="L86" s="153"/>
      <c r="M86" s="561">
        <f>(TabA2[[#This Row],[förderfähiger 
Betrag nach Prüfung ÖIF (€)]]-TabA2[[#This Row],[eingereichter
Betrag (€)]])*IF(TabA2[[#This Row],[Stich-
probe]]&gt;0,1,0)</f>
        <v>0</v>
      </c>
      <c r="Q86" s="565"/>
      <c r="R86" s="566"/>
      <c r="S86" s="549" t="str">
        <f>IF(ISERROR(VLOOKUP(TabA2[[#This Row],[Grund für Differenz]],Datenquelle!$I$3:$J$20,2,FALSE)),"",VLOOKUP(TabA2[[#This Row],[Grund für Differenz]],Datenquelle!$I$3:$J$20,2,FALSE))</f>
        <v/>
      </c>
      <c r="T86" s="539"/>
      <c r="U86" s="540"/>
      <c r="V86" s="540"/>
      <c r="W86" s="541"/>
      <c r="X86" s="541"/>
      <c r="Y86" s="541"/>
      <c r="Z86" s="541"/>
      <c r="AA86" s="541"/>
      <c r="AB86" s="541"/>
      <c r="AC86" s="562"/>
      <c r="AD86" s="550"/>
      <c r="AE86" s="550"/>
      <c r="AF86" s="550"/>
      <c r="AG86" s="550"/>
      <c r="AH86" s="550"/>
      <c r="AI86" s="550"/>
      <c r="AJ86" s="550"/>
      <c r="AK86" s="550"/>
      <c r="AL86" s="550"/>
      <c r="AM86" s="550"/>
      <c r="AN86" s="550"/>
      <c r="AO86" s="550"/>
      <c r="AP86" s="550"/>
      <c r="AQ86" s="551"/>
      <c r="AR86" s="550"/>
      <c r="AS86" s="562"/>
      <c r="AT86" s="549" t="str">
        <f>IF(OR(TabA2[[#This Row],[eingereichter
Betrag (€)]]=0,TabA2[[#This Row],[eingereichter
Betrag (€)]]=""),"",COUNTA($K$6:$K86)-COUNTIF(($K$6:$K86),0))</f>
        <v/>
      </c>
      <c r="AU86" s="552">
        <f t="shared" ca="1" si="2"/>
        <v>0.41025251277671004</v>
      </c>
      <c r="AV86" s="552">
        <f>IF(TabA2[[#This Row],[Lfd.
Nr. f.
Stich-
probe]]&lt;&gt;"",TabA2[[#This Row],[Zufalls-
zahl]],0)</f>
        <v>0</v>
      </c>
      <c r="AW86" s="563">
        <f>IF(TabA2[[#This Row],[Stich-
probe]]&gt;0,IF(TabA2[[#This Row],[Differenz
förderfähig/
eingereicht nach Prüfung ÖIF (€)]]&lt;&gt;0,1,0),0)</f>
        <v>0</v>
      </c>
      <c r="AX86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7" spans="1:70" s="60" customFormat="1">
      <c r="C87" s="549">
        <f>IF(TabA2[[#This Row],[Zufalls-
zahl wenn
lfd. Nr.]]=0,0,IF(RANK(TabA2[[#This Row],[Zufalls-
zahl wenn
lfd. Nr.]],TabA2[Zufalls-
zahl wenn
lfd. Nr.])&lt;=TabA2[[#Totals],[Zufalls-
zahl]],1,0))</f>
        <v>0</v>
      </c>
      <c r="D87" s="531" t="s">
        <v>27</v>
      </c>
      <c r="E87" s="532">
        <v>81</v>
      </c>
      <c r="F87" s="16"/>
      <c r="G87" s="77"/>
      <c r="K87" s="153"/>
      <c r="L87" s="153"/>
      <c r="M87" s="561">
        <f>(TabA2[[#This Row],[förderfähiger 
Betrag nach Prüfung ÖIF (€)]]-TabA2[[#This Row],[eingereichter
Betrag (€)]])*IF(TabA2[[#This Row],[Stich-
probe]]&gt;0,1,0)</f>
        <v>0</v>
      </c>
      <c r="Q87" s="565"/>
      <c r="R87" s="566"/>
      <c r="S87" s="549" t="str">
        <f>IF(ISERROR(VLOOKUP(TabA2[[#This Row],[Grund für Differenz]],Datenquelle!$I$3:$J$20,2,FALSE)),"",VLOOKUP(TabA2[[#This Row],[Grund für Differenz]],Datenquelle!$I$3:$J$20,2,FALSE))</f>
        <v/>
      </c>
      <c r="T87" s="539"/>
      <c r="U87" s="540"/>
      <c r="V87" s="540"/>
      <c r="W87" s="541"/>
      <c r="X87" s="541"/>
      <c r="Y87" s="541"/>
      <c r="Z87" s="541"/>
      <c r="AA87" s="541"/>
      <c r="AB87" s="541"/>
      <c r="AC87" s="562"/>
      <c r="AD87" s="550"/>
      <c r="AE87" s="550"/>
      <c r="AF87" s="550"/>
      <c r="AG87" s="550"/>
      <c r="AH87" s="550"/>
      <c r="AI87" s="550"/>
      <c r="AJ87" s="550"/>
      <c r="AK87" s="550"/>
      <c r="AL87" s="550"/>
      <c r="AM87" s="550"/>
      <c r="AN87" s="550"/>
      <c r="AO87" s="550"/>
      <c r="AP87" s="550"/>
      <c r="AQ87" s="551"/>
      <c r="AR87" s="550"/>
      <c r="AS87" s="562"/>
      <c r="AT87" s="549" t="str">
        <f>IF(OR(TabA2[[#This Row],[eingereichter
Betrag (€)]]=0,TabA2[[#This Row],[eingereichter
Betrag (€)]]=""),"",COUNTA($K$6:$K87)-COUNTIF(($K$6:$K87),0))</f>
        <v/>
      </c>
      <c r="AU87" s="552">
        <f t="shared" ca="1" si="2"/>
        <v>0.49376831465479565</v>
      </c>
      <c r="AV87" s="552">
        <f>IF(TabA2[[#This Row],[Lfd.
Nr. f.
Stich-
probe]]&lt;&gt;"",TabA2[[#This Row],[Zufalls-
zahl]],0)</f>
        <v>0</v>
      </c>
      <c r="AW87" s="563">
        <f>IF(TabA2[[#This Row],[Stich-
probe]]&gt;0,IF(TabA2[[#This Row],[Differenz
förderfähig/
eingereicht nach Prüfung ÖIF (€)]]&lt;&gt;0,1,0),0)</f>
        <v>0</v>
      </c>
      <c r="AX87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8" spans="1:70" s="60" customFormat="1">
      <c r="C88" s="549">
        <f>IF(TabA2[[#This Row],[Zufalls-
zahl wenn
lfd. Nr.]]=0,0,IF(RANK(TabA2[[#This Row],[Zufalls-
zahl wenn
lfd. Nr.]],TabA2[Zufalls-
zahl wenn
lfd. Nr.])&lt;=TabA2[[#Totals],[Zufalls-
zahl]],1,0))</f>
        <v>0</v>
      </c>
      <c r="D88" s="531" t="s">
        <v>27</v>
      </c>
      <c r="E88" s="532">
        <v>82</v>
      </c>
      <c r="F88" s="16"/>
      <c r="G88" s="77"/>
      <c r="K88" s="153"/>
      <c r="L88" s="153"/>
      <c r="M88" s="561">
        <f>(TabA2[[#This Row],[förderfähiger 
Betrag nach Prüfung ÖIF (€)]]-TabA2[[#This Row],[eingereichter
Betrag (€)]])*IF(TabA2[[#This Row],[Stich-
probe]]&gt;0,1,0)</f>
        <v>0</v>
      </c>
      <c r="Q88" s="565"/>
      <c r="R88" s="566"/>
      <c r="S88" s="549" t="str">
        <f>IF(ISERROR(VLOOKUP(TabA2[[#This Row],[Grund für Differenz]],Datenquelle!$I$3:$J$20,2,FALSE)),"",VLOOKUP(TabA2[[#This Row],[Grund für Differenz]],Datenquelle!$I$3:$J$20,2,FALSE))</f>
        <v/>
      </c>
      <c r="T88" s="539"/>
      <c r="U88" s="540"/>
      <c r="V88" s="540"/>
      <c r="W88" s="541"/>
      <c r="X88" s="541"/>
      <c r="Y88" s="541"/>
      <c r="Z88" s="541"/>
      <c r="AA88" s="541"/>
      <c r="AB88" s="541"/>
      <c r="AC88" s="562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1"/>
      <c r="AR88" s="550"/>
      <c r="AS88" s="562"/>
      <c r="AT88" s="549" t="str">
        <f>IF(OR(TabA2[[#This Row],[eingereichter
Betrag (€)]]=0,TabA2[[#This Row],[eingereichter
Betrag (€)]]=""),"",COUNTA($K$6:$K88)-COUNTIF(($K$6:$K88),0))</f>
        <v/>
      </c>
      <c r="AU88" s="552">
        <f t="shared" ca="1" si="2"/>
        <v>0.7135007243384387</v>
      </c>
      <c r="AV88" s="552">
        <f>IF(TabA2[[#This Row],[Lfd.
Nr. f.
Stich-
probe]]&lt;&gt;"",TabA2[[#This Row],[Zufalls-
zahl]],0)</f>
        <v>0</v>
      </c>
      <c r="AW88" s="563">
        <f>IF(TabA2[[#This Row],[Stich-
probe]]&gt;0,IF(TabA2[[#This Row],[Differenz
förderfähig/
eingereicht nach Prüfung ÖIF (€)]]&lt;&gt;0,1,0),0)</f>
        <v>0</v>
      </c>
      <c r="AX88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9" spans="1:70" s="60" customFormat="1">
      <c r="C89" s="549">
        <f>IF(TabA2[[#This Row],[Zufalls-
zahl wenn
lfd. Nr.]]=0,0,IF(RANK(TabA2[[#This Row],[Zufalls-
zahl wenn
lfd. Nr.]],TabA2[Zufalls-
zahl wenn
lfd. Nr.])&lt;=TabA2[[#Totals],[Zufalls-
zahl]],1,0))</f>
        <v>0</v>
      </c>
      <c r="D89" s="531" t="s">
        <v>27</v>
      </c>
      <c r="E89" s="532">
        <v>83</v>
      </c>
      <c r="F89" s="16"/>
      <c r="G89" s="77"/>
      <c r="K89" s="153"/>
      <c r="L89" s="153"/>
      <c r="M89" s="561">
        <f>(TabA2[[#This Row],[förderfähiger 
Betrag nach Prüfung ÖIF (€)]]-TabA2[[#This Row],[eingereichter
Betrag (€)]])*IF(TabA2[[#This Row],[Stich-
probe]]&gt;0,1,0)</f>
        <v>0</v>
      </c>
      <c r="Q89" s="565"/>
      <c r="R89" s="566"/>
      <c r="S89" s="549" t="str">
        <f>IF(ISERROR(VLOOKUP(TabA2[[#This Row],[Grund für Differenz]],Datenquelle!$I$3:$J$20,2,FALSE)),"",VLOOKUP(TabA2[[#This Row],[Grund für Differenz]],Datenquelle!$I$3:$J$20,2,FALSE))</f>
        <v/>
      </c>
      <c r="T89" s="539"/>
      <c r="U89" s="540"/>
      <c r="V89" s="540"/>
      <c r="W89" s="541"/>
      <c r="X89" s="541"/>
      <c r="Y89" s="541"/>
      <c r="Z89" s="541"/>
      <c r="AA89" s="541"/>
      <c r="AB89" s="541"/>
      <c r="AC89" s="562"/>
      <c r="AD89" s="550"/>
      <c r="AE89" s="550"/>
      <c r="AF89" s="550"/>
      <c r="AG89" s="550"/>
      <c r="AH89" s="550"/>
      <c r="AI89" s="550"/>
      <c r="AJ89" s="550"/>
      <c r="AK89" s="550"/>
      <c r="AL89" s="550"/>
      <c r="AM89" s="550"/>
      <c r="AN89" s="550"/>
      <c r="AO89" s="550"/>
      <c r="AP89" s="550"/>
      <c r="AQ89" s="551"/>
      <c r="AR89" s="550"/>
      <c r="AS89" s="562"/>
      <c r="AT89" s="549" t="str">
        <f>IF(OR(TabA2[[#This Row],[eingereichter
Betrag (€)]]=0,TabA2[[#This Row],[eingereichter
Betrag (€)]]=""),"",COUNTA($K$6:$K89)-COUNTIF(($K$6:$K89),0))</f>
        <v/>
      </c>
      <c r="AU89" s="552">
        <f t="shared" ca="1" si="2"/>
        <v>0.81825972108206346</v>
      </c>
      <c r="AV89" s="552">
        <f>IF(TabA2[[#This Row],[Lfd.
Nr. f.
Stich-
probe]]&lt;&gt;"",TabA2[[#This Row],[Zufalls-
zahl]],0)</f>
        <v>0</v>
      </c>
      <c r="AW89" s="563">
        <f>IF(TabA2[[#This Row],[Stich-
probe]]&gt;0,IF(TabA2[[#This Row],[Differenz
förderfähig/
eingereicht nach Prüfung ÖIF (€)]]&lt;&gt;0,1,0),0)</f>
        <v>0</v>
      </c>
      <c r="AX89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0" spans="1:70" s="60" customFormat="1">
      <c r="C90" s="549">
        <f>IF(TabA2[[#This Row],[Zufalls-
zahl wenn
lfd. Nr.]]=0,0,IF(RANK(TabA2[[#This Row],[Zufalls-
zahl wenn
lfd. Nr.]],TabA2[Zufalls-
zahl wenn
lfd. Nr.])&lt;=TabA2[[#Totals],[Zufalls-
zahl]],1,0))</f>
        <v>0</v>
      </c>
      <c r="D90" s="531" t="s">
        <v>27</v>
      </c>
      <c r="E90" s="532">
        <v>84</v>
      </c>
      <c r="F90" s="16"/>
      <c r="G90" s="77"/>
      <c r="K90" s="153"/>
      <c r="L90" s="153"/>
      <c r="M90" s="561">
        <f>(TabA2[[#This Row],[förderfähiger 
Betrag nach Prüfung ÖIF (€)]]-TabA2[[#This Row],[eingereichter
Betrag (€)]])*IF(TabA2[[#This Row],[Stich-
probe]]&gt;0,1,0)</f>
        <v>0</v>
      </c>
      <c r="Q90" s="565"/>
      <c r="R90" s="566"/>
      <c r="S90" s="549" t="str">
        <f>IF(ISERROR(VLOOKUP(TabA2[[#This Row],[Grund für Differenz]],Datenquelle!$I$3:$J$20,2,FALSE)),"",VLOOKUP(TabA2[[#This Row],[Grund für Differenz]],Datenquelle!$I$3:$J$20,2,FALSE))</f>
        <v/>
      </c>
      <c r="T90" s="539"/>
      <c r="U90" s="540"/>
      <c r="V90" s="540"/>
      <c r="W90" s="541"/>
      <c r="X90" s="541"/>
      <c r="Y90" s="541"/>
      <c r="Z90" s="541"/>
      <c r="AA90" s="541"/>
      <c r="AB90" s="541"/>
      <c r="AC90" s="562"/>
      <c r="AD90" s="550"/>
      <c r="AE90" s="550"/>
      <c r="AF90" s="550"/>
      <c r="AG90" s="550"/>
      <c r="AH90" s="550"/>
      <c r="AI90" s="550"/>
      <c r="AJ90" s="550"/>
      <c r="AK90" s="550"/>
      <c r="AL90" s="550"/>
      <c r="AM90" s="550"/>
      <c r="AN90" s="550"/>
      <c r="AO90" s="550"/>
      <c r="AP90" s="550"/>
      <c r="AQ90" s="551"/>
      <c r="AR90" s="550"/>
      <c r="AS90" s="562"/>
      <c r="AT90" s="549" t="str">
        <f>IF(OR(TabA2[[#This Row],[eingereichter
Betrag (€)]]=0,TabA2[[#This Row],[eingereichter
Betrag (€)]]=""),"",COUNTA($K$6:$K90)-COUNTIF(($K$6:$K90),0))</f>
        <v/>
      </c>
      <c r="AU90" s="552">
        <f t="shared" ca="1" si="2"/>
        <v>0.1704219997135874</v>
      </c>
      <c r="AV90" s="552">
        <f>IF(TabA2[[#This Row],[Lfd.
Nr. f.
Stich-
probe]]&lt;&gt;"",TabA2[[#This Row],[Zufalls-
zahl]],0)</f>
        <v>0</v>
      </c>
      <c r="AW90" s="563">
        <f>IF(TabA2[[#This Row],[Stich-
probe]]&gt;0,IF(TabA2[[#This Row],[Differenz
förderfähig/
eingereicht nach Prüfung ÖIF (€)]]&lt;&gt;0,1,0),0)</f>
        <v>0</v>
      </c>
      <c r="AX90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1" spans="1:70" s="60" customFormat="1">
      <c r="C91" s="549">
        <f>IF(TabA2[[#This Row],[Zufalls-
zahl wenn
lfd. Nr.]]=0,0,IF(RANK(TabA2[[#This Row],[Zufalls-
zahl wenn
lfd. Nr.]],TabA2[Zufalls-
zahl wenn
lfd. Nr.])&lt;=TabA2[[#Totals],[Zufalls-
zahl]],1,0))</f>
        <v>0</v>
      </c>
      <c r="D91" s="531" t="s">
        <v>27</v>
      </c>
      <c r="E91" s="532">
        <v>85</v>
      </c>
      <c r="F91" s="16"/>
      <c r="G91" s="77"/>
      <c r="K91" s="153"/>
      <c r="L91" s="153"/>
      <c r="M91" s="561">
        <f>(TabA2[[#This Row],[förderfähiger 
Betrag nach Prüfung ÖIF (€)]]-TabA2[[#This Row],[eingereichter
Betrag (€)]])*IF(TabA2[[#This Row],[Stich-
probe]]&gt;0,1,0)</f>
        <v>0</v>
      </c>
      <c r="Q91" s="565"/>
      <c r="R91" s="566"/>
      <c r="S91" s="549" t="str">
        <f>IF(ISERROR(VLOOKUP(TabA2[[#This Row],[Grund für Differenz]],Datenquelle!$I$3:$J$20,2,FALSE)),"",VLOOKUP(TabA2[[#This Row],[Grund für Differenz]],Datenquelle!$I$3:$J$20,2,FALSE))</f>
        <v/>
      </c>
      <c r="T91" s="539"/>
      <c r="U91" s="540"/>
      <c r="V91" s="540"/>
      <c r="W91" s="541"/>
      <c r="X91" s="541"/>
      <c r="Y91" s="541"/>
      <c r="Z91" s="541"/>
      <c r="AA91" s="541"/>
      <c r="AB91" s="541"/>
      <c r="AC91" s="562"/>
      <c r="AD91" s="550"/>
      <c r="AE91" s="550"/>
      <c r="AF91" s="550"/>
      <c r="AG91" s="550"/>
      <c r="AH91" s="550"/>
      <c r="AI91" s="550"/>
      <c r="AJ91" s="550"/>
      <c r="AK91" s="550"/>
      <c r="AL91" s="550"/>
      <c r="AM91" s="550"/>
      <c r="AN91" s="550"/>
      <c r="AO91" s="550"/>
      <c r="AP91" s="550"/>
      <c r="AQ91" s="551"/>
      <c r="AR91" s="550"/>
      <c r="AS91" s="562"/>
      <c r="AT91" s="549" t="str">
        <f>IF(OR(TabA2[[#This Row],[eingereichter
Betrag (€)]]=0,TabA2[[#This Row],[eingereichter
Betrag (€)]]=""),"",COUNTA($K$6:$K91)-COUNTIF(($K$6:$K91),0))</f>
        <v/>
      </c>
      <c r="AU91" s="552">
        <f t="shared" ca="1" si="2"/>
        <v>7.5702030413030585E-2</v>
      </c>
      <c r="AV91" s="552">
        <f>IF(TabA2[[#This Row],[Lfd.
Nr. f.
Stich-
probe]]&lt;&gt;"",TabA2[[#This Row],[Zufalls-
zahl]],0)</f>
        <v>0</v>
      </c>
      <c r="AW91" s="563">
        <f>IF(TabA2[[#This Row],[Stich-
probe]]&gt;0,IF(TabA2[[#This Row],[Differenz
förderfähig/
eingereicht nach Prüfung ÖIF (€)]]&lt;&gt;0,1,0),0)</f>
        <v>0</v>
      </c>
      <c r="AX91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2" spans="1:70" s="60" customFormat="1">
      <c r="C92" s="549">
        <f>IF(TabA2[[#This Row],[Zufalls-
zahl wenn
lfd. Nr.]]=0,0,IF(RANK(TabA2[[#This Row],[Zufalls-
zahl wenn
lfd. Nr.]],TabA2[Zufalls-
zahl wenn
lfd. Nr.])&lt;=TabA2[[#Totals],[Zufalls-
zahl]],1,0))</f>
        <v>0</v>
      </c>
      <c r="D92" s="531" t="s">
        <v>27</v>
      </c>
      <c r="E92" s="532">
        <v>86</v>
      </c>
      <c r="F92" s="16"/>
      <c r="G92" s="77"/>
      <c r="K92" s="153"/>
      <c r="L92" s="153"/>
      <c r="M92" s="561">
        <f>(TabA2[[#This Row],[förderfähiger 
Betrag nach Prüfung ÖIF (€)]]-TabA2[[#This Row],[eingereichter
Betrag (€)]])*IF(TabA2[[#This Row],[Stich-
probe]]&gt;0,1,0)</f>
        <v>0</v>
      </c>
      <c r="Q92" s="565"/>
      <c r="R92" s="566"/>
      <c r="S92" s="549" t="str">
        <f>IF(ISERROR(VLOOKUP(TabA2[[#This Row],[Grund für Differenz]],Datenquelle!$I$3:$J$20,2,FALSE)),"",VLOOKUP(TabA2[[#This Row],[Grund für Differenz]],Datenquelle!$I$3:$J$20,2,FALSE))</f>
        <v/>
      </c>
      <c r="T92" s="539"/>
      <c r="U92" s="540"/>
      <c r="V92" s="540"/>
      <c r="W92" s="541"/>
      <c r="X92" s="541"/>
      <c r="Y92" s="541"/>
      <c r="Z92" s="541"/>
      <c r="AA92" s="541"/>
      <c r="AB92" s="541"/>
      <c r="AC92" s="562"/>
      <c r="AD92" s="550"/>
      <c r="AE92" s="550"/>
      <c r="AF92" s="550"/>
      <c r="AG92" s="550"/>
      <c r="AH92" s="550"/>
      <c r="AI92" s="550"/>
      <c r="AJ92" s="550"/>
      <c r="AK92" s="550"/>
      <c r="AL92" s="550"/>
      <c r="AM92" s="550"/>
      <c r="AN92" s="550"/>
      <c r="AO92" s="550"/>
      <c r="AP92" s="550"/>
      <c r="AQ92" s="551"/>
      <c r="AR92" s="550"/>
      <c r="AS92" s="562"/>
      <c r="AT92" s="549" t="str">
        <f>IF(OR(TabA2[[#This Row],[eingereichter
Betrag (€)]]=0,TabA2[[#This Row],[eingereichter
Betrag (€)]]=""),"",COUNTA($K$6:$K92)-COUNTIF(($K$6:$K92),0))</f>
        <v/>
      </c>
      <c r="AU92" s="552">
        <f t="shared" ca="1" si="2"/>
        <v>0.3333373691410475</v>
      </c>
      <c r="AV92" s="552">
        <f>IF(TabA2[[#This Row],[Lfd.
Nr. f.
Stich-
probe]]&lt;&gt;"",TabA2[[#This Row],[Zufalls-
zahl]],0)</f>
        <v>0</v>
      </c>
      <c r="AW92" s="563">
        <f>IF(TabA2[[#This Row],[Stich-
probe]]&gt;0,IF(TabA2[[#This Row],[Differenz
förderfähig/
eingereicht nach Prüfung ÖIF (€)]]&lt;&gt;0,1,0),0)</f>
        <v>0</v>
      </c>
      <c r="AX92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3" spans="1:70" s="60" customFormat="1">
      <c r="C93" s="549">
        <f>IF(TabA2[[#This Row],[Zufalls-
zahl wenn
lfd. Nr.]]=0,0,IF(RANK(TabA2[[#This Row],[Zufalls-
zahl wenn
lfd. Nr.]],TabA2[Zufalls-
zahl wenn
lfd. Nr.])&lt;=TabA2[[#Totals],[Zufalls-
zahl]],1,0))</f>
        <v>0</v>
      </c>
      <c r="D93" s="531" t="s">
        <v>27</v>
      </c>
      <c r="E93" s="532">
        <v>87</v>
      </c>
      <c r="F93" s="16"/>
      <c r="G93" s="77"/>
      <c r="K93" s="153"/>
      <c r="L93" s="153"/>
      <c r="M93" s="561">
        <f>(TabA2[[#This Row],[förderfähiger 
Betrag nach Prüfung ÖIF (€)]]-TabA2[[#This Row],[eingereichter
Betrag (€)]])*IF(TabA2[[#This Row],[Stich-
probe]]&gt;0,1,0)</f>
        <v>0</v>
      </c>
      <c r="Q93" s="565"/>
      <c r="R93" s="566"/>
      <c r="S93" s="549" t="str">
        <f>IF(ISERROR(VLOOKUP(TabA2[[#This Row],[Grund für Differenz]],Datenquelle!$I$3:$J$20,2,FALSE)),"",VLOOKUP(TabA2[[#This Row],[Grund für Differenz]],Datenquelle!$I$3:$J$20,2,FALSE))</f>
        <v/>
      </c>
      <c r="T93" s="539"/>
      <c r="U93" s="540"/>
      <c r="V93" s="540"/>
      <c r="W93" s="541"/>
      <c r="X93" s="541"/>
      <c r="Y93" s="541"/>
      <c r="Z93" s="541"/>
      <c r="AA93" s="541"/>
      <c r="AB93" s="541"/>
      <c r="AC93" s="562"/>
      <c r="AD93" s="550"/>
      <c r="AE93" s="550"/>
      <c r="AF93" s="550"/>
      <c r="AG93" s="550"/>
      <c r="AH93" s="550"/>
      <c r="AI93" s="550"/>
      <c r="AJ93" s="550"/>
      <c r="AK93" s="550"/>
      <c r="AL93" s="550"/>
      <c r="AM93" s="550"/>
      <c r="AN93" s="550"/>
      <c r="AO93" s="550"/>
      <c r="AP93" s="550"/>
      <c r="AQ93" s="551"/>
      <c r="AR93" s="550"/>
      <c r="AS93" s="562"/>
      <c r="AT93" s="549" t="str">
        <f>IF(OR(TabA2[[#This Row],[eingereichter
Betrag (€)]]=0,TabA2[[#This Row],[eingereichter
Betrag (€)]]=""),"",COUNTA($K$6:$K93)-COUNTIF(($K$6:$K93),0))</f>
        <v/>
      </c>
      <c r="AU93" s="552">
        <f t="shared" ca="1" si="2"/>
        <v>0.85967132086462794</v>
      </c>
      <c r="AV93" s="552">
        <f>IF(TabA2[[#This Row],[Lfd.
Nr. f.
Stich-
probe]]&lt;&gt;"",TabA2[[#This Row],[Zufalls-
zahl]],0)</f>
        <v>0</v>
      </c>
      <c r="AW93" s="563">
        <f>IF(TabA2[[#This Row],[Stich-
probe]]&gt;0,IF(TabA2[[#This Row],[Differenz
förderfähig/
eingereicht nach Prüfung ÖIF (€)]]&lt;&gt;0,1,0),0)</f>
        <v>0</v>
      </c>
      <c r="AX93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4" spans="1:70" s="60" customFormat="1">
      <c r="C94" s="549">
        <f>IF(TabA2[[#This Row],[Zufalls-
zahl wenn
lfd. Nr.]]=0,0,IF(RANK(TabA2[[#This Row],[Zufalls-
zahl wenn
lfd. Nr.]],TabA2[Zufalls-
zahl wenn
lfd. Nr.])&lt;=TabA2[[#Totals],[Zufalls-
zahl]],1,0))</f>
        <v>0</v>
      </c>
      <c r="D94" s="531" t="s">
        <v>27</v>
      </c>
      <c r="E94" s="532">
        <v>88</v>
      </c>
      <c r="F94" s="16"/>
      <c r="G94" s="77"/>
      <c r="K94" s="153"/>
      <c r="L94" s="153"/>
      <c r="M94" s="561">
        <f>(TabA2[[#This Row],[förderfähiger 
Betrag nach Prüfung ÖIF (€)]]-TabA2[[#This Row],[eingereichter
Betrag (€)]])*IF(TabA2[[#This Row],[Stich-
probe]]&gt;0,1,0)</f>
        <v>0</v>
      </c>
      <c r="Q94" s="565"/>
      <c r="R94" s="566"/>
      <c r="S94" s="549" t="str">
        <f>IF(ISERROR(VLOOKUP(TabA2[[#This Row],[Grund für Differenz]],Datenquelle!$I$3:$J$20,2,FALSE)),"",VLOOKUP(TabA2[[#This Row],[Grund für Differenz]],Datenquelle!$I$3:$J$20,2,FALSE))</f>
        <v/>
      </c>
      <c r="T94" s="539"/>
      <c r="U94" s="540"/>
      <c r="V94" s="540"/>
      <c r="W94" s="541"/>
      <c r="X94" s="541"/>
      <c r="Y94" s="541"/>
      <c r="Z94" s="541"/>
      <c r="AA94" s="541"/>
      <c r="AB94" s="541"/>
      <c r="AC94" s="562"/>
      <c r="AD94" s="550"/>
      <c r="AE94" s="550"/>
      <c r="AF94" s="550"/>
      <c r="AG94" s="550"/>
      <c r="AH94" s="550"/>
      <c r="AI94" s="550"/>
      <c r="AJ94" s="550"/>
      <c r="AK94" s="550"/>
      <c r="AL94" s="550"/>
      <c r="AM94" s="550"/>
      <c r="AN94" s="550"/>
      <c r="AO94" s="550"/>
      <c r="AP94" s="550"/>
      <c r="AQ94" s="551"/>
      <c r="AR94" s="550"/>
      <c r="AS94" s="562"/>
      <c r="AT94" s="549" t="str">
        <f>IF(OR(TabA2[[#This Row],[eingereichter
Betrag (€)]]=0,TabA2[[#This Row],[eingereichter
Betrag (€)]]=""),"",COUNTA($K$6:$K94)-COUNTIF(($K$6:$K94),0))</f>
        <v/>
      </c>
      <c r="AU94" s="552">
        <f t="shared" ca="1" si="2"/>
        <v>0.6726143670607021</v>
      </c>
      <c r="AV94" s="552">
        <f>IF(TabA2[[#This Row],[Lfd.
Nr. f.
Stich-
probe]]&lt;&gt;"",TabA2[[#This Row],[Zufalls-
zahl]],0)</f>
        <v>0</v>
      </c>
      <c r="AW94" s="563">
        <f>IF(TabA2[[#This Row],[Stich-
probe]]&gt;0,IF(TabA2[[#This Row],[Differenz
förderfähig/
eingereicht nach Prüfung ÖIF (€)]]&lt;&gt;0,1,0),0)</f>
        <v>0</v>
      </c>
      <c r="AX94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5" spans="1:70" s="60" customFormat="1">
      <c r="C95" s="549">
        <f>IF(TabA2[[#This Row],[Zufalls-
zahl wenn
lfd. Nr.]]=0,0,IF(RANK(TabA2[[#This Row],[Zufalls-
zahl wenn
lfd. Nr.]],TabA2[Zufalls-
zahl wenn
lfd. Nr.])&lt;=TabA2[[#Totals],[Zufalls-
zahl]],1,0))</f>
        <v>0</v>
      </c>
      <c r="D95" s="531" t="s">
        <v>27</v>
      </c>
      <c r="E95" s="532">
        <v>89</v>
      </c>
      <c r="F95" s="16"/>
      <c r="G95" s="77"/>
      <c r="K95" s="153"/>
      <c r="L95" s="153"/>
      <c r="M95" s="561">
        <f>(TabA2[[#This Row],[förderfähiger 
Betrag nach Prüfung ÖIF (€)]]-TabA2[[#This Row],[eingereichter
Betrag (€)]])*IF(TabA2[[#This Row],[Stich-
probe]]&gt;0,1,0)</f>
        <v>0</v>
      </c>
      <c r="Q95" s="565"/>
      <c r="R95" s="566"/>
      <c r="S95" s="549" t="str">
        <f>IF(ISERROR(VLOOKUP(TabA2[[#This Row],[Grund für Differenz]],Datenquelle!$I$3:$J$20,2,FALSE)),"",VLOOKUP(TabA2[[#This Row],[Grund für Differenz]],Datenquelle!$I$3:$J$20,2,FALSE))</f>
        <v/>
      </c>
      <c r="T95" s="539"/>
      <c r="U95" s="540"/>
      <c r="V95" s="540"/>
      <c r="W95" s="541"/>
      <c r="X95" s="541"/>
      <c r="Y95" s="541"/>
      <c r="Z95" s="541"/>
      <c r="AA95" s="541"/>
      <c r="AB95" s="541"/>
      <c r="AC95" s="562"/>
      <c r="AD95" s="550"/>
      <c r="AE95" s="550"/>
      <c r="AF95" s="550"/>
      <c r="AG95" s="550"/>
      <c r="AH95" s="550"/>
      <c r="AI95" s="550"/>
      <c r="AJ95" s="550"/>
      <c r="AK95" s="550"/>
      <c r="AL95" s="550"/>
      <c r="AM95" s="550"/>
      <c r="AN95" s="550"/>
      <c r="AO95" s="550"/>
      <c r="AP95" s="550"/>
      <c r="AQ95" s="551"/>
      <c r="AR95" s="550"/>
      <c r="AS95" s="562"/>
      <c r="AT95" s="549" t="str">
        <f>IF(OR(TabA2[[#This Row],[eingereichter
Betrag (€)]]=0,TabA2[[#This Row],[eingereichter
Betrag (€)]]=""),"",COUNTA($K$6:$K95)-COUNTIF(($K$6:$K95),0))</f>
        <v/>
      </c>
      <c r="AU95" s="552">
        <f t="shared" ca="1" si="2"/>
        <v>0.48744862857736326</v>
      </c>
      <c r="AV95" s="552">
        <f>IF(TabA2[[#This Row],[Lfd.
Nr. f.
Stich-
probe]]&lt;&gt;"",TabA2[[#This Row],[Zufalls-
zahl]],0)</f>
        <v>0</v>
      </c>
      <c r="AW95" s="563">
        <f>IF(TabA2[[#This Row],[Stich-
probe]]&gt;0,IF(TabA2[[#This Row],[Differenz
förderfähig/
eingereicht nach Prüfung ÖIF (€)]]&lt;&gt;0,1,0),0)</f>
        <v>0</v>
      </c>
      <c r="AX95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6" spans="1:70" s="60" customFormat="1">
      <c r="C96" s="549">
        <f>IF(TabA2[[#This Row],[Zufalls-
zahl wenn
lfd. Nr.]]=0,0,IF(RANK(TabA2[[#This Row],[Zufalls-
zahl wenn
lfd. Nr.]],TabA2[Zufalls-
zahl wenn
lfd. Nr.])&lt;=TabA2[[#Totals],[Zufalls-
zahl]],1,0))</f>
        <v>0</v>
      </c>
      <c r="D96" s="531" t="s">
        <v>27</v>
      </c>
      <c r="E96" s="532">
        <v>90</v>
      </c>
      <c r="F96" s="16"/>
      <c r="G96" s="77"/>
      <c r="K96" s="153"/>
      <c r="L96" s="153"/>
      <c r="M96" s="561">
        <f>(TabA2[[#This Row],[förderfähiger 
Betrag nach Prüfung ÖIF (€)]]-TabA2[[#This Row],[eingereichter
Betrag (€)]])*IF(TabA2[[#This Row],[Stich-
probe]]&gt;0,1,0)</f>
        <v>0</v>
      </c>
      <c r="Q96" s="565"/>
      <c r="R96" s="566"/>
      <c r="S96" s="549" t="str">
        <f>IF(ISERROR(VLOOKUP(TabA2[[#This Row],[Grund für Differenz]],Datenquelle!$I$3:$J$20,2,FALSE)),"",VLOOKUP(TabA2[[#This Row],[Grund für Differenz]],Datenquelle!$I$3:$J$20,2,FALSE))</f>
        <v/>
      </c>
      <c r="T96" s="539"/>
      <c r="U96" s="540"/>
      <c r="V96" s="540"/>
      <c r="W96" s="541"/>
      <c r="X96" s="541"/>
      <c r="Y96" s="541"/>
      <c r="Z96" s="541"/>
      <c r="AA96" s="541"/>
      <c r="AB96" s="541"/>
      <c r="AC96" s="562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1"/>
      <c r="AR96" s="550"/>
      <c r="AS96" s="562"/>
      <c r="AT96" s="549" t="str">
        <f>IF(OR(TabA2[[#This Row],[eingereichter
Betrag (€)]]=0,TabA2[[#This Row],[eingereichter
Betrag (€)]]=""),"",COUNTA($K$6:$K96)-COUNTIF(($K$6:$K96),0))</f>
        <v/>
      </c>
      <c r="AU96" s="552">
        <f t="shared" ca="1" si="2"/>
        <v>3.5851077759413652E-2</v>
      </c>
      <c r="AV96" s="552">
        <f>IF(TabA2[[#This Row],[Lfd.
Nr. f.
Stich-
probe]]&lt;&gt;"",TabA2[[#This Row],[Zufalls-
zahl]],0)</f>
        <v>0</v>
      </c>
      <c r="AW96" s="563">
        <f>IF(TabA2[[#This Row],[Stich-
probe]]&gt;0,IF(TabA2[[#This Row],[Differenz
förderfähig/
eingereicht nach Prüfung ÖIF (€)]]&lt;&gt;0,1,0),0)</f>
        <v>0</v>
      </c>
      <c r="AX96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7" spans="3:50" s="60" customFormat="1">
      <c r="C97" s="549">
        <f>IF(TabA2[[#This Row],[Zufalls-
zahl wenn
lfd. Nr.]]=0,0,IF(RANK(TabA2[[#This Row],[Zufalls-
zahl wenn
lfd. Nr.]],TabA2[Zufalls-
zahl wenn
lfd. Nr.])&lt;=TabA2[[#Totals],[Zufalls-
zahl]],1,0))</f>
        <v>0</v>
      </c>
      <c r="D97" s="531" t="s">
        <v>27</v>
      </c>
      <c r="E97" s="532">
        <v>91</v>
      </c>
      <c r="F97" s="16"/>
      <c r="G97" s="77"/>
      <c r="K97" s="153"/>
      <c r="L97" s="153"/>
      <c r="M97" s="561">
        <f>(TabA2[[#This Row],[förderfähiger 
Betrag nach Prüfung ÖIF (€)]]-TabA2[[#This Row],[eingereichter
Betrag (€)]])*IF(TabA2[[#This Row],[Stich-
probe]]&gt;0,1,0)</f>
        <v>0</v>
      </c>
      <c r="Q97" s="565"/>
      <c r="R97" s="566"/>
      <c r="S97" s="549" t="str">
        <f>IF(ISERROR(VLOOKUP(TabA2[[#This Row],[Grund für Differenz]],Datenquelle!$I$3:$J$20,2,FALSE)),"",VLOOKUP(TabA2[[#This Row],[Grund für Differenz]],Datenquelle!$I$3:$J$20,2,FALSE))</f>
        <v/>
      </c>
      <c r="T97" s="539"/>
      <c r="U97" s="540"/>
      <c r="V97" s="540"/>
      <c r="W97" s="541"/>
      <c r="X97" s="541"/>
      <c r="Y97" s="541"/>
      <c r="Z97" s="541"/>
      <c r="AA97" s="541"/>
      <c r="AB97" s="541"/>
      <c r="AC97" s="562"/>
      <c r="AD97" s="550"/>
      <c r="AE97" s="550"/>
      <c r="AF97" s="550"/>
      <c r="AG97" s="550"/>
      <c r="AH97" s="550"/>
      <c r="AI97" s="550"/>
      <c r="AJ97" s="550"/>
      <c r="AK97" s="550"/>
      <c r="AL97" s="550"/>
      <c r="AM97" s="550"/>
      <c r="AN97" s="550"/>
      <c r="AO97" s="550"/>
      <c r="AP97" s="550"/>
      <c r="AQ97" s="551"/>
      <c r="AR97" s="550"/>
      <c r="AS97" s="562"/>
      <c r="AT97" s="549" t="str">
        <f>IF(OR(TabA2[[#This Row],[eingereichter
Betrag (€)]]=0,TabA2[[#This Row],[eingereichter
Betrag (€)]]=""),"",COUNTA($K$6:$K97)-COUNTIF(($K$6:$K97),0))</f>
        <v/>
      </c>
      <c r="AU97" s="552">
        <f t="shared" ca="1" si="2"/>
        <v>0.14566400300683513</v>
      </c>
      <c r="AV97" s="552">
        <f>IF(TabA2[[#This Row],[Lfd.
Nr. f.
Stich-
probe]]&lt;&gt;"",TabA2[[#This Row],[Zufalls-
zahl]],0)</f>
        <v>0</v>
      </c>
      <c r="AW97" s="563">
        <f>IF(TabA2[[#This Row],[Stich-
probe]]&gt;0,IF(TabA2[[#This Row],[Differenz
förderfähig/
eingereicht nach Prüfung ÖIF (€)]]&lt;&gt;0,1,0),0)</f>
        <v>0</v>
      </c>
      <c r="AX97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8" spans="3:50" s="60" customFormat="1">
      <c r="C98" s="549">
        <f>IF(TabA2[[#This Row],[Zufalls-
zahl wenn
lfd. Nr.]]=0,0,IF(RANK(TabA2[[#This Row],[Zufalls-
zahl wenn
lfd. Nr.]],TabA2[Zufalls-
zahl wenn
lfd. Nr.])&lt;=TabA2[[#Totals],[Zufalls-
zahl]],1,0))</f>
        <v>0</v>
      </c>
      <c r="D98" s="531" t="s">
        <v>27</v>
      </c>
      <c r="E98" s="532">
        <v>92</v>
      </c>
      <c r="F98" s="16"/>
      <c r="G98" s="77"/>
      <c r="K98" s="153"/>
      <c r="L98" s="153"/>
      <c r="M98" s="561">
        <f>(TabA2[[#This Row],[förderfähiger 
Betrag nach Prüfung ÖIF (€)]]-TabA2[[#This Row],[eingereichter
Betrag (€)]])*IF(TabA2[[#This Row],[Stich-
probe]]&gt;0,1,0)</f>
        <v>0</v>
      </c>
      <c r="Q98" s="565"/>
      <c r="R98" s="566"/>
      <c r="S98" s="549" t="str">
        <f>IF(ISERROR(VLOOKUP(TabA2[[#This Row],[Grund für Differenz]],Datenquelle!$I$3:$J$20,2,FALSE)),"",VLOOKUP(TabA2[[#This Row],[Grund für Differenz]],Datenquelle!$I$3:$J$20,2,FALSE))</f>
        <v/>
      </c>
      <c r="T98" s="539"/>
      <c r="U98" s="540"/>
      <c r="V98" s="540"/>
      <c r="W98" s="541"/>
      <c r="X98" s="541"/>
      <c r="Y98" s="541"/>
      <c r="Z98" s="541"/>
      <c r="AA98" s="541"/>
      <c r="AB98" s="541"/>
      <c r="AC98" s="562"/>
      <c r="AD98" s="550"/>
      <c r="AE98" s="550"/>
      <c r="AF98" s="550"/>
      <c r="AG98" s="550"/>
      <c r="AH98" s="550"/>
      <c r="AI98" s="550"/>
      <c r="AJ98" s="550"/>
      <c r="AK98" s="550"/>
      <c r="AL98" s="550"/>
      <c r="AM98" s="550"/>
      <c r="AN98" s="550"/>
      <c r="AO98" s="550"/>
      <c r="AP98" s="550"/>
      <c r="AQ98" s="551"/>
      <c r="AR98" s="550"/>
      <c r="AS98" s="562"/>
      <c r="AT98" s="549" t="str">
        <f>IF(OR(TabA2[[#This Row],[eingereichter
Betrag (€)]]=0,TabA2[[#This Row],[eingereichter
Betrag (€)]]=""),"",COUNTA($K$6:$K98)-COUNTIF(($K$6:$K98),0))</f>
        <v/>
      </c>
      <c r="AU98" s="552">
        <f t="shared" ca="1" si="2"/>
        <v>0.94781897598419573</v>
      </c>
      <c r="AV98" s="552">
        <f>IF(TabA2[[#This Row],[Lfd.
Nr. f.
Stich-
probe]]&lt;&gt;"",TabA2[[#This Row],[Zufalls-
zahl]],0)</f>
        <v>0</v>
      </c>
      <c r="AW98" s="563">
        <f>IF(TabA2[[#This Row],[Stich-
probe]]&gt;0,IF(TabA2[[#This Row],[Differenz
förderfähig/
eingereicht nach Prüfung ÖIF (€)]]&lt;&gt;0,1,0),0)</f>
        <v>0</v>
      </c>
      <c r="AX98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9" spans="3:50" s="60" customFormat="1">
      <c r="C99" s="549">
        <f>IF(TabA2[[#This Row],[Zufalls-
zahl wenn
lfd. Nr.]]=0,0,IF(RANK(TabA2[[#This Row],[Zufalls-
zahl wenn
lfd. Nr.]],TabA2[Zufalls-
zahl wenn
lfd. Nr.])&lt;=TabA2[[#Totals],[Zufalls-
zahl]],1,0))</f>
        <v>0</v>
      </c>
      <c r="D99" s="531" t="s">
        <v>27</v>
      </c>
      <c r="E99" s="532">
        <v>93</v>
      </c>
      <c r="F99" s="16"/>
      <c r="G99" s="77"/>
      <c r="K99" s="153"/>
      <c r="L99" s="153"/>
      <c r="M99" s="561">
        <f>(TabA2[[#This Row],[förderfähiger 
Betrag nach Prüfung ÖIF (€)]]-TabA2[[#This Row],[eingereichter
Betrag (€)]])*IF(TabA2[[#This Row],[Stich-
probe]]&gt;0,1,0)</f>
        <v>0</v>
      </c>
      <c r="Q99" s="565"/>
      <c r="R99" s="566"/>
      <c r="S99" s="549" t="str">
        <f>IF(ISERROR(VLOOKUP(TabA2[[#This Row],[Grund für Differenz]],Datenquelle!$I$3:$J$20,2,FALSE)),"",VLOOKUP(TabA2[[#This Row],[Grund für Differenz]],Datenquelle!$I$3:$J$20,2,FALSE))</f>
        <v/>
      </c>
      <c r="T99" s="539"/>
      <c r="U99" s="540"/>
      <c r="V99" s="540"/>
      <c r="W99" s="541"/>
      <c r="X99" s="541"/>
      <c r="Y99" s="541"/>
      <c r="Z99" s="541"/>
      <c r="AA99" s="541"/>
      <c r="AB99" s="541"/>
      <c r="AC99" s="562"/>
      <c r="AD99" s="550"/>
      <c r="AE99" s="550"/>
      <c r="AF99" s="550"/>
      <c r="AG99" s="550"/>
      <c r="AH99" s="550"/>
      <c r="AI99" s="550"/>
      <c r="AJ99" s="550"/>
      <c r="AK99" s="550"/>
      <c r="AL99" s="550"/>
      <c r="AM99" s="550"/>
      <c r="AN99" s="550"/>
      <c r="AO99" s="550"/>
      <c r="AP99" s="550"/>
      <c r="AQ99" s="551"/>
      <c r="AR99" s="550"/>
      <c r="AS99" s="562"/>
      <c r="AT99" s="549" t="str">
        <f>IF(OR(TabA2[[#This Row],[eingereichter
Betrag (€)]]=0,TabA2[[#This Row],[eingereichter
Betrag (€)]]=""),"",COUNTA($K$6:$K99)-COUNTIF(($K$6:$K99),0))</f>
        <v/>
      </c>
      <c r="AU99" s="552">
        <f t="shared" ca="1" si="2"/>
        <v>0.91721115663468189</v>
      </c>
      <c r="AV99" s="552">
        <f>IF(TabA2[[#This Row],[Lfd.
Nr. f.
Stich-
probe]]&lt;&gt;"",TabA2[[#This Row],[Zufalls-
zahl]],0)</f>
        <v>0</v>
      </c>
      <c r="AW99" s="563">
        <f>IF(TabA2[[#This Row],[Stich-
probe]]&gt;0,IF(TabA2[[#This Row],[Differenz
förderfähig/
eingereicht nach Prüfung ÖIF (€)]]&lt;&gt;0,1,0),0)</f>
        <v>0</v>
      </c>
      <c r="AX99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0" spans="3:50" s="60" customFormat="1">
      <c r="C100" s="549">
        <f>IF(TabA2[[#This Row],[Zufalls-
zahl wenn
lfd. Nr.]]=0,0,IF(RANK(TabA2[[#This Row],[Zufalls-
zahl wenn
lfd. Nr.]],TabA2[Zufalls-
zahl wenn
lfd. Nr.])&lt;=TabA2[[#Totals],[Zufalls-
zahl]],1,0))</f>
        <v>0</v>
      </c>
      <c r="D100" s="531" t="s">
        <v>27</v>
      </c>
      <c r="E100" s="532">
        <v>94</v>
      </c>
      <c r="F100" s="16"/>
      <c r="G100" s="77"/>
      <c r="K100" s="153"/>
      <c r="L100" s="153"/>
      <c r="M100" s="561">
        <f>(TabA2[[#This Row],[förderfähiger 
Betrag nach Prüfung ÖIF (€)]]-TabA2[[#This Row],[eingereichter
Betrag (€)]])*IF(TabA2[[#This Row],[Stich-
probe]]&gt;0,1,0)</f>
        <v>0</v>
      </c>
      <c r="Q100" s="565"/>
      <c r="R100" s="566"/>
      <c r="S100" s="549" t="str">
        <f>IF(ISERROR(VLOOKUP(TabA2[[#This Row],[Grund für Differenz]],Datenquelle!$I$3:$J$20,2,FALSE)),"",VLOOKUP(TabA2[[#This Row],[Grund für Differenz]],Datenquelle!$I$3:$J$20,2,FALSE))</f>
        <v/>
      </c>
      <c r="T100" s="539"/>
      <c r="U100" s="540"/>
      <c r="V100" s="540"/>
      <c r="W100" s="541"/>
      <c r="X100" s="541"/>
      <c r="Y100" s="541"/>
      <c r="Z100" s="541"/>
      <c r="AA100" s="541"/>
      <c r="AB100" s="541"/>
      <c r="AC100" s="562"/>
      <c r="AD100" s="550"/>
      <c r="AE100" s="550"/>
      <c r="AF100" s="550"/>
      <c r="AG100" s="550"/>
      <c r="AH100" s="550"/>
      <c r="AI100" s="550"/>
      <c r="AJ100" s="550"/>
      <c r="AK100" s="550"/>
      <c r="AL100" s="550"/>
      <c r="AM100" s="550"/>
      <c r="AN100" s="550"/>
      <c r="AO100" s="550"/>
      <c r="AP100" s="550"/>
      <c r="AQ100" s="551"/>
      <c r="AR100" s="550"/>
      <c r="AS100" s="562"/>
      <c r="AT100" s="549" t="str">
        <f>IF(OR(TabA2[[#This Row],[eingereichter
Betrag (€)]]=0,TabA2[[#This Row],[eingereichter
Betrag (€)]]=""),"",COUNTA($K$6:$K100)-COUNTIF(($K$6:$K100),0))</f>
        <v/>
      </c>
      <c r="AU100" s="552">
        <f t="shared" ca="1" si="2"/>
        <v>0.16913884887327091</v>
      </c>
      <c r="AV100" s="552">
        <f>IF(TabA2[[#This Row],[Lfd.
Nr. f.
Stich-
probe]]&lt;&gt;"",TabA2[[#This Row],[Zufalls-
zahl]],0)</f>
        <v>0</v>
      </c>
      <c r="AW100" s="563">
        <f>IF(TabA2[[#This Row],[Stich-
probe]]&gt;0,IF(TabA2[[#This Row],[Differenz
förderfähig/
eingereicht nach Prüfung ÖIF (€)]]&lt;&gt;0,1,0),0)</f>
        <v>0</v>
      </c>
      <c r="AX100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1" spans="3:50" s="60" customFormat="1">
      <c r="C101" s="549">
        <f>IF(TabA2[[#This Row],[Zufalls-
zahl wenn
lfd. Nr.]]=0,0,IF(RANK(TabA2[[#This Row],[Zufalls-
zahl wenn
lfd. Nr.]],TabA2[Zufalls-
zahl wenn
lfd. Nr.])&lt;=TabA2[[#Totals],[Zufalls-
zahl]],1,0))</f>
        <v>0</v>
      </c>
      <c r="D101" s="531" t="s">
        <v>27</v>
      </c>
      <c r="E101" s="532">
        <v>95</v>
      </c>
      <c r="F101" s="16"/>
      <c r="G101" s="77"/>
      <c r="K101" s="153"/>
      <c r="L101" s="153"/>
      <c r="M101" s="561">
        <f>(TabA2[[#This Row],[förderfähiger 
Betrag nach Prüfung ÖIF (€)]]-TabA2[[#This Row],[eingereichter
Betrag (€)]])*IF(TabA2[[#This Row],[Stich-
probe]]&gt;0,1,0)</f>
        <v>0</v>
      </c>
      <c r="Q101" s="565"/>
      <c r="R101" s="566"/>
      <c r="S101" s="549" t="str">
        <f>IF(ISERROR(VLOOKUP(TabA2[[#This Row],[Grund für Differenz]],Datenquelle!$I$3:$J$20,2,FALSE)),"",VLOOKUP(TabA2[[#This Row],[Grund für Differenz]],Datenquelle!$I$3:$J$20,2,FALSE))</f>
        <v/>
      </c>
      <c r="T101" s="539"/>
      <c r="U101" s="540"/>
      <c r="V101" s="540"/>
      <c r="W101" s="541"/>
      <c r="X101" s="541"/>
      <c r="Y101" s="541"/>
      <c r="Z101" s="541"/>
      <c r="AA101" s="541"/>
      <c r="AB101" s="541"/>
      <c r="AC101" s="562"/>
      <c r="AD101" s="550"/>
      <c r="AE101" s="550"/>
      <c r="AF101" s="550"/>
      <c r="AG101" s="550"/>
      <c r="AH101" s="550"/>
      <c r="AI101" s="550"/>
      <c r="AJ101" s="550"/>
      <c r="AK101" s="550"/>
      <c r="AL101" s="550"/>
      <c r="AM101" s="550"/>
      <c r="AN101" s="550"/>
      <c r="AO101" s="550"/>
      <c r="AP101" s="550"/>
      <c r="AQ101" s="551"/>
      <c r="AR101" s="550"/>
      <c r="AS101" s="562"/>
      <c r="AT101" s="549" t="str">
        <f>IF(OR(TabA2[[#This Row],[eingereichter
Betrag (€)]]=0,TabA2[[#This Row],[eingereichter
Betrag (€)]]=""),"",COUNTA($K$6:$K101)-COUNTIF(($K$6:$K101),0))</f>
        <v/>
      </c>
      <c r="AU101" s="552">
        <f t="shared" ca="1" si="2"/>
        <v>0.11519875563644544</v>
      </c>
      <c r="AV101" s="552">
        <f>IF(TabA2[[#This Row],[Lfd.
Nr. f.
Stich-
probe]]&lt;&gt;"",TabA2[[#This Row],[Zufalls-
zahl]],0)</f>
        <v>0</v>
      </c>
      <c r="AW101" s="563">
        <f>IF(TabA2[[#This Row],[Stich-
probe]]&gt;0,IF(TabA2[[#This Row],[Differenz
förderfähig/
eingereicht nach Prüfung ÖIF (€)]]&lt;&gt;0,1,0),0)</f>
        <v>0</v>
      </c>
      <c r="AX101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2" spans="3:50" s="60" customFormat="1">
      <c r="C102" s="549">
        <f>IF(TabA2[[#This Row],[Zufalls-
zahl wenn
lfd. Nr.]]=0,0,IF(RANK(TabA2[[#This Row],[Zufalls-
zahl wenn
lfd. Nr.]],TabA2[Zufalls-
zahl wenn
lfd. Nr.])&lt;=TabA2[[#Totals],[Zufalls-
zahl]],1,0))</f>
        <v>0</v>
      </c>
      <c r="D102" s="531" t="s">
        <v>27</v>
      </c>
      <c r="E102" s="532">
        <v>96</v>
      </c>
      <c r="F102" s="16"/>
      <c r="G102" s="77"/>
      <c r="K102" s="153"/>
      <c r="L102" s="153"/>
      <c r="M102" s="561">
        <f>(TabA2[[#This Row],[förderfähiger 
Betrag nach Prüfung ÖIF (€)]]-TabA2[[#This Row],[eingereichter
Betrag (€)]])*IF(TabA2[[#This Row],[Stich-
probe]]&gt;0,1,0)</f>
        <v>0</v>
      </c>
      <c r="Q102" s="565"/>
      <c r="R102" s="566"/>
      <c r="S102" s="549" t="str">
        <f>IF(ISERROR(VLOOKUP(TabA2[[#This Row],[Grund für Differenz]],Datenquelle!$I$3:$J$20,2,FALSE)),"",VLOOKUP(TabA2[[#This Row],[Grund für Differenz]],Datenquelle!$I$3:$J$20,2,FALSE))</f>
        <v/>
      </c>
      <c r="T102" s="539"/>
      <c r="U102" s="540"/>
      <c r="V102" s="540"/>
      <c r="W102" s="541"/>
      <c r="X102" s="541"/>
      <c r="Y102" s="541"/>
      <c r="Z102" s="541"/>
      <c r="AA102" s="541"/>
      <c r="AB102" s="541"/>
      <c r="AC102" s="562"/>
      <c r="AD102" s="550"/>
      <c r="AE102" s="550"/>
      <c r="AF102" s="550"/>
      <c r="AG102" s="550"/>
      <c r="AH102" s="550"/>
      <c r="AI102" s="550"/>
      <c r="AJ102" s="550"/>
      <c r="AK102" s="550"/>
      <c r="AL102" s="550"/>
      <c r="AM102" s="550"/>
      <c r="AN102" s="550"/>
      <c r="AO102" s="550"/>
      <c r="AP102" s="550"/>
      <c r="AQ102" s="551"/>
      <c r="AR102" s="550"/>
      <c r="AS102" s="562"/>
      <c r="AT102" s="549" t="str">
        <f>IF(OR(TabA2[[#This Row],[eingereichter
Betrag (€)]]=0,TabA2[[#This Row],[eingereichter
Betrag (€)]]=""),"",COUNTA($K$6:$K102)-COUNTIF(($K$6:$K102),0))</f>
        <v/>
      </c>
      <c r="AU102" s="552">
        <f t="shared" ca="1" si="2"/>
        <v>0.77200739488887593</v>
      </c>
      <c r="AV102" s="552">
        <f>IF(TabA2[[#This Row],[Lfd.
Nr. f.
Stich-
probe]]&lt;&gt;"",TabA2[[#This Row],[Zufalls-
zahl]],0)</f>
        <v>0</v>
      </c>
      <c r="AW102" s="563">
        <f>IF(TabA2[[#This Row],[Stich-
probe]]&gt;0,IF(TabA2[[#This Row],[Differenz
förderfähig/
eingereicht nach Prüfung ÖIF (€)]]&lt;&gt;0,1,0),0)</f>
        <v>0</v>
      </c>
      <c r="AX102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3" spans="3:50" s="60" customFormat="1">
      <c r="C103" s="549">
        <f>IF(TabA2[[#This Row],[Zufalls-
zahl wenn
lfd. Nr.]]=0,0,IF(RANK(TabA2[[#This Row],[Zufalls-
zahl wenn
lfd. Nr.]],TabA2[Zufalls-
zahl wenn
lfd. Nr.])&lt;=TabA2[[#Totals],[Zufalls-
zahl]],1,0))</f>
        <v>0</v>
      </c>
      <c r="D103" s="531" t="s">
        <v>27</v>
      </c>
      <c r="E103" s="532">
        <v>97</v>
      </c>
      <c r="F103" s="16"/>
      <c r="G103" s="77"/>
      <c r="K103" s="153"/>
      <c r="L103" s="153"/>
      <c r="M103" s="561">
        <f>(TabA2[[#This Row],[förderfähiger 
Betrag nach Prüfung ÖIF (€)]]-TabA2[[#This Row],[eingereichter
Betrag (€)]])*IF(TabA2[[#This Row],[Stich-
probe]]&gt;0,1,0)</f>
        <v>0</v>
      </c>
      <c r="Q103" s="565"/>
      <c r="R103" s="566"/>
      <c r="S103" s="549" t="str">
        <f>IF(ISERROR(VLOOKUP(TabA2[[#This Row],[Grund für Differenz]],Datenquelle!$I$3:$J$20,2,FALSE)),"",VLOOKUP(TabA2[[#This Row],[Grund für Differenz]],Datenquelle!$I$3:$J$20,2,FALSE))</f>
        <v/>
      </c>
      <c r="T103" s="539"/>
      <c r="U103" s="540"/>
      <c r="V103" s="540"/>
      <c r="W103" s="541"/>
      <c r="X103" s="541"/>
      <c r="Y103" s="541"/>
      <c r="Z103" s="541"/>
      <c r="AA103" s="541"/>
      <c r="AB103" s="541"/>
      <c r="AC103" s="562"/>
      <c r="AD103" s="550"/>
      <c r="AE103" s="550"/>
      <c r="AF103" s="550"/>
      <c r="AG103" s="550"/>
      <c r="AH103" s="550"/>
      <c r="AI103" s="550"/>
      <c r="AJ103" s="550"/>
      <c r="AK103" s="550"/>
      <c r="AL103" s="550"/>
      <c r="AM103" s="550"/>
      <c r="AN103" s="550"/>
      <c r="AO103" s="550"/>
      <c r="AP103" s="550"/>
      <c r="AQ103" s="551"/>
      <c r="AR103" s="550"/>
      <c r="AS103" s="562"/>
      <c r="AT103" s="549" t="str">
        <f>IF(OR(TabA2[[#This Row],[eingereichter
Betrag (€)]]=0,TabA2[[#This Row],[eingereichter
Betrag (€)]]=""),"",COUNTA($K$6:$K103)-COUNTIF(($K$6:$K103),0))</f>
        <v/>
      </c>
      <c r="AU103" s="552">
        <f t="shared" ca="1" si="2"/>
        <v>0.98538195047069677</v>
      </c>
      <c r="AV103" s="552">
        <f>IF(TabA2[[#This Row],[Lfd.
Nr. f.
Stich-
probe]]&lt;&gt;"",TabA2[[#This Row],[Zufalls-
zahl]],0)</f>
        <v>0</v>
      </c>
      <c r="AW103" s="563">
        <f>IF(TabA2[[#This Row],[Stich-
probe]]&gt;0,IF(TabA2[[#This Row],[Differenz
förderfähig/
eingereicht nach Prüfung ÖIF (€)]]&lt;&gt;0,1,0),0)</f>
        <v>0</v>
      </c>
      <c r="AX103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4" spans="3:50" s="60" customFormat="1">
      <c r="C104" s="549">
        <f>IF(TabA2[[#This Row],[Zufalls-
zahl wenn
lfd. Nr.]]=0,0,IF(RANK(TabA2[[#This Row],[Zufalls-
zahl wenn
lfd. Nr.]],TabA2[Zufalls-
zahl wenn
lfd. Nr.])&lt;=TabA2[[#Totals],[Zufalls-
zahl]],1,0))</f>
        <v>0</v>
      </c>
      <c r="D104" s="531" t="s">
        <v>27</v>
      </c>
      <c r="E104" s="532">
        <v>98</v>
      </c>
      <c r="F104" s="16"/>
      <c r="G104" s="77"/>
      <c r="K104" s="153"/>
      <c r="L104" s="153"/>
      <c r="M104" s="561">
        <f>(TabA2[[#This Row],[förderfähiger 
Betrag nach Prüfung ÖIF (€)]]-TabA2[[#This Row],[eingereichter
Betrag (€)]])*IF(TabA2[[#This Row],[Stich-
probe]]&gt;0,1,0)</f>
        <v>0</v>
      </c>
      <c r="Q104" s="565"/>
      <c r="R104" s="566"/>
      <c r="S104" s="549" t="str">
        <f>IF(ISERROR(VLOOKUP(TabA2[[#This Row],[Grund für Differenz]],Datenquelle!$I$3:$J$20,2,FALSE)),"",VLOOKUP(TabA2[[#This Row],[Grund für Differenz]],Datenquelle!$I$3:$J$20,2,FALSE))</f>
        <v/>
      </c>
      <c r="T104" s="539"/>
      <c r="U104" s="540"/>
      <c r="V104" s="540"/>
      <c r="W104" s="541"/>
      <c r="X104" s="541"/>
      <c r="Y104" s="541"/>
      <c r="Z104" s="541"/>
      <c r="AA104" s="541"/>
      <c r="AB104" s="541"/>
      <c r="AC104" s="562"/>
      <c r="AD104" s="550"/>
      <c r="AE104" s="550"/>
      <c r="AF104" s="550"/>
      <c r="AG104" s="550"/>
      <c r="AH104" s="550"/>
      <c r="AI104" s="550"/>
      <c r="AJ104" s="550"/>
      <c r="AK104" s="550"/>
      <c r="AL104" s="550"/>
      <c r="AM104" s="550"/>
      <c r="AN104" s="550"/>
      <c r="AO104" s="550"/>
      <c r="AP104" s="550"/>
      <c r="AQ104" s="551"/>
      <c r="AR104" s="550"/>
      <c r="AS104" s="562"/>
      <c r="AT104" s="549" t="str">
        <f>IF(OR(TabA2[[#This Row],[eingereichter
Betrag (€)]]=0,TabA2[[#This Row],[eingereichter
Betrag (€)]]=""),"",COUNTA($K$6:$K104)-COUNTIF(($K$6:$K104),0))</f>
        <v/>
      </c>
      <c r="AU104" s="552">
        <f t="shared" ca="1" si="2"/>
        <v>1.5496971523105363E-2</v>
      </c>
      <c r="AV104" s="552">
        <f>IF(TabA2[[#This Row],[Lfd.
Nr. f.
Stich-
probe]]&lt;&gt;"",TabA2[[#This Row],[Zufalls-
zahl]],0)</f>
        <v>0</v>
      </c>
      <c r="AW104" s="563">
        <f>IF(TabA2[[#This Row],[Stich-
probe]]&gt;0,IF(TabA2[[#This Row],[Differenz
förderfähig/
eingereicht nach Prüfung ÖIF (€)]]&lt;&gt;0,1,0),0)</f>
        <v>0</v>
      </c>
      <c r="AX104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5" spans="3:50" s="60" customFormat="1">
      <c r="C105" s="549">
        <f>IF(TabA2[[#This Row],[Zufalls-
zahl wenn
lfd. Nr.]]=0,0,IF(RANK(TabA2[[#This Row],[Zufalls-
zahl wenn
lfd. Nr.]],TabA2[Zufalls-
zahl wenn
lfd. Nr.])&lt;=TabA2[[#Totals],[Zufalls-
zahl]],1,0))</f>
        <v>0</v>
      </c>
      <c r="D105" s="531" t="s">
        <v>27</v>
      </c>
      <c r="E105" s="532">
        <v>99</v>
      </c>
      <c r="F105" s="16"/>
      <c r="G105" s="77"/>
      <c r="K105" s="153"/>
      <c r="L105" s="153"/>
      <c r="M105" s="561">
        <f>(TabA2[[#This Row],[förderfähiger 
Betrag nach Prüfung ÖIF (€)]]-TabA2[[#This Row],[eingereichter
Betrag (€)]])*IF(TabA2[[#This Row],[Stich-
probe]]&gt;0,1,0)</f>
        <v>0</v>
      </c>
      <c r="Q105" s="565"/>
      <c r="R105" s="566"/>
      <c r="S105" s="549" t="str">
        <f>IF(ISERROR(VLOOKUP(TabA2[[#This Row],[Grund für Differenz]],Datenquelle!$I$3:$J$20,2,FALSE)),"",VLOOKUP(TabA2[[#This Row],[Grund für Differenz]],Datenquelle!$I$3:$J$20,2,FALSE))</f>
        <v/>
      </c>
      <c r="T105" s="539"/>
      <c r="U105" s="540"/>
      <c r="V105" s="540"/>
      <c r="W105" s="541"/>
      <c r="X105" s="541"/>
      <c r="Y105" s="541"/>
      <c r="Z105" s="541"/>
      <c r="AA105" s="541"/>
      <c r="AB105" s="541"/>
      <c r="AC105" s="562"/>
      <c r="AD105" s="550"/>
      <c r="AE105" s="550"/>
      <c r="AF105" s="550"/>
      <c r="AG105" s="550"/>
      <c r="AH105" s="550"/>
      <c r="AI105" s="550"/>
      <c r="AJ105" s="550"/>
      <c r="AK105" s="550"/>
      <c r="AL105" s="550"/>
      <c r="AM105" s="550"/>
      <c r="AN105" s="550"/>
      <c r="AO105" s="550"/>
      <c r="AP105" s="550"/>
      <c r="AQ105" s="551"/>
      <c r="AR105" s="550"/>
      <c r="AS105" s="562"/>
      <c r="AT105" s="549" t="str">
        <f>IF(OR(TabA2[[#This Row],[eingereichter
Betrag (€)]]=0,TabA2[[#This Row],[eingereichter
Betrag (€)]]=""),"",COUNTA($K$6:$K105)-COUNTIF(($K$6:$K105),0))</f>
        <v/>
      </c>
      <c r="AU105" s="552">
        <f t="shared" ca="1" si="2"/>
        <v>0.30702627573681029</v>
      </c>
      <c r="AV105" s="552">
        <f>IF(TabA2[[#This Row],[Lfd.
Nr. f.
Stich-
probe]]&lt;&gt;"",TabA2[[#This Row],[Zufalls-
zahl]],0)</f>
        <v>0</v>
      </c>
      <c r="AW105" s="563">
        <f>IF(TabA2[[#This Row],[Stich-
probe]]&gt;0,IF(TabA2[[#This Row],[Differenz
förderfähig/
eingereicht nach Prüfung ÖIF (€)]]&lt;&gt;0,1,0),0)</f>
        <v>0</v>
      </c>
      <c r="AX105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6" spans="3:50" s="60" customFormat="1">
      <c r="C106" s="549">
        <f>IF(TabA2[[#This Row],[Zufalls-
zahl wenn
lfd. Nr.]]=0,0,IF(RANK(TabA2[[#This Row],[Zufalls-
zahl wenn
lfd. Nr.]],TabA2[Zufalls-
zahl wenn
lfd. Nr.])&lt;=TabA2[[#Totals],[Zufalls-
zahl]],1,0))</f>
        <v>0</v>
      </c>
      <c r="D106" s="531" t="s">
        <v>27</v>
      </c>
      <c r="E106" s="532">
        <v>100</v>
      </c>
      <c r="F106" s="16"/>
      <c r="G106" s="77"/>
      <c r="K106" s="153"/>
      <c r="L106" s="153"/>
      <c r="M106" s="561">
        <f>(TabA2[[#This Row],[förderfähiger 
Betrag nach Prüfung ÖIF (€)]]-TabA2[[#This Row],[eingereichter
Betrag (€)]])*IF(TabA2[[#This Row],[Stich-
probe]]&gt;0,1,0)</f>
        <v>0</v>
      </c>
      <c r="Q106" s="565"/>
      <c r="R106" s="566"/>
      <c r="S106" s="549" t="str">
        <f>IF(ISERROR(VLOOKUP(TabA2[[#This Row],[Grund für Differenz]],Datenquelle!$I$3:$J$20,2,FALSE)),"",VLOOKUP(TabA2[[#This Row],[Grund für Differenz]],Datenquelle!$I$3:$J$20,2,FALSE))</f>
        <v/>
      </c>
      <c r="T106" s="539"/>
      <c r="U106" s="540"/>
      <c r="V106" s="540"/>
      <c r="W106" s="541"/>
      <c r="X106" s="541"/>
      <c r="Y106" s="541"/>
      <c r="Z106" s="541"/>
      <c r="AA106" s="541"/>
      <c r="AB106" s="541"/>
      <c r="AC106" s="562"/>
      <c r="AD106" s="550"/>
      <c r="AE106" s="550"/>
      <c r="AF106" s="550"/>
      <c r="AG106" s="550"/>
      <c r="AH106" s="550"/>
      <c r="AI106" s="550"/>
      <c r="AJ106" s="550"/>
      <c r="AK106" s="550"/>
      <c r="AL106" s="550"/>
      <c r="AM106" s="550"/>
      <c r="AN106" s="550"/>
      <c r="AO106" s="550"/>
      <c r="AP106" s="550"/>
      <c r="AQ106" s="551"/>
      <c r="AR106" s="550"/>
      <c r="AS106" s="562"/>
      <c r="AT106" s="549" t="str">
        <f>IF(OR(TabA2[[#This Row],[eingereichter
Betrag (€)]]=0,TabA2[[#This Row],[eingereichter
Betrag (€)]]=""),"",COUNTA($K$6:$K106)-COUNTIF(($K$6:$K106),0))</f>
        <v/>
      </c>
      <c r="AU106" s="552">
        <f t="shared" ca="1" si="2"/>
        <v>0.84040743545117702</v>
      </c>
      <c r="AV106" s="552">
        <f>IF(TabA2[[#This Row],[Lfd.
Nr. f.
Stich-
probe]]&lt;&gt;"",TabA2[[#This Row],[Zufalls-
zahl]],0)</f>
        <v>0</v>
      </c>
      <c r="AW106" s="563">
        <f>IF(TabA2[[#This Row],[Stich-
probe]]&gt;0,IF(TabA2[[#This Row],[Differenz
förderfähig/
eingereicht nach Prüfung ÖIF (€)]]&lt;&gt;0,1,0),0)</f>
        <v>0</v>
      </c>
      <c r="AX106" s="564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7" spans="3:50">
      <c r="C107" s="355">
        <f>COUNTIF(TabA2[Stich-
probe],"&gt;0")</f>
        <v>0</v>
      </c>
      <c r="D107" s="361"/>
      <c r="E107" s="361"/>
      <c r="F107" s="362"/>
      <c r="G107" s="367"/>
      <c r="H107" s="363"/>
      <c r="I107" s="363"/>
      <c r="J107" s="363"/>
      <c r="K107" s="364">
        <f>ROUND(SUM(TabA2[eingereichter
Betrag (€)]),2)</f>
        <v>0</v>
      </c>
      <c r="L107" s="365">
        <f>ROUND(SUM(TabA2[förderfähiger 
Betrag nach Prüfung ÖIF (€)]),2)</f>
        <v>0</v>
      </c>
      <c r="M107" s="365">
        <f>ROUND(SUM(TabA2[Differenz
förderfähig/
eingereicht nach Prüfung ÖIF (€)]),2)</f>
        <v>0</v>
      </c>
      <c r="N107" s="366"/>
      <c r="O107" s="366"/>
      <c r="P107" s="366"/>
      <c r="Q107" s="138"/>
      <c r="R107" s="355"/>
      <c r="S107" s="355"/>
      <c r="T107" s="203"/>
      <c r="U107" s="207">
        <f>ROUND(SUM(TabA1[Im Rahmen der Second-Level Kontrolle aberkannter Betrag durch PB]),2)</f>
        <v>0</v>
      </c>
      <c r="V107" s="207">
        <f>ROUND(SUM(TabA2[Förderfähige Kosten nach Second-Level Kontrolle durch PB anerkannt]),2)</f>
        <v>0</v>
      </c>
      <c r="W107" s="207">
        <f>ROUND(SUM(TabA1[Im Rahmen der First-Level Kontrolle aberkannter Betrag]),2)</f>
        <v>0</v>
      </c>
      <c r="X107" s="207">
        <f>ROUND(SUM(TabA1[Differenz der nicht förderfähigen Kosten zwischen First und Second-Level Kontrolle]),2)</f>
        <v>0</v>
      </c>
      <c r="Y107" s="207">
        <f>SUBTOTAL(109,TabA2[Feststellung Prüfbehörde im Rahmen der Second-Level-Kontrolle])</f>
        <v>0</v>
      </c>
      <c r="Z107" s="388">
        <f>SUBTOTAL(109,TabA2[Nach Second-Level-Kontrolle von ZB aberkannt])</f>
        <v>0</v>
      </c>
      <c r="AA107" s="388">
        <f>SUBTOTAL(109,TabA2[Förderfähige Kosten von ZB nach Second-Level-Kontrolle anerkannt])</f>
        <v>0</v>
      </c>
      <c r="AB107" s="388">
        <f>SUBTOTAL(109,TabA2[Feststellung ZB nach Second-Level-Kontrolle])</f>
        <v>0</v>
      </c>
      <c r="AC107" s="138"/>
      <c r="AD107" s="360"/>
      <c r="AE107" s="360"/>
      <c r="AF107" s="360"/>
      <c r="AG107" s="360"/>
      <c r="AH107" s="360"/>
      <c r="AI107" s="360"/>
      <c r="AJ107" s="360"/>
      <c r="AK107" s="360"/>
      <c r="AL107" s="360"/>
      <c r="AM107" s="360"/>
      <c r="AN107" s="360"/>
      <c r="AO107" s="360"/>
      <c r="AP107" s="360"/>
      <c r="AQ107" s="139"/>
      <c r="AR107" s="360"/>
      <c r="AS107" s="138"/>
      <c r="AT107" s="355">
        <f>COUNTIF(TabA2[Lfd.
Nr. f.
Stich-
probe],"&gt;0")</f>
        <v>0</v>
      </c>
      <c r="AU107" s="356">
        <f>Stichprobe!E13</f>
        <v>0</v>
      </c>
      <c r="AV107" s="357">
        <f>COUNTIF(TabA2[Zufalls-
zahl wenn
lfd. Nr.],"&gt;0")</f>
        <v>0</v>
      </c>
      <c r="AW107" s="358">
        <f>SUM(TabA2[Fehler
(wenn
geprüft)])</f>
        <v>0</v>
      </c>
      <c r="AX107" s="359">
        <f>IF(TabA2[[#Totals],[Fehler
(wenn
geprüft)]]=0,0,SUM(TabA2[Fehler-
quote (wenn geprüft)])/TabA2[[#Totals],[Fehler
(wenn
geprüft)]])</f>
        <v>0</v>
      </c>
    </row>
  </sheetData>
  <sheetProtection algorithmName="SHA-512" hashValue="pVOkMwwfPc/KMJyyAnT8jG4P1PAeBLlsHiQrfvNiuNV9RMHy7VvCKDILndls7Eyt+AJPqP7YCcjlGNTggAi3cQ==" saltValue="xdgllHq7jjIOyOGCIaaNfA==" spinCount="100000" sheet="1" formatRows="0" insertRows="0" deleteRows="0" selectLockedCells="1" autoFilter="0"/>
  <conditionalFormatting sqref="C7:C10000">
    <cfRule type="expression" dxfId="57" priority="8">
      <formula>$C7=0</formula>
    </cfRule>
  </conditionalFormatting>
  <conditionalFormatting sqref="AD6:AR10000">
    <cfRule type="cellIs" dxfId="56" priority="7" operator="equal">
      <formula>"nein"</formula>
    </cfRule>
  </conditionalFormatting>
  <conditionalFormatting sqref="S1:AB4 S108:AB1048576 S5:S107">
    <cfRule type="cellIs" dxfId="55" priority="4" operator="equal">
      <formula>0</formula>
    </cfRule>
  </conditionalFormatting>
  <conditionalFormatting sqref="U5:AB107">
    <cfRule type="cellIs" dxfId="54" priority="1" operator="equal">
      <formula>0</formula>
    </cfRule>
  </conditionalFormatting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Datenquelle!$I$3:$I$20</xm:f>
          </x14:formula1>
          <xm:sqref>R6:R106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9ECFF"/>
    <pageSetUpPr fitToPage="1"/>
  </sheetPr>
  <dimension ref="B1:X4804"/>
  <sheetViews>
    <sheetView showGridLines="0" topLeftCell="A4768" zoomScale="90" zoomScaleNormal="90" workbookViewId="0">
      <selection activeCell="D4784" sqref="D4784:I4784"/>
    </sheetView>
  </sheetViews>
  <sheetFormatPr baseColWidth="10" defaultColWidth="11.42578125" defaultRowHeight="12.75"/>
  <cols>
    <col min="1" max="1" width="2.7109375" style="288" customWidth="1"/>
    <col min="2" max="2" width="2.7109375" style="289" customWidth="1"/>
    <col min="3" max="3" width="34.7109375" style="289" customWidth="1"/>
    <col min="4" max="15" width="13.28515625" style="289" customWidth="1"/>
    <col min="16" max="16" width="14.42578125" style="289" bestFit="1" customWidth="1"/>
    <col min="17" max="17" width="3.7109375" style="289" customWidth="1"/>
    <col min="18" max="18" width="42.7109375" style="289" customWidth="1"/>
    <col min="19" max="19" width="3.85546875" style="289" customWidth="1"/>
    <col min="20" max="20" width="3.7109375" style="289" customWidth="1"/>
    <col min="21" max="24" width="11.42578125" style="288" customWidth="1"/>
    <col min="25" max="16384" width="11.42578125" style="288"/>
  </cols>
  <sheetData>
    <row r="1" spans="2:24"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</row>
    <row r="2" spans="2:24" ht="18.75" customHeight="1"/>
    <row r="3" spans="2:24" ht="18.75" customHeight="1">
      <c r="C3" s="290" t="s">
        <v>220</v>
      </c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</row>
    <row r="4" spans="2:24" ht="18.75" customHeight="1"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</row>
    <row r="5" spans="2:24" ht="18.75" customHeight="1">
      <c r="B5" s="292"/>
      <c r="C5" s="293" t="s">
        <v>183</v>
      </c>
      <c r="D5" s="495"/>
      <c r="E5" s="495"/>
      <c r="F5" s="495"/>
      <c r="G5" s="495"/>
      <c r="H5" s="495"/>
      <c r="I5" s="495"/>
      <c r="J5" s="294"/>
      <c r="K5" s="294"/>
      <c r="L5" s="295"/>
      <c r="M5" s="294"/>
      <c r="N5" s="294"/>
      <c r="O5" s="294"/>
      <c r="P5" s="296"/>
      <c r="Q5" s="294"/>
      <c r="R5" s="296"/>
      <c r="S5" s="296"/>
    </row>
    <row r="6" spans="2:24" ht="18.75" customHeight="1">
      <c r="B6" s="292"/>
      <c r="C6" s="297" t="s">
        <v>184</v>
      </c>
      <c r="D6" s="488"/>
      <c r="E6" s="488"/>
      <c r="F6" s="488"/>
      <c r="G6" s="488"/>
      <c r="H6" s="488"/>
      <c r="I6" s="488"/>
      <c r="J6" s="294"/>
      <c r="K6" s="291"/>
      <c r="L6" s="291"/>
      <c r="M6" s="291"/>
      <c r="N6" s="291"/>
      <c r="O6" s="291"/>
      <c r="P6" s="291"/>
      <c r="Q6" s="294"/>
      <c r="R6" s="496" t="s">
        <v>185</v>
      </c>
      <c r="S6" s="496"/>
    </row>
    <row r="7" spans="2:24" ht="18.75" customHeight="1">
      <c r="B7" s="292"/>
      <c r="C7" s="297" t="s">
        <v>8</v>
      </c>
      <c r="D7" s="488"/>
      <c r="E7" s="488"/>
      <c r="F7" s="488"/>
      <c r="G7" s="488"/>
      <c r="H7" s="488"/>
      <c r="I7" s="488"/>
      <c r="J7" s="294"/>
      <c r="K7" s="291"/>
      <c r="L7" s="291"/>
      <c r="M7" s="291"/>
      <c r="N7" s="291"/>
      <c r="O7" s="291"/>
      <c r="P7" s="291"/>
      <c r="Q7" s="294"/>
      <c r="R7" s="298" t="s">
        <v>189</v>
      </c>
      <c r="S7" s="299"/>
    </row>
    <row r="8" spans="2:24" ht="18.75" customHeight="1">
      <c r="B8" s="292"/>
      <c r="C8" s="300" t="s">
        <v>172</v>
      </c>
      <c r="D8" s="488"/>
      <c r="E8" s="488"/>
      <c r="F8" s="488"/>
      <c r="G8" s="488"/>
      <c r="H8" s="488"/>
      <c r="I8" s="488"/>
      <c r="J8" s="294"/>
      <c r="K8" s="291"/>
      <c r="L8" s="291"/>
      <c r="M8" s="291"/>
      <c r="N8" s="291"/>
      <c r="O8" s="291"/>
      <c r="P8" s="291"/>
      <c r="Q8" s="294"/>
      <c r="R8" s="298" t="s">
        <v>191</v>
      </c>
      <c r="S8" s="299"/>
    </row>
    <row r="9" spans="2:24" ht="18.75" customHeight="1">
      <c r="B9" s="292"/>
      <c r="C9" s="300" t="s">
        <v>193</v>
      </c>
      <c r="D9" s="493"/>
      <c r="E9" s="493"/>
      <c r="F9" s="493"/>
      <c r="G9" s="493"/>
      <c r="H9" s="493"/>
      <c r="I9" s="493"/>
      <c r="J9" s="294"/>
      <c r="K9" s="294"/>
      <c r="L9" s="295"/>
      <c r="M9" s="294"/>
      <c r="N9" s="294"/>
      <c r="O9" s="294"/>
      <c r="P9" s="296"/>
      <c r="Q9" s="294"/>
      <c r="R9" s="298" t="s">
        <v>221</v>
      </c>
      <c r="S9" s="299"/>
    </row>
    <row r="10" spans="2:24" ht="12" customHeight="1">
      <c r="B10" s="292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</row>
    <row r="11" spans="2:24" s="308" customFormat="1" ht="18.75" customHeight="1">
      <c r="B11" s="301"/>
      <c r="C11" s="302" t="s">
        <v>187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4"/>
      <c r="P11" s="305" t="s">
        <v>188</v>
      </c>
      <c r="Q11" s="306"/>
      <c r="R11" s="494" t="s">
        <v>194</v>
      </c>
      <c r="S11" s="494"/>
      <c r="T11" s="307"/>
      <c r="V11" s="288"/>
      <c r="W11" s="288"/>
      <c r="X11" s="288"/>
    </row>
    <row r="12" spans="2:24" ht="6" customHeight="1">
      <c r="B12" s="292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294"/>
      <c r="Q12" s="294"/>
      <c r="R12" s="294"/>
      <c r="S12" s="294"/>
    </row>
    <row r="13" spans="2:24" ht="18.75" customHeight="1">
      <c r="B13" s="292"/>
      <c r="C13" s="309" t="s">
        <v>222</v>
      </c>
      <c r="D13" s="310"/>
      <c r="E13" s="310"/>
      <c r="F13" s="310"/>
      <c r="G13" s="310"/>
      <c r="H13" s="310"/>
      <c r="I13" s="310"/>
      <c r="J13" s="310"/>
      <c r="K13" s="310"/>
      <c r="L13" s="310"/>
      <c r="M13" s="310"/>
      <c r="N13" s="310"/>
      <c r="O13" s="311"/>
      <c r="P13" s="312">
        <f>SUM(D13:O13)</f>
        <v>0</v>
      </c>
      <c r="Q13" s="294"/>
      <c r="R13" s="488"/>
      <c r="S13" s="488"/>
    </row>
    <row r="14" spans="2:24" ht="18.75" customHeight="1">
      <c r="B14" s="292"/>
      <c r="C14" s="313" t="s">
        <v>196</v>
      </c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6"/>
      <c r="P14" s="312">
        <f t="shared" ref="P14:P23" si="0">SUM(D14:O14)</f>
        <v>0</v>
      </c>
      <c r="Q14" s="294"/>
      <c r="R14" s="488"/>
      <c r="S14" s="488"/>
    </row>
    <row r="15" spans="2:24" ht="18.75" customHeight="1">
      <c r="B15" s="292"/>
      <c r="C15" s="314" t="s">
        <v>223</v>
      </c>
      <c r="D15" s="310"/>
      <c r="E15" s="310"/>
      <c r="F15" s="310"/>
      <c r="G15" s="310"/>
      <c r="H15" s="310"/>
      <c r="I15" s="310"/>
      <c r="J15" s="310"/>
      <c r="K15" s="310"/>
      <c r="L15" s="310"/>
      <c r="M15" s="310"/>
      <c r="N15" s="310"/>
      <c r="O15" s="311"/>
      <c r="P15" s="312">
        <f t="shared" si="0"/>
        <v>0</v>
      </c>
      <c r="Q15" s="294"/>
      <c r="R15" s="488"/>
      <c r="S15" s="488"/>
    </row>
    <row r="16" spans="2:24" ht="18.75" customHeight="1">
      <c r="B16" s="292"/>
      <c r="C16" s="313" t="s">
        <v>206</v>
      </c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6"/>
      <c r="P16" s="312">
        <f t="shared" si="0"/>
        <v>0</v>
      </c>
      <c r="Q16" s="294"/>
      <c r="R16" s="488"/>
      <c r="S16" s="488"/>
    </row>
    <row r="17" spans="2:20" ht="18.75" customHeight="1">
      <c r="B17" s="292"/>
      <c r="C17" s="313" t="s">
        <v>207</v>
      </c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6"/>
      <c r="P17" s="312">
        <f t="shared" si="0"/>
        <v>0</v>
      </c>
      <c r="Q17" s="294"/>
      <c r="R17" s="488"/>
      <c r="S17" s="488"/>
    </row>
    <row r="18" spans="2:20" ht="18.75" customHeight="1">
      <c r="B18" s="292"/>
      <c r="C18" s="313" t="s">
        <v>209</v>
      </c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6"/>
      <c r="P18" s="312">
        <f t="shared" si="0"/>
        <v>0</v>
      </c>
      <c r="Q18" s="294"/>
      <c r="R18" s="488"/>
      <c r="S18" s="488"/>
    </row>
    <row r="19" spans="2:20" ht="18.75" customHeight="1">
      <c r="B19" s="292"/>
      <c r="C19" s="313" t="s">
        <v>210</v>
      </c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6"/>
      <c r="P19" s="312">
        <f t="shared" si="0"/>
        <v>0</v>
      </c>
      <c r="Q19" s="294"/>
      <c r="R19" s="488"/>
      <c r="S19" s="488"/>
    </row>
    <row r="20" spans="2:20" ht="18.75" customHeight="1">
      <c r="B20" s="292"/>
      <c r="C20" s="313" t="s">
        <v>211</v>
      </c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6"/>
      <c r="P20" s="312">
        <f t="shared" si="0"/>
        <v>0</v>
      </c>
      <c r="Q20" s="294"/>
      <c r="R20" s="488"/>
      <c r="S20" s="488"/>
    </row>
    <row r="21" spans="2:20" ht="18.75" customHeight="1">
      <c r="B21" s="292"/>
      <c r="C21" s="313" t="s">
        <v>212</v>
      </c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6"/>
      <c r="P21" s="312">
        <f t="shared" si="0"/>
        <v>0</v>
      </c>
      <c r="Q21" s="294"/>
      <c r="R21" s="488"/>
      <c r="S21" s="488"/>
    </row>
    <row r="22" spans="2:20" ht="18.75" customHeight="1">
      <c r="B22" s="292"/>
      <c r="C22" s="317" t="s">
        <v>224</v>
      </c>
      <c r="D22" s="318"/>
      <c r="E22" s="318"/>
      <c r="F22" s="318"/>
      <c r="G22" s="318"/>
      <c r="H22" s="318"/>
      <c r="I22" s="318"/>
      <c r="J22" s="318"/>
      <c r="K22" s="318"/>
      <c r="L22" s="318"/>
      <c r="M22" s="318"/>
      <c r="N22" s="318"/>
      <c r="O22" s="319"/>
      <c r="P22" s="320">
        <f t="shared" si="0"/>
        <v>0</v>
      </c>
      <c r="Q22" s="294"/>
      <c r="R22" s="489"/>
      <c r="S22" s="489"/>
    </row>
    <row r="23" spans="2:20" ht="18.75" customHeight="1">
      <c r="B23" s="292"/>
      <c r="C23" s="321" t="s">
        <v>216</v>
      </c>
      <c r="D23" s="322">
        <f>SUBTOTAL(9,D13:D22)</f>
        <v>0</v>
      </c>
      <c r="E23" s="322">
        <f t="shared" ref="E23:O23" si="1">SUBTOTAL(9,E13:E22)</f>
        <v>0</v>
      </c>
      <c r="F23" s="322">
        <f t="shared" si="1"/>
        <v>0</v>
      </c>
      <c r="G23" s="322">
        <f t="shared" si="1"/>
        <v>0</v>
      </c>
      <c r="H23" s="322">
        <f t="shared" si="1"/>
        <v>0</v>
      </c>
      <c r="I23" s="322">
        <f t="shared" si="1"/>
        <v>0</v>
      </c>
      <c r="J23" s="322">
        <f t="shared" si="1"/>
        <v>0</v>
      </c>
      <c r="K23" s="322">
        <f t="shared" si="1"/>
        <v>0</v>
      </c>
      <c r="L23" s="322">
        <f t="shared" si="1"/>
        <v>0</v>
      </c>
      <c r="M23" s="322">
        <f t="shared" si="1"/>
        <v>0</v>
      </c>
      <c r="N23" s="322">
        <f t="shared" si="1"/>
        <v>0</v>
      </c>
      <c r="O23" s="323">
        <f t="shared" si="1"/>
        <v>0</v>
      </c>
      <c r="P23" s="324">
        <f t="shared" si="0"/>
        <v>0</v>
      </c>
      <c r="Q23" s="294"/>
      <c r="R23" s="490"/>
      <c r="S23" s="490"/>
    </row>
    <row r="24" spans="2:20" ht="6" customHeight="1">
      <c r="B24" s="292"/>
      <c r="C24" s="294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325"/>
      <c r="S24" s="325"/>
    </row>
    <row r="25" spans="2:20" ht="18.75" customHeight="1">
      <c r="B25" s="326"/>
      <c r="C25" s="313" t="s">
        <v>217</v>
      </c>
      <c r="D25" s="327"/>
      <c r="E25" s="327"/>
      <c r="F25" s="327"/>
      <c r="G25" s="327"/>
      <c r="H25" s="327"/>
      <c r="I25" s="327"/>
      <c r="J25" s="327"/>
      <c r="K25" s="327"/>
      <c r="L25" s="327"/>
      <c r="M25" s="327"/>
      <c r="N25" s="327"/>
      <c r="O25" s="328"/>
      <c r="P25" s="329">
        <f t="shared" ref="P25:P26" si="2">SUM(D25:O25)</f>
        <v>0</v>
      </c>
      <c r="Q25" s="294"/>
      <c r="R25" s="488"/>
      <c r="S25" s="488"/>
    </row>
    <row r="26" spans="2:20" ht="18.75" customHeight="1">
      <c r="B26" s="326"/>
      <c r="C26" s="313" t="s">
        <v>218</v>
      </c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30"/>
      <c r="O26" s="331"/>
      <c r="P26" s="332">
        <f t="shared" si="2"/>
        <v>0</v>
      </c>
      <c r="Q26" s="294"/>
      <c r="R26" s="489"/>
      <c r="S26" s="489"/>
    </row>
    <row r="27" spans="2:20" s="308" customFormat="1" ht="18.75" customHeight="1">
      <c r="B27" s="301"/>
      <c r="C27" s="333"/>
      <c r="D27" s="334"/>
      <c r="E27" s="334"/>
      <c r="F27" s="334"/>
      <c r="G27" s="334"/>
      <c r="H27" s="334"/>
      <c r="I27" s="334"/>
      <c r="J27" s="334"/>
      <c r="K27" s="334"/>
      <c r="L27" s="334"/>
      <c r="M27" s="334"/>
      <c r="N27" s="491" t="s">
        <v>219</v>
      </c>
      <c r="O27" s="491"/>
      <c r="P27" s="335">
        <f>ROUND(IF(P25*P26=0,0,P23/P25*P26),2)</f>
        <v>0</v>
      </c>
      <c r="Q27" s="306"/>
      <c r="R27" s="492"/>
      <c r="S27" s="492"/>
      <c r="T27" s="307"/>
    </row>
    <row r="28" spans="2:20" ht="30" customHeight="1">
      <c r="C28" s="294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</row>
    <row r="29" spans="2:20" ht="18.75" customHeight="1">
      <c r="B29" s="292"/>
      <c r="C29" s="293" t="s">
        <v>183</v>
      </c>
      <c r="D29" s="495"/>
      <c r="E29" s="495"/>
      <c r="F29" s="495"/>
      <c r="G29" s="495"/>
      <c r="H29" s="495"/>
      <c r="I29" s="495"/>
      <c r="J29" s="294"/>
      <c r="K29" s="294"/>
      <c r="L29" s="295"/>
      <c r="M29" s="294"/>
      <c r="N29" s="294"/>
      <c r="O29" s="294"/>
      <c r="P29" s="296"/>
      <c r="Q29" s="294"/>
      <c r="R29" s="296"/>
      <c r="S29" s="296"/>
    </row>
    <row r="30" spans="2:20" ht="18.75" customHeight="1">
      <c r="B30" s="292"/>
      <c r="C30" s="297" t="s">
        <v>184</v>
      </c>
      <c r="D30" s="488"/>
      <c r="E30" s="488"/>
      <c r="F30" s="488"/>
      <c r="G30" s="488"/>
      <c r="H30" s="488"/>
      <c r="I30" s="488"/>
      <c r="J30" s="294"/>
      <c r="K30" s="291"/>
      <c r="L30" s="291"/>
      <c r="M30" s="291"/>
      <c r="N30" s="291"/>
      <c r="O30" s="291"/>
      <c r="P30" s="291"/>
      <c r="Q30" s="294"/>
      <c r="R30" s="496" t="s">
        <v>185</v>
      </c>
      <c r="S30" s="496"/>
    </row>
    <row r="31" spans="2:20" ht="18.75" customHeight="1">
      <c r="B31" s="292"/>
      <c r="C31" s="297" t="s">
        <v>8</v>
      </c>
      <c r="D31" s="488"/>
      <c r="E31" s="488"/>
      <c r="F31" s="488"/>
      <c r="G31" s="488"/>
      <c r="H31" s="488"/>
      <c r="I31" s="488"/>
      <c r="J31" s="294"/>
      <c r="K31" s="291"/>
      <c r="L31" s="291"/>
      <c r="M31" s="291"/>
      <c r="N31" s="291"/>
      <c r="O31" s="291"/>
      <c r="P31" s="291"/>
      <c r="Q31" s="294"/>
      <c r="R31" s="298" t="s">
        <v>189</v>
      </c>
      <c r="S31" s="299"/>
    </row>
    <row r="32" spans="2:20" ht="18.75" customHeight="1">
      <c r="B32" s="292"/>
      <c r="C32" s="300" t="s">
        <v>172</v>
      </c>
      <c r="D32" s="488"/>
      <c r="E32" s="488"/>
      <c r="F32" s="488"/>
      <c r="G32" s="488"/>
      <c r="H32" s="488"/>
      <c r="I32" s="488"/>
      <c r="J32" s="294"/>
      <c r="K32" s="291"/>
      <c r="L32" s="291"/>
      <c r="M32" s="291"/>
      <c r="N32" s="291"/>
      <c r="O32" s="291"/>
      <c r="P32" s="291"/>
      <c r="Q32" s="294"/>
      <c r="R32" s="298" t="s">
        <v>191</v>
      </c>
      <c r="S32" s="299"/>
    </row>
    <row r="33" spans="2:24" ht="18.75" customHeight="1">
      <c r="B33" s="292"/>
      <c r="C33" s="300" t="s">
        <v>193</v>
      </c>
      <c r="D33" s="493"/>
      <c r="E33" s="493"/>
      <c r="F33" s="493"/>
      <c r="G33" s="493"/>
      <c r="H33" s="493"/>
      <c r="I33" s="493"/>
      <c r="J33" s="294"/>
      <c r="K33" s="294"/>
      <c r="L33" s="295"/>
      <c r="M33" s="294"/>
      <c r="N33" s="294"/>
      <c r="O33" s="294"/>
      <c r="P33" s="296"/>
      <c r="Q33" s="294"/>
      <c r="R33" s="298" t="s">
        <v>221</v>
      </c>
      <c r="S33" s="299"/>
    </row>
    <row r="34" spans="2:24" ht="12" customHeight="1">
      <c r="B34" s="292"/>
      <c r="C34" s="294"/>
      <c r="D34" s="294"/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</row>
    <row r="35" spans="2:24" s="308" customFormat="1" ht="18.75" customHeight="1">
      <c r="B35" s="301"/>
      <c r="C35" s="302" t="s">
        <v>187</v>
      </c>
      <c r="D35" s="303"/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4"/>
      <c r="P35" s="305" t="s">
        <v>188</v>
      </c>
      <c r="Q35" s="306"/>
      <c r="R35" s="494" t="s">
        <v>194</v>
      </c>
      <c r="S35" s="494"/>
      <c r="T35" s="307"/>
      <c r="V35" s="288"/>
      <c r="W35" s="288"/>
      <c r="X35" s="288"/>
    </row>
    <row r="36" spans="2:24" ht="6" customHeight="1">
      <c r="B36" s="292"/>
      <c r="C36" s="294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</row>
    <row r="37" spans="2:24" ht="18.75" customHeight="1">
      <c r="B37" s="292"/>
      <c r="C37" s="309" t="s">
        <v>222</v>
      </c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1"/>
      <c r="P37" s="312">
        <f>SUM(D37:O37)</f>
        <v>0</v>
      </c>
      <c r="Q37" s="294"/>
      <c r="R37" s="488"/>
      <c r="S37" s="488"/>
    </row>
    <row r="38" spans="2:24" ht="18.75" customHeight="1">
      <c r="B38" s="292"/>
      <c r="C38" s="313" t="s">
        <v>196</v>
      </c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6"/>
      <c r="P38" s="312">
        <f t="shared" ref="P38:P47" si="3">SUM(D38:O38)</f>
        <v>0</v>
      </c>
      <c r="Q38" s="294"/>
      <c r="R38" s="488"/>
      <c r="S38" s="488"/>
    </row>
    <row r="39" spans="2:24" ht="18.75" customHeight="1">
      <c r="B39" s="292"/>
      <c r="C39" s="314" t="s">
        <v>223</v>
      </c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1"/>
      <c r="P39" s="312">
        <f t="shared" si="3"/>
        <v>0</v>
      </c>
      <c r="Q39" s="294"/>
      <c r="R39" s="488"/>
      <c r="S39" s="488"/>
    </row>
    <row r="40" spans="2:24" ht="18.75" customHeight="1">
      <c r="B40" s="292"/>
      <c r="C40" s="313" t="s">
        <v>206</v>
      </c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6"/>
      <c r="P40" s="312">
        <f t="shared" si="3"/>
        <v>0</v>
      </c>
      <c r="Q40" s="294"/>
      <c r="R40" s="488"/>
      <c r="S40" s="488"/>
    </row>
    <row r="41" spans="2:24" ht="18.75" customHeight="1">
      <c r="B41" s="292"/>
      <c r="C41" s="313" t="s">
        <v>207</v>
      </c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6"/>
      <c r="P41" s="312">
        <f t="shared" si="3"/>
        <v>0</v>
      </c>
      <c r="Q41" s="294"/>
      <c r="R41" s="488"/>
      <c r="S41" s="488"/>
    </row>
    <row r="42" spans="2:24" ht="18.75" customHeight="1">
      <c r="B42" s="292"/>
      <c r="C42" s="313" t="s">
        <v>209</v>
      </c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6"/>
      <c r="P42" s="312">
        <f t="shared" si="3"/>
        <v>0</v>
      </c>
      <c r="Q42" s="294"/>
      <c r="R42" s="488"/>
      <c r="S42" s="488"/>
    </row>
    <row r="43" spans="2:24" ht="18.75" customHeight="1">
      <c r="B43" s="292"/>
      <c r="C43" s="313" t="s">
        <v>210</v>
      </c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6"/>
      <c r="P43" s="312">
        <f t="shared" si="3"/>
        <v>0</v>
      </c>
      <c r="Q43" s="294"/>
      <c r="R43" s="488"/>
      <c r="S43" s="488"/>
    </row>
    <row r="44" spans="2:24" ht="18.75" customHeight="1">
      <c r="B44" s="292"/>
      <c r="C44" s="313" t="s">
        <v>211</v>
      </c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6"/>
      <c r="P44" s="312">
        <f t="shared" si="3"/>
        <v>0</v>
      </c>
      <c r="Q44" s="294"/>
      <c r="R44" s="488"/>
      <c r="S44" s="488"/>
    </row>
    <row r="45" spans="2:24" ht="18.75" customHeight="1">
      <c r="B45" s="292"/>
      <c r="C45" s="313" t="s">
        <v>212</v>
      </c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6"/>
      <c r="P45" s="312">
        <f t="shared" si="3"/>
        <v>0</v>
      </c>
      <c r="Q45" s="294"/>
      <c r="R45" s="488"/>
      <c r="S45" s="488"/>
    </row>
    <row r="46" spans="2:24" ht="18.75" customHeight="1">
      <c r="B46" s="292"/>
      <c r="C46" s="317" t="s">
        <v>224</v>
      </c>
      <c r="D46" s="318"/>
      <c r="E46" s="318"/>
      <c r="F46" s="318"/>
      <c r="G46" s="318"/>
      <c r="H46" s="318"/>
      <c r="I46" s="318"/>
      <c r="J46" s="318"/>
      <c r="K46" s="318"/>
      <c r="L46" s="318"/>
      <c r="M46" s="318"/>
      <c r="N46" s="318"/>
      <c r="O46" s="319"/>
      <c r="P46" s="320">
        <f t="shared" si="3"/>
        <v>0</v>
      </c>
      <c r="Q46" s="294"/>
      <c r="R46" s="489"/>
      <c r="S46" s="489"/>
    </row>
    <row r="47" spans="2:24" ht="18.75" customHeight="1">
      <c r="B47" s="292"/>
      <c r="C47" s="321" t="s">
        <v>216</v>
      </c>
      <c r="D47" s="322">
        <f>SUBTOTAL(9,D37:D46)</f>
        <v>0</v>
      </c>
      <c r="E47" s="322">
        <f t="shared" ref="E47:O47" si="4">SUBTOTAL(9,E37:E46)</f>
        <v>0</v>
      </c>
      <c r="F47" s="322">
        <f t="shared" si="4"/>
        <v>0</v>
      </c>
      <c r="G47" s="322">
        <f t="shared" si="4"/>
        <v>0</v>
      </c>
      <c r="H47" s="322">
        <f t="shared" si="4"/>
        <v>0</v>
      </c>
      <c r="I47" s="322">
        <f t="shared" si="4"/>
        <v>0</v>
      </c>
      <c r="J47" s="322">
        <f t="shared" si="4"/>
        <v>0</v>
      </c>
      <c r="K47" s="322">
        <f t="shared" si="4"/>
        <v>0</v>
      </c>
      <c r="L47" s="322">
        <f t="shared" si="4"/>
        <v>0</v>
      </c>
      <c r="M47" s="322">
        <f t="shared" si="4"/>
        <v>0</v>
      </c>
      <c r="N47" s="322">
        <f t="shared" si="4"/>
        <v>0</v>
      </c>
      <c r="O47" s="323">
        <f t="shared" si="4"/>
        <v>0</v>
      </c>
      <c r="P47" s="324">
        <f t="shared" si="3"/>
        <v>0</v>
      </c>
      <c r="Q47" s="294"/>
      <c r="R47" s="490"/>
      <c r="S47" s="490"/>
    </row>
    <row r="48" spans="2:24" ht="6" customHeight="1">
      <c r="B48" s="292"/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325"/>
      <c r="S48" s="325"/>
    </row>
    <row r="49" spans="2:24" ht="18.75" customHeight="1">
      <c r="B49" s="326"/>
      <c r="C49" s="313" t="s">
        <v>217</v>
      </c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8"/>
      <c r="P49" s="329">
        <f t="shared" ref="P49:P50" si="5">SUM(D49:O49)</f>
        <v>0</v>
      </c>
      <c r="Q49" s="294"/>
      <c r="R49" s="488"/>
      <c r="S49" s="488"/>
    </row>
    <row r="50" spans="2:24" ht="18.75" customHeight="1">
      <c r="B50" s="326"/>
      <c r="C50" s="313" t="s">
        <v>218</v>
      </c>
      <c r="D50" s="327"/>
      <c r="E50" s="327"/>
      <c r="F50" s="327"/>
      <c r="G50" s="327"/>
      <c r="H50" s="327"/>
      <c r="I50" s="327"/>
      <c r="J50" s="327"/>
      <c r="K50" s="327"/>
      <c r="L50" s="327"/>
      <c r="M50" s="327"/>
      <c r="N50" s="330"/>
      <c r="O50" s="331"/>
      <c r="P50" s="332">
        <f t="shared" si="5"/>
        <v>0</v>
      </c>
      <c r="Q50" s="294"/>
      <c r="R50" s="489"/>
      <c r="S50" s="489"/>
    </row>
    <row r="51" spans="2:24" s="308" customFormat="1" ht="18.75" customHeight="1">
      <c r="B51" s="301"/>
      <c r="C51" s="333"/>
      <c r="D51" s="334"/>
      <c r="E51" s="334"/>
      <c r="F51" s="334"/>
      <c r="G51" s="334"/>
      <c r="H51" s="334"/>
      <c r="I51" s="334"/>
      <c r="J51" s="334"/>
      <c r="K51" s="334"/>
      <c r="L51" s="334"/>
      <c r="M51" s="334"/>
      <c r="N51" s="491" t="s">
        <v>219</v>
      </c>
      <c r="O51" s="491"/>
      <c r="P51" s="335">
        <f>ROUND(IF(P49*P50=0,0,P47/P49*P50),2)</f>
        <v>0</v>
      </c>
      <c r="Q51" s="306"/>
      <c r="R51" s="492"/>
      <c r="S51" s="492"/>
      <c r="T51" s="307"/>
    </row>
    <row r="52" spans="2:24" ht="30" customHeight="1">
      <c r="C52" s="294"/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</row>
    <row r="53" spans="2:24" ht="18.75" customHeight="1">
      <c r="B53" s="292"/>
      <c r="C53" s="293" t="s">
        <v>183</v>
      </c>
      <c r="D53" s="495"/>
      <c r="E53" s="495"/>
      <c r="F53" s="495"/>
      <c r="G53" s="495"/>
      <c r="H53" s="495"/>
      <c r="I53" s="495"/>
      <c r="J53" s="294"/>
      <c r="K53" s="294"/>
      <c r="L53" s="295"/>
      <c r="M53" s="294"/>
      <c r="N53" s="294"/>
      <c r="O53" s="294"/>
      <c r="P53" s="296"/>
      <c r="Q53" s="294"/>
      <c r="R53" s="296"/>
      <c r="S53" s="296"/>
    </row>
    <row r="54" spans="2:24" ht="18.75" customHeight="1">
      <c r="B54" s="292"/>
      <c r="C54" s="297" t="s">
        <v>184</v>
      </c>
      <c r="D54" s="488"/>
      <c r="E54" s="488"/>
      <c r="F54" s="488"/>
      <c r="G54" s="488"/>
      <c r="H54" s="488"/>
      <c r="I54" s="488"/>
      <c r="J54" s="294"/>
      <c r="K54" s="291"/>
      <c r="L54" s="291"/>
      <c r="M54" s="291"/>
      <c r="N54" s="291"/>
      <c r="O54" s="291"/>
      <c r="P54" s="291"/>
      <c r="Q54" s="294"/>
      <c r="R54" s="496" t="s">
        <v>185</v>
      </c>
      <c r="S54" s="496"/>
    </row>
    <row r="55" spans="2:24" ht="18.75" customHeight="1">
      <c r="B55" s="292"/>
      <c r="C55" s="297" t="s">
        <v>8</v>
      </c>
      <c r="D55" s="488"/>
      <c r="E55" s="488"/>
      <c r="F55" s="488"/>
      <c r="G55" s="488"/>
      <c r="H55" s="488"/>
      <c r="I55" s="488"/>
      <c r="J55" s="294"/>
      <c r="K55" s="291"/>
      <c r="L55" s="291"/>
      <c r="M55" s="291"/>
      <c r="N55" s="291"/>
      <c r="O55" s="291"/>
      <c r="P55" s="291"/>
      <c r="Q55" s="294"/>
      <c r="R55" s="298" t="s">
        <v>189</v>
      </c>
      <c r="S55" s="299"/>
    </row>
    <row r="56" spans="2:24" ht="18.75" customHeight="1">
      <c r="B56" s="292"/>
      <c r="C56" s="300" t="s">
        <v>172</v>
      </c>
      <c r="D56" s="488"/>
      <c r="E56" s="488"/>
      <c r="F56" s="488"/>
      <c r="G56" s="488"/>
      <c r="H56" s="488"/>
      <c r="I56" s="488"/>
      <c r="J56" s="294"/>
      <c r="K56" s="291"/>
      <c r="L56" s="291"/>
      <c r="M56" s="291"/>
      <c r="N56" s="291"/>
      <c r="O56" s="291"/>
      <c r="P56" s="291"/>
      <c r="Q56" s="294"/>
      <c r="R56" s="298" t="s">
        <v>191</v>
      </c>
      <c r="S56" s="299"/>
    </row>
    <row r="57" spans="2:24" ht="18.75" customHeight="1">
      <c r="B57" s="292"/>
      <c r="C57" s="300" t="s">
        <v>193</v>
      </c>
      <c r="D57" s="493"/>
      <c r="E57" s="493"/>
      <c r="F57" s="493"/>
      <c r="G57" s="493"/>
      <c r="H57" s="493"/>
      <c r="I57" s="493"/>
      <c r="J57" s="294"/>
      <c r="K57" s="294"/>
      <c r="L57" s="295"/>
      <c r="M57" s="294"/>
      <c r="N57" s="294"/>
      <c r="O57" s="294"/>
      <c r="P57" s="296"/>
      <c r="Q57" s="294"/>
      <c r="R57" s="298" t="s">
        <v>221</v>
      </c>
      <c r="S57" s="299"/>
    </row>
    <row r="58" spans="2:24" ht="12" customHeight="1">
      <c r="B58" s="292"/>
      <c r="C58" s="294"/>
      <c r="D58" s="294"/>
      <c r="E58" s="294"/>
      <c r="F58" s="294"/>
      <c r="G58" s="294"/>
      <c r="H58" s="294"/>
      <c r="I58" s="294"/>
      <c r="J58" s="294"/>
      <c r="K58" s="294"/>
      <c r="L58" s="294"/>
      <c r="M58" s="294"/>
      <c r="N58" s="294"/>
      <c r="O58" s="294"/>
      <c r="P58" s="294"/>
      <c r="Q58" s="294"/>
      <c r="R58" s="294"/>
      <c r="S58" s="294"/>
    </row>
    <row r="59" spans="2:24" s="308" customFormat="1" ht="18.75" customHeight="1">
      <c r="B59" s="301"/>
      <c r="C59" s="302" t="s">
        <v>187</v>
      </c>
      <c r="D59" s="303"/>
      <c r="E59" s="303"/>
      <c r="F59" s="303"/>
      <c r="G59" s="303"/>
      <c r="H59" s="303"/>
      <c r="I59" s="303"/>
      <c r="J59" s="303"/>
      <c r="K59" s="303"/>
      <c r="L59" s="303"/>
      <c r="M59" s="303"/>
      <c r="N59" s="303"/>
      <c r="O59" s="304"/>
      <c r="P59" s="305" t="s">
        <v>188</v>
      </c>
      <c r="Q59" s="306"/>
      <c r="R59" s="494" t="s">
        <v>194</v>
      </c>
      <c r="S59" s="494"/>
      <c r="T59" s="307"/>
      <c r="V59" s="288"/>
      <c r="W59" s="288"/>
      <c r="X59" s="288"/>
    </row>
    <row r="60" spans="2:24" ht="6" customHeight="1">
      <c r="B60" s="292"/>
      <c r="C60" s="294"/>
      <c r="D60" s="294"/>
      <c r="E60" s="294"/>
      <c r="F60" s="294"/>
      <c r="G60" s="294"/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</row>
    <row r="61" spans="2:24" ht="18.75" customHeight="1">
      <c r="B61" s="292"/>
      <c r="C61" s="309" t="s">
        <v>222</v>
      </c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1"/>
      <c r="P61" s="312">
        <f>SUM(D61:O61)</f>
        <v>0</v>
      </c>
      <c r="Q61" s="294"/>
      <c r="R61" s="488"/>
      <c r="S61" s="488"/>
    </row>
    <row r="62" spans="2:24" ht="18.75" customHeight="1">
      <c r="B62" s="292"/>
      <c r="C62" s="313" t="s">
        <v>196</v>
      </c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6"/>
      <c r="P62" s="312">
        <f t="shared" ref="P62:P71" si="6">SUM(D62:O62)</f>
        <v>0</v>
      </c>
      <c r="Q62" s="294"/>
      <c r="R62" s="488"/>
      <c r="S62" s="488"/>
    </row>
    <row r="63" spans="2:24" ht="18.75" customHeight="1">
      <c r="B63" s="292"/>
      <c r="C63" s="314" t="s">
        <v>223</v>
      </c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1"/>
      <c r="P63" s="312">
        <f t="shared" si="6"/>
        <v>0</v>
      </c>
      <c r="Q63" s="294"/>
      <c r="R63" s="488"/>
      <c r="S63" s="488"/>
    </row>
    <row r="64" spans="2:24" ht="18.75" customHeight="1">
      <c r="B64" s="292"/>
      <c r="C64" s="313" t="s">
        <v>206</v>
      </c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6"/>
      <c r="P64" s="312">
        <f t="shared" si="6"/>
        <v>0</v>
      </c>
      <c r="Q64" s="294"/>
      <c r="R64" s="488"/>
      <c r="S64" s="488"/>
    </row>
    <row r="65" spans="2:20" ht="18.75" customHeight="1">
      <c r="B65" s="292"/>
      <c r="C65" s="313" t="s">
        <v>207</v>
      </c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6"/>
      <c r="P65" s="312">
        <f t="shared" si="6"/>
        <v>0</v>
      </c>
      <c r="Q65" s="294"/>
      <c r="R65" s="488"/>
      <c r="S65" s="488"/>
    </row>
    <row r="66" spans="2:20" ht="18.75" customHeight="1">
      <c r="B66" s="292"/>
      <c r="C66" s="313" t="s">
        <v>209</v>
      </c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6"/>
      <c r="P66" s="312">
        <f t="shared" si="6"/>
        <v>0</v>
      </c>
      <c r="Q66" s="294"/>
      <c r="R66" s="488"/>
      <c r="S66" s="488"/>
    </row>
    <row r="67" spans="2:20" ht="18.75" customHeight="1">
      <c r="B67" s="292"/>
      <c r="C67" s="313" t="s">
        <v>210</v>
      </c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6"/>
      <c r="P67" s="312">
        <f t="shared" si="6"/>
        <v>0</v>
      </c>
      <c r="Q67" s="294"/>
      <c r="R67" s="488"/>
      <c r="S67" s="488"/>
    </row>
    <row r="68" spans="2:20" ht="18.75" customHeight="1">
      <c r="B68" s="292"/>
      <c r="C68" s="313" t="s">
        <v>211</v>
      </c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6"/>
      <c r="P68" s="312">
        <f t="shared" si="6"/>
        <v>0</v>
      </c>
      <c r="Q68" s="294"/>
      <c r="R68" s="488"/>
      <c r="S68" s="488"/>
    </row>
    <row r="69" spans="2:20" ht="18.75" customHeight="1">
      <c r="B69" s="292"/>
      <c r="C69" s="313" t="s">
        <v>212</v>
      </c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6"/>
      <c r="P69" s="312">
        <f t="shared" si="6"/>
        <v>0</v>
      </c>
      <c r="Q69" s="294"/>
      <c r="R69" s="488"/>
      <c r="S69" s="488"/>
    </row>
    <row r="70" spans="2:20" ht="18.75" customHeight="1">
      <c r="B70" s="292"/>
      <c r="C70" s="317" t="s">
        <v>224</v>
      </c>
      <c r="D70" s="318"/>
      <c r="E70" s="318"/>
      <c r="F70" s="318"/>
      <c r="G70" s="318"/>
      <c r="H70" s="318"/>
      <c r="I70" s="318"/>
      <c r="J70" s="318"/>
      <c r="K70" s="318"/>
      <c r="L70" s="318"/>
      <c r="M70" s="318"/>
      <c r="N70" s="318"/>
      <c r="O70" s="319"/>
      <c r="P70" s="320">
        <f t="shared" si="6"/>
        <v>0</v>
      </c>
      <c r="Q70" s="294"/>
      <c r="R70" s="489"/>
      <c r="S70" s="489"/>
    </row>
    <row r="71" spans="2:20" ht="18.75" customHeight="1">
      <c r="B71" s="292"/>
      <c r="C71" s="321" t="s">
        <v>216</v>
      </c>
      <c r="D71" s="322">
        <f>SUBTOTAL(9,D61:D70)</f>
        <v>0</v>
      </c>
      <c r="E71" s="322">
        <f t="shared" ref="E71:O71" si="7">SUBTOTAL(9,E61:E70)</f>
        <v>0</v>
      </c>
      <c r="F71" s="322">
        <f t="shared" si="7"/>
        <v>0</v>
      </c>
      <c r="G71" s="322">
        <f t="shared" si="7"/>
        <v>0</v>
      </c>
      <c r="H71" s="322">
        <f t="shared" si="7"/>
        <v>0</v>
      </c>
      <c r="I71" s="322">
        <f t="shared" si="7"/>
        <v>0</v>
      </c>
      <c r="J71" s="322">
        <f t="shared" si="7"/>
        <v>0</v>
      </c>
      <c r="K71" s="322">
        <f t="shared" si="7"/>
        <v>0</v>
      </c>
      <c r="L71" s="322">
        <f t="shared" si="7"/>
        <v>0</v>
      </c>
      <c r="M71" s="322">
        <f t="shared" si="7"/>
        <v>0</v>
      </c>
      <c r="N71" s="322">
        <f t="shared" si="7"/>
        <v>0</v>
      </c>
      <c r="O71" s="323">
        <f t="shared" si="7"/>
        <v>0</v>
      </c>
      <c r="P71" s="324">
        <f t="shared" si="6"/>
        <v>0</v>
      </c>
      <c r="Q71" s="294"/>
      <c r="R71" s="490"/>
      <c r="S71" s="490"/>
    </row>
    <row r="72" spans="2:20" ht="6" customHeight="1">
      <c r="B72" s="292"/>
      <c r="C72" s="294"/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  <c r="O72" s="294"/>
      <c r="P72" s="294"/>
      <c r="Q72" s="294"/>
      <c r="R72" s="325"/>
      <c r="S72" s="325"/>
    </row>
    <row r="73" spans="2:20" ht="18.75" customHeight="1">
      <c r="B73" s="326"/>
      <c r="C73" s="313" t="s">
        <v>217</v>
      </c>
      <c r="D73" s="327"/>
      <c r="E73" s="327"/>
      <c r="F73" s="327"/>
      <c r="G73" s="327"/>
      <c r="H73" s="327"/>
      <c r="I73" s="327"/>
      <c r="J73" s="327"/>
      <c r="K73" s="327"/>
      <c r="L73" s="327"/>
      <c r="M73" s="327"/>
      <c r="N73" s="327"/>
      <c r="O73" s="328"/>
      <c r="P73" s="329">
        <f t="shared" ref="P73:P74" si="8">SUM(D73:O73)</f>
        <v>0</v>
      </c>
      <c r="Q73" s="294"/>
      <c r="R73" s="488"/>
      <c r="S73" s="488"/>
    </row>
    <row r="74" spans="2:20" ht="18.75" customHeight="1">
      <c r="B74" s="326"/>
      <c r="C74" s="313" t="s">
        <v>218</v>
      </c>
      <c r="D74" s="327"/>
      <c r="E74" s="327"/>
      <c r="F74" s="327"/>
      <c r="G74" s="327"/>
      <c r="H74" s="327"/>
      <c r="I74" s="327"/>
      <c r="J74" s="327"/>
      <c r="K74" s="327"/>
      <c r="L74" s="327"/>
      <c r="M74" s="327"/>
      <c r="N74" s="330"/>
      <c r="O74" s="331"/>
      <c r="P74" s="332">
        <f t="shared" si="8"/>
        <v>0</v>
      </c>
      <c r="Q74" s="294"/>
      <c r="R74" s="489"/>
      <c r="S74" s="489"/>
    </row>
    <row r="75" spans="2:20" s="308" customFormat="1" ht="18.75" customHeight="1">
      <c r="B75" s="301"/>
      <c r="C75" s="333"/>
      <c r="D75" s="334"/>
      <c r="E75" s="334"/>
      <c r="F75" s="334"/>
      <c r="G75" s="334"/>
      <c r="H75" s="334"/>
      <c r="I75" s="334"/>
      <c r="J75" s="334"/>
      <c r="K75" s="334"/>
      <c r="L75" s="334"/>
      <c r="M75" s="334"/>
      <c r="N75" s="491" t="s">
        <v>219</v>
      </c>
      <c r="O75" s="491"/>
      <c r="P75" s="335">
        <f>ROUND(IF(P73*P74=0,0,P71/P73*P74),2)</f>
        <v>0</v>
      </c>
      <c r="Q75" s="306"/>
      <c r="R75" s="492"/>
      <c r="S75" s="492"/>
      <c r="T75" s="307"/>
    </row>
    <row r="76" spans="2:20" ht="30" customHeight="1">
      <c r="C76" s="294"/>
      <c r="D76" s="294"/>
      <c r="E76" s="294"/>
      <c r="F76" s="294"/>
      <c r="G76" s="294"/>
      <c r="H76" s="294"/>
      <c r="I76" s="294"/>
      <c r="J76" s="294"/>
      <c r="K76" s="294"/>
      <c r="L76" s="294"/>
      <c r="M76" s="294"/>
      <c r="N76" s="294"/>
      <c r="O76" s="294"/>
      <c r="P76" s="294"/>
      <c r="Q76" s="294"/>
      <c r="R76" s="294"/>
      <c r="S76" s="294"/>
    </row>
    <row r="77" spans="2:20" ht="18.75" customHeight="1">
      <c r="B77" s="292"/>
      <c r="C77" s="293" t="s">
        <v>183</v>
      </c>
      <c r="D77" s="495"/>
      <c r="E77" s="495"/>
      <c r="F77" s="495"/>
      <c r="G77" s="495"/>
      <c r="H77" s="495"/>
      <c r="I77" s="495"/>
      <c r="J77" s="294"/>
      <c r="K77" s="294"/>
      <c r="L77" s="295"/>
      <c r="M77" s="294"/>
      <c r="N77" s="294"/>
      <c r="O77" s="294"/>
      <c r="P77" s="296"/>
      <c r="Q77" s="294"/>
      <c r="R77" s="296"/>
      <c r="S77" s="296"/>
    </row>
    <row r="78" spans="2:20" ht="18.75" customHeight="1">
      <c r="B78" s="292"/>
      <c r="C78" s="297" t="s">
        <v>184</v>
      </c>
      <c r="D78" s="488"/>
      <c r="E78" s="488"/>
      <c r="F78" s="488"/>
      <c r="G78" s="488"/>
      <c r="H78" s="488"/>
      <c r="I78" s="488"/>
      <c r="J78" s="294"/>
      <c r="K78" s="291"/>
      <c r="L78" s="291"/>
      <c r="M78" s="291"/>
      <c r="N78" s="291"/>
      <c r="O78" s="291"/>
      <c r="P78" s="291"/>
      <c r="Q78" s="294"/>
      <c r="R78" s="496" t="s">
        <v>185</v>
      </c>
      <c r="S78" s="496"/>
    </row>
    <row r="79" spans="2:20" ht="18.75" customHeight="1">
      <c r="B79" s="292"/>
      <c r="C79" s="297" t="s">
        <v>8</v>
      </c>
      <c r="D79" s="488"/>
      <c r="E79" s="488"/>
      <c r="F79" s="488"/>
      <c r="G79" s="488"/>
      <c r="H79" s="488"/>
      <c r="I79" s="488"/>
      <c r="J79" s="294"/>
      <c r="K79" s="291"/>
      <c r="L79" s="291"/>
      <c r="M79" s="291"/>
      <c r="N79" s="291"/>
      <c r="O79" s="291"/>
      <c r="P79" s="291"/>
      <c r="Q79" s="294"/>
      <c r="R79" s="298" t="s">
        <v>189</v>
      </c>
      <c r="S79" s="299"/>
    </row>
    <row r="80" spans="2:20" ht="18.75" customHeight="1">
      <c r="B80" s="292"/>
      <c r="C80" s="300" t="s">
        <v>172</v>
      </c>
      <c r="D80" s="488"/>
      <c r="E80" s="488"/>
      <c r="F80" s="488"/>
      <c r="G80" s="488"/>
      <c r="H80" s="488"/>
      <c r="I80" s="488"/>
      <c r="J80" s="294"/>
      <c r="K80" s="291"/>
      <c r="L80" s="291"/>
      <c r="M80" s="291"/>
      <c r="N80" s="291"/>
      <c r="O80" s="291"/>
      <c r="P80" s="291"/>
      <c r="Q80" s="294"/>
      <c r="R80" s="298" t="s">
        <v>191</v>
      </c>
      <c r="S80" s="299"/>
    </row>
    <row r="81" spans="2:24" ht="18.75" customHeight="1">
      <c r="B81" s="292"/>
      <c r="C81" s="300" t="s">
        <v>193</v>
      </c>
      <c r="D81" s="493"/>
      <c r="E81" s="493"/>
      <c r="F81" s="493"/>
      <c r="G81" s="493"/>
      <c r="H81" s="493"/>
      <c r="I81" s="493"/>
      <c r="J81" s="294"/>
      <c r="K81" s="294"/>
      <c r="L81" s="295"/>
      <c r="M81" s="294"/>
      <c r="N81" s="294"/>
      <c r="O81" s="294"/>
      <c r="P81" s="296"/>
      <c r="Q81" s="294"/>
      <c r="R81" s="298" t="s">
        <v>221</v>
      </c>
      <c r="S81" s="299"/>
    </row>
    <row r="82" spans="2:24" ht="12" customHeight="1">
      <c r="B82" s="292"/>
      <c r="C82" s="294"/>
      <c r="D82" s="294"/>
      <c r="E82" s="294"/>
      <c r="F82" s="294"/>
      <c r="G82" s="294"/>
      <c r="H82" s="294"/>
      <c r="I82" s="294"/>
      <c r="J82" s="294"/>
      <c r="K82" s="294"/>
      <c r="L82" s="294"/>
      <c r="M82" s="294"/>
      <c r="N82" s="294"/>
      <c r="O82" s="294"/>
      <c r="P82" s="294"/>
      <c r="Q82" s="294"/>
      <c r="R82" s="294"/>
      <c r="S82" s="294"/>
    </row>
    <row r="83" spans="2:24" s="308" customFormat="1" ht="18.75" customHeight="1">
      <c r="B83" s="301"/>
      <c r="C83" s="302" t="s">
        <v>187</v>
      </c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4"/>
      <c r="P83" s="305" t="s">
        <v>188</v>
      </c>
      <c r="Q83" s="306"/>
      <c r="R83" s="494" t="s">
        <v>194</v>
      </c>
      <c r="S83" s="494"/>
      <c r="T83" s="307"/>
      <c r="V83" s="288"/>
      <c r="W83" s="288"/>
      <c r="X83" s="288"/>
    </row>
    <row r="84" spans="2:24" ht="6" customHeight="1">
      <c r="B84" s="292"/>
      <c r="C84" s="294"/>
      <c r="D84" s="294"/>
      <c r="E84" s="294"/>
      <c r="F84" s="294"/>
      <c r="G84" s="294"/>
      <c r="H84" s="294"/>
      <c r="I84" s="294"/>
      <c r="J84" s="294"/>
      <c r="K84" s="294"/>
      <c r="L84" s="294"/>
      <c r="M84" s="294"/>
      <c r="N84" s="294"/>
      <c r="O84" s="294"/>
      <c r="P84" s="294"/>
      <c r="Q84" s="294"/>
      <c r="R84" s="294"/>
      <c r="S84" s="294"/>
    </row>
    <row r="85" spans="2:24" ht="18.75" customHeight="1">
      <c r="B85" s="292"/>
      <c r="C85" s="309" t="s">
        <v>222</v>
      </c>
      <c r="D85" s="310"/>
      <c r="E85" s="310"/>
      <c r="F85" s="310"/>
      <c r="G85" s="310"/>
      <c r="H85" s="310"/>
      <c r="I85" s="310"/>
      <c r="J85" s="310"/>
      <c r="K85" s="310"/>
      <c r="L85" s="310"/>
      <c r="M85" s="310"/>
      <c r="N85" s="310"/>
      <c r="O85" s="311"/>
      <c r="P85" s="312">
        <f>SUM(D85:O85)</f>
        <v>0</v>
      </c>
      <c r="Q85" s="294"/>
      <c r="R85" s="488"/>
      <c r="S85" s="488"/>
    </row>
    <row r="86" spans="2:24" ht="18.75" customHeight="1">
      <c r="B86" s="292"/>
      <c r="C86" s="313" t="s">
        <v>196</v>
      </c>
      <c r="D86" s="155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6"/>
      <c r="P86" s="312">
        <f t="shared" ref="P86:P95" si="9">SUM(D86:O86)</f>
        <v>0</v>
      </c>
      <c r="Q86" s="294"/>
      <c r="R86" s="488"/>
      <c r="S86" s="488"/>
    </row>
    <row r="87" spans="2:24" ht="18.75" customHeight="1">
      <c r="B87" s="292"/>
      <c r="C87" s="314" t="s">
        <v>223</v>
      </c>
      <c r="D87" s="310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11"/>
      <c r="P87" s="312">
        <f t="shared" si="9"/>
        <v>0</v>
      </c>
      <c r="Q87" s="294"/>
      <c r="R87" s="488"/>
      <c r="S87" s="488"/>
    </row>
    <row r="88" spans="2:24" ht="18.75" customHeight="1">
      <c r="B88" s="292"/>
      <c r="C88" s="313" t="s">
        <v>206</v>
      </c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6"/>
      <c r="P88" s="312">
        <f t="shared" si="9"/>
        <v>0</v>
      </c>
      <c r="Q88" s="294"/>
      <c r="R88" s="488"/>
      <c r="S88" s="488"/>
    </row>
    <row r="89" spans="2:24" ht="18.75" customHeight="1">
      <c r="B89" s="292"/>
      <c r="C89" s="313" t="s">
        <v>207</v>
      </c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6"/>
      <c r="P89" s="312">
        <f t="shared" si="9"/>
        <v>0</v>
      </c>
      <c r="Q89" s="294"/>
      <c r="R89" s="488"/>
      <c r="S89" s="488"/>
    </row>
    <row r="90" spans="2:24" ht="18.75" customHeight="1">
      <c r="B90" s="292"/>
      <c r="C90" s="313" t="s">
        <v>209</v>
      </c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6"/>
      <c r="P90" s="312">
        <f t="shared" si="9"/>
        <v>0</v>
      </c>
      <c r="Q90" s="294"/>
      <c r="R90" s="488"/>
      <c r="S90" s="488"/>
    </row>
    <row r="91" spans="2:24" ht="18.75" customHeight="1">
      <c r="B91" s="292"/>
      <c r="C91" s="313" t="s">
        <v>210</v>
      </c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6"/>
      <c r="P91" s="312">
        <f t="shared" si="9"/>
        <v>0</v>
      </c>
      <c r="Q91" s="294"/>
      <c r="R91" s="488"/>
      <c r="S91" s="488"/>
    </row>
    <row r="92" spans="2:24" ht="18.75" customHeight="1">
      <c r="B92" s="292"/>
      <c r="C92" s="313" t="s">
        <v>211</v>
      </c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6"/>
      <c r="P92" s="312">
        <f t="shared" si="9"/>
        <v>0</v>
      </c>
      <c r="Q92" s="294"/>
      <c r="R92" s="488"/>
      <c r="S92" s="488"/>
    </row>
    <row r="93" spans="2:24" ht="18.75" customHeight="1">
      <c r="B93" s="292"/>
      <c r="C93" s="313" t="s">
        <v>212</v>
      </c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6"/>
      <c r="P93" s="312">
        <f t="shared" si="9"/>
        <v>0</v>
      </c>
      <c r="Q93" s="294"/>
      <c r="R93" s="488"/>
      <c r="S93" s="488"/>
    </row>
    <row r="94" spans="2:24" ht="18.75" customHeight="1">
      <c r="B94" s="292"/>
      <c r="C94" s="317" t="s">
        <v>224</v>
      </c>
      <c r="D94" s="318"/>
      <c r="E94" s="318"/>
      <c r="F94" s="318"/>
      <c r="G94" s="318"/>
      <c r="H94" s="318"/>
      <c r="I94" s="318"/>
      <c r="J94" s="318"/>
      <c r="K94" s="318"/>
      <c r="L94" s="318"/>
      <c r="M94" s="318"/>
      <c r="N94" s="318"/>
      <c r="O94" s="319"/>
      <c r="P94" s="320">
        <f t="shared" si="9"/>
        <v>0</v>
      </c>
      <c r="Q94" s="294"/>
      <c r="R94" s="489"/>
      <c r="S94" s="489"/>
    </row>
    <row r="95" spans="2:24" ht="18.75" customHeight="1">
      <c r="B95" s="292"/>
      <c r="C95" s="321" t="s">
        <v>216</v>
      </c>
      <c r="D95" s="322">
        <f>SUBTOTAL(9,D85:D94)</f>
        <v>0</v>
      </c>
      <c r="E95" s="322">
        <f t="shared" ref="E95:O95" si="10">SUBTOTAL(9,E85:E94)</f>
        <v>0</v>
      </c>
      <c r="F95" s="322">
        <f t="shared" si="10"/>
        <v>0</v>
      </c>
      <c r="G95" s="322">
        <f t="shared" si="10"/>
        <v>0</v>
      </c>
      <c r="H95" s="322">
        <f t="shared" si="10"/>
        <v>0</v>
      </c>
      <c r="I95" s="322">
        <f t="shared" si="10"/>
        <v>0</v>
      </c>
      <c r="J95" s="322">
        <f t="shared" si="10"/>
        <v>0</v>
      </c>
      <c r="K95" s="322">
        <f t="shared" si="10"/>
        <v>0</v>
      </c>
      <c r="L95" s="322">
        <f t="shared" si="10"/>
        <v>0</v>
      </c>
      <c r="M95" s="322">
        <f t="shared" si="10"/>
        <v>0</v>
      </c>
      <c r="N95" s="322">
        <f t="shared" si="10"/>
        <v>0</v>
      </c>
      <c r="O95" s="323">
        <f t="shared" si="10"/>
        <v>0</v>
      </c>
      <c r="P95" s="324">
        <f t="shared" si="9"/>
        <v>0</v>
      </c>
      <c r="Q95" s="294"/>
      <c r="R95" s="490"/>
      <c r="S95" s="490"/>
    </row>
    <row r="96" spans="2:24" ht="6" customHeight="1">
      <c r="B96" s="292"/>
      <c r="C96" s="294"/>
      <c r="D96" s="294"/>
      <c r="E96" s="294"/>
      <c r="F96" s="294"/>
      <c r="G96" s="294"/>
      <c r="H96" s="294"/>
      <c r="I96" s="294"/>
      <c r="J96" s="294"/>
      <c r="K96" s="294"/>
      <c r="L96" s="294"/>
      <c r="M96" s="294"/>
      <c r="N96" s="294"/>
      <c r="O96" s="294"/>
      <c r="P96" s="294"/>
      <c r="Q96" s="294"/>
      <c r="R96" s="325"/>
      <c r="S96" s="325"/>
    </row>
    <row r="97" spans="2:24" ht="18.75" customHeight="1">
      <c r="B97" s="326"/>
      <c r="C97" s="313" t="s">
        <v>217</v>
      </c>
      <c r="D97" s="327"/>
      <c r="E97" s="327"/>
      <c r="F97" s="327"/>
      <c r="G97" s="327"/>
      <c r="H97" s="327"/>
      <c r="I97" s="327"/>
      <c r="J97" s="327"/>
      <c r="K97" s="327"/>
      <c r="L97" s="327"/>
      <c r="M97" s="327"/>
      <c r="N97" s="327"/>
      <c r="O97" s="328"/>
      <c r="P97" s="329">
        <f t="shared" ref="P97:P98" si="11">SUM(D97:O97)</f>
        <v>0</v>
      </c>
      <c r="Q97" s="294"/>
      <c r="R97" s="488"/>
      <c r="S97" s="488"/>
    </row>
    <row r="98" spans="2:24" ht="18.75" customHeight="1">
      <c r="B98" s="326"/>
      <c r="C98" s="313" t="s">
        <v>218</v>
      </c>
      <c r="D98" s="327"/>
      <c r="E98" s="327"/>
      <c r="F98" s="327"/>
      <c r="G98" s="327"/>
      <c r="H98" s="327"/>
      <c r="I98" s="327"/>
      <c r="J98" s="327"/>
      <c r="K98" s="327"/>
      <c r="L98" s="327"/>
      <c r="M98" s="327"/>
      <c r="N98" s="330"/>
      <c r="O98" s="331"/>
      <c r="P98" s="332">
        <f t="shared" si="11"/>
        <v>0</v>
      </c>
      <c r="Q98" s="294"/>
      <c r="R98" s="489"/>
      <c r="S98" s="489"/>
    </row>
    <row r="99" spans="2:24" s="308" customFormat="1" ht="18.75" customHeight="1">
      <c r="B99" s="301"/>
      <c r="C99" s="333"/>
      <c r="D99" s="334"/>
      <c r="E99" s="334"/>
      <c r="F99" s="334"/>
      <c r="G99" s="334"/>
      <c r="H99" s="334"/>
      <c r="I99" s="334"/>
      <c r="J99" s="334"/>
      <c r="K99" s="334"/>
      <c r="L99" s="334"/>
      <c r="M99" s="334"/>
      <c r="N99" s="491" t="s">
        <v>219</v>
      </c>
      <c r="O99" s="491"/>
      <c r="P99" s="335">
        <f>ROUND(IF(P97*P98=0,0,P95/P97*P98),2)</f>
        <v>0</v>
      </c>
      <c r="Q99" s="306"/>
      <c r="R99" s="492"/>
      <c r="S99" s="492"/>
      <c r="T99" s="307"/>
    </row>
    <row r="100" spans="2:24" ht="30" customHeight="1">
      <c r="C100" s="294"/>
      <c r="D100" s="294"/>
      <c r="E100" s="294"/>
      <c r="F100" s="294"/>
      <c r="G100" s="294"/>
      <c r="H100" s="294"/>
      <c r="I100" s="294"/>
      <c r="J100" s="294"/>
      <c r="K100" s="294"/>
      <c r="L100" s="294"/>
      <c r="M100" s="294"/>
      <c r="N100" s="294"/>
      <c r="O100" s="294"/>
      <c r="P100" s="294"/>
      <c r="Q100" s="294"/>
      <c r="R100" s="294"/>
      <c r="S100" s="294"/>
    </row>
    <row r="101" spans="2:24" ht="18.75" customHeight="1">
      <c r="B101" s="292"/>
      <c r="C101" s="293" t="s">
        <v>183</v>
      </c>
      <c r="D101" s="495"/>
      <c r="E101" s="495"/>
      <c r="F101" s="495"/>
      <c r="G101" s="495"/>
      <c r="H101" s="495"/>
      <c r="I101" s="495"/>
      <c r="J101" s="294"/>
      <c r="K101" s="294"/>
      <c r="L101" s="295"/>
      <c r="M101" s="294"/>
      <c r="N101" s="294"/>
      <c r="O101" s="294"/>
      <c r="P101" s="296"/>
      <c r="Q101" s="294"/>
      <c r="R101" s="296"/>
      <c r="S101" s="296"/>
    </row>
    <row r="102" spans="2:24" ht="18.75" customHeight="1">
      <c r="B102" s="292"/>
      <c r="C102" s="297" t="s">
        <v>184</v>
      </c>
      <c r="D102" s="488"/>
      <c r="E102" s="488"/>
      <c r="F102" s="488"/>
      <c r="G102" s="488"/>
      <c r="H102" s="488"/>
      <c r="I102" s="488"/>
      <c r="J102" s="294"/>
      <c r="K102" s="291"/>
      <c r="L102" s="291"/>
      <c r="M102" s="291"/>
      <c r="N102" s="291"/>
      <c r="O102" s="291"/>
      <c r="P102" s="291"/>
      <c r="Q102" s="294"/>
      <c r="R102" s="496" t="s">
        <v>185</v>
      </c>
      <c r="S102" s="496"/>
    </row>
    <row r="103" spans="2:24" ht="18.75" customHeight="1">
      <c r="B103" s="292"/>
      <c r="C103" s="297" t="s">
        <v>8</v>
      </c>
      <c r="D103" s="488"/>
      <c r="E103" s="488"/>
      <c r="F103" s="488"/>
      <c r="G103" s="488"/>
      <c r="H103" s="488"/>
      <c r="I103" s="488"/>
      <c r="J103" s="294"/>
      <c r="K103" s="291"/>
      <c r="L103" s="291"/>
      <c r="M103" s="291"/>
      <c r="N103" s="291"/>
      <c r="O103" s="291"/>
      <c r="P103" s="291"/>
      <c r="Q103" s="294"/>
      <c r="R103" s="298" t="s">
        <v>189</v>
      </c>
      <c r="S103" s="299"/>
    </row>
    <row r="104" spans="2:24" ht="18.75" customHeight="1">
      <c r="B104" s="292"/>
      <c r="C104" s="300" t="s">
        <v>172</v>
      </c>
      <c r="D104" s="488"/>
      <c r="E104" s="488"/>
      <c r="F104" s="488"/>
      <c r="G104" s="488"/>
      <c r="H104" s="488"/>
      <c r="I104" s="488"/>
      <c r="J104" s="294"/>
      <c r="K104" s="291"/>
      <c r="L104" s="291"/>
      <c r="M104" s="291"/>
      <c r="N104" s="291"/>
      <c r="O104" s="291"/>
      <c r="P104" s="291"/>
      <c r="Q104" s="294"/>
      <c r="R104" s="298" t="s">
        <v>191</v>
      </c>
      <c r="S104" s="299"/>
    </row>
    <row r="105" spans="2:24" ht="18.75" customHeight="1">
      <c r="B105" s="292"/>
      <c r="C105" s="300" t="s">
        <v>193</v>
      </c>
      <c r="D105" s="493"/>
      <c r="E105" s="493"/>
      <c r="F105" s="493"/>
      <c r="G105" s="493"/>
      <c r="H105" s="493"/>
      <c r="I105" s="493"/>
      <c r="J105" s="294"/>
      <c r="K105" s="294"/>
      <c r="L105" s="295"/>
      <c r="M105" s="294"/>
      <c r="N105" s="294"/>
      <c r="O105" s="294"/>
      <c r="P105" s="296"/>
      <c r="Q105" s="294"/>
      <c r="R105" s="298" t="s">
        <v>221</v>
      </c>
      <c r="S105" s="299"/>
    </row>
    <row r="106" spans="2:24" ht="12" customHeight="1">
      <c r="B106" s="292"/>
      <c r="C106" s="294"/>
      <c r="D106" s="294"/>
      <c r="E106" s="294"/>
      <c r="F106" s="294"/>
      <c r="G106" s="294"/>
      <c r="H106" s="294"/>
      <c r="I106" s="294"/>
      <c r="J106" s="294"/>
      <c r="K106" s="294"/>
      <c r="L106" s="294"/>
      <c r="M106" s="294"/>
      <c r="N106" s="294"/>
      <c r="O106" s="294"/>
      <c r="P106" s="294"/>
      <c r="Q106" s="294"/>
      <c r="R106" s="294"/>
      <c r="S106" s="294"/>
    </row>
    <row r="107" spans="2:24" s="308" customFormat="1" ht="18.75" customHeight="1">
      <c r="B107" s="301"/>
      <c r="C107" s="302" t="s">
        <v>187</v>
      </c>
      <c r="D107" s="303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4"/>
      <c r="P107" s="305" t="s">
        <v>188</v>
      </c>
      <c r="Q107" s="306"/>
      <c r="R107" s="494" t="s">
        <v>194</v>
      </c>
      <c r="S107" s="494"/>
      <c r="T107" s="307"/>
      <c r="V107" s="288"/>
      <c r="W107" s="288"/>
      <c r="X107" s="288"/>
    </row>
    <row r="108" spans="2:24" ht="6" customHeight="1">
      <c r="B108" s="292"/>
      <c r="C108" s="294"/>
      <c r="D108" s="294"/>
      <c r="E108" s="294"/>
      <c r="F108" s="294"/>
      <c r="G108" s="294"/>
      <c r="H108" s="294"/>
      <c r="I108" s="294"/>
      <c r="J108" s="294"/>
      <c r="K108" s="294"/>
      <c r="L108" s="294"/>
      <c r="M108" s="294"/>
      <c r="N108" s="294"/>
      <c r="O108" s="294"/>
      <c r="P108" s="294"/>
      <c r="Q108" s="294"/>
      <c r="R108" s="294"/>
      <c r="S108" s="294"/>
    </row>
    <row r="109" spans="2:24" ht="18.75" customHeight="1">
      <c r="B109" s="292"/>
      <c r="C109" s="309" t="s">
        <v>222</v>
      </c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1"/>
      <c r="P109" s="312">
        <f>SUM(D109:O109)</f>
        <v>0</v>
      </c>
      <c r="Q109" s="294"/>
      <c r="R109" s="488"/>
      <c r="S109" s="488"/>
    </row>
    <row r="110" spans="2:24" ht="18.75" customHeight="1">
      <c r="B110" s="292"/>
      <c r="C110" s="313" t="s">
        <v>196</v>
      </c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6"/>
      <c r="P110" s="312">
        <f t="shared" ref="P110:P119" si="12">SUM(D110:O110)</f>
        <v>0</v>
      </c>
      <c r="Q110" s="294"/>
      <c r="R110" s="488"/>
      <c r="S110" s="488"/>
    </row>
    <row r="111" spans="2:24" ht="18.75" customHeight="1">
      <c r="B111" s="292"/>
      <c r="C111" s="314" t="s">
        <v>223</v>
      </c>
      <c r="D111" s="310"/>
      <c r="E111" s="310"/>
      <c r="F111" s="310"/>
      <c r="G111" s="310"/>
      <c r="H111" s="310"/>
      <c r="I111" s="310"/>
      <c r="J111" s="310"/>
      <c r="K111" s="310"/>
      <c r="L111" s="310"/>
      <c r="M111" s="310"/>
      <c r="N111" s="310"/>
      <c r="O111" s="311"/>
      <c r="P111" s="312">
        <f t="shared" si="12"/>
        <v>0</v>
      </c>
      <c r="Q111" s="294"/>
      <c r="R111" s="488"/>
      <c r="S111" s="488"/>
    </row>
    <row r="112" spans="2:24" ht="18.75" customHeight="1">
      <c r="B112" s="292"/>
      <c r="C112" s="313" t="s">
        <v>206</v>
      </c>
      <c r="D112" s="315"/>
      <c r="E112" s="315"/>
      <c r="F112" s="315"/>
      <c r="G112" s="315"/>
      <c r="H112" s="315"/>
      <c r="I112" s="315"/>
      <c r="J112" s="315"/>
      <c r="K112" s="315"/>
      <c r="L112" s="315"/>
      <c r="M112" s="315"/>
      <c r="N112" s="315"/>
      <c r="O112" s="316"/>
      <c r="P112" s="312">
        <f t="shared" si="12"/>
        <v>0</v>
      </c>
      <c r="Q112" s="294"/>
      <c r="R112" s="488"/>
      <c r="S112" s="488"/>
    </row>
    <row r="113" spans="2:20" ht="18.75" customHeight="1">
      <c r="B113" s="292"/>
      <c r="C113" s="313" t="s">
        <v>207</v>
      </c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6"/>
      <c r="P113" s="312">
        <f t="shared" si="12"/>
        <v>0</v>
      </c>
      <c r="Q113" s="294"/>
      <c r="R113" s="488"/>
      <c r="S113" s="488"/>
    </row>
    <row r="114" spans="2:20" ht="18.75" customHeight="1">
      <c r="B114" s="292"/>
      <c r="C114" s="313" t="s">
        <v>209</v>
      </c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6"/>
      <c r="P114" s="312">
        <f t="shared" si="12"/>
        <v>0</v>
      </c>
      <c r="Q114" s="294"/>
      <c r="R114" s="488"/>
      <c r="S114" s="488"/>
    </row>
    <row r="115" spans="2:20" ht="18.75" customHeight="1">
      <c r="B115" s="292"/>
      <c r="C115" s="313" t="s">
        <v>210</v>
      </c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6"/>
      <c r="P115" s="312">
        <f t="shared" si="12"/>
        <v>0</v>
      </c>
      <c r="Q115" s="294"/>
      <c r="R115" s="488"/>
      <c r="S115" s="488"/>
    </row>
    <row r="116" spans="2:20" ht="18.75" customHeight="1">
      <c r="B116" s="292"/>
      <c r="C116" s="313" t="s">
        <v>211</v>
      </c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6"/>
      <c r="P116" s="312">
        <f t="shared" si="12"/>
        <v>0</v>
      </c>
      <c r="Q116" s="294"/>
      <c r="R116" s="488"/>
      <c r="S116" s="488"/>
    </row>
    <row r="117" spans="2:20" ht="18.75" customHeight="1">
      <c r="B117" s="292"/>
      <c r="C117" s="313" t="s">
        <v>212</v>
      </c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6"/>
      <c r="P117" s="312">
        <f t="shared" si="12"/>
        <v>0</v>
      </c>
      <c r="Q117" s="294"/>
      <c r="R117" s="488"/>
      <c r="S117" s="488"/>
    </row>
    <row r="118" spans="2:20" ht="18.75" customHeight="1">
      <c r="B118" s="292"/>
      <c r="C118" s="317" t="s">
        <v>224</v>
      </c>
      <c r="D118" s="318"/>
      <c r="E118" s="318"/>
      <c r="F118" s="318"/>
      <c r="G118" s="318"/>
      <c r="H118" s="318"/>
      <c r="I118" s="318"/>
      <c r="J118" s="318"/>
      <c r="K118" s="318"/>
      <c r="L118" s="318"/>
      <c r="M118" s="318"/>
      <c r="N118" s="318"/>
      <c r="O118" s="319"/>
      <c r="P118" s="320">
        <f t="shared" si="12"/>
        <v>0</v>
      </c>
      <c r="Q118" s="294"/>
      <c r="R118" s="489"/>
      <c r="S118" s="489"/>
    </row>
    <row r="119" spans="2:20" ht="18.75" customHeight="1">
      <c r="B119" s="292"/>
      <c r="C119" s="321" t="s">
        <v>216</v>
      </c>
      <c r="D119" s="322">
        <f>SUBTOTAL(9,D109:D118)</f>
        <v>0</v>
      </c>
      <c r="E119" s="322">
        <f t="shared" ref="E119:O119" si="13">SUBTOTAL(9,E109:E118)</f>
        <v>0</v>
      </c>
      <c r="F119" s="322">
        <f t="shared" si="13"/>
        <v>0</v>
      </c>
      <c r="G119" s="322">
        <f t="shared" si="13"/>
        <v>0</v>
      </c>
      <c r="H119" s="322">
        <f t="shared" si="13"/>
        <v>0</v>
      </c>
      <c r="I119" s="322">
        <f t="shared" si="13"/>
        <v>0</v>
      </c>
      <c r="J119" s="322">
        <f t="shared" si="13"/>
        <v>0</v>
      </c>
      <c r="K119" s="322">
        <f t="shared" si="13"/>
        <v>0</v>
      </c>
      <c r="L119" s="322">
        <f t="shared" si="13"/>
        <v>0</v>
      </c>
      <c r="M119" s="322">
        <f t="shared" si="13"/>
        <v>0</v>
      </c>
      <c r="N119" s="322">
        <f t="shared" si="13"/>
        <v>0</v>
      </c>
      <c r="O119" s="323">
        <f t="shared" si="13"/>
        <v>0</v>
      </c>
      <c r="P119" s="324">
        <f t="shared" si="12"/>
        <v>0</v>
      </c>
      <c r="Q119" s="294"/>
      <c r="R119" s="490"/>
      <c r="S119" s="490"/>
    </row>
    <row r="120" spans="2:20" ht="6" customHeight="1">
      <c r="B120" s="292"/>
      <c r="C120" s="294"/>
      <c r="D120" s="294"/>
      <c r="E120" s="294"/>
      <c r="F120" s="294"/>
      <c r="G120" s="294"/>
      <c r="H120" s="294"/>
      <c r="I120" s="294"/>
      <c r="J120" s="294"/>
      <c r="K120" s="294"/>
      <c r="L120" s="294"/>
      <c r="M120" s="294"/>
      <c r="N120" s="294"/>
      <c r="O120" s="294"/>
      <c r="P120" s="294"/>
      <c r="Q120" s="294"/>
      <c r="R120" s="325"/>
      <c r="S120" s="325"/>
    </row>
    <row r="121" spans="2:20" ht="18.75" customHeight="1">
      <c r="B121" s="326"/>
      <c r="C121" s="313" t="s">
        <v>217</v>
      </c>
      <c r="D121" s="327"/>
      <c r="E121" s="327"/>
      <c r="F121" s="327"/>
      <c r="G121" s="327"/>
      <c r="H121" s="327"/>
      <c r="I121" s="327"/>
      <c r="J121" s="327"/>
      <c r="K121" s="327"/>
      <c r="L121" s="327"/>
      <c r="M121" s="327"/>
      <c r="N121" s="327"/>
      <c r="O121" s="328"/>
      <c r="P121" s="329">
        <f t="shared" ref="P121:P122" si="14">SUM(D121:O121)</f>
        <v>0</v>
      </c>
      <c r="Q121" s="294"/>
      <c r="R121" s="488"/>
      <c r="S121" s="488"/>
    </row>
    <row r="122" spans="2:20" ht="18.75" customHeight="1">
      <c r="B122" s="326"/>
      <c r="C122" s="313" t="s">
        <v>218</v>
      </c>
      <c r="D122" s="327"/>
      <c r="E122" s="327"/>
      <c r="F122" s="327"/>
      <c r="G122" s="327"/>
      <c r="H122" s="327"/>
      <c r="I122" s="327"/>
      <c r="J122" s="327"/>
      <c r="K122" s="327"/>
      <c r="L122" s="327"/>
      <c r="M122" s="327"/>
      <c r="N122" s="330"/>
      <c r="O122" s="331"/>
      <c r="P122" s="332">
        <f t="shared" si="14"/>
        <v>0</v>
      </c>
      <c r="Q122" s="294"/>
      <c r="R122" s="489"/>
      <c r="S122" s="489"/>
    </row>
    <row r="123" spans="2:20" s="308" customFormat="1" ht="18.75" customHeight="1">
      <c r="B123" s="301"/>
      <c r="C123" s="333"/>
      <c r="D123" s="334"/>
      <c r="E123" s="334"/>
      <c r="F123" s="334"/>
      <c r="G123" s="334"/>
      <c r="H123" s="334"/>
      <c r="I123" s="334"/>
      <c r="J123" s="334"/>
      <c r="K123" s="334"/>
      <c r="L123" s="334"/>
      <c r="M123" s="334"/>
      <c r="N123" s="491" t="s">
        <v>219</v>
      </c>
      <c r="O123" s="491"/>
      <c r="P123" s="335">
        <f>ROUND(IF(P121*P122=0,0,P119/P121*P122),2)</f>
        <v>0</v>
      </c>
      <c r="Q123" s="306"/>
      <c r="R123" s="492"/>
      <c r="S123" s="492"/>
      <c r="T123" s="307"/>
    </row>
    <row r="124" spans="2:20" ht="30" customHeight="1">
      <c r="C124" s="294"/>
      <c r="D124" s="294"/>
      <c r="E124" s="294"/>
      <c r="F124" s="294"/>
      <c r="G124" s="294"/>
      <c r="H124" s="294"/>
      <c r="I124" s="294"/>
      <c r="J124" s="294"/>
      <c r="K124" s="294"/>
      <c r="L124" s="294"/>
      <c r="M124" s="294"/>
      <c r="N124" s="294"/>
      <c r="O124" s="294"/>
      <c r="P124" s="294"/>
      <c r="Q124" s="294"/>
      <c r="R124" s="294"/>
      <c r="S124" s="294"/>
    </row>
    <row r="125" spans="2:20" ht="18.75" customHeight="1">
      <c r="B125" s="292"/>
      <c r="C125" s="293" t="s">
        <v>183</v>
      </c>
      <c r="D125" s="495"/>
      <c r="E125" s="495"/>
      <c r="F125" s="495"/>
      <c r="G125" s="495"/>
      <c r="H125" s="495"/>
      <c r="I125" s="495"/>
      <c r="J125" s="294"/>
      <c r="K125" s="294"/>
      <c r="L125" s="295"/>
      <c r="M125" s="294"/>
      <c r="N125" s="294"/>
      <c r="O125" s="294"/>
      <c r="P125" s="296"/>
      <c r="Q125" s="294"/>
      <c r="R125" s="296"/>
      <c r="S125" s="296"/>
    </row>
    <row r="126" spans="2:20" ht="18.75" customHeight="1">
      <c r="B126" s="292"/>
      <c r="C126" s="297" t="s">
        <v>184</v>
      </c>
      <c r="D126" s="488"/>
      <c r="E126" s="488"/>
      <c r="F126" s="488"/>
      <c r="G126" s="488"/>
      <c r="H126" s="488"/>
      <c r="I126" s="488"/>
      <c r="J126" s="294"/>
      <c r="K126" s="291"/>
      <c r="L126" s="291"/>
      <c r="M126" s="291"/>
      <c r="N126" s="291"/>
      <c r="O126" s="291"/>
      <c r="P126" s="291"/>
      <c r="Q126" s="294"/>
      <c r="R126" s="496" t="s">
        <v>185</v>
      </c>
      <c r="S126" s="496"/>
    </row>
    <row r="127" spans="2:20" ht="18.75" customHeight="1">
      <c r="B127" s="292"/>
      <c r="C127" s="297" t="s">
        <v>8</v>
      </c>
      <c r="D127" s="488"/>
      <c r="E127" s="488"/>
      <c r="F127" s="488"/>
      <c r="G127" s="488"/>
      <c r="H127" s="488"/>
      <c r="I127" s="488"/>
      <c r="J127" s="294"/>
      <c r="K127" s="291"/>
      <c r="L127" s="291"/>
      <c r="M127" s="291"/>
      <c r="N127" s="291"/>
      <c r="O127" s="291"/>
      <c r="P127" s="291"/>
      <c r="Q127" s="294"/>
      <c r="R127" s="298" t="s">
        <v>189</v>
      </c>
      <c r="S127" s="299"/>
    </row>
    <row r="128" spans="2:20" ht="18.75" customHeight="1">
      <c r="B128" s="292"/>
      <c r="C128" s="300" t="s">
        <v>172</v>
      </c>
      <c r="D128" s="488"/>
      <c r="E128" s="488"/>
      <c r="F128" s="488"/>
      <c r="G128" s="488"/>
      <c r="H128" s="488"/>
      <c r="I128" s="488"/>
      <c r="J128" s="294"/>
      <c r="K128" s="291"/>
      <c r="L128" s="291"/>
      <c r="M128" s="291"/>
      <c r="N128" s="291"/>
      <c r="O128" s="291"/>
      <c r="P128" s="291"/>
      <c r="Q128" s="294"/>
      <c r="R128" s="298" t="s">
        <v>191</v>
      </c>
      <c r="S128" s="299"/>
    </row>
    <row r="129" spans="2:24" ht="18.75" customHeight="1">
      <c r="B129" s="292"/>
      <c r="C129" s="300" t="s">
        <v>193</v>
      </c>
      <c r="D129" s="493"/>
      <c r="E129" s="493"/>
      <c r="F129" s="493"/>
      <c r="G129" s="493"/>
      <c r="H129" s="493"/>
      <c r="I129" s="493"/>
      <c r="J129" s="294"/>
      <c r="K129" s="294"/>
      <c r="L129" s="295"/>
      <c r="M129" s="294"/>
      <c r="N129" s="294"/>
      <c r="O129" s="294"/>
      <c r="P129" s="296"/>
      <c r="Q129" s="294"/>
      <c r="R129" s="298" t="s">
        <v>221</v>
      </c>
      <c r="S129" s="299"/>
    </row>
    <row r="130" spans="2:24" ht="12" customHeight="1">
      <c r="B130" s="292"/>
      <c r="C130" s="294"/>
      <c r="D130" s="294"/>
      <c r="E130" s="294"/>
      <c r="F130" s="294"/>
      <c r="G130" s="294"/>
      <c r="H130" s="294"/>
      <c r="I130" s="294"/>
      <c r="J130" s="294"/>
      <c r="K130" s="294"/>
      <c r="L130" s="294"/>
      <c r="M130" s="294"/>
      <c r="N130" s="294"/>
      <c r="O130" s="294"/>
      <c r="P130" s="294"/>
      <c r="Q130" s="294"/>
      <c r="R130" s="294"/>
      <c r="S130" s="294"/>
    </row>
    <row r="131" spans="2:24" s="308" customFormat="1" ht="18.75" customHeight="1">
      <c r="B131" s="301"/>
      <c r="C131" s="302" t="s">
        <v>187</v>
      </c>
      <c r="D131" s="303"/>
      <c r="E131" s="303"/>
      <c r="F131" s="303"/>
      <c r="G131" s="303"/>
      <c r="H131" s="303"/>
      <c r="I131" s="303"/>
      <c r="J131" s="303"/>
      <c r="K131" s="303"/>
      <c r="L131" s="303"/>
      <c r="M131" s="303"/>
      <c r="N131" s="303"/>
      <c r="O131" s="304"/>
      <c r="P131" s="305" t="s">
        <v>188</v>
      </c>
      <c r="Q131" s="306"/>
      <c r="R131" s="494" t="s">
        <v>194</v>
      </c>
      <c r="S131" s="494"/>
      <c r="T131" s="307"/>
      <c r="V131" s="288"/>
      <c r="W131" s="288"/>
      <c r="X131" s="288"/>
    </row>
    <row r="132" spans="2:24" ht="6" customHeight="1">
      <c r="B132" s="292"/>
      <c r="C132" s="294"/>
      <c r="D132" s="294"/>
      <c r="E132" s="294"/>
      <c r="F132" s="294"/>
      <c r="G132" s="294"/>
      <c r="H132" s="294"/>
      <c r="I132" s="294"/>
      <c r="J132" s="294"/>
      <c r="K132" s="294"/>
      <c r="L132" s="294"/>
      <c r="M132" s="294"/>
      <c r="N132" s="294"/>
      <c r="O132" s="294"/>
      <c r="P132" s="294"/>
      <c r="Q132" s="294"/>
      <c r="R132" s="294"/>
      <c r="S132" s="294"/>
    </row>
    <row r="133" spans="2:24" ht="18.75" customHeight="1">
      <c r="B133" s="292"/>
      <c r="C133" s="309" t="s">
        <v>222</v>
      </c>
      <c r="D133" s="310"/>
      <c r="E133" s="310"/>
      <c r="F133" s="310"/>
      <c r="G133" s="310"/>
      <c r="H133" s="310"/>
      <c r="I133" s="310"/>
      <c r="J133" s="310"/>
      <c r="K133" s="310"/>
      <c r="L133" s="310"/>
      <c r="M133" s="310"/>
      <c r="N133" s="310"/>
      <c r="O133" s="311"/>
      <c r="P133" s="312">
        <f>SUM(D133:O133)</f>
        <v>0</v>
      </c>
      <c r="Q133" s="294"/>
      <c r="R133" s="488"/>
      <c r="S133" s="488"/>
    </row>
    <row r="134" spans="2:24" ht="18.75" customHeight="1">
      <c r="B134" s="292"/>
      <c r="C134" s="313" t="s">
        <v>196</v>
      </c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6"/>
      <c r="P134" s="312">
        <f t="shared" ref="P134:P143" si="15">SUM(D134:O134)</f>
        <v>0</v>
      </c>
      <c r="Q134" s="294"/>
      <c r="R134" s="488"/>
      <c r="S134" s="488"/>
    </row>
    <row r="135" spans="2:24" ht="18.75" customHeight="1">
      <c r="B135" s="292"/>
      <c r="C135" s="314" t="s">
        <v>223</v>
      </c>
      <c r="D135" s="310"/>
      <c r="E135" s="310"/>
      <c r="F135" s="310"/>
      <c r="G135" s="310"/>
      <c r="H135" s="310"/>
      <c r="I135" s="310"/>
      <c r="J135" s="310"/>
      <c r="K135" s="310"/>
      <c r="L135" s="310"/>
      <c r="M135" s="310"/>
      <c r="N135" s="310"/>
      <c r="O135" s="311"/>
      <c r="P135" s="312">
        <f t="shared" si="15"/>
        <v>0</v>
      </c>
      <c r="Q135" s="294"/>
      <c r="R135" s="488"/>
      <c r="S135" s="488"/>
    </row>
    <row r="136" spans="2:24" ht="18.75" customHeight="1">
      <c r="B136" s="292"/>
      <c r="C136" s="313" t="s">
        <v>206</v>
      </c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6"/>
      <c r="P136" s="312">
        <f t="shared" si="15"/>
        <v>0</v>
      </c>
      <c r="Q136" s="294"/>
      <c r="R136" s="488"/>
      <c r="S136" s="488"/>
    </row>
    <row r="137" spans="2:24" ht="18.75" customHeight="1">
      <c r="B137" s="292"/>
      <c r="C137" s="313" t="s">
        <v>207</v>
      </c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6"/>
      <c r="P137" s="312">
        <f t="shared" si="15"/>
        <v>0</v>
      </c>
      <c r="Q137" s="294"/>
      <c r="R137" s="488"/>
      <c r="S137" s="488"/>
    </row>
    <row r="138" spans="2:24" ht="18.75" customHeight="1">
      <c r="B138" s="292"/>
      <c r="C138" s="313" t="s">
        <v>209</v>
      </c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6"/>
      <c r="P138" s="312">
        <f t="shared" si="15"/>
        <v>0</v>
      </c>
      <c r="Q138" s="294"/>
      <c r="R138" s="488"/>
      <c r="S138" s="488"/>
    </row>
    <row r="139" spans="2:24" ht="18.75" customHeight="1">
      <c r="B139" s="292"/>
      <c r="C139" s="313" t="s">
        <v>210</v>
      </c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6"/>
      <c r="P139" s="312">
        <f t="shared" si="15"/>
        <v>0</v>
      </c>
      <c r="Q139" s="294"/>
      <c r="R139" s="488"/>
      <c r="S139" s="488"/>
    </row>
    <row r="140" spans="2:24" ht="18.75" customHeight="1">
      <c r="B140" s="292"/>
      <c r="C140" s="313" t="s">
        <v>211</v>
      </c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6"/>
      <c r="P140" s="312">
        <f t="shared" si="15"/>
        <v>0</v>
      </c>
      <c r="Q140" s="294"/>
      <c r="R140" s="488"/>
      <c r="S140" s="488"/>
    </row>
    <row r="141" spans="2:24" ht="18.75" customHeight="1">
      <c r="B141" s="292"/>
      <c r="C141" s="313" t="s">
        <v>212</v>
      </c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6"/>
      <c r="P141" s="312">
        <f t="shared" si="15"/>
        <v>0</v>
      </c>
      <c r="Q141" s="294"/>
      <c r="R141" s="488"/>
      <c r="S141" s="488"/>
    </row>
    <row r="142" spans="2:24" ht="18.75" customHeight="1">
      <c r="B142" s="292"/>
      <c r="C142" s="317" t="s">
        <v>224</v>
      </c>
      <c r="D142" s="318"/>
      <c r="E142" s="318"/>
      <c r="F142" s="318"/>
      <c r="G142" s="318"/>
      <c r="H142" s="318"/>
      <c r="I142" s="318"/>
      <c r="J142" s="318"/>
      <c r="K142" s="318"/>
      <c r="L142" s="318"/>
      <c r="M142" s="318"/>
      <c r="N142" s="318"/>
      <c r="O142" s="319"/>
      <c r="P142" s="320">
        <f t="shared" si="15"/>
        <v>0</v>
      </c>
      <c r="Q142" s="294"/>
      <c r="R142" s="489"/>
      <c r="S142" s="489"/>
    </row>
    <row r="143" spans="2:24" ht="18.75" customHeight="1">
      <c r="B143" s="292"/>
      <c r="C143" s="321" t="s">
        <v>216</v>
      </c>
      <c r="D143" s="322">
        <f>SUBTOTAL(9,D133:D142)</f>
        <v>0</v>
      </c>
      <c r="E143" s="322">
        <f t="shared" ref="E143:O143" si="16">SUBTOTAL(9,E133:E142)</f>
        <v>0</v>
      </c>
      <c r="F143" s="322">
        <f t="shared" si="16"/>
        <v>0</v>
      </c>
      <c r="G143" s="322">
        <f t="shared" si="16"/>
        <v>0</v>
      </c>
      <c r="H143" s="322">
        <f t="shared" si="16"/>
        <v>0</v>
      </c>
      <c r="I143" s="322">
        <f t="shared" si="16"/>
        <v>0</v>
      </c>
      <c r="J143" s="322">
        <f t="shared" si="16"/>
        <v>0</v>
      </c>
      <c r="K143" s="322">
        <f t="shared" si="16"/>
        <v>0</v>
      </c>
      <c r="L143" s="322">
        <f t="shared" si="16"/>
        <v>0</v>
      </c>
      <c r="M143" s="322">
        <f t="shared" si="16"/>
        <v>0</v>
      </c>
      <c r="N143" s="322">
        <f t="shared" si="16"/>
        <v>0</v>
      </c>
      <c r="O143" s="323">
        <f t="shared" si="16"/>
        <v>0</v>
      </c>
      <c r="P143" s="324">
        <f t="shared" si="15"/>
        <v>0</v>
      </c>
      <c r="Q143" s="294"/>
      <c r="R143" s="490"/>
      <c r="S143" s="490"/>
    </row>
    <row r="144" spans="2:24" ht="6" customHeight="1">
      <c r="B144" s="292"/>
      <c r="C144" s="294"/>
      <c r="D144" s="294"/>
      <c r="E144" s="294"/>
      <c r="F144" s="294"/>
      <c r="G144" s="294"/>
      <c r="H144" s="294"/>
      <c r="I144" s="294"/>
      <c r="J144" s="294"/>
      <c r="K144" s="294"/>
      <c r="L144" s="294"/>
      <c r="M144" s="294"/>
      <c r="N144" s="294"/>
      <c r="O144" s="294"/>
      <c r="P144" s="294"/>
      <c r="Q144" s="294"/>
      <c r="R144" s="325"/>
      <c r="S144" s="325"/>
    </row>
    <row r="145" spans="2:24" ht="18.75" customHeight="1">
      <c r="B145" s="326"/>
      <c r="C145" s="313" t="s">
        <v>217</v>
      </c>
      <c r="D145" s="327"/>
      <c r="E145" s="327"/>
      <c r="F145" s="327"/>
      <c r="G145" s="327"/>
      <c r="H145" s="327"/>
      <c r="I145" s="327"/>
      <c r="J145" s="327"/>
      <c r="K145" s="327"/>
      <c r="L145" s="327"/>
      <c r="M145" s="327"/>
      <c r="N145" s="327"/>
      <c r="O145" s="328"/>
      <c r="P145" s="329">
        <f t="shared" ref="P145:P146" si="17">SUM(D145:O145)</f>
        <v>0</v>
      </c>
      <c r="Q145" s="294"/>
      <c r="R145" s="488"/>
      <c r="S145" s="488"/>
    </row>
    <row r="146" spans="2:24" ht="18.75" customHeight="1">
      <c r="B146" s="326"/>
      <c r="C146" s="313" t="s">
        <v>218</v>
      </c>
      <c r="D146" s="327"/>
      <c r="E146" s="327"/>
      <c r="F146" s="327"/>
      <c r="G146" s="327"/>
      <c r="H146" s="327"/>
      <c r="I146" s="327"/>
      <c r="J146" s="327"/>
      <c r="K146" s="327"/>
      <c r="L146" s="327"/>
      <c r="M146" s="327"/>
      <c r="N146" s="330"/>
      <c r="O146" s="331"/>
      <c r="P146" s="332">
        <f t="shared" si="17"/>
        <v>0</v>
      </c>
      <c r="Q146" s="294"/>
      <c r="R146" s="489"/>
      <c r="S146" s="489"/>
    </row>
    <row r="147" spans="2:24" s="308" customFormat="1" ht="18.75" customHeight="1">
      <c r="B147" s="301"/>
      <c r="C147" s="333"/>
      <c r="D147" s="334"/>
      <c r="E147" s="334"/>
      <c r="F147" s="334"/>
      <c r="G147" s="334"/>
      <c r="H147" s="334"/>
      <c r="I147" s="334"/>
      <c r="J147" s="334"/>
      <c r="K147" s="334"/>
      <c r="L147" s="334"/>
      <c r="M147" s="334"/>
      <c r="N147" s="491" t="s">
        <v>219</v>
      </c>
      <c r="O147" s="491"/>
      <c r="P147" s="335">
        <f>ROUND(IF(P145*P146=0,0,P143/P145*P146),2)</f>
        <v>0</v>
      </c>
      <c r="Q147" s="306"/>
      <c r="R147" s="492"/>
      <c r="S147" s="492"/>
      <c r="T147" s="307"/>
    </row>
    <row r="148" spans="2:24" ht="30" customHeight="1">
      <c r="C148" s="294"/>
      <c r="D148" s="294"/>
      <c r="E148" s="294"/>
      <c r="F148" s="294"/>
      <c r="G148" s="294"/>
      <c r="H148" s="294"/>
      <c r="I148" s="294"/>
      <c r="J148" s="294"/>
      <c r="K148" s="294"/>
      <c r="L148" s="294"/>
      <c r="M148" s="294"/>
      <c r="N148" s="294"/>
      <c r="O148" s="294"/>
      <c r="P148" s="294"/>
      <c r="Q148" s="294"/>
      <c r="R148" s="294"/>
      <c r="S148" s="294"/>
    </row>
    <row r="149" spans="2:24" ht="18.75" customHeight="1">
      <c r="B149" s="292"/>
      <c r="C149" s="293" t="s">
        <v>183</v>
      </c>
      <c r="D149" s="495"/>
      <c r="E149" s="495"/>
      <c r="F149" s="495"/>
      <c r="G149" s="495"/>
      <c r="H149" s="495"/>
      <c r="I149" s="495"/>
      <c r="J149" s="294"/>
      <c r="K149" s="294"/>
      <c r="L149" s="295"/>
      <c r="M149" s="294"/>
      <c r="N149" s="294"/>
      <c r="O149" s="294"/>
      <c r="P149" s="296"/>
      <c r="Q149" s="294"/>
      <c r="R149" s="296"/>
      <c r="S149" s="296"/>
    </row>
    <row r="150" spans="2:24" ht="18.75" customHeight="1">
      <c r="B150" s="292"/>
      <c r="C150" s="297" t="s">
        <v>184</v>
      </c>
      <c r="D150" s="488"/>
      <c r="E150" s="488"/>
      <c r="F150" s="488"/>
      <c r="G150" s="488"/>
      <c r="H150" s="488"/>
      <c r="I150" s="488"/>
      <c r="J150" s="294"/>
      <c r="K150" s="291"/>
      <c r="L150" s="291"/>
      <c r="M150" s="291"/>
      <c r="N150" s="291"/>
      <c r="O150" s="291"/>
      <c r="P150" s="291"/>
      <c r="Q150" s="294"/>
      <c r="R150" s="496" t="s">
        <v>185</v>
      </c>
      <c r="S150" s="496"/>
    </row>
    <row r="151" spans="2:24" ht="18.75" customHeight="1">
      <c r="B151" s="292"/>
      <c r="C151" s="297" t="s">
        <v>8</v>
      </c>
      <c r="D151" s="488"/>
      <c r="E151" s="488"/>
      <c r="F151" s="488"/>
      <c r="G151" s="488"/>
      <c r="H151" s="488"/>
      <c r="I151" s="488"/>
      <c r="J151" s="294"/>
      <c r="K151" s="291"/>
      <c r="L151" s="291"/>
      <c r="M151" s="291"/>
      <c r="N151" s="291"/>
      <c r="O151" s="291"/>
      <c r="P151" s="291"/>
      <c r="Q151" s="294"/>
      <c r="R151" s="298" t="s">
        <v>189</v>
      </c>
      <c r="S151" s="299"/>
    </row>
    <row r="152" spans="2:24" ht="18.75" customHeight="1">
      <c r="B152" s="292"/>
      <c r="C152" s="300" t="s">
        <v>172</v>
      </c>
      <c r="D152" s="488"/>
      <c r="E152" s="488"/>
      <c r="F152" s="488"/>
      <c r="G152" s="488"/>
      <c r="H152" s="488"/>
      <c r="I152" s="488"/>
      <c r="J152" s="294"/>
      <c r="K152" s="291"/>
      <c r="L152" s="291"/>
      <c r="M152" s="291"/>
      <c r="N152" s="291"/>
      <c r="O152" s="291"/>
      <c r="P152" s="291"/>
      <c r="Q152" s="294"/>
      <c r="R152" s="298" t="s">
        <v>191</v>
      </c>
      <c r="S152" s="299"/>
    </row>
    <row r="153" spans="2:24" ht="18.75" customHeight="1">
      <c r="B153" s="292"/>
      <c r="C153" s="300" t="s">
        <v>193</v>
      </c>
      <c r="D153" s="493"/>
      <c r="E153" s="493"/>
      <c r="F153" s="493"/>
      <c r="G153" s="493"/>
      <c r="H153" s="493"/>
      <c r="I153" s="493"/>
      <c r="J153" s="294"/>
      <c r="K153" s="294"/>
      <c r="L153" s="295"/>
      <c r="M153" s="294"/>
      <c r="N153" s="294"/>
      <c r="O153" s="294"/>
      <c r="P153" s="296"/>
      <c r="Q153" s="294"/>
      <c r="R153" s="298" t="s">
        <v>221</v>
      </c>
      <c r="S153" s="299"/>
    </row>
    <row r="154" spans="2:24" ht="12" customHeight="1">
      <c r="B154" s="292"/>
      <c r="C154" s="294"/>
      <c r="D154" s="294"/>
      <c r="E154" s="294"/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</row>
    <row r="155" spans="2:24" s="308" customFormat="1" ht="18.75" customHeight="1">
      <c r="B155" s="301"/>
      <c r="C155" s="302" t="s">
        <v>187</v>
      </c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4"/>
      <c r="P155" s="305" t="s">
        <v>188</v>
      </c>
      <c r="Q155" s="306"/>
      <c r="R155" s="494" t="s">
        <v>194</v>
      </c>
      <c r="S155" s="494"/>
      <c r="T155" s="307"/>
      <c r="V155" s="288"/>
      <c r="W155" s="288"/>
      <c r="X155" s="288"/>
    </row>
    <row r="156" spans="2:24" ht="6" customHeight="1">
      <c r="B156" s="292"/>
      <c r="C156" s="294"/>
      <c r="D156" s="294"/>
      <c r="E156" s="294"/>
      <c r="F156" s="294"/>
      <c r="G156" s="294"/>
      <c r="H156" s="294"/>
      <c r="I156" s="294"/>
      <c r="J156" s="294"/>
      <c r="K156" s="294"/>
      <c r="L156" s="294"/>
      <c r="M156" s="294"/>
      <c r="N156" s="294"/>
      <c r="O156" s="294"/>
      <c r="P156" s="294"/>
      <c r="Q156" s="294"/>
      <c r="R156" s="294"/>
      <c r="S156" s="294"/>
    </row>
    <row r="157" spans="2:24" ht="18.75" customHeight="1">
      <c r="B157" s="292"/>
      <c r="C157" s="309" t="s">
        <v>222</v>
      </c>
      <c r="D157" s="310"/>
      <c r="E157" s="310"/>
      <c r="F157" s="310"/>
      <c r="G157" s="310"/>
      <c r="H157" s="310"/>
      <c r="I157" s="310"/>
      <c r="J157" s="310"/>
      <c r="K157" s="310"/>
      <c r="L157" s="310"/>
      <c r="M157" s="310"/>
      <c r="N157" s="310"/>
      <c r="O157" s="311"/>
      <c r="P157" s="312">
        <f>SUM(D157:O157)</f>
        <v>0</v>
      </c>
      <c r="Q157" s="294"/>
      <c r="R157" s="488"/>
      <c r="S157" s="488"/>
    </row>
    <row r="158" spans="2:24" ht="18.75" customHeight="1">
      <c r="B158" s="292"/>
      <c r="C158" s="313" t="s">
        <v>196</v>
      </c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6"/>
      <c r="P158" s="312">
        <f t="shared" ref="P158:P167" si="18">SUM(D158:O158)</f>
        <v>0</v>
      </c>
      <c r="Q158" s="294"/>
      <c r="R158" s="488"/>
      <c r="S158" s="488"/>
    </row>
    <row r="159" spans="2:24" ht="18.75" customHeight="1">
      <c r="B159" s="292"/>
      <c r="C159" s="314" t="s">
        <v>223</v>
      </c>
      <c r="D159" s="310"/>
      <c r="E159" s="310"/>
      <c r="F159" s="310"/>
      <c r="G159" s="310"/>
      <c r="H159" s="310"/>
      <c r="I159" s="310"/>
      <c r="J159" s="310"/>
      <c r="K159" s="310"/>
      <c r="L159" s="310"/>
      <c r="M159" s="310"/>
      <c r="N159" s="310"/>
      <c r="O159" s="311"/>
      <c r="P159" s="312">
        <f t="shared" si="18"/>
        <v>0</v>
      </c>
      <c r="Q159" s="294"/>
      <c r="R159" s="488"/>
      <c r="S159" s="488"/>
    </row>
    <row r="160" spans="2:24" ht="18.75" customHeight="1">
      <c r="B160" s="292"/>
      <c r="C160" s="313" t="s">
        <v>206</v>
      </c>
      <c r="D160" s="315"/>
      <c r="E160" s="315"/>
      <c r="F160" s="315"/>
      <c r="G160" s="315"/>
      <c r="H160" s="315"/>
      <c r="I160" s="315"/>
      <c r="J160" s="315"/>
      <c r="K160" s="315"/>
      <c r="L160" s="315"/>
      <c r="M160" s="315"/>
      <c r="N160" s="315"/>
      <c r="O160" s="316"/>
      <c r="P160" s="312">
        <f t="shared" si="18"/>
        <v>0</v>
      </c>
      <c r="Q160" s="294"/>
      <c r="R160" s="488"/>
      <c r="S160" s="488"/>
    </row>
    <row r="161" spans="2:20" ht="18.75" customHeight="1">
      <c r="B161" s="292"/>
      <c r="C161" s="313" t="s">
        <v>207</v>
      </c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6"/>
      <c r="P161" s="312">
        <f t="shared" si="18"/>
        <v>0</v>
      </c>
      <c r="Q161" s="294"/>
      <c r="R161" s="488"/>
      <c r="S161" s="488"/>
    </row>
    <row r="162" spans="2:20" ht="18.75" customHeight="1">
      <c r="B162" s="292"/>
      <c r="C162" s="313" t="s">
        <v>209</v>
      </c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6"/>
      <c r="P162" s="312">
        <f t="shared" si="18"/>
        <v>0</v>
      </c>
      <c r="Q162" s="294"/>
      <c r="R162" s="488"/>
      <c r="S162" s="488"/>
    </row>
    <row r="163" spans="2:20" ht="18.75" customHeight="1">
      <c r="B163" s="292"/>
      <c r="C163" s="313" t="s">
        <v>210</v>
      </c>
      <c r="D163" s="315"/>
      <c r="E163" s="315"/>
      <c r="F163" s="315"/>
      <c r="G163" s="315"/>
      <c r="H163" s="315"/>
      <c r="I163" s="315"/>
      <c r="J163" s="315"/>
      <c r="K163" s="315"/>
      <c r="L163" s="315"/>
      <c r="M163" s="315"/>
      <c r="N163" s="315"/>
      <c r="O163" s="316"/>
      <c r="P163" s="312">
        <f t="shared" si="18"/>
        <v>0</v>
      </c>
      <c r="Q163" s="294"/>
      <c r="R163" s="488"/>
      <c r="S163" s="488"/>
    </row>
    <row r="164" spans="2:20" ht="18.75" customHeight="1">
      <c r="B164" s="292"/>
      <c r="C164" s="313" t="s">
        <v>211</v>
      </c>
      <c r="D164" s="315"/>
      <c r="E164" s="315"/>
      <c r="F164" s="315"/>
      <c r="G164" s="315"/>
      <c r="H164" s="315"/>
      <c r="I164" s="315"/>
      <c r="J164" s="315"/>
      <c r="K164" s="315"/>
      <c r="L164" s="315"/>
      <c r="M164" s="315"/>
      <c r="N164" s="315"/>
      <c r="O164" s="316"/>
      <c r="P164" s="312">
        <f t="shared" si="18"/>
        <v>0</v>
      </c>
      <c r="Q164" s="294"/>
      <c r="R164" s="488"/>
      <c r="S164" s="488"/>
    </row>
    <row r="165" spans="2:20" ht="18.75" customHeight="1">
      <c r="B165" s="292"/>
      <c r="C165" s="313" t="s">
        <v>212</v>
      </c>
      <c r="D165" s="315"/>
      <c r="E165" s="315"/>
      <c r="F165" s="315"/>
      <c r="G165" s="315"/>
      <c r="H165" s="315"/>
      <c r="I165" s="315"/>
      <c r="J165" s="315"/>
      <c r="K165" s="315"/>
      <c r="L165" s="315"/>
      <c r="M165" s="315"/>
      <c r="N165" s="315"/>
      <c r="O165" s="316"/>
      <c r="P165" s="312">
        <f t="shared" si="18"/>
        <v>0</v>
      </c>
      <c r="Q165" s="294"/>
      <c r="R165" s="488"/>
      <c r="S165" s="488"/>
    </row>
    <row r="166" spans="2:20" ht="18.75" customHeight="1">
      <c r="B166" s="292"/>
      <c r="C166" s="317" t="s">
        <v>224</v>
      </c>
      <c r="D166" s="318"/>
      <c r="E166" s="318"/>
      <c r="F166" s="318"/>
      <c r="G166" s="318"/>
      <c r="H166" s="318"/>
      <c r="I166" s="318"/>
      <c r="J166" s="318"/>
      <c r="K166" s="318"/>
      <c r="L166" s="318"/>
      <c r="M166" s="318"/>
      <c r="N166" s="318"/>
      <c r="O166" s="319"/>
      <c r="P166" s="320">
        <f t="shared" si="18"/>
        <v>0</v>
      </c>
      <c r="Q166" s="294"/>
      <c r="R166" s="489"/>
      <c r="S166" s="489"/>
    </row>
    <row r="167" spans="2:20" ht="18.75" customHeight="1">
      <c r="B167" s="292"/>
      <c r="C167" s="321" t="s">
        <v>216</v>
      </c>
      <c r="D167" s="322">
        <f>SUBTOTAL(9,D157:D166)</f>
        <v>0</v>
      </c>
      <c r="E167" s="322">
        <f t="shared" ref="E167:O167" si="19">SUBTOTAL(9,E157:E166)</f>
        <v>0</v>
      </c>
      <c r="F167" s="322">
        <f t="shared" si="19"/>
        <v>0</v>
      </c>
      <c r="G167" s="322">
        <f t="shared" si="19"/>
        <v>0</v>
      </c>
      <c r="H167" s="322">
        <f t="shared" si="19"/>
        <v>0</v>
      </c>
      <c r="I167" s="322">
        <f t="shared" si="19"/>
        <v>0</v>
      </c>
      <c r="J167" s="322">
        <f t="shared" si="19"/>
        <v>0</v>
      </c>
      <c r="K167" s="322">
        <f t="shared" si="19"/>
        <v>0</v>
      </c>
      <c r="L167" s="322">
        <f t="shared" si="19"/>
        <v>0</v>
      </c>
      <c r="M167" s="322">
        <f t="shared" si="19"/>
        <v>0</v>
      </c>
      <c r="N167" s="322">
        <f t="shared" si="19"/>
        <v>0</v>
      </c>
      <c r="O167" s="323">
        <f t="shared" si="19"/>
        <v>0</v>
      </c>
      <c r="P167" s="324">
        <f t="shared" si="18"/>
        <v>0</v>
      </c>
      <c r="Q167" s="294"/>
      <c r="R167" s="490"/>
      <c r="S167" s="490"/>
    </row>
    <row r="168" spans="2:20" ht="6" customHeight="1">
      <c r="B168" s="292"/>
      <c r="C168" s="294"/>
      <c r="D168" s="294"/>
      <c r="E168" s="294"/>
      <c r="F168" s="294"/>
      <c r="G168" s="294"/>
      <c r="H168" s="294"/>
      <c r="I168" s="294"/>
      <c r="J168" s="294"/>
      <c r="K168" s="294"/>
      <c r="L168" s="294"/>
      <c r="M168" s="294"/>
      <c r="N168" s="294"/>
      <c r="O168" s="294"/>
      <c r="P168" s="294"/>
      <c r="Q168" s="294"/>
      <c r="R168" s="325"/>
      <c r="S168" s="325"/>
    </row>
    <row r="169" spans="2:20" ht="18.75" customHeight="1">
      <c r="B169" s="326"/>
      <c r="C169" s="313" t="s">
        <v>217</v>
      </c>
      <c r="D169" s="327"/>
      <c r="E169" s="327"/>
      <c r="F169" s="327"/>
      <c r="G169" s="327"/>
      <c r="H169" s="327"/>
      <c r="I169" s="327"/>
      <c r="J169" s="327"/>
      <c r="K169" s="327"/>
      <c r="L169" s="327"/>
      <c r="M169" s="327"/>
      <c r="N169" s="327"/>
      <c r="O169" s="328"/>
      <c r="P169" s="329">
        <f t="shared" ref="P169:P170" si="20">SUM(D169:O169)</f>
        <v>0</v>
      </c>
      <c r="Q169" s="294"/>
      <c r="R169" s="488"/>
      <c r="S169" s="488"/>
    </row>
    <row r="170" spans="2:20" ht="18.75" customHeight="1">
      <c r="B170" s="326"/>
      <c r="C170" s="313" t="s">
        <v>218</v>
      </c>
      <c r="D170" s="327"/>
      <c r="E170" s="327"/>
      <c r="F170" s="327"/>
      <c r="G170" s="327"/>
      <c r="H170" s="327"/>
      <c r="I170" s="327"/>
      <c r="J170" s="327"/>
      <c r="K170" s="327"/>
      <c r="L170" s="327"/>
      <c r="M170" s="327"/>
      <c r="N170" s="330"/>
      <c r="O170" s="331"/>
      <c r="P170" s="332">
        <f t="shared" si="20"/>
        <v>0</v>
      </c>
      <c r="Q170" s="294"/>
      <c r="R170" s="489"/>
      <c r="S170" s="489"/>
    </row>
    <row r="171" spans="2:20" s="308" customFormat="1" ht="18.75" customHeight="1">
      <c r="B171" s="301"/>
      <c r="C171" s="333"/>
      <c r="D171" s="334"/>
      <c r="E171" s="334"/>
      <c r="F171" s="334"/>
      <c r="G171" s="334"/>
      <c r="H171" s="334"/>
      <c r="I171" s="334"/>
      <c r="J171" s="334"/>
      <c r="K171" s="334"/>
      <c r="L171" s="334"/>
      <c r="M171" s="334"/>
      <c r="N171" s="491" t="s">
        <v>219</v>
      </c>
      <c r="O171" s="491"/>
      <c r="P171" s="335">
        <f>ROUND(IF(P169*P170=0,0,P167/P169*P170),2)</f>
        <v>0</v>
      </c>
      <c r="Q171" s="306"/>
      <c r="R171" s="492"/>
      <c r="S171" s="492"/>
      <c r="T171" s="307"/>
    </row>
    <row r="172" spans="2:20" ht="30" customHeight="1">
      <c r="C172" s="294"/>
      <c r="D172" s="294"/>
      <c r="E172" s="294"/>
      <c r="F172" s="294"/>
      <c r="G172" s="294"/>
      <c r="H172" s="294"/>
      <c r="I172" s="294"/>
      <c r="J172" s="294"/>
      <c r="K172" s="294"/>
      <c r="L172" s="294"/>
      <c r="M172" s="294"/>
      <c r="N172" s="294"/>
      <c r="O172" s="294"/>
      <c r="P172" s="294"/>
      <c r="Q172" s="294"/>
      <c r="R172" s="294"/>
      <c r="S172" s="294"/>
    </row>
    <row r="173" spans="2:20" ht="18.75" customHeight="1">
      <c r="B173" s="292"/>
      <c r="C173" s="293" t="s">
        <v>183</v>
      </c>
      <c r="D173" s="495"/>
      <c r="E173" s="495"/>
      <c r="F173" s="495"/>
      <c r="G173" s="495"/>
      <c r="H173" s="495"/>
      <c r="I173" s="495"/>
      <c r="J173" s="294"/>
      <c r="K173" s="294"/>
      <c r="L173" s="295"/>
      <c r="M173" s="294"/>
      <c r="N173" s="294"/>
      <c r="O173" s="294"/>
      <c r="P173" s="296"/>
      <c r="Q173" s="294"/>
      <c r="R173" s="296"/>
      <c r="S173" s="296"/>
    </row>
    <row r="174" spans="2:20" ht="18.75" customHeight="1">
      <c r="B174" s="292"/>
      <c r="C174" s="297" t="s">
        <v>184</v>
      </c>
      <c r="D174" s="488"/>
      <c r="E174" s="488"/>
      <c r="F174" s="488"/>
      <c r="G174" s="488"/>
      <c r="H174" s="488"/>
      <c r="I174" s="488"/>
      <c r="J174" s="294"/>
      <c r="K174" s="291"/>
      <c r="L174" s="291"/>
      <c r="M174" s="291"/>
      <c r="N174" s="291"/>
      <c r="O174" s="291"/>
      <c r="P174" s="291"/>
      <c r="Q174" s="294"/>
      <c r="R174" s="496" t="s">
        <v>185</v>
      </c>
      <c r="S174" s="496"/>
    </row>
    <row r="175" spans="2:20" ht="18.75" customHeight="1">
      <c r="B175" s="292"/>
      <c r="C175" s="297" t="s">
        <v>8</v>
      </c>
      <c r="D175" s="488"/>
      <c r="E175" s="488"/>
      <c r="F175" s="488"/>
      <c r="G175" s="488"/>
      <c r="H175" s="488"/>
      <c r="I175" s="488"/>
      <c r="J175" s="294"/>
      <c r="K175" s="291"/>
      <c r="L175" s="291"/>
      <c r="M175" s="291"/>
      <c r="N175" s="291"/>
      <c r="O175" s="291"/>
      <c r="P175" s="291"/>
      <c r="Q175" s="294"/>
      <c r="R175" s="298" t="s">
        <v>189</v>
      </c>
      <c r="S175" s="299"/>
    </row>
    <row r="176" spans="2:20" ht="18.75" customHeight="1">
      <c r="B176" s="292"/>
      <c r="C176" s="300" t="s">
        <v>172</v>
      </c>
      <c r="D176" s="488"/>
      <c r="E176" s="488"/>
      <c r="F176" s="488"/>
      <c r="G176" s="488"/>
      <c r="H176" s="488"/>
      <c r="I176" s="488"/>
      <c r="J176" s="294"/>
      <c r="K176" s="291"/>
      <c r="L176" s="291"/>
      <c r="M176" s="291"/>
      <c r="N176" s="291"/>
      <c r="O176" s="291"/>
      <c r="P176" s="291"/>
      <c r="Q176" s="294"/>
      <c r="R176" s="298" t="s">
        <v>191</v>
      </c>
      <c r="S176" s="299"/>
    </row>
    <row r="177" spans="2:24" ht="18.75" customHeight="1">
      <c r="B177" s="292"/>
      <c r="C177" s="300" t="s">
        <v>193</v>
      </c>
      <c r="D177" s="493"/>
      <c r="E177" s="493"/>
      <c r="F177" s="493"/>
      <c r="G177" s="493"/>
      <c r="H177" s="493"/>
      <c r="I177" s="493"/>
      <c r="J177" s="294"/>
      <c r="K177" s="294"/>
      <c r="L177" s="295"/>
      <c r="M177" s="294"/>
      <c r="N177" s="294"/>
      <c r="O177" s="294"/>
      <c r="P177" s="296"/>
      <c r="Q177" s="294"/>
      <c r="R177" s="298" t="s">
        <v>221</v>
      </c>
      <c r="S177" s="299"/>
    </row>
    <row r="178" spans="2:24" ht="12" customHeight="1">
      <c r="B178" s="292"/>
      <c r="C178" s="294"/>
      <c r="D178" s="294"/>
      <c r="E178" s="294"/>
      <c r="F178" s="294"/>
      <c r="G178" s="294"/>
      <c r="H178" s="294"/>
      <c r="I178" s="294"/>
      <c r="J178" s="294"/>
      <c r="K178" s="294"/>
      <c r="L178" s="294"/>
      <c r="M178" s="294"/>
      <c r="N178" s="294"/>
      <c r="O178" s="294"/>
      <c r="P178" s="294"/>
      <c r="Q178" s="294"/>
      <c r="R178" s="294"/>
      <c r="S178" s="294"/>
    </row>
    <row r="179" spans="2:24" s="308" customFormat="1" ht="18.75" customHeight="1">
      <c r="B179" s="301"/>
      <c r="C179" s="302" t="s">
        <v>187</v>
      </c>
      <c r="D179" s="303"/>
      <c r="E179" s="303"/>
      <c r="F179" s="303"/>
      <c r="G179" s="303"/>
      <c r="H179" s="303"/>
      <c r="I179" s="303"/>
      <c r="J179" s="303"/>
      <c r="K179" s="303"/>
      <c r="L179" s="303"/>
      <c r="M179" s="303"/>
      <c r="N179" s="303"/>
      <c r="O179" s="304"/>
      <c r="P179" s="305" t="s">
        <v>188</v>
      </c>
      <c r="Q179" s="306"/>
      <c r="R179" s="494" t="s">
        <v>194</v>
      </c>
      <c r="S179" s="494"/>
      <c r="T179" s="307"/>
      <c r="V179" s="288"/>
      <c r="W179" s="288"/>
      <c r="X179" s="288"/>
    </row>
    <row r="180" spans="2:24" ht="6" customHeight="1">
      <c r="B180" s="292"/>
      <c r="C180" s="294"/>
      <c r="D180" s="294"/>
      <c r="E180" s="294"/>
      <c r="F180" s="294"/>
      <c r="G180" s="294"/>
      <c r="H180" s="294"/>
      <c r="I180" s="294"/>
      <c r="J180" s="294"/>
      <c r="K180" s="294"/>
      <c r="L180" s="294"/>
      <c r="M180" s="294"/>
      <c r="N180" s="294"/>
      <c r="O180" s="294"/>
      <c r="P180" s="294"/>
      <c r="Q180" s="294"/>
      <c r="R180" s="294"/>
      <c r="S180" s="294"/>
    </row>
    <row r="181" spans="2:24" ht="18.75" customHeight="1">
      <c r="B181" s="292"/>
      <c r="C181" s="309" t="s">
        <v>222</v>
      </c>
      <c r="D181" s="310"/>
      <c r="E181" s="310"/>
      <c r="F181" s="310"/>
      <c r="G181" s="310"/>
      <c r="H181" s="310"/>
      <c r="I181" s="310"/>
      <c r="J181" s="310"/>
      <c r="K181" s="310"/>
      <c r="L181" s="310"/>
      <c r="M181" s="310"/>
      <c r="N181" s="310"/>
      <c r="O181" s="311"/>
      <c r="P181" s="312">
        <f>SUM(D181:O181)</f>
        <v>0</v>
      </c>
      <c r="Q181" s="294"/>
      <c r="R181" s="488"/>
      <c r="S181" s="488"/>
    </row>
    <row r="182" spans="2:24" ht="18.75" customHeight="1">
      <c r="B182" s="292"/>
      <c r="C182" s="313" t="s">
        <v>196</v>
      </c>
      <c r="D182" s="155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56"/>
      <c r="P182" s="312">
        <f t="shared" ref="P182:P191" si="21">SUM(D182:O182)</f>
        <v>0</v>
      </c>
      <c r="Q182" s="294"/>
      <c r="R182" s="488"/>
      <c r="S182" s="488"/>
    </row>
    <row r="183" spans="2:24" ht="18.75" customHeight="1">
      <c r="B183" s="292"/>
      <c r="C183" s="314" t="s">
        <v>223</v>
      </c>
      <c r="D183" s="310"/>
      <c r="E183" s="310"/>
      <c r="F183" s="310"/>
      <c r="G183" s="310"/>
      <c r="H183" s="310"/>
      <c r="I183" s="310"/>
      <c r="J183" s="310"/>
      <c r="K183" s="310"/>
      <c r="L183" s="310"/>
      <c r="M183" s="310"/>
      <c r="N183" s="310"/>
      <c r="O183" s="311"/>
      <c r="P183" s="312">
        <f t="shared" si="21"/>
        <v>0</v>
      </c>
      <c r="Q183" s="294"/>
      <c r="R183" s="488"/>
      <c r="S183" s="488"/>
    </row>
    <row r="184" spans="2:24" ht="18.75" customHeight="1">
      <c r="B184" s="292"/>
      <c r="C184" s="313" t="s">
        <v>206</v>
      </c>
      <c r="D184" s="315"/>
      <c r="E184" s="315"/>
      <c r="F184" s="315"/>
      <c r="G184" s="315"/>
      <c r="H184" s="315"/>
      <c r="I184" s="315"/>
      <c r="J184" s="315"/>
      <c r="K184" s="315"/>
      <c r="L184" s="315"/>
      <c r="M184" s="315"/>
      <c r="N184" s="315"/>
      <c r="O184" s="316"/>
      <c r="P184" s="312">
        <f t="shared" si="21"/>
        <v>0</v>
      </c>
      <c r="Q184" s="294"/>
      <c r="R184" s="488"/>
      <c r="S184" s="488"/>
    </row>
    <row r="185" spans="2:24" ht="18.75" customHeight="1">
      <c r="B185" s="292"/>
      <c r="C185" s="313" t="s">
        <v>207</v>
      </c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6"/>
      <c r="P185" s="312">
        <f t="shared" si="21"/>
        <v>0</v>
      </c>
      <c r="Q185" s="294"/>
      <c r="R185" s="488"/>
      <c r="S185" s="488"/>
    </row>
    <row r="186" spans="2:24" ht="18.75" customHeight="1">
      <c r="B186" s="292"/>
      <c r="C186" s="313" t="s">
        <v>209</v>
      </c>
      <c r="D186" s="315"/>
      <c r="E186" s="315"/>
      <c r="F186" s="315"/>
      <c r="G186" s="315"/>
      <c r="H186" s="315"/>
      <c r="I186" s="315"/>
      <c r="J186" s="315"/>
      <c r="K186" s="315"/>
      <c r="L186" s="315"/>
      <c r="M186" s="315"/>
      <c r="N186" s="315"/>
      <c r="O186" s="316"/>
      <c r="P186" s="312">
        <f t="shared" si="21"/>
        <v>0</v>
      </c>
      <c r="Q186" s="294"/>
      <c r="R186" s="488"/>
      <c r="S186" s="488"/>
    </row>
    <row r="187" spans="2:24" ht="18.75" customHeight="1">
      <c r="B187" s="292"/>
      <c r="C187" s="313" t="s">
        <v>210</v>
      </c>
      <c r="D187" s="315"/>
      <c r="E187" s="315"/>
      <c r="F187" s="315"/>
      <c r="G187" s="315"/>
      <c r="H187" s="315"/>
      <c r="I187" s="315"/>
      <c r="J187" s="315"/>
      <c r="K187" s="315"/>
      <c r="L187" s="315"/>
      <c r="M187" s="315"/>
      <c r="N187" s="315"/>
      <c r="O187" s="316"/>
      <c r="P187" s="312">
        <f t="shared" si="21"/>
        <v>0</v>
      </c>
      <c r="Q187" s="294"/>
      <c r="R187" s="488"/>
      <c r="S187" s="488"/>
    </row>
    <row r="188" spans="2:24" ht="18.75" customHeight="1">
      <c r="B188" s="292"/>
      <c r="C188" s="313" t="s">
        <v>211</v>
      </c>
      <c r="D188" s="315"/>
      <c r="E188" s="315"/>
      <c r="F188" s="315"/>
      <c r="G188" s="315"/>
      <c r="H188" s="315"/>
      <c r="I188" s="315"/>
      <c r="J188" s="315"/>
      <c r="K188" s="315"/>
      <c r="L188" s="315"/>
      <c r="M188" s="315"/>
      <c r="N188" s="315"/>
      <c r="O188" s="316"/>
      <c r="P188" s="312">
        <f t="shared" si="21"/>
        <v>0</v>
      </c>
      <c r="Q188" s="294"/>
      <c r="R188" s="488"/>
      <c r="S188" s="488"/>
    </row>
    <row r="189" spans="2:24" ht="18.75" customHeight="1">
      <c r="B189" s="292"/>
      <c r="C189" s="313" t="s">
        <v>212</v>
      </c>
      <c r="D189" s="315"/>
      <c r="E189" s="315"/>
      <c r="F189" s="315"/>
      <c r="G189" s="315"/>
      <c r="H189" s="315"/>
      <c r="I189" s="315"/>
      <c r="J189" s="315"/>
      <c r="K189" s="315"/>
      <c r="L189" s="315"/>
      <c r="M189" s="315"/>
      <c r="N189" s="315"/>
      <c r="O189" s="316"/>
      <c r="P189" s="312">
        <f t="shared" si="21"/>
        <v>0</v>
      </c>
      <c r="Q189" s="294"/>
      <c r="R189" s="488"/>
      <c r="S189" s="488"/>
    </row>
    <row r="190" spans="2:24" ht="18.75" customHeight="1">
      <c r="B190" s="292"/>
      <c r="C190" s="317" t="s">
        <v>224</v>
      </c>
      <c r="D190" s="318"/>
      <c r="E190" s="318"/>
      <c r="F190" s="318"/>
      <c r="G190" s="318"/>
      <c r="H190" s="318"/>
      <c r="I190" s="318"/>
      <c r="J190" s="318"/>
      <c r="K190" s="318"/>
      <c r="L190" s="318"/>
      <c r="M190" s="318"/>
      <c r="N190" s="318"/>
      <c r="O190" s="319"/>
      <c r="P190" s="320">
        <f t="shared" si="21"/>
        <v>0</v>
      </c>
      <c r="Q190" s="294"/>
      <c r="R190" s="489"/>
      <c r="S190" s="489"/>
    </row>
    <row r="191" spans="2:24" ht="18.75" customHeight="1">
      <c r="B191" s="292"/>
      <c r="C191" s="321" t="s">
        <v>216</v>
      </c>
      <c r="D191" s="322">
        <f>SUBTOTAL(9,D181:D190)</f>
        <v>0</v>
      </c>
      <c r="E191" s="322">
        <f t="shared" ref="E191:O191" si="22">SUBTOTAL(9,E181:E190)</f>
        <v>0</v>
      </c>
      <c r="F191" s="322">
        <f t="shared" si="22"/>
        <v>0</v>
      </c>
      <c r="G191" s="322">
        <f t="shared" si="22"/>
        <v>0</v>
      </c>
      <c r="H191" s="322">
        <f t="shared" si="22"/>
        <v>0</v>
      </c>
      <c r="I191" s="322">
        <f t="shared" si="22"/>
        <v>0</v>
      </c>
      <c r="J191" s="322">
        <f t="shared" si="22"/>
        <v>0</v>
      </c>
      <c r="K191" s="322">
        <f t="shared" si="22"/>
        <v>0</v>
      </c>
      <c r="L191" s="322">
        <f t="shared" si="22"/>
        <v>0</v>
      </c>
      <c r="M191" s="322">
        <f t="shared" si="22"/>
        <v>0</v>
      </c>
      <c r="N191" s="322">
        <f t="shared" si="22"/>
        <v>0</v>
      </c>
      <c r="O191" s="323">
        <f t="shared" si="22"/>
        <v>0</v>
      </c>
      <c r="P191" s="324">
        <f t="shared" si="21"/>
        <v>0</v>
      </c>
      <c r="Q191" s="294"/>
      <c r="R191" s="490"/>
      <c r="S191" s="490"/>
    </row>
    <row r="192" spans="2:24" ht="6" customHeight="1">
      <c r="B192" s="292"/>
      <c r="C192" s="294"/>
      <c r="D192" s="294"/>
      <c r="E192" s="294"/>
      <c r="F192" s="294"/>
      <c r="G192" s="294"/>
      <c r="H192" s="294"/>
      <c r="I192" s="294"/>
      <c r="J192" s="294"/>
      <c r="K192" s="294"/>
      <c r="L192" s="294"/>
      <c r="M192" s="294"/>
      <c r="N192" s="294"/>
      <c r="O192" s="294"/>
      <c r="P192" s="294"/>
      <c r="Q192" s="294"/>
      <c r="R192" s="325"/>
      <c r="S192" s="325"/>
    </row>
    <row r="193" spans="2:24" ht="18.75" customHeight="1">
      <c r="B193" s="326"/>
      <c r="C193" s="313" t="s">
        <v>217</v>
      </c>
      <c r="D193" s="327"/>
      <c r="E193" s="327"/>
      <c r="F193" s="327"/>
      <c r="G193" s="327"/>
      <c r="H193" s="327"/>
      <c r="I193" s="327"/>
      <c r="J193" s="327"/>
      <c r="K193" s="327"/>
      <c r="L193" s="327"/>
      <c r="M193" s="327"/>
      <c r="N193" s="327"/>
      <c r="O193" s="328"/>
      <c r="P193" s="329">
        <f t="shared" ref="P193:P194" si="23">SUM(D193:O193)</f>
        <v>0</v>
      </c>
      <c r="Q193" s="294"/>
      <c r="R193" s="488"/>
      <c r="S193" s="488"/>
    </row>
    <row r="194" spans="2:24" ht="18.75" customHeight="1">
      <c r="B194" s="326"/>
      <c r="C194" s="313" t="s">
        <v>218</v>
      </c>
      <c r="D194" s="327"/>
      <c r="E194" s="327"/>
      <c r="F194" s="327"/>
      <c r="G194" s="327"/>
      <c r="H194" s="327"/>
      <c r="I194" s="327"/>
      <c r="J194" s="327"/>
      <c r="K194" s="327"/>
      <c r="L194" s="327"/>
      <c r="M194" s="327"/>
      <c r="N194" s="330"/>
      <c r="O194" s="331"/>
      <c r="P194" s="332">
        <f t="shared" si="23"/>
        <v>0</v>
      </c>
      <c r="Q194" s="294"/>
      <c r="R194" s="489"/>
      <c r="S194" s="489"/>
    </row>
    <row r="195" spans="2:24" s="308" customFormat="1" ht="18.75" customHeight="1">
      <c r="B195" s="301"/>
      <c r="C195" s="333"/>
      <c r="D195" s="334"/>
      <c r="E195" s="334"/>
      <c r="F195" s="334"/>
      <c r="G195" s="334"/>
      <c r="H195" s="334"/>
      <c r="I195" s="334"/>
      <c r="J195" s="334"/>
      <c r="K195" s="334"/>
      <c r="L195" s="334"/>
      <c r="M195" s="334"/>
      <c r="N195" s="491" t="s">
        <v>219</v>
      </c>
      <c r="O195" s="491"/>
      <c r="P195" s="335">
        <f>ROUND(IF(P193*P194=0,0,P191/P193*P194),2)</f>
        <v>0</v>
      </c>
      <c r="Q195" s="306"/>
      <c r="R195" s="492"/>
      <c r="S195" s="492"/>
      <c r="T195" s="307"/>
    </row>
    <row r="196" spans="2:24" ht="30" customHeight="1">
      <c r="C196" s="294"/>
      <c r="D196" s="294"/>
      <c r="E196" s="294"/>
      <c r="F196" s="294"/>
      <c r="G196" s="294"/>
      <c r="H196" s="294"/>
      <c r="I196" s="294"/>
      <c r="J196" s="294"/>
      <c r="K196" s="294"/>
      <c r="L196" s="294"/>
      <c r="M196" s="294"/>
      <c r="N196" s="294"/>
      <c r="O196" s="294"/>
      <c r="P196" s="294"/>
      <c r="Q196" s="294"/>
      <c r="R196" s="294"/>
      <c r="S196" s="294"/>
    </row>
    <row r="197" spans="2:24" ht="18.75" customHeight="1">
      <c r="B197" s="292"/>
      <c r="C197" s="293" t="s">
        <v>183</v>
      </c>
      <c r="D197" s="495"/>
      <c r="E197" s="495"/>
      <c r="F197" s="495"/>
      <c r="G197" s="495"/>
      <c r="H197" s="495"/>
      <c r="I197" s="495"/>
      <c r="J197" s="294"/>
      <c r="K197" s="294"/>
      <c r="L197" s="295"/>
      <c r="M197" s="294"/>
      <c r="N197" s="294"/>
      <c r="O197" s="294"/>
      <c r="P197" s="296"/>
      <c r="Q197" s="294"/>
      <c r="R197" s="296"/>
      <c r="S197" s="296"/>
    </row>
    <row r="198" spans="2:24" ht="18.75" customHeight="1">
      <c r="B198" s="292"/>
      <c r="C198" s="297" t="s">
        <v>184</v>
      </c>
      <c r="D198" s="488"/>
      <c r="E198" s="488"/>
      <c r="F198" s="488"/>
      <c r="G198" s="488"/>
      <c r="H198" s="488"/>
      <c r="I198" s="488"/>
      <c r="J198" s="294"/>
      <c r="K198" s="291"/>
      <c r="L198" s="291"/>
      <c r="M198" s="291"/>
      <c r="N198" s="291"/>
      <c r="O198" s="291"/>
      <c r="P198" s="291"/>
      <c r="Q198" s="294"/>
      <c r="R198" s="496" t="s">
        <v>185</v>
      </c>
      <c r="S198" s="496"/>
    </row>
    <row r="199" spans="2:24" ht="18.75" customHeight="1">
      <c r="B199" s="292"/>
      <c r="C199" s="297" t="s">
        <v>8</v>
      </c>
      <c r="D199" s="488"/>
      <c r="E199" s="488"/>
      <c r="F199" s="488"/>
      <c r="G199" s="488"/>
      <c r="H199" s="488"/>
      <c r="I199" s="488"/>
      <c r="J199" s="294"/>
      <c r="K199" s="291"/>
      <c r="L199" s="291"/>
      <c r="M199" s="291"/>
      <c r="N199" s="291"/>
      <c r="O199" s="291"/>
      <c r="P199" s="291"/>
      <c r="Q199" s="294"/>
      <c r="R199" s="298" t="s">
        <v>189</v>
      </c>
      <c r="S199" s="299"/>
    </row>
    <row r="200" spans="2:24" ht="18.75" customHeight="1">
      <c r="B200" s="292"/>
      <c r="C200" s="300" t="s">
        <v>172</v>
      </c>
      <c r="D200" s="488"/>
      <c r="E200" s="488"/>
      <c r="F200" s="488"/>
      <c r="G200" s="488"/>
      <c r="H200" s="488"/>
      <c r="I200" s="488"/>
      <c r="J200" s="294"/>
      <c r="K200" s="291"/>
      <c r="L200" s="291"/>
      <c r="M200" s="291"/>
      <c r="N200" s="291"/>
      <c r="O200" s="291"/>
      <c r="P200" s="291"/>
      <c r="Q200" s="294"/>
      <c r="R200" s="298" t="s">
        <v>191</v>
      </c>
      <c r="S200" s="299"/>
    </row>
    <row r="201" spans="2:24" ht="18.75" customHeight="1">
      <c r="B201" s="292"/>
      <c r="C201" s="300" t="s">
        <v>193</v>
      </c>
      <c r="D201" s="493"/>
      <c r="E201" s="493"/>
      <c r="F201" s="493"/>
      <c r="G201" s="493"/>
      <c r="H201" s="493"/>
      <c r="I201" s="493"/>
      <c r="J201" s="294"/>
      <c r="K201" s="294"/>
      <c r="L201" s="295"/>
      <c r="M201" s="294"/>
      <c r="N201" s="294"/>
      <c r="O201" s="294"/>
      <c r="P201" s="296"/>
      <c r="Q201" s="294"/>
      <c r="R201" s="298" t="s">
        <v>221</v>
      </c>
      <c r="S201" s="299"/>
    </row>
    <row r="202" spans="2:24" ht="12" customHeight="1">
      <c r="B202" s="292"/>
      <c r="C202" s="294"/>
      <c r="D202" s="294"/>
      <c r="E202" s="294"/>
      <c r="F202" s="294"/>
      <c r="G202" s="294"/>
      <c r="H202" s="294"/>
      <c r="I202" s="294"/>
      <c r="J202" s="294"/>
      <c r="K202" s="294"/>
      <c r="L202" s="294"/>
      <c r="M202" s="294"/>
      <c r="N202" s="294"/>
      <c r="O202" s="294"/>
      <c r="P202" s="294"/>
      <c r="Q202" s="294"/>
      <c r="R202" s="294"/>
      <c r="S202" s="294"/>
    </row>
    <row r="203" spans="2:24" s="308" customFormat="1" ht="18.75" customHeight="1">
      <c r="B203" s="301"/>
      <c r="C203" s="302" t="s">
        <v>187</v>
      </c>
      <c r="D203" s="303"/>
      <c r="E203" s="303"/>
      <c r="F203" s="303"/>
      <c r="G203" s="303"/>
      <c r="H203" s="303"/>
      <c r="I203" s="303"/>
      <c r="J203" s="303"/>
      <c r="K203" s="303"/>
      <c r="L203" s="303"/>
      <c r="M203" s="303"/>
      <c r="N203" s="303"/>
      <c r="O203" s="304"/>
      <c r="P203" s="305" t="s">
        <v>188</v>
      </c>
      <c r="Q203" s="306"/>
      <c r="R203" s="494" t="s">
        <v>194</v>
      </c>
      <c r="S203" s="494"/>
      <c r="T203" s="307"/>
      <c r="V203" s="288"/>
      <c r="W203" s="288"/>
      <c r="X203" s="288"/>
    </row>
    <row r="204" spans="2:24" ht="6" customHeight="1">
      <c r="B204" s="292"/>
      <c r="C204" s="294"/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  <c r="O204" s="294"/>
      <c r="P204" s="294"/>
      <c r="Q204" s="294"/>
      <c r="R204" s="294"/>
      <c r="S204" s="294"/>
    </row>
    <row r="205" spans="2:24" ht="18.75" customHeight="1">
      <c r="B205" s="292"/>
      <c r="C205" s="309" t="s">
        <v>222</v>
      </c>
      <c r="D205" s="310"/>
      <c r="E205" s="310"/>
      <c r="F205" s="310"/>
      <c r="G205" s="310"/>
      <c r="H205" s="310"/>
      <c r="I205" s="310"/>
      <c r="J205" s="310"/>
      <c r="K205" s="310"/>
      <c r="L205" s="310"/>
      <c r="M205" s="310"/>
      <c r="N205" s="310"/>
      <c r="O205" s="311"/>
      <c r="P205" s="312">
        <f>SUM(D205:O205)</f>
        <v>0</v>
      </c>
      <c r="Q205" s="294"/>
      <c r="R205" s="488"/>
      <c r="S205" s="488"/>
    </row>
    <row r="206" spans="2:24" ht="18.75" customHeight="1">
      <c r="B206" s="292"/>
      <c r="C206" s="313" t="s">
        <v>196</v>
      </c>
      <c r="D206" s="155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56"/>
      <c r="P206" s="312">
        <f t="shared" ref="P206:P215" si="24">SUM(D206:O206)</f>
        <v>0</v>
      </c>
      <c r="Q206" s="294"/>
      <c r="R206" s="488"/>
      <c r="S206" s="488"/>
    </row>
    <row r="207" spans="2:24" ht="18.75" customHeight="1">
      <c r="B207" s="292"/>
      <c r="C207" s="314" t="s">
        <v>223</v>
      </c>
      <c r="D207" s="310"/>
      <c r="E207" s="310"/>
      <c r="F207" s="310"/>
      <c r="G207" s="310"/>
      <c r="H207" s="310"/>
      <c r="I207" s="310"/>
      <c r="J207" s="310"/>
      <c r="K207" s="310"/>
      <c r="L207" s="310"/>
      <c r="M207" s="310"/>
      <c r="N207" s="310"/>
      <c r="O207" s="311"/>
      <c r="P207" s="312">
        <f t="shared" si="24"/>
        <v>0</v>
      </c>
      <c r="Q207" s="294"/>
      <c r="R207" s="488"/>
      <c r="S207" s="488"/>
    </row>
    <row r="208" spans="2:24" ht="18.75" customHeight="1">
      <c r="B208" s="292"/>
      <c r="C208" s="313" t="s">
        <v>206</v>
      </c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6"/>
      <c r="P208" s="312">
        <f t="shared" si="24"/>
        <v>0</v>
      </c>
      <c r="Q208" s="294"/>
      <c r="R208" s="488"/>
      <c r="S208" s="488"/>
    </row>
    <row r="209" spans="2:20" ht="18.75" customHeight="1">
      <c r="B209" s="292"/>
      <c r="C209" s="313" t="s">
        <v>207</v>
      </c>
      <c r="D209" s="315"/>
      <c r="E209" s="315"/>
      <c r="F209" s="315"/>
      <c r="G209" s="315"/>
      <c r="H209" s="315"/>
      <c r="I209" s="315"/>
      <c r="J209" s="315"/>
      <c r="K209" s="315"/>
      <c r="L209" s="315"/>
      <c r="M209" s="315"/>
      <c r="N209" s="315"/>
      <c r="O209" s="316"/>
      <c r="P209" s="312">
        <f t="shared" si="24"/>
        <v>0</v>
      </c>
      <c r="Q209" s="294"/>
      <c r="R209" s="488"/>
      <c r="S209" s="488"/>
    </row>
    <row r="210" spans="2:20" ht="18.75" customHeight="1">
      <c r="B210" s="292"/>
      <c r="C210" s="313" t="s">
        <v>209</v>
      </c>
      <c r="D210" s="315"/>
      <c r="E210" s="315"/>
      <c r="F210" s="315"/>
      <c r="G210" s="315"/>
      <c r="H210" s="315"/>
      <c r="I210" s="315"/>
      <c r="J210" s="315"/>
      <c r="K210" s="315"/>
      <c r="L210" s="315"/>
      <c r="M210" s="315"/>
      <c r="N210" s="315"/>
      <c r="O210" s="316"/>
      <c r="P210" s="312">
        <f t="shared" si="24"/>
        <v>0</v>
      </c>
      <c r="Q210" s="294"/>
      <c r="R210" s="488"/>
      <c r="S210" s="488"/>
    </row>
    <row r="211" spans="2:20" ht="18.75" customHeight="1">
      <c r="B211" s="292"/>
      <c r="C211" s="313" t="s">
        <v>210</v>
      </c>
      <c r="D211" s="315"/>
      <c r="E211" s="315"/>
      <c r="F211" s="315"/>
      <c r="G211" s="315"/>
      <c r="H211" s="315"/>
      <c r="I211" s="315"/>
      <c r="J211" s="315"/>
      <c r="K211" s="315"/>
      <c r="L211" s="315"/>
      <c r="M211" s="315"/>
      <c r="N211" s="315"/>
      <c r="O211" s="316"/>
      <c r="P211" s="312">
        <f t="shared" si="24"/>
        <v>0</v>
      </c>
      <c r="Q211" s="294"/>
      <c r="R211" s="488"/>
      <c r="S211" s="488"/>
    </row>
    <row r="212" spans="2:20" ht="18.75" customHeight="1">
      <c r="B212" s="292"/>
      <c r="C212" s="313" t="s">
        <v>211</v>
      </c>
      <c r="D212" s="315"/>
      <c r="E212" s="315"/>
      <c r="F212" s="315"/>
      <c r="G212" s="315"/>
      <c r="H212" s="315"/>
      <c r="I212" s="315"/>
      <c r="J212" s="315"/>
      <c r="K212" s="315"/>
      <c r="L212" s="315"/>
      <c r="M212" s="315"/>
      <c r="N212" s="315"/>
      <c r="O212" s="316"/>
      <c r="P212" s="312">
        <f t="shared" si="24"/>
        <v>0</v>
      </c>
      <c r="Q212" s="294"/>
      <c r="R212" s="488"/>
      <c r="S212" s="488"/>
    </row>
    <row r="213" spans="2:20" ht="18.75" customHeight="1">
      <c r="B213" s="292"/>
      <c r="C213" s="313" t="s">
        <v>212</v>
      </c>
      <c r="D213" s="315"/>
      <c r="E213" s="315"/>
      <c r="F213" s="315"/>
      <c r="G213" s="315"/>
      <c r="H213" s="315"/>
      <c r="I213" s="315"/>
      <c r="J213" s="315"/>
      <c r="K213" s="315"/>
      <c r="L213" s="315"/>
      <c r="M213" s="315"/>
      <c r="N213" s="315"/>
      <c r="O213" s="316"/>
      <c r="P213" s="312">
        <f t="shared" si="24"/>
        <v>0</v>
      </c>
      <c r="Q213" s="294"/>
      <c r="R213" s="488"/>
      <c r="S213" s="488"/>
    </row>
    <row r="214" spans="2:20" ht="18.75" customHeight="1">
      <c r="B214" s="292"/>
      <c r="C214" s="317" t="s">
        <v>224</v>
      </c>
      <c r="D214" s="318"/>
      <c r="E214" s="318"/>
      <c r="F214" s="318"/>
      <c r="G214" s="318"/>
      <c r="H214" s="318"/>
      <c r="I214" s="318"/>
      <c r="J214" s="318"/>
      <c r="K214" s="318"/>
      <c r="L214" s="318"/>
      <c r="M214" s="318"/>
      <c r="N214" s="318"/>
      <c r="O214" s="319"/>
      <c r="P214" s="320">
        <f t="shared" si="24"/>
        <v>0</v>
      </c>
      <c r="Q214" s="294"/>
      <c r="R214" s="489"/>
      <c r="S214" s="489"/>
    </row>
    <row r="215" spans="2:20" ht="18.75" customHeight="1">
      <c r="B215" s="292"/>
      <c r="C215" s="321" t="s">
        <v>216</v>
      </c>
      <c r="D215" s="322">
        <f>SUBTOTAL(9,D205:D214)</f>
        <v>0</v>
      </c>
      <c r="E215" s="322">
        <f t="shared" ref="E215:O215" si="25">SUBTOTAL(9,E205:E214)</f>
        <v>0</v>
      </c>
      <c r="F215" s="322">
        <f t="shared" si="25"/>
        <v>0</v>
      </c>
      <c r="G215" s="322">
        <f t="shared" si="25"/>
        <v>0</v>
      </c>
      <c r="H215" s="322">
        <f t="shared" si="25"/>
        <v>0</v>
      </c>
      <c r="I215" s="322">
        <f t="shared" si="25"/>
        <v>0</v>
      </c>
      <c r="J215" s="322">
        <f t="shared" si="25"/>
        <v>0</v>
      </c>
      <c r="K215" s="322">
        <f t="shared" si="25"/>
        <v>0</v>
      </c>
      <c r="L215" s="322">
        <f t="shared" si="25"/>
        <v>0</v>
      </c>
      <c r="M215" s="322">
        <f t="shared" si="25"/>
        <v>0</v>
      </c>
      <c r="N215" s="322">
        <f t="shared" si="25"/>
        <v>0</v>
      </c>
      <c r="O215" s="323">
        <f t="shared" si="25"/>
        <v>0</v>
      </c>
      <c r="P215" s="324">
        <f t="shared" si="24"/>
        <v>0</v>
      </c>
      <c r="Q215" s="294"/>
      <c r="R215" s="490"/>
      <c r="S215" s="490"/>
    </row>
    <row r="216" spans="2:20" ht="6" customHeight="1">
      <c r="B216" s="292"/>
      <c r="C216" s="294"/>
      <c r="D216" s="294"/>
      <c r="E216" s="294"/>
      <c r="F216" s="294"/>
      <c r="G216" s="294"/>
      <c r="H216" s="294"/>
      <c r="I216" s="294"/>
      <c r="J216" s="294"/>
      <c r="K216" s="294"/>
      <c r="L216" s="294"/>
      <c r="M216" s="294"/>
      <c r="N216" s="294"/>
      <c r="O216" s="294"/>
      <c r="P216" s="294"/>
      <c r="Q216" s="294"/>
      <c r="R216" s="325"/>
      <c r="S216" s="325"/>
    </row>
    <row r="217" spans="2:20" ht="18.75" customHeight="1">
      <c r="B217" s="326"/>
      <c r="C217" s="313" t="s">
        <v>217</v>
      </c>
      <c r="D217" s="327"/>
      <c r="E217" s="327"/>
      <c r="F217" s="327"/>
      <c r="G217" s="327"/>
      <c r="H217" s="327"/>
      <c r="I217" s="327"/>
      <c r="J217" s="327"/>
      <c r="K217" s="327"/>
      <c r="L217" s="327"/>
      <c r="M217" s="327"/>
      <c r="N217" s="327"/>
      <c r="O217" s="328"/>
      <c r="P217" s="329">
        <f t="shared" ref="P217:P218" si="26">SUM(D217:O217)</f>
        <v>0</v>
      </c>
      <c r="Q217" s="294"/>
      <c r="R217" s="488"/>
      <c r="S217" s="488"/>
    </row>
    <row r="218" spans="2:20" ht="18.75" customHeight="1">
      <c r="B218" s="326"/>
      <c r="C218" s="313" t="s">
        <v>218</v>
      </c>
      <c r="D218" s="327"/>
      <c r="E218" s="327"/>
      <c r="F218" s="327"/>
      <c r="G218" s="327"/>
      <c r="H218" s="327"/>
      <c r="I218" s="327"/>
      <c r="J218" s="327"/>
      <c r="K218" s="327"/>
      <c r="L218" s="327"/>
      <c r="M218" s="327"/>
      <c r="N218" s="330"/>
      <c r="O218" s="331"/>
      <c r="P218" s="332">
        <f t="shared" si="26"/>
        <v>0</v>
      </c>
      <c r="Q218" s="294"/>
      <c r="R218" s="489"/>
      <c r="S218" s="489"/>
    </row>
    <row r="219" spans="2:20" s="308" customFormat="1" ht="18.75" customHeight="1">
      <c r="B219" s="301"/>
      <c r="C219" s="333"/>
      <c r="D219" s="334"/>
      <c r="E219" s="334"/>
      <c r="F219" s="334"/>
      <c r="G219" s="334"/>
      <c r="H219" s="334"/>
      <c r="I219" s="334"/>
      <c r="J219" s="334"/>
      <c r="K219" s="334"/>
      <c r="L219" s="334"/>
      <c r="M219" s="334"/>
      <c r="N219" s="491" t="s">
        <v>219</v>
      </c>
      <c r="O219" s="491"/>
      <c r="P219" s="335">
        <f>ROUND(IF(P217*P218=0,0,P215/P217*P218),2)</f>
        <v>0</v>
      </c>
      <c r="Q219" s="306"/>
      <c r="R219" s="492"/>
      <c r="S219" s="492"/>
      <c r="T219" s="307"/>
    </row>
    <row r="220" spans="2:20" ht="30" customHeight="1">
      <c r="C220" s="294"/>
      <c r="D220" s="294"/>
      <c r="E220" s="294"/>
      <c r="F220" s="294"/>
      <c r="G220" s="294"/>
      <c r="H220" s="294"/>
      <c r="I220" s="294"/>
      <c r="J220" s="294"/>
      <c r="K220" s="294"/>
      <c r="L220" s="294"/>
      <c r="M220" s="294"/>
      <c r="N220" s="294"/>
      <c r="O220" s="294"/>
      <c r="P220" s="294"/>
      <c r="Q220" s="294"/>
      <c r="R220" s="294"/>
      <c r="S220" s="294"/>
    </row>
    <row r="221" spans="2:20" ht="18.75" customHeight="1">
      <c r="B221" s="292"/>
      <c r="C221" s="293" t="s">
        <v>183</v>
      </c>
      <c r="D221" s="495"/>
      <c r="E221" s="495"/>
      <c r="F221" s="495"/>
      <c r="G221" s="495"/>
      <c r="H221" s="495"/>
      <c r="I221" s="495"/>
      <c r="J221" s="294"/>
      <c r="K221" s="294"/>
      <c r="L221" s="295"/>
      <c r="M221" s="294"/>
      <c r="N221" s="294"/>
      <c r="O221" s="294"/>
      <c r="P221" s="296"/>
      <c r="Q221" s="294"/>
      <c r="R221" s="296"/>
      <c r="S221" s="296"/>
    </row>
    <row r="222" spans="2:20" ht="18.75" customHeight="1">
      <c r="B222" s="292"/>
      <c r="C222" s="297" t="s">
        <v>184</v>
      </c>
      <c r="D222" s="488"/>
      <c r="E222" s="488"/>
      <c r="F222" s="488"/>
      <c r="G222" s="488"/>
      <c r="H222" s="488"/>
      <c r="I222" s="488"/>
      <c r="J222" s="294"/>
      <c r="K222" s="291"/>
      <c r="L222" s="291"/>
      <c r="M222" s="291"/>
      <c r="N222" s="291"/>
      <c r="O222" s="291"/>
      <c r="P222" s="291"/>
      <c r="Q222" s="294"/>
      <c r="R222" s="496" t="s">
        <v>185</v>
      </c>
      <c r="S222" s="496"/>
    </row>
    <row r="223" spans="2:20" ht="18.75" customHeight="1">
      <c r="B223" s="292"/>
      <c r="C223" s="297" t="s">
        <v>8</v>
      </c>
      <c r="D223" s="488"/>
      <c r="E223" s="488"/>
      <c r="F223" s="488"/>
      <c r="G223" s="488"/>
      <c r="H223" s="488"/>
      <c r="I223" s="488"/>
      <c r="J223" s="294"/>
      <c r="K223" s="291"/>
      <c r="L223" s="291"/>
      <c r="M223" s="291"/>
      <c r="N223" s="291"/>
      <c r="O223" s="291"/>
      <c r="P223" s="291"/>
      <c r="Q223" s="294"/>
      <c r="R223" s="298" t="s">
        <v>189</v>
      </c>
      <c r="S223" s="299"/>
    </row>
    <row r="224" spans="2:20" ht="18.75" customHeight="1">
      <c r="B224" s="292"/>
      <c r="C224" s="300" t="s">
        <v>172</v>
      </c>
      <c r="D224" s="488"/>
      <c r="E224" s="488"/>
      <c r="F224" s="488"/>
      <c r="G224" s="488"/>
      <c r="H224" s="488"/>
      <c r="I224" s="488"/>
      <c r="J224" s="294"/>
      <c r="K224" s="291"/>
      <c r="L224" s="291"/>
      <c r="M224" s="291"/>
      <c r="N224" s="291"/>
      <c r="O224" s="291"/>
      <c r="P224" s="291"/>
      <c r="Q224" s="294"/>
      <c r="R224" s="298" t="s">
        <v>191</v>
      </c>
      <c r="S224" s="299"/>
    </row>
    <row r="225" spans="2:24" ht="18.75" customHeight="1">
      <c r="B225" s="292"/>
      <c r="C225" s="300" t="s">
        <v>193</v>
      </c>
      <c r="D225" s="493"/>
      <c r="E225" s="493"/>
      <c r="F225" s="493"/>
      <c r="G225" s="493"/>
      <c r="H225" s="493"/>
      <c r="I225" s="493"/>
      <c r="J225" s="294"/>
      <c r="K225" s="294"/>
      <c r="L225" s="295"/>
      <c r="M225" s="294"/>
      <c r="N225" s="294"/>
      <c r="O225" s="294"/>
      <c r="P225" s="296"/>
      <c r="Q225" s="294"/>
      <c r="R225" s="298" t="s">
        <v>221</v>
      </c>
      <c r="S225" s="299"/>
    </row>
    <row r="226" spans="2:24" ht="12" customHeight="1">
      <c r="B226" s="292"/>
      <c r="C226" s="294"/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  <c r="O226" s="294"/>
      <c r="P226" s="294"/>
      <c r="Q226" s="294"/>
      <c r="R226" s="294"/>
      <c r="S226" s="294"/>
    </row>
    <row r="227" spans="2:24" s="308" customFormat="1" ht="18.75" customHeight="1">
      <c r="B227" s="301"/>
      <c r="C227" s="302" t="s">
        <v>187</v>
      </c>
      <c r="D227" s="303"/>
      <c r="E227" s="303"/>
      <c r="F227" s="303"/>
      <c r="G227" s="303"/>
      <c r="H227" s="303"/>
      <c r="I227" s="303"/>
      <c r="J227" s="303"/>
      <c r="K227" s="303"/>
      <c r="L227" s="303"/>
      <c r="M227" s="303"/>
      <c r="N227" s="303"/>
      <c r="O227" s="304"/>
      <c r="P227" s="305" t="s">
        <v>188</v>
      </c>
      <c r="Q227" s="306"/>
      <c r="R227" s="494" t="s">
        <v>194</v>
      </c>
      <c r="S227" s="494"/>
      <c r="T227" s="307"/>
      <c r="V227" s="288"/>
      <c r="W227" s="288"/>
      <c r="X227" s="288"/>
    </row>
    <row r="228" spans="2:24" ht="6" customHeight="1">
      <c r="B228" s="292"/>
      <c r="C228" s="294"/>
      <c r="D228" s="294"/>
      <c r="E228" s="294"/>
      <c r="F228" s="294"/>
      <c r="G228" s="294"/>
      <c r="H228" s="294"/>
      <c r="I228" s="294"/>
      <c r="J228" s="294"/>
      <c r="K228" s="294"/>
      <c r="L228" s="294"/>
      <c r="M228" s="294"/>
      <c r="N228" s="294"/>
      <c r="O228" s="294"/>
      <c r="P228" s="294"/>
      <c r="Q228" s="294"/>
      <c r="R228" s="294"/>
      <c r="S228" s="294"/>
    </row>
    <row r="229" spans="2:24" ht="18.75" customHeight="1">
      <c r="B229" s="292"/>
      <c r="C229" s="309" t="s">
        <v>222</v>
      </c>
      <c r="D229" s="310"/>
      <c r="E229" s="310"/>
      <c r="F229" s="310"/>
      <c r="G229" s="310"/>
      <c r="H229" s="310"/>
      <c r="I229" s="310"/>
      <c r="J229" s="310"/>
      <c r="K229" s="310"/>
      <c r="L229" s="310"/>
      <c r="M229" s="310"/>
      <c r="N229" s="310"/>
      <c r="O229" s="311"/>
      <c r="P229" s="312">
        <f>SUM(D229:O229)</f>
        <v>0</v>
      </c>
      <c r="Q229" s="294"/>
      <c r="R229" s="488"/>
      <c r="S229" s="488"/>
    </row>
    <row r="230" spans="2:24" ht="18.75" customHeight="1">
      <c r="B230" s="292"/>
      <c r="C230" s="313" t="s">
        <v>196</v>
      </c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6"/>
      <c r="P230" s="312">
        <f t="shared" ref="P230:P239" si="27">SUM(D230:O230)</f>
        <v>0</v>
      </c>
      <c r="Q230" s="294"/>
      <c r="R230" s="488"/>
      <c r="S230" s="488"/>
    </row>
    <row r="231" spans="2:24" ht="18.75" customHeight="1">
      <c r="B231" s="292"/>
      <c r="C231" s="314" t="s">
        <v>223</v>
      </c>
      <c r="D231" s="310"/>
      <c r="E231" s="310"/>
      <c r="F231" s="310"/>
      <c r="G231" s="310"/>
      <c r="H231" s="310"/>
      <c r="I231" s="310"/>
      <c r="J231" s="310"/>
      <c r="K231" s="310"/>
      <c r="L231" s="310"/>
      <c r="M231" s="310"/>
      <c r="N231" s="310"/>
      <c r="O231" s="311"/>
      <c r="P231" s="312">
        <f t="shared" si="27"/>
        <v>0</v>
      </c>
      <c r="Q231" s="294"/>
      <c r="R231" s="488"/>
      <c r="S231" s="488"/>
    </row>
    <row r="232" spans="2:24" ht="18.75" customHeight="1">
      <c r="B232" s="292"/>
      <c r="C232" s="313" t="s">
        <v>206</v>
      </c>
      <c r="D232" s="315"/>
      <c r="E232" s="315"/>
      <c r="F232" s="315"/>
      <c r="G232" s="315"/>
      <c r="H232" s="315"/>
      <c r="I232" s="315"/>
      <c r="J232" s="315"/>
      <c r="K232" s="315"/>
      <c r="L232" s="315"/>
      <c r="M232" s="315"/>
      <c r="N232" s="315"/>
      <c r="O232" s="316"/>
      <c r="P232" s="312">
        <f t="shared" si="27"/>
        <v>0</v>
      </c>
      <c r="Q232" s="294"/>
      <c r="R232" s="488"/>
      <c r="S232" s="488"/>
    </row>
    <row r="233" spans="2:24" ht="18.75" customHeight="1">
      <c r="B233" s="292"/>
      <c r="C233" s="313" t="s">
        <v>207</v>
      </c>
      <c r="D233" s="315"/>
      <c r="E233" s="315"/>
      <c r="F233" s="315"/>
      <c r="G233" s="315"/>
      <c r="H233" s="315"/>
      <c r="I233" s="315"/>
      <c r="J233" s="315"/>
      <c r="K233" s="315"/>
      <c r="L233" s="315"/>
      <c r="M233" s="315"/>
      <c r="N233" s="315"/>
      <c r="O233" s="316"/>
      <c r="P233" s="312">
        <f t="shared" si="27"/>
        <v>0</v>
      </c>
      <c r="Q233" s="294"/>
      <c r="R233" s="488"/>
      <c r="S233" s="488"/>
    </row>
    <row r="234" spans="2:24" ht="18.75" customHeight="1">
      <c r="B234" s="292"/>
      <c r="C234" s="313" t="s">
        <v>209</v>
      </c>
      <c r="D234" s="315"/>
      <c r="E234" s="315"/>
      <c r="F234" s="315"/>
      <c r="G234" s="315"/>
      <c r="H234" s="315"/>
      <c r="I234" s="315"/>
      <c r="J234" s="315"/>
      <c r="K234" s="315"/>
      <c r="L234" s="315"/>
      <c r="M234" s="315"/>
      <c r="N234" s="315"/>
      <c r="O234" s="316"/>
      <c r="P234" s="312">
        <f t="shared" si="27"/>
        <v>0</v>
      </c>
      <c r="Q234" s="294"/>
      <c r="R234" s="488"/>
      <c r="S234" s="488"/>
    </row>
    <row r="235" spans="2:24" ht="18.75" customHeight="1">
      <c r="B235" s="292"/>
      <c r="C235" s="313" t="s">
        <v>210</v>
      </c>
      <c r="D235" s="315"/>
      <c r="E235" s="315"/>
      <c r="F235" s="315"/>
      <c r="G235" s="315"/>
      <c r="H235" s="315"/>
      <c r="I235" s="315"/>
      <c r="J235" s="315"/>
      <c r="K235" s="315"/>
      <c r="L235" s="315"/>
      <c r="M235" s="315"/>
      <c r="N235" s="315"/>
      <c r="O235" s="316"/>
      <c r="P235" s="312">
        <f t="shared" si="27"/>
        <v>0</v>
      </c>
      <c r="Q235" s="294"/>
      <c r="R235" s="488"/>
      <c r="S235" s="488"/>
    </row>
    <row r="236" spans="2:24" ht="18.75" customHeight="1">
      <c r="B236" s="292"/>
      <c r="C236" s="313" t="s">
        <v>211</v>
      </c>
      <c r="D236" s="315"/>
      <c r="E236" s="315"/>
      <c r="F236" s="315"/>
      <c r="G236" s="315"/>
      <c r="H236" s="315"/>
      <c r="I236" s="315"/>
      <c r="J236" s="315"/>
      <c r="K236" s="315"/>
      <c r="L236" s="315"/>
      <c r="M236" s="315"/>
      <c r="N236" s="315"/>
      <c r="O236" s="316"/>
      <c r="P236" s="312">
        <f t="shared" si="27"/>
        <v>0</v>
      </c>
      <c r="Q236" s="294"/>
      <c r="R236" s="488"/>
      <c r="S236" s="488"/>
    </row>
    <row r="237" spans="2:24" ht="18.75" customHeight="1">
      <c r="B237" s="292"/>
      <c r="C237" s="313" t="s">
        <v>212</v>
      </c>
      <c r="D237" s="315"/>
      <c r="E237" s="315"/>
      <c r="F237" s="315"/>
      <c r="G237" s="315"/>
      <c r="H237" s="315"/>
      <c r="I237" s="315"/>
      <c r="J237" s="315"/>
      <c r="K237" s="315"/>
      <c r="L237" s="315"/>
      <c r="M237" s="315"/>
      <c r="N237" s="315"/>
      <c r="O237" s="316"/>
      <c r="P237" s="312">
        <f t="shared" si="27"/>
        <v>0</v>
      </c>
      <c r="Q237" s="294"/>
      <c r="R237" s="488"/>
      <c r="S237" s="488"/>
    </row>
    <row r="238" spans="2:24" ht="18.75" customHeight="1">
      <c r="B238" s="292"/>
      <c r="C238" s="317" t="s">
        <v>224</v>
      </c>
      <c r="D238" s="318"/>
      <c r="E238" s="318"/>
      <c r="F238" s="318"/>
      <c r="G238" s="318"/>
      <c r="H238" s="318"/>
      <c r="I238" s="318"/>
      <c r="J238" s="318"/>
      <c r="K238" s="318"/>
      <c r="L238" s="318"/>
      <c r="M238" s="318"/>
      <c r="N238" s="318"/>
      <c r="O238" s="319"/>
      <c r="P238" s="320">
        <f t="shared" si="27"/>
        <v>0</v>
      </c>
      <c r="Q238" s="294"/>
      <c r="R238" s="489"/>
      <c r="S238" s="489"/>
    </row>
    <row r="239" spans="2:24" ht="18.75" customHeight="1">
      <c r="B239" s="292"/>
      <c r="C239" s="321" t="s">
        <v>216</v>
      </c>
      <c r="D239" s="322">
        <f>SUBTOTAL(9,D229:D238)</f>
        <v>0</v>
      </c>
      <c r="E239" s="322">
        <f t="shared" ref="E239:O239" si="28">SUBTOTAL(9,E229:E238)</f>
        <v>0</v>
      </c>
      <c r="F239" s="322">
        <f t="shared" si="28"/>
        <v>0</v>
      </c>
      <c r="G239" s="322">
        <f t="shared" si="28"/>
        <v>0</v>
      </c>
      <c r="H239" s="322">
        <f t="shared" si="28"/>
        <v>0</v>
      </c>
      <c r="I239" s="322">
        <f t="shared" si="28"/>
        <v>0</v>
      </c>
      <c r="J239" s="322">
        <f t="shared" si="28"/>
        <v>0</v>
      </c>
      <c r="K239" s="322">
        <f t="shared" si="28"/>
        <v>0</v>
      </c>
      <c r="L239" s="322">
        <f t="shared" si="28"/>
        <v>0</v>
      </c>
      <c r="M239" s="322">
        <f t="shared" si="28"/>
        <v>0</v>
      </c>
      <c r="N239" s="322">
        <f t="shared" si="28"/>
        <v>0</v>
      </c>
      <c r="O239" s="323">
        <f t="shared" si="28"/>
        <v>0</v>
      </c>
      <c r="P239" s="324">
        <f t="shared" si="27"/>
        <v>0</v>
      </c>
      <c r="Q239" s="294"/>
      <c r="R239" s="490"/>
      <c r="S239" s="490"/>
    </row>
    <row r="240" spans="2:24" ht="6" customHeight="1">
      <c r="B240" s="292"/>
      <c r="C240" s="294"/>
      <c r="D240" s="294"/>
      <c r="E240" s="294"/>
      <c r="F240" s="294"/>
      <c r="G240" s="294"/>
      <c r="H240" s="294"/>
      <c r="I240" s="294"/>
      <c r="J240" s="294"/>
      <c r="K240" s="294"/>
      <c r="L240" s="294"/>
      <c r="M240" s="294"/>
      <c r="N240" s="294"/>
      <c r="O240" s="294"/>
      <c r="P240" s="294"/>
      <c r="Q240" s="294"/>
      <c r="R240" s="325"/>
      <c r="S240" s="325"/>
    </row>
    <row r="241" spans="2:24" ht="18.75" customHeight="1">
      <c r="B241" s="326"/>
      <c r="C241" s="313" t="s">
        <v>217</v>
      </c>
      <c r="D241" s="327"/>
      <c r="E241" s="327"/>
      <c r="F241" s="327"/>
      <c r="G241" s="327"/>
      <c r="H241" s="327"/>
      <c r="I241" s="327"/>
      <c r="J241" s="327"/>
      <c r="K241" s="327"/>
      <c r="L241" s="327"/>
      <c r="M241" s="327"/>
      <c r="N241" s="327"/>
      <c r="O241" s="328"/>
      <c r="P241" s="329">
        <f t="shared" ref="P241:P242" si="29">SUM(D241:O241)</f>
        <v>0</v>
      </c>
      <c r="Q241" s="294"/>
      <c r="R241" s="488"/>
      <c r="S241" s="488"/>
    </row>
    <row r="242" spans="2:24" ht="18.75" customHeight="1">
      <c r="B242" s="326"/>
      <c r="C242" s="313" t="s">
        <v>218</v>
      </c>
      <c r="D242" s="327"/>
      <c r="E242" s="327"/>
      <c r="F242" s="327"/>
      <c r="G242" s="327"/>
      <c r="H242" s="327"/>
      <c r="I242" s="327"/>
      <c r="J242" s="327"/>
      <c r="K242" s="327"/>
      <c r="L242" s="327"/>
      <c r="M242" s="327"/>
      <c r="N242" s="330"/>
      <c r="O242" s="331"/>
      <c r="P242" s="332">
        <f t="shared" si="29"/>
        <v>0</v>
      </c>
      <c r="Q242" s="294"/>
      <c r="R242" s="489"/>
      <c r="S242" s="489"/>
    </row>
    <row r="243" spans="2:24" s="308" customFormat="1" ht="18.75" customHeight="1">
      <c r="B243" s="301"/>
      <c r="C243" s="333"/>
      <c r="D243" s="334"/>
      <c r="E243" s="334"/>
      <c r="F243" s="334"/>
      <c r="G243" s="334"/>
      <c r="H243" s="334"/>
      <c r="I243" s="334"/>
      <c r="J243" s="334"/>
      <c r="K243" s="334"/>
      <c r="L243" s="334"/>
      <c r="M243" s="334"/>
      <c r="N243" s="491" t="s">
        <v>219</v>
      </c>
      <c r="O243" s="491"/>
      <c r="P243" s="335">
        <f>ROUND(IF(P241*P242=0,0,P239/P241*P242),2)</f>
        <v>0</v>
      </c>
      <c r="Q243" s="306"/>
      <c r="R243" s="492"/>
      <c r="S243" s="492"/>
      <c r="T243" s="307"/>
    </row>
    <row r="244" spans="2:24" ht="30" customHeight="1">
      <c r="C244" s="294"/>
      <c r="D244" s="294"/>
      <c r="E244" s="294"/>
      <c r="F244" s="294"/>
      <c r="G244" s="294"/>
      <c r="H244" s="294"/>
      <c r="I244" s="294"/>
      <c r="J244" s="294"/>
      <c r="K244" s="294"/>
      <c r="L244" s="294"/>
      <c r="M244" s="294"/>
      <c r="N244" s="294"/>
      <c r="O244" s="294"/>
      <c r="P244" s="294"/>
      <c r="Q244" s="294"/>
      <c r="R244" s="294"/>
      <c r="S244" s="294"/>
    </row>
    <row r="245" spans="2:24" ht="18.75" customHeight="1">
      <c r="B245" s="292"/>
      <c r="C245" s="293" t="s">
        <v>183</v>
      </c>
      <c r="D245" s="495"/>
      <c r="E245" s="495"/>
      <c r="F245" s="495"/>
      <c r="G245" s="495"/>
      <c r="H245" s="495"/>
      <c r="I245" s="495"/>
      <c r="J245" s="294"/>
      <c r="K245" s="294"/>
      <c r="L245" s="295"/>
      <c r="M245" s="294"/>
      <c r="N245" s="294"/>
      <c r="O245" s="294"/>
      <c r="P245" s="296"/>
      <c r="Q245" s="294"/>
      <c r="R245" s="296"/>
      <c r="S245" s="296"/>
    </row>
    <row r="246" spans="2:24" ht="18.75" customHeight="1">
      <c r="B246" s="292"/>
      <c r="C246" s="297" t="s">
        <v>184</v>
      </c>
      <c r="D246" s="488"/>
      <c r="E246" s="488"/>
      <c r="F246" s="488"/>
      <c r="G246" s="488"/>
      <c r="H246" s="488"/>
      <c r="I246" s="488"/>
      <c r="J246" s="294"/>
      <c r="K246" s="291"/>
      <c r="L246" s="291"/>
      <c r="M246" s="291"/>
      <c r="N246" s="291"/>
      <c r="O246" s="291"/>
      <c r="P246" s="291"/>
      <c r="Q246" s="294"/>
      <c r="R246" s="496" t="s">
        <v>185</v>
      </c>
      <c r="S246" s="496"/>
    </row>
    <row r="247" spans="2:24" ht="18.75" customHeight="1">
      <c r="B247" s="292"/>
      <c r="C247" s="297" t="s">
        <v>8</v>
      </c>
      <c r="D247" s="488"/>
      <c r="E247" s="488"/>
      <c r="F247" s="488"/>
      <c r="G247" s="488"/>
      <c r="H247" s="488"/>
      <c r="I247" s="488"/>
      <c r="J247" s="294"/>
      <c r="K247" s="291"/>
      <c r="L247" s="291"/>
      <c r="M247" s="291"/>
      <c r="N247" s="291"/>
      <c r="O247" s="291"/>
      <c r="P247" s="291"/>
      <c r="Q247" s="294"/>
      <c r="R247" s="298" t="s">
        <v>189</v>
      </c>
      <c r="S247" s="299"/>
    </row>
    <row r="248" spans="2:24" ht="18.75" customHeight="1">
      <c r="B248" s="292"/>
      <c r="C248" s="300" t="s">
        <v>172</v>
      </c>
      <c r="D248" s="488"/>
      <c r="E248" s="488"/>
      <c r="F248" s="488"/>
      <c r="G248" s="488"/>
      <c r="H248" s="488"/>
      <c r="I248" s="488"/>
      <c r="J248" s="294"/>
      <c r="K248" s="291"/>
      <c r="L248" s="291"/>
      <c r="M248" s="291"/>
      <c r="N248" s="291"/>
      <c r="O248" s="291"/>
      <c r="P248" s="291"/>
      <c r="Q248" s="294"/>
      <c r="R248" s="298" t="s">
        <v>191</v>
      </c>
      <c r="S248" s="299"/>
    </row>
    <row r="249" spans="2:24" ht="18.75" customHeight="1">
      <c r="B249" s="292"/>
      <c r="C249" s="300" t="s">
        <v>193</v>
      </c>
      <c r="D249" s="493"/>
      <c r="E249" s="493"/>
      <c r="F249" s="493"/>
      <c r="G249" s="493"/>
      <c r="H249" s="493"/>
      <c r="I249" s="493"/>
      <c r="J249" s="294"/>
      <c r="K249" s="294"/>
      <c r="L249" s="295"/>
      <c r="M249" s="294"/>
      <c r="N249" s="294"/>
      <c r="O249" s="294"/>
      <c r="P249" s="296"/>
      <c r="Q249" s="294"/>
      <c r="R249" s="298" t="s">
        <v>221</v>
      </c>
      <c r="S249" s="299"/>
    </row>
    <row r="250" spans="2:24" ht="12" customHeight="1">
      <c r="B250" s="292"/>
      <c r="C250" s="294"/>
      <c r="D250" s="294"/>
      <c r="E250" s="294"/>
      <c r="F250" s="294"/>
      <c r="G250" s="294"/>
      <c r="H250" s="294"/>
      <c r="I250" s="294"/>
      <c r="J250" s="294"/>
      <c r="K250" s="294"/>
      <c r="L250" s="294"/>
      <c r="M250" s="294"/>
      <c r="N250" s="294"/>
      <c r="O250" s="294"/>
      <c r="P250" s="294"/>
      <c r="Q250" s="294"/>
      <c r="R250" s="294"/>
      <c r="S250" s="294"/>
    </row>
    <row r="251" spans="2:24" s="308" customFormat="1" ht="18.75" customHeight="1">
      <c r="B251" s="301"/>
      <c r="C251" s="302" t="s">
        <v>187</v>
      </c>
      <c r="D251" s="303"/>
      <c r="E251" s="303"/>
      <c r="F251" s="303"/>
      <c r="G251" s="303"/>
      <c r="H251" s="303"/>
      <c r="I251" s="303"/>
      <c r="J251" s="303"/>
      <c r="K251" s="303"/>
      <c r="L251" s="303"/>
      <c r="M251" s="303"/>
      <c r="N251" s="303"/>
      <c r="O251" s="304"/>
      <c r="P251" s="305" t="s">
        <v>188</v>
      </c>
      <c r="Q251" s="306"/>
      <c r="R251" s="494" t="s">
        <v>194</v>
      </c>
      <c r="S251" s="494"/>
      <c r="T251" s="307"/>
      <c r="V251" s="288"/>
      <c r="W251" s="288"/>
      <c r="X251" s="288"/>
    </row>
    <row r="252" spans="2:24" ht="6" customHeight="1">
      <c r="B252" s="292"/>
      <c r="C252" s="294"/>
      <c r="D252" s="294"/>
      <c r="E252" s="294"/>
      <c r="F252" s="294"/>
      <c r="G252" s="294"/>
      <c r="H252" s="294"/>
      <c r="I252" s="294"/>
      <c r="J252" s="294"/>
      <c r="K252" s="294"/>
      <c r="L252" s="294"/>
      <c r="M252" s="294"/>
      <c r="N252" s="294"/>
      <c r="O252" s="294"/>
      <c r="P252" s="294"/>
      <c r="Q252" s="294"/>
      <c r="R252" s="294"/>
      <c r="S252" s="294"/>
    </row>
    <row r="253" spans="2:24" ht="18.75" customHeight="1">
      <c r="B253" s="292"/>
      <c r="C253" s="309" t="s">
        <v>222</v>
      </c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1"/>
      <c r="P253" s="312">
        <f>SUM(D253:O253)</f>
        <v>0</v>
      </c>
      <c r="Q253" s="294"/>
      <c r="R253" s="488"/>
      <c r="S253" s="488"/>
    </row>
    <row r="254" spans="2:24" ht="18.75" customHeight="1">
      <c r="B254" s="292"/>
      <c r="C254" s="313" t="s">
        <v>196</v>
      </c>
      <c r="D254" s="155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56"/>
      <c r="P254" s="312">
        <f t="shared" ref="P254:P263" si="30">SUM(D254:O254)</f>
        <v>0</v>
      </c>
      <c r="Q254" s="294"/>
      <c r="R254" s="488"/>
      <c r="S254" s="488"/>
    </row>
    <row r="255" spans="2:24" ht="18.75" customHeight="1">
      <c r="B255" s="292"/>
      <c r="C255" s="314" t="s">
        <v>223</v>
      </c>
      <c r="D255" s="310"/>
      <c r="E255" s="310"/>
      <c r="F255" s="310"/>
      <c r="G255" s="310"/>
      <c r="H255" s="310"/>
      <c r="I255" s="310"/>
      <c r="J255" s="310"/>
      <c r="K255" s="310"/>
      <c r="L255" s="310"/>
      <c r="M255" s="310"/>
      <c r="N255" s="310"/>
      <c r="O255" s="311"/>
      <c r="P255" s="312">
        <f t="shared" si="30"/>
        <v>0</v>
      </c>
      <c r="Q255" s="294"/>
      <c r="R255" s="488"/>
      <c r="S255" s="488"/>
    </row>
    <row r="256" spans="2:24" ht="18.75" customHeight="1">
      <c r="B256" s="292"/>
      <c r="C256" s="313" t="s">
        <v>206</v>
      </c>
      <c r="D256" s="315"/>
      <c r="E256" s="315"/>
      <c r="F256" s="315"/>
      <c r="G256" s="315"/>
      <c r="H256" s="315"/>
      <c r="I256" s="315"/>
      <c r="J256" s="315"/>
      <c r="K256" s="315"/>
      <c r="L256" s="315"/>
      <c r="M256" s="315"/>
      <c r="N256" s="315"/>
      <c r="O256" s="316"/>
      <c r="P256" s="312">
        <f t="shared" si="30"/>
        <v>0</v>
      </c>
      <c r="Q256" s="294"/>
      <c r="R256" s="488"/>
      <c r="S256" s="488"/>
    </row>
    <row r="257" spans="2:20" ht="18.75" customHeight="1">
      <c r="B257" s="292"/>
      <c r="C257" s="313" t="s">
        <v>207</v>
      </c>
      <c r="D257" s="315"/>
      <c r="E257" s="315"/>
      <c r="F257" s="315"/>
      <c r="G257" s="315"/>
      <c r="H257" s="315"/>
      <c r="I257" s="315"/>
      <c r="J257" s="315"/>
      <c r="K257" s="315"/>
      <c r="L257" s="315"/>
      <c r="M257" s="315"/>
      <c r="N257" s="315"/>
      <c r="O257" s="316"/>
      <c r="P257" s="312">
        <f t="shared" si="30"/>
        <v>0</v>
      </c>
      <c r="Q257" s="294"/>
      <c r="R257" s="488"/>
      <c r="S257" s="488"/>
    </row>
    <row r="258" spans="2:20" ht="18.75" customHeight="1">
      <c r="B258" s="292"/>
      <c r="C258" s="313" t="s">
        <v>209</v>
      </c>
      <c r="D258" s="315"/>
      <c r="E258" s="315"/>
      <c r="F258" s="315"/>
      <c r="G258" s="315"/>
      <c r="H258" s="315"/>
      <c r="I258" s="315"/>
      <c r="J258" s="315"/>
      <c r="K258" s="315"/>
      <c r="L258" s="315"/>
      <c r="M258" s="315"/>
      <c r="N258" s="315"/>
      <c r="O258" s="316"/>
      <c r="P258" s="312">
        <f t="shared" si="30"/>
        <v>0</v>
      </c>
      <c r="Q258" s="294"/>
      <c r="R258" s="488"/>
      <c r="S258" s="488"/>
    </row>
    <row r="259" spans="2:20" ht="18.75" customHeight="1">
      <c r="B259" s="292"/>
      <c r="C259" s="313" t="s">
        <v>210</v>
      </c>
      <c r="D259" s="315"/>
      <c r="E259" s="315"/>
      <c r="F259" s="315"/>
      <c r="G259" s="315"/>
      <c r="H259" s="315"/>
      <c r="I259" s="315"/>
      <c r="J259" s="315"/>
      <c r="K259" s="315"/>
      <c r="L259" s="315"/>
      <c r="M259" s="315"/>
      <c r="N259" s="315"/>
      <c r="O259" s="316"/>
      <c r="P259" s="312">
        <f t="shared" si="30"/>
        <v>0</v>
      </c>
      <c r="Q259" s="294"/>
      <c r="R259" s="488"/>
      <c r="S259" s="488"/>
    </row>
    <row r="260" spans="2:20" ht="18.75" customHeight="1">
      <c r="B260" s="292"/>
      <c r="C260" s="313" t="s">
        <v>211</v>
      </c>
      <c r="D260" s="315"/>
      <c r="E260" s="315"/>
      <c r="F260" s="315"/>
      <c r="G260" s="315"/>
      <c r="H260" s="315"/>
      <c r="I260" s="315"/>
      <c r="J260" s="315"/>
      <c r="K260" s="315"/>
      <c r="L260" s="315"/>
      <c r="M260" s="315"/>
      <c r="N260" s="315"/>
      <c r="O260" s="316"/>
      <c r="P260" s="312">
        <f t="shared" si="30"/>
        <v>0</v>
      </c>
      <c r="Q260" s="294"/>
      <c r="R260" s="488"/>
      <c r="S260" s="488"/>
    </row>
    <row r="261" spans="2:20" ht="18.75" customHeight="1">
      <c r="B261" s="292"/>
      <c r="C261" s="313" t="s">
        <v>212</v>
      </c>
      <c r="D261" s="315"/>
      <c r="E261" s="315"/>
      <c r="F261" s="315"/>
      <c r="G261" s="315"/>
      <c r="H261" s="315"/>
      <c r="I261" s="315"/>
      <c r="J261" s="315"/>
      <c r="K261" s="315"/>
      <c r="L261" s="315"/>
      <c r="M261" s="315"/>
      <c r="N261" s="315"/>
      <c r="O261" s="316"/>
      <c r="P261" s="312">
        <f t="shared" si="30"/>
        <v>0</v>
      </c>
      <c r="Q261" s="294"/>
      <c r="R261" s="488"/>
      <c r="S261" s="488"/>
    </row>
    <row r="262" spans="2:20" ht="18.75" customHeight="1">
      <c r="B262" s="292"/>
      <c r="C262" s="317" t="s">
        <v>224</v>
      </c>
      <c r="D262" s="318"/>
      <c r="E262" s="318"/>
      <c r="F262" s="318"/>
      <c r="G262" s="318"/>
      <c r="H262" s="318"/>
      <c r="I262" s="318"/>
      <c r="J262" s="318"/>
      <c r="K262" s="318"/>
      <c r="L262" s="318"/>
      <c r="M262" s="318"/>
      <c r="N262" s="318"/>
      <c r="O262" s="319"/>
      <c r="P262" s="320">
        <f t="shared" si="30"/>
        <v>0</v>
      </c>
      <c r="Q262" s="294"/>
      <c r="R262" s="489"/>
      <c r="S262" s="489"/>
    </row>
    <row r="263" spans="2:20" ht="18.75" customHeight="1">
      <c r="B263" s="292"/>
      <c r="C263" s="321" t="s">
        <v>216</v>
      </c>
      <c r="D263" s="322">
        <f>SUBTOTAL(9,D253:D262)</f>
        <v>0</v>
      </c>
      <c r="E263" s="322">
        <f t="shared" ref="E263:O263" si="31">SUBTOTAL(9,E253:E262)</f>
        <v>0</v>
      </c>
      <c r="F263" s="322">
        <f t="shared" si="31"/>
        <v>0</v>
      </c>
      <c r="G263" s="322">
        <f t="shared" si="31"/>
        <v>0</v>
      </c>
      <c r="H263" s="322">
        <f t="shared" si="31"/>
        <v>0</v>
      </c>
      <c r="I263" s="322">
        <f t="shared" si="31"/>
        <v>0</v>
      </c>
      <c r="J263" s="322">
        <f t="shared" si="31"/>
        <v>0</v>
      </c>
      <c r="K263" s="322">
        <f t="shared" si="31"/>
        <v>0</v>
      </c>
      <c r="L263" s="322">
        <f t="shared" si="31"/>
        <v>0</v>
      </c>
      <c r="M263" s="322">
        <f t="shared" si="31"/>
        <v>0</v>
      </c>
      <c r="N263" s="322">
        <f t="shared" si="31"/>
        <v>0</v>
      </c>
      <c r="O263" s="323">
        <f t="shared" si="31"/>
        <v>0</v>
      </c>
      <c r="P263" s="324">
        <f t="shared" si="30"/>
        <v>0</v>
      </c>
      <c r="Q263" s="294"/>
      <c r="R263" s="490"/>
      <c r="S263" s="490"/>
    </row>
    <row r="264" spans="2:20" ht="6" customHeight="1">
      <c r="B264" s="292"/>
      <c r="C264" s="294"/>
      <c r="D264" s="294"/>
      <c r="E264" s="294"/>
      <c r="F264" s="294"/>
      <c r="G264" s="294"/>
      <c r="H264" s="294"/>
      <c r="I264" s="294"/>
      <c r="J264" s="294"/>
      <c r="K264" s="294"/>
      <c r="L264" s="294"/>
      <c r="M264" s="294"/>
      <c r="N264" s="294"/>
      <c r="O264" s="294"/>
      <c r="P264" s="294"/>
      <c r="Q264" s="294"/>
      <c r="R264" s="325"/>
      <c r="S264" s="325"/>
    </row>
    <row r="265" spans="2:20" ht="18.75" customHeight="1">
      <c r="B265" s="326"/>
      <c r="C265" s="313" t="s">
        <v>217</v>
      </c>
      <c r="D265" s="327"/>
      <c r="E265" s="327"/>
      <c r="F265" s="327"/>
      <c r="G265" s="327"/>
      <c r="H265" s="327"/>
      <c r="I265" s="327"/>
      <c r="J265" s="327"/>
      <c r="K265" s="327"/>
      <c r="L265" s="327"/>
      <c r="M265" s="327"/>
      <c r="N265" s="327"/>
      <c r="O265" s="328"/>
      <c r="P265" s="329">
        <f t="shared" ref="P265:P266" si="32">SUM(D265:O265)</f>
        <v>0</v>
      </c>
      <c r="Q265" s="294"/>
      <c r="R265" s="488"/>
      <c r="S265" s="488"/>
    </row>
    <row r="266" spans="2:20" ht="18.75" customHeight="1">
      <c r="B266" s="326"/>
      <c r="C266" s="313" t="s">
        <v>218</v>
      </c>
      <c r="D266" s="327"/>
      <c r="E266" s="327"/>
      <c r="F266" s="327"/>
      <c r="G266" s="327"/>
      <c r="H266" s="327"/>
      <c r="I266" s="327"/>
      <c r="J266" s="327"/>
      <c r="K266" s="327"/>
      <c r="L266" s="327"/>
      <c r="M266" s="327"/>
      <c r="N266" s="330"/>
      <c r="O266" s="331"/>
      <c r="P266" s="332">
        <f t="shared" si="32"/>
        <v>0</v>
      </c>
      <c r="Q266" s="294"/>
      <c r="R266" s="489"/>
      <c r="S266" s="489"/>
    </row>
    <row r="267" spans="2:20" s="308" customFormat="1" ht="18.75" customHeight="1">
      <c r="B267" s="301"/>
      <c r="C267" s="333"/>
      <c r="D267" s="334"/>
      <c r="E267" s="334"/>
      <c r="F267" s="334"/>
      <c r="G267" s="334"/>
      <c r="H267" s="334"/>
      <c r="I267" s="334"/>
      <c r="J267" s="334"/>
      <c r="K267" s="334"/>
      <c r="L267" s="334"/>
      <c r="M267" s="334"/>
      <c r="N267" s="491" t="s">
        <v>219</v>
      </c>
      <c r="O267" s="491"/>
      <c r="P267" s="335">
        <f>ROUND(IF(P265*P266=0,0,P263/P265*P266),2)</f>
        <v>0</v>
      </c>
      <c r="Q267" s="306"/>
      <c r="R267" s="492"/>
      <c r="S267" s="492"/>
      <c r="T267" s="307"/>
    </row>
    <row r="268" spans="2:20" ht="30" customHeight="1">
      <c r="C268" s="294"/>
      <c r="D268" s="294"/>
      <c r="E268" s="294"/>
      <c r="F268" s="294"/>
      <c r="G268" s="294"/>
      <c r="H268" s="294"/>
      <c r="I268" s="294"/>
      <c r="J268" s="294"/>
      <c r="K268" s="294"/>
      <c r="L268" s="294"/>
      <c r="M268" s="294"/>
      <c r="N268" s="294"/>
      <c r="O268" s="294"/>
      <c r="P268" s="294"/>
      <c r="Q268" s="294"/>
      <c r="R268" s="294"/>
      <c r="S268" s="294"/>
    </row>
    <row r="269" spans="2:20" ht="18.75" customHeight="1">
      <c r="B269" s="292"/>
      <c r="C269" s="293" t="s">
        <v>183</v>
      </c>
      <c r="D269" s="495"/>
      <c r="E269" s="495"/>
      <c r="F269" s="495"/>
      <c r="G269" s="495"/>
      <c r="H269" s="495"/>
      <c r="I269" s="495"/>
      <c r="J269" s="294"/>
      <c r="K269" s="294"/>
      <c r="L269" s="295"/>
      <c r="M269" s="294"/>
      <c r="N269" s="294"/>
      <c r="O269" s="294"/>
      <c r="P269" s="296"/>
      <c r="Q269" s="294"/>
      <c r="R269" s="296"/>
      <c r="S269" s="296"/>
    </row>
    <row r="270" spans="2:20" ht="18.75" customHeight="1">
      <c r="B270" s="292"/>
      <c r="C270" s="297" t="s">
        <v>184</v>
      </c>
      <c r="D270" s="488"/>
      <c r="E270" s="488"/>
      <c r="F270" s="488"/>
      <c r="G270" s="488"/>
      <c r="H270" s="488"/>
      <c r="I270" s="488"/>
      <c r="J270" s="294"/>
      <c r="K270" s="291"/>
      <c r="L270" s="291"/>
      <c r="M270" s="291"/>
      <c r="N270" s="291"/>
      <c r="O270" s="291"/>
      <c r="P270" s="291"/>
      <c r="Q270" s="294"/>
      <c r="R270" s="496" t="s">
        <v>185</v>
      </c>
      <c r="S270" s="496"/>
    </row>
    <row r="271" spans="2:20" ht="18.75" customHeight="1">
      <c r="B271" s="292"/>
      <c r="C271" s="297" t="s">
        <v>8</v>
      </c>
      <c r="D271" s="488"/>
      <c r="E271" s="488"/>
      <c r="F271" s="488"/>
      <c r="G271" s="488"/>
      <c r="H271" s="488"/>
      <c r="I271" s="488"/>
      <c r="J271" s="294"/>
      <c r="K271" s="291"/>
      <c r="L271" s="291"/>
      <c r="M271" s="291"/>
      <c r="N271" s="291"/>
      <c r="O271" s="291"/>
      <c r="P271" s="291"/>
      <c r="Q271" s="294"/>
      <c r="R271" s="298" t="s">
        <v>189</v>
      </c>
      <c r="S271" s="299"/>
    </row>
    <row r="272" spans="2:20" ht="18.75" customHeight="1">
      <c r="B272" s="292"/>
      <c r="C272" s="300" t="s">
        <v>172</v>
      </c>
      <c r="D272" s="488"/>
      <c r="E272" s="488"/>
      <c r="F272" s="488"/>
      <c r="G272" s="488"/>
      <c r="H272" s="488"/>
      <c r="I272" s="488"/>
      <c r="J272" s="294"/>
      <c r="K272" s="291"/>
      <c r="L272" s="291"/>
      <c r="M272" s="291"/>
      <c r="N272" s="291"/>
      <c r="O272" s="291"/>
      <c r="P272" s="291"/>
      <c r="Q272" s="294"/>
      <c r="R272" s="298" t="s">
        <v>191</v>
      </c>
      <c r="S272" s="299"/>
    </row>
    <row r="273" spans="2:24" ht="18.75" customHeight="1">
      <c r="B273" s="292"/>
      <c r="C273" s="300" t="s">
        <v>193</v>
      </c>
      <c r="D273" s="493"/>
      <c r="E273" s="493"/>
      <c r="F273" s="493"/>
      <c r="G273" s="493"/>
      <c r="H273" s="493"/>
      <c r="I273" s="493"/>
      <c r="J273" s="294"/>
      <c r="K273" s="294"/>
      <c r="L273" s="295"/>
      <c r="M273" s="294"/>
      <c r="N273" s="294"/>
      <c r="O273" s="294"/>
      <c r="P273" s="296"/>
      <c r="Q273" s="294"/>
      <c r="R273" s="298" t="s">
        <v>221</v>
      </c>
      <c r="S273" s="299"/>
    </row>
    <row r="274" spans="2:24" ht="12" customHeight="1">
      <c r="B274" s="292"/>
      <c r="C274" s="294"/>
      <c r="D274" s="294"/>
      <c r="E274" s="294"/>
      <c r="F274" s="294"/>
      <c r="G274" s="294"/>
      <c r="H274" s="294"/>
      <c r="I274" s="294"/>
      <c r="J274" s="294"/>
      <c r="K274" s="294"/>
      <c r="L274" s="294"/>
      <c r="M274" s="294"/>
      <c r="N274" s="294"/>
      <c r="O274" s="294"/>
      <c r="P274" s="294"/>
      <c r="Q274" s="294"/>
      <c r="R274" s="294"/>
      <c r="S274" s="294"/>
    </row>
    <row r="275" spans="2:24" s="308" customFormat="1" ht="18.75" customHeight="1">
      <c r="B275" s="301"/>
      <c r="C275" s="302" t="s">
        <v>187</v>
      </c>
      <c r="D275" s="303"/>
      <c r="E275" s="303"/>
      <c r="F275" s="303"/>
      <c r="G275" s="303"/>
      <c r="H275" s="303"/>
      <c r="I275" s="303"/>
      <c r="J275" s="303"/>
      <c r="K275" s="303"/>
      <c r="L275" s="303"/>
      <c r="M275" s="303"/>
      <c r="N275" s="303"/>
      <c r="O275" s="304"/>
      <c r="P275" s="305" t="s">
        <v>188</v>
      </c>
      <c r="Q275" s="306"/>
      <c r="R275" s="494" t="s">
        <v>194</v>
      </c>
      <c r="S275" s="494"/>
      <c r="T275" s="307"/>
      <c r="V275" s="288"/>
      <c r="W275" s="288"/>
      <c r="X275" s="288"/>
    </row>
    <row r="276" spans="2:24" ht="6" customHeight="1">
      <c r="B276" s="292"/>
      <c r="C276" s="294"/>
      <c r="D276" s="294"/>
      <c r="E276" s="294"/>
      <c r="F276" s="294"/>
      <c r="G276" s="294"/>
      <c r="H276" s="294"/>
      <c r="I276" s="294"/>
      <c r="J276" s="294"/>
      <c r="K276" s="294"/>
      <c r="L276" s="294"/>
      <c r="M276" s="294"/>
      <c r="N276" s="294"/>
      <c r="O276" s="294"/>
      <c r="P276" s="294"/>
      <c r="Q276" s="294"/>
      <c r="R276" s="294"/>
      <c r="S276" s="294"/>
    </row>
    <row r="277" spans="2:24" ht="18.75" customHeight="1">
      <c r="B277" s="292"/>
      <c r="C277" s="309" t="s">
        <v>222</v>
      </c>
      <c r="D277" s="310"/>
      <c r="E277" s="310"/>
      <c r="F277" s="310"/>
      <c r="G277" s="310"/>
      <c r="H277" s="310"/>
      <c r="I277" s="310"/>
      <c r="J277" s="310"/>
      <c r="K277" s="310"/>
      <c r="L277" s="310"/>
      <c r="M277" s="310"/>
      <c r="N277" s="310"/>
      <c r="O277" s="311"/>
      <c r="P277" s="312">
        <f>SUM(D277:O277)</f>
        <v>0</v>
      </c>
      <c r="Q277" s="294"/>
      <c r="R277" s="488"/>
      <c r="S277" s="488"/>
    </row>
    <row r="278" spans="2:24" ht="18.75" customHeight="1">
      <c r="B278" s="292"/>
      <c r="C278" s="313" t="s">
        <v>196</v>
      </c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56"/>
      <c r="P278" s="312">
        <f t="shared" ref="P278:P287" si="33">SUM(D278:O278)</f>
        <v>0</v>
      </c>
      <c r="Q278" s="294"/>
      <c r="R278" s="488"/>
      <c r="S278" s="488"/>
    </row>
    <row r="279" spans="2:24" ht="18.75" customHeight="1">
      <c r="B279" s="292"/>
      <c r="C279" s="314" t="s">
        <v>223</v>
      </c>
      <c r="D279" s="310"/>
      <c r="E279" s="310"/>
      <c r="F279" s="310"/>
      <c r="G279" s="310"/>
      <c r="H279" s="310"/>
      <c r="I279" s="310"/>
      <c r="J279" s="310"/>
      <c r="K279" s="310"/>
      <c r="L279" s="310"/>
      <c r="M279" s="310"/>
      <c r="N279" s="310"/>
      <c r="O279" s="311"/>
      <c r="P279" s="312">
        <f t="shared" si="33"/>
        <v>0</v>
      </c>
      <c r="Q279" s="294"/>
      <c r="R279" s="488"/>
      <c r="S279" s="488"/>
    </row>
    <row r="280" spans="2:24" ht="18.75" customHeight="1">
      <c r="B280" s="292"/>
      <c r="C280" s="313" t="s">
        <v>206</v>
      </c>
      <c r="D280" s="315"/>
      <c r="E280" s="315"/>
      <c r="F280" s="315"/>
      <c r="G280" s="315"/>
      <c r="H280" s="315"/>
      <c r="I280" s="315"/>
      <c r="J280" s="315"/>
      <c r="K280" s="315"/>
      <c r="L280" s="315"/>
      <c r="M280" s="315"/>
      <c r="N280" s="315"/>
      <c r="O280" s="316"/>
      <c r="P280" s="312">
        <f t="shared" si="33"/>
        <v>0</v>
      </c>
      <c r="Q280" s="294"/>
      <c r="R280" s="488"/>
      <c r="S280" s="488"/>
    </row>
    <row r="281" spans="2:24" ht="18.75" customHeight="1">
      <c r="B281" s="292"/>
      <c r="C281" s="313" t="s">
        <v>207</v>
      </c>
      <c r="D281" s="315"/>
      <c r="E281" s="315"/>
      <c r="F281" s="315"/>
      <c r="G281" s="315"/>
      <c r="H281" s="315"/>
      <c r="I281" s="315"/>
      <c r="J281" s="315"/>
      <c r="K281" s="315"/>
      <c r="L281" s="315"/>
      <c r="M281" s="315"/>
      <c r="N281" s="315"/>
      <c r="O281" s="316"/>
      <c r="P281" s="312">
        <f t="shared" si="33"/>
        <v>0</v>
      </c>
      <c r="Q281" s="294"/>
      <c r="R281" s="488"/>
      <c r="S281" s="488"/>
    </row>
    <row r="282" spans="2:24" ht="18.75" customHeight="1">
      <c r="B282" s="292"/>
      <c r="C282" s="313" t="s">
        <v>209</v>
      </c>
      <c r="D282" s="315"/>
      <c r="E282" s="315"/>
      <c r="F282" s="315"/>
      <c r="G282" s="315"/>
      <c r="H282" s="315"/>
      <c r="I282" s="315"/>
      <c r="J282" s="315"/>
      <c r="K282" s="315"/>
      <c r="L282" s="315"/>
      <c r="M282" s="315"/>
      <c r="N282" s="315"/>
      <c r="O282" s="316"/>
      <c r="P282" s="312">
        <f t="shared" si="33"/>
        <v>0</v>
      </c>
      <c r="Q282" s="294"/>
      <c r="R282" s="488"/>
      <c r="S282" s="488"/>
    </row>
    <row r="283" spans="2:24" ht="18.75" customHeight="1">
      <c r="B283" s="292"/>
      <c r="C283" s="313" t="s">
        <v>210</v>
      </c>
      <c r="D283" s="315"/>
      <c r="E283" s="315"/>
      <c r="F283" s="315"/>
      <c r="G283" s="315"/>
      <c r="H283" s="315"/>
      <c r="I283" s="315"/>
      <c r="J283" s="315"/>
      <c r="K283" s="315"/>
      <c r="L283" s="315"/>
      <c r="M283" s="315"/>
      <c r="N283" s="315"/>
      <c r="O283" s="316"/>
      <c r="P283" s="312">
        <f t="shared" si="33"/>
        <v>0</v>
      </c>
      <c r="Q283" s="294"/>
      <c r="R283" s="488"/>
      <c r="S283" s="488"/>
    </row>
    <row r="284" spans="2:24" ht="18.75" customHeight="1">
      <c r="B284" s="292"/>
      <c r="C284" s="313" t="s">
        <v>211</v>
      </c>
      <c r="D284" s="315"/>
      <c r="E284" s="315"/>
      <c r="F284" s="315"/>
      <c r="G284" s="315"/>
      <c r="H284" s="315"/>
      <c r="I284" s="315"/>
      <c r="J284" s="315"/>
      <c r="K284" s="315"/>
      <c r="L284" s="315"/>
      <c r="M284" s="315"/>
      <c r="N284" s="315"/>
      <c r="O284" s="316"/>
      <c r="P284" s="312">
        <f t="shared" si="33"/>
        <v>0</v>
      </c>
      <c r="Q284" s="294"/>
      <c r="R284" s="488"/>
      <c r="S284" s="488"/>
    </row>
    <row r="285" spans="2:24" ht="18.75" customHeight="1">
      <c r="B285" s="292"/>
      <c r="C285" s="313" t="s">
        <v>212</v>
      </c>
      <c r="D285" s="315"/>
      <c r="E285" s="315"/>
      <c r="F285" s="315"/>
      <c r="G285" s="315"/>
      <c r="H285" s="315"/>
      <c r="I285" s="315"/>
      <c r="J285" s="315"/>
      <c r="K285" s="315"/>
      <c r="L285" s="315"/>
      <c r="M285" s="315"/>
      <c r="N285" s="315"/>
      <c r="O285" s="316"/>
      <c r="P285" s="312">
        <f t="shared" si="33"/>
        <v>0</v>
      </c>
      <c r="Q285" s="294"/>
      <c r="R285" s="488"/>
      <c r="S285" s="488"/>
    </row>
    <row r="286" spans="2:24" ht="18.75" customHeight="1">
      <c r="B286" s="292"/>
      <c r="C286" s="317" t="s">
        <v>224</v>
      </c>
      <c r="D286" s="318"/>
      <c r="E286" s="318"/>
      <c r="F286" s="318"/>
      <c r="G286" s="318"/>
      <c r="H286" s="318"/>
      <c r="I286" s="318"/>
      <c r="J286" s="318"/>
      <c r="K286" s="318"/>
      <c r="L286" s="318"/>
      <c r="M286" s="318"/>
      <c r="N286" s="318"/>
      <c r="O286" s="319"/>
      <c r="P286" s="320">
        <f t="shared" si="33"/>
        <v>0</v>
      </c>
      <c r="Q286" s="294"/>
      <c r="R286" s="489"/>
      <c r="S286" s="489"/>
    </row>
    <row r="287" spans="2:24" ht="18.75" customHeight="1">
      <c r="B287" s="292"/>
      <c r="C287" s="321" t="s">
        <v>216</v>
      </c>
      <c r="D287" s="322">
        <f>SUBTOTAL(9,D277:D286)</f>
        <v>0</v>
      </c>
      <c r="E287" s="322">
        <f t="shared" ref="E287:O287" si="34">SUBTOTAL(9,E277:E286)</f>
        <v>0</v>
      </c>
      <c r="F287" s="322">
        <f t="shared" si="34"/>
        <v>0</v>
      </c>
      <c r="G287" s="322">
        <f t="shared" si="34"/>
        <v>0</v>
      </c>
      <c r="H287" s="322">
        <f t="shared" si="34"/>
        <v>0</v>
      </c>
      <c r="I287" s="322">
        <f t="shared" si="34"/>
        <v>0</v>
      </c>
      <c r="J287" s="322">
        <f t="shared" si="34"/>
        <v>0</v>
      </c>
      <c r="K287" s="322">
        <f t="shared" si="34"/>
        <v>0</v>
      </c>
      <c r="L287" s="322">
        <f t="shared" si="34"/>
        <v>0</v>
      </c>
      <c r="M287" s="322">
        <f t="shared" si="34"/>
        <v>0</v>
      </c>
      <c r="N287" s="322">
        <f t="shared" si="34"/>
        <v>0</v>
      </c>
      <c r="O287" s="323">
        <f t="shared" si="34"/>
        <v>0</v>
      </c>
      <c r="P287" s="324">
        <f t="shared" si="33"/>
        <v>0</v>
      </c>
      <c r="Q287" s="294"/>
      <c r="R287" s="490"/>
      <c r="S287" s="490"/>
    </row>
    <row r="288" spans="2:24" ht="6" customHeight="1">
      <c r="B288" s="292"/>
      <c r="C288" s="294"/>
      <c r="D288" s="294"/>
      <c r="E288" s="294"/>
      <c r="F288" s="294"/>
      <c r="G288" s="294"/>
      <c r="H288" s="294"/>
      <c r="I288" s="294"/>
      <c r="J288" s="294"/>
      <c r="K288" s="294"/>
      <c r="L288" s="294"/>
      <c r="M288" s="294"/>
      <c r="N288" s="294"/>
      <c r="O288" s="294"/>
      <c r="P288" s="294"/>
      <c r="Q288" s="294"/>
      <c r="R288" s="325"/>
      <c r="S288" s="325"/>
    </row>
    <row r="289" spans="2:24" ht="18.75" customHeight="1">
      <c r="B289" s="326"/>
      <c r="C289" s="313" t="s">
        <v>217</v>
      </c>
      <c r="D289" s="327"/>
      <c r="E289" s="327"/>
      <c r="F289" s="327"/>
      <c r="G289" s="327"/>
      <c r="H289" s="327"/>
      <c r="I289" s="327"/>
      <c r="J289" s="327"/>
      <c r="K289" s="327"/>
      <c r="L289" s="327"/>
      <c r="M289" s="327"/>
      <c r="N289" s="327"/>
      <c r="O289" s="328"/>
      <c r="P289" s="329">
        <f t="shared" ref="P289:P290" si="35">SUM(D289:O289)</f>
        <v>0</v>
      </c>
      <c r="Q289" s="294"/>
      <c r="R289" s="488"/>
      <c r="S289" s="488"/>
    </row>
    <row r="290" spans="2:24" ht="18.75" customHeight="1">
      <c r="B290" s="326"/>
      <c r="C290" s="313" t="s">
        <v>218</v>
      </c>
      <c r="D290" s="327"/>
      <c r="E290" s="327"/>
      <c r="F290" s="327"/>
      <c r="G290" s="327"/>
      <c r="H290" s="327"/>
      <c r="I290" s="327"/>
      <c r="J290" s="327"/>
      <c r="K290" s="327"/>
      <c r="L290" s="327"/>
      <c r="M290" s="327"/>
      <c r="N290" s="330"/>
      <c r="O290" s="331"/>
      <c r="P290" s="332">
        <f t="shared" si="35"/>
        <v>0</v>
      </c>
      <c r="Q290" s="294"/>
      <c r="R290" s="489"/>
      <c r="S290" s="489"/>
    </row>
    <row r="291" spans="2:24" s="308" customFormat="1" ht="18.75" customHeight="1">
      <c r="B291" s="301"/>
      <c r="C291" s="333"/>
      <c r="D291" s="334"/>
      <c r="E291" s="334"/>
      <c r="F291" s="334"/>
      <c r="G291" s="334"/>
      <c r="H291" s="334"/>
      <c r="I291" s="334"/>
      <c r="J291" s="334"/>
      <c r="K291" s="334"/>
      <c r="L291" s="334"/>
      <c r="M291" s="334"/>
      <c r="N291" s="491" t="s">
        <v>219</v>
      </c>
      <c r="O291" s="491"/>
      <c r="P291" s="335">
        <f>ROUND(IF(P289*P290=0,0,P287/P289*P290),2)</f>
        <v>0</v>
      </c>
      <c r="Q291" s="306"/>
      <c r="R291" s="492"/>
      <c r="S291" s="492"/>
      <c r="T291" s="307"/>
    </row>
    <row r="292" spans="2:24" ht="30" customHeight="1">
      <c r="C292" s="294"/>
      <c r="D292" s="294"/>
      <c r="E292" s="294"/>
      <c r="F292" s="294"/>
      <c r="G292" s="294"/>
      <c r="H292" s="294"/>
      <c r="I292" s="294"/>
      <c r="J292" s="294"/>
      <c r="K292" s="294"/>
      <c r="L292" s="294"/>
      <c r="M292" s="294"/>
      <c r="N292" s="294"/>
      <c r="O292" s="294"/>
      <c r="P292" s="294"/>
      <c r="Q292" s="294"/>
      <c r="R292" s="294"/>
      <c r="S292" s="294"/>
    </row>
    <row r="293" spans="2:24" ht="18.75" customHeight="1">
      <c r="B293" s="292"/>
      <c r="C293" s="293" t="s">
        <v>183</v>
      </c>
      <c r="D293" s="495"/>
      <c r="E293" s="495"/>
      <c r="F293" s="495"/>
      <c r="G293" s="495"/>
      <c r="H293" s="495"/>
      <c r="I293" s="495"/>
      <c r="J293" s="294"/>
      <c r="K293" s="294"/>
      <c r="L293" s="295"/>
      <c r="M293" s="294"/>
      <c r="N293" s="294"/>
      <c r="O293" s="294"/>
      <c r="P293" s="296"/>
      <c r="Q293" s="294"/>
      <c r="R293" s="296"/>
      <c r="S293" s="296"/>
    </row>
    <row r="294" spans="2:24" ht="18.75" customHeight="1">
      <c r="B294" s="292"/>
      <c r="C294" s="297" t="s">
        <v>184</v>
      </c>
      <c r="D294" s="488"/>
      <c r="E294" s="488"/>
      <c r="F294" s="488"/>
      <c r="G294" s="488"/>
      <c r="H294" s="488"/>
      <c r="I294" s="488"/>
      <c r="J294" s="294"/>
      <c r="K294" s="291"/>
      <c r="L294" s="291"/>
      <c r="M294" s="291"/>
      <c r="N294" s="291"/>
      <c r="O294" s="291"/>
      <c r="P294" s="291"/>
      <c r="Q294" s="294"/>
      <c r="R294" s="496" t="s">
        <v>185</v>
      </c>
      <c r="S294" s="496"/>
    </row>
    <row r="295" spans="2:24" ht="18.75" customHeight="1">
      <c r="B295" s="292"/>
      <c r="C295" s="297" t="s">
        <v>8</v>
      </c>
      <c r="D295" s="488"/>
      <c r="E295" s="488"/>
      <c r="F295" s="488"/>
      <c r="G295" s="488"/>
      <c r="H295" s="488"/>
      <c r="I295" s="488"/>
      <c r="J295" s="294"/>
      <c r="K295" s="291"/>
      <c r="L295" s="291"/>
      <c r="M295" s="291"/>
      <c r="N295" s="291"/>
      <c r="O295" s="291"/>
      <c r="P295" s="291"/>
      <c r="Q295" s="294"/>
      <c r="R295" s="298" t="s">
        <v>189</v>
      </c>
      <c r="S295" s="299"/>
    </row>
    <row r="296" spans="2:24" ht="18.75" customHeight="1">
      <c r="B296" s="292"/>
      <c r="C296" s="300" t="s">
        <v>172</v>
      </c>
      <c r="D296" s="488"/>
      <c r="E296" s="488"/>
      <c r="F296" s="488"/>
      <c r="G296" s="488"/>
      <c r="H296" s="488"/>
      <c r="I296" s="488"/>
      <c r="J296" s="294"/>
      <c r="K296" s="291"/>
      <c r="L296" s="291"/>
      <c r="M296" s="291"/>
      <c r="N296" s="291"/>
      <c r="O296" s="291"/>
      <c r="P296" s="291"/>
      <c r="Q296" s="294"/>
      <c r="R296" s="298" t="s">
        <v>191</v>
      </c>
      <c r="S296" s="299"/>
    </row>
    <row r="297" spans="2:24" ht="18.75" customHeight="1">
      <c r="B297" s="292"/>
      <c r="C297" s="300" t="s">
        <v>193</v>
      </c>
      <c r="D297" s="493"/>
      <c r="E297" s="493"/>
      <c r="F297" s="493"/>
      <c r="G297" s="493"/>
      <c r="H297" s="493"/>
      <c r="I297" s="493"/>
      <c r="J297" s="294"/>
      <c r="K297" s="294"/>
      <c r="L297" s="295"/>
      <c r="M297" s="294"/>
      <c r="N297" s="294"/>
      <c r="O297" s="294"/>
      <c r="P297" s="296"/>
      <c r="Q297" s="294"/>
      <c r="R297" s="298" t="s">
        <v>221</v>
      </c>
      <c r="S297" s="299"/>
    </row>
    <row r="298" spans="2:24" ht="12" customHeight="1">
      <c r="B298" s="292"/>
      <c r="C298" s="294"/>
      <c r="D298" s="294"/>
      <c r="E298" s="294"/>
      <c r="F298" s="294"/>
      <c r="G298" s="294"/>
      <c r="H298" s="294"/>
      <c r="I298" s="294"/>
      <c r="J298" s="294"/>
      <c r="K298" s="294"/>
      <c r="L298" s="294"/>
      <c r="M298" s="294"/>
      <c r="N298" s="294"/>
      <c r="O298" s="294"/>
      <c r="P298" s="294"/>
      <c r="Q298" s="294"/>
      <c r="R298" s="294"/>
      <c r="S298" s="294"/>
    </row>
    <row r="299" spans="2:24" s="308" customFormat="1" ht="18.75" customHeight="1">
      <c r="B299" s="301"/>
      <c r="C299" s="302" t="s">
        <v>187</v>
      </c>
      <c r="D299" s="303"/>
      <c r="E299" s="303"/>
      <c r="F299" s="303"/>
      <c r="G299" s="303"/>
      <c r="H299" s="303"/>
      <c r="I299" s="303"/>
      <c r="J299" s="303"/>
      <c r="K299" s="303"/>
      <c r="L299" s="303"/>
      <c r="M299" s="303"/>
      <c r="N299" s="303"/>
      <c r="O299" s="304"/>
      <c r="P299" s="305" t="s">
        <v>188</v>
      </c>
      <c r="Q299" s="306"/>
      <c r="R299" s="494" t="s">
        <v>194</v>
      </c>
      <c r="S299" s="494"/>
      <c r="T299" s="307"/>
      <c r="V299" s="288"/>
      <c r="W299" s="288"/>
      <c r="X299" s="288"/>
    </row>
    <row r="300" spans="2:24" ht="6" customHeight="1">
      <c r="B300" s="292"/>
      <c r="C300" s="294"/>
      <c r="D300" s="294"/>
      <c r="E300" s="294"/>
      <c r="F300" s="294"/>
      <c r="G300" s="294"/>
      <c r="H300" s="294"/>
      <c r="I300" s="294"/>
      <c r="J300" s="294"/>
      <c r="K300" s="294"/>
      <c r="L300" s="294"/>
      <c r="M300" s="294"/>
      <c r="N300" s="294"/>
      <c r="O300" s="294"/>
      <c r="P300" s="294"/>
      <c r="Q300" s="294"/>
      <c r="R300" s="294"/>
      <c r="S300" s="294"/>
    </row>
    <row r="301" spans="2:24" ht="18.75" customHeight="1">
      <c r="B301" s="292"/>
      <c r="C301" s="309" t="s">
        <v>222</v>
      </c>
      <c r="D301" s="310"/>
      <c r="E301" s="310"/>
      <c r="F301" s="310"/>
      <c r="G301" s="310"/>
      <c r="H301" s="310"/>
      <c r="I301" s="310"/>
      <c r="J301" s="310"/>
      <c r="K301" s="310"/>
      <c r="L301" s="310"/>
      <c r="M301" s="310"/>
      <c r="N301" s="310"/>
      <c r="O301" s="311"/>
      <c r="P301" s="312">
        <f>SUM(D301:O301)</f>
        <v>0</v>
      </c>
      <c r="Q301" s="294"/>
      <c r="R301" s="488"/>
      <c r="S301" s="488"/>
    </row>
    <row r="302" spans="2:24" ht="18.75" customHeight="1">
      <c r="B302" s="292"/>
      <c r="C302" s="313" t="s">
        <v>196</v>
      </c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6"/>
      <c r="P302" s="312">
        <f t="shared" ref="P302:P311" si="36">SUM(D302:O302)</f>
        <v>0</v>
      </c>
      <c r="Q302" s="294"/>
      <c r="R302" s="488"/>
      <c r="S302" s="488"/>
    </row>
    <row r="303" spans="2:24" ht="18.75" customHeight="1">
      <c r="B303" s="292"/>
      <c r="C303" s="314" t="s">
        <v>223</v>
      </c>
      <c r="D303" s="310"/>
      <c r="E303" s="310"/>
      <c r="F303" s="310"/>
      <c r="G303" s="310"/>
      <c r="H303" s="310"/>
      <c r="I303" s="310"/>
      <c r="J303" s="310"/>
      <c r="K303" s="310"/>
      <c r="L303" s="310"/>
      <c r="M303" s="310"/>
      <c r="N303" s="310"/>
      <c r="O303" s="311"/>
      <c r="P303" s="312">
        <f t="shared" si="36"/>
        <v>0</v>
      </c>
      <c r="Q303" s="294"/>
      <c r="R303" s="488"/>
      <c r="S303" s="488"/>
    </row>
    <row r="304" spans="2:24" ht="18.75" customHeight="1">
      <c r="B304" s="292"/>
      <c r="C304" s="313" t="s">
        <v>206</v>
      </c>
      <c r="D304" s="315"/>
      <c r="E304" s="315"/>
      <c r="F304" s="315"/>
      <c r="G304" s="315"/>
      <c r="H304" s="315"/>
      <c r="I304" s="315"/>
      <c r="J304" s="315"/>
      <c r="K304" s="315"/>
      <c r="L304" s="315"/>
      <c r="M304" s="315"/>
      <c r="N304" s="315"/>
      <c r="O304" s="316"/>
      <c r="P304" s="312">
        <f t="shared" si="36"/>
        <v>0</v>
      </c>
      <c r="Q304" s="294"/>
      <c r="R304" s="488"/>
      <c r="S304" s="488"/>
    </row>
    <row r="305" spans="2:20" ht="18.75" customHeight="1">
      <c r="B305" s="292"/>
      <c r="C305" s="313" t="s">
        <v>207</v>
      </c>
      <c r="D305" s="315"/>
      <c r="E305" s="315"/>
      <c r="F305" s="315"/>
      <c r="G305" s="315"/>
      <c r="H305" s="315"/>
      <c r="I305" s="315"/>
      <c r="J305" s="315"/>
      <c r="K305" s="315"/>
      <c r="L305" s="315"/>
      <c r="M305" s="315"/>
      <c r="N305" s="315"/>
      <c r="O305" s="316"/>
      <c r="P305" s="312">
        <f t="shared" si="36"/>
        <v>0</v>
      </c>
      <c r="Q305" s="294"/>
      <c r="R305" s="488"/>
      <c r="S305" s="488"/>
    </row>
    <row r="306" spans="2:20" ht="18.75" customHeight="1">
      <c r="B306" s="292"/>
      <c r="C306" s="313" t="s">
        <v>209</v>
      </c>
      <c r="D306" s="315"/>
      <c r="E306" s="315"/>
      <c r="F306" s="315"/>
      <c r="G306" s="315"/>
      <c r="H306" s="315"/>
      <c r="I306" s="315"/>
      <c r="J306" s="315"/>
      <c r="K306" s="315"/>
      <c r="L306" s="315"/>
      <c r="M306" s="315"/>
      <c r="N306" s="315"/>
      <c r="O306" s="316"/>
      <c r="P306" s="312">
        <f t="shared" si="36"/>
        <v>0</v>
      </c>
      <c r="Q306" s="294"/>
      <c r="R306" s="488"/>
      <c r="S306" s="488"/>
    </row>
    <row r="307" spans="2:20" ht="18.75" customHeight="1">
      <c r="B307" s="292"/>
      <c r="C307" s="313" t="s">
        <v>210</v>
      </c>
      <c r="D307" s="315"/>
      <c r="E307" s="315"/>
      <c r="F307" s="315"/>
      <c r="G307" s="315"/>
      <c r="H307" s="315"/>
      <c r="I307" s="315"/>
      <c r="J307" s="315"/>
      <c r="K307" s="315"/>
      <c r="L307" s="315"/>
      <c r="M307" s="315"/>
      <c r="N307" s="315"/>
      <c r="O307" s="316"/>
      <c r="P307" s="312">
        <f t="shared" si="36"/>
        <v>0</v>
      </c>
      <c r="Q307" s="294"/>
      <c r="R307" s="488"/>
      <c r="S307" s="488"/>
    </row>
    <row r="308" spans="2:20" ht="18.75" customHeight="1">
      <c r="B308" s="292"/>
      <c r="C308" s="313" t="s">
        <v>211</v>
      </c>
      <c r="D308" s="315"/>
      <c r="E308" s="315"/>
      <c r="F308" s="315"/>
      <c r="G308" s="315"/>
      <c r="H308" s="315"/>
      <c r="I308" s="315"/>
      <c r="J308" s="315"/>
      <c r="K308" s="315"/>
      <c r="L308" s="315"/>
      <c r="M308" s="315"/>
      <c r="N308" s="315"/>
      <c r="O308" s="316"/>
      <c r="P308" s="312">
        <f t="shared" si="36"/>
        <v>0</v>
      </c>
      <c r="Q308" s="294"/>
      <c r="R308" s="488"/>
      <c r="S308" s="488"/>
    </row>
    <row r="309" spans="2:20" ht="18.75" customHeight="1">
      <c r="B309" s="292"/>
      <c r="C309" s="313" t="s">
        <v>212</v>
      </c>
      <c r="D309" s="315"/>
      <c r="E309" s="315"/>
      <c r="F309" s="315"/>
      <c r="G309" s="315"/>
      <c r="H309" s="315"/>
      <c r="I309" s="315"/>
      <c r="J309" s="315"/>
      <c r="K309" s="315"/>
      <c r="L309" s="315"/>
      <c r="M309" s="315"/>
      <c r="N309" s="315"/>
      <c r="O309" s="316"/>
      <c r="P309" s="312">
        <f t="shared" si="36"/>
        <v>0</v>
      </c>
      <c r="Q309" s="294"/>
      <c r="R309" s="488"/>
      <c r="S309" s="488"/>
    </row>
    <row r="310" spans="2:20" ht="18.75" customHeight="1">
      <c r="B310" s="292"/>
      <c r="C310" s="317" t="s">
        <v>224</v>
      </c>
      <c r="D310" s="318"/>
      <c r="E310" s="318"/>
      <c r="F310" s="318"/>
      <c r="G310" s="318"/>
      <c r="H310" s="318"/>
      <c r="I310" s="318"/>
      <c r="J310" s="318"/>
      <c r="K310" s="318"/>
      <c r="L310" s="318"/>
      <c r="M310" s="318"/>
      <c r="N310" s="318"/>
      <c r="O310" s="319"/>
      <c r="P310" s="320">
        <f t="shared" si="36"/>
        <v>0</v>
      </c>
      <c r="Q310" s="294"/>
      <c r="R310" s="489"/>
      <c r="S310" s="489"/>
    </row>
    <row r="311" spans="2:20" ht="18.75" customHeight="1">
      <c r="B311" s="292"/>
      <c r="C311" s="321" t="s">
        <v>216</v>
      </c>
      <c r="D311" s="322">
        <f>SUBTOTAL(9,D301:D310)</f>
        <v>0</v>
      </c>
      <c r="E311" s="322">
        <f t="shared" ref="E311:O311" si="37">SUBTOTAL(9,E301:E310)</f>
        <v>0</v>
      </c>
      <c r="F311" s="322">
        <f t="shared" si="37"/>
        <v>0</v>
      </c>
      <c r="G311" s="322">
        <f t="shared" si="37"/>
        <v>0</v>
      </c>
      <c r="H311" s="322">
        <f t="shared" si="37"/>
        <v>0</v>
      </c>
      <c r="I311" s="322">
        <f t="shared" si="37"/>
        <v>0</v>
      </c>
      <c r="J311" s="322">
        <f t="shared" si="37"/>
        <v>0</v>
      </c>
      <c r="K311" s="322">
        <f t="shared" si="37"/>
        <v>0</v>
      </c>
      <c r="L311" s="322">
        <f t="shared" si="37"/>
        <v>0</v>
      </c>
      <c r="M311" s="322">
        <f t="shared" si="37"/>
        <v>0</v>
      </c>
      <c r="N311" s="322">
        <f t="shared" si="37"/>
        <v>0</v>
      </c>
      <c r="O311" s="323">
        <f t="shared" si="37"/>
        <v>0</v>
      </c>
      <c r="P311" s="324">
        <f t="shared" si="36"/>
        <v>0</v>
      </c>
      <c r="Q311" s="294"/>
      <c r="R311" s="490"/>
      <c r="S311" s="490"/>
    </row>
    <row r="312" spans="2:20" ht="6" customHeight="1">
      <c r="B312" s="292"/>
      <c r="C312" s="294"/>
      <c r="D312" s="294"/>
      <c r="E312" s="294"/>
      <c r="F312" s="294"/>
      <c r="G312" s="294"/>
      <c r="H312" s="294"/>
      <c r="I312" s="294"/>
      <c r="J312" s="294"/>
      <c r="K312" s="294"/>
      <c r="L312" s="294"/>
      <c r="M312" s="294"/>
      <c r="N312" s="294"/>
      <c r="O312" s="294"/>
      <c r="P312" s="294"/>
      <c r="Q312" s="294"/>
      <c r="R312" s="325"/>
      <c r="S312" s="325"/>
    </row>
    <row r="313" spans="2:20" ht="18.75" customHeight="1">
      <c r="B313" s="326"/>
      <c r="C313" s="313" t="s">
        <v>217</v>
      </c>
      <c r="D313" s="327"/>
      <c r="E313" s="327"/>
      <c r="F313" s="327"/>
      <c r="G313" s="327"/>
      <c r="H313" s="327"/>
      <c r="I313" s="327"/>
      <c r="J313" s="327"/>
      <c r="K313" s="327"/>
      <c r="L313" s="327"/>
      <c r="M313" s="327"/>
      <c r="N313" s="327"/>
      <c r="O313" s="328"/>
      <c r="P313" s="329">
        <f t="shared" ref="P313:P314" si="38">SUM(D313:O313)</f>
        <v>0</v>
      </c>
      <c r="Q313" s="294"/>
      <c r="R313" s="488"/>
      <c r="S313" s="488"/>
    </row>
    <row r="314" spans="2:20" ht="18.75" customHeight="1">
      <c r="B314" s="326"/>
      <c r="C314" s="313" t="s">
        <v>218</v>
      </c>
      <c r="D314" s="327"/>
      <c r="E314" s="327"/>
      <c r="F314" s="327"/>
      <c r="G314" s="327"/>
      <c r="H314" s="327"/>
      <c r="I314" s="327"/>
      <c r="J314" s="327"/>
      <c r="K314" s="327"/>
      <c r="L314" s="327"/>
      <c r="M314" s="327"/>
      <c r="N314" s="330"/>
      <c r="O314" s="331"/>
      <c r="P314" s="332">
        <f t="shared" si="38"/>
        <v>0</v>
      </c>
      <c r="Q314" s="294"/>
      <c r="R314" s="489"/>
      <c r="S314" s="489"/>
    </row>
    <row r="315" spans="2:20" s="308" customFormat="1" ht="18.75" customHeight="1">
      <c r="B315" s="301"/>
      <c r="C315" s="333"/>
      <c r="D315" s="334"/>
      <c r="E315" s="334"/>
      <c r="F315" s="334"/>
      <c r="G315" s="334"/>
      <c r="H315" s="334"/>
      <c r="I315" s="334"/>
      <c r="J315" s="334"/>
      <c r="K315" s="334"/>
      <c r="L315" s="334"/>
      <c r="M315" s="334"/>
      <c r="N315" s="491" t="s">
        <v>219</v>
      </c>
      <c r="O315" s="491"/>
      <c r="P315" s="335">
        <f>ROUND(IF(P313*P314=0,0,P311/P313*P314),2)</f>
        <v>0</v>
      </c>
      <c r="Q315" s="306"/>
      <c r="R315" s="492"/>
      <c r="S315" s="492"/>
      <c r="T315" s="307"/>
    </row>
    <row r="316" spans="2:20" ht="30" customHeight="1">
      <c r="C316" s="294"/>
      <c r="D316" s="294"/>
      <c r="E316" s="294"/>
      <c r="F316" s="294"/>
      <c r="G316" s="294"/>
      <c r="H316" s="294"/>
      <c r="I316" s="294"/>
      <c r="J316" s="294"/>
      <c r="K316" s="294"/>
      <c r="L316" s="294"/>
      <c r="M316" s="294"/>
      <c r="N316" s="294"/>
      <c r="O316" s="294"/>
      <c r="P316" s="294"/>
      <c r="Q316" s="294"/>
      <c r="R316" s="294"/>
      <c r="S316" s="294"/>
    </row>
    <row r="317" spans="2:20" ht="18.75" customHeight="1">
      <c r="B317" s="292"/>
      <c r="C317" s="293" t="s">
        <v>183</v>
      </c>
      <c r="D317" s="495"/>
      <c r="E317" s="495"/>
      <c r="F317" s="495"/>
      <c r="G317" s="495"/>
      <c r="H317" s="495"/>
      <c r="I317" s="495"/>
      <c r="J317" s="294"/>
      <c r="K317" s="294"/>
      <c r="L317" s="295"/>
      <c r="M317" s="294"/>
      <c r="N317" s="294"/>
      <c r="O317" s="294"/>
      <c r="P317" s="296"/>
      <c r="Q317" s="294"/>
      <c r="R317" s="296"/>
      <c r="S317" s="296"/>
    </row>
    <row r="318" spans="2:20" ht="18.75" customHeight="1">
      <c r="B318" s="292"/>
      <c r="C318" s="297" t="s">
        <v>184</v>
      </c>
      <c r="D318" s="488"/>
      <c r="E318" s="488"/>
      <c r="F318" s="488"/>
      <c r="G318" s="488"/>
      <c r="H318" s="488"/>
      <c r="I318" s="488"/>
      <c r="J318" s="294"/>
      <c r="K318" s="291"/>
      <c r="L318" s="291"/>
      <c r="M318" s="291"/>
      <c r="N318" s="291"/>
      <c r="O318" s="291"/>
      <c r="P318" s="291"/>
      <c r="Q318" s="294"/>
      <c r="R318" s="496" t="s">
        <v>185</v>
      </c>
      <c r="S318" s="496"/>
    </row>
    <row r="319" spans="2:20" ht="18.75" customHeight="1">
      <c r="B319" s="292"/>
      <c r="C319" s="297" t="s">
        <v>8</v>
      </c>
      <c r="D319" s="488"/>
      <c r="E319" s="488"/>
      <c r="F319" s="488"/>
      <c r="G319" s="488"/>
      <c r="H319" s="488"/>
      <c r="I319" s="488"/>
      <c r="J319" s="294"/>
      <c r="K319" s="291"/>
      <c r="L319" s="291"/>
      <c r="M319" s="291"/>
      <c r="N319" s="291"/>
      <c r="O319" s="291"/>
      <c r="P319" s="291"/>
      <c r="Q319" s="294"/>
      <c r="R319" s="298" t="s">
        <v>189</v>
      </c>
      <c r="S319" s="299"/>
    </row>
    <row r="320" spans="2:20" ht="18.75" customHeight="1">
      <c r="B320" s="292"/>
      <c r="C320" s="300" t="s">
        <v>172</v>
      </c>
      <c r="D320" s="488"/>
      <c r="E320" s="488"/>
      <c r="F320" s="488"/>
      <c r="G320" s="488"/>
      <c r="H320" s="488"/>
      <c r="I320" s="488"/>
      <c r="J320" s="294"/>
      <c r="K320" s="291"/>
      <c r="L320" s="291"/>
      <c r="M320" s="291"/>
      <c r="N320" s="291"/>
      <c r="O320" s="291"/>
      <c r="P320" s="291"/>
      <c r="Q320" s="294"/>
      <c r="R320" s="298" t="s">
        <v>191</v>
      </c>
      <c r="S320" s="299"/>
    </row>
    <row r="321" spans="2:24" ht="18.75" customHeight="1">
      <c r="B321" s="292"/>
      <c r="C321" s="300" t="s">
        <v>193</v>
      </c>
      <c r="D321" s="493"/>
      <c r="E321" s="493"/>
      <c r="F321" s="493"/>
      <c r="G321" s="493"/>
      <c r="H321" s="493"/>
      <c r="I321" s="493"/>
      <c r="J321" s="294"/>
      <c r="K321" s="294"/>
      <c r="L321" s="295"/>
      <c r="M321" s="294"/>
      <c r="N321" s="294"/>
      <c r="O321" s="294"/>
      <c r="P321" s="296"/>
      <c r="Q321" s="294"/>
      <c r="R321" s="298" t="s">
        <v>221</v>
      </c>
      <c r="S321" s="299"/>
    </row>
    <row r="322" spans="2:24" ht="12" customHeight="1">
      <c r="B322" s="292"/>
      <c r="C322" s="294"/>
      <c r="D322" s="294"/>
      <c r="E322" s="294"/>
      <c r="F322" s="294"/>
      <c r="G322" s="294"/>
      <c r="H322" s="294"/>
      <c r="I322" s="294"/>
      <c r="J322" s="294"/>
      <c r="K322" s="294"/>
      <c r="L322" s="294"/>
      <c r="M322" s="294"/>
      <c r="N322" s="294"/>
      <c r="O322" s="294"/>
      <c r="P322" s="294"/>
      <c r="Q322" s="294"/>
      <c r="R322" s="294"/>
      <c r="S322" s="294"/>
    </row>
    <row r="323" spans="2:24" s="308" customFormat="1" ht="18.75" customHeight="1">
      <c r="B323" s="301"/>
      <c r="C323" s="302" t="s">
        <v>187</v>
      </c>
      <c r="D323" s="303"/>
      <c r="E323" s="303"/>
      <c r="F323" s="303"/>
      <c r="G323" s="303"/>
      <c r="H323" s="303"/>
      <c r="I323" s="303"/>
      <c r="J323" s="303"/>
      <c r="K323" s="303"/>
      <c r="L323" s="303"/>
      <c r="M323" s="303"/>
      <c r="N323" s="303"/>
      <c r="O323" s="304"/>
      <c r="P323" s="305" t="s">
        <v>188</v>
      </c>
      <c r="Q323" s="306"/>
      <c r="R323" s="494" t="s">
        <v>194</v>
      </c>
      <c r="S323" s="494"/>
      <c r="T323" s="307"/>
      <c r="V323" s="288"/>
      <c r="W323" s="288"/>
      <c r="X323" s="288"/>
    </row>
    <row r="324" spans="2:24" ht="6" customHeight="1">
      <c r="B324" s="292"/>
      <c r="C324" s="294"/>
      <c r="D324" s="294"/>
      <c r="E324" s="294"/>
      <c r="F324" s="294"/>
      <c r="G324" s="294"/>
      <c r="H324" s="294"/>
      <c r="I324" s="294"/>
      <c r="J324" s="294"/>
      <c r="K324" s="294"/>
      <c r="L324" s="294"/>
      <c r="M324" s="294"/>
      <c r="N324" s="294"/>
      <c r="O324" s="294"/>
      <c r="P324" s="294"/>
      <c r="Q324" s="294"/>
      <c r="R324" s="294"/>
      <c r="S324" s="294"/>
    </row>
    <row r="325" spans="2:24" ht="18.75" customHeight="1">
      <c r="B325" s="292"/>
      <c r="C325" s="309" t="s">
        <v>222</v>
      </c>
      <c r="D325" s="310"/>
      <c r="E325" s="310"/>
      <c r="F325" s="310"/>
      <c r="G325" s="310"/>
      <c r="H325" s="310"/>
      <c r="I325" s="310"/>
      <c r="J325" s="310"/>
      <c r="K325" s="310"/>
      <c r="L325" s="310"/>
      <c r="M325" s="310"/>
      <c r="N325" s="310"/>
      <c r="O325" s="311"/>
      <c r="P325" s="312">
        <f>SUM(D325:O325)</f>
        <v>0</v>
      </c>
      <c r="Q325" s="294"/>
      <c r="R325" s="488"/>
      <c r="S325" s="488"/>
    </row>
    <row r="326" spans="2:24" ht="18.75" customHeight="1">
      <c r="B326" s="292"/>
      <c r="C326" s="313" t="s">
        <v>196</v>
      </c>
      <c r="D326" s="155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56"/>
      <c r="P326" s="312">
        <f t="shared" ref="P326:P335" si="39">SUM(D326:O326)</f>
        <v>0</v>
      </c>
      <c r="Q326" s="294"/>
      <c r="R326" s="488"/>
      <c r="S326" s="488"/>
    </row>
    <row r="327" spans="2:24" ht="18.75" customHeight="1">
      <c r="B327" s="292"/>
      <c r="C327" s="314" t="s">
        <v>223</v>
      </c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1"/>
      <c r="P327" s="312">
        <f t="shared" si="39"/>
        <v>0</v>
      </c>
      <c r="Q327" s="294"/>
      <c r="R327" s="488"/>
      <c r="S327" s="488"/>
    </row>
    <row r="328" spans="2:24" ht="18.75" customHeight="1">
      <c r="B328" s="292"/>
      <c r="C328" s="313" t="s">
        <v>206</v>
      </c>
      <c r="D328" s="315"/>
      <c r="E328" s="315"/>
      <c r="F328" s="315"/>
      <c r="G328" s="315"/>
      <c r="H328" s="315"/>
      <c r="I328" s="315"/>
      <c r="J328" s="315"/>
      <c r="K328" s="315"/>
      <c r="L328" s="315"/>
      <c r="M328" s="315"/>
      <c r="N328" s="315"/>
      <c r="O328" s="316"/>
      <c r="P328" s="312">
        <f t="shared" si="39"/>
        <v>0</v>
      </c>
      <c r="Q328" s="294"/>
      <c r="R328" s="488"/>
      <c r="S328" s="488"/>
    </row>
    <row r="329" spans="2:24" ht="18.75" customHeight="1">
      <c r="B329" s="292"/>
      <c r="C329" s="313" t="s">
        <v>207</v>
      </c>
      <c r="D329" s="315"/>
      <c r="E329" s="315"/>
      <c r="F329" s="315"/>
      <c r="G329" s="315"/>
      <c r="H329" s="315"/>
      <c r="I329" s="315"/>
      <c r="J329" s="315"/>
      <c r="K329" s="315"/>
      <c r="L329" s="315"/>
      <c r="M329" s="315"/>
      <c r="N329" s="315"/>
      <c r="O329" s="316"/>
      <c r="P329" s="312">
        <f t="shared" si="39"/>
        <v>0</v>
      </c>
      <c r="Q329" s="294"/>
      <c r="R329" s="488"/>
      <c r="S329" s="488"/>
    </row>
    <row r="330" spans="2:24" ht="18.75" customHeight="1">
      <c r="B330" s="292"/>
      <c r="C330" s="313" t="s">
        <v>209</v>
      </c>
      <c r="D330" s="315"/>
      <c r="E330" s="315"/>
      <c r="F330" s="315"/>
      <c r="G330" s="315"/>
      <c r="H330" s="315"/>
      <c r="I330" s="315"/>
      <c r="J330" s="315"/>
      <c r="K330" s="315"/>
      <c r="L330" s="315"/>
      <c r="M330" s="315"/>
      <c r="N330" s="315"/>
      <c r="O330" s="316"/>
      <c r="P330" s="312">
        <f t="shared" si="39"/>
        <v>0</v>
      </c>
      <c r="Q330" s="294"/>
      <c r="R330" s="488"/>
      <c r="S330" s="488"/>
    </row>
    <row r="331" spans="2:24" ht="18.75" customHeight="1">
      <c r="B331" s="292"/>
      <c r="C331" s="313" t="s">
        <v>210</v>
      </c>
      <c r="D331" s="315"/>
      <c r="E331" s="315"/>
      <c r="F331" s="315"/>
      <c r="G331" s="315"/>
      <c r="H331" s="315"/>
      <c r="I331" s="315"/>
      <c r="J331" s="315"/>
      <c r="K331" s="315"/>
      <c r="L331" s="315"/>
      <c r="M331" s="315"/>
      <c r="N331" s="315"/>
      <c r="O331" s="316"/>
      <c r="P331" s="312">
        <f t="shared" si="39"/>
        <v>0</v>
      </c>
      <c r="Q331" s="294"/>
      <c r="R331" s="488"/>
      <c r="S331" s="488"/>
    </row>
    <row r="332" spans="2:24" ht="18.75" customHeight="1">
      <c r="B332" s="292"/>
      <c r="C332" s="313" t="s">
        <v>211</v>
      </c>
      <c r="D332" s="315"/>
      <c r="E332" s="315"/>
      <c r="F332" s="315"/>
      <c r="G332" s="315"/>
      <c r="H332" s="315"/>
      <c r="I332" s="315"/>
      <c r="J332" s="315"/>
      <c r="K332" s="315"/>
      <c r="L332" s="315"/>
      <c r="M332" s="315"/>
      <c r="N332" s="315"/>
      <c r="O332" s="316"/>
      <c r="P332" s="312">
        <f t="shared" si="39"/>
        <v>0</v>
      </c>
      <c r="Q332" s="294"/>
      <c r="R332" s="488"/>
      <c r="S332" s="488"/>
    </row>
    <row r="333" spans="2:24" ht="18.75" customHeight="1">
      <c r="B333" s="292"/>
      <c r="C333" s="313" t="s">
        <v>212</v>
      </c>
      <c r="D333" s="315"/>
      <c r="E333" s="315"/>
      <c r="F333" s="315"/>
      <c r="G333" s="315"/>
      <c r="H333" s="315"/>
      <c r="I333" s="315"/>
      <c r="J333" s="315"/>
      <c r="K333" s="315"/>
      <c r="L333" s="315"/>
      <c r="M333" s="315"/>
      <c r="N333" s="315"/>
      <c r="O333" s="316"/>
      <c r="P333" s="312">
        <f t="shared" si="39"/>
        <v>0</v>
      </c>
      <c r="Q333" s="294"/>
      <c r="R333" s="488"/>
      <c r="S333" s="488"/>
    </row>
    <row r="334" spans="2:24" ht="18.75" customHeight="1">
      <c r="B334" s="292"/>
      <c r="C334" s="317" t="s">
        <v>224</v>
      </c>
      <c r="D334" s="318"/>
      <c r="E334" s="318"/>
      <c r="F334" s="318"/>
      <c r="G334" s="318"/>
      <c r="H334" s="318"/>
      <c r="I334" s="318"/>
      <c r="J334" s="318"/>
      <c r="K334" s="318"/>
      <c r="L334" s="318"/>
      <c r="M334" s="318"/>
      <c r="N334" s="318"/>
      <c r="O334" s="319"/>
      <c r="P334" s="320">
        <f t="shared" si="39"/>
        <v>0</v>
      </c>
      <c r="Q334" s="294"/>
      <c r="R334" s="489"/>
      <c r="S334" s="489"/>
    </row>
    <row r="335" spans="2:24" ht="18.75" customHeight="1">
      <c r="B335" s="292"/>
      <c r="C335" s="321" t="s">
        <v>216</v>
      </c>
      <c r="D335" s="322">
        <f>SUBTOTAL(9,D325:D334)</f>
        <v>0</v>
      </c>
      <c r="E335" s="322">
        <f t="shared" ref="E335:O335" si="40">SUBTOTAL(9,E325:E334)</f>
        <v>0</v>
      </c>
      <c r="F335" s="322">
        <f t="shared" si="40"/>
        <v>0</v>
      </c>
      <c r="G335" s="322">
        <f t="shared" si="40"/>
        <v>0</v>
      </c>
      <c r="H335" s="322">
        <f t="shared" si="40"/>
        <v>0</v>
      </c>
      <c r="I335" s="322">
        <f t="shared" si="40"/>
        <v>0</v>
      </c>
      <c r="J335" s="322">
        <f t="shared" si="40"/>
        <v>0</v>
      </c>
      <c r="K335" s="322">
        <f t="shared" si="40"/>
        <v>0</v>
      </c>
      <c r="L335" s="322">
        <f t="shared" si="40"/>
        <v>0</v>
      </c>
      <c r="M335" s="322">
        <f t="shared" si="40"/>
        <v>0</v>
      </c>
      <c r="N335" s="322">
        <f t="shared" si="40"/>
        <v>0</v>
      </c>
      <c r="O335" s="323">
        <f t="shared" si="40"/>
        <v>0</v>
      </c>
      <c r="P335" s="324">
        <f t="shared" si="39"/>
        <v>0</v>
      </c>
      <c r="Q335" s="294"/>
      <c r="R335" s="490"/>
      <c r="S335" s="490"/>
    </row>
    <row r="336" spans="2:24" ht="6" customHeight="1">
      <c r="B336" s="292"/>
      <c r="C336" s="294"/>
      <c r="D336" s="294"/>
      <c r="E336" s="294"/>
      <c r="F336" s="294"/>
      <c r="G336" s="294"/>
      <c r="H336" s="294"/>
      <c r="I336" s="294"/>
      <c r="J336" s="294"/>
      <c r="K336" s="294"/>
      <c r="L336" s="294"/>
      <c r="M336" s="294"/>
      <c r="N336" s="294"/>
      <c r="O336" s="294"/>
      <c r="P336" s="294"/>
      <c r="Q336" s="294"/>
      <c r="R336" s="325"/>
      <c r="S336" s="325"/>
    </row>
    <row r="337" spans="2:24" ht="18.75" customHeight="1">
      <c r="B337" s="326"/>
      <c r="C337" s="313" t="s">
        <v>217</v>
      </c>
      <c r="D337" s="327"/>
      <c r="E337" s="327"/>
      <c r="F337" s="327"/>
      <c r="G337" s="327"/>
      <c r="H337" s="327"/>
      <c r="I337" s="327"/>
      <c r="J337" s="327"/>
      <c r="K337" s="327"/>
      <c r="L337" s="327"/>
      <c r="M337" s="327"/>
      <c r="N337" s="327"/>
      <c r="O337" s="328"/>
      <c r="P337" s="329">
        <f t="shared" ref="P337:P338" si="41">SUM(D337:O337)</f>
        <v>0</v>
      </c>
      <c r="Q337" s="294"/>
      <c r="R337" s="488"/>
      <c r="S337" s="488"/>
    </row>
    <row r="338" spans="2:24" ht="18.75" customHeight="1">
      <c r="B338" s="326"/>
      <c r="C338" s="313" t="s">
        <v>218</v>
      </c>
      <c r="D338" s="327"/>
      <c r="E338" s="327"/>
      <c r="F338" s="327"/>
      <c r="G338" s="327"/>
      <c r="H338" s="327"/>
      <c r="I338" s="327"/>
      <c r="J338" s="327"/>
      <c r="K338" s="327"/>
      <c r="L338" s="327"/>
      <c r="M338" s="327"/>
      <c r="N338" s="330"/>
      <c r="O338" s="331"/>
      <c r="P338" s="332">
        <f t="shared" si="41"/>
        <v>0</v>
      </c>
      <c r="Q338" s="294"/>
      <c r="R338" s="489"/>
      <c r="S338" s="489"/>
    </row>
    <row r="339" spans="2:24" s="308" customFormat="1" ht="18.75" customHeight="1">
      <c r="B339" s="301"/>
      <c r="C339" s="333"/>
      <c r="D339" s="334"/>
      <c r="E339" s="334"/>
      <c r="F339" s="334"/>
      <c r="G339" s="334"/>
      <c r="H339" s="334"/>
      <c r="I339" s="334"/>
      <c r="J339" s="334"/>
      <c r="K339" s="334"/>
      <c r="L339" s="334"/>
      <c r="M339" s="334"/>
      <c r="N339" s="491" t="s">
        <v>219</v>
      </c>
      <c r="O339" s="491"/>
      <c r="P339" s="335">
        <f>ROUND(IF(P337*P338=0,0,P335/P337*P338),2)</f>
        <v>0</v>
      </c>
      <c r="Q339" s="306"/>
      <c r="R339" s="492"/>
      <c r="S339" s="492"/>
      <c r="T339" s="307"/>
    </row>
    <row r="340" spans="2:24" ht="30" customHeight="1">
      <c r="C340" s="294"/>
      <c r="D340" s="294"/>
      <c r="E340" s="294"/>
      <c r="F340" s="294"/>
      <c r="G340" s="294"/>
      <c r="H340" s="294"/>
      <c r="I340" s="294"/>
      <c r="J340" s="294"/>
      <c r="K340" s="294"/>
      <c r="L340" s="294"/>
      <c r="M340" s="294"/>
      <c r="N340" s="294"/>
      <c r="O340" s="294"/>
      <c r="P340" s="294"/>
      <c r="Q340" s="294"/>
      <c r="R340" s="294"/>
      <c r="S340" s="294"/>
    </row>
    <row r="341" spans="2:24" ht="18.75" customHeight="1">
      <c r="B341" s="292"/>
      <c r="C341" s="293" t="s">
        <v>183</v>
      </c>
      <c r="D341" s="495"/>
      <c r="E341" s="495"/>
      <c r="F341" s="495"/>
      <c r="G341" s="495"/>
      <c r="H341" s="495"/>
      <c r="I341" s="495"/>
      <c r="J341" s="294"/>
      <c r="K341" s="294"/>
      <c r="L341" s="295"/>
      <c r="M341" s="294"/>
      <c r="N341" s="294"/>
      <c r="O341" s="294"/>
      <c r="P341" s="296"/>
      <c r="Q341" s="294"/>
      <c r="R341" s="296"/>
      <c r="S341" s="296"/>
    </row>
    <row r="342" spans="2:24" ht="18.75" customHeight="1">
      <c r="B342" s="292"/>
      <c r="C342" s="297" t="s">
        <v>184</v>
      </c>
      <c r="D342" s="488"/>
      <c r="E342" s="488"/>
      <c r="F342" s="488"/>
      <c r="G342" s="488"/>
      <c r="H342" s="488"/>
      <c r="I342" s="488"/>
      <c r="J342" s="294"/>
      <c r="K342" s="291"/>
      <c r="L342" s="291"/>
      <c r="M342" s="291"/>
      <c r="N342" s="291"/>
      <c r="O342" s="291"/>
      <c r="P342" s="291"/>
      <c r="Q342" s="294"/>
      <c r="R342" s="496" t="s">
        <v>185</v>
      </c>
      <c r="S342" s="496"/>
    </row>
    <row r="343" spans="2:24" ht="18.75" customHeight="1">
      <c r="B343" s="292"/>
      <c r="C343" s="297" t="s">
        <v>8</v>
      </c>
      <c r="D343" s="488"/>
      <c r="E343" s="488"/>
      <c r="F343" s="488"/>
      <c r="G343" s="488"/>
      <c r="H343" s="488"/>
      <c r="I343" s="488"/>
      <c r="J343" s="294"/>
      <c r="K343" s="291"/>
      <c r="L343" s="291"/>
      <c r="M343" s="291"/>
      <c r="N343" s="291"/>
      <c r="O343" s="291"/>
      <c r="P343" s="291"/>
      <c r="Q343" s="294"/>
      <c r="R343" s="298" t="s">
        <v>189</v>
      </c>
      <c r="S343" s="299"/>
    </row>
    <row r="344" spans="2:24" ht="18.75" customHeight="1">
      <c r="B344" s="292"/>
      <c r="C344" s="300" t="s">
        <v>172</v>
      </c>
      <c r="D344" s="488"/>
      <c r="E344" s="488"/>
      <c r="F344" s="488"/>
      <c r="G344" s="488"/>
      <c r="H344" s="488"/>
      <c r="I344" s="488"/>
      <c r="J344" s="294"/>
      <c r="K344" s="291"/>
      <c r="L344" s="291"/>
      <c r="M344" s="291"/>
      <c r="N344" s="291"/>
      <c r="O344" s="291"/>
      <c r="P344" s="291"/>
      <c r="Q344" s="294"/>
      <c r="R344" s="298" t="s">
        <v>191</v>
      </c>
      <c r="S344" s="299"/>
    </row>
    <row r="345" spans="2:24" ht="18.75" customHeight="1">
      <c r="B345" s="292"/>
      <c r="C345" s="300" t="s">
        <v>193</v>
      </c>
      <c r="D345" s="493"/>
      <c r="E345" s="493"/>
      <c r="F345" s="493"/>
      <c r="G345" s="493"/>
      <c r="H345" s="493"/>
      <c r="I345" s="493"/>
      <c r="J345" s="294"/>
      <c r="K345" s="294"/>
      <c r="L345" s="295"/>
      <c r="M345" s="294"/>
      <c r="N345" s="294"/>
      <c r="O345" s="294"/>
      <c r="P345" s="296"/>
      <c r="Q345" s="294"/>
      <c r="R345" s="298" t="s">
        <v>221</v>
      </c>
      <c r="S345" s="299"/>
    </row>
    <row r="346" spans="2:24" ht="12" customHeight="1">
      <c r="B346" s="292"/>
      <c r="C346" s="294"/>
      <c r="D346" s="294"/>
      <c r="E346" s="294"/>
      <c r="F346" s="294"/>
      <c r="G346" s="294"/>
      <c r="H346" s="294"/>
      <c r="I346" s="294"/>
      <c r="J346" s="294"/>
      <c r="K346" s="294"/>
      <c r="L346" s="294"/>
      <c r="M346" s="294"/>
      <c r="N346" s="294"/>
      <c r="O346" s="294"/>
      <c r="P346" s="294"/>
      <c r="Q346" s="294"/>
      <c r="R346" s="294"/>
      <c r="S346" s="294"/>
    </row>
    <row r="347" spans="2:24" s="308" customFormat="1" ht="18.75" customHeight="1">
      <c r="B347" s="301"/>
      <c r="C347" s="302" t="s">
        <v>187</v>
      </c>
      <c r="D347" s="303"/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4"/>
      <c r="P347" s="305" t="s">
        <v>188</v>
      </c>
      <c r="Q347" s="306"/>
      <c r="R347" s="494" t="s">
        <v>194</v>
      </c>
      <c r="S347" s="494"/>
      <c r="T347" s="307"/>
      <c r="V347" s="288"/>
      <c r="W347" s="288"/>
      <c r="X347" s="288"/>
    </row>
    <row r="348" spans="2:24" ht="6" customHeight="1">
      <c r="B348" s="292"/>
      <c r="C348" s="294"/>
      <c r="D348" s="294"/>
      <c r="E348" s="294"/>
      <c r="F348" s="294"/>
      <c r="G348" s="294"/>
      <c r="H348" s="294"/>
      <c r="I348" s="294"/>
      <c r="J348" s="294"/>
      <c r="K348" s="294"/>
      <c r="L348" s="294"/>
      <c r="M348" s="294"/>
      <c r="N348" s="294"/>
      <c r="O348" s="294"/>
      <c r="P348" s="294"/>
      <c r="Q348" s="294"/>
      <c r="R348" s="294"/>
      <c r="S348" s="294"/>
    </row>
    <row r="349" spans="2:24" ht="18.75" customHeight="1">
      <c r="B349" s="292"/>
      <c r="C349" s="309" t="s">
        <v>222</v>
      </c>
      <c r="D349" s="310"/>
      <c r="E349" s="310"/>
      <c r="F349" s="310"/>
      <c r="G349" s="310"/>
      <c r="H349" s="310"/>
      <c r="I349" s="310"/>
      <c r="J349" s="310"/>
      <c r="K349" s="310"/>
      <c r="L349" s="310"/>
      <c r="M349" s="310"/>
      <c r="N349" s="310"/>
      <c r="O349" s="311"/>
      <c r="P349" s="312">
        <f>SUM(D349:O349)</f>
        <v>0</v>
      </c>
      <c r="Q349" s="294"/>
      <c r="R349" s="488"/>
      <c r="S349" s="488"/>
    </row>
    <row r="350" spans="2:24" ht="18.75" customHeight="1">
      <c r="B350" s="292"/>
      <c r="C350" s="313" t="s">
        <v>196</v>
      </c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6"/>
      <c r="P350" s="312">
        <f t="shared" ref="P350:P359" si="42">SUM(D350:O350)</f>
        <v>0</v>
      </c>
      <c r="Q350" s="294"/>
      <c r="R350" s="488"/>
      <c r="S350" s="488"/>
    </row>
    <row r="351" spans="2:24" ht="18.75" customHeight="1">
      <c r="B351" s="292"/>
      <c r="C351" s="314" t="s">
        <v>223</v>
      </c>
      <c r="D351" s="310"/>
      <c r="E351" s="310"/>
      <c r="F351" s="310"/>
      <c r="G351" s="310"/>
      <c r="H351" s="310"/>
      <c r="I351" s="310"/>
      <c r="J351" s="310"/>
      <c r="K351" s="310"/>
      <c r="L351" s="310"/>
      <c r="M351" s="310"/>
      <c r="N351" s="310"/>
      <c r="O351" s="311"/>
      <c r="P351" s="312">
        <f t="shared" si="42"/>
        <v>0</v>
      </c>
      <c r="Q351" s="294"/>
      <c r="R351" s="488"/>
      <c r="S351" s="488"/>
    </row>
    <row r="352" spans="2:24" ht="18.75" customHeight="1">
      <c r="B352" s="292"/>
      <c r="C352" s="313" t="s">
        <v>206</v>
      </c>
      <c r="D352" s="315"/>
      <c r="E352" s="315"/>
      <c r="F352" s="315"/>
      <c r="G352" s="315"/>
      <c r="H352" s="315"/>
      <c r="I352" s="315"/>
      <c r="J352" s="315"/>
      <c r="K352" s="315"/>
      <c r="L352" s="315"/>
      <c r="M352" s="315"/>
      <c r="N352" s="315"/>
      <c r="O352" s="316"/>
      <c r="P352" s="312">
        <f t="shared" si="42"/>
        <v>0</v>
      </c>
      <c r="Q352" s="294"/>
      <c r="R352" s="488"/>
      <c r="S352" s="488"/>
    </row>
    <row r="353" spans="2:20" ht="18.75" customHeight="1">
      <c r="B353" s="292"/>
      <c r="C353" s="313" t="s">
        <v>207</v>
      </c>
      <c r="D353" s="315"/>
      <c r="E353" s="315"/>
      <c r="F353" s="315"/>
      <c r="G353" s="315"/>
      <c r="H353" s="315"/>
      <c r="I353" s="315"/>
      <c r="J353" s="315"/>
      <c r="K353" s="315"/>
      <c r="L353" s="315"/>
      <c r="M353" s="315"/>
      <c r="N353" s="315"/>
      <c r="O353" s="316"/>
      <c r="P353" s="312">
        <f t="shared" si="42"/>
        <v>0</v>
      </c>
      <c r="Q353" s="294"/>
      <c r="R353" s="488"/>
      <c r="S353" s="488"/>
    </row>
    <row r="354" spans="2:20" ht="18.75" customHeight="1">
      <c r="B354" s="292"/>
      <c r="C354" s="313" t="s">
        <v>209</v>
      </c>
      <c r="D354" s="315"/>
      <c r="E354" s="315"/>
      <c r="F354" s="315"/>
      <c r="G354" s="315"/>
      <c r="H354" s="315"/>
      <c r="I354" s="315"/>
      <c r="J354" s="315"/>
      <c r="K354" s="315"/>
      <c r="L354" s="315"/>
      <c r="M354" s="315"/>
      <c r="N354" s="315"/>
      <c r="O354" s="316"/>
      <c r="P354" s="312">
        <f t="shared" si="42"/>
        <v>0</v>
      </c>
      <c r="Q354" s="294"/>
      <c r="R354" s="488"/>
      <c r="S354" s="488"/>
    </row>
    <row r="355" spans="2:20" ht="18.75" customHeight="1">
      <c r="B355" s="292"/>
      <c r="C355" s="313" t="s">
        <v>210</v>
      </c>
      <c r="D355" s="315"/>
      <c r="E355" s="315"/>
      <c r="F355" s="315"/>
      <c r="G355" s="315"/>
      <c r="H355" s="315"/>
      <c r="I355" s="315"/>
      <c r="J355" s="315"/>
      <c r="K355" s="315"/>
      <c r="L355" s="315"/>
      <c r="M355" s="315"/>
      <c r="N355" s="315"/>
      <c r="O355" s="316"/>
      <c r="P355" s="312">
        <f t="shared" si="42"/>
        <v>0</v>
      </c>
      <c r="Q355" s="294"/>
      <c r="R355" s="488"/>
      <c r="S355" s="488"/>
    </row>
    <row r="356" spans="2:20" ht="18.75" customHeight="1">
      <c r="B356" s="292"/>
      <c r="C356" s="313" t="s">
        <v>211</v>
      </c>
      <c r="D356" s="315"/>
      <c r="E356" s="315"/>
      <c r="F356" s="315"/>
      <c r="G356" s="315"/>
      <c r="H356" s="315"/>
      <c r="I356" s="315"/>
      <c r="J356" s="315"/>
      <c r="K356" s="315"/>
      <c r="L356" s="315"/>
      <c r="M356" s="315"/>
      <c r="N356" s="315"/>
      <c r="O356" s="316"/>
      <c r="P356" s="312">
        <f t="shared" si="42"/>
        <v>0</v>
      </c>
      <c r="Q356" s="294"/>
      <c r="R356" s="488"/>
      <c r="S356" s="488"/>
    </row>
    <row r="357" spans="2:20" ht="18.75" customHeight="1">
      <c r="B357" s="292"/>
      <c r="C357" s="313" t="s">
        <v>212</v>
      </c>
      <c r="D357" s="315"/>
      <c r="E357" s="315"/>
      <c r="F357" s="315"/>
      <c r="G357" s="315"/>
      <c r="H357" s="315"/>
      <c r="I357" s="315"/>
      <c r="J357" s="315"/>
      <c r="K357" s="315"/>
      <c r="L357" s="315"/>
      <c r="M357" s="315"/>
      <c r="N357" s="315"/>
      <c r="O357" s="316"/>
      <c r="P357" s="312">
        <f t="shared" si="42"/>
        <v>0</v>
      </c>
      <c r="Q357" s="294"/>
      <c r="R357" s="488"/>
      <c r="S357" s="488"/>
    </row>
    <row r="358" spans="2:20" ht="18.75" customHeight="1">
      <c r="B358" s="292"/>
      <c r="C358" s="317" t="s">
        <v>224</v>
      </c>
      <c r="D358" s="318"/>
      <c r="E358" s="318"/>
      <c r="F358" s="318"/>
      <c r="G358" s="318"/>
      <c r="H358" s="318"/>
      <c r="I358" s="318"/>
      <c r="J358" s="318"/>
      <c r="K358" s="318"/>
      <c r="L358" s="318"/>
      <c r="M358" s="318"/>
      <c r="N358" s="318"/>
      <c r="O358" s="319"/>
      <c r="P358" s="320">
        <f t="shared" si="42"/>
        <v>0</v>
      </c>
      <c r="Q358" s="294"/>
      <c r="R358" s="489"/>
      <c r="S358" s="489"/>
    </row>
    <row r="359" spans="2:20" ht="18.75" customHeight="1">
      <c r="B359" s="292"/>
      <c r="C359" s="321" t="s">
        <v>216</v>
      </c>
      <c r="D359" s="322">
        <f>SUBTOTAL(9,D349:D358)</f>
        <v>0</v>
      </c>
      <c r="E359" s="322">
        <f t="shared" ref="E359:O359" si="43">SUBTOTAL(9,E349:E358)</f>
        <v>0</v>
      </c>
      <c r="F359" s="322">
        <f t="shared" si="43"/>
        <v>0</v>
      </c>
      <c r="G359" s="322">
        <f t="shared" si="43"/>
        <v>0</v>
      </c>
      <c r="H359" s="322">
        <f t="shared" si="43"/>
        <v>0</v>
      </c>
      <c r="I359" s="322">
        <f t="shared" si="43"/>
        <v>0</v>
      </c>
      <c r="J359" s="322">
        <f t="shared" si="43"/>
        <v>0</v>
      </c>
      <c r="K359" s="322">
        <f t="shared" si="43"/>
        <v>0</v>
      </c>
      <c r="L359" s="322">
        <f t="shared" si="43"/>
        <v>0</v>
      </c>
      <c r="M359" s="322">
        <f t="shared" si="43"/>
        <v>0</v>
      </c>
      <c r="N359" s="322">
        <f t="shared" si="43"/>
        <v>0</v>
      </c>
      <c r="O359" s="323">
        <f t="shared" si="43"/>
        <v>0</v>
      </c>
      <c r="P359" s="324">
        <f t="shared" si="42"/>
        <v>0</v>
      </c>
      <c r="Q359" s="294"/>
      <c r="R359" s="490"/>
      <c r="S359" s="490"/>
    </row>
    <row r="360" spans="2:20" ht="6" customHeight="1">
      <c r="B360" s="292"/>
      <c r="C360" s="294"/>
      <c r="D360" s="294"/>
      <c r="E360" s="294"/>
      <c r="F360" s="294"/>
      <c r="G360" s="294"/>
      <c r="H360" s="294"/>
      <c r="I360" s="294"/>
      <c r="J360" s="294"/>
      <c r="K360" s="294"/>
      <c r="L360" s="294"/>
      <c r="M360" s="294"/>
      <c r="N360" s="294"/>
      <c r="O360" s="294"/>
      <c r="P360" s="294"/>
      <c r="Q360" s="294"/>
      <c r="R360" s="325"/>
      <c r="S360" s="325"/>
    </row>
    <row r="361" spans="2:20" ht="18.75" customHeight="1">
      <c r="B361" s="326"/>
      <c r="C361" s="313" t="s">
        <v>217</v>
      </c>
      <c r="D361" s="327"/>
      <c r="E361" s="327"/>
      <c r="F361" s="327"/>
      <c r="G361" s="327"/>
      <c r="H361" s="327"/>
      <c r="I361" s="327"/>
      <c r="J361" s="327"/>
      <c r="K361" s="327"/>
      <c r="L361" s="327"/>
      <c r="M361" s="327"/>
      <c r="N361" s="327"/>
      <c r="O361" s="328"/>
      <c r="P361" s="329">
        <f t="shared" ref="P361:P362" si="44">SUM(D361:O361)</f>
        <v>0</v>
      </c>
      <c r="Q361" s="294"/>
      <c r="R361" s="488"/>
      <c r="S361" s="488"/>
    </row>
    <row r="362" spans="2:20" ht="18.75" customHeight="1">
      <c r="B362" s="326"/>
      <c r="C362" s="313" t="s">
        <v>218</v>
      </c>
      <c r="D362" s="327"/>
      <c r="E362" s="327"/>
      <c r="F362" s="327"/>
      <c r="G362" s="327"/>
      <c r="H362" s="327"/>
      <c r="I362" s="327"/>
      <c r="J362" s="327"/>
      <c r="K362" s="327"/>
      <c r="L362" s="327"/>
      <c r="M362" s="327"/>
      <c r="N362" s="330"/>
      <c r="O362" s="331"/>
      <c r="P362" s="332">
        <f t="shared" si="44"/>
        <v>0</v>
      </c>
      <c r="Q362" s="294"/>
      <c r="R362" s="489"/>
      <c r="S362" s="489"/>
    </row>
    <row r="363" spans="2:20" s="308" customFormat="1" ht="18.75" customHeight="1">
      <c r="B363" s="301"/>
      <c r="C363" s="333"/>
      <c r="D363" s="334"/>
      <c r="E363" s="334"/>
      <c r="F363" s="334"/>
      <c r="G363" s="334"/>
      <c r="H363" s="334"/>
      <c r="I363" s="334"/>
      <c r="J363" s="334"/>
      <c r="K363" s="334"/>
      <c r="L363" s="334"/>
      <c r="M363" s="334"/>
      <c r="N363" s="491" t="s">
        <v>219</v>
      </c>
      <c r="O363" s="491"/>
      <c r="P363" s="335">
        <f>ROUND(IF(P361*P362=0,0,P359/P361*P362),2)</f>
        <v>0</v>
      </c>
      <c r="Q363" s="306"/>
      <c r="R363" s="492"/>
      <c r="S363" s="492"/>
      <c r="T363" s="307"/>
    </row>
    <row r="364" spans="2:20" ht="30" customHeight="1">
      <c r="C364" s="294"/>
      <c r="D364" s="294"/>
      <c r="E364" s="294"/>
      <c r="F364" s="294"/>
      <c r="G364" s="294"/>
      <c r="H364" s="294"/>
      <c r="I364" s="294"/>
      <c r="J364" s="294"/>
      <c r="K364" s="294"/>
      <c r="L364" s="294"/>
      <c r="M364" s="294"/>
      <c r="N364" s="294"/>
      <c r="O364" s="294"/>
      <c r="P364" s="294"/>
      <c r="Q364" s="294"/>
      <c r="R364" s="294"/>
      <c r="S364" s="294"/>
    </row>
    <row r="365" spans="2:20" ht="18.75" customHeight="1">
      <c r="B365" s="292"/>
      <c r="C365" s="293" t="s">
        <v>183</v>
      </c>
      <c r="D365" s="495"/>
      <c r="E365" s="495"/>
      <c r="F365" s="495"/>
      <c r="G365" s="495"/>
      <c r="H365" s="495"/>
      <c r="I365" s="495"/>
      <c r="J365" s="294"/>
      <c r="K365" s="294"/>
      <c r="L365" s="295"/>
      <c r="M365" s="294"/>
      <c r="N365" s="294"/>
      <c r="O365" s="294"/>
      <c r="P365" s="296"/>
      <c r="Q365" s="294"/>
      <c r="R365" s="296"/>
      <c r="S365" s="296"/>
    </row>
    <row r="366" spans="2:20" ht="18.75" customHeight="1">
      <c r="B366" s="292"/>
      <c r="C366" s="297" t="s">
        <v>184</v>
      </c>
      <c r="D366" s="488"/>
      <c r="E366" s="488"/>
      <c r="F366" s="488"/>
      <c r="G366" s="488"/>
      <c r="H366" s="488"/>
      <c r="I366" s="488"/>
      <c r="J366" s="294"/>
      <c r="K366" s="291"/>
      <c r="L366" s="291"/>
      <c r="M366" s="291"/>
      <c r="N366" s="291"/>
      <c r="O366" s="291"/>
      <c r="P366" s="291"/>
      <c r="Q366" s="294"/>
      <c r="R366" s="496" t="s">
        <v>185</v>
      </c>
      <c r="S366" s="496"/>
    </row>
    <row r="367" spans="2:20" ht="18.75" customHeight="1">
      <c r="B367" s="292"/>
      <c r="C367" s="297" t="s">
        <v>8</v>
      </c>
      <c r="D367" s="488"/>
      <c r="E367" s="488"/>
      <c r="F367" s="488"/>
      <c r="G367" s="488"/>
      <c r="H367" s="488"/>
      <c r="I367" s="488"/>
      <c r="J367" s="294"/>
      <c r="K367" s="291"/>
      <c r="L367" s="291"/>
      <c r="M367" s="291"/>
      <c r="N367" s="291"/>
      <c r="O367" s="291"/>
      <c r="P367" s="291"/>
      <c r="Q367" s="294"/>
      <c r="R367" s="298" t="s">
        <v>189</v>
      </c>
      <c r="S367" s="299"/>
    </row>
    <row r="368" spans="2:20" ht="18.75" customHeight="1">
      <c r="B368" s="292"/>
      <c r="C368" s="300" t="s">
        <v>172</v>
      </c>
      <c r="D368" s="488"/>
      <c r="E368" s="488"/>
      <c r="F368" s="488"/>
      <c r="G368" s="488"/>
      <c r="H368" s="488"/>
      <c r="I368" s="488"/>
      <c r="J368" s="294"/>
      <c r="K368" s="291"/>
      <c r="L368" s="291"/>
      <c r="M368" s="291"/>
      <c r="N368" s="291"/>
      <c r="O368" s="291"/>
      <c r="P368" s="291"/>
      <c r="Q368" s="294"/>
      <c r="R368" s="298" t="s">
        <v>191</v>
      </c>
      <c r="S368" s="299"/>
    </row>
    <row r="369" spans="2:24" ht="18.75" customHeight="1">
      <c r="B369" s="292"/>
      <c r="C369" s="300" t="s">
        <v>193</v>
      </c>
      <c r="D369" s="493"/>
      <c r="E369" s="493"/>
      <c r="F369" s="493"/>
      <c r="G369" s="493"/>
      <c r="H369" s="493"/>
      <c r="I369" s="493"/>
      <c r="J369" s="294"/>
      <c r="K369" s="294"/>
      <c r="L369" s="295"/>
      <c r="M369" s="294"/>
      <c r="N369" s="294"/>
      <c r="O369" s="294"/>
      <c r="P369" s="296"/>
      <c r="Q369" s="294"/>
      <c r="R369" s="298" t="s">
        <v>221</v>
      </c>
      <c r="S369" s="299"/>
    </row>
    <row r="370" spans="2:24" ht="12" customHeight="1">
      <c r="B370" s="292"/>
      <c r="C370" s="294"/>
      <c r="D370" s="294"/>
      <c r="E370" s="294"/>
      <c r="F370" s="294"/>
      <c r="G370" s="294"/>
      <c r="H370" s="294"/>
      <c r="I370" s="294"/>
      <c r="J370" s="294"/>
      <c r="K370" s="294"/>
      <c r="L370" s="294"/>
      <c r="M370" s="294"/>
      <c r="N370" s="294"/>
      <c r="O370" s="294"/>
      <c r="P370" s="294"/>
      <c r="Q370" s="294"/>
      <c r="R370" s="294"/>
      <c r="S370" s="294"/>
    </row>
    <row r="371" spans="2:24" s="308" customFormat="1" ht="18.75" customHeight="1">
      <c r="B371" s="301"/>
      <c r="C371" s="302" t="s">
        <v>187</v>
      </c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O371" s="304"/>
      <c r="P371" s="305" t="s">
        <v>188</v>
      </c>
      <c r="Q371" s="306"/>
      <c r="R371" s="494" t="s">
        <v>194</v>
      </c>
      <c r="S371" s="494"/>
      <c r="T371" s="307"/>
      <c r="V371" s="288"/>
      <c r="W371" s="288"/>
      <c r="X371" s="288"/>
    </row>
    <row r="372" spans="2:24" ht="6" customHeight="1">
      <c r="B372" s="292"/>
      <c r="C372" s="294"/>
      <c r="D372" s="294"/>
      <c r="E372" s="294"/>
      <c r="F372" s="294"/>
      <c r="G372" s="294"/>
      <c r="H372" s="294"/>
      <c r="I372" s="294"/>
      <c r="J372" s="294"/>
      <c r="K372" s="294"/>
      <c r="L372" s="294"/>
      <c r="M372" s="294"/>
      <c r="N372" s="294"/>
      <c r="O372" s="294"/>
      <c r="P372" s="294"/>
      <c r="Q372" s="294"/>
      <c r="R372" s="294"/>
      <c r="S372" s="294"/>
    </row>
    <row r="373" spans="2:24" ht="18.75" customHeight="1">
      <c r="B373" s="292"/>
      <c r="C373" s="309" t="s">
        <v>222</v>
      </c>
      <c r="D373" s="310"/>
      <c r="E373" s="310"/>
      <c r="F373" s="310"/>
      <c r="G373" s="310"/>
      <c r="H373" s="310"/>
      <c r="I373" s="310"/>
      <c r="J373" s="310"/>
      <c r="K373" s="310"/>
      <c r="L373" s="310"/>
      <c r="M373" s="310"/>
      <c r="N373" s="310"/>
      <c r="O373" s="311"/>
      <c r="P373" s="312">
        <f>SUM(D373:O373)</f>
        <v>0</v>
      </c>
      <c r="Q373" s="294"/>
      <c r="R373" s="488"/>
      <c r="S373" s="488"/>
    </row>
    <row r="374" spans="2:24" ht="18.75" customHeight="1">
      <c r="B374" s="292"/>
      <c r="C374" s="313" t="s">
        <v>196</v>
      </c>
      <c r="D374" s="155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56"/>
      <c r="P374" s="312">
        <f t="shared" ref="P374:P383" si="45">SUM(D374:O374)</f>
        <v>0</v>
      </c>
      <c r="Q374" s="294"/>
      <c r="R374" s="488"/>
      <c r="S374" s="488"/>
    </row>
    <row r="375" spans="2:24" ht="18.75" customHeight="1">
      <c r="B375" s="292"/>
      <c r="C375" s="314" t="s">
        <v>223</v>
      </c>
      <c r="D375" s="310"/>
      <c r="E375" s="310"/>
      <c r="F375" s="310"/>
      <c r="G375" s="310"/>
      <c r="H375" s="310"/>
      <c r="I375" s="310"/>
      <c r="J375" s="310"/>
      <c r="K375" s="310"/>
      <c r="L375" s="310"/>
      <c r="M375" s="310"/>
      <c r="N375" s="310"/>
      <c r="O375" s="311"/>
      <c r="P375" s="312">
        <f t="shared" si="45"/>
        <v>0</v>
      </c>
      <c r="Q375" s="294"/>
      <c r="R375" s="488"/>
      <c r="S375" s="488"/>
    </row>
    <row r="376" spans="2:24" ht="18.75" customHeight="1">
      <c r="B376" s="292"/>
      <c r="C376" s="313" t="s">
        <v>206</v>
      </c>
      <c r="D376" s="315"/>
      <c r="E376" s="315"/>
      <c r="F376" s="315"/>
      <c r="G376" s="315"/>
      <c r="H376" s="315"/>
      <c r="I376" s="315"/>
      <c r="J376" s="315"/>
      <c r="K376" s="315"/>
      <c r="L376" s="315"/>
      <c r="M376" s="315"/>
      <c r="N376" s="315"/>
      <c r="O376" s="316"/>
      <c r="P376" s="312">
        <f t="shared" si="45"/>
        <v>0</v>
      </c>
      <c r="Q376" s="294"/>
      <c r="R376" s="488"/>
      <c r="S376" s="488"/>
    </row>
    <row r="377" spans="2:24" ht="18.75" customHeight="1">
      <c r="B377" s="292"/>
      <c r="C377" s="313" t="s">
        <v>207</v>
      </c>
      <c r="D377" s="315"/>
      <c r="E377" s="315"/>
      <c r="F377" s="315"/>
      <c r="G377" s="315"/>
      <c r="H377" s="315"/>
      <c r="I377" s="315"/>
      <c r="J377" s="315"/>
      <c r="K377" s="315"/>
      <c r="L377" s="315"/>
      <c r="M377" s="315"/>
      <c r="N377" s="315"/>
      <c r="O377" s="316"/>
      <c r="P377" s="312">
        <f t="shared" si="45"/>
        <v>0</v>
      </c>
      <c r="Q377" s="294"/>
      <c r="R377" s="488"/>
      <c r="S377" s="488"/>
    </row>
    <row r="378" spans="2:24" ht="18.75" customHeight="1">
      <c r="B378" s="292"/>
      <c r="C378" s="313" t="s">
        <v>209</v>
      </c>
      <c r="D378" s="315"/>
      <c r="E378" s="315"/>
      <c r="F378" s="315"/>
      <c r="G378" s="315"/>
      <c r="H378" s="315"/>
      <c r="I378" s="315"/>
      <c r="J378" s="315"/>
      <c r="K378" s="315"/>
      <c r="L378" s="315"/>
      <c r="M378" s="315"/>
      <c r="N378" s="315"/>
      <c r="O378" s="316"/>
      <c r="P378" s="312">
        <f t="shared" si="45"/>
        <v>0</v>
      </c>
      <c r="Q378" s="294"/>
      <c r="R378" s="488"/>
      <c r="S378" s="488"/>
    </row>
    <row r="379" spans="2:24" ht="18.75" customHeight="1">
      <c r="B379" s="292"/>
      <c r="C379" s="313" t="s">
        <v>210</v>
      </c>
      <c r="D379" s="315"/>
      <c r="E379" s="315"/>
      <c r="F379" s="315"/>
      <c r="G379" s="315"/>
      <c r="H379" s="315"/>
      <c r="I379" s="315"/>
      <c r="J379" s="315"/>
      <c r="K379" s="315"/>
      <c r="L379" s="315"/>
      <c r="M379" s="315"/>
      <c r="N379" s="315"/>
      <c r="O379" s="316"/>
      <c r="P379" s="312">
        <f t="shared" si="45"/>
        <v>0</v>
      </c>
      <c r="Q379" s="294"/>
      <c r="R379" s="488"/>
      <c r="S379" s="488"/>
    </row>
    <row r="380" spans="2:24" ht="18.75" customHeight="1">
      <c r="B380" s="292"/>
      <c r="C380" s="313" t="s">
        <v>211</v>
      </c>
      <c r="D380" s="315"/>
      <c r="E380" s="315"/>
      <c r="F380" s="315"/>
      <c r="G380" s="315"/>
      <c r="H380" s="315"/>
      <c r="I380" s="315"/>
      <c r="J380" s="315"/>
      <c r="K380" s="315"/>
      <c r="L380" s="315"/>
      <c r="M380" s="315"/>
      <c r="N380" s="315"/>
      <c r="O380" s="316"/>
      <c r="P380" s="312">
        <f t="shared" si="45"/>
        <v>0</v>
      </c>
      <c r="Q380" s="294"/>
      <c r="R380" s="488"/>
      <c r="S380" s="488"/>
    </row>
    <row r="381" spans="2:24" ht="18.75" customHeight="1">
      <c r="B381" s="292"/>
      <c r="C381" s="313" t="s">
        <v>212</v>
      </c>
      <c r="D381" s="315"/>
      <c r="E381" s="315"/>
      <c r="F381" s="315"/>
      <c r="G381" s="315"/>
      <c r="H381" s="315"/>
      <c r="I381" s="315"/>
      <c r="J381" s="315"/>
      <c r="K381" s="315"/>
      <c r="L381" s="315"/>
      <c r="M381" s="315"/>
      <c r="N381" s="315"/>
      <c r="O381" s="316"/>
      <c r="P381" s="312">
        <f t="shared" si="45"/>
        <v>0</v>
      </c>
      <c r="Q381" s="294"/>
      <c r="R381" s="488"/>
      <c r="S381" s="488"/>
    </row>
    <row r="382" spans="2:24" ht="18.75" customHeight="1">
      <c r="B382" s="292"/>
      <c r="C382" s="317" t="s">
        <v>224</v>
      </c>
      <c r="D382" s="318"/>
      <c r="E382" s="318"/>
      <c r="F382" s="318"/>
      <c r="G382" s="318"/>
      <c r="H382" s="318"/>
      <c r="I382" s="318"/>
      <c r="J382" s="318"/>
      <c r="K382" s="318"/>
      <c r="L382" s="318"/>
      <c r="M382" s="318"/>
      <c r="N382" s="318"/>
      <c r="O382" s="319"/>
      <c r="P382" s="320">
        <f t="shared" si="45"/>
        <v>0</v>
      </c>
      <c r="Q382" s="294"/>
      <c r="R382" s="489"/>
      <c r="S382" s="489"/>
    </row>
    <row r="383" spans="2:24" ht="18.75" customHeight="1">
      <c r="B383" s="292"/>
      <c r="C383" s="321" t="s">
        <v>216</v>
      </c>
      <c r="D383" s="322">
        <f>SUBTOTAL(9,D373:D382)</f>
        <v>0</v>
      </c>
      <c r="E383" s="322">
        <f t="shared" ref="E383:O383" si="46">SUBTOTAL(9,E373:E382)</f>
        <v>0</v>
      </c>
      <c r="F383" s="322">
        <f t="shared" si="46"/>
        <v>0</v>
      </c>
      <c r="G383" s="322">
        <f t="shared" si="46"/>
        <v>0</v>
      </c>
      <c r="H383" s="322">
        <f t="shared" si="46"/>
        <v>0</v>
      </c>
      <c r="I383" s="322">
        <f t="shared" si="46"/>
        <v>0</v>
      </c>
      <c r="J383" s="322">
        <f t="shared" si="46"/>
        <v>0</v>
      </c>
      <c r="K383" s="322">
        <f t="shared" si="46"/>
        <v>0</v>
      </c>
      <c r="L383" s="322">
        <f t="shared" si="46"/>
        <v>0</v>
      </c>
      <c r="M383" s="322">
        <f t="shared" si="46"/>
        <v>0</v>
      </c>
      <c r="N383" s="322">
        <f t="shared" si="46"/>
        <v>0</v>
      </c>
      <c r="O383" s="323">
        <f t="shared" si="46"/>
        <v>0</v>
      </c>
      <c r="P383" s="324">
        <f t="shared" si="45"/>
        <v>0</v>
      </c>
      <c r="Q383" s="294"/>
      <c r="R383" s="490"/>
      <c r="S383" s="490"/>
    </row>
    <row r="384" spans="2:24" ht="6" customHeight="1">
      <c r="B384" s="292"/>
      <c r="C384" s="294"/>
      <c r="D384" s="294"/>
      <c r="E384" s="294"/>
      <c r="F384" s="294"/>
      <c r="G384" s="294"/>
      <c r="H384" s="294"/>
      <c r="I384" s="294"/>
      <c r="J384" s="294"/>
      <c r="K384" s="294"/>
      <c r="L384" s="294"/>
      <c r="M384" s="294"/>
      <c r="N384" s="294"/>
      <c r="O384" s="294"/>
      <c r="P384" s="294"/>
      <c r="Q384" s="294"/>
      <c r="R384" s="325"/>
      <c r="S384" s="325"/>
    </row>
    <row r="385" spans="2:24" ht="18.75" customHeight="1">
      <c r="B385" s="326"/>
      <c r="C385" s="313" t="s">
        <v>217</v>
      </c>
      <c r="D385" s="327"/>
      <c r="E385" s="327"/>
      <c r="F385" s="327"/>
      <c r="G385" s="327"/>
      <c r="H385" s="327"/>
      <c r="I385" s="327"/>
      <c r="J385" s="327"/>
      <c r="K385" s="327"/>
      <c r="L385" s="327"/>
      <c r="M385" s="327"/>
      <c r="N385" s="327"/>
      <c r="O385" s="328"/>
      <c r="P385" s="329">
        <f t="shared" ref="P385:P386" si="47">SUM(D385:O385)</f>
        <v>0</v>
      </c>
      <c r="Q385" s="294"/>
      <c r="R385" s="488"/>
      <c r="S385" s="488"/>
    </row>
    <row r="386" spans="2:24" ht="18.75" customHeight="1">
      <c r="B386" s="326"/>
      <c r="C386" s="313" t="s">
        <v>218</v>
      </c>
      <c r="D386" s="327"/>
      <c r="E386" s="327"/>
      <c r="F386" s="327"/>
      <c r="G386" s="327"/>
      <c r="H386" s="327"/>
      <c r="I386" s="327"/>
      <c r="J386" s="327"/>
      <c r="K386" s="327"/>
      <c r="L386" s="327"/>
      <c r="M386" s="327"/>
      <c r="N386" s="330"/>
      <c r="O386" s="331"/>
      <c r="P386" s="332">
        <f t="shared" si="47"/>
        <v>0</v>
      </c>
      <c r="Q386" s="294"/>
      <c r="R386" s="489"/>
      <c r="S386" s="489"/>
    </row>
    <row r="387" spans="2:24" s="308" customFormat="1" ht="18.75" customHeight="1">
      <c r="B387" s="301"/>
      <c r="C387" s="333"/>
      <c r="D387" s="334"/>
      <c r="E387" s="334"/>
      <c r="F387" s="334"/>
      <c r="G387" s="334"/>
      <c r="H387" s="334"/>
      <c r="I387" s="334"/>
      <c r="J387" s="334"/>
      <c r="K387" s="334"/>
      <c r="L387" s="334"/>
      <c r="M387" s="334"/>
      <c r="N387" s="491" t="s">
        <v>219</v>
      </c>
      <c r="O387" s="491"/>
      <c r="P387" s="335">
        <f>ROUND(IF(P385*P386=0,0,P383/P385*P386),2)</f>
        <v>0</v>
      </c>
      <c r="Q387" s="306"/>
      <c r="R387" s="492"/>
      <c r="S387" s="492"/>
      <c r="T387" s="307"/>
    </row>
    <row r="388" spans="2:24" ht="30" customHeight="1">
      <c r="C388" s="294"/>
      <c r="D388" s="294"/>
      <c r="E388" s="294"/>
      <c r="F388" s="294"/>
      <c r="G388" s="294"/>
      <c r="H388" s="294"/>
      <c r="I388" s="294"/>
      <c r="J388" s="294"/>
      <c r="K388" s="294"/>
      <c r="L388" s="294"/>
      <c r="M388" s="294"/>
      <c r="N388" s="294"/>
      <c r="O388" s="294"/>
      <c r="P388" s="294"/>
      <c r="Q388" s="294"/>
      <c r="R388" s="294"/>
      <c r="S388" s="294"/>
    </row>
    <row r="389" spans="2:24" ht="18.75" customHeight="1">
      <c r="B389" s="292"/>
      <c r="C389" s="293" t="s">
        <v>183</v>
      </c>
      <c r="D389" s="495"/>
      <c r="E389" s="495"/>
      <c r="F389" s="495"/>
      <c r="G389" s="495"/>
      <c r="H389" s="495"/>
      <c r="I389" s="495"/>
      <c r="J389" s="294"/>
      <c r="K389" s="294"/>
      <c r="L389" s="295"/>
      <c r="M389" s="294"/>
      <c r="N389" s="294"/>
      <c r="O389" s="294"/>
      <c r="P389" s="296"/>
      <c r="Q389" s="294"/>
      <c r="R389" s="296"/>
      <c r="S389" s="296"/>
    </row>
    <row r="390" spans="2:24" ht="18.75" customHeight="1">
      <c r="B390" s="292"/>
      <c r="C390" s="297" t="s">
        <v>184</v>
      </c>
      <c r="D390" s="488"/>
      <c r="E390" s="488"/>
      <c r="F390" s="488"/>
      <c r="G390" s="488"/>
      <c r="H390" s="488"/>
      <c r="I390" s="488"/>
      <c r="J390" s="294"/>
      <c r="K390" s="291"/>
      <c r="L390" s="291"/>
      <c r="M390" s="291"/>
      <c r="N390" s="291"/>
      <c r="O390" s="291"/>
      <c r="P390" s="291"/>
      <c r="Q390" s="294"/>
      <c r="R390" s="496" t="s">
        <v>185</v>
      </c>
      <c r="S390" s="496"/>
    </row>
    <row r="391" spans="2:24" ht="18.75" customHeight="1">
      <c r="B391" s="292"/>
      <c r="C391" s="297" t="s">
        <v>8</v>
      </c>
      <c r="D391" s="488"/>
      <c r="E391" s="488"/>
      <c r="F391" s="488"/>
      <c r="G391" s="488"/>
      <c r="H391" s="488"/>
      <c r="I391" s="488"/>
      <c r="J391" s="294"/>
      <c r="K391" s="291"/>
      <c r="L391" s="291"/>
      <c r="M391" s="291"/>
      <c r="N391" s="291"/>
      <c r="O391" s="291"/>
      <c r="P391" s="291"/>
      <c r="Q391" s="294"/>
      <c r="R391" s="298" t="s">
        <v>189</v>
      </c>
      <c r="S391" s="299"/>
    </row>
    <row r="392" spans="2:24" ht="18.75" customHeight="1">
      <c r="B392" s="292"/>
      <c r="C392" s="300" t="s">
        <v>172</v>
      </c>
      <c r="D392" s="488"/>
      <c r="E392" s="488"/>
      <c r="F392" s="488"/>
      <c r="G392" s="488"/>
      <c r="H392" s="488"/>
      <c r="I392" s="488"/>
      <c r="J392" s="294"/>
      <c r="K392" s="291"/>
      <c r="L392" s="291"/>
      <c r="M392" s="291"/>
      <c r="N392" s="291"/>
      <c r="O392" s="291"/>
      <c r="P392" s="291"/>
      <c r="Q392" s="294"/>
      <c r="R392" s="298" t="s">
        <v>191</v>
      </c>
      <c r="S392" s="299"/>
    </row>
    <row r="393" spans="2:24" ht="18.75" customHeight="1">
      <c r="B393" s="292"/>
      <c r="C393" s="300" t="s">
        <v>193</v>
      </c>
      <c r="D393" s="493"/>
      <c r="E393" s="493"/>
      <c r="F393" s="493"/>
      <c r="G393" s="493"/>
      <c r="H393" s="493"/>
      <c r="I393" s="493"/>
      <c r="J393" s="294"/>
      <c r="K393" s="294"/>
      <c r="L393" s="295"/>
      <c r="M393" s="294"/>
      <c r="N393" s="294"/>
      <c r="O393" s="294"/>
      <c r="P393" s="296"/>
      <c r="Q393" s="294"/>
      <c r="R393" s="298" t="s">
        <v>221</v>
      </c>
      <c r="S393" s="299"/>
    </row>
    <row r="394" spans="2:24" ht="12" customHeight="1">
      <c r="B394" s="292"/>
      <c r="C394" s="294"/>
      <c r="D394" s="294"/>
      <c r="E394" s="294"/>
      <c r="F394" s="294"/>
      <c r="G394" s="294"/>
      <c r="H394" s="294"/>
      <c r="I394" s="294"/>
      <c r="J394" s="294"/>
      <c r="K394" s="294"/>
      <c r="L394" s="294"/>
      <c r="M394" s="294"/>
      <c r="N394" s="294"/>
      <c r="O394" s="294"/>
      <c r="P394" s="294"/>
      <c r="Q394" s="294"/>
      <c r="R394" s="294"/>
      <c r="S394" s="294"/>
    </row>
    <row r="395" spans="2:24" s="308" customFormat="1" ht="18.75" customHeight="1">
      <c r="B395" s="301"/>
      <c r="C395" s="302" t="s">
        <v>187</v>
      </c>
      <c r="D395" s="303"/>
      <c r="E395" s="303"/>
      <c r="F395" s="303"/>
      <c r="G395" s="303"/>
      <c r="H395" s="303"/>
      <c r="I395" s="303"/>
      <c r="J395" s="303"/>
      <c r="K395" s="303"/>
      <c r="L395" s="303"/>
      <c r="M395" s="303"/>
      <c r="N395" s="303"/>
      <c r="O395" s="304"/>
      <c r="P395" s="305" t="s">
        <v>188</v>
      </c>
      <c r="Q395" s="306"/>
      <c r="R395" s="494" t="s">
        <v>194</v>
      </c>
      <c r="S395" s="494"/>
      <c r="T395" s="307"/>
      <c r="V395" s="288"/>
      <c r="W395" s="288"/>
      <c r="X395" s="288"/>
    </row>
    <row r="396" spans="2:24" ht="6" customHeight="1">
      <c r="B396" s="292"/>
      <c r="C396" s="294"/>
      <c r="D396" s="294"/>
      <c r="E396" s="294"/>
      <c r="F396" s="294"/>
      <c r="G396" s="294"/>
      <c r="H396" s="294"/>
      <c r="I396" s="294"/>
      <c r="J396" s="294"/>
      <c r="K396" s="294"/>
      <c r="L396" s="294"/>
      <c r="M396" s="294"/>
      <c r="N396" s="294"/>
      <c r="O396" s="294"/>
      <c r="P396" s="294"/>
      <c r="Q396" s="294"/>
      <c r="R396" s="294"/>
      <c r="S396" s="294"/>
    </row>
    <row r="397" spans="2:24" ht="18.75" customHeight="1">
      <c r="B397" s="292"/>
      <c r="C397" s="309" t="s">
        <v>222</v>
      </c>
      <c r="D397" s="310"/>
      <c r="E397" s="310"/>
      <c r="F397" s="310"/>
      <c r="G397" s="310"/>
      <c r="H397" s="310"/>
      <c r="I397" s="310"/>
      <c r="J397" s="310"/>
      <c r="K397" s="310"/>
      <c r="L397" s="310"/>
      <c r="M397" s="310"/>
      <c r="N397" s="310"/>
      <c r="O397" s="311"/>
      <c r="P397" s="312">
        <f>SUM(D397:O397)</f>
        <v>0</v>
      </c>
      <c r="Q397" s="294"/>
      <c r="R397" s="488"/>
      <c r="S397" s="488"/>
    </row>
    <row r="398" spans="2:24" ht="18.75" customHeight="1">
      <c r="B398" s="292"/>
      <c r="C398" s="313" t="s">
        <v>196</v>
      </c>
      <c r="D398" s="155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56"/>
      <c r="P398" s="312">
        <f t="shared" ref="P398:P407" si="48">SUM(D398:O398)</f>
        <v>0</v>
      </c>
      <c r="Q398" s="294"/>
      <c r="R398" s="488"/>
      <c r="S398" s="488"/>
    </row>
    <row r="399" spans="2:24" ht="18.75" customHeight="1">
      <c r="B399" s="292"/>
      <c r="C399" s="314" t="s">
        <v>223</v>
      </c>
      <c r="D399" s="310"/>
      <c r="E399" s="310"/>
      <c r="F399" s="310"/>
      <c r="G399" s="310"/>
      <c r="H399" s="310"/>
      <c r="I399" s="310"/>
      <c r="J399" s="310"/>
      <c r="K399" s="310"/>
      <c r="L399" s="310"/>
      <c r="M399" s="310"/>
      <c r="N399" s="310"/>
      <c r="O399" s="311"/>
      <c r="P399" s="312">
        <f t="shared" si="48"/>
        <v>0</v>
      </c>
      <c r="Q399" s="294"/>
      <c r="R399" s="488"/>
      <c r="S399" s="488"/>
    </row>
    <row r="400" spans="2:24" ht="18.75" customHeight="1">
      <c r="B400" s="292"/>
      <c r="C400" s="313" t="s">
        <v>206</v>
      </c>
      <c r="D400" s="315"/>
      <c r="E400" s="315"/>
      <c r="F400" s="315"/>
      <c r="G400" s="315"/>
      <c r="H400" s="315"/>
      <c r="I400" s="315"/>
      <c r="J400" s="315"/>
      <c r="K400" s="315"/>
      <c r="L400" s="315"/>
      <c r="M400" s="315"/>
      <c r="N400" s="315"/>
      <c r="O400" s="316"/>
      <c r="P400" s="312">
        <f t="shared" si="48"/>
        <v>0</v>
      </c>
      <c r="Q400" s="294"/>
      <c r="R400" s="488"/>
      <c r="S400" s="488"/>
    </row>
    <row r="401" spans="2:20" ht="18.75" customHeight="1">
      <c r="B401" s="292"/>
      <c r="C401" s="313" t="s">
        <v>207</v>
      </c>
      <c r="D401" s="315"/>
      <c r="E401" s="315"/>
      <c r="F401" s="315"/>
      <c r="G401" s="315"/>
      <c r="H401" s="315"/>
      <c r="I401" s="315"/>
      <c r="J401" s="315"/>
      <c r="K401" s="315"/>
      <c r="L401" s="315"/>
      <c r="M401" s="315"/>
      <c r="N401" s="315"/>
      <c r="O401" s="316"/>
      <c r="P401" s="312">
        <f t="shared" si="48"/>
        <v>0</v>
      </c>
      <c r="Q401" s="294"/>
      <c r="R401" s="488"/>
      <c r="S401" s="488"/>
    </row>
    <row r="402" spans="2:20" ht="18.75" customHeight="1">
      <c r="B402" s="292"/>
      <c r="C402" s="313" t="s">
        <v>209</v>
      </c>
      <c r="D402" s="315"/>
      <c r="E402" s="315"/>
      <c r="F402" s="315"/>
      <c r="G402" s="315"/>
      <c r="H402" s="315"/>
      <c r="I402" s="315"/>
      <c r="J402" s="315"/>
      <c r="K402" s="315"/>
      <c r="L402" s="315"/>
      <c r="M402" s="315"/>
      <c r="N402" s="315"/>
      <c r="O402" s="316"/>
      <c r="P402" s="312">
        <f t="shared" si="48"/>
        <v>0</v>
      </c>
      <c r="Q402" s="294"/>
      <c r="R402" s="488"/>
      <c r="S402" s="488"/>
    </row>
    <row r="403" spans="2:20" ht="18.75" customHeight="1">
      <c r="B403" s="292"/>
      <c r="C403" s="313" t="s">
        <v>210</v>
      </c>
      <c r="D403" s="315"/>
      <c r="E403" s="315"/>
      <c r="F403" s="315"/>
      <c r="G403" s="315"/>
      <c r="H403" s="315"/>
      <c r="I403" s="315"/>
      <c r="J403" s="315"/>
      <c r="K403" s="315"/>
      <c r="L403" s="315"/>
      <c r="M403" s="315"/>
      <c r="N403" s="315"/>
      <c r="O403" s="316"/>
      <c r="P403" s="312">
        <f t="shared" si="48"/>
        <v>0</v>
      </c>
      <c r="Q403" s="294"/>
      <c r="R403" s="488"/>
      <c r="S403" s="488"/>
    </row>
    <row r="404" spans="2:20" ht="18.75" customHeight="1">
      <c r="B404" s="292"/>
      <c r="C404" s="313" t="s">
        <v>211</v>
      </c>
      <c r="D404" s="315"/>
      <c r="E404" s="315"/>
      <c r="F404" s="315"/>
      <c r="G404" s="315"/>
      <c r="H404" s="315"/>
      <c r="I404" s="315"/>
      <c r="J404" s="315"/>
      <c r="K404" s="315"/>
      <c r="L404" s="315"/>
      <c r="M404" s="315"/>
      <c r="N404" s="315"/>
      <c r="O404" s="316"/>
      <c r="P404" s="312">
        <f t="shared" si="48"/>
        <v>0</v>
      </c>
      <c r="Q404" s="294"/>
      <c r="R404" s="488"/>
      <c r="S404" s="488"/>
    </row>
    <row r="405" spans="2:20" ht="18.75" customHeight="1">
      <c r="B405" s="292"/>
      <c r="C405" s="313" t="s">
        <v>212</v>
      </c>
      <c r="D405" s="315"/>
      <c r="E405" s="315"/>
      <c r="F405" s="315"/>
      <c r="G405" s="315"/>
      <c r="H405" s="315"/>
      <c r="I405" s="315"/>
      <c r="J405" s="315"/>
      <c r="K405" s="315"/>
      <c r="L405" s="315"/>
      <c r="M405" s="315"/>
      <c r="N405" s="315"/>
      <c r="O405" s="316"/>
      <c r="P405" s="312">
        <f t="shared" si="48"/>
        <v>0</v>
      </c>
      <c r="Q405" s="294"/>
      <c r="R405" s="488"/>
      <c r="S405" s="488"/>
    </row>
    <row r="406" spans="2:20" ht="18.75" customHeight="1">
      <c r="B406" s="292"/>
      <c r="C406" s="317" t="s">
        <v>224</v>
      </c>
      <c r="D406" s="318"/>
      <c r="E406" s="318"/>
      <c r="F406" s="318"/>
      <c r="G406" s="318"/>
      <c r="H406" s="318"/>
      <c r="I406" s="318"/>
      <c r="J406" s="318"/>
      <c r="K406" s="318"/>
      <c r="L406" s="318"/>
      <c r="M406" s="318"/>
      <c r="N406" s="318"/>
      <c r="O406" s="319"/>
      <c r="P406" s="320">
        <f t="shared" si="48"/>
        <v>0</v>
      </c>
      <c r="Q406" s="294"/>
      <c r="R406" s="489"/>
      <c r="S406" s="489"/>
    </row>
    <row r="407" spans="2:20" ht="18.75" customHeight="1">
      <c r="B407" s="292"/>
      <c r="C407" s="321" t="s">
        <v>216</v>
      </c>
      <c r="D407" s="322">
        <f>SUBTOTAL(9,D397:D406)</f>
        <v>0</v>
      </c>
      <c r="E407" s="322">
        <f t="shared" ref="E407:O407" si="49">SUBTOTAL(9,E397:E406)</f>
        <v>0</v>
      </c>
      <c r="F407" s="322">
        <f t="shared" si="49"/>
        <v>0</v>
      </c>
      <c r="G407" s="322">
        <f t="shared" si="49"/>
        <v>0</v>
      </c>
      <c r="H407" s="322">
        <f t="shared" si="49"/>
        <v>0</v>
      </c>
      <c r="I407" s="322">
        <f t="shared" si="49"/>
        <v>0</v>
      </c>
      <c r="J407" s="322">
        <f t="shared" si="49"/>
        <v>0</v>
      </c>
      <c r="K407" s="322">
        <f t="shared" si="49"/>
        <v>0</v>
      </c>
      <c r="L407" s="322">
        <f t="shared" si="49"/>
        <v>0</v>
      </c>
      <c r="M407" s="322">
        <f t="shared" si="49"/>
        <v>0</v>
      </c>
      <c r="N407" s="322">
        <f t="shared" si="49"/>
        <v>0</v>
      </c>
      <c r="O407" s="323">
        <f t="shared" si="49"/>
        <v>0</v>
      </c>
      <c r="P407" s="324">
        <f t="shared" si="48"/>
        <v>0</v>
      </c>
      <c r="Q407" s="294"/>
      <c r="R407" s="490"/>
      <c r="S407" s="490"/>
    </row>
    <row r="408" spans="2:20" ht="6" customHeight="1">
      <c r="B408" s="292"/>
      <c r="C408" s="294"/>
      <c r="D408" s="294"/>
      <c r="E408" s="294"/>
      <c r="F408" s="294"/>
      <c r="G408" s="294"/>
      <c r="H408" s="294"/>
      <c r="I408" s="294"/>
      <c r="J408" s="294"/>
      <c r="K408" s="294"/>
      <c r="L408" s="294"/>
      <c r="M408" s="294"/>
      <c r="N408" s="294"/>
      <c r="O408" s="294"/>
      <c r="P408" s="294"/>
      <c r="Q408" s="294"/>
      <c r="R408" s="325"/>
      <c r="S408" s="325"/>
    </row>
    <row r="409" spans="2:20" ht="18.75" customHeight="1">
      <c r="B409" s="326"/>
      <c r="C409" s="313" t="s">
        <v>217</v>
      </c>
      <c r="D409" s="327"/>
      <c r="E409" s="327"/>
      <c r="F409" s="327"/>
      <c r="G409" s="327"/>
      <c r="H409" s="327"/>
      <c r="I409" s="327"/>
      <c r="J409" s="327"/>
      <c r="K409" s="327"/>
      <c r="L409" s="327"/>
      <c r="M409" s="327"/>
      <c r="N409" s="327"/>
      <c r="O409" s="328"/>
      <c r="P409" s="329">
        <f t="shared" ref="P409:P410" si="50">SUM(D409:O409)</f>
        <v>0</v>
      </c>
      <c r="Q409" s="294"/>
      <c r="R409" s="488"/>
      <c r="S409" s="488"/>
    </row>
    <row r="410" spans="2:20" ht="18.75" customHeight="1">
      <c r="B410" s="326"/>
      <c r="C410" s="313" t="s">
        <v>218</v>
      </c>
      <c r="D410" s="327"/>
      <c r="E410" s="327"/>
      <c r="F410" s="327"/>
      <c r="G410" s="327"/>
      <c r="H410" s="327"/>
      <c r="I410" s="327"/>
      <c r="J410" s="327"/>
      <c r="K410" s="327"/>
      <c r="L410" s="327"/>
      <c r="M410" s="327"/>
      <c r="N410" s="330"/>
      <c r="O410" s="331"/>
      <c r="P410" s="332">
        <f t="shared" si="50"/>
        <v>0</v>
      </c>
      <c r="Q410" s="294"/>
      <c r="R410" s="489"/>
      <c r="S410" s="489"/>
    </row>
    <row r="411" spans="2:20" s="308" customFormat="1" ht="18.75" customHeight="1">
      <c r="B411" s="301"/>
      <c r="C411" s="333"/>
      <c r="D411" s="334"/>
      <c r="E411" s="334"/>
      <c r="F411" s="334"/>
      <c r="G411" s="334"/>
      <c r="H411" s="334"/>
      <c r="I411" s="334"/>
      <c r="J411" s="334"/>
      <c r="K411" s="334"/>
      <c r="L411" s="334"/>
      <c r="M411" s="334"/>
      <c r="N411" s="491" t="s">
        <v>219</v>
      </c>
      <c r="O411" s="491"/>
      <c r="P411" s="335">
        <f>ROUND(IF(P409*P410=0,0,P407/P409*P410),2)</f>
        <v>0</v>
      </c>
      <c r="Q411" s="306"/>
      <c r="R411" s="492"/>
      <c r="S411" s="492"/>
      <c r="T411" s="307"/>
    </row>
    <row r="412" spans="2:20" ht="30" customHeight="1">
      <c r="C412" s="294"/>
      <c r="D412" s="294"/>
      <c r="E412" s="294"/>
      <c r="F412" s="294"/>
      <c r="G412" s="294"/>
      <c r="H412" s="294"/>
      <c r="I412" s="294"/>
      <c r="J412" s="294"/>
      <c r="K412" s="294"/>
      <c r="L412" s="294"/>
      <c r="M412" s="294"/>
      <c r="N412" s="294"/>
      <c r="O412" s="294"/>
      <c r="P412" s="294"/>
      <c r="Q412" s="294"/>
      <c r="R412" s="294"/>
      <c r="S412" s="294"/>
    </row>
    <row r="413" spans="2:20" ht="18.75" customHeight="1">
      <c r="B413" s="292"/>
      <c r="C413" s="293" t="s">
        <v>183</v>
      </c>
      <c r="D413" s="495"/>
      <c r="E413" s="495"/>
      <c r="F413" s="495"/>
      <c r="G413" s="495"/>
      <c r="H413" s="495"/>
      <c r="I413" s="495"/>
      <c r="J413" s="294"/>
      <c r="K413" s="294"/>
      <c r="L413" s="295"/>
      <c r="M413" s="294"/>
      <c r="N413" s="294"/>
      <c r="O413" s="294"/>
      <c r="P413" s="296"/>
      <c r="Q413" s="294"/>
      <c r="R413" s="296"/>
      <c r="S413" s="296"/>
    </row>
    <row r="414" spans="2:20" ht="18.75" customHeight="1">
      <c r="B414" s="292"/>
      <c r="C414" s="297" t="s">
        <v>184</v>
      </c>
      <c r="D414" s="488"/>
      <c r="E414" s="488"/>
      <c r="F414" s="488"/>
      <c r="G414" s="488"/>
      <c r="H414" s="488"/>
      <c r="I414" s="488"/>
      <c r="J414" s="294"/>
      <c r="K414" s="291"/>
      <c r="L414" s="291"/>
      <c r="M414" s="291"/>
      <c r="N414" s="291"/>
      <c r="O414" s="291"/>
      <c r="P414" s="291"/>
      <c r="Q414" s="294"/>
      <c r="R414" s="496" t="s">
        <v>185</v>
      </c>
      <c r="S414" s="496"/>
    </row>
    <row r="415" spans="2:20" ht="18.75" customHeight="1">
      <c r="B415" s="292"/>
      <c r="C415" s="297" t="s">
        <v>8</v>
      </c>
      <c r="D415" s="488"/>
      <c r="E415" s="488"/>
      <c r="F415" s="488"/>
      <c r="G415" s="488"/>
      <c r="H415" s="488"/>
      <c r="I415" s="488"/>
      <c r="J415" s="294"/>
      <c r="K415" s="291"/>
      <c r="L415" s="291"/>
      <c r="M415" s="291"/>
      <c r="N415" s="291"/>
      <c r="O415" s="291"/>
      <c r="P415" s="291"/>
      <c r="Q415" s="294"/>
      <c r="R415" s="298" t="s">
        <v>189</v>
      </c>
      <c r="S415" s="299"/>
    </row>
    <row r="416" spans="2:20" ht="18.75" customHeight="1">
      <c r="B416" s="292"/>
      <c r="C416" s="300" t="s">
        <v>172</v>
      </c>
      <c r="D416" s="488"/>
      <c r="E416" s="488"/>
      <c r="F416" s="488"/>
      <c r="G416" s="488"/>
      <c r="H416" s="488"/>
      <c r="I416" s="488"/>
      <c r="J416" s="294"/>
      <c r="K416" s="291"/>
      <c r="L416" s="291"/>
      <c r="M416" s="291"/>
      <c r="N416" s="291"/>
      <c r="O416" s="291"/>
      <c r="P416" s="291"/>
      <c r="Q416" s="294"/>
      <c r="R416" s="298" t="s">
        <v>191</v>
      </c>
      <c r="S416" s="299"/>
    </row>
    <row r="417" spans="2:24" ht="18.75" customHeight="1">
      <c r="B417" s="292"/>
      <c r="C417" s="300" t="s">
        <v>193</v>
      </c>
      <c r="D417" s="493"/>
      <c r="E417" s="493"/>
      <c r="F417" s="493"/>
      <c r="G417" s="493"/>
      <c r="H417" s="493"/>
      <c r="I417" s="493"/>
      <c r="J417" s="294"/>
      <c r="K417" s="294"/>
      <c r="L417" s="295"/>
      <c r="M417" s="294"/>
      <c r="N417" s="294"/>
      <c r="O417" s="294"/>
      <c r="P417" s="296"/>
      <c r="Q417" s="294"/>
      <c r="R417" s="298" t="s">
        <v>221</v>
      </c>
      <c r="S417" s="299"/>
    </row>
    <row r="418" spans="2:24" ht="12" customHeight="1">
      <c r="B418" s="292"/>
      <c r="C418" s="294"/>
      <c r="D418" s="294"/>
      <c r="E418" s="294"/>
      <c r="F418" s="294"/>
      <c r="G418" s="294"/>
      <c r="H418" s="294"/>
      <c r="I418" s="294"/>
      <c r="J418" s="294"/>
      <c r="K418" s="294"/>
      <c r="L418" s="294"/>
      <c r="M418" s="294"/>
      <c r="N418" s="294"/>
      <c r="O418" s="294"/>
      <c r="P418" s="294"/>
      <c r="Q418" s="294"/>
      <c r="R418" s="294"/>
      <c r="S418" s="294"/>
    </row>
    <row r="419" spans="2:24" s="308" customFormat="1" ht="18.75" customHeight="1">
      <c r="B419" s="301"/>
      <c r="C419" s="302" t="s">
        <v>187</v>
      </c>
      <c r="D419" s="303"/>
      <c r="E419" s="303"/>
      <c r="F419" s="303"/>
      <c r="G419" s="303"/>
      <c r="H419" s="303"/>
      <c r="I419" s="303"/>
      <c r="J419" s="303"/>
      <c r="K419" s="303"/>
      <c r="L419" s="303"/>
      <c r="M419" s="303"/>
      <c r="N419" s="303"/>
      <c r="O419" s="304"/>
      <c r="P419" s="305" t="s">
        <v>188</v>
      </c>
      <c r="Q419" s="306"/>
      <c r="R419" s="494" t="s">
        <v>194</v>
      </c>
      <c r="S419" s="494"/>
      <c r="T419" s="307"/>
      <c r="V419" s="288"/>
      <c r="W419" s="288"/>
      <c r="X419" s="288"/>
    </row>
    <row r="420" spans="2:24" ht="6" customHeight="1">
      <c r="B420" s="292"/>
      <c r="C420" s="294"/>
      <c r="D420" s="294"/>
      <c r="E420" s="294"/>
      <c r="F420" s="294"/>
      <c r="G420" s="294"/>
      <c r="H420" s="294"/>
      <c r="I420" s="294"/>
      <c r="J420" s="294"/>
      <c r="K420" s="294"/>
      <c r="L420" s="294"/>
      <c r="M420" s="294"/>
      <c r="N420" s="294"/>
      <c r="O420" s="294"/>
      <c r="P420" s="294"/>
      <c r="Q420" s="294"/>
      <c r="R420" s="294"/>
      <c r="S420" s="294"/>
    </row>
    <row r="421" spans="2:24" ht="18.75" customHeight="1">
      <c r="B421" s="292"/>
      <c r="C421" s="309" t="s">
        <v>222</v>
      </c>
      <c r="D421" s="310"/>
      <c r="E421" s="310"/>
      <c r="F421" s="310"/>
      <c r="G421" s="310"/>
      <c r="H421" s="310"/>
      <c r="I421" s="310"/>
      <c r="J421" s="310"/>
      <c r="K421" s="310"/>
      <c r="L421" s="310"/>
      <c r="M421" s="310"/>
      <c r="N421" s="310"/>
      <c r="O421" s="311"/>
      <c r="P421" s="312">
        <f>SUM(D421:O421)</f>
        <v>0</v>
      </c>
      <c r="Q421" s="294"/>
      <c r="R421" s="488"/>
      <c r="S421" s="488"/>
    </row>
    <row r="422" spans="2:24" ht="18.75" customHeight="1">
      <c r="B422" s="292"/>
      <c r="C422" s="313" t="s">
        <v>196</v>
      </c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6"/>
      <c r="P422" s="312">
        <f t="shared" ref="P422:P431" si="51">SUM(D422:O422)</f>
        <v>0</v>
      </c>
      <c r="Q422" s="294"/>
      <c r="R422" s="488"/>
      <c r="S422" s="488"/>
    </row>
    <row r="423" spans="2:24" ht="18.75" customHeight="1">
      <c r="B423" s="292"/>
      <c r="C423" s="314" t="s">
        <v>223</v>
      </c>
      <c r="D423" s="310"/>
      <c r="E423" s="310"/>
      <c r="F423" s="310"/>
      <c r="G423" s="310"/>
      <c r="H423" s="310"/>
      <c r="I423" s="310"/>
      <c r="J423" s="310"/>
      <c r="K423" s="310"/>
      <c r="L423" s="310"/>
      <c r="M423" s="310"/>
      <c r="N423" s="310"/>
      <c r="O423" s="311"/>
      <c r="P423" s="312">
        <f t="shared" si="51"/>
        <v>0</v>
      </c>
      <c r="Q423" s="294"/>
      <c r="R423" s="488"/>
      <c r="S423" s="488"/>
    </row>
    <row r="424" spans="2:24" ht="18.75" customHeight="1">
      <c r="B424" s="292"/>
      <c r="C424" s="313" t="s">
        <v>206</v>
      </c>
      <c r="D424" s="315"/>
      <c r="E424" s="315"/>
      <c r="F424" s="315"/>
      <c r="G424" s="315"/>
      <c r="H424" s="315"/>
      <c r="I424" s="315"/>
      <c r="J424" s="315"/>
      <c r="K424" s="315"/>
      <c r="L424" s="315"/>
      <c r="M424" s="315"/>
      <c r="N424" s="315"/>
      <c r="O424" s="316"/>
      <c r="P424" s="312">
        <f t="shared" si="51"/>
        <v>0</v>
      </c>
      <c r="Q424" s="294"/>
      <c r="R424" s="488"/>
      <c r="S424" s="488"/>
    </row>
    <row r="425" spans="2:24" ht="18.75" customHeight="1">
      <c r="B425" s="292"/>
      <c r="C425" s="313" t="s">
        <v>207</v>
      </c>
      <c r="D425" s="315"/>
      <c r="E425" s="315"/>
      <c r="F425" s="315"/>
      <c r="G425" s="315"/>
      <c r="H425" s="315"/>
      <c r="I425" s="315"/>
      <c r="J425" s="315"/>
      <c r="K425" s="315"/>
      <c r="L425" s="315"/>
      <c r="M425" s="315"/>
      <c r="N425" s="315"/>
      <c r="O425" s="316"/>
      <c r="P425" s="312">
        <f t="shared" si="51"/>
        <v>0</v>
      </c>
      <c r="Q425" s="294"/>
      <c r="R425" s="488"/>
      <c r="S425" s="488"/>
    </row>
    <row r="426" spans="2:24" ht="18.75" customHeight="1">
      <c r="B426" s="292"/>
      <c r="C426" s="313" t="s">
        <v>209</v>
      </c>
      <c r="D426" s="315"/>
      <c r="E426" s="315"/>
      <c r="F426" s="315"/>
      <c r="G426" s="315"/>
      <c r="H426" s="315"/>
      <c r="I426" s="315"/>
      <c r="J426" s="315"/>
      <c r="K426" s="315"/>
      <c r="L426" s="315"/>
      <c r="M426" s="315"/>
      <c r="N426" s="315"/>
      <c r="O426" s="316"/>
      <c r="P426" s="312">
        <f t="shared" si="51"/>
        <v>0</v>
      </c>
      <c r="Q426" s="294"/>
      <c r="R426" s="488"/>
      <c r="S426" s="488"/>
    </row>
    <row r="427" spans="2:24" ht="18.75" customHeight="1">
      <c r="B427" s="292"/>
      <c r="C427" s="313" t="s">
        <v>210</v>
      </c>
      <c r="D427" s="315"/>
      <c r="E427" s="315"/>
      <c r="F427" s="315"/>
      <c r="G427" s="315"/>
      <c r="H427" s="315"/>
      <c r="I427" s="315"/>
      <c r="J427" s="315"/>
      <c r="K427" s="315"/>
      <c r="L427" s="315"/>
      <c r="M427" s="315"/>
      <c r="N427" s="315"/>
      <c r="O427" s="316"/>
      <c r="P427" s="312">
        <f t="shared" si="51"/>
        <v>0</v>
      </c>
      <c r="Q427" s="294"/>
      <c r="R427" s="488"/>
      <c r="S427" s="488"/>
    </row>
    <row r="428" spans="2:24" ht="18.75" customHeight="1">
      <c r="B428" s="292"/>
      <c r="C428" s="313" t="s">
        <v>211</v>
      </c>
      <c r="D428" s="315"/>
      <c r="E428" s="315"/>
      <c r="F428" s="315"/>
      <c r="G428" s="315"/>
      <c r="H428" s="315"/>
      <c r="I428" s="315"/>
      <c r="J428" s="315"/>
      <c r="K428" s="315"/>
      <c r="L428" s="315"/>
      <c r="M428" s="315"/>
      <c r="N428" s="315"/>
      <c r="O428" s="316"/>
      <c r="P428" s="312">
        <f t="shared" si="51"/>
        <v>0</v>
      </c>
      <c r="Q428" s="294"/>
      <c r="R428" s="488"/>
      <c r="S428" s="488"/>
    </row>
    <row r="429" spans="2:24" ht="18.75" customHeight="1">
      <c r="B429" s="292"/>
      <c r="C429" s="313" t="s">
        <v>212</v>
      </c>
      <c r="D429" s="315"/>
      <c r="E429" s="315"/>
      <c r="F429" s="315"/>
      <c r="G429" s="315"/>
      <c r="H429" s="315"/>
      <c r="I429" s="315"/>
      <c r="J429" s="315"/>
      <c r="K429" s="315"/>
      <c r="L429" s="315"/>
      <c r="M429" s="315"/>
      <c r="N429" s="315"/>
      <c r="O429" s="316"/>
      <c r="P429" s="312">
        <f t="shared" si="51"/>
        <v>0</v>
      </c>
      <c r="Q429" s="294"/>
      <c r="R429" s="488"/>
      <c r="S429" s="488"/>
    </row>
    <row r="430" spans="2:24" ht="18.75" customHeight="1">
      <c r="B430" s="292"/>
      <c r="C430" s="317" t="s">
        <v>224</v>
      </c>
      <c r="D430" s="318"/>
      <c r="E430" s="318"/>
      <c r="F430" s="318"/>
      <c r="G430" s="318"/>
      <c r="H430" s="318"/>
      <c r="I430" s="318"/>
      <c r="J430" s="318"/>
      <c r="K430" s="318"/>
      <c r="L430" s="318"/>
      <c r="M430" s="318"/>
      <c r="N430" s="318"/>
      <c r="O430" s="319"/>
      <c r="P430" s="320">
        <f t="shared" si="51"/>
        <v>0</v>
      </c>
      <c r="Q430" s="294"/>
      <c r="R430" s="489"/>
      <c r="S430" s="489"/>
    </row>
    <row r="431" spans="2:24" ht="18.75" customHeight="1">
      <c r="B431" s="292"/>
      <c r="C431" s="321" t="s">
        <v>216</v>
      </c>
      <c r="D431" s="322">
        <f>SUBTOTAL(9,D421:D430)</f>
        <v>0</v>
      </c>
      <c r="E431" s="322">
        <f t="shared" ref="E431:O431" si="52">SUBTOTAL(9,E421:E430)</f>
        <v>0</v>
      </c>
      <c r="F431" s="322">
        <f t="shared" si="52"/>
        <v>0</v>
      </c>
      <c r="G431" s="322">
        <f t="shared" si="52"/>
        <v>0</v>
      </c>
      <c r="H431" s="322">
        <f t="shared" si="52"/>
        <v>0</v>
      </c>
      <c r="I431" s="322">
        <f t="shared" si="52"/>
        <v>0</v>
      </c>
      <c r="J431" s="322">
        <f t="shared" si="52"/>
        <v>0</v>
      </c>
      <c r="K431" s="322">
        <f t="shared" si="52"/>
        <v>0</v>
      </c>
      <c r="L431" s="322">
        <f t="shared" si="52"/>
        <v>0</v>
      </c>
      <c r="M431" s="322">
        <f t="shared" si="52"/>
        <v>0</v>
      </c>
      <c r="N431" s="322">
        <f t="shared" si="52"/>
        <v>0</v>
      </c>
      <c r="O431" s="323">
        <f t="shared" si="52"/>
        <v>0</v>
      </c>
      <c r="P431" s="324">
        <f t="shared" si="51"/>
        <v>0</v>
      </c>
      <c r="Q431" s="294"/>
      <c r="R431" s="490"/>
      <c r="S431" s="490"/>
    </row>
    <row r="432" spans="2:24" ht="6" customHeight="1">
      <c r="B432" s="292"/>
      <c r="C432" s="294"/>
      <c r="D432" s="294"/>
      <c r="E432" s="294"/>
      <c r="F432" s="294"/>
      <c r="G432" s="294"/>
      <c r="H432" s="294"/>
      <c r="I432" s="294"/>
      <c r="J432" s="294"/>
      <c r="K432" s="294"/>
      <c r="L432" s="294"/>
      <c r="M432" s="294"/>
      <c r="N432" s="294"/>
      <c r="O432" s="294"/>
      <c r="P432" s="294"/>
      <c r="Q432" s="294"/>
      <c r="R432" s="325"/>
      <c r="S432" s="325"/>
    </row>
    <row r="433" spans="2:24" ht="18.75" customHeight="1">
      <c r="B433" s="326"/>
      <c r="C433" s="313" t="s">
        <v>217</v>
      </c>
      <c r="D433" s="327"/>
      <c r="E433" s="327"/>
      <c r="F433" s="327"/>
      <c r="G433" s="327"/>
      <c r="H433" s="327"/>
      <c r="I433" s="327"/>
      <c r="J433" s="327"/>
      <c r="K433" s="327"/>
      <c r="L433" s="327"/>
      <c r="M433" s="327"/>
      <c r="N433" s="327"/>
      <c r="O433" s="328"/>
      <c r="P433" s="329">
        <f t="shared" ref="P433:P434" si="53">SUM(D433:O433)</f>
        <v>0</v>
      </c>
      <c r="Q433" s="294"/>
      <c r="R433" s="488"/>
      <c r="S433" s="488"/>
    </row>
    <row r="434" spans="2:24" ht="18.75" customHeight="1">
      <c r="B434" s="326"/>
      <c r="C434" s="313" t="s">
        <v>218</v>
      </c>
      <c r="D434" s="327"/>
      <c r="E434" s="327"/>
      <c r="F434" s="327"/>
      <c r="G434" s="327"/>
      <c r="H434" s="327"/>
      <c r="I434" s="327"/>
      <c r="J434" s="327"/>
      <c r="K434" s="327"/>
      <c r="L434" s="327"/>
      <c r="M434" s="327"/>
      <c r="N434" s="330"/>
      <c r="O434" s="331"/>
      <c r="P434" s="332">
        <f t="shared" si="53"/>
        <v>0</v>
      </c>
      <c r="Q434" s="294"/>
      <c r="R434" s="489"/>
      <c r="S434" s="489"/>
    </row>
    <row r="435" spans="2:24" s="308" customFormat="1" ht="18.75" customHeight="1">
      <c r="B435" s="301"/>
      <c r="C435" s="333"/>
      <c r="D435" s="334"/>
      <c r="E435" s="334"/>
      <c r="F435" s="334"/>
      <c r="G435" s="334"/>
      <c r="H435" s="334"/>
      <c r="I435" s="334"/>
      <c r="J435" s="334"/>
      <c r="K435" s="334"/>
      <c r="L435" s="334"/>
      <c r="M435" s="334"/>
      <c r="N435" s="491" t="s">
        <v>219</v>
      </c>
      <c r="O435" s="491"/>
      <c r="P435" s="335">
        <f>ROUND(IF(P433*P434=0,0,P431/P433*P434),2)</f>
        <v>0</v>
      </c>
      <c r="Q435" s="306"/>
      <c r="R435" s="492"/>
      <c r="S435" s="492"/>
      <c r="T435" s="307"/>
    </row>
    <row r="436" spans="2:24" ht="30" customHeight="1">
      <c r="C436" s="294"/>
      <c r="D436" s="294"/>
      <c r="E436" s="294"/>
      <c r="F436" s="294"/>
      <c r="G436" s="294"/>
      <c r="H436" s="294"/>
      <c r="I436" s="294"/>
      <c r="J436" s="294"/>
      <c r="K436" s="294"/>
      <c r="L436" s="294"/>
      <c r="M436" s="294"/>
      <c r="N436" s="294"/>
      <c r="O436" s="294"/>
      <c r="P436" s="294"/>
      <c r="Q436" s="294"/>
      <c r="R436" s="294"/>
      <c r="S436" s="294"/>
    </row>
    <row r="437" spans="2:24" ht="18.75" customHeight="1">
      <c r="B437" s="292"/>
      <c r="C437" s="293" t="s">
        <v>183</v>
      </c>
      <c r="D437" s="495"/>
      <c r="E437" s="495"/>
      <c r="F437" s="495"/>
      <c r="G437" s="495"/>
      <c r="H437" s="495"/>
      <c r="I437" s="495"/>
      <c r="J437" s="294"/>
      <c r="K437" s="294"/>
      <c r="L437" s="295"/>
      <c r="M437" s="294"/>
      <c r="N437" s="294"/>
      <c r="O437" s="294"/>
      <c r="P437" s="296"/>
      <c r="Q437" s="294"/>
      <c r="R437" s="296"/>
      <c r="S437" s="296"/>
    </row>
    <row r="438" spans="2:24" ht="18.75" customHeight="1">
      <c r="B438" s="292"/>
      <c r="C438" s="297" t="s">
        <v>184</v>
      </c>
      <c r="D438" s="488"/>
      <c r="E438" s="488"/>
      <c r="F438" s="488"/>
      <c r="G438" s="488"/>
      <c r="H438" s="488"/>
      <c r="I438" s="488"/>
      <c r="J438" s="294"/>
      <c r="K438" s="291"/>
      <c r="L438" s="291"/>
      <c r="M438" s="291"/>
      <c r="N438" s="291"/>
      <c r="O438" s="291"/>
      <c r="P438" s="291"/>
      <c r="Q438" s="294"/>
      <c r="R438" s="496" t="s">
        <v>185</v>
      </c>
      <c r="S438" s="496"/>
    </row>
    <row r="439" spans="2:24" ht="18.75" customHeight="1">
      <c r="B439" s="292"/>
      <c r="C439" s="297" t="s">
        <v>8</v>
      </c>
      <c r="D439" s="488"/>
      <c r="E439" s="488"/>
      <c r="F439" s="488"/>
      <c r="G439" s="488"/>
      <c r="H439" s="488"/>
      <c r="I439" s="488"/>
      <c r="J439" s="294"/>
      <c r="K439" s="291"/>
      <c r="L439" s="291"/>
      <c r="M439" s="291"/>
      <c r="N439" s="291"/>
      <c r="O439" s="291"/>
      <c r="P439" s="291"/>
      <c r="Q439" s="294"/>
      <c r="R439" s="298" t="s">
        <v>189</v>
      </c>
      <c r="S439" s="299"/>
    </row>
    <row r="440" spans="2:24" ht="18.75" customHeight="1">
      <c r="B440" s="292"/>
      <c r="C440" s="300" t="s">
        <v>172</v>
      </c>
      <c r="D440" s="488"/>
      <c r="E440" s="488"/>
      <c r="F440" s="488"/>
      <c r="G440" s="488"/>
      <c r="H440" s="488"/>
      <c r="I440" s="488"/>
      <c r="J440" s="294"/>
      <c r="K440" s="291"/>
      <c r="L440" s="291"/>
      <c r="M440" s="291"/>
      <c r="N440" s="291"/>
      <c r="O440" s="291"/>
      <c r="P440" s="291"/>
      <c r="Q440" s="294"/>
      <c r="R440" s="298" t="s">
        <v>191</v>
      </c>
      <c r="S440" s="299"/>
    </row>
    <row r="441" spans="2:24" ht="18.75" customHeight="1">
      <c r="B441" s="292"/>
      <c r="C441" s="300" t="s">
        <v>193</v>
      </c>
      <c r="D441" s="493"/>
      <c r="E441" s="493"/>
      <c r="F441" s="493"/>
      <c r="G441" s="493"/>
      <c r="H441" s="493"/>
      <c r="I441" s="493"/>
      <c r="J441" s="294"/>
      <c r="K441" s="294"/>
      <c r="L441" s="295"/>
      <c r="M441" s="294"/>
      <c r="N441" s="294"/>
      <c r="O441" s="294"/>
      <c r="P441" s="296"/>
      <c r="Q441" s="294"/>
      <c r="R441" s="298" t="s">
        <v>221</v>
      </c>
      <c r="S441" s="299"/>
    </row>
    <row r="442" spans="2:24" ht="12" customHeight="1">
      <c r="B442" s="292"/>
      <c r="C442" s="294"/>
      <c r="D442" s="294"/>
      <c r="E442" s="294"/>
      <c r="F442" s="294"/>
      <c r="G442" s="294"/>
      <c r="H442" s="294"/>
      <c r="I442" s="294"/>
      <c r="J442" s="294"/>
      <c r="K442" s="294"/>
      <c r="L442" s="294"/>
      <c r="M442" s="294"/>
      <c r="N442" s="294"/>
      <c r="O442" s="294"/>
      <c r="P442" s="294"/>
      <c r="Q442" s="294"/>
      <c r="R442" s="294"/>
      <c r="S442" s="294"/>
    </row>
    <row r="443" spans="2:24" s="308" customFormat="1" ht="18.75" customHeight="1">
      <c r="B443" s="301"/>
      <c r="C443" s="302" t="s">
        <v>187</v>
      </c>
      <c r="D443" s="303"/>
      <c r="E443" s="303"/>
      <c r="F443" s="303"/>
      <c r="G443" s="303"/>
      <c r="H443" s="303"/>
      <c r="I443" s="303"/>
      <c r="J443" s="303"/>
      <c r="K443" s="303"/>
      <c r="L443" s="303"/>
      <c r="M443" s="303"/>
      <c r="N443" s="303"/>
      <c r="O443" s="304"/>
      <c r="P443" s="305" t="s">
        <v>188</v>
      </c>
      <c r="Q443" s="306"/>
      <c r="R443" s="494" t="s">
        <v>194</v>
      </c>
      <c r="S443" s="494"/>
      <c r="T443" s="307"/>
      <c r="V443" s="288"/>
      <c r="W443" s="288"/>
      <c r="X443" s="288"/>
    </row>
    <row r="444" spans="2:24" ht="6" customHeight="1">
      <c r="B444" s="292"/>
      <c r="C444" s="294"/>
      <c r="D444" s="294"/>
      <c r="E444" s="294"/>
      <c r="F444" s="294"/>
      <c r="G444" s="294"/>
      <c r="H444" s="294"/>
      <c r="I444" s="294"/>
      <c r="J444" s="294"/>
      <c r="K444" s="294"/>
      <c r="L444" s="294"/>
      <c r="M444" s="294"/>
      <c r="N444" s="294"/>
      <c r="O444" s="294"/>
      <c r="P444" s="294"/>
      <c r="Q444" s="294"/>
      <c r="R444" s="294"/>
      <c r="S444" s="294"/>
    </row>
    <row r="445" spans="2:24" ht="18.75" customHeight="1">
      <c r="B445" s="292"/>
      <c r="C445" s="309" t="s">
        <v>222</v>
      </c>
      <c r="D445" s="310"/>
      <c r="E445" s="310"/>
      <c r="F445" s="310"/>
      <c r="G445" s="310"/>
      <c r="H445" s="310"/>
      <c r="I445" s="310"/>
      <c r="J445" s="310"/>
      <c r="K445" s="310"/>
      <c r="L445" s="310"/>
      <c r="M445" s="310"/>
      <c r="N445" s="310"/>
      <c r="O445" s="311"/>
      <c r="P445" s="312">
        <f>SUM(D445:O445)</f>
        <v>0</v>
      </c>
      <c r="Q445" s="294"/>
      <c r="R445" s="488"/>
      <c r="S445" s="488"/>
    </row>
    <row r="446" spans="2:24" ht="18.75" customHeight="1">
      <c r="B446" s="292"/>
      <c r="C446" s="313" t="s">
        <v>196</v>
      </c>
      <c r="D446" s="155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56"/>
      <c r="P446" s="312">
        <f t="shared" ref="P446:P455" si="54">SUM(D446:O446)</f>
        <v>0</v>
      </c>
      <c r="Q446" s="294"/>
      <c r="R446" s="488"/>
      <c r="S446" s="488"/>
    </row>
    <row r="447" spans="2:24" ht="18.75" customHeight="1">
      <c r="B447" s="292"/>
      <c r="C447" s="314" t="s">
        <v>223</v>
      </c>
      <c r="D447" s="310"/>
      <c r="E447" s="310"/>
      <c r="F447" s="310"/>
      <c r="G447" s="310"/>
      <c r="H447" s="310"/>
      <c r="I447" s="310"/>
      <c r="J447" s="310"/>
      <c r="K447" s="310"/>
      <c r="L447" s="310"/>
      <c r="M447" s="310"/>
      <c r="N447" s="310"/>
      <c r="O447" s="311"/>
      <c r="P447" s="312">
        <f t="shared" si="54"/>
        <v>0</v>
      </c>
      <c r="Q447" s="294"/>
      <c r="R447" s="488"/>
      <c r="S447" s="488"/>
    </row>
    <row r="448" spans="2:24" ht="18.75" customHeight="1">
      <c r="B448" s="292"/>
      <c r="C448" s="313" t="s">
        <v>206</v>
      </c>
      <c r="D448" s="315"/>
      <c r="E448" s="315"/>
      <c r="F448" s="315"/>
      <c r="G448" s="315"/>
      <c r="H448" s="315"/>
      <c r="I448" s="315"/>
      <c r="J448" s="315"/>
      <c r="K448" s="315"/>
      <c r="L448" s="315"/>
      <c r="M448" s="315"/>
      <c r="N448" s="315"/>
      <c r="O448" s="316"/>
      <c r="P448" s="312">
        <f t="shared" si="54"/>
        <v>0</v>
      </c>
      <c r="Q448" s="294"/>
      <c r="R448" s="488"/>
      <c r="S448" s="488"/>
    </row>
    <row r="449" spans="2:20" ht="18.75" customHeight="1">
      <c r="B449" s="292"/>
      <c r="C449" s="313" t="s">
        <v>207</v>
      </c>
      <c r="D449" s="315"/>
      <c r="E449" s="315"/>
      <c r="F449" s="315"/>
      <c r="G449" s="315"/>
      <c r="H449" s="315"/>
      <c r="I449" s="315"/>
      <c r="J449" s="315"/>
      <c r="K449" s="315"/>
      <c r="L449" s="315"/>
      <c r="M449" s="315"/>
      <c r="N449" s="315"/>
      <c r="O449" s="316"/>
      <c r="P449" s="312">
        <f t="shared" si="54"/>
        <v>0</v>
      </c>
      <c r="Q449" s="294"/>
      <c r="R449" s="488"/>
      <c r="S449" s="488"/>
    </row>
    <row r="450" spans="2:20" ht="18.75" customHeight="1">
      <c r="B450" s="292"/>
      <c r="C450" s="313" t="s">
        <v>209</v>
      </c>
      <c r="D450" s="315"/>
      <c r="E450" s="315"/>
      <c r="F450" s="315"/>
      <c r="G450" s="315"/>
      <c r="H450" s="315"/>
      <c r="I450" s="315"/>
      <c r="J450" s="315"/>
      <c r="K450" s="315"/>
      <c r="L450" s="315"/>
      <c r="M450" s="315"/>
      <c r="N450" s="315"/>
      <c r="O450" s="316"/>
      <c r="P450" s="312">
        <f t="shared" si="54"/>
        <v>0</v>
      </c>
      <c r="Q450" s="294"/>
      <c r="R450" s="488"/>
      <c r="S450" s="488"/>
    </row>
    <row r="451" spans="2:20" ht="18.75" customHeight="1">
      <c r="B451" s="292"/>
      <c r="C451" s="313" t="s">
        <v>210</v>
      </c>
      <c r="D451" s="315"/>
      <c r="E451" s="315"/>
      <c r="F451" s="315"/>
      <c r="G451" s="315"/>
      <c r="H451" s="315"/>
      <c r="I451" s="315"/>
      <c r="J451" s="315"/>
      <c r="K451" s="315"/>
      <c r="L451" s="315"/>
      <c r="M451" s="315"/>
      <c r="N451" s="315"/>
      <c r="O451" s="316"/>
      <c r="P451" s="312">
        <f t="shared" si="54"/>
        <v>0</v>
      </c>
      <c r="Q451" s="294"/>
      <c r="R451" s="488"/>
      <c r="S451" s="488"/>
    </row>
    <row r="452" spans="2:20" ht="18.75" customHeight="1">
      <c r="B452" s="292"/>
      <c r="C452" s="313" t="s">
        <v>211</v>
      </c>
      <c r="D452" s="315"/>
      <c r="E452" s="315"/>
      <c r="F452" s="315"/>
      <c r="G452" s="315"/>
      <c r="H452" s="315"/>
      <c r="I452" s="315"/>
      <c r="J452" s="315"/>
      <c r="K452" s="315"/>
      <c r="L452" s="315"/>
      <c r="M452" s="315"/>
      <c r="N452" s="315"/>
      <c r="O452" s="316"/>
      <c r="P452" s="312">
        <f t="shared" si="54"/>
        <v>0</v>
      </c>
      <c r="Q452" s="294"/>
      <c r="R452" s="488"/>
      <c r="S452" s="488"/>
    </row>
    <row r="453" spans="2:20" ht="18.75" customHeight="1">
      <c r="B453" s="292"/>
      <c r="C453" s="313" t="s">
        <v>212</v>
      </c>
      <c r="D453" s="315"/>
      <c r="E453" s="315"/>
      <c r="F453" s="315"/>
      <c r="G453" s="315"/>
      <c r="H453" s="315"/>
      <c r="I453" s="315"/>
      <c r="J453" s="315"/>
      <c r="K453" s="315"/>
      <c r="L453" s="315"/>
      <c r="M453" s="315"/>
      <c r="N453" s="315"/>
      <c r="O453" s="316"/>
      <c r="P453" s="312">
        <f t="shared" si="54"/>
        <v>0</v>
      </c>
      <c r="Q453" s="294"/>
      <c r="R453" s="488"/>
      <c r="S453" s="488"/>
    </row>
    <row r="454" spans="2:20" ht="18.75" customHeight="1">
      <c r="B454" s="292"/>
      <c r="C454" s="317" t="s">
        <v>224</v>
      </c>
      <c r="D454" s="318"/>
      <c r="E454" s="318"/>
      <c r="F454" s="318"/>
      <c r="G454" s="318"/>
      <c r="H454" s="318"/>
      <c r="I454" s="318"/>
      <c r="J454" s="318"/>
      <c r="K454" s="318"/>
      <c r="L454" s="318"/>
      <c r="M454" s="318"/>
      <c r="N454" s="318"/>
      <c r="O454" s="319"/>
      <c r="P454" s="320">
        <f t="shared" si="54"/>
        <v>0</v>
      </c>
      <c r="Q454" s="294"/>
      <c r="R454" s="489"/>
      <c r="S454" s="489"/>
    </row>
    <row r="455" spans="2:20" ht="18.75" customHeight="1">
      <c r="B455" s="292"/>
      <c r="C455" s="321" t="s">
        <v>216</v>
      </c>
      <c r="D455" s="322">
        <f>SUBTOTAL(9,D445:D454)</f>
        <v>0</v>
      </c>
      <c r="E455" s="322">
        <f t="shared" ref="E455:O455" si="55">SUBTOTAL(9,E445:E454)</f>
        <v>0</v>
      </c>
      <c r="F455" s="322">
        <f t="shared" si="55"/>
        <v>0</v>
      </c>
      <c r="G455" s="322">
        <f t="shared" si="55"/>
        <v>0</v>
      </c>
      <c r="H455" s="322">
        <f t="shared" si="55"/>
        <v>0</v>
      </c>
      <c r="I455" s="322">
        <f t="shared" si="55"/>
        <v>0</v>
      </c>
      <c r="J455" s="322">
        <f t="shared" si="55"/>
        <v>0</v>
      </c>
      <c r="K455" s="322">
        <f t="shared" si="55"/>
        <v>0</v>
      </c>
      <c r="L455" s="322">
        <f t="shared" si="55"/>
        <v>0</v>
      </c>
      <c r="M455" s="322">
        <f t="shared" si="55"/>
        <v>0</v>
      </c>
      <c r="N455" s="322">
        <f t="shared" si="55"/>
        <v>0</v>
      </c>
      <c r="O455" s="323">
        <f t="shared" si="55"/>
        <v>0</v>
      </c>
      <c r="P455" s="324">
        <f t="shared" si="54"/>
        <v>0</v>
      </c>
      <c r="Q455" s="294"/>
      <c r="R455" s="490"/>
      <c r="S455" s="490"/>
    </row>
    <row r="456" spans="2:20" ht="6" customHeight="1">
      <c r="B456" s="292"/>
      <c r="C456" s="294"/>
      <c r="D456" s="294"/>
      <c r="E456" s="294"/>
      <c r="F456" s="294"/>
      <c r="G456" s="294"/>
      <c r="H456" s="294"/>
      <c r="I456" s="294"/>
      <c r="J456" s="294"/>
      <c r="K456" s="294"/>
      <c r="L456" s="294"/>
      <c r="M456" s="294"/>
      <c r="N456" s="294"/>
      <c r="O456" s="294"/>
      <c r="P456" s="294"/>
      <c r="Q456" s="294"/>
      <c r="R456" s="325"/>
      <c r="S456" s="325"/>
    </row>
    <row r="457" spans="2:20" ht="18.75" customHeight="1">
      <c r="B457" s="326"/>
      <c r="C457" s="313" t="s">
        <v>217</v>
      </c>
      <c r="D457" s="327"/>
      <c r="E457" s="327"/>
      <c r="F457" s="327"/>
      <c r="G457" s="327"/>
      <c r="H457" s="327"/>
      <c r="I457" s="327"/>
      <c r="J457" s="327"/>
      <c r="K457" s="327"/>
      <c r="L457" s="327"/>
      <c r="M457" s="327"/>
      <c r="N457" s="327"/>
      <c r="O457" s="328"/>
      <c r="P457" s="329">
        <f t="shared" ref="P457:P458" si="56">SUM(D457:O457)</f>
        <v>0</v>
      </c>
      <c r="Q457" s="294"/>
      <c r="R457" s="488"/>
      <c r="S457" s="488"/>
    </row>
    <row r="458" spans="2:20" ht="18.75" customHeight="1">
      <c r="B458" s="326"/>
      <c r="C458" s="313" t="s">
        <v>218</v>
      </c>
      <c r="D458" s="327"/>
      <c r="E458" s="327"/>
      <c r="F458" s="327"/>
      <c r="G458" s="327"/>
      <c r="H458" s="327"/>
      <c r="I458" s="327"/>
      <c r="J458" s="327"/>
      <c r="K458" s="327"/>
      <c r="L458" s="327"/>
      <c r="M458" s="327"/>
      <c r="N458" s="330"/>
      <c r="O458" s="331"/>
      <c r="P458" s="332">
        <f t="shared" si="56"/>
        <v>0</v>
      </c>
      <c r="Q458" s="294"/>
      <c r="R458" s="489"/>
      <c r="S458" s="489"/>
    </row>
    <row r="459" spans="2:20" s="308" customFormat="1" ht="18.75" customHeight="1">
      <c r="B459" s="301"/>
      <c r="C459" s="333"/>
      <c r="D459" s="334"/>
      <c r="E459" s="334"/>
      <c r="F459" s="334"/>
      <c r="G459" s="334"/>
      <c r="H459" s="334"/>
      <c r="I459" s="334"/>
      <c r="J459" s="334"/>
      <c r="K459" s="334"/>
      <c r="L459" s="334"/>
      <c r="M459" s="334"/>
      <c r="N459" s="491" t="s">
        <v>219</v>
      </c>
      <c r="O459" s="491"/>
      <c r="P459" s="335">
        <f>ROUND(IF(P457*P458=0,0,P455/P457*P458),2)</f>
        <v>0</v>
      </c>
      <c r="Q459" s="306"/>
      <c r="R459" s="492"/>
      <c r="S459" s="492"/>
      <c r="T459" s="307"/>
    </row>
    <row r="460" spans="2:20" ht="30" customHeight="1">
      <c r="C460" s="294"/>
      <c r="D460" s="294"/>
      <c r="E460" s="294"/>
      <c r="F460" s="294"/>
      <c r="G460" s="294"/>
      <c r="H460" s="294"/>
      <c r="I460" s="294"/>
      <c r="J460" s="294"/>
      <c r="K460" s="294"/>
      <c r="L460" s="294"/>
      <c r="M460" s="294"/>
      <c r="N460" s="294"/>
      <c r="O460" s="294"/>
      <c r="P460" s="294"/>
      <c r="Q460" s="294"/>
      <c r="R460" s="294"/>
      <c r="S460" s="294"/>
    </row>
    <row r="461" spans="2:20" ht="18.75" customHeight="1">
      <c r="B461" s="292"/>
      <c r="C461" s="293" t="s">
        <v>183</v>
      </c>
      <c r="D461" s="495"/>
      <c r="E461" s="495"/>
      <c r="F461" s="495"/>
      <c r="G461" s="495"/>
      <c r="H461" s="495"/>
      <c r="I461" s="495"/>
      <c r="J461" s="294"/>
      <c r="K461" s="294"/>
      <c r="L461" s="295"/>
      <c r="M461" s="294"/>
      <c r="N461" s="294"/>
      <c r="O461" s="294"/>
      <c r="P461" s="296"/>
      <c r="Q461" s="294"/>
      <c r="R461" s="296"/>
      <c r="S461" s="296"/>
    </row>
    <row r="462" spans="2:20" ht="18.75" customHeight="1">
      <c r="B462" s="292"/>
      <c r="C462" s="297" t="s">
        <v>184</v>
      </c>
      <c r="D462" s="488"/>
      <c r="E462" s="488"/>
      <c r="F462" s="488"/>
      <c r="G462" s="488"/>
      <c r="H462" s="488"/>
      <c r="I462" s="488"/>
      <c r="J462" s="294"/>
      <c r="K462" s="291"/>
      <c r="L462" s="291"/>
      <c r="M462" s="291"/>
      <c r="N462" s="291"/>
      <c r="O462" s="291"/>
      <c r="P462" s="291"/>
      <c r="Q462" s="294"/>
      <c r="R462" s="496" t="s">
        <v>185</v>
      </c>
      <c r="S462" s="496"/>
    </row>
    <row r="463" spans="2:20" ht="18.75" customHeight="1">
      <c r="B463" s="292"/>
      <c r="C463" s="297" t="s">
        <v>8</v>
      </c>
      <c r="D463" s="488"/>
      <c r="E463" s="488"/>
      <c r="F463" s="488"/>
      <c r="G463" s="488"/>
      <c r="H463" s="488"/>
      <c r="I463" s="488"/>
      <c r="J463" s="294"/>
      <c r="K463" s="291"/>
      <c r="L463" s="291"/>
      <c r="M463" s="291"/>
      <c r="N463" s="291"/>
      <c r="O463" s="291"/>
      <c r="P463" s="291"/>
      <c r="Q463" s="294"/>
      <c r="R463" s="298" t="s">
        <v>189</v>
      </c>
      <c r="S463" s="299"/>
    </row>
    <row r="464" spans="2:20" ht="18.75" customHeight="1">
      <c r="B464" s="292"/>
      <c r="C464" s="300" t="s">
        <v>172</v>
      </c>
      <c r="D464" s="488"/>
      <c r="E464" s="488"/>
      <c r="F464" s="488"/>
      <c r="G464" s="488"/>
      <c r="H464" s="488"/>
      <c r="I464" s="488"/>
      <c r="J464" s="294"/>
      <c r="K464" s="291"/>
      <c r="L464" s="291"/>
      <c r="M464" s="291"/>
      <c r="N464" s="291"/>
      <c r="O464" s="291"/>
      <c r="P464" s="291"/>
      <c r="Q464" s="294"/>
      <c r="R464" s="298" t="s">
        <v>191</v>
      </c>
      <c r="S464" s="299"/>
    </row>
    <row r="465" spans="2:24" ht="18.75" customHeight="1">
      <c r="B465" s="292"/>
      <c r="C465" s="300" t="s">
        <v>193</v>
      </c>
      <c r="D465" s="493"/>
      <c r="E465" s="493"/>
      <c r="F465" s="493"/>
      <c r="G465" s="493"/>
      <c r="H465" s="493"/>
      <c r="I465" s="493"/>
      <c r="J465" s="294"/>
      <c r="K465" s="294"/>
      <c r="L465" s="295"/>
      <c r="M465" s="294"/>
      <c r="N465" s="294"/>
      <c r="O465" s="294"/>
      <c r="P465" s="296"/>
      <c r="Q465" s="294"/>
      <c r="R465" s="298" t="s">
        <v>221</v>
      </c>
      <c r="S465" s="299"/>
    </row>
    <row r="466" spans="2:24" ht="12" customHeight="1">
      <c r="B466" s="292"/>
      <c r="C466" s="294"/>
      <c r="D466" s="294"/>
      <c r="E466" s="294"/>
      <c r="F466" s="294"/>
      <c r="G466" s="294"/>
      <c r="H466" s="294"/>
      <c r="I466" s="294"/>
      <c r="J466" s="294"/>
      <c r="K466" s="294"/>
      <c r="L466" s="294"/>
      <c r="M466" s="294"/>
      <c r="N466" s="294"/>
      <c r="O466" s="294"/>
      <c r="P466" s="294"/>
      <c r="Q466" s="294"/>
      <c r="R466" s="294"/>
      <c r="S466" s="294"/>
    </row>
    <row r="467" spans="2:24" s="308" customFormat="1" ht="18.75" customHeight="1">
      <c r="B467" s="301"/>
      <c r="C467" s="302" t="s">
        <v>187</v>
      </c>
      <c r="D467" s="303"/>
      <c r="E467" s="303"/>
      <c r="F467" s="303"/>
      <c r="G467" s="303"/>
      <c r="H467" s="303"/>
      <c r="I467" s="303"/>
      <c r="J467" s="303"/>
      <c r="K467" s="303"/>
      <c r="L467" s="303"/>
      <c r="M467" s="303"/>
      <c r="N467" s="303"/>
      <c r="O467" s="304"/>
      <c r="P467" s="305" t="s">
        <v>188</v>
      </c>
      <c r="Q467" s="306"/>
      <c r="R467" s="494" t="s">
        <v>194</v>
      </c>
      <c r="S467" s="494"/>
      <c r="T467" s="307"/>
      <c r="V467" s="288"/>
      <c r="W467" s="288"/>
      <c r="X467" s="288"/>
    </row>
    <row r="468" spans="2:24" ht="6" customHeight="1">
      <c r="B468" s="292"/>
      <c r="C468" s="294"/>
      <c r="D468" s="294"/>
      <c r="E468" s="294"/>
      <c r="F468" s="294"/>
      <c r="G468" s="294"/>
      <c r="H468" s="294"/>
      <c r="I468" s="294"/>
      <c r="J468" s="294"/>
      <c r="K468" s="294"/>
      <c r="L468" s="294"/>
      <c r="M468" s="294"/>
      <c r="N468" s="294"/>
      <c r="O468" s="294"/>
      <c r="P468" s="294"/>
      <c r="Q468" s="294"/>
      <c r="R468" s="294"/>
      <c r="S468" s="294"/>
    </row>
    <row r="469" spans="2:24" ht="18.75" customHeight="1">
      <c r="B469" s="292"/>
      <c r="C469" s="309" t="s">
        <v>222</v>
      </c>
      <c r="D469" s="310"/>
      <c r="E469" s="310"/>
      <c r="F469" s="310"/>
      <c r="G469" s="310"/>
      <c r="H469" s="310"/>
      <c r="I469" s="310"/>
      <c r="J469" s="310"/>
      <c r="K469" s="310"/>
      <c r="L469" s="310"/>
      <c r="M469" s="310"/>
      <c r="N469" s="310"/>
      <c r="O469" s="311"/>
      <c r="P469" s="312">
        <f>SUM(D469:O469)</f>
        <v>0</v>
      </c>
      <c r="Q469" s="294"/>
      <c r="R469" s="488"/>
      <c r="S469" s="488"/>
    </row>
    <row r="470" spans="2:24" ht="18.75" customHeight="1">
      <c r="B470" s="292"/>
      <c r="C470" s="313" t="s">
        <v>196</v>
      </c>
      <c r="D470" s="155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56"/>
      <c r="P470" s="312">
        <f t="shared" ref="P470:P479" si="57">SUM(D470:O470)</f>
        <v>0</v>
      </c>
      <c r="Q470" s="294"/>
      <c r="R470" s="488"/>
      <c r="S470" s="488"/>
    </row>
    <row r="471" spans="2:24" ht="18.75" customHeight="1">
      <c r="B471" s="292"/>
      <c r="C471" s="314" t="s">
        <v>223</v>
      </c>
      <c r="D471" s="310"/>
      <c r="E471" s="310"/>
      <c r="F471" s="310"/>
      <c r="G471" s="310"/>
      <c r="H471" s="310"/>
      <c r="I471" s="310"/>
      <c r="J471" s="310"/>
      <c r="K471" s="310"/>
      <c r="L471" s="310"/>
      <c r="M471" s="310"/>
      <c r="N471" s="310"/>
      <c r="O471" s="311"/>
      <c r="P471" s="312">
        <f t="shared" si="57"/>
        <v>0</v>
      </c>
      <c r="Q471" s="294"/>
      <c r="R471" s="488"/>
      <c r="S471" s="488"/>
    </row>
    <row r="472" spans="2:24" ht="18.75" customHeight="1">
      <c r="B472" s="292"/>
      <c r="C472" s="313" t="s">
        <v>206</v>
      </c>
      <c r="D472" s="315"/>
      <c r="E472" s="315"/>
      <c r="F472" s="315"/>
      <c r="G472" s="315"/>
      <c r="H472" s="315"/>
      <c r="I472" s="315"/>
      <c r="J472" s="315"/>
      <c r="K472" s="315"/>
      <c r="L472" s="315"/>
      <c r="M472" s="315"/>
      <c r="N472" s="315"/>
      <c r="O472" s="316"/>
      <c r="P472" s="312">
        <f t="shared" si="57"/>
        <v>0</v>
      </c>
      <c r="Q472" s="294"/>
      <c r="R472" s="488"/>
      <c r="S472" s="488"/>
    </row>
    <row r="473" spans="2:24" ht="18.75" customHeight="1">
      <c r="B473" s="292"/>
      <c r="C473" s="313" t="s">
        <v>207</v>
      </c>
      <c r="D473" s="315"/>
      <c r="E473" s="315"/>
      <c r="F473" s="315"/>
      <c r="G473" s="315"/>
      <c r="H473" s="315"/>
      <c r="I473" s="315"/>
      <c r="J473" s="315"/>
      <c r="K473" s="315"/>
      <c r="L473" s="315"/>
      <c r="M473" s="315"/>
      <c r="N473" s="315"/>
      <c r="O473" s="316"/>
      <c r="P473" s="312">
        <f t="shared" si="57"/>
        <v>0</v>
      </c>
      <c r="Q473" s="294"/>
      <c r="R473" s="488"/>
      <c r="S473" s="488"/>
    </row>
    <row r="474" spans="2:24" ht="18.75" customHeight="1">
      <c r="B474" s="292"/>
      <c r="C474" s="313" t="s">
        <v>209</v>
      </c>
      <c r="D474" s="315"/>
      <c r="E474" s="315"/>
      <c r="F474" s="315"/>
      <c r="G474" s="315"/>
      <c r="H474" s="315"/>
      <c r="I474" s="315"/>
      <c r="J474" s="315"/>
      <c r="K474" s="315"/>
      <c r="L474" s="315"/>
      <c r="M474" s="315"/>
      <c r="N474" s="315"/>
      <c r="O474" s="316"/>
      <c r="P474" s="312">
        <f t="shared" si="57"/>
        <v>0</v>
      </c>
      <c r="Q474" s="294"/>
      <c r="R474" s="488"/>
      <c r="S474" s="488"/>
    </row>
    <row r="475" spans="2:24" ht="18.75" customHeight="1">
      <c r="B475" s="292"/>
      <c r="C475" s="313" t="s">
        <v>210</v>
      </c>
      <c r="D475" s="315"/>
      <c r="E475" s="315"/>
      <c r="F475" s="315"/>
      <c r="G475" s="315"/>
      <c r="H475" s="315"/>
      <c r="I475" s="315"/>
      <c r="J475" s="315"/>
      <c r="K475" s="315"/>
      <c r="L475" s="315"/>
      <c r="M475" s="315"/>
      <c r="N475" s="315"/>
      <c r="O475" s="316"/>
      <c r="P475" s="312">
        <f t="shared" si="57"/>
        <v>0</v>
      </c>
      <c r="Q475" s="294"/>
      <c r="R475" s="488"/>
      <c r="S475" s="488"/>
    </row>
    <row r="476" spans="2:24" ht="18.75" customHeight="1">
      <c r="B476" s="292"/>
      <c r="C476" s="313" t="s">
        <v>211</v>
      </c>
      <c r="D476" s="315"/>
      <c r="E476" s="315"/>
      <c r="F476" s="315"/>
      <c r="G476" s="315"/>
      <c r="H476" s="315"/>
      <c r="I476" s="315"/>
      <c r="J476" s="315"/>
      <c r="K476" s="315"/>
      <c r="L476" s="315"/>
      <c r="M476" s="315"/>
      <c r="N476" s="315"/>
      <c r="O476" s="316"/>
      <c r="P476" s="312">
        <f t="shared" si="57"/>
        <v>0</v>
      </c>
      <c r="Q476" s="294"/>
      <c r="R476" s="488"/>
      <c r="S476" s="488"/>
    </row>
    <row r="477" spans="2:24" ht="18.75" customHeight="1">
      <c r="B477" s="292"/>
      <c r="C477" s="313" t="s">
        <v>212</v>
      </c>
      <c r="D477" s="315"/>
      <c r="E477" s="315"/>
      <c r="F477" s="315"/>
      <c r="G477" s="315"/>
      <c r="H477" s="315"/>
      <c r="I477" s="315"/>
      <c r="J477" s="315"/>
      <c r="K477" s="315"/>
      <c r="L477" s="315"/>
      <c r="M477" s="315"/>
      <c r="N477" s="315"/>
      <c r="O477" s="316"/>
      <c r="P477" s="312">
        <f t="shared" si="57"/>
        <v>0</v>
      </c>
      <c r="Q477" s="294"/>
      <c r="R477" s="488"/>
      <c r="S477" s="488"/>
    </row>
    <row r="478" spans="2:24" ht="18.75" customHeight="1">
      <c r="B478" s="292"/>
      <c r="C478" s="317" t="s">
        <v>224</v>
      </c>
      <c r="D478" s="318"/>
      <c r="E478" s="318"/>
      <c r="F478" s="318"/>
      <c r="G478" s="318"/>
      <c r="H478" s="318"/>
      <c r="I478" s="318"/>
      <c r="J478" s="318"/>
      <c r="K478" s="318"/>
      <c r="L478" s="318"/>
      <c r="M478" s="318"/>
      <c r="N478" s="318"/>
      <c r="O478" s="319"/>
      <c r="P478" s="320">
        <f t="shared" si="57"/>
        <v>0</v>
      </c>
      <c r="Q478" s="294"/>
      <c r="R478" s="489"/>
      <c r="S478" s="489"/>
    </row>
    <row r="479" spans="2:24" ht="18.75" customHeight="1">
      <c r="B479" s="292"/>
      <c r="C479" s="321" t="s">
        <v>216</v>
      </c>
      <c r="D479" s="322">
        <f>SUBTOTAL(9,D469:D478)</f>
        <v>0</v>
      </c>
      <c r="E479" s="322">
        <f t="shared" ref="E479:O479" si="58">SUBTOTAL(9,E469:E478)</f>
        <v>0</v>
      </c>
      <c r="F479" s="322">
        <f t="shared" si="58"/>
        <v>0</v>
      </c>
      <c r="G479" s="322">
        <f t="shared" si="58"/>
        <v>0</v>
      </c>
      <c r="H479" s="322">
        <f t="shared" si="58"/>
        <v>0</v>
      </c>
      <c r="I479" s="322">
        <f t="shared" si="58"/>
        <v>0</v>
      </c>
      <c r="J479" s="322">
        <f t="shared" si="58"/>
        <v>0</v>
      </c>
      <c r="K479" s="322">
        <f t="shared" si="58"/>
        <v>0</v>
      </c>
      <c r="L479" s="322">
        <f t="shared" si="58"/>
        <v>0</v>
      </c>
      <c r="M479" s="322">
        <f t="shared" si="58"/>
        <v>0</v>
      </c>
      <c r="N479" s="322">
        <f t="shared" si="58"/>
        <v>0</v>
      </c>
      <c r="O479" s="323">
        <f t="shared" si="58"/>
        <v>0</v>
      </c>
      <c r="P479" s="324">
        <f t="shared" si="57"/>
        <v>0</v>
      </c>
      <c r="Q479" s="294"/>
      <c r="R479" s="490"/>
      <c r="S479" s="490"/>
    </row>
    <row r="480" spans="2:24" ht="6" customHeight="1">
      <c r="B480" s="292"/>
      <c r="C480" s="294"/>
      <c r="D480" s="294"/>
      <c r="E480" s="294"/>
      <c r="F480" s="294"/>
      <c r="G480" s="294"/>
      <c r="H480" s="294"/>
      <c r="I480" s="294"/>
      <c r="J480" s="294"/>
      <c r="K480" s="294"/>
      <c r="L480" s="294"/>
      <c r="M480" s="294"/>
      <c r="N480" s="294"/>
      <c r="O480" s="294"/>
      <c r="P480" s="294"/>
      <c r="Q480" s="294"/>
      <c r="R480" s="325"/>
      <c r="S480" s="325"/>
    </row>
    <row r="481" spans="2:24" ht="18.75" customHeight="1">
      <c r="B481" s="326"/>
      <c r="C481" s="313" t="s">
        <v>217</v>
      </c>
      <c r="D481" s="327"/>
      <c r="E481" s="327"/>
      <c r="F481" s="327"/>
      <c r="G481" s="327"/>
      <c r="H481" s="327"/>
      <c r="I481" s="327"/>
      <c r="J481" s="327"/>
      <c r="K481" s="327"/>
      <c r="L481" s="327"/>
      <c r="M481" s="327"/>
      <c r="N481" s="327"/>
      <c r="O481" s="328"/>
      <c r="P481" s="329">
        <f t="shared" ref="P481:P482" si="59">SUM(D481:O481)</f>
        <v>0</v>
      </c>
      <c r="Q481" s="294"/>
      <c r="R481" s="488"/>
      <c r="S481" s="488"/>
    </row>
    <row r="482" spans="2:24" ht="18.75" customHeight="1">
      <c r="B482" s="326"/>
      <c r="C482" s="313" t="s">
        <v>218</v>
      </c>
      <c r="D482" s="327"/>
      <c r="E482" s="327"/>
      <c r="F482" s="327"/>
      <c r="G482" s="327"/>
      <c r="H482" s="327"/>
      <c r="I482" s="327"/>
      <c r="J482" s="327"/>
      <c r="K482" s="327"/>
      <c r="L482" s="327"/>
      <c r="M482" s="327"/>
      <c r="N482" s="330"/>
      <c r="O482" s="331"/>
      <c r="P482" s="332">
        <f t="shared" si="59"/>
        <v>0</v>
      </c>
      <c r="Q482" s="294"/>
      <c r="R482" s="489"/>
      <c r="S482" s="489"/>
    </row>
    <row r="483" spans="2:24" s="308" customFormat="1" ht="18.75" customHeight="1">
      <c r="B483" s="301"/>
      <c r="C483" s="333"/>
      <c r="D483" s="334"/>
      <c r="E483" s="334"/>
      <c r="F483" s="334"/>
      <c r="G483" s="334"/>
      <c r="H483" s="334"/>
      <c r="I483" s="334"/>
      <c r="J483" s="334"/>
      <c r="K483" s="334"/>
      <c r="L483" s="334"/>
      <c r="M483" s="334"/>
      <c r="N483" s="491" t="s">
        <v>219</v>
      </c>
      <c r="O483" s="491"/>
      <c r="P483" s="335">
        <f>ROUND(IF(P481*P482=0,0,P479/P481*P482),2)</f>
        <v>0</v>
      </c>
      <c r="Q483" s="306"/>
      <c r="R483" s="492"/>
      <c r="S483" s="492"/>
      <c r="T483" s="307"/>
    </row>
    <row r="484" spans="2:24" ht="30" customHeight="1">
      <c r="C484" s="294"/>
      <c r="D484" s="294"/>
      <c r="E484" s="294"/>
      <c r="F484" s="294"/>
      <c r="G484" s="294"/>
      <c r="H484" s="294"/>
      <c r="I484" s="294"/>
      <c r="J484" s="294"/>
      <c r="K484" s="294"/>
      <c r="L484" s="294"/>
      <c r="M484" s="294"/>
      <c r="N484" s="294"/>
      <c r="O484" s="294"/>
      <c r="P484" s="294"/>
      <c r="Q484" s="294"/>
      <c r="R484" s="294"/>
      <c r="S484" s="294"/>
    </row>
    <row r="485" spans="2:24" ht="18.75" customHeight="1">
      <c r="B485" s="292"/>
      <c r="C485" s="293" t="s">
        <v>183</v>
      </c>
      <c r="D485" s="495"/>
      <c r="E485" s="495"/>
      <c r="F485" s="495"/>
      <c r="G485" s="495"/>
      <c r="H485" s="495"/>
      <c r="I485" s="495"/>
      <c r="J485" s="294"/>
      <c r="K485" s="294"/>
      <c r="L485" s="295"/>
      <c r="M485" s="294"/>
      <c r="N485" s="294"/>
      <c r="O485" s="294"/>
      <c r="P485" s="296"/>
      <c r="Q485" s="294"/>
      <c r="R485" s="296"/>
      <c r="S485" s="296"/>
    </row>
    <row r="486" spans="2:24" ht="18.75" customHeight="1">
      <c r="B486" s="292"/>
      <c r="C486" s="297" t="s">
        <v>184</v>
      </c>
      <c r="D486" s="488"/>
      <c r="E486" s="488"/>
      <c r="F486" s="488"/>
      <c r="G486" s="488"/>
      <c r="H486" s="488"/>
      <c r="I486" s="488"/>
      <c r="J486" s="294"/>
      <c r="K486" s="291"/>
      <c r="L486" s="291"/>
      <c r="M486" s="291"/>
      <c r="N486" s="291"/>
      <c r="O486" s="291"/>
      <c r="P486" s="291"/>
      <c r="Q486" s="294"/>
      <c r="R486" s="496" t="s">
        <v>185</v>
      </c>
      <c r="S486" s="496"/>
    </row>
    <row r="487" spans="2:24" ht="18.75" customHeight="1">
      <c r="B487" s="292"/>
      <c r="C487" s="297" t="s">
        <v>8</v>
      </c>
      <c r="D487" s="488"/>
      <c r="E487" s="488"/>
      <c r="F487" s="488"/>
      <c r="G487" s="488"/>
      <c r="H487" s="488"/>
      <c r="I487" s="488"/>
      <c r="J487" s="294"/>
      <c r="K487" s="291"/>
      <c r="L487" s="291"/>
      <c r="M487" s="291"/>
      <c r="N487" s="291"/>
      <c r="O487" s="291"/>
      <c r="P487" s="291"/>
      <c r="Q487" s="294"/>
      <c r="R487" s="298" t="s">
        <v>189</v>
      </c>
      <c r="S487" s="299"/>
    </row>
    <row r="488" spans="2:24" ht="18.75" customHeight="1">
      <c r="B488" s="292"/>
      <c r="C488" s="300" t="s">
        <v>172</v>
      </c>
      <c r="D488" s="488"/>
      <c r="E488" s="488"/>
      <c r="F488" s="488"/>
      <c r="G488" s="488"/>
      <c r="H488" s="488"/>
      <c r="I488" s="488"/>
      <c r="J488" s="294"/>
      <c r="K488" s="291"/>
      <c r="L488" s="291"/>
      <c r="M488" s="291"/>
      <c r="N488" s="291"/>
      <c r="O488" s="291"/>
      <c r="P488" s="291"/>
      <c r="Q488" s="294"/>
      <c r="R488" s="298" t="s">
        <v>191</v>
      </c>
      <c r="S488" s="299"/>
    </row>
    <row r="489" spans="2:24" ht="18.75" customHeight="1">
      <c r="B489" s="292"/>
      <c r="C489" s="300" t="s">
        <v>193</v>
      </c>
      <c r="D489" s="493"/>
      <c r="E489" s="493"/>
      <c r="F489" s="493"/>
      <c r="G489" s="493"/>
      <c r="H489" s="493"/>
      <c r="I489" s="493"/>
      <c r="J489" s="294"/>
      <c r="K489" s="294"/>
      <c r="L489" s="295"/>
      <c r="M489" s="294"/>
      <c r="N489" s="294"/>
      <c r="O489" s="294"/>
      <c r="P489" s="296"/>
      <c r="Q489" s="294"/>
      <c r="R489" s="298" t="s">
        <v>221</v>
      </c>
      <c r="S489" s="299"/>
    </row>
    <row r="490" spans="2:24" ht="12" customHeight="1">
      <c r="B490" s="292"/>
      <c r="C490" s="294"/>
      <c r="D490" s="294"/>
      <c r="E490" s="294"/>
      <c r="F490" s="294"/>
      <c r="G490" s="294"/>
      <c r="H490" s="294"/>
      <c r="I490" s="294"/>
      <c r="J490" s="294"/>
      <c r="K490" s="294"/>
      <c r="L490" s="294"/>
      <c r="M490" s="294"/>
      <c r="N490" s="294"/>
      <c r="O490" s="294"/>
      <c r="P490" s="294"/>
      <c r="Q490" s="294"/>
      <c r="R490" s="294"/>
      <c r="S490" s="294"/>
    </row>
    <row r="491" spans="2:24" s="308" customFormat="1" ht="18.75" customHeight="1">
      <c r="B491" s="301"/>
      <c r="C491" s="302" t="s">
        <v>187</v>
      </c>
      <c r="D491" s="303"/>
      <c r="E491" s="303"/>
      <c r="F491" s="303"/>
      <c r="G491" s="303"/>
      <c r="H491" s="303"/>
      <c r="I491" s="303"/>
      <c r="J491" s="303"/>
      <c r="K491" s="303"/>
      <c r="L491" s="303"/>
      <c r="M491" s="303"/>
      <c r="N491" s="303"/>
      <c r="O491" s="304"/>
      <c r="P491" s="305" t="s">
        <v>188</v>
      </c>
      <c r="Q491" s="306"/>
      <c r="R491" s="494" t="s">
        <v>194</v>
      </c>
      <c r="S491" s="494"/>
      <c r="T491" s="307"/>
      <c r="V491" s="288"/>
      <c r="W491" s="288"/>
      <c r="X491" s="288"/>
    </row>
    <row r="492" spans="2:24" ht="6" customHeight="1">
      <c r="B492" s="292"/>
      <c r="C492" s="294"/>
      <c r="D492" s="294"/>
      <c r="E492" s="294"/>
      <c r="F492" s="294"/>
      <c r="G492" s="294"/>
      <c r="H492" s="294"/>
      <c r="I492" s="294"/>
      <c r="J492" s="294"/>
      <c r="K492" s="294"/>
      <c r="L492" s="294"/>
      <c r="M492" s="294"/>
      <c r="N492" s="294"/>
      <c r="O492" s="294"/>
      <c r="P492" s="294"/>
      <c r="Q492" s="294"/>
      <c r="R492" s="294"/>
      <c r="S492" s="294"/>
    </row>
    <row r="493" spans="2:24" ht="18.75" customHeight="1">
      <c r="B493" s="292"/>
      <c r="C493" s="309" t="s">
        <v>222</v>
      </c>
      <c r="D493" s="310"/>
      <c r="E493" s="310"/>
      <c r="F493" s="310"/>
      <c r="G493" s="310"/>
      <c r="H493" s="310"/>
      <c r="I493" s="310"/>
      <c r="J493" s="310"/>
      <c r="K493" s="310"/>
      <c r="L493" s="310"/>
      <c r="M493" s="310"/>
      <c r="N493" s="310"/>
      <c r="O493" s="311"/>
      <c r="P493" s="312">
        <f>SUM(D493:O493)</f>
        <v>0</v>
      </c>
      <c r="Q493" s="294"/>
      <c r="R493" s="488"/>
      <c r="S493" s="488"/>
    </row>
    <row r="494" spans="2:24" ht="18.75" customHeight="1">
      <c r="B494" s="292"/>
      <c r="C494" s="313" t="s">
        <v>196</v>
      </c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6"/>
      <c r="P494" s="312">
        <f t="shared" ref="P494:P503" si="60">SUM(D494:O494)</f>
        <v>0</v>
      </c>
      <c r="Q494" s="294"/>
      <c r="R494" s="488"/>
      <c r="S494" s="488"/>
    </row>
    <row r="495" spans="2:24" ht="18.75" customHeight="1">
      <c r="B495" s="292"/>
      <c r="C495" s="314" t="s">
        <v>223</v>
      </c>
      <c r="D495" s="310"/>
      <c r="E495" s="310"/>
      <c r="F495" s="310"/>
      <c r="G495" s="310"/>
      <c r="H495" s="310"/>
      <c r="I495" s="310"/>
      <c r="J495" s="310"/>
      <c r="K495" s="310"/>
      <c r="L495" s="310"/>
      <c r="M495" s="310"/>
      <c r="N495" s="310"/>
      <c r="O495" s="311"/>
      <c r="P495" s="312">
        <f t="shared" si="60"/>
        <v>0</v>
      </c>
      <c r="Q495" s="294"/>
      <c r="R495" s="488"/>
      <c r="S495" s="488"/>
    </row>
    <row r="496" spans="2:24" ht="18.75" customHeight="1">
      <c r="B496" s="292"/>
      <c r="C496" s="313" t="s">
        <v>206</v>
      </c>
      <c r="D496" s="315"/>
      <c r="E496" s="315"/>
      <c r="F496" s="315"/>
      <c r="G496" s="315"/>
      <c r="H496" s="315"/>
      <c r="I496" s="315"/>
      <c r="J496" s="315"/>
      <c r="K496" s="315"/>
      <c r="L496" s="315"/>
      <c r="M496" s="315"/>
      <c r="N496" s="315"/>
      <c r="O496" s="316"/>
      <c r="P496" s="312">
        <f t="shared" si="60"/>
        <v>0</v>
      </c>
      <c r="Q496" s="294"/>
      <c r="R496" s="488"/>
      <c r="S496" s="488"/>
    </row>
    <row r="497" spans="2:20" ht="18.75" customHeight="1">
      <c r="B497" s="292"/>
      <c r="C497" s="313" t="s">
        <v>207</v>
      </c>
      <c r="D497" s="315"/>
      <c r="E497" s="315"/>
      <c r="F497" s="315"/>
      <c r="G497" s="315"/>
      <c r="H497" s="315"/>
      <c r="I497" s="315"/>
      <c r="J497" s="315"/>
      <c r="K497" s="315"/>
      <c r="L497" s="315"/>
      <c r="M497" s="315"/>
      <c r="N497" s="315"/>
      <c r="O497" s="316"/>
      <c r="P497" s="312">
        <f t="shared" si="60"/>
        <v>0</v>
      </c>
      <c r="Q497" s="294"/>
      <c r="R497" s="488"/>
      <c r="S497" s="488"/>
    </row>
    <row r="498" spans="2:20" ht="18.75" customHeight="1">
      <c r="B498" s="292"/>
      <c r="C498" s="313" t="s">
        <v>209</v>
      </c>
      <c r="D498" s="315"/>
      <c r="E498" s="315"/>
      <c r="F498" s="315"/>
      <c r="G498" s="315"/>
      <c r="H498" s="315"/>
      <c r="I498" s="315"/>
      <c r="J498" s="315"/>
      <c r="K498" s="315"/>
      <c r="L498" s="315"/>
      <c r="M498" s="315"/>
      <c r="N498" s="315"/>
      <c r="O498" s="316"/>
      <c r="P498" s="312">
        <f t="shared" si="60"/>
        <v>0</v>
      </c>
      <c r="Q498" s="294"/>
      <c r="R498" s="488"/>
      <c r="S498" s="488"/>
    </row>
    <row r="499" spans="2:20" ht="18.75" customHeight="1">
      <c r="B499" s="292"/>
      <c r="C499" s="313" t="s">
        <v>210</v>
      </c>
      <c r="D499" s="315"/>
      <c r="E499" s="315"/>
      <c r="F499" s="315"/>
      <c r="G499" s="315"/>
      <c r="H499" s="315"/>
      <c r="I499" s="315"/>
      <c r="J499" s="315"/>
      <c r="K499" s="315"/>
      <c r="L499" s="315"/>
      <c r="M499" s="315"/>
      <c r="N499" s="315"/>
      <c r="O499" s="316"/>
      <c r="P499" s="312">
        <f t="shared" si="60"/>
        <v>0</v>
      </c>
      <c r="Q499" s="294"/>
      <c r="R499" s="488"/>
      <c r="S499" s="488"/>
    </row>
    <row r="500" spans="2:20" ht="18.75" customHeight="1">
      <c r="B500" s="292"/>
      <c r="C500" s="313" t="s">
        <v>211</v>
      </c>
      <c r="D500" s="315"/>
      <c r="E500" s="315"/>
      <c r="F500" s="315"/>
      <c r="G500" s="315"/>
      <c r="H500" s="315"/>
      <c r="I500" s="315"/>
      <c r="J500" s="315"/>
      <c r="K500" s="315"/>
      <c r="L500" s="315"/>
      <c r="M500" s="315"/>
      <c r="N500" s="315"/>
      <c r="O500" s="316"/>
      <c r="P500" s="312">
        <f t="shared" si="60"/>
        <v>0</v>
      </c>
      <c r="Q500" s="294"/>
      <c r="R500" s="488"/>
      <c r="S500" s="488"/>
    </row>
    <row r="501" spans="2:20" ht="18.75" customHeight="1">
      <c r="B501" s="292"/>
      <c r="C501" s="313" t="s">
        <v>212</v>
      </c>
      <c r="D501" s="315"/>
      <c r="E501" s="315"/>
      <c r="F501" s="315"/>
      <c r="G501" s="315"/>
      <c r="H501" s="315"/>
      <c r="I501" s="315"/>
      <c r="J501" s="315"/>
      <c r="K501" s="315"/>
      <c r="L501" s="315"/>
      <c r="M501" s="315"/>
      <c r="N501" s="315"/>
      <c r="O501" s="316"/>
      <c r="P501" s="312">
        <f t="shared" si="60"/>
        <v>0</v>
      </c>
      <c r="Q501" s="294"/>
      <c r="R501" s="488"/>
      <c r="S501" s="488"/>
    </row>
    <row r="502" spans="2:20" ht="18.75" customHeight="1">
      <c r="B502" s="292"/>
      <c r="C502" s="317" t="s">
        <v>224</v>
      </c>
      <c r="D502" s="318"/>
      <c r="E502" s="318"/>
      <c r="F502" s="318"/>
      <c r="G502" s="318"/>
      <c r="H502" s="318"/>
      <c r="I502" s="318"/>
      <c r="J502" s="318"/>
      <c r="K502" s="318"/>
      <c r="L502" s="318"/>
      <c r="M502" s="318"/>
      <c r="N502" s="318"/>
      <c r="O502" s="319"/>
      <c r="P502" s="320">
        <f t="shared" si="60"/>
        <v>0</v>
      </c>
      <c r="Q502" s="294"/>
      <c r="R502" s="489"/>
      <c r="S502" s="489"/>
    </row>
    <row r="503" spans="2:20" ht="18.75" customHeight="1">
      <c r="B503" s="292"/>
      <c r="C503" s="321" t="s">
        <v>216</v>
      </c>
      <c r="D503" s="322">
        <f>SUBTOTAL(9,D493:D502)</f>
        <v>0</v>
      </c>
      <c r="E503" s="322">
        <f t="shared" ref="E503:O503" si="61">SUBTOTAL(9,E493:E502)</f>
        <v>0</v>
      </c>
      <c r="F503" s="322">
        <f t="shared" si="61"/>
        <v>0</v>
      </c>
      <c r="G503" s="322">
        <f t="shared" si="61"/>
        <v>0</v>
      </c>
      <c r="H503" s="322">
        <f t="shared" si="61"/>
        <v>0</v>
      </c>
      <c r="I503" s="322">
        <f t="shared" si="61"/>
        <v>0</v>
      </c>
      <c r="J503" s="322">
        <f t="shared" si="61"/>
        <v>0</v>
      </c>
      <c r="K503" s="322">
        <f t="shared" si="61"/>
        <v>0</v>
      </c>
      <c r="L503" s="322">
        <f t="shared" si="61"/>
        <v>0</v>
      </c>
      <c r="M503" s="322">
        <f t="shared" si="61"/>
        <v>0</v>
      </c>
      <c r="N503" s="322">
        <f t="shared" si="61"/>
        <v>0</v>
      </c>
      <c r="O503" s="323">
        <f t="shared" si="61"/>
        <v>0</v>
      </c>
      <c r="P503" s="324">
        <f t="shared" si="60"/>
        <v>0</v>
      </c>
      <c r="Q503" s="294"/>
      <c r="R503" s="490"/>
      <c r="S503" s="490"/>
    </row>
    <row r="504" spans="2:20" ht="6" customHeight="1">
      <c r="B504" s="292"/>
      <c r="C504" s="294"/>
      <c r="D504" s="294"/>
      <c r="E504" s="294"/>
      <c r="F504" s="294"/>
      <c r="G504" s="294"/>
      <c r="H504" s="294"/>
      <c r="I504" s="294"/>
      <c r="J504" s="294"/>
      <c r="K504" s="294"/>
      <c r="L504" s="294"/>
      <c r="M504" s="294"/>
      <c r="N504" s="294"/>
      <c r="O504" s="294"/>
      <c r="P504" s="294"/>
      <c r="Q504" s="294"/>
      <c r="R504" s="325"/>
      <c r="S504" s="325"/>
    </row>
    <row r="505" spans="2:20" ht="18.75" customHeight="1">
      <c r="B505" s="326"/>
      <c r="C505" s="313" t="s">
        <v>217</v>
      </c>
      <c r="D505" s="327"/>
      <c r="E505" s="327"/>
      <c r="F505" s="327"/>
      <c r="G505" s="327"/>
      <c r="H505" s="327"/>
      <c r="I505" s="327"/>
      <c r="J505" s="327"/>
      <c r="K505" s="327"/>
      <c r="L505" s="327"/>
      <c r="M505" s="327"/>
      <c r="N505" s="327"/>
      <c r="O505" s="328"/>
      <c r="P505" s="329">
        <f t="shared" ref="P505:P506" si="62">SUM(D505:O505)</f>
        <v>0</v>
      </c>
      <c r="Q505" s="294"/>
      <c r="R505" s="488"/>
      <c r="S505" s="488"/>
    </row>
    <row r="506" spans="2:20" ht="18.75" customHeight="1">
      <c r="B506" s="326"/>
      <c r="C506" s="313" t="s">
        <v>218</v>
      </c>
      <c r="D506" s="327"/>
      <c r="E506" s="327"/>
      <c r="F506" s="327"/>
      <c r="G506" s="327"/>
      <c r="H506" s="327"/>
      <c r="I506" s="327"/>
      <c r="J506" s="327"/>
      <c r="K506" s="327"/>
      <c r="L506" s="327"/>
      <c r="M506" s="327"/>
      <c r="N506" s="330"/>
      <c r="O506" s="331"/>
      <c r="P506" s="332">
        <f t="shared" si="62"/>
        <v>0</v>
      </c>
      <c r="Q506" s="294"/>
      <c r="R506" s="489"/>
      <c r="S506" s="489"/>
    </row>
    <row r="507" spans="2:20" s="308" customFormat="1" ht="18.75" customHeight="1">
      <c r="B507" s="301"/>
      <c r="C507" s="333"/>
      <c r="D507" s="334"/>
      <c r="E507" s="334"/>
      <c r="F507" s="334"/>
      <c r="G507" s="334"/>
      <c r="H507" s="334"/>
      <c r="I507" s="334"/>
      <c r="J507" s="334"/>
      <c r="K507" s="334"/>
      <c r="L507" s="334"/>
      <c r="M507" s="334"/>
      <c r="N507" s="491" t="s">
        <v>219</v>
      </c>
      <c r="O507" s="491"/>
      <c r="P507" s="335">
        <f>ROUND(IF(P505*P506=0,0,P503/P505*P506),2)</f>
        <v>0</v>
      </c>
      <c r="Q507" s="306"/>
      <c r="R507" s="492"/>
      <c r="S507" s="492"/>
      <c r="T507" s="307"/>
    </row>
    <row r="508" spans="2:20" ht="30" customHeight="1">
      <c r="C508" s="294"/>
      <c r="D508" s="294"/>
      <c r="E508" s="294"/>
      <c r="F508" s="294"/>
      <c r="G508" s="294"/>
      <c r="H508" s="294"/>
      <c r="I508" s="294"/>
      <c r="J508" s="294"/>
      <c r="K508" s="294"/>
      <c r="L508" s="294"/>
      <c r="M508" s="294"/>
      <c r="N508" s="294"/>
      <c r="O508" s="294"/>
      <c r="P508" s="294"/>
      <c r="Q508" s="294"/>
      <c r="R508" s="294"/>
      <c r="S508" s="294"/>
    </row>
    <row r="509" spans="2:20" ht="18.75" customHeight="1">
      <c r="B509" s="292"/>
      <c r="C509" s="293" t="s">
        <v>183</v>
      </c>
      <c r="D509" s="495"/>
      <c r="E509" s="495"/>
      <c r="F509" s="495"/>
      <c r="G509" s="495"/>
      <c r="H509" s="495"/>
      <c r="I509" s="495"/>
      <c r="J509" s="294"/>
      <c r="K509" s="294"/>
      <c r="L509" s="295"/>
      <c r="M509" s="294"/>
      <c r="N509" s="294"/>
      <c r="O509" s="294"/>
      <c r="P509" s="296"/>
      <c r="Q509" s="294"/>
      <c r="R509" s="296"/>
      <c r="S509" s="296"/>
    </row>
    <row r="510" spans="2:20" ht="18.75" customHeight="1">
      <c r="B510" s="292"/>
      <c r="C510" s="297" t="s">
        <v>184</v>
      </c>
      <c r="D510" s="488"/>
      <c r="E510" s="488"/>
      <c r="F510" s="488"/>
      <c r="G510" s="488"/>
      <c r="H510" s="488"/>
      <c r="I510" s="488"/>
      <c r="J510" s="294"/>
      <c r="K510" s="291"/>
      <c r="L510" s="291"/>
      <c r="M510" s="291"/>
      <c r="N510" s="291"/>
      <c r="O510" s="291"/>
      <c r="P510" s="291"/>
      <c r="Q510" s="294"/>
      <c r="R510" s="496" t="s">
        <v>185</v>
      </c>
      <c r="S510" s="496"/>
    </row>
    <row r="511" spans="2:20" ht="18.75" customHeight="1">
      <c r="B511" s="292"/>
      <c r="C511" s="297" t="s">
        <v>8</v>
      </c>
      <c r="D511" s="488"/>
      <c r="E511" s="488"/>
      <c r="F511" s="488"/>
      <c r="G511" s="488"/>
      <c r="H511" s="488"/>
      <c r="I511" s="488"/>
      <c r="J511" s="294"/>
      <c r="K511" s="291"/>
      <c r="L511" s="291"/>
      <c r="M511" s="291"/>
      <c r="N511" s="291"/>
      <c r="O511" s="291"/>
      <c r="P511" s="291"/>
      <c r="Q511" s="294"/>
      <c r="R511" s="298" t="s">
        <v>189</v>
      </c>
      <c r="S511" s="299"/>
    </row>
    <row r="512" spans="2:20" ht="18.75" customHeight="1">
      <c r="B512" s="292"/>
      <c r="C512" s="300" t="s">
        <v>172</v>
      </c>
      <c r="D512" s="488"/>
      <c r="E512" s="488"/>
      <c r="F512" s="488"/>
      <c r="G512" s="488"/>
      <c r="H512" s="488"/>
      <c r="I512" s="488"/>
      <c r="J512" s="294"/>
      <c r="K512" s="291"/>
      <c r="L512" s="291"/>
      <c r="M512" s="291"/>
      <c r="N512" s="291"/>
      <c r="O512" s="291"/>
      <c r="P512" s="291"/>
      <c r="Q512" s="294"/>
      <c r="R512" s="298" t="s">
        <v>191</v>
      </c>
      <c r="S512" s="299"/>
    </row>
    <row r="513" spans="2:24" ht="18.75" customHeight="1">
      <c r="B513" s="292"/>
      <c r="C513" s="300" t="s">
        <v>193</v>
      </c>
      <c r="D513" s="493"/>
      <c r="E513" s="493"/>
      <c r="F513" s="493"/>
      <c r="G513" s="493"/>
      <c r="H513" s="493"/>
      <c r="I513" s="493"/>
      <c r="J513" s="294"/>
      <c r="K513" s="294"/>
      <c r="L513" s="295"/>
      <c r="M513" s="294"/>
      <c r="N513" s="294"/>
      <c r="O513" s="294"/>
      <c r="P513" s="296"/>
      <c r="Q513" s="294"/>
      <c r="R513" s="298" t="s">
        <v>221</v>
      </c>
      <c r="S513" s="299"/>
    </row>
    <row r="514" spans="2:24" ht="12" customHeight="1">
      <c r="B514" s="292"/>
      <c r="C514" s="294"/>
      <c r="D514" s="294"/>
      <c r="E514" s="294"/>
      <c r="F514" s="294"/>
      <c r="G514" s="294"/>
      <c r="H514" s="294"/>
      <c r="I514" s="294"/>
      <c r="J514" s="294"/>
      <c r="K514" s="294"/>
      <c r="L514" s="294"/>
      <c r="M514" s="294"/>
      <c r="N514" s="294"/>
      <c r="O514" s="294"/>
      <c r="P514" s="294"/>
      <c r="Q514" s="294"/>
      <c r="R514" s="294"/>
      <c r="S514" s="294"/>
    </row>
    <row r="515" spans="2:24" s="308" customFormat="1" ht="18.75" customHeight="1">
      <c r="B515" s="301"/>
      <c r="C515" s="302" t="s">
        <v>187</v>
      </c>
      <c r="D515" s="303"/>
      <c r="E515" s="303"/>
      <c r="F515" s="303"/>
      <c r="G515" s="303"/>
      <c r="H515" s="303"/>
      <c r="I515" s="303"/>
      <c r="J515" s="303"/>
      <c r="K515" s="303"/>
      <c r="L515" s="303"/>
      <c r="M515" s="303"/>
      <c r="N515" s="303"/>
      <c r="O515" s="304"/>
      <c r="P515" s="305" t="s">
        <v>188</v>
      </c>
      <c r="Q515" s="306"/>
      <c r="R515" s="494" t="s">
        <v>194</v>
      </c>
      <c r="S515" s="494"/>
      <c r="T515" s="307"/>
      <c r="V515" s="288"/>
      <c r="W515" s="288"/>
      <c r="X515" s="288"/>
    </row>
    <row r="516" spans="2:24" ht="6" customHeight="1">
      <c r="B516" s="292"/>
      <c r="C516" s="294"/>
      <c r="D516" s="294"/>
      <c r="E516" s="294"/>
      <c r="F516" s="294"/>
      <c r="G516" s="294"/>
      <c r="H516" s="294"/>
      <c r="I516" s="294"/>
      <c r="J516" s="294"/>
      <c r="K516" s="294"/>
      <c r="L516" s="294"/>
      <c r="M516" s="294"/>
      <c r="N516" s="294"/>
      <c r="O516" s="294"/>
      <c r="P516" s="294"/>
      <c r="Q516" s="294"/>
      <c r="R516" s="294"/>
      <c r="S516" s="294"/>
    </row>
    <row r="517" spans="2:24" ht="18.75" customHeight="1">
      <c r="B517" s="292"/>
      <c r="C517" s="309" t="s">
        <v>222</v>
      </c>
      <c r="D517" s="310"/>
      <c r="E517" s="310"/>
      <c r="F517" s="310"/>
      <c r="G517" s="310"/>
      <c r="H517" s="310"/>
      <c r="I517" s="310"/>
      <c r="J517" s="310"/>
      <c r="K517" s="310"/>
      <c r="L517" s="310"/>
      <c r="M517" s="310"/>
      <c r="N517" s="310"/>
      <c r="O517" s="311"/>
      <c r="P517" s="312">
        <f>SUM(D517:O517)</f>
        <v>0</v>
      </c>
      <c r="Q517" s="294"/>
      <c r="R517" s="488"/>
      <c r="S517" s="488"/>
    </row>
    <row r="518" spans="2:24" ht="18.75" customHeight="1">
      <c r="B518" s="292"/>
      <c r="C518" s="313" t="s">
        <v>196</v>
      </c>
      <c r="D518" s="155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56"/>
      <c r="P518" s="312">
        <f t="shared" ref="P518:P527" si="63">SUM(D518:O518)</f>
        <v>0</v>
      </c>
      <c r="Q518" s="294"/>
      <c r="R518" s="488"/>
      <c r="S518" s="488"/>
    </row>
    <row r="519" spans="2:24" ht="18.75" customHeight="1">
      <c r="B519" s="292"/>
      <c r="C519" s="314" t="s">
        <v>223</v>
      </c>
      <c r="D519" s="310"/>
      <c r="E519" s="310"/>
      <c r="F519" s="310"/>
      <c r="G519" s="310"/>
      <c r="H519" s="310"/>
      <c r="I519" s="310"/>
      <c r="J519" s="310"/>
      <c r="K519" s="310"/>
      <c r="L519" s="310"/>
      <c r="M519" s="310"/>
      <c r="N519" s="310"/>
      <c r="O519" s="311"/>
      <c r="P519" s="312">
        <f t="shared" si="63"/>
        <v>0</v>
      </c>
      <c r="Q519" s="294"/>
      <c r="R519" s="488"/>
      <c r="S519" s="488"/>
    </row>
    <row r="520" spans="2:24" ht="18.75" customHeight="1">
      <c r="B520" s="292"/>
      <c r="C520" s="313" t="s">
        <v>206</v>
      </c>
      <c r="D520" s="315"/>
      <c r="E520" s="315"/>
      <c r="F520" s="315"/>
      <c r="G520" s="315"/>
      <c r="H520" s="315"/>
      <c r="I520" s="315"/>
      <c r="J520" s="315"/>
      <c r="K520" s="315"/>
      <c r="L520" s="315"/>
      <c r="M520" s="315"/>
      <c r="N520" s="315"/>
      <c r="O520" s="316"/>
      <c r="P520" s="312">
        <f t="shared" si="63"/>
        <v>0</v>
      </c>
      <c r="Q520" s="294"/>
      <c r="R520" s="488"/>
      <c r="S520" s="488"/>
    </row>
    <row r="521" spans="2:24" ht="18.75" customHeight="1">
      <c r="B521" s="292"/>
      <c r="C521" s="313" t="s">
        <v>207</v>
      </c>
      <c r="D521" s="315"/>
      <c r="E521" s="315"/>
      <c r="F521" s="315"/>
      <c r="G521" s="315"/>
      <c r="H521" s="315"/>
      <c r="I521" s="315"/>
      <c r="J521" s="315"/>
      <c r="K521" s="315"/>
      <c r="L521" s="315"/>
      <c r="M521" s="315"/>
      <c r="N521" s="315"/>
      <c r="O521" s="316"/>
      <c r="P521" s="312">
        <f t="shared" si="63"/>
        <v>0</v>
      </c>
      <c r="Q521" s="294"/>
      <c r="R521" s="488"/>
      <c r="S521" s="488"/>
    </row>
    <row r="522" spans="2:24" ht="18.75" customHeight="1">
      <c r="B522" s="292"/>
      <c r="C522" s="313" t="s">
        <v>209</v>
      </c>
      <c r="D522" s="315"/>
      <c r="E522" s="315"/>
      <c r="F522" s="315"/>
      <c r="G522" s="315"/>
      <c r="H522" s="315"/>
      <c r="I522" s="315"/>
      <c r="J522" s="315"/>
      <c r="K522" s="315"/>
      <c r="L522" s="315"/>
      <c r="M522" s="315"/>
      <c r="N522" s="315"/>
      <c r="O522" s="316"/>
      <c r="P522" s="312">
        <f t="shared" si="63"/>
        <v>0</v>
      </c>
      <c r="Q522" s="294"/>
      <c r="R522" s="488"/>
      <c r="S522" s="488"/>
    </row>
    <row r="523" spans="2:24" ht="18.75" customHeight="1">
      <c r="B523" s="292"/>
      <c r="C523" s="313" t="s">
        <v>210</v>
      </c>
      <c r="D523" s="315"/>
      <c r="E523" s="315"/>
      <c r="F523" s="315"/>
      <c r="G523" s="315"/>
      <c r="H523" s="315"/>
      <c r="I523" s="315"/>
      <c r="J523" s="315"/>
      <c r="K523" s="315"/>
      <c r="L523" s="315"/>
      <c r="M523" s="315"/>
      <c r="N523" s="315"/>
      <c r="O523" s="316"/>
      <c r="P523" s="312">
        <f t="shared" si="63"/>
        <v>0</v>
      </c>
      <c r="Q523" s="294"/>
      <c r="R523" s="488"/>
      <c r="S523" s="488"/>
    </row>
    <row r="524" spans="2:24" ht="18.75" customHeight="1">
      <c r="B524" s="292"/>
      <c r="C524" s="313" t="s">
        <v>211</v>
      </c>
      <c r="D524" s="315"/>
      <c r="E524" s="315"/>
      <c r="F524" s="315"/>
      <c r="G524" s="315"/>
      <c r="H524" s="315"/>
      <c r="I524" s="315"/>
      <c r="J524" s="315"/>
      <c r="K524" s="315"/>
      <c r="L524" s="315"/>
      <c r="M524" s="315"/>
      <c r="N524" s="315"/>
      <c r="O524" s="316"/>
      <c r="P524" s="312">
        <f t="shared" si="63"/>
        <v>0</v>
      </c>
      <c r="Q524" s="294"/>
      <c r="R524" s="488"/>
      <c r="S524" s="488"/>
    </row>
    <row r="525" spans="2:24" ht="18.75" customHeight="1">
      <c r="B525" s="292"/>
      <c r="C525" s="313" t="s">
        <v>212</v>
      </c>
      <c r="D525" s="315"/>
      <c r="E525" s="315"/>
      <c r="F525" s="315"/>
      <c r="G525" s="315"/>
      <c r="H525" s="315"/>
      <c r="I525" s="315"/>
      <c r="J525" s="315"/>
      <c r="K525" s="315"/>
      <c r="L525" s="315"/>
      <c r="M525" s="315"/>
      <c r="N525" s="315"/>
      <c r="O525" s="316"/>
      <c r="P525" s="312">
        <f t="shared" si="63"/>
        <v>0</v>
      </c>
      <c r="Q525" s="294"/>
      <c r="R525" s="488"/>
      <c r="S525" s="488"/>
    </row>
    <row r="526" spans="2:24" ht="18.75" customHeight="1">
      <c r="B526" s="292"/>
      <c r="C526" s="317" t="s">
        <v>224</v>
      </c>
      <c r="D526" s="318"/>
      <c r="E526" s="318"/>
      <c r="F526" s="318"/>
      <c r="G526" s="318"/>
      <c r="H526" s="318"/>
      <c r="I526" s="318"/>
      <c r="J526" s="318"/>
      <c r="K526" s="318"/>
      <c r="L526" s="318"/>
      <c r="M526" s="318"/>
      <c r="N526" s="318"/>
      <c r="O526" s="319"/>
      <c r="P526" s="320">
        <f t="shared" si="63"/>
        <v>0</v>
      </c>
      <c r="Q526" s="294"/>
      <c r="R526" s="489"/>
      <c r="S526" s="489"/>
    </row>
    <row r="527" spans="2:24" ht="18.75" customHeight="1">
      <c r="B527" s="292"/>
      <c r="C527" s="321" t="s">
        <v>216</v>
      </c>
      <c r="D527" s="322">
        <f>SUBTOTAL(9,D517:D526)</f>
        <v>0</v>
      </c>
      <c r="E527" s="322">
        <f t="shared" ref="E527:O527" si="64">SUBTOTAL(9,E517:E526)</f>
        <v>0</v>
      </c>
      <c r="F527" s="322">
        <f t="shared" si="64"/>
        <v>0</v>
      </c>
      <c r="G527" s="322">
        <f t="shared" si="64"/>
        <v>0</v>
      </c>
      <c r="H527" s="322">
        <f t="shared" si="64"/>
        <v>0</v>
      </c>
      <c r="I527" s="322">
        <f t="shared" si="64"/>
        <v>0</v>
      </c>
      <c r="J527" s="322">
        <f t="shared" si="64"/>
        <v>0</v>
      </c>
      <c r="K527" s="322">
        <f t="shared" si="64"/>
        <v>0</v>
      </c>
      <c r="L527" s="322">
        <f t="shared" si="64"/>
        <v>0</v>
      </c>
      <c r="M527" s="322">
        <f t="shared" si="64"/>
        <v>0</v>
      </c>
      <c r="N527" s="322">
        <f t="shared" si="64"/>
        <v>0</v>
      </c>
      <c r="O527" s="323">
        <f t="shared" si="64"/>
        <v>0</v>
      </c>
      <c r="P527" s="324">
        <f t="shared" si="63"/>
        <v>0</v>
      </c>
      <c r="Q527" s="294"/>
      <c r="R527" s="490"/>
      <c r="S527" s="490"/>
    </row>
    <row r="528" spans="2:24" ht="6" customHeight="1">
      <c r="B528" s="292"/>
      <c r="C528" s="294"/>
      <c r="D528" s="294"/>
      <c r="E528" s="294"/>
      <c r="F528" s="294"/>
      <c r="G528" s="294"/>
      <c r="H528" s="294"/>
      <c r="I528" s="294"/>
      <c r="J528" s="294"/>
      <c r="K528" s="294"/>
      <c r="L528" s="294"/>
      <c r="M528" s="294"/>
      <c r="N528" s="294"/>
      <c r="O528" s="294"/>
      <c r="P528" s="294"/>
      <c r="Q528" s="294"/>
      <c r="R528" s="325"/>
      <c r="S528" s="325"/>
    </row>
    <row r="529" spans="2:24" ht="18.75" customHeight="1">
      <c r="B529" s="326"/>
      <c r="C529" s="313" t="s">
        <v>217</v>
      </c>
      <c r="D529" s="327"/>
      <c r="E529" s="327"/>
      <c r="F529" s="327"/>
      <c r="G529" s="327"/>
      <c r="H529" s="327"/>
      <c r="I529" s="327"/>
      <c r="J529" s="327"/>
      <c r="K529" s="327"/>
      <c r="L529" s="327"/>
      <c r="M529" s="327"/>
      <c r="N529" s="327"/>
      <c r="O529" s="328"/>
      <c r="P529" s="329">
        <f t="shared" ref="P529:P530" si="65">SUM(D529:O529)</f>
        <v>0</v>
      </c>
      <c r="Q529" s="294"/>
      <c r="R529" s="488"/>
      <c r="S529" s="488"/>
    </row>
    <row r="530" spans="2:24" ht="18.75" customHeight="1">
      <c r="B530" s="326"/>
      <c r="C530" s="313" t="s">
        <v>218</v>
      </c>
      <c r="D530" s="327"/>
      <c r="E530" s="327"/>
      <c r="F530" s="327"/>
      <c r="G530" s="327"/>
      <c r="H530" s="327"/>
      <c r="I530" s="327"/>
      <c r="J530" s="327"/>
      <c r="K530" s="327"/>
      <c r="L530" s="327"/>
      <c r="M530" s="327"/>
      <c r="N530" s="330"/>
      <c r="O530" s="331"/>
      <c r="P530" s="332">
        <f t="shared" si="65"/>
        <v>0</v>
      </c>
      <c r="Q530" s="294"/>
      <c r="R530" s="489"/>
      <c r="S530" s="489"/>
    </row>
    <row r="531" spans="2:24" s="308" customFormat="1" ht="18.75" customHeight="1">
      <c r="B531" s="301"/>
      <c r="C531" s="333"/>
      <c r="D531" s="334"/>
      <c r="E531" s="334"/>
      <c r="F531" s="334"/>
      <c r="G531" s="334"/>
      <c r="H531" s="334"/>
      <c r="I531" s="334"/>
      <c r="J531" s="334"/>
      <c r="K531" s="334"/>
      <c r="L531" s="334"/>
      <c r="M531" s="334"/>
      <c r="N531" s="491" t="s">
        <v>219</v>
      </c>
      <c r="O531" s="491"/>
      <c r="P531" s="335">
        <f>ROUND(IF(P529*P530=0,0,P527/P529*P530),2)</f>
        <v>0</v>
      </c>
      <c r="Q531" s="306"/>
      <c r="R531" s="492"/>
      <c r="S531" s="492"/>
      <c r="T531" s="307"/>
    </row>
    <row r="532" spans="2:24" ht="30" customHeight="1">
      <c r="C532" s="294"/>
      <c r="D532" s="294"/>
      <c r="E532" s="294"/>
      <c r="F532" s="294"/>
      <c r="G532" s="294"/>
      <c r="H532" s="294"/>
      <c r="I532" s="294"/>
      <c r="J532" s="294"/>
      <c r="K532" s="294"/>
      <c r="L532" s="294"/>
      <c r="M532" s="294"/>
      <c r="N532" s="294"/>
      <c r="O532" s="294"/>
      <c r="P532" s="294"/>
      <c r="Q532" s="294"/>
      <c r="R532" s="294"/>
      <c r="S532" s="294"/>
    </row>
    <row r="533" spans="2:24" ht="18.75" customHeight="1">
      <c r="B533" s="292"/>
      <c r="C533" s="293" t="s">
        <v>183</v>
      </c>
      <c r="D533" s="495"/>
      <c r="E533" s="495"/>
      <c r="F533" s="495"/>
      <c r="G533" s="495"/>
      <c r="H533" s="495"/>
      <c r="I533" s="495"/>
      <c r="J533" s="294"/>
      <c r="K533" s="294"/>
      <c r="L533" s="295"/>
      <c r="M533" s="294"/>
      <c r="N533" s="294"/>
      <c r="O533" s="294"/>
      <c r="P533" s="296"/>
      <c r="Q533" s="294"/>
      <c r="R533" s="296"/>
      <c r="S533" s="296"/>
    </row>
    <row r="534" spans="2:24" ht="18.75" customHeight="1">
      <c r="B534" s="292"/>
      <c r="C534" s="297" t="s">
        <v>184</v>
      </c>
      <c r="D534" s="488"/>
      <c r="E534" s="488"/>
      <c r="F534" s="488"/>
      <c r="G534" s="488"/>
      <c r="H534" s="488"/>
      <c r="I534" s="488"/>
      <c r="J534" s="294"/>
      <c r="K534" s="291"/>
      <c r="L534" s="291"/>
      <c r="M534" s="291"/>
      <c r="N534" s="291"/>
      <c r="O534" s="291"/>
      <c r="P534" s="291"/>
      <c r="Q534" s="294"/>
      <c r="R534" s="496" t="s">
        <v>185</v>
      </c>
      <c r="S534" s="496"/>
    </row>
    <row r="535" spans="2:24" ht="18.75" customHeight="1">
      <c r="B535" s="292"/>
      <c r="C535" s="297" t="s">
        <v>8</v>
      </c>
      <c r="D535" s="488"/>
      <c r="E535" s="488"/>
      <c r="F535" s="488"/>
      <c r="G535" s="488"/>
      <c r="H535" s="488"/>
      <c r="I535" s="488"/>
      <c r="J535" s="294"/>
      <c r="K535" s="291"/>
      <c r="L535" s="291"/>
      <c r="M535" s="291"/>
      <c r="N535" s="291"/>
      <c r="O535" s="291"/>
      <c r="P535" s="291"/>
      <c r="Q535" s="294"/>
      <c r="R535" s="298" t="s">
        <v>189</v>
      </c>
      <c r="S535" s="299"/>
    </row>
    <row r="536" spans="2:24" ht="18.75" customHeight="1">
      <c r="B536" s="292"/>
      <c r="C536" s="300" t="s">
        <v>172</v>
      </c>
      <c r="D536" s="488"/>
      <c r="E536" s="488"/>
      <c r="F536" s="488"/>
      <c r="G536" s="488"/>
      <c r="H536" s="488"/>
      <c r="I536" s="488"/>
      <c r="J536" s="294"/>
      <c r="K536" s="291"/>
      <c r="L536" s="291"/>
      <c r="M536" s="291"/>
      <c r="N536" s="291"/>
      <c r="O536" s="291"/>
      <c r="P536" s="291"/>
      <c r="Q536" s="294"/>
      <c r="R536" s="298" t="s">
        <v>191</v>
      </c>
      <c r="S536" s="299"/>
    </row>
    <row r="537" spans="2:24" ht="18.75" customHeight="1">
      <c r="B537" s="292"/>
      <c r="C537" s="300" t="s">
        <v>193</v>
      </c>
      <c r="D537" s="493"/>
      <c r="E537" s="493"/>
      <c r="F537" s="493"/>
      <c r="G537" s="493"/>
      <c r="H537" s="493"/>
      <c r="I537" s="493"/>
      <c r="J537" s="294"/>
      <c r="K537" s="294"/>
      <c r="L537" s="295"/>
      <c r="M537" s="294"/>
      <c r="N537" s="294"/>
      <c r="O537" s="294"/>
      <c r="P537" s="296"/>
      <c r="Q537" s="294"/>
      <c r="R537" s="298" t="s">
        <v>221</v>
      </c>
      <c r="S537" s="299"/>
    </row>
    <row r="538" spans="2:24" ht="12" customHeight="1">
      <c r="B538" s="292"/>
      <c r="C538" s="294"/>
      <c r="D538" s="294"/>
      <c r="E538" s="294"/>
      <c r="F538" s="294"/>
      <c r="G538" s="294"/>
      <c r="H538" s="294"/>
      <c r="I538" s="294"/>
      <c r="J538" s="294"/>
      <c r="K538" s="294"/>
      <c r="L538" s="294"/>
      <c r="M538" s="294"/>
      <c r="N538" s="294"/>
      <c r="O538" s="294"/>
      <c r="P538" s="294"/>
      <c r="Q538" s="294"/>
      <c r="R538" s="294"/>
      <c r="S538" s="294"/>
    </row>
    <row r="539" spans="2:24" s="308" customFormat="1" ht="18.75" customHeight="1">
      <c r="B539" s="301"/>
      <c r="C539" s="302" t="s">
        <v>187</v>
      </c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O539" s="304"/>
      <c r="P539" s="305" t="s">
        <v>188</v>
      </c>
      <c r="Q539" s="306"/>
      <c r="R539" s="494" t="s">
        <v>194</v>
      </c>
      <c r="S539" s="494"/>
      <c r="T539" s="307"/>
      <c r="V539" s="288"/>
      <c r="W539" s="288"/>
      <c r="X539" s="288"/>
    </row>
    <row r="540" spans="2:24" ht="6" customHeight="1">
      <c r="B540" s="292"/>
      <c r="C540" s="294"/>
      <c r="D540" s="294"/>
      <c r="E540" s="294"/>
      <c r="F540" s="294"/>
      <c r="G540" s="294"/>
      <c r="H540" s="294"/>
      <c r="I540" s="294"/>
      <c r="J540" s="294"/>
      <c r="K540" s="294"/>
      <c r="L540" s="294"/>
      <c r="M540" s="294"/>
      <c r="N540" s="294"/>
      <c r="O540" s="294"/>
      <c r="P540" s="294"/>
      <c r="Q540" s="294"/>
      <c r="R540" s="294"/>
      <c r="S540" s="294"/>
    </row>
    <row r="541" spans="2:24" ht="18.75" customHeight="1">
      <c r="B541" s="292"/>
      <c r="C541" s="309" t="s">
        <v>222</v>
      </c>
      <c r="D541" s="310"/>
      <c r="E541" s="310"/>
      <c r="F541" s="310"/>
      <c r="G541" s="310"/>
      <c r="H541" s="310"/>
      <c r="I541" s="310"/>
      <c r="J541" s="310"/>
      <c r="K541" s="310"/>
      <c r="L541" s="310"/>
      <c r="M541" s="310"/>
      <c r="N541" s="310"/>
      <c r="O541" s="311"/>
      <c r="P541" s="312">
        <f>SUM(D541:O541)</f>
        <v>0</v>
      </c>
      <c r="Q541" s="294"/>
      <c r="R541" s="488"/>
      <c r="S541" s="488"/>
    </row>
    <row r="542" spans="2:24" ht="18.75" customHeight="1">
      <c r="B542" s="292"/>
      <c r="C542" s="313" t="s">
        <v>196</v>
      </c>
      <c r="D542" s="155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56"/>
      <c r="P542" s="312">
        <f t="shared" ref="P542:P551" si="66">SUM(D542:O542)</f>
        <v>0</v>
      </c>
      <c r="Q542" s="294"/>
      <c r="R542" s="488"/>
      <c r="S542" s="488"/>
    </row>
    <row r="543" spans="2:24" ht="18.75" customHeight="1">
      <c r="B543" s="292"/>
      <c r="C543" s="314" t="s">
        <v>223</v>
      </c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1"/>
      <c r="P543" s="312">
        <f t="shared" si="66"/>
        <v>0</v>
      </c>
      <c r="Q543" s="294"/>
      <c r="R543" s="488"/>
      <c r="S543" s="488"/>
    </row>
    <row r="544" spans="2:24" ht="18.75" customHeight="1">
      <c r="B544" s="292"/>
      <c r="C544" s="313" t="s">
        <v>206</v>
      </c>
      <c r="D544" s="315"/>
      <c r="E544" s="315"/>
      <c r="F544" s="315"/>
      <c r="G544" s="315"/>
      <c r="H544" s="315"/>
      <c r="I544" s="315"/>
      <c r="J544" s="315"/>
      <c r="K544" s="315"/>
      <c r="L544" s="315"/>
      <c r="M544" s="315"/>
      <c r="N544" s="315"/>
      <c r="O544" s="316"/>
      <c r="P544" s="312">
        <f t="shared" si="66"/>
        <v>0</v>
      </c>
      <c r="Q544" s="294"/>
      <c r="R544" s="488"/>
      <c r="S544" s="488"/>
    </row>
    <row r="545" spans="2:20" ht="18.75" customHeight="1">
      <c r="B545" s="292"/>
      <c r="C545" s="313" t="s">
        <v>207</v>
      </c>
      <c r="D545" s="315"/>
      <c r="E545" s="315"/>
      <c r="F545" s="315"/>
      <c r="G545" s="315"/>
      <c r="H545" s="315"/>
      <c r="I545" s="315"/>
      <c r="J545" s="315"/>
      <c r="K545" s="315"/>
      <c r="L545" s="315"/>
      <c r="M545" s="315"/>
      <c r="N545" s="315"/>
      <c r="O545" s="316"/>
      <c r="P545" s="312">
        <f t="shared" si="66"/>
        <v>0</v>
      </c>
      <c r="Q545" s="294"/>
      <c r="R545" s="488"/>
      <c r="S545" s="488"/>
    </row>
    <row r="546" spans="2:20" ht="18.75" customHeight="1">
      <c r="B546" s="292"/>
      <c r="C546" s="313" t="s">
        <v>209</v>
      </c>
      <c r="D546" s="315"/>
      <c r="E546" s="315"/>
      <c r="F546" s="315"/>
      <c r="G546" s="315"/>
      <c r="H546" s="315"/>
      <c r="I546" s="315"/>
      <c r="J546" s="315"/>
      <c r="K546" s="315"/>
      <c r="L546" s="315"/>
      <c r="M546" s="315"/>
      <c r="N546" s="315"/>
      <c r="O546" s="316"/>
      <c r="P546" s="312">
        <f t="shared" si="66"/>
        <v>0</v>
      </c>
      <c r="Q546" s="294"/>
      <c r="R546" s="488"/>
      <c r="S546" s="488"/>
    </row>
    <row r="547" spans="2:20" ht="18.75" customHeight="1">
      <c r="B547" s="292"/>
      <c r="C547" s="313" t="s">
        <v>210</v>
      </c>
      <c r="D547" s="315"/>
      <c r="E547" s="315"/>
      <c r="F547" s="315"/>
      <c r="G547" s="315"/>
      <c r="H547" s="315"/>
      <c r="I547" s="315"/>
      <c r="J547" s="315"/>
      <c r="K547" s="315"/>
      <c r="L547" s="315"/>
      <c r="M547" s="315"/>
      <c r="N547" s="315"/>
      <c r="O547" s="316"/>
      <c r="P547" s="312">
        <f t="shared" si="66"/>
        <v>0</v>
      </c>
      <c r="Q547" s="294"/>
      <c r="R547" s="488"/>
      <c r="S547" s="488"/>
    </row>
    <row r="548" spans="2:20" ht="18.75" customHeight="1">
      <c r="B548" s="292"/>
      <c r="C548" s="313" t="s">
        <v>211</v>
      </c>
      <c r="D548" s="315"/>
      <c r="E548" s="315"/>
      <c r="F548" s="315"/>
      <c r="G548" s="315"/>
      <c r="H548" s="315"/>
      <c r="I548" s="315"/>
      <c r="J548" s="315"/>
      <c r="K548" s="315"/>
      <c r="L548" s="315"/>
      <c r="M548" s="315"/>
      <c r="N548" s="315"/>
      <c r="O548" s="316"/>
      <c r="P548" s="312">
        <f t="shared" si="66"/>
        <v>0</v>
      </c>
      <c r="Q548" s="294"/>
      <c r="R548" s="488"/>
      <c r="S548" s="488"/>
    </row>
    <row r="549" spans="2:20" ht="18.75" customHeight="1">
      <c r="B549" s="292"/>
      <c r="C549" s="313" t="s">
        <v>212</v>
      </c>
      <c r="D549" s="315"/>
      <c r="E549" s="315"/>
      <c r="F549" s="315"/>
      <c r="G549" s="315"/>
      <c r="H549" s="315"/>
      <c r="I549" s="315"/>
      <c r="J549" s="315"/>
      <c r="K549" s="315"/>
      <c r="L549" s="315"/>
      <c r="M549" s="315"/>
      <c r="N549" s="315"/>
      <c r="O549" s="316"/>
      <c r="P549" s="312">
        <f t="shared" si="66"/>
        <v>0</v>
      </c>
      <c r="Q549" s="294"/>
      <c r="R549" s="488"/>
      <c r="S549" s="488"/>
    </row>
    <row r="550" spans="2:20" ht="18.75" customHeight="1">
      <c r="B550" s="292"/>
      <c r="C550" s="317" t="s">
        <v>224</v>
      </c>
      <c r="D550" s="318"/>
      <c r="E550" s="318"/>
      <c r="F550" s="318"/>
      <c r="G550" s="318"/>
      <c r="H550" s="318"/>
      <c r="I550" s="318"/>
      <c r="J550" s="318"/>
      <c r="K550" s="318"/>
      <c r="L550" s="318"/>
      <c r="M550" s="318"/>
      <c r="N550" s="318"/>
      <c r="O550" s="319"/>
      <c r="P550" s="320">
        <f t="shared" si="66"/>
        <v>0</v>
      </c>
      <c r="Q550" s="294"/>
      <c r="R550" s="489"/>
      <c r="S550" s="489"/>
    </row>
    <row r="551" spans="2:20" ht="18.75" customHeight="1">
      <c r="B551" s="292"/>
      <c r="C551" s="321" t="s">
        <v>216</v>
      </c>
      <c r="D551" s="322">
        <f>SUBTOTAL(9,D541:D550)</f>
        <v>0</v>
      </c>
      <c r="E551" s="322">
        <f t="shared" ref="E551:O551" si="67">SUBTOTAL(9,E541:E550)</f>
        <v>0</v>
      </c>
      <c r="F551" s="322">
        <f t="shared" si="67"/>
        <v>0</v>
      </c>
      <c r="G551" s="322">
        <f t="shared" si="67"/>
        <v>0</v>
      </c>
      <c r="H551" s="322">
        <f t="shared" si="67"/>
        <v>0</v>
      </c>
      <c r="I551" s="322">
        <f t="shared" si="67"/>
        <v>0</v>
      </c>
      <c r="J551" s="322">
        <f t="shared" si="67"/>
        <v>0</v>
      </c>
      <c r="K551" s="322">
        <f t="shared" si="67"/>
        <v>0</v>
      </c>
      <c r="L551" s="322">
        <f t="shared" si="67"/>
        <v>0</v>
      </c>
      <c r="M551" s="322">
        <f t="shared" si="67"/>
        <v>0</v>
      </c>
      <c r="N551" s="322">
        <f t="shared" si="67"/>
        <v>0</v>
      </c>
      <c r="O551" s="323">
        <f t="shared" si="67"/>
        <v>0</v>
      </c>
      <c r="P551" s="324">
        <f t="shared" si="66"/>
        <v>0</v>
      </c>
      <c r="Q551" s="294"/>
      <c r="R551" s="490"/>
      <c r="S551" s="490"/>
    </row>
    <row r="552" spans="2:20" ht="6" customHeight="1">
      <c r="B552" s="292"/>
      <c r="C552" s="294"/>
      <c r="D552" s="294"/>
      <c r="E552" s="294"/>
      <c r="F552" s="294"/>
      <c r="G552" s="294"/>
      <c r="H552" s="294"/>
      <c r="I552" s="294"/>
      <c r="J552" s="294"/>
      <c r="K552" s="294"/>
      <c r="L552" s="294"/>
      <c r="M552" s="294"/>
      <c r="N552" s="294"/>
      <c r="O552" s="294"/>
      <c r="P552" s="294"/>
      <c r="Q552" s="294"/>
      <c r="R552" s="325"/>
      <c r="S552" s="325"/>
    </row>
    <row r="553" spans="2:20" ht="18.75" customHeight="1">
      <c r="B553" s="326"/>
      <c r="C553" s="313" t="s">
        <v>217</v>
      </c>
      <c r="D553" s="327"/>
      <c r="E553" s="327"/>
      <c r="F553" s="327"/>
      <c r="G553" s="327"/>
      <c r="H553" s="327"/>
      <c r="I553" s="327"/>
      <c r="J553" s="327"/>
      <c r="K553" s="327"/>
      <c r="L553" s="327"/>
      <c r="M553" s="327"/>
      <c r="N553" s="327"/>
      <c r="O553" s="328"/>
      <c r="P553" s="329">
        <f t="shared" ref="P553:P554" si="68">SUM(D553:O553)</f>
        <v>0</v>
      </c>
      <c r="Q553" s="294"/>
      <c r="R553" s="488"/>
      <c r="S553" s="488"/>
    </row>
    <row r="554" spans="2:20" ht="18.75" customHeight="1">
      <c r="B554" s="326"/>
      <c r="C554" s="313" t="s">
        <v>218</v>
      </c>
      <c r="D554" s="327"/>
      <c r="E554" s="327"/>
      <c r="F554" s="327"/>
      <c r="G554" s="327"/>
      <c r="H554" s="327"/>
      <c r="I554" s="327"/>
      <c r="J554" s="327"/>
      <c r="K554" s="327"/>
      <c r="L554" s="327"/>
      <c r="M554" s="327"/>
      <c r="N554" s="330"/>
      <c r="O554" s="331"/>
      <c r="P554" s="332">
        <f t="shared" si="68"/>
        <v>0</v>
      </c>
      <c r="Q554" s="294"/>
      <c r="R554" s="489"/>
      <c r="S554" s="489"/>
    </row>
    <row r="555" spans="2:20" s="308" customFormat="1" ht="18.75" customHeight="1">
      <c r="B555" s="301"/>
      <c r="C555" s="333"/>
      <c r="D555" s="334"/>
      <c r="E555" s="334"/>
      <c r="F555" s="334"/>
      <c r="G555" s="334"/>
      <c r="H555" s="334"/>
      <c r="I555" s="334"/>
      <c r="J555" s="334"/>
      <c r="K555" s="334"/>
      <c r="L555" s="334"/>
      <c r="M555" s="334"/>
      <c r="N555" s="491" t="s">
        <v>219</v>
      </c>
      <c r="O555" s="491"/>
      <c r="P555" s="335">
        <f>ROUND(IF(P553*P554=0,0,P551/P553*P554),2)</f>
        <v>0</v>
      </c>
      <c r="Q555" s="306"/>
      <c r="R555" s="492"/>
      <c r="S555" s="492"/>
      <c r="T555" s="307"/>
    </row>
    <row r="556" spans="2:20" ht="30" customHeight="1">
      <c r="C556" s="294"/>
      <c r="D556" s="294"/>
      <c r="E556" s="294"/>
      <c r="F556" s="294"/>
      <c r="G556" s="294"/>
      <c r="H556" s="294"/>
      <c r="I556" s="294"/>
      <c r="J556" s="294"/>
      <c r="K556" s="294"/>
      <c r="L556" s="294"/>
      <c r="M556" s="294"/>
      <c r="N556" s="294"/>
      <c r="O556" s="294"/>
      <c r="P556" s="294"/>
      <c r="Q556" s="294"/>
      <c r="R556" s="294"/>
      <c r="S556" s="294"/>
    </row>
    <row r="557" spans="2:20" ht="18.75" customHeight="1">
      <c r="B557" s="292"/>
      <c r="C557" s="293" t="s">
        <v>183</v>
      </c>
      <c r="D557" s="495"/>
      <c r="E557" s="495"/>
      <c r="F557" s="495"/>
      <c r="G557" s="495"/>
      <c r="H557" s="495"/>
      <c r="I557" s="495"/>
      <c r="J557" s="294"/>
      <c r="K557" s="294"/>
      <c r="L557" s="295"/>
      <c r="M557" s="294"/>
      <c r="N557" s="294"/>
      <c r="O557" s="294"/>
      <c r="P557" s="296"/>
      <c r="Q557" s="294"/>
      <c r="R557" s="296"/>
      <c r="S557" s="296"/>
    </row>
    <row r="558" spans="2:20" ht="18.75" customHeight="1">
      <c r="B558" s="292"/>
      <c r="C558" s="297" t="s">
        <v>184</v>
      </c>
      <c r="D558" s="488"/>
      <c r="E558" s="488"/>
      <c r="F558" s="488"/>
      <c r="G558" s="488"/>
      <c r="H558" s="488"/>
      <c r="I558" s="488"/>
      <c r="J558" s="294"/>
      <c r="K558" s="291"/>
      <c r="L558" s="291"/>
      <c r="M558" s="291"/>
      <c r="N558" s="291"/>
      <c r="O558" s="291"/>
      <c r="P558" s="291"/>
      <c r="Q558" s="294"/>
      <c r="R558" s="496" t="s">
        <v>185</v>
      </c>
      <c r="S558" s="496"/>
    </row>
    <row r="559" spans="2:20" ht="18.75" customHeight="1">
      <c r="B559" s="292"/>
      <c r="C559" s="297" t="s">
        <v>8</v>
      </c>
      <c r="D559" s="488"/>
      <c r="E559" s="488"/>
      <c r="F559" s="488"/>
      <c r="G559" s="488"/>
      <c r="H559" s="488"/>
      <c r="I559" s="488"/>
      <c r="J559" s="294"/>
      <c r="K559" s="291"/>
      <c r="L559" s="291"/>
      <c r="M559" s="291"/>
      <c r="N559" s="291"/>
      <c r="O559" s="291"/>
      <c r="P559" s="291"/>
      <c r="Q559" s="294"/>
      <c r="R559" s="298" t="s">
        <v>189</v>
      </c>
      <c r="S559" s="299"/>
    </row>
    <row r="560" spans="2:20" ht="18.75" customHeight="1">
      <c r="B560" s="292"/>
      <c r="C560" s="300" t="s">
        <v>172</v>
      </c>
      <c r="D560" s="488"/>
      <c r="E560" s="488"/>
      <c r="F560" s="488"/>
      <c r="G560" s="488"/>
      <c r="H560" s="488"/>
      <c r="I560" s="488"/>
      <c r="J560" s="294"/>
      <c r="K560" s="291"/>
      <c r="L560" s="291"/>
      <c r="M560" s="291"/>
      <c r="N560" s="291"/>
      <c r="O560" s="291"/>
      <c r="P560" s="291"/>
      <c r="Q560" s="294"/>
      <c r="R560" s="298" t="s">
        <v>191</v>
      </c>
      <c r="S560" s="299"/>
    </row>
    <row r="561" spans="2:24" ht="18.75" customHeight="1">
      <c r="B561" s="292"/>
      <c r="C561" s="300" t="s">
        <v>193</v>
      </c>
      <c r="D561" s="493"/>
      <c r="E561" s="493"/>
      <c r="F561" s="493"/>
      <c r="G561" s="493"/>
      <c r="H561" s="493"/>
      <c r="I561" s="493"/>
      <c r="J561" s="294"/>
      <c r="K561" s="294"/>
      <c r="L561" s="295"/>
      <c r="M561" s="294"/>
      <c r="N561" s="294"/>
      <c r="O561" s="294"/>
      <c r="P561" s="296"/>
      <c r="Q561" s="294"/>
      <c r="R561" s="298" t="s">
        <v>221</v>
      </c>
      <c r="S561" s="299"/>
    </row>
    <row r="562" spans="2:24" ht="12" customHeight="1">
      <c r="B562" s="292"/>
      <c r="C562" s="294"/>
      <c r="D562" s="294"/>
      <c r="E562" s="294"/>
      <c r="F562" s="294"/>
      <c r="G562" s="294"/>
      <c r="H562" s="294"/>
      <c r="I562" s="294"/>
      <c r="J562" s="294"/>
      <c r="K562" s="294"/>
      <c r="L562" s="294"/>
      <c r="M562" s="294"/>
      <c r="N562" s="294"/>
      <c r="O562" s="294"/>
      <c r="P562" s="294"/>
      <c r="Q562" s="294"/>
      <c r="R562" s="294"/>
      <c r="S562" s="294"/>
    </row>
    <row r="563" spans="2:24" s="308" customFormat="1" ht="18.75" customHeight="1">
      <c r="B563" s="301"/>
      <c r="C563" s="302" t="s">
        <v>187</v>
      </c>
      <c r="D563" s="303"/>
      <c r="E563" s="303"/>
      <c r="F563" s="303"/>
      <c r="G563" s="303"/>
      <c r="H563" s="303"/>
      <c r="I563" s="303"/>
      <c r="J563" s="303"/>
      <c r="K563" s="303"/>
      <c r="L563" s="303"/>
      <c r="M563" s="303"/>
      <c r="N563" s="303"/>
      <c r="O563" s="304"/>
      <c r="P563" s="305" t="s">
        <v>188</v>
      </c>
      <c r="Q563" s="306"/>
      <c r="R563" s="494" t="s">
        <v>194</v>
      </c>
      <c r="S563" s="494"/>
      <c r="T563" s="307"/>
      <c r="V563" s="288"/>
      <c r="W563" s="288"/>
      <c r="X563" s="288"/>
    </row>
    <row r="564" spans="2:24" ht="6" customHeight="1">
      <c r="B564" s="292"/>
      <c r="C564" s="294"/>
      <c r="D564" s="294"/>
      <c r="E564" s="294"/>
      <c r="F564" s="294"/>
      <c r="G564" s="294"/>
      <c r="H564" s="294"/>
      <c r="I564" s="294"/>
      <c r="J564" s="294"/>
      <c r="K564" s="294"/>
      <c r="L564" s="294"/>
      <c r="M564" s="294"/>
      <c r="N564" s="294"/>
      <c r="O564" s="294"/>
      <c r="P564" s="294"/>
      <c r="Q564" s="294"/>
      <c r="R564" s="294"/>
      <c r="S564" s="294"/>
    </row>
    <row r="565" spans="2:24" ht="18.75" customHeight="1">
      <c r="B565" s="292"/>
      <c r="C565" s="309" t="s">
        <v>222</v>
      </c>
      <c r="D565" s="310"/>
      <c r="E565" s="310"/>
      <c r="F565" s="310"/>
      <c r="G565" s="310"/>
      <c r="H565" s="310"/>
      <c r="I565" s="310"/>
      <c r="J565" s="310"/>
      <c r="K565" s="310"/>
      <c r="L565" s="310"/>
      <c r="M565" s="310"/>
      <c r="N565" s="310"/>
      <c r="O565" s="311"/>
      <c r="P565" s="312">
        <f>SUM(D565:O565)</f>
        <v>0</v>
      </c>
      <c r="Q565" s="294"/>
      <c r="R565" s="488"/>
      <c r="S565" s="488"/>
    </row>
    <row r="566" spans="2:24" ht="18.75" customHeight="1">
      <c r="B566" s="292"/>
      <c r="C566" s="313" t="s">
        <v>196</v>
      </c>
      <c r="D566" s="155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56"/>
      <c r="P566" s="312">
        <f t="shared" ref="P566:P575" si="69">SUM(D566:O566)</f>
        <v>0</v>
      </c>
      <c r="Q566" s="294"/>
      <c r="R566" s="488"/>
      <c r="S566" s="488"/>
    </row>
    <row r="567" spans="2:24" ht="18.75" customHeight="1">
      <c r="B567" s="292"/>
      <c r="C567" s="314" t="s">
        <v>223</v>
      </c>
      <c r="D567" s="310"/>
      <c r="E567" s="310"/>
      <c r="F567" s="310"/>
      <c r="G567" s="310"/>
      <c r="H567" s="310"/>
      <c r="I567" s="310"/>
      <c r="J567" s="310"/>
      <c r="K567" s="310"/>
      <c r="L567" s="310"/>
      <c r="M567" s="310"/>
      <c r="N567" s="310"/>
      <c r="O567" s="311"/>
      <c r="P567" s="312">
        <f t="shared" si="69"/>
        <v>0</v>
      </c>
      <c r="Q567" s="294"/>
      <c r="R567" s="488"/>
      <c r="S567" s="488"/>
    </row>
    <row r="568" spans="2:24" ht="18.75" customHeight="1">
      <c r="B568" s="292"/>
      <c r="C568" s="313" t="s">
        <v>206</v>
      </c>
      <c r="D568" s="315"/>
      <c r="E568" s="315"/>
      <c r="F568" s="315"/>
      <c r="G568" s="315"/>
      <c r="H568" s="315"/>
      <c r="I568" s="315"/>
      <c r="J568" s="315"/>
      <c r="K568" s="315"/>
      <c r="L568" s="315"/>
      <c r="M568" s="315"/>
      <c r="N568" s="315"/>
      <c r="O568" s="316"/>
      <c r="P568" s="312">
        <f t="shared" si="69"/>
        <v>0</v>
      </c>
      <c r="Q568" s="294"/>
      <c r="R568" s="488"/>
      <c r="S568" s="488"/>
    </row>
    <row r="569" spans="2:24" ht="18.75" customHeight="1">
      <c r="B569" s="292"/>
      <c r="C569" s="313" t="s">
        <v>207</v>
      </c>
      <c r="D569" s="315"/>
      <c r="E569" s="315"/>
      <c r="F569" s="315"/>
      <c r="G569" s="315"/>
      <c r="H569" s="315"/>
      <c r="I569" s="315"/>
      <c r="J569" s="315"/>
      <c r="K569" s="315"/>
      <c r="L569" s="315"/>
      <c r="M569" s="315"/>
      <c r="N569" s="315"/>
      <c r="O569" s="316"/>
      <c r="P569" s="312">
        <f t="shared" si="69"/>
        <v>0</v>
      </c>
      <c r="Q569" s="294"/>
      <c r="R569" s="488"/>
      <c r="S569" s="488"/>
    </row>
    <row r="570" spans="2:24" ht="18.75" customHeight="1">
      <c r="B570" s="292"/>
      <c r="C570" s="313" t="s">
        <v>209</v>
      </c>
      <c r="D570" s="315"/>
      <c r="E570" s="315"/>
      <c r="F570" s="315"/>
      <c r="G570" s="315"/>
      <c r="H570" s="315"/>
      <c r="I570" s="315"/>
      <c r="J570" s="315"/>
      <c r="K570" s="315"/>
      <c r="L570" s="315"/>
      <c r="M570" s="315"/>
      <c r="N570" s="315"/>
      <c r="O570" s="316"/>
      <c r="P570" s="312">
        <f t="shared" si="69"/>
        <v>0</v>
      </c>
      <c r="Q570" s="294"/>
      <c r="R570" s="488"/>
      <c r="S570" s="488"/>
    </row>
    <row r="571" spans="2:24" ht="18.75" customHeight="1">
      <c r="B571" s="292"/>
      <c r="C571" s="313" t="s">
        <v>210</v>
      </c>
      <c r="D571" s="315"/>
      <c r="E571" s="315"/>
      <c r="F571" s="315"/>
      <c r="G571" s="315"/>
      <c r="H571" s="315"/>
      <c r="I571" s="315"/>
      <c r="J571" s="315"/>
      <c r="K571" s="315"/>
      <c r="L571" s="315"/>
      <c r="M571" s="315"/>
      <c r="N571" s="315"/>
      <c r="O571" s="316"/>
      <c r="P571" s="312">
        <f t="shared" si="69"/>
        <v>0</v>
      </c>
      <c r="Q571" s="294"/>
      <c r="R571" s="488"/>
      <c r="S571" s="488"/>
    </row>
    <row r="572" spans="2:24" ht="18.75" customHeight="1">
      <c r="B572" s="292"/>
      <c r="C572" s="313" t="s">
        <v>211</v>
      </c>
      <c r="D572" s="315"/>
      <c r="E572" s="315"/>
      <c r="F572" s="315"/>
      <c r="G572" s="315"/>
      <c r="H572" s="315"/>
      <c r="I572" s="315"/>
      <c r="J572" s="315"/>
      <c r="K572" s="315"/>
      <c r="L572" s="315"/>
      <c r="M572" s="315"/>
      <c r="N572" s="315"/>
      <c r="O572" s="316"/>
      <c r="P572" s="312">
        <f t="shared" si="69"/>
        <v>0</v>
      </c>
      <c r="Q572" s="294"/>
      <c r="R572" s="488"/>
      <c r="S572" s="488"/>
    </row>
    <row r="573" spans="2:24" ht="18.75" customHeight="1">
      <c r="B573" s="292"/>
      <c r="C573" s="313" t="s">
        <v>212</v>
      </c>
      <c r="D573" s="315"/>
      <c r="E573" s="315"/>
      <c r="F573" s="315"/>
      <c r="G573" s="315"/>
      <c r="H573" s="315"/>
      <c r="I573" s="315"/>
      <c r="J573" s="315"/>
      <c r="K573" s="315"/>
      <c r="L573" s="315"/>
      <c r="M573" s="315"/>
      <c r="N573" s="315"/>
      <c r="O573" s="316"/>
      <c r="P573" s="312">
        <f t="shared" si="69"/>
        <v>0</v>
      </c>
      <c r="Q573" s="294"/>
      <c r="R573" s="488"/>
      <c r="S573" s="488"/>
    </row>
    <row r="574" spans="2:24" ht="18.75" customHeight="1">
      <c r="B574" s="292"/>
      <c r="C574" s="317" t="s">
        <v>224</v>
      </c>
      <c r="D574" s="318"/>
      <c r="E574" s="318"/>
      <c r="F574" s="318"/>
      <c r="G574" s="318"/>
      <c r="H574" s="318"/>
      <c r="I574" s="318"/>
      <c r="J574" s="318"/>
      <c r="K574" s="318"/>
      <c r="L574" s="318"/>
      <c r="M574" s="318"/>
      <c r="N574" s="318"/>
      <c r="O574" s="319"/>
      <c r="P574" s="320">
        <f t="shared" si="69"/>
        <v>0</v>
      </c>
      <c r="Q574" s="294"/>
      <c r="R574" s="489"/>
      <c r="S574" s="489"/>
    </row>
    <row r="575" spans="2:24" ht="18.75" customHeight="1">
      <c r="B575" s="292"/>
      <c r="C575" s="321" t="s">
        <v>216</v>
      </c>
      <c r="D575" s="322">
        <f>SUBTOTAL(9,D565:D574)</f>
        <v>0</v>
      </c>
      <c r="E575" s="322">
        <f t="shared" ref="E575:O575" si="70">SUBTOTAL(9,E565:E574)</f>
        <v>0</v>
      </c>
      <c r="F575" s="322">
        <f t="shared" si="70"/>
        <v>0</v>
      </c>
      <c r="G575" s="322">
        <f t="shared" si="70"/>
        <v>0</v>
      </c>
      <c r="H575" s="322">
        <f t="shared" si="70"/>
        <v>0</v>
      </c>
      <c r="I575" s="322">
        <f t="shared" si="70"/>
        <v>0</v>
      </c>
      <c r="J575" s="322">
        <f t="shared" si="70"/>
        <v>0</v>
      </c>
      <c r="K575" s="322">
        <f t="shared" si="70"/>
        <v>0</v>
      </c>
      <c r="L575" s="322">
        <f t="shared" si="70"/>
        <v>0</v>
      </c>
      <c r="M575" s="322">
        <f t="shared" si="70"/>
        <v>0</v>
      </c>
      <c r="N575" s="322">
        <f t="shared" si="70"/>
        <v>0</v>
      </c>
      <c r="O575" s="323">
        <f t="shared" si="70"/>
        <v>0</v>
      </c>
      <c r="P575" s="324">
        <f t="shared" si="69"/>
        <v>0</v>
      </c>
      <c r="Q575" s="294"/>
      <c r="R575" s="490"/>
      <c r="S575" s="490"/>
    </row>
    <row r="576" spans="2:24" ht="6" customHeight="1">
      <c r="B576" s="292"/>
      <c r="C576" s="294"/>
      <c r="D576" s="294"/>
      <c r="E576" s="294"/>
      <c r="F576" s="294"/>
      <c r="G576" s="294"/>
      <c r="H576" s="294"/>
      <c r="I576" s="294"/>
      <c r="J576" s="294"/>
      <c r="K576" s="294"/>
      <c r="L576" s="294"/>
      <c r="M576" s="294"/>
      <c r="N576" s="294"/>
      <c r="O576" s="294"/>
      <c r="P576" s="294"/>
      <c r="Q576" s="294"/>
      <c r="R576" s="325"/>
      <c r="S576" s="325"/>
    </row>
    <row r="577" spans="2:24" ht="18.75" customHeight="1">
      <c r="B577" s="326"/>
      <c r="C577" s="313" t="s">
        <v>217</v>
      </c>
      <c r="D577" s="327"/>
      <c r="E577" s="327"/>
      <c r="F577" s="327"/>
      <c r="G577" s="327"/>
      <c r="H577" s="327"/>
      <c r="I577" s="327"/>
      <c r="J577" s="327"/>
      <c r="K577" s="327"/>
      <c r="L577" s="327"/>
      <c r="M577" s="327"/>
      <c r="N577" s="327"/>
      <c r="O577" s="328"/>
      <c r="P577" s="329">
        <f t="shared" ref="P577:P578" si="71">SUM(D577:O577)</f>
        <v>0</v>
      </c>
      <c r="Q577" s="294"/>
      <c r="R577" s="488"/>
      <c r="S577" s="488"/>
    </row>
    <row r="578" spans="2:24" ht="18.75" customHeight="1">
      <c r="B578" s="326"/>
      <c r="C578" s="313" t="s">
        <v>218</v>
      </c>
      <c r="D578" s="327"/>
      <c r="E578" s="327"/>
      <c r="F578" s="327"/>
      <c r="G578" s="327"/>
      <c r="H578" s="327"/>
      <c r="I578" s="327"/>
      <c r="J578" s="327"/>
      <c r="K578" s="327"/>
      <c r="L578" s="327"/>
      <c r="M578" s="327"/>
      <c r="N578" s="330"/>
      <c r="O578" s="331"/>
      <c r="P578" s="332">
        <f t="shared" si="71"/>
        <v>0</v>
      </c>
      <c r="Q578" s="294"/>
      <c r="R578" s="489"/>
      <c r="S578" s="489"/>
    </row>
    <row r="579" spans="2:24" s="308" customFormat="1" ht="18.75" customHeight="1">
      <c r="B579" s="301"/>
      <c r="C579" s="333"/>
      <c r="D579" s="334"/>
      <c r="E579" s="334"/>
      <c r="F579" s="334"/>
      <c r="G579" s="334"/>
      <c r="H579" s="334"/>
      <c r="I579" s="334"/>
      <c r="J579" s="334"/>
      <c r="K579" s="334"/>
      <c r="L579" s="334"/>
      <c r="M579" s="334"/>
      <c r="N579" s="491" t="s">
        <v>219</v>
      </c>
      <c r="O579" s="491"/>
      <c r="P579" s="335">
        <f>ROUND(IF(P577*P578=0,0,P575/P577*P578),2)</f>
        <v>0</v>
      </c>
      <c r="Q579" s="306"/>
      <c r="R579" s="492"/>
      <c r="S579" s="492"/>
      <c r="T579" s="307"/>
    </row>
    <row r="580" spans="2:24" ht="30" customHeight="1">
      <c r="C580" s="294"/>
      <c r="D580" s="294"/>
      <c r="E580" s="294"/>
      <c r="F580" s="294"/>
      <c r="G580" s="294"/>
      <c r="H580" s="294"/>
      <c r="I580" s="294"/>
      <c r="J580" s="294"/>
      <c r="K580" s="294"/>
      <c r="L580" s="294"/>
      <c r="M580" s="294"/>
      <c r="N580" s="294"/>
      <c r="O580" s="294"/>
      <c r="P580" s="294"/>
      <c r="Q580" s="294"/>
      <c r="R580" s="294"/>
      <c r="S580" s="294"/>
    </row>
    <row r="581" spans="2:24" ht="18.75" customHeight="1">
      <c r="B581" s="292"/>
      <c r="C581" s="293" t="s">
        <v>183</v>
      </c>
      <c r="D581" s="495"/>
      <c r="E581" s="495"/>
      <c r="F581" s="495"/>
      <c r="G581" s="495"/>
      <c r="H581" s="495"/>
      <c r="I581" s="495"/>
      <c r="J581" s="294"/>
      <c r="K581" s="294"/>
      <c r="L581" s="295"/>
      <c r="M581" s="294"/>
      <c r="N581" s="294"/>
      <c r="O581" s="294"/>
      <c r="P581" s="296"/>
      <c r="Q581" s="294"/>
      <c r="R581" s="296"/>
      <c r="S581" s="296"/>
    </row>
    <row r="582" spans="2:24" ht="18.75" customHeight="1">
      <c r="B582" s="292"/>
      <c r="C582" s="297" t="s">
        <v>184</v>
      </c>
      <c r="D582" s="488"/>
      <c r="E582" s="488"/>
      <c r="F582" s="488"/>
      <c r="G582" s="488"/>
      <c r="H582" s="488"/>
      <c r="I582" s="488"/>
      <c r="J582" s="294"/>
      <c r="K582" s="291"/>
      <c r="L582" s="291"/>
      <c r="M582" s="291"/>
      <c r="N582" s="291"/>
      <c r="O582" s="291"/>
      <c r="P582" s="291"/>
      <c r="Q582" s="294"/>
      <c r="R582" s="496" t="s">
        <v>185</v>
      </c>
      <c r="S582" s="496"/>
    </row>
    <row r="583" spans="2:24" ht="18.75" customHeight="1">
      <c r="B583" s="292"/>
      <c r="C583" s="297" t="s">
        <v>8</v>
      </c>
      <c r="D583" s="488"/>
      <c r="E583" s="488"/>
      <c r="F583" s="488"/>
      <c r="G583" s="488"/>
      <c r="H583" s="488"/>
      <c r="I583" s="488"/>
      <c r="J583" s="294"/>
      <c r="K583" s="291"/>
      <c r="L583" s="291"/>
      <c r="M583" s="291"/>
      <c r="N583" s="291"/>
      <c r="O583" s="291"/>
      <c r="P583" s="291"/>
      <c r="Q583" s="294"/>
      <c r="R583" s="298" t="s">
        <v>189</v>
      </c>
      <c r="S583" s="299"/>
    </row>
    <row r="584" spans="2:24" ht="18.75" customHeight="1">
      <c r="B584" s="292"/>
      <c r="C584" s="300" t="s">
        <v>172</v>
      </c>
      <c r="D584" s="488"/>
      <c r="E584" s="488"/>
      <c r="F584" s="488"/>
      <c r="G584" s="488"/>
      <c r="H584" s="488"/>
      <c r="I584" s="488"/>
      <c r="J584" s="294"/>
      <c r="K584" s="291"/>
      <c r="L584" s="291"/>
      <c r="M584" s="291"/>
      <c r="N584" s="291"/>
      <c r="O584" s="291"/>
      <c r="P584" s="291"/>
      <c r="Q584" s="294"/>
      <c r="R584" s="298" t="s">
        <v>191</v>
      </c>
      <c r="S584" s="299"/>
    </row>
    <row r="585" spans="2:24" ht="18.75" customHeight="1">
      <c r="B585" s="292"/>
      <c r="C585" s="300" t="s">
        <v>193</v>
      </c>
      <c r="D585" s="493"/>
      <c r="E585" s="493"/>
      <c r="F585" s="493"/>
      <c r="G585" s="493"/>
      <c r="H585" s="493"/>
      <c r="I585" s="493"/>
      <c r="J585" s="294"/>
      <c r="K585" s="294"/>
      <c r="L585" s="295"/>
      <c r="M585" s="294"/>
      <c r="N585" s="294"/>
      <c r="O585" s="294"/>
      <c r="P585" s="296"/>
      <c r="Q585" s="294"/>
      <c r="R585" s="298" t="s">
        <v>221</v>
      </c>
      <c r="S585" s="299"/>
    </row>
    <row r="586" spans="2:24" ht="12" customHeight="1">
      <c r="B586" s="292"/>
      <c r="C586" s="294"/>
      <c r="D586" s="294"/>
      <c r="E586" s="294"/>
      <c r="F586" s="294"/>
      <c r="G586" s="294"/>
      <c r="H586" s="294"/>
      <c r="I586" s="294"/>
      <c r="J586" s="294"/>
      <c r="K586" s="294"/>
      <c r="L586" s="294"/>
      <c r="M586" s="294"/>
      <c r="N586" s="294"/>
      <c r="O586" s="294"/>
      <c r="P586" s="294"/>
      <c r="Q586" s="294"/>
      <c r="R586" s="294"/>
      <c r="S586" s="294"/>
    </row>
    <row r="587" spans="2:24" s="308" customFormat="1" ht="18.75" customHeight="1">
      <c r="B587" s="301"/>
      <c r="C587" s="302" t="s">
        <v>187</v>
      </c>
      <c r="D587" s="303"/>
      <c r="E587" s="303"/>
      <c r="F587" s="303"/>
      <c r="G587" s="303"/>
      <c r="H587" s="303"/>
      <c r="I587" s="303"/>
      <c r="J587" s="303"/>
      <c r="K587" s="303"/>
      <c r="L587" s="303"/>
      <c r="M587" s="303"/>
      <c r="N587" s="303"/>
      <c r="O587" s="304"/>
      <c r="P587" s="305" t="s">
        <v>188</v>
      </c>
      <c r="Q587" s="306"/>
      <c r="R587" s="494" t="s">
        <v>194</v>
      </c>
      <c r="S587" s="494"/>
      <c r="T587" s="307"/>
      <c r="V587" s="288"/>
      <c r="W587" s="288"/>
      <c r="X587" s="288"/>
    </row>
    <row r="588" spans="2:24" ht="6" customHeight="1">
      <c r="B588" s="292"/>
      <c r="C588" s="294"/>
      <c r="D588" s="294"/>
      <c r="E588" s="294"/>
      <c r="F588" s="294"/>
      <c r="G588" s="294"/>
      <c r="H588" s="294"/>
      <c r="I588" s="294"/>
      <c r="J588" s="294"/>
      <c r="K588" s="294"/>
      <c r="L588" s="294"/>
      <c r="M588" s="294"/>
      <c r="N588" s="294"/>
      <c r="O588" s="294"/>
      <c r="P588" s="294"/>
      <c r="Q588" s="294"/>
      <c r="R588" s="294"/>
      <c r="S588" s="294"/>
    </row>
    <row r="589" spans="2:24" ht="18.75" customHeight="1">
      <c r="B589" s="292"/>
      <c r="C589" s="309" t="s">
        <v>222</v>
      </c>
      <c r="D589" s="310"/>
      <c r="E589" s="310"/>
      <c r="F589" s="310"/>
      <c r="G589" s="310"/>
      <c r="H589" s="310"/>
      <c r="I589" s="310"/>
      <c r="J589" s="310"/>
      <c r="K589" s="310"/>
      <c r="L589" s="310"/>
      <c r="M589" s="310"/>
      <c r="N589" s="310"/>
      <c r="O589" s="311"/>
      <c r="P589" s="312">
        <f>SUM(D589:O589)</f>
        <v>0</v>
      </c>
      <c r="Q589" s="294"/>
      <c r="R589" s="488"/>
      <c r="S589" s="488"/>
    </row>
    <row r="590" spans="2:24" ht="18.75" customHeight="1">
      <c r="B590" s="292"/>
      <c r="C590" s="313" t="s">
        <v>196</v>
      </c>
      <c r="D590" s="155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56"/>
      <c r="P590" s="312">
        <f t="shared" ref="P590:P599" si="72">SUM(D590:O590)</f>
        <v>0</v>
      </c>
      <c r="Q590" s="294"/>
      <c r="R590" s="488"/>
      <c r="S590" s="488"/>
    </row>
    <row r="591" spans="2:24" ht="18.75" customHeight="1">
      <c r="B591" s="292"/>
      <c r="C591" s="314" t="s">
        <v>223</v>
      </c>
      <c r="D591" s="310"/>
      <c r="E591" s="310"/>
      <c r="F591" s="310"/>
      <c r="G591" s="310"/>
      <c r="H591" s="310"/>
      <c r="I591" s="310"/>
      <c r="J591" s="310"/>
      <c r="K591" s="310"/>
      <c r="L591" s="310"/>
      <c r="M591" s="310"/>
      <c r="N591" s="310"/>
      <c r="O591" s="311"/>
      <c r="P591" s="312">
        <f t="shared" si="72"/>
        <v>0</v>
      </c>
      <c r="Q591" s="294"/>
      <c r="R591" s="488"/>
      <c r="S591" s="488"/>
    </row>
    <row r="592" spans="2:24" ht="18.75" customHeight="1">
      <c r="B592" s="292"/>
      <c r="C592" s="313" t="s">
        <v>206</v>
      </c>
      <c r="D592" s="315"/>
      <c r="E592" s="315"/>
      <c r="F592" s="315"/>
      <c r="G592" s="315"/>
      <c r="H592" s="315"/>
      <c r="I592" s="315"/>
      <c r="J592" s="315"/>
      <c r="K592" s="315"/>
      <c r="L592" s="315"/>
      <c r="M592" s="315"/>
      <c r="N592" s="315"/>
      <c r="O592" s="316"/>
      <c r="P592" s="312">
        <f t="shared" si="72"/>
        <v>0</v>
      </c>
      <c r="Q592" s="294"/>
      <c r="R592" s="488"/>
      <c r="S592" s="488"/>
    </row>
    <row r="593" spans="2:20" ht="18.75" customHeight="1">
      <c r="B593" s="292"/>
      <c r="C593" s="313" t="s">
        <v>207</v>
      </c>
      <c r="D593" s="315"/>
      <c r="E593" s="315"/>
      <c r="F593" s="315"/>
      <c r="G593" s="315"/>
      <c r="H593" s="315"/>
      <c r="I593" s="315"/>
      <c r="J593" s="315"/>
      <c r="K593" s="315"/>
      <c r="L593" s="315"/>
      <c r="M593" s="315"/>
      <c r="N593" s="315"/>
      <c r="O593" s="316"/>
      <c r="P593" s="312">
        <f t="shared" si="72"/>
        <v>0</v>
      </c>
      <c r="Q593" s="294"/>
      <c r="R593" s="488"/>
      <c r="S593" s="488"/>
    </row>
    <row r="594" spans="2:20" ht="18.75" customHeight="1">
      <c r="B594" s="292"/>
      <c r="C594" s="313" t="s">
        <v>209</v>
      </c>
      <c r="D594" s="315"/>
      <c r="E594" s="315"/>
      <c r="F594" s="315"/>
      <c r="G594" s="315"/>
      <c r="H594" s="315"/>
      <c r="I594" s="315"/>
      <c r="J594" s="315"/>
      <c r="K594" s="315"/>
      <c r="L594" s="315"/>
      <c r="M594" s="315"/>
      <c r="N594" s="315"/>
      <c r="O594" s="316"/>
      <c r="P594" s="312">
        <f t="shared" si="72"/>
        <v>0</v>
      </c>
      <c r="Q594" s="294"/>
      <c r="R594" s="488"/>
      <c r="S594" s="488"/>
    </row>
    <row r="595" spans="2:20" ht="18.75" customHeight="1">
      <c r="B595" s="292"/>
      <c r="C595" s="313" t="s">
        <v>210</v>
      </c>
      <c r="D595" s="315"/>
      <c r="E595" s="315"/>
      <c r="F595" s="315"/>
      <c r="G595" s="315"/>
      <c r="H595" s="315"/>
      <c r="I595" s="315"/>
      <c r="J595" s="315"/>
      <c r="K595" s="315"/>
      <c r="L595" s="315"/>
      <c r="M595" s="315"/>
      <c r="N595" s="315"/>
      <c r="O595" s="316"/>
      <c r="P595" s="312">
        <f t="shared" si="72"/>
        <v>0</v>
      </c>
      <c r="Q595" s="294"/>
      <c r="R595" s="488"/>
      <c r="S595" s="488"/>
    </row>
    <row r="596" spans="2:20" ht="18.75" customHeight="1">
      <c r="B596" s="292"/>
      <c r="C596" s="313" t="s">
        <v>211</v>
      </c>
      <c r="D596" s="315"/>
      <c r="E596" s="315"/>
      <c r="F596" s="315"/>
      <c r="G596" s="315"/>
      <c r="H596" s="315"/>
      <c r="I596" s="315"/>
      <c r="J596" s="315"/>
      <c r="K596" s="315"/>
      <c r="L596" s="315"/>
      <c r="M596" s="315"/>
      <c r="N596" s="315"/>
      <c r="O596" s="316"/>
      <c r="P596" s="312">
        <f t="shared" si="72"/>
        <v>0</v>
      </c>
      <c r="Q596" s="294"/>
      <c r="R596" s="488"/>
      <c r="S596" s="488"/>
    </row>
    <row r="597" spans="2:20" ht="18.75" customHeight="1">
      <c r="B597" s="292"/>
      <c r="C597" s="313" t="s">
        <v>212</v>
      </c>
      <c r="D597" s="315"/>
      <c r="E597" s="315"/>
      <c r="F597" s="315"/>
      <c r="G597" s="315"/>
      <c r="H597" s="315"/>
      <c r="I597" s="315"/>
      <c r="J597" s="315"/>
      <c r="K597" s="315"/>
      <c r="L597" s="315"/>
      <c r="M597" s="315"/>
      <c r="N597" s="315"/>
      <c r="O597" s="316"/>
      <c r="P597" s="312">
        <f t="shared" si="72"/>
        <v>0</v>
      </c>
      <c r="Q597" s="294"/>
      <c r="R597" s="488"/>
      <c r="S597" s="488"/>
    </row>
    <row r="598" spans="2:20" ht="18.75" customHeight="1">
      <c r="B598" s="292"/>
      <c r="C598" s="317" t="s">
        <v>224</v>
      </c>
      <c r="D598" s="318"/>
      <c r="E598" s="318"/>
      <c r="F598" s="318"/>
      <c r="G598" s="318"/>
      <c r="H598" s="318"/>
      <c r="I598" s="318"/>
      <c r="J598" s="318"/>
      <c r="K598" s="318"/>
      <c r="L598" s="318"/>
      <c r="M598" s="318"/>
      <c r="N598" s="318"/>
      <c r="O598" s="319"/>
      <c r="P598" s="320">
        <f t="shared" si="72"/>
        <v>0</v>
      </c>
      <c r="Q598" s="294"/>
      <c r="R598" s="489"/>
      <c r="S598" s="489"/>
    </row>
    <row r="599" spans="2:20" ht="18.75" customHeight="1">
      <c r="B599" s="292"/>
      <c r="C599" s="321" t="s">
        <v>216</v>
      </c>
      <c r="D599" s="322">
        <f>SUBTOTAL(9,D589:D598)</f>
        <v>0</v>
      </c>
      <c r="E599" s="322">
        <f t="shared" ref="E599:O599" si="73">SUBTOTAL(9,E589:E598)</f>
        <v>0</v>
      </c>
      <c r="F599" s="322">
        <f t="shared" si="73"/>
        <v>0</v>
      </c>
      <c r="G599" s="322">
        <f t="shared" si="73"/>
        <v>0</v>
      </c>
      <c r="H599" s="322">
        <f t="shared" si="73"/>
        <v>0</v>
      </c>
      <c r="I599" s="322">
        <f t="shared" si="73"/>
        <v>0</v>
      </c>
      <c r="J599" s="322">
        <f t="shared" si="73"/>
        <v>0</v>
      </c>
      <c r="K599" s="322">
        <f t="shared" si="73"/>
        <v>0</v>
      </c>
      <c r="L599" s="322">
        <f t="shared" si="73"/>
        <v>0</v>
      </c>
      <c r="M599" s="322">
        <f t="shared" si="73"/>
        <v>0</v>
      </c>
      <c r="N599" s="322">
        <f t="shared" si="73"/>
        <v>0</v>
      </c>
      <c r="O599" s="323">
        <f t="shared" si="73"/>
        <v>0</v>
      </c>
      <c r="P599" s="324">
        <f t="shared" si="72"/>
        <v>0</v>
      </c>
      <c r="Q599" s="294"/>
      <c r="R599" s="490"/>
      <c r="S599" s="490"/>
    </row>
    <row r="600" spans="2:20" ht="6" customHeight="1">
      <c r="B600" s="292"/>
      <c r="C600" s="294"/>
      <c r="D600" s="294"/>
      <c r="E600" s="294"/>
      <c r="F600" s="294"/>
      <c r="G600" s="294"/>
      <c r="H600" s="294"/>
      <c r="I600" s="294"/>
      <c r="J600" s="294"/>
      <c r="K600" s="294"/>
      <c r="L600" s="294"/>
      <c r="M600" s="294"/>
      <c r="N600" s="294"/>
      <c r="O600" s="294"/>
      <c r="P600" s="294"/>
      <c r="Q600" s="294"/>
      <c r="R600" s="325"/>
      <c r="S600" s="325"/>
    </row>
    <row r="601" spans="2:20" ht="18.75" customHeight="1">
      <c r="B601" s="326"/>
      <c r="C601" s="313" t="s">
        <v>217</v>
      </c>
      <c r="D601" s="327"/>
      <c r="E601" s="327"/>
      <c r="F601" s="327"/>
      <c r="G601" s="327"/>
      <c r="H601" s="327"/>
      <c r="I601" s="327"/>
      <c r="J601" s="327"/>
      <c r="K601" s="327"/>
      <c r="L601" s="327"/>
      <c r="M601" s="327"/>
      <c r="N601" s="327"/>
      <c r="O601" s="328"/>
      <c r="P601" s="329">
        <f t="shared" ref="P601:P602" si="74">SUM(D601:O601)</f>
        <v>0</v>
      </c>
      <c r="Q601" s="294"/>
      <c r="R601" s="488"/>
      <c r="S601" s="488"/>
    </row>
    <row r="602" spans="2:20" ht="18.75" customHeight="1">
      <c r="B602" s="326"/>
      <c r="C602" s="313" t="s">
        <v>218</v>
      </c>
      <c r="D602" s="327"/>
      <c r="E602" s="327"/>
      <c r="F602" s="327"/>
      <c r="G602" s="327"/>
      <c r="H602" s="327"/>
      <c r="I602" s="327"/>
      <c r="J602" s="327"/>
      <c r="K602" s="327"/>
      <c r="L602" s="327"/>
      <c r="M602" s="327"/>
      <c r="N602" s="330"/>
      <c r="O602" s="331"/>
      <c r="P602" s="332">
        <f t="shared" si="74"/>
        <v>0</v>
      </c>
      <c r="Q602" s="294"/>
      <c r="R602" s="489"/>
      <c r="S602" s="489"/>
    </row>
    <row r="603" spans="2:20" s="308" customFormat="1" ht="18.75" customHeight="1">
      <c r="B603" s="301"/>
      <c r="C603" s="333"/>
      <c r="D603" s="334"/>
      <c r="E603" s="334"/>
      <c r="F603" s="334"/>
      <c r="G603" s="334"/>
      <c r="H603" s="334"/>
      <c r="I603" s="334"/>
      <c r="J603" s="334"/>
      <c r="K603" s="334"/>
      <c r="L603" s="334"/>
      <c r="M603" s="334"/>
      <c r="N603" s="491" t="s">
        <v>219</v>
      </c>
      <c r="O603" s="491"/>
      <c r="P603" s="335">
        <f>ROUND(IF(P601*P602=0,0,P599/P601*P602),2)</f>
        <v>0</v>
      </c>
      <c r="Q603" s="306"/>
      <c r="R603" s="492"/>
      <c r="S603" s="492"/>
      <c r="T603" s="307"/>
    </row>
    <row r="604" spans="2:20" ht="30" customHeight="1">
      <c r="C604" s="294"/>
      <c r="D604" s="294"/>
      <c r="E604" s="294"/>
      <c r="F604" s="294"/>
      <c r="G604" s="294"/>
      <c r="H604" s="294"/>
      <c r="I604" s="294"/>
      <c r="J604" s="294"/>
      <c r="K604" s="294"/>
      <c r="L604" s="294"/>
      <c r="M604" s="294"/>
      <c r="N604" s="294"/>
      <c r="O604" s="294"/>
      <c r="P604" s="294"/>
      <c r="Q604" s="294"/>
      <c r="R604" s="294"/>
      <c r="S604" s="294"/>
    </row>
    <row r="605" spans="2:20" ht="18.75" customHeight="1">
      <c r="B605" s="292"/>
      <c r="C605" s="293" t="s">
        <v>183</v>
      </c>
      <c r="D605" s="495"/>
      <c r="E605" s="495"/>
      <c r="F605" s="495"/>
      <c r="G605" s="495"/>
      <c r="H605" s="495"/>
      <c r="I605" s="495"/>
      <c r="J605" s="294"/>
      <c r="K605" s="294"/>
      <c r="L605" s="295"/>
      <c r="M605" s="294"/>
      <c r="N605" s="294"/>
      <c r="O605" s="294"/>
      <c r="P605" s="296"/>
      <c r="Q605" s="294"/>
      <c r="R605" s="296"/>
      <c r="S605" s="296"/>
    </row>
    <row r="606" spans="2:20" ht="18.75" customHeight="1">
      <c r="B606" s="292"/>
      <c r="C606" s="297" t="s">
        <v>184</v>
      </c>
      <c r="D606" s="488"/>
      <c r="E606" s="488"/>
      <c r="F606" s="488"/>
      <c r="G606" s="488"/>
      <c r="H606" s="488"/>
      <c r="I606" s="488"/>
      <c r="J606" s="294"/>
      <c r="K606" s="291"/>
      <c r="L606" s="291"/>
      <c r="M606" s="291"/>
      <c r="N606" s="291"/>
      <c r="O606" s="291"/>
      <c r="P606" s="291"/>
      <c r="Q606" s="294"/>
      <c r="R606" s="496" t="s">
        <v>185</v>
      </c>
      <c r="S606" s="496"/>
    </row>
    <row r="607" spans="2:20" ht="18.75" customHeight="1">
      <c r="B607" s="292"/>
      <c r="C607" s="297" t="s">
        <v>8</v>
      </c>
      <c r="D607" s="488"/>
      <c r="E607" s="488"/>
      <c r="F607" s="488"/>
      <c r="G607" s="488"/>
      <c r="H607" s="488"/>
      <c r="I607" s="488"/>
      <c r="J607" s="294"/>
      <c r="K607" s="291"/>
      <c r="L607" s="291"/>
      <c r="M607" s="291"/>
      <c r="N607" s="291"/>
      <c r="O607" s="291"/>
      <c r="P607" s="291"/>
      <c r="Q607" s="294"/>
      <c r="R607" s="298" t="s">
        <v>189</v>
      </c>
      <c r="S607" s="299"/>
    </row>
    <row r="608" spans="2:20" ht="18.75" customHeight="1">
      <c r="B608" s="292"/>
      <c r="C608" s="300" t="s">
        <v>172</v>
      </c>
      <c r="D608" s="488"/>
      <c r="E608" s="488"/>
      <c r="F608" s="488"/>
      <c r="G608" s="488"/>
      <c r="H608" s="488"/>
      <c r="I608" s="488"/>
      <c r="J608" s="294"/>
      <c r="K608" s="291"/>
      <c r="L608" s="291"/>
      <c r="M608" s="291"/>
      <c r="N608" s="291"/>
      <c r="O608" s="291"/>
      <c r="P608" s="291"/>
      <c r="Q608" s="294"/>
      <c r="R608" s="298" t="s">
        <v>191</v>
      </c>
      <c r="S608" s="299"/>
    </row>
    <row r="609" spans="2:24" ht="18.75" customHeight="1">
      <c r="B609" s="292"/>
      <c r="C609" s="300" t="s">
        <v>193</v>
      </c>
      <c r="D609" s="493"/>
      <c r="E609" s="493"/>
      <c r="F609" s="493"/>
      <c r="G609" s="493"/>
      <c r="H609" s="493"/>
      <c r="I609" s="493"/>
      <c r="J609" s="294"/>
      <c r="K609" s="294"/>
      <c r="L609" s="295"/>
      <c r="M609" s="294"/>
      <c r="N609" s="294"/>
      <c r="O609" s="294"/>
      <c r="P609" s="296"/>
      <c r="Q609" s="294"/>
      <c r="R609" s="298" t="s">
        <v>221</v>
      </c>
      <c r="S609" s="299"/>
    </row>
    <row r="610" spans="2:24" ht="12" customHeight="1">
      <c r="B610" s="292"/>
      <c r="C610" s="294"/>
      <c r="D610" s="294"/>
      <c r="E610" s="294"/>
      <c r="F610" s="294"/>
      <c r="G610" s="294"/>
      <c r="H610" s="294"/>
      <c r="I610" s="294"/>
      <c r="J610" s="294"/>
      <c r="K610" s="294"/>
      <c r="L610" s="294"/>
      <c r="M610" s="294"/>
      <c r="N610" s="294"/>
      <c r="O610" s="294"/>
      <c r="P610" s="294"/>
      <c r="Q610" s="294"/>
      <c r="R610" s="294"/>
      <c r="S610" s="294"/>
    </row>
    <row r="611" spans="2:24" s="308" customFormat="1" ht="18.75" customHeight="1">
      <c r="B611" s="301"/>
      <c r="C611" s="302" t="s">
        <v>187</v>
      </c>
      <c r="D611" s="303"/>
      <c r="E611" s="303"/>
      <c r="F611" s="303"/>
      <c r="G611" s="303"/>
      <c r="H611" s="303"/>
      <c r="I611" s="303"/>
      <c r="J611" s="303"/>
      <c r="K611" s="303"/>
      <c r="L611" s="303"/>
      <c r="M611" s="303"/>
      <c r="N611" s="303"/>
      <c r="O611" s="304"/>
      <c r="P611" s="305" t="s">
        <v>188</v>
      </c>
      <c r="Q611" s="306"/>
      <c r="R611" s="494" t="s">
        <v>194</v>
      </c>
      <c r="S611" s="494"/>
      <c r="T611" s="307"/>
      <c r="V611" s="288"/>
      <c r="W611" s="288"/>
      <c r="X611" s="288"/>
    </row>
    <row r="612" spans="2:24" ht="6" customHeight="1">
      <c r="B612" s="292"/>
      <c r="C612" s="294"/>
      <c r="D612" s="294"/>
      <c r="E612" s="294"/>
      <c r="F612" s="294"/>
      <c r="G612" s="294"/>
      <c r="H612" s="294"/>
      <c r="I612" s="294"/>
      <c r="J612" s="294"/>
      <c r="K612" s="294"/>
      <c r="L612" s="294"/>
      <c r="M612" s="294"/>
      <c r="N612" s="294"/>
      <c r="O612" s="294"/>
      <c r="P612" s="294"/>
      <c r="Q612" s="294"/>
      <c r="R612" s="294"/>
      <c r="S612" s="294"/>
    </row>
    <row r="613" spans="2:24" ht="18.75" customHeight="1">
      <c r="B613" s="292"/>
      <c r="C613" s="309" t="s">
        <v>222</v>
      </c>
      <c r="D613" s="310"/>
      <c r="E613" s="310"/>
      <c r="F613" s="310"/>
      <c r="G613" s="310"/>
      <c r="H613" s="310"/>
      <c r="I613" s="310"/>
      <c r="J613" s="310"/>
      <c r="K613" s="310"/>
      <c r="L613" s="310"/>
      <c r="M613" s="310"/>
      <c r="N613" s="310"/>
      <c r="O613" s="311"/>
      <c r="P613" s="312">
        <f>SUM(D613:O613)</f>
        <v>0</v>
      </c>
      <c r="Q613" s="294"/>
      <c r="R613" s="488"/>
      <c r="S613" s="488"/>
    </row>
    <row r="614" spans="2:24" ht="18.75" customHeight="1">
      <c r="B614" s="292"/>
      <c r="C614" s="313" t="s">
        <v>196</v>
      </c>
      <c r="D614" s="155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56"/>
      <c r="P614" s="312">
        <f t="shared" ref="P614:P623" si="75">SUM(D614:O614)</f>
        <v>0</v>
      </c>
      <c r="Q614" s="294"/>
      <c r="R614" s="488"/>
      <c r="S614" s="488"/>
    </row>
    <row r="615" spans="2:24" ht="18.75" customHeight="1">
      <c r="B615" s="292"/>
      <c r="C615" s="314" t="s">
        <v>223</v>
      </c>
      <c r="D615" s="310"/>
      <c r="E615" s="310"/>
      <c r="F615" s="310"/>
      <c r="G615" s="310"/>
      <c r="H615" s="310"/>
      <c r="I615" s="310"/>
      <c r="J615" s="310"/>
      <c r="K615" s="310"/>
      <c r="L615" s="310"/>
      <c r="M615" s="310"/>
      <c r="N615" s="310"/>
      <c r="O615" s="311"/>
      <c r="P615" s="312">
        <f t="shared" si="75"/>
        <v>0</v>
      </c>
      <c r="Q615" s="294"/>
      <c r="R615" s="488"/>
      <c r="S615" s="488"/>
    </row>
    <row r="616" spans="2:24" ht="18.75" customHeight="1">
      <c r="B616" s="292"/>
      <c r="C616" s="313" t="s">
        <v>206</v>
      </c>
      <c r="D616" s="315"/>
      <c r="E616" s="315"/>
      <c r="F616" s="315"/>
      <c r="G616" s="315"/>
      <c r="H616" s="315"/>
      <c r="I616" s="315"/>
      <c r="J616" s="315"/>
      <c r="K616" s="315"/>
      <c r="L616" s="315"/>
      <c r="M616" s="315"/>
      <c r="N616" s="315"/>
      <c r="O616" s="316"/>
      <c r="P616" s="312">
        <f t="shared" si="75"/>
        <v>0</v>
      </c>
      <c r="Q616" s="294"/>
      <c r="R616" s="488"/>
      <c r="S616" s="488"/>
    </row>
    <row r="617" spans="2:24" ht="18.75" customHeight="1">
      <c r="B617" s="292"/>
      <c r="C617" s="313" t="s">
        <v>207</v>
      </c>
      <c r="D617" s="315"/>
      <c r="E617" s="315"/>
      <c r="F617" s="315"/>
      <c r="G617" s="315"/>
      <c r="H617" s="315"/>
      <c r="I617" s="315"/>
      <c r="J617" s="315"/>
      <c r="K617" s="315"/>
      <c r="L617" s="315"/>
      <c r="M617" s="315"/>
      <c r="N617" s="315"/>
      <c r="O617" s="316"/>
      <c r="P617" s="312">
        <f t="shared" si="75"/>
        <v>0</v>
      </c>
      <c r="Q617" s="294"/>
      <c r="R617" s="488"/>
      <c r="S617" s="488"/>
    </row>
    <row r="618" spans="2:24" ht="18.75" customHeight="1">
      <c r="B618" s="292"/>
      <c r="C618" s="313" t="s">
        <v>209</v>
      </c>
      <c r="D618" s="315"/>
      <c r="E618" s="315"/>
      <c r="F618" s="315"/>
      <c r="G618" s="315"/>
      <c r="H618" s="315"/>
      <c r="I618" s="315"/>
      <c r="J618" s="315"/>
      <c r="K618" s="315"/>
      <c r="L618" s="315"/>
      <c r="M618" s="315"/>
      <c r="N618" s="315"/>
      <c r="O618" s="316"/>
      <c r="P618" s="312">
        <f t="shared" si="75"/>
        <v>0</v>
      </c>
      <c r="Q618" s="294"/>
      <c r="R618" s="488"/>
      <c r="S618" s="488"/>
    </row>
    <row r="619" spans="2:24" ht="18.75" customHeight="1">
      <c r="B619" s="292"/>
      <c r="C619" s="313" t="s">
        <v>210</v>
      </c>
      <c r="D619" s="315"/>
      <c r="E619" s="315"/>
      <c r="F619" s="315"/>
      <c r="G619" s="315"/>
      <c r="H619" s="315"/>
      <c r="I619" s="315"/>
      <c r="J619" s="315"/>
      <c r="K619" s="315"/>
      <c r="L619" s="315"/>
      <c r="M619" s="315"/>
      <c r="N619" s="315"/>
      <c r="O619" s="316"/>
      <c r="P619" s="312">
        <f t="shared" si="75"/>
        <v>0</v>
      </c>
      <c r="Q619" s="294"/>
      <c r="R619" s="488"/>
      <c r="S619" s="488"/>
    </row>
    <row r="620" spans="2:24" ht="18.75" customHeight="1">
      <c r="B620" s="292"/>
      <c r="C620" s="313" t="s">
        <v>211</v>
      </c>
      <c r="D620" s="315"/>
      <c r="E620" s="315"/>
      <c r="F620" s="315"/>
      <c r="G620" s="315"/>
      <c r="H620" s="315"/>
      <c r="I620" s="315"/>
      <c r="J620" s="315"/>
      <c r="K620" s="315"/>
      <c r="L620" s="315"/>
      <c r="M620" s="315"/>
      <c r="N620" s="315"/>
      <c r="O620" s="316"/>
      <c r="P620" s="312">
        <f t="shared" si="75"/>
        <v>0</v>
      </c>
      <c r="Q620" s="294"/>
      <c r="R620" s="488"/>
      <c r="S620" s="488"/>
    </row>
    <row r="621" spans="2:24" ht="18.75" customHeight="1">
      <c r="B621" s="292"/>
      <c r="C621" s="313" t="s">
        <v>212</v>
      </c>
      <c r="D621" s="315"/>
      <c r="E621" s="315"/>
      <c r="F621" s="315"/>
      <c r="G621" s="315"/>
      <c r="H621" s="315"/>
      <c r="I621" s="315"/>
      <c r="J621" s="315"/>
      <c r="K621" s="315"/>
      <c r="L621" s="315"/>
      <c r="M621" s="315"/>
      <c r="N621" s="315"/>
      <c r="O621" s="316"/>
      <c r="P621" s="312">
        <f t="shared" si="75"/>
        <v>0</v>
      </c>
      <c r="Q621" s="294"/>
      <c r="R621" s="488"/>
      <c r="S621" s="488"/>
    </row>
    <row r="622" spans="2:24" ht="18.75" customHeight="1">
      <c r="B622" s="292"/>
      <c r="C622" s="317" t="s">
        <v>224</v>
      </c>
      <c r="D622" s="318"/>
      <c r="E622" s="318"/>
      <c r="F622" s="318"/>
      <c r="G622" s="318"/>
      <c r="H622" s="318"/>
      <c r="I622" s="318"/>
      <c r="J622" s="318"/>
      <c r="K622" s="318"/>
      <c r="L622" s="318"/>
      <c r="M622" s="318"/>
      <c r="N622" s="318"/>
      <c r="O622" s="319"/>
      <c r="P622" s="320">
        <f t="shared" si="75"/>
        <v>0</v>
      </c>
      <c r="Q622" s="294"/>
      <c r="R622" s="489"/>
      <c r="S622" s="489"/>
    </row>
    <row r="623" spans="2:24" ht="18.75" customHeight="1">
      <c r="B623" s="292"/>
      <c r="C623" s="321" t="s">
        <v>216</v>
      </c>
      <c r="D623" s="322">
        <f>SUBTOTAL(9,D613:D622)</f>
        <v>0</v>
      </c>
      <c r="E623" s="322">
        <f t="shared" ref="E623:O623" si="76">SUBTOTAL(9,E613:E622)</f>
        <v>0</v>
      </c>
      <c r="F623" s="322">
        <f t="shared" si="76"/>
        <v>0</v>
      </c>
      <c r="G623" s="322">
        <f t="shared" si="76"/>
        <v>0</v>
      </c>
      <c r="H623" s="322">
        <f t="shared" si="76"/>
        <v>0</v>
      </c>
      <c r="I623" s="322">
        <f t="shared" si="76"/>
        <v>0</v>
      </c>
      <c r="J623" s="322">
        <f t="shared" si="76"/>
        <v>0</v>
      </c>
      <c r="K623" s="322">
        <f t="shared" si="76"/>
        <v>0</v>
      </c>
      <c r="L623" s="322">
        <f t="shared" si="76"/>
        <v>0</v>
      </c>
      <c r="M623" s="322">
        <f t="shared" si="76"/>
        <v>0</v>
      </c>
      <c r="N623" s="322">
        <f t="shared" si="76"/>
        <v>0</v>
      </c>
      <c r="O623" s="323">
        <f t="shared" si="76"/>
        <v>0</v>
      </c>
      <c r="P623" s="324">
        <f t="shared" si="75"/>
        <v>0</v>
      </c>
      <c r="Q623" s="294"/>
      <c r="R623" s="490"/>
      <c r="S623" s="490"/>
    </row>
    <row r="624" spans="2:24" ht="6" customHeight="1">
      <c r="B624" s="292"/>
      <c r="C624" s="294"/>
      <c r="D624" s="294"/>
      <c r="E624" s="294"/>
      <c r="F624" s="294"/>
      <c r="G624" s="294"/>
      <c r="H624" s="294"/>
      <c r="I624" s="294"/>
      <c r="J624" s="294"/>
      <c r="K624" s="294"/>
      <c r="L624" s="294"/>
      <c r="M624" s="294"/>
      <c r="N624" s="294"/>
      <c r="O624" s="294"/>
      <c r="P624" s="294"/>
      <c r="Q624" s="294"/>
      <c r="R624" s="325"/>
      <c r="S624" s="325"/>
    </row>
    <row r="625" spans="2:24" ht="18.75" customHeight="1">
      <c r="B625" s="326"/>
      <c r="C625" s="313" t="s">
        <v>217</v>
      </c>
      <c r="D625" s="327"/>
      <c r="E625" s="327"/>
      <c r="F625" s="327"/>
      <c r="G625" s="327"/>
      <c r="H625" s="327"/>
      <c r="I625" s="327"/>
      <c r="J625" s="327"/>
      <c r="K625" s="327"/>
      <c r="L625" s="327"/>
      <c r="M625" s="327"/>
      <c r="N625" s="327"/>
      <c r="O625" s="328"/>
      <c r="P625" s="329">
        <f t="shared" ref="P625:P626" si="77">SUM(D625:O625)</f>
        <v>0</v>
      </c>
      <c r="Q625" s="294"/>
      <c r="R625" s="488"/>
      <c r="S625" s="488"/>
    </row>
    <row r="626" spans="2:24" ht="18.75" customHeight="1">
      <c r="B626" s="326"/>
      <c r="C626" s="313" t="s">
        <v>218</v>
      </c>
      <c r="D626" s="327"/>
      <c r="E626" s="327"/>
      <c r="F626" s="327"/>
      <c r="G626" s="327"/>
      <c r="H626" s="327"/>
      <c r="I626" s="327"/>
      <c r="J626" s="327"/>
      <c r="K626" s="327"/>
      <c r="L626" s="327"/>
      <c r="M626" s="327"/>
      <c r="N626" s="330"/>
      <c r="O626" s="331"/>
      <c r="P626" s="332">
        <f t="shared" si="77"/>
        <v>0</v>
      </c>
      <c r="Q626" s="294"/>
      <c r="R626" s="489"/>
      <c r="S626" s="489"/>
    </row>
    <row r="627" spans="2:24" s="308" customFormat="1" ht="18.75" customHeight="1">
      <c r="B627" s="301"/>
      <c r="C627" s="333"/>
      <c r="D627" s="334"/>
      <c r="E627" s="334"/>
      <c r="F627" s="334"/>
      <c r="G627" s="334"/>
      <c r="H627" s="334"/>
      <c r="I627" s="334"/>
      <c r="J627" s="334"/>
      <c r="K627" s="334"/>
      <c r="L627" s="334"/>
      <c r="M627" s="334"/>
      <c r="N627" s="491" t="s">
        <v>219</v>
      </c>
      <c r="O627" s="491"/>
      <c r="P627" s="335">
        <f>ROUND(IF(P625*P626=0,0,P623/P625*P626),2)</f>
        <v>0</v>
      </c>
      <c r="Q627" s="306"/>
      <c r="R627" s="492"/>
      <c r="S627" s="492"/>
      <c r="T627" s="307"/>
    </row>
    <row r="628" spans="2:24" ht="30" customHeight="1">
      <c r="C628" s="294"/>
      <c r="D628" s="294"/>
      <c r="E628" s="294"/>
      <c r="F628" s="294"/>
      <c r="G628" s="294"/>
      <c r="H628" s="294"/>
      <c r="I628" s="294"/>
      <c r="J628" s="294"/>
      <c r="K628" s="294"/>
      <c r="L628" s="294"/>
      <c r="M628" s="294"/>
      <c r="N628" s="294"/>
      <c r="O628" s="294"/>
      <c r="P628" s="294"/>
      <c r="Q628" s="294"/>
      <c r="R628" s="294"/>
      <c r="S628" s="294"/>
    </row>
    <row r="629" spans="2:24" ht="18.75" customHeight="1">
      <c r="B629" s="292"/>
      <c r="C629" s="293" t="s">
        <v>183</v>
      </c>
      <c r="D629" s="495"/>
      <c r="E629" s="495"/>
      <c r="F629" s="495"/>
      <c r="G629" s="495"/>
      <c r="H629" s="495"/>
      <c r="I629" s="495"/>
      <c r="J629" s="294"/>
      <c r="K629" s="294"/>
      <c r="L629" s="295"/>
      <c r="M629" s="294"/>
      <c r="N629" s="294"/>
      <c r="O629" s="294"/>
      <c r="P629" s="296"/>
      <c r="Q629" s="294"/>
      <c r="R629" s="296"/>
      <c r="S629" s="296"/>
    </row>
    <row r="630" spans="2:24" ht="18.75" customHeight="1">
      <c r="B630" s="292"/>
      <c r="C630" s="297" t="s">
        <v>184</v>
      </c>
      <c r="D630" s="488"/>
      <c r="E630" s="488"/>
      <c r="F630" s="488"/>
      <c r="G630" s="488"/>
      <c r="H630" s="488"/>
      <c r="I630" s="488"/>
      <c r="J630" s="294"/>
      <c r="K630" s="291"/>
      <c r="L630" s="291"/>
      <c r="M630" s="291"/>
      <c r="N630" s="291"/>
      <c r="O630" s="291"/>
      <c r="P630" s="291"/>
      <c r="Q630" s="294"/>
      <c r="R630" s="496" t="s">
        <v>185</v>
      </c>
      <c r="S630" s="496"/>
    </row>
    <row r="631" spans="2:24" ht="18.75" customHeight="1">
      <c r="B631" s="292"/>
      <c r="C631" s="297" t="s">
        <v>8</v>
      </c>
      <c r="D631" s="488"/>
      <c r="E631" s="488"/>
      <c r="F631" s="488"/>
      <c r="G631" s="488"/>
      <c r="H631" s="488"/>
      <c r="I631" s="488"/>
      <c r="J631" s="294"/>
      <c r="K631" s="291"/>
      <c r="L631" s="291"/>
      <c r="M631" s="291"/>
      <c r="N631" s="291"/>
      <c r="O631" s="291"/>
      <c r="P631" s="291"/>
      <c r="Q631" s="294"/>
      <c r="R631" s="298" t="s">
        <v>189</v>
      </c>
      <c r="S631" s="299"/>
    </row>
    <row r="632" spans="2:24" ht="18.75" customHeight="1">
      <c r="B632" s="292"/>
      <c r="C632" s="300" t="s">
        <v>172</v>
      </c>
      <c r="D632" s="488"/>
      <c r="E632" s="488"/>
      <c r="F632" s="488"/>
      <c r="G632" s="488"/>
      <c r="H632" s="488"/>
      <c r="I632" s="488"/>
      <c r="J632" s="294"/>
      <c r="K632" s="291"/>
      <c r="L632" s="291"/>
      <c r="M632" s="291"/>
      <c r="N632" s="291"/>
      <c r="O632" s="291"/>
      <c r="P632" s="291"/>
      <c r="Q632" s="294"/>
      <c r="R632" s="298" t="s">
        <v>191</v>
      </c>
      <c r="S632" s="299"/>
    </row>
    <row r="633" spans="2:24" ht="18.75" customHeight="1">
      <c r="B633" s="292"/>
      <c r="C633" s="300" t="s">
        <v>193</v>
      </c>
      <c r="D633" s="493"/>
      <c r="E633" s="493"/>
      <c r="F633" s="493"/>
      <c r="G633" s="493"/>
      <c r="H633" s="493"/>
      <c r="I633" s="493"/>
      <c r="J633" s="294"/>
      <c r="K633" s="294"/>
      <c r="L633" s="295"/>
      <c r="M633" s="294"/>
      <c r="N633" s="294"/>
      <c r="O633" s="294"/>
      <c r="P633" s="296"/>
      <c r="Q633" s="294"/>
      <c r="R633" s="298" t="s">
        <v>221</v>
      </c>
      <c r="S633" s="299"/>
    </row>
    <row r="634" spans="2:24" ht="12" customHeight="1">
      <c r="B634" s="292"/>
      <c r="C634" s="294"/>
      <c r="D634" s="294"/>
      <c r="E634" s="294"/>
      <c r="F634" s="294"/>
      <c r="G634" s="294"/>
      <c r="H634" s="294"/>
      <c r="I634" s="294"/>
      <c r="J634" s="294"/>
      <c r="K634" s="294"/>
      <c r="L634" s="294"/>
      <c r="M634" s="294"/>
      <c r="N634" s="294"/>
      <c r="O634" s="294"/>
      <c r="P634" s="294"/>
      <c r="Q634" s="294"/>
      <c r="R634" s="294"/>
      <c r="S634" s="294"/>
    </row>
    <row r="635" spans="2:24" s="308" customFormat="1" ht="18.75" customHeight="1">
      <c r="B635" s="301"/>
      <c r="C635" s="302" t="s">
        <v>187</v>
      </c>
      <c r="D635" s="303"/>
      <c r="E635" s="303"/>
      <c r="F635" s="303"/>
      <c r="G635" s="303"/>
      <c r="H635" s="303"/>
      <c r="I635" s="303"/>
      <c r="J635" s="303"/>
      <c r="K635" s="303"/>
      <c r="L635" s="303"/>
      <c r="M635" s="303"/>
      <c r="N635" s="303"/>
      <c r="O635" s="304"/>
      <c r="P635" s="305" t="s">
        <v>188</v>
      </c>
      <c r="Q635" s="306"/>
      <c r="R635" s="494" t="s">
        <v>194</v>
      </c>
      <c r="S635" s="494"/>
      <c r="T635" s="307"/>
      <c r="V635" s="288"/>
      <c r="W635" s="288"/>
      <c r="X635" s="288"/>
    </row>
    <row r="636" spans="2:24" ht="6" customHeight="1">
      <c r="B636" s="292"/>
      <c r="C636" s="294"/>
      <c r="D636" s="294"/>
      <c r="E636" s="294"/>
      <c r="F636" s="294"/>
      <c r="G636" s="294"/>
      <c r="H636" s="294"/>
      <c r="I636" s="294"/>
      <c r="J636" s="294"/>
      <c r="K636" s="294"/>
      <c r="L636" s="294"/>
      <c r="M636" s="294"/>
      <c r="N636" s="294"/>
      <c r="O636" s="294"/>
      <c r="P636" s="294"/>
      <c r="Q636" s="294"/>
      <c r="R636" s="294"/>
      <c r="S636" s="294"/>
    </row>
    <row r="637" spans="2:24" ht="18.75" customHeight="1">
      <c r="B637" s="292"/>
      <c r="C637" s="309" t="s">
        <v>222</v>
      </c>
      <c r="D637" s="310"/>
      <c r="E637" s="310"/>
      <c r="F637" s="310"/>
      <c r="G637" s="310"/>
      <c r="H637" s="310"/>
      <c r="I637" s="310"/>
      <c r="J637" s="310"/>
      <c r="K637" s="310"/>
      <c r="L637" s="310"/>
      <c r="M637" s="310"/>
      <c r="N637" s="310"/>
      <c r="O637" s="311"/>
      <c r="P637" s="312">
        <f>SUM(D637:O637)</f>
        <v>0</v>
      </c>
      <c r="Q637" s="294"/>
      <c r="R637" s="488"/>
      <c r="S637" s="488"/>
    </row>
    <row r="638" spans="2:24" ht="18.75" customHeight="1">
      <c r="B638" s="292"/>
      <c r="C638" s="313" t="s">
        <v>196</v>
      </c>
      <c r="D638" s="155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56"/>
      <c r="P638" s="312">
        <f t="shared" ref="P638:P647" si="78">SUM(D638:O638)</f>
        <v>0</v>
      </c>
      <c r="Q638" s="294"/>
      <c r="R638" s="488"/>
      <c r="S638" s="488"/>
    </row>
    <row r="639" spans="2:24" ht="18.75" customHeight="1">
      <c r="B639" s="292"/>
      <c r="C639" s="314" t="s">
        <v>223</v>
      </c>
      <c r="D639" s="310"/>
      <c r="E639" s="310"/>
      <c r="F639" s="310"/>
      <c r="G639" s="310"/>
      <c r="H639" s="310"/>
      <c r="I639" s="310"/>
      <c r="J639" s="310"/>
      <c r="K639" s="310"/>
      <c r="L639" s="310"/>
      <c r="M639" s="310"/>
      <c r="N639" s="310"/>
      <c r="O639" s="311"/>
      <c r="P639" s="312">
        <f t="shared" si="78"/>
        <v>0</v>
      </c>
      <c r="Q639" s="294"/>
      <c r="R639" s="488"/>
      <c r="S639" s="488"/>
    </row>
    <row r="640" spans="2:24" ht="18.75" customHeight="1">
      <c r="B640" s="292"/>
      <c r="C640" s="313" t="s">
        <v>206</v>
      </c>
      <c r="D640" s="315"/>
      <c r="E640" s="315"/>
      <c r="F640" s="315"/>
      <c r="G640" s="315"/>
      <c r="H640" s="315"/>
      <c r="I640" s="315"/>
      <c r="J640" s="315"/>
      <c r="K640" s="315"/>
      <c r="L640" s="315"/>
      <c r="M640" s="315"/>
      <c r="N640" s="315"/>
      <c r="O640" s="316"/>
      <c r="P640" s="312">
        <f t="shared" si="78"/>
        <v>0</v>
      </c>
      <c r="Q640" s="294"/>
      <c r="R640" s="488"/>
      <c r="S640" s="488"/>
    </row>
    <row r="641" spans="2:20" ht="18.75" customHeight="1">
      <c r="B641" s="292"/>
      <c r="C641" s="313" t="s">
        <v>207</v>
      </c>
      <c r="D641" s="315"/>
      <c r="E641" s="315"/>
      <c r="F641" s="315"/>
      <c r="G641" s="315"/>
      <c r="H641" s="315"/>
      <c r="I641" s="315"/>
      <c r="J641" s="315"/>
      <c r="K641" s="315"/>
      <c r="L641" s="315"/>
      <c r="M641" s="315"/>
      <c r="N641" s="315"/>
      <c r="O641" s="316"/>
      <c r="P641" s="312">
        <f t="shared" si="78"/>
        <v>0</v>
      </c>
      <c r="Q641" s="294"/>
      <c r="R641" s="488"/>
      <c r="S641" s="488"/>
    </row>
    <row r="642" spans="2:20" ht="18.75" customHeight="1">
      <c r="B642" s="292"/>
      <c r="C642" s="313" t="s">
        <v>209</v>
      </c>
      <c r="D642" s="315"/>
      <c r="E642" s="315"/>
      <c r="F642" s="315"/>
      <c r="G642" s="315"/>
      <c r="H642" s="315"/>
      <c r="I642" s="315"/>
      <c r="J642" s="315"/>
      <c r="K642" s="315"/>
      <c r="L642" s="315"/>
      <c r="M642" s="315"/>
      <c r="N642" s="315"/>
      <c r="O642" s="316"/>
      <c r="P642" s="312">
        <f t="shared" si="78"/>
        <v>0</v>
      </c>
      <c r="Q642" s="294"/>
      <c r="R642" s="488"/>
      <c r="S642" s="488"/>
    </row>
    <row r="643" spans="2:20" ht="18.75" customHeight="1">
      <c r="B643" s="292"/>
      <c r="C643" s="313" t="s">
        <v>210</v>
      </c>
      <c r="D643" s="315"/>
      <c r="E643" s="315"/>
      <c r="F643" s="315"/>
      <c r="G643" s="315"/>
      <c r="H643" s="315"/>
      <c r="I643" s="315"/>
      <c r="J643" s="315"/>
      <c r="K643" s="315"/>
      <c r="L643" s="315"/>
      <c r="M643" s="315"/>
      <c r="N643" s="315"/>
      <c r="O643" s="316"/>
      <c r="P643" s="312">
        <f t="shared" si="78"/>
        <v>0</v>
      </c>
      <c r="Q643" s="294"/>
      <c r="R643" s="488"/>
      <c r="S643" s="488"/>
    </row>
    <row r="644" spans="2:20" ht="18.75" customHeight="1">
      <c r="B644" s="292"/>
      <c r="C644" s="313" t="s">
        <v>211</v>
      </c>
      <c r="D644" s="315"/>
      <c r="E644" s="315"/>
      <c r="F644" s="315"/>
      <c r="G644" s="315"/>
      <c r="H644" s="315"/>
      <c r="I644" s="315"/>
      <c r="J644" s="315"/>
      <c r="K644" s="315"/>
      <c r="L644" s="315"/>
      <c r="M644" s="315"/>
      <c r="N644" s="315"/>
      <c r="O644" s="316"/>
      <c r="P644" s="312">
        <f t="shared" si="78"/>
        <v>0</v>
      </c>
      <c r="Q644" s="294"/>
      <c r="R644" s="488"/>
      <c r="S644" s="488"/>
    </row>
    <row r="645" spans="2:20" ht="18.75" customHeight="1">
      <c r="B645" s="292"/>
      <c r="C645" s="313" t="s">
        <v>212</v>
      </c>
      <c r="D645" s="315"/>
      <c r="E645" s="315"/>
      <c r="F645" s="315"/>
      <c r="G645" s="315"/>
      <c r="H645" s="315"/>
      <c r="I645" s="315"/>
      <c r="J645" s="315"/>
      <c r="K645" s="315"/>
      <c r="L645" s="315"/>
      <c r="M645" s="315"/>
      <c r="N645" s="315"/>
      <c r="O645" s="316"/>
      <c r="P645" s="312">
        <f t="shared" si="78"/>
        <v>0</v>
      </c>
      <c r="Q645" s="294"/>
      <c r="R645" s="488"/>
      <c r="S645" s="488"/>
    </row>
    <row r="646" spans="2:20" ht="18.75" customHeight="1">
      <c r="B646" s="292"/>
      <c r="C646" s="317" t="s">
        <v>224</v>
      </c>
      <c r="D646" s="318"/>
      <c r="E646" s="318"/>
      <c r="F646" s="318"/>
      <c r="G646" s="318"/>
      <c r="H646" s="318"/>
      <c r="I646" s="318"/>
      <c r="J646" s="318"/>
      <c r="K646" s="318"/>
      <c r="L646" s="318"/>
      <c r="M646" s="318"/>
      <c r="N646" s="318"/>
      <c r="O646" s="319"/>
      <c r="P646" s="320">
        <f t="shared" si="78"/>
        <v>0</v>
      </c>
      <c r="Q646" s="294"/>
      <c r="R646" s="489"/>
      <c r="S646" s="489"/>
    </row>
    <row r="647" spans="2:20" ht="18.75" customHeight="1">
      <c r="B647" s="292"/>
      <c r="C647" s="321" t="s">
        <v>216</v>
      </c>
      <c r="D647" s="322">
        <f>SUBTOTAL(9,D637:D646)</f>
        <v>0</v>
      </c>
      <c r="E647" s="322">
        <f t="shared" ref="E647:O647" si="79">SUBTOTAL(9,E637:E646)</f>
        <v>0</v>
      </c>
      <c r="F647" s="322">
        <f t="shared" si="79"/>
        <v>0</v>
      </c>
      <c r="G647" s="322">
        <f t="shared" si="79"/>
        <v>0</v>
      </c>
      <c r="H647" s="322">
        <f t="shared" si="79"/>
        <v>0</v>
      </c>
      <c r="I647" s="322">
        <f t="shared" si="79"/>
        <v>0</v>
      </c>
      <c r="J647" s="322">
        <f t="shared" si="79"/>
        <v>0</v>
      </c>
      <c r="K647" s="322">
        <f t="shared" si="79"/>
        <v>0</v>
      </c>
      <c r="L647" s="322">
        <f t="shared" si="79"/>
        <v>0</v>
      </c>
      <c r="M647" s="322">
        <f t="shared" si="79"/>
        <v>0</v>
      </c>
      <c r="N647" s="322">
        <f t="shared" si="79"/>
        <v>0</v>
      </c>
      <c r="O647" s="323">
        <f t="shared" si="79"/>
        <v>0</v>
      </c>
      <c r="P647" s="324">
        <f t="shared" si="78"/>
        <v>0</v>
      </c>
      <c r="Q647" s="294"/>
      <c r="R647" s="490"/>
      <c r="S647" s="490"/>
    </row>
    <row r="648" spans="2:20" ht="6" customHeight="1">
      <c r="B648" s="292"/>
      <c r="C648" s="294"/>
      <c r="D648" s="294"/>
      <c r="E648" s="294"/>
      <c r="F648" s="294"/>
      <c r="G648" s="294"/>
      <c r="H648" s="294"/>
      <c r="I648" s="294"/>
      <c r="J648" s="294"/>
      <c r="K648" s="294"/>
      <c r="L648" s="294"/>
      <c r="M648" s="294"/>
      <c r="N648" s="294"/>
      <c r="O648" s="294"/>
      <c r="P648" s="294"/>
      <c r="Q648" s="294"/>
      <c r="R648" s="325"/>
      <c r="S648" s="325"/>
    </row>
    <row r="649" spans="2:20" ht="18.75" customHeight="1">
      <c r="B649" s="326"/>
      <c r="C649" s="313" t="s">
        <v>217</v>
      </c>
      <c r="D649" s="327"/>
      <c r="E649" s="327"/>
      <c r="F649" s="327"/>
      <c r="G649" s="327"/>
      <c r="H649" s="327"/>
      <c r="I649" s="327"/>
      <c r="J649" s="327"/>
      <c r="K649" s="327"/>
      <c r="L649" s="327"/>
      <c r="M649" s="327"/>
      <c r="N649" s="327"/>
      <c r="O649" s="328"/>
      <c r="P649" s="329">
        <f t="shared" ref="P649:P650" si="80">SUM(D649:O649)</f>
        <v>0</v>
      </c>
      <c r="Q649" s="294"/>
      <c r="R649" s="488"/>
      <c r="S649" s="488"/>
    </row>
    <row r="650" spans="2:20" ht="18.75" customHeight="1">
      <c r="B650" s="326"/>
      <c r="C650" s="313" t="s">
        <v>218</v>
      </c>
      <c r="D650" s="327"/>
      <c r="E650" s="327"/>
      <c r="F650" s="327"/>
      <c r="G650" s="327"/>
      <c r="H650" s="327"/>
      <c r="I650" s="327"/>
      <c r="J650" s="327"/>
      <c r="K650" s="327"/>
      <c r="L650" s="327"/>
      <c r="M650" s="327"/>
      <c r="N650" s="330"/>
      <c r="O650" s="331"/>
      <c r="P650" s="332">
        <f t="shared" si="80"/>
        <v>0</v>
      </c>
      <c r="Q650" s="294"/>
      <c r="R650" s="489"/>
      <c r="S650" s="489"/>
    </row>
    <row r="651" spans="2:20" s="308" customFormat="1" ht="18.75" customHeight="1">
      <c r="B651" s="301"/>
      <c r="C651" s="333"/>
      <c r="D651" s="334"/>
      <c r="E651" s="334"/>
      <c r="F651" s="334"/>
      <c r="G651" s="334"/>
      <c r="H651" s="334"/>
      <c r="I651" s="334"/>
      <c r="J651" s="334"/>
      <c r="K651" s="334"/>
      <c r="L651" s="334"/>
      <c r="M651" s="334"/>
      <c r="N651" s="491" t="s">
        <v>219</v>
      </c>
      <c r="O651" s="491"/>
      <c r="P651" s="335">
        <f>ROUND(IF(P649*P650=0,0,P647/P649*P650),2)</f>
        <v>0</v>
      </c>
      <c r="Q651" s="306"/>
      <c r="R651" s="492"/>
      <c r="S651" s="492"/>
      <c r="T651" s="307"/>
    </row>
    <row r="652" spans="2:20" ht="30" customHeight="1">
      <c r="C652" s="294"/>
      <c r="D652" s="294"/>
      <c r="E652" s="294"/>
      <c r="F652" s="294"/>
      <c r="G652" s="294"/>
      <c r="H652" s="294"/>
      <c r="I652" s="294"/>
      <c r="J652" s="294"/>
      <c r="K652" s="294"/>
      <c r="L652" s="294"/>
      <c r="M652" s="294"/>
      <c r="N652" s="294"/>
      <c r="O652" s="294"/>
      <c r="P652" s="294"/>
      <c r="Q652" s="294"/>
      <c r="R652" s="294"/>
      <c r="S652" s="294"/>
    </row>
    <row r="653" spans="2:20" ht="18.75" customHeight="1">
      <c r="B653" s="292"/>
      <c r="C653" s="293" t="s">
        <v>183</v>
      </c>
      <c r="D653" s="495"/>
      <c r="E653" s="495"/>
      <c r="F653" s="495"/>
      <c r="G653" s="495"/>
      <c r="H653" s="495"/>
      <c r="I653" s="495"/>
      <c r="J653" s="294"/>
      <c r="K653" s="294"/>
      <c r="L653" s="295"/>
      <c r="M653" s="294"/>
      <c r="N653" s="294"/>
      <c r="O653" s="294"/>
      <c r="P653" s="296"/>
      <c r="Q653" s="294"/>
      <c r="R653" s="296"/>
      <c r="S653" s="296"/>
    </row>
    <row r="654" spans="2:20" ht="18.75" customHeight="1">
      <c r="B654" s="292"/>
      <c r="C654" s="297" t="s">
        <v>184</v>
      </c>
      <c r="D654" s="488"/>
      <c r="E654" s="488"/>
      <c r="F654" s="488"/>
      <c r="G654" s="488"/>
      <c r="H654" s="488"/>
      <c r="I654" s="488"/>
      <c r="J654" s="294"/>
      <c r="K654" s="291"/>
      <c r="L654" s="291"/>
      <c r="M654" s="291"/>
      <c r="N654" s="291"/>
      <c r="O654" s="291"/>
      <c r="P654" s="291"/>
      <c r="Q654" s="294"/>
      <c r="R654" s="496" t="s">
        <v>185</v>
      </c>
      <c r="S654" s="496"/>
    </row>
    <row r="655" spans="2:20" ht="18.75" customHeight="1">
      <c r="B655" s="292"/>
      <c r="C655" s="297" t="s">
        <v>8</v>
      </c>
      <c r="D655" s="488"/>
      <c r="E655" s="488"/>
      <c r="F655" s="488"/>
      <c r="G655" s="488"/>
      <c r="H655" s="488"/>
      <c r="I655" s="488"/>
      <c r="J655" s="294"/>
      <c r="K655" s="291"/>
      <c r="L655" s="291"/>
      <c r="M655" s="291"/>
      <c r="N655" s="291"/>
      <c r="O655" s="291"/>
      <c r="P655" s="291"/>
      <c r="Q655" s="294"/>
      <c r="R655" s="298" t="s">
        <v>189</v>
      </c>
      <c r="S655" s="299"/>
    </row>
    <row r="656" spans="2:20" ht="18.75" customHeight="1">
      <c r="B656" s="292"/>
      <c r="C656" s="300" t="s">
        <v>172</v>
      </c>
      <c r="D656" s="488"/>
      <c r="E656" s="488"/>
      <c r="F656" s="488"/>
      <c r="G656" s="488"/>
      <c r="H656" s="488"/>
      <c r="I656" s="488"/>
      <c r="J656" s="294"/>
      <c r="K656" s="291"/>
      <c r="L656" s="291"/>
      <c r="M656" s="291"/>
      <c r="N656" s="291"/>
      <c r="O656" s="291"/>
      <c r="P656" s="291"/>
      <c r="Q656" s="294"/>
      <c r="R656" s="298" t="s">
        <v>191</v>
      </c>
      <c r="S656" s="299"/>
    </row>
    <row r="657" spans="2:24" ht="18.75" customHeight="1">
      <c r="B657" s="292"/>
      <c r="C657" s="300" t="s">
        <v>193</v>
      </c>
      <c r="D657" s="493"/>
      <c r="E657" s="493"/>
      <c r="F657" s="493"/>
      <c r="G657" s="493"/>
      <c r="H657" s="493"/>
      <c r="I657" s="493"/>
      <c r="J657" s="294"/>
      <c r="K657" s="294"/>
      <c r="L657" s="295"/>
      <c r="M657" s="294"/>
      <c r="N657" s="294"/>
      <c r="O657" s="294"/>
      <c r="P657" s="296"/>
      <c r="Q657" s="294"/>
      <c r="R657" s="298" t="s">
        <v>221</v>
      </c>
      <c r="S657" s="299"/>
    </row>
    <row r="658" spans="2:24" ht="12" customHeight="1">
      <c r="B658" s="292"/>
      <c r="C658" s="294"/>
      <c r="D658" s="294"/>
      <c r="E658" s="294"/>
      <c r="F658" s="294"/>
      <c r="G658" s="294"/>
      <c r="H658" s="294"/>
      <c r="I658" s="294"/>
      <c r="J658" s="294"/>
      <c r="K658" s="294"/>
      <c r="L658" s="294"/>
      <c r="M658" s="294"/>
      <c r="N658" s="294"/>
      <c r="O658" s="294"/>
      <c r="P658" s="294"/>
      <c r="Q658" s="294"/>
      <c r="R658" s="294"/>
      <c r="S658" s="294"/>
    </row>
    <row r="659" spans="2:24" s="308" customFormat="1" ht="18.75" customHeight="1">
      <c r="B659" s="301"/>
      <c r="C659" s="302" t="s">
        <v>187</v>
      </c>
      <c r="D659" s="303"/>
      <c r="E659" s="303"/>
      <c r="F659" s="303"/>
      <c r="G659" s="303"/>
      <c r="H659" s="303"/>
      <c r="I659" s="303"/>
      <c r="J659" s="303"/>
      <c r="K659" s="303"/>
      <c r="L659" s="303"/>
      <c r="M659" s="303"/>
      <c r="N659" s="303"/>
      <c r="O659" s="304"/>
      <c r="P659" s="305" t="s">
        <v>188</v>
      </c>
      <c r="Q659" s="306"/>
      <c r="R659" s="494" t="s">
        <v>194</v>
      </c>
      <c r="S659" s="494"/>
      <c r="T659" s="307"/>
      <c r="V659" s="288"/>
      <c r="W659" s="288"/>
      <c r="X659" s="288"/>
    </row>
    <row r="660" spans="2:24" ht="6" customHeight="1">
      <c r="B660" s="292"/>
      <c r="C660" s="294"/>
      <c r="D660" s="294"/>
      <c r="E660" s="294"/>
      <c r="F660" s="294"/>
      <c r="G660" s="294"/>
      <c r="H660" s="294"/>
      <c r="I660" s="294"/>
      <c r="J660" s="294"/>
      <c r="K660" s="294"/>
      <c r="L660" s="294"/>
      <c r="M660" s="294"/>
      <c r="N660" s="294"/>
      <c r="O660" s="294"/>
      <c r="P660" s="294"/>
      <c r="Q660" s="294"/>
      <c r="R660" s="294"/>
      <c r="S660" s="294"/>
    </row>
    <row r="661" spans="2:24" ht="18.75" customHeight="1">
      <c r="B661" s="292"/>
      <c r="C661" s="309" t="s">
        <v>222</v>
      </c>
      <c r="D661" s="310"/>
      <c r="E661" s="310"/>
      <c r="F661" s="310"/>
      <c r="G661" s="310"/>
      <c r="H661" s="310"/>
      <c r="I661" s="310"/>
      <c r="J661" s="310"/>
      <c r="K661" s="310"/>
      <c r="L661" s="310"/>
      <c r="M661" s="310"/>
      <c r="N661" s="310"/>
      <c r="O661" s="311"/>
      <c r="P661" s="312">
        <f>SUM(D661:O661)</f>
        <v>0</v>
      </c>
      <c r="Q661" s="294"/>
      <c r="R661" s="488"/>
      <c r="S661" s="488"/>
    </row>
    <row r="662" spans="2:24" ht="18.75" customHeight="1">
      <c r="B662" s="292"/>
      <c r="C662" s="313" t="s">
        <v>196</v>
      </c>
      <c r="D662" s="155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56"/>
      <c r="P662" s="312">
        <f t="shared" ref="P662:P671" si="81">SUM(D662:O662)</f>
        <v>0</v>
      </c>
      <c r="Q662" s="294"/>
      <c r="R662" s="488"/>
      <c r="S662" s="488"/>
    </row>
    <row r="663" spans="2:24" ht="18.75" customHeight="1">
      <c r="B663" s="292"/>
      <c r="C663" s="314" t="s">
        <v>223</v>
      </c>
      <c r="D663" s="310"/>
      <c r="E663" s="310"/>
      <c r="F663" s="310"/>
      <c r="G663" s="310"/>
      <c r="H663" s="310"/>
      <c r="I663" s="310"/>
      <c r="J663" s="310"/>
      <c r="K663" s="310"/>
      <c r="L663" s="310"/>
      <c r="M663" s="310"/>
      <c r="N663" s="310"/>
      <c r="O663" s="311"/>
      <c r="P663" s="312">
        <f t="shared" si="81"/>
        <v>0</v>
      </c>
      <c r="Q663" s="294"/>
      <c r="R663" s="488"/>
      <c r="S663" s="488"/>
    </row>
    <row r="664" spans="2:24" ht="18.75" customHeight="1">
      <c r="B664" s="292"/>
      <c r="C664" s="313" t="s">
        <v>206</v>
      </c>
      <c r="D664" s="315"/>
      <c r="E664" s="315"/>
      <c r="F664" s="315"/>
      <c r="G664" s="315"/>
      <c r="H664" s="315"/>
      <c r="I664" s="315"/>
      <c r="J664" s="315"/>
      <c r="K664" s="315"/>
      <c r="L664" s="315"/>
      <c r="M664" s="315"/>
      <c r="N664" s="315"/>
      <c r="O664" s="316"/>
      <c r="P664" s="312">
        <f t="shared" si="81"/>
        <v>0</v>
      </c>
      <c r="Q664" s="294"/>
      <c r="R664" s="488"/>
      <c r="S664" s="488"/>
    </row>
    <row r="665" spans="2:24" ht="18.75" customHeight="1">
      <c r="B665" s="292"/>
      <c r="C665" s="313" t="s">
        <v>207</v>
      </c>
      <c r="D665" s="315"/>
      <c r="E665" s="315"/>
      <c r="F665" s="315"/>
      <c r="G665" s="315"/>
      <c r="H665" s="315"/>
      <c r="I665" s="315"/>
      <c r="J665" s="315"/>
      <c r="K665" s="315"/>
      <c r="L665" s="315"/>
      <c r="M665" s="315"/>
      <c r="N665" s="315"/>
      <c r="O665" s="316"/>
      <c r="P665" s="312">
        <f t="shared" si="81"/>
        <v>0</v>
      </c>
      <c r="Q665" s="294"/>
      <c r="R665" s="488"/>
      <c r="S665" s="488"/>
    </row>
    <row r="666" spans="2:24" ht="18.75" customHeight="1">
      <c r="B666" s="292"/>
      <c r="C666" s="313" t="s">
        <v>209</v>
      </c>
      <c r="D666" s="315"/>
      <c r="E666" s="315"/>
      <c r="F666" s="315"/>
      <c r="G666" s="315"/>
      <c r="H666" s="315"/>
      <c r="I666" s="315"/>
      <c r="J666" s="315"/>
      <c r="K666" s="315"/>
      <c r="L666" s="315"/>
      <c r="M666" s="315"/>
      <c r="N666" s="315"/>
      <c r="O666" s="316"/>
      <c r="P666" s="312">
        <f t="shared" si="81"/>
        <v>0</v>
      </c>
      <c r="Q666" s="294"/>
      <c r="R666" s="488"/>
      <c r="S666" s="488"/>
    </row>
    <row r="667" spans="2:24" ht="18.75" customHeight="1">
      <c r="B667" s="292"/>
      <c r="C667" s="313" t="s">
        <v>210</v>
      </c>
      <c r="D667" s="315"/>
      <c r="E667" s="315"/>
      <c r="F667" s="315"/>
      <c r="G667" s="315"/>
      <c r="H667" s="315"/>
      <c r="I667" s="315"/>
      <c r="J667" s="315"/>
      <c r="K667" s="315"/>
      <c r="L667" s="315"/>
      <c r="M667" s="315"/>
      <c r="N667" s="315"/>
      <c r="O667" s="316"/>
      <c r="P667" s="312">
        <f t="shared" si="81"/>
        <v>0</v>
      </c>
      <c r="Q667" s="294"/>
      <c r="R667" s="488"/>
      <c r="S667" s="488"/>
    </row>
    <row r="668" spans="2:24" ht="18.75" customHeight="1">
      <c r="B668" s="292"/>
      <c r="C668" s="313" t="s">
        <v>211</v>
      </c>
      <c r="D668" s="315"/>
      <c r="E668" s="315"/>
      <c r="F668" s="315"/>
      <c r="G668" s="315"/>
      <c r="H668" s="315"/>
      <c r="I668" s="315"/>
      <c r="J668" s="315"/>
      <c r="K668" s="315"/>
      <c r="L668" s="315"/>
      <c r="M668" s="315"/>
      <c r="N668" s="315"/>
      <c r="O668" s="316"/>
      <c r="P668" s="312">
        <f t="shared" si="81"/>
        <v>0</v>
      </c>
      <c r="Q668" s="294"/>
      <c r="R668" s="488"/>
      <c r="S668" s="488"/>
    </row>
    <row r="669" spans="2:24" ht="18.75" customHeight="1">
      <c r="B669" s="292"/>
      <c r="C669" s="313" t="s">
        <v>212</v>
      </c>
      <c r="D669" s="315"/>
      <c r="E669" s="315"/>
      <c r="F669" s="315"/>
      <c r="G669" s="315"/>
      <c r="H669" s="315"/>
      <c r="I669" s="315"/>
      <c r="J669" s="315"/>
      <c r="K669" s="315"/>
      <c r="L669" s="315"/>
      <c r="M669" s="315"/>
      <c r="N669" s="315"/>
      <c r="O669" s="316"/>
      <c r="P669" s="312">
        <f t="shared" si="81"/>
        <v>0</v>
      </c>
      <c r="Q669" s="294"/>
      <c r="R669" s="488"/>
      <c r="S669" s="488"/>
    </row>
    <row r="670" spans="2:24" ht="18.75" customHeight="1">
      <c r="B670" s="292"/>
      <c r="C670" s="317" t="s">
        <v>224</v>
      </c>
      <c r="D670" s="318"/>
      <c r="E670" s="318"/>
      <c r="F670" s="318"/>
      <c r="G670" s="318"/>
      <c r="H670" s="318"/>
      <c r="I670" s="318"/>
      <c r="J670" s="318"/>
      <c r="K670" s="318"/>
      <c r="L670" s="318"/>
      <c r="M670" s="318"/>
      <c r="N670" s="318"/>
      <c r="O670" s="319"/>
      <c r="P670" s="320">
        <f t="shared" si="81"/>
        <v>0</v>
      </c>
      <c r="Q670" s="294"/>
      <c r="R670" s="489"/>
      <c r="S670" s="489"/>
    </row>
    <row r="671" spans="2:24" ht="18.75" customHeight="1">
      <c r="B671" s="292"/>
      <c r="C671" s="321" t="s">
        <v>216</v>
      </c>
      <c r="D671" s="322">
        <f>SUBTOTAL(9,D661:D670)</f>
        <v>0</v>
      </c>
      <c r="E671" s="322">
        <f t="shared" ref="E671:O671" si="82">SUBTOTAL(9,E661:E670)</f>
        <v>0</v>
      </c>
      <c r="F671" s="322">
        <f t="shared" si="82"/>
        <v>0</v>
      </c>
      <c r="G671" s="322">
        <f t="shared" si="82"/>
        <v>0</v>
      </c>
      <c r="H671" s="322">
        <f t="shared" si="82"/>
        <v>0</v>
      </c>
      <c r="I671" s="322">
        <f t="shared" si="82"/>
        <v>0</v>
      </c>
      <c r="J671" s="322">
        <f t="shared" si="82"/>
        <v>0</v>
      </c>
      <c r="K671" s="322">
        <f t="shared" si="82"/>
        <v>0</v>
      </c>
      <c r="L671" s="322">
        <f t="shared" si="82"/>
        <v>0</v>
      </c>
      <c r="M671" s="322">
        <f t="shared" si="82"/>
        <v>0</v>
      </c>
      <c r="N671" s="322">
        <f t="shared" si="82"/>
        <v>0</v>
      </c>
      <c r="O671" s="323">
        <f t="shared" si="82"/>
        <v>0</v>
      </c>
      <c r="P671" s="324">
        <f t="shared" si="81"/>
        <v>0</v>
      </c>
      <c r="Q671" s="294"/>
      <c r="R671" s="490"/>
      <c r="S671" s="490"/>
    </row>
    <row r="672" spans="2:24" ht="6" customHeight="1">
      <c r="B672" s="292"/>
      <c r="C672" s="294"/>
      <c r="D672" s="294"/>
      <c r="E672" s="294"/>
      <c r="F672" s="294"/>
      <c r="G672" s="294"/>
      <c r="H672" s="294"/>
      <c r="I672" s="294"/>
      <c r="J672" s="294"/>
      <c r="K672" s="294"/>
      <c r="L672" s="294"/>
      <c r="M672" s="294"/>
      <c r="N672" s="294"/>
      <c r="O672" s="294"/>
      <c r="P672" s="294"/>
      <c r="Q672" s="294"/>
      <c r="R672" s="325"/>
      <c r="S672" s="325"/>
    </row>
    <row r="673" spans="2:24" ht="18.75" customHeight="1">
      <c r="B673" s="326"/>
      <c r="C673" s="313" t="s">
        <v>217</v>
      </c>
      <c r="D673" s="327"/>
      <c r="E673" s="327"/>
      <c r="F673" s="327"/>
      <c r="G673" s="327"/>
      <c r="H673" s="327"/>
      <c r="I673" s="327"/>
      <c r="J673" s="327"/>
      <c r="K673" s="327"/>
      <c r="L673" s="327"/>
      <c r="M673" s="327"/>
      <c r="N673" s="327"/>
      <c r="O673" s="328"/>
      <c r="P673" s="329">
        <f t="shared" ref="P673:P674" si="83">SUM(D673:O673)</f>
        <v>0</v>
      </c>
      <c r="Q673" s="294"/>
      <c r="R673" s="488"/>
      <c r="S673" s="488"/>
    </row>
    <row r="674" spans="2:24" ht="18.75" customHeight="1">
      <c r="B674" s="326"/>
      <c r="C674" s="313" t="s">
        <v>218</v>
      </c>
      <c r="D674" s="327"/>
      <c r="E674" s="327"/>
      <c r="F674" s="327"/>
      <c r="G674" s="327"/>
      <c r="H674" s="327"/>
      <c r="I674" s="327"/>
      <c r="J674" s="327"/>
      <c r="K674" s="327"/>
      <c r="L674" s="327"/>
      <c r="M674" s="327"/>
      <c r="N674" s="330"/>
      <c r="O674" s="331"/>
      <c r="P674" s="332">
        <f t="shared" si="83"/>
        <v>0</v>
      </c>
      <c r="Q674" s="294"/>
      <c r="R674" s="489"/>
      <c r="S674" s="489"/>
    </row>
    <row r="675" spans="2:24" s="308" customFormat="1" ht="18.75" customHeight="1">
      <c r="B675" s="301"/>
      <c r="C675" s="333"/>
      <c r="D675" s="334"/>
      <c r="E675" s="334"/>
      <c r="F675" s="334"/>
      <c r="G675" s="334"/>
      <c r="H675" s="334"/>
      <c r="I675" s="334"/>
      <c r="J675" s="334"/>
      <c r="K675" s="334"/>
      <c r="L675" s="334"/>
      <c r="M675" s="334"/>
      <c r="N675" s="491" t="s">
        <v>219</v>
      </c>
      <c r="O675" s="491"/>
      <c r="P675" s="335">
        <f>ROUND(IF(P673*P674=0,0,P671/P673*P674),2)</f>
        <v>0</v>
      </c>
      <c r="Q675" s="306"/>
      <c r="R675" s="492"/>
      <c r="S675" s="492"/>
      <c r="T675" s="307"/>
    </row>
    <row r="676" spans="2:24" ht="30" customHeight="1">
      <c r="C676" s="294"/>
      <c r="D676" s="294"/>
      <c r="E676" s="294"/>
      <c r="F676" s="294"/>
      <c r="G676" s="294"/>
      <c r="H676" s="294"/>
      <c r="I676" s="294"/>
      <c r="J676" s="294"/>
      <c r="K676" s="294"/>
      <c r="L676" s="294"/>
      <c r="M676" s="294"/>
      <c r="N676" s="294"/>
      <c r="O676" s="294"/>
      <c r="P676" s="294"/>
      <c r="Q676" s="294"/>
      <c r="R676" s="294"/>
      <c r="S676" s="294"/>
    </row>
    <row r="677" spans="2:24" ht="18.75" customHeight="1">
      <c r="B677" s="292"/>
      <c r="C677" s="293" t="s">
        <v>183</v>
      </c>
      <c r="D677" s="495"/>
      <c r="E677" s="495"/>
      <c r="F677" s="495"/>
      <c r="G677" s="495"/>
      <c r="H677" s="495"/>
      <c r="I677" s="495"/>
      <c r="J677" s="294"/>
      <c r="K677" s="294"/>
      <c r="L677" s="295"/>
      <c r="M677" s="294"/>
      <c r="N677" s="294"/>
      <c r="O677" s="294"/>
      <c r="P677" s="296"/>
      <c r="Q677" s="294"/>
      <c r="R677" s="296"/>
      <c r="S677" s="296"/>
    </row>
    <row r="678" spans="2:24" ht="18.75" customHeight="1">
      <c r="B678" s="292"/>
      <c r="C678" s="297" t="s">
        <v>184</v>
      </c>
      <c r="D678" s="488"/>
      <c r="E678" s="488"/>
      <c r="F678" s="488"/>
      <c r="G678" s="488"/>
      <c r="H678" s="488"/>
      <c r="I678" s="488"/>
      <c r="J678" s="294"/>
      <c r="K678" s="291"/>
      <c r="L678" s="291"/>
      <c r="M678" s="291"/>
      <c r="N678" s="291"/>
      <c r="O678" s="291"/>
      <c r="P678" s="291"/>
      <c r="Q678" s="294"/>
      <c r="R678" s="496" t="s">
        <v>185</v>
      </c>
      <c r="S678" s="496"/>
    </row>
    <row r="679" spans="2:24" ht="18.75" customHeight="1">
      <c r="B679" s="292"/>
      <c r="C679" s="297" t="s">
        <v>8</v>
      </c>
      <c r="D679" s="488"/>
      <c r="E679" s="488"/>
      <c r="F679" s="488"/>
      <c r="G679" s="488"/>
      <c r="H679" s="488"/>
      <c r="I679" s="488"/>
      <c r="J679" s="294"/>
      <c r="K679" s="291"/>
      <c r="L679" s="291"/>
      <c r="M679" s="291"/>
      <c r="N679" s="291"/>
      <c r="O679" s="291"/>
      <c r="P679" s="291"/>
      <c r="Q679" s="294"/>
      <c r="R679" s="298" t="s">
        <v>189</v>
      </c>
      <c r="S679" s="299"/>
    </row>
    <row r="680" spans="2:24" ht="18.75" customHeight="1">
      <c r="B680" s="292"/>
      <c r="C680" s="300" t="s">
        <v>172</v>
      </c>
      <c r="D680" s="488"/>
      <c r="E680" s="488"/>
      <c r="F680" s="488"/>
      <c r="G680" s="488"/>
      <c r="H680" s="488"/>
      <c r="I680" s="488"/>
      <c r="J680" s="294"/>
      <c r="K680" s="291"/>
      <c r="L680" s="291"/>
      <c r="M680" s="291"/>
      <c r="N680" s="291"/>
      <c r="O680" s="291"/>
      <c r="P680" s="291"/>
      <c r="Q680" s="294"/>
      <c r="R680" s="298" t="s">
        <v>191</v>
      </c>
      <c r="S680" s="299"/>
    </row>
    <row r="681" spans="2:24" ht="18.75" customHeight="1">
      <c r="B681" s="292"/>
      <c r="C681" s="300" t="s">
        <v>193</v>
      </c>
      <c r="D681" s="493"/>
      <c r="E681" s="493"/>
      <c r="F681" s="493"/>
      <c r="G681" s="493"/>
      <c r="H681" s="493"/>
      <c r="I681" s="493"/>
      <c r="J681" s="294"/>
      <c r="K681" s="294"/>
      <c r="L681" s="295"/>
      <c r="M681" s="294"/>
      <c r="N681" s="294"/>
      <c r="O681" s="294"/>
      <c r="P681" s="296"/>
      <c r="Q681" s="294"/>
      <c r="R681" s="298" t="s">
        <v>221</v>
      </c>
      <c r="S681" s="299"/>
    </row>
    <row r="682" spans="2:24" ht="12" customHeight="1">
      <c r="B682" s="292"/>
      <c r="C682" s="294"/>
      <c r="D682" s="294"/>
      <c r="E682" s="294"/>
      <c r="F682" s="294"/>
      <c r="G682" s="294"/>
      <c r="H682" s="294"/>
      <c r="I682" s="294"/>
      <c r="J682" s="294"/>
      <c r="K682" s="294"/>
      <c r="L682" s="294"/>
      <c r="M682" s="294"/>
      <c r="N682" s="294"/>
      <c r="O682" s="294"/>
      <c r="P682" s="294"/>
      <c r="Q682" s="294"/>
      <c r="R682" s="294"/>
      <c r="S682" s="294"/>
    </row>
    <row r="683" spans="2:24" s="308" customFormat="1" ht="18.75" customHeight="1">
      <c r="B683" s="301"/>
      <c r="C683" s="302" t="s">
        <v>187</v>
      </c>
      <c r="D683" s="303"/>
      <c r="E683" s="303"/>
      <c r="F683" s="303"/>
      <c r="G683" s="303"/>
      <c r="H683" s="303"/>
      <c r="I683" s="303"/>
      <c r="J683" s="303"/>
      <c r="K683" s="303"/>
      <c r="L683" s="303"/>
      <c r="M683" s="303"/>
      <c r="N683" s="303"/>
      <c r="O683" s="304"/>
      <c r="P683" s="305" t="s">
        <v>188</v>
      </c>
      <c r="Q683" s="306"/>
      <c r="R683" s="494" t="s">
        <v>194</v>
      </c>
      <c r="S683" s="494"/>
      <c r="T683" s="307"/>
      <c r="V683" s="288"/>
      <c r="W683" s="288"/>
      <c r="X683" s="288"/>
    </row>
    <row r="684" spans="2:24" ht="6" customHeight="1">
      <c r="B684" s="292"/>
      <c r="C684" s="294"/>
      <c r="D684" s="294"/>
      <c r="E684" s="294"/>
      <c r="F684" s="294"/>
      <c r="G684" s="294"/>
      <c r="H684" s="294"/>
      <c r="I684" s="294"/>
      <c r="J684" s="294"/>
      <c r="K684" s="294"/>
      <c r="L684" s="294"/>
      <c r="M684" s="294"/>
      <c r="N684" s="294"/>
      <c r="O684" s="294"/>
      <c r="P684" s="294"/>
      <c r="Q684" s="294"/>
      <c r="R684" s="294"/>
      <c r="S684" s="294"/>
    </row>
    <row r="685" spans="2:24" ht="18.75" customHeight="1">
      <c r="B685" s="292"/>
      <c r="C685" s="309" t="s">
        <v>222</v>
      </c>
      <c r="D685" s="310"/>
      <c r="E685" s="310"/>
      <c r="F685" s="310"/>
      <c r="G685" s="310"/>
      <c r="H685" s="310"/>
      <c r="I685" s="310"/>
      <c r="J685" s="310"/>
      <c r="K685" s="310"/>
      <c r="L685" s="310"/>
      <c r="M685" s="310"/>
      <c r="N685" s="310"/>
      <c r="O685" s="311"/>
      <c r="P685" s="312">
        <f>SUM(D685:O685)</f>
        <v>0</v>
      </c>
      <c r="Q685" s="294"/>
      <c r="R685" s="488"/>
      <c r="S685" s="488"/>
    </row>
    <row r="686" spans="2:24" ht="18.75" customHeight="1">
      <c r="B686" s="292"/>
      <c r="C686" s="313" t="s">
        <v>196</v>
      </c>
      <c r="D686" s="155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56"/>
      <c r="P686" s="312">
        <f t="shared" ref="P686:P695" si="84">SUM(D686:O686)</f>
        <v>0</v>
      </c>
      <c r="Q686" s="294"/>
      <c r="R686" s="488"/>
      <c r="S686" s="488"/>
    </row>
    <row r="687" spans="2:24" ht="18.75" customHeight="1">
      <c r="B687" s="292"/>
      <c r="C687" s="314" t="s">
        <v>223</v>
      </c>
      <c r="D687" s="310"/>
      <c r="E687" s="310"/>
      <c r="F687" s="310"/>
      <c r="G687" s="310"/>
      <c r="H687" s="310"/>
      <c r="I687" s="310"/>
      <c r="J687" s="310"/>
      <c r="K687" s="310"/>
      <c r="L687" s="310"/>
      <c r="M687" s="310"/>
      <c r="N687" s="310"/>
      <c r="O687" s="311"/>
      <c r="P687" s="312">
        <f t="shared" si="84"/>
        <v>0</v>
      </c>
      <c r="Q687" s="294"/>
      <c r="R687" s="488"/>
      <c r="S687" s="488"/>
    </row>
    <row r="688" spans="2:24" ht="18.75" customHeight="1">
      <c r="B688" s="292"/>
      <c r="C688" s="313" t="s">
        <v>206</v>
      </c>
      <c r="D688" s="315"/>
      <c r="E688" s="315"/>
      <c r="F688" s="315"/>
      <c r="G688" s="315"/>
      <c r="H688" s="315"/>
      <c r="I688" s="315"/>
      <c r="J688" s="315"/>
      <c r="K688" s="315"/>
      <c r="L688" s="315"/>
      <c r="M688" s="315"/>
      <c r="N688" s="315"/>
      <c r="O688" s="316"/>
      <c r="P688" s="312">
        <f t="shared" si="84"/>
        <v>0</v>
      </c>
      <c r="Q688" s="294"/>
      <c r="R688" s="488"/>
      <c r="S688" s="488"/>
    </row>
    <row r="689" spans="2:20" ht="18.75" customHeight="1">
      <c r="B689" s="292"/>
      <c r="C689" s="313" t="s">
        <v>207</v>
      </c>
      <c r="D689" s="315"/>
      <c r="E689" s="315"/>
      <c r="F689" s="315"/>
      <c r="G689" s="315"/>
      <c r="H689" s="315"/>
      <c r="I689" s="315"/>
      <c r="J689" s="315"/>
      <c r="K689" s="315"/>
      <c r="L689" s="315"/>
      <c r="M689" s="315"/>
      <c r="N689" s="315"/>
      <c r="O689" s="316"/>
      <c r="P689" s="312">
        <f t="shared" si="84"/>
        <v>0</v>
      </c>
      <c r="Q689" s="294"/>
      <c r="R689" s="488"/>
      <c r="S689" s="488"/>
    </row>
    <row r="690" spans="2:20" ht="18.75" customHeight="1">
      <c r="B690" s="292"/>
      <c r="C690" s="313" t="s">
        <v>209</v>
      </c>
      <c r="D690" s="315"/>
      <c r="E690" s="315"/>
      <c r="F690" s="315"/>
      <c r="G690" s="315"/>
      <c r="H690" s="315"/>
      <c r="I690" s="315"/>
      <c r="J690" s="315"/>
      <c r="K690" s="315"/>
      <c r="L690" s="315"/>
      <c r="M690" s="315"/>
      <c r="N690" s="315"/>
      <c r="O690" s="316"/>
      <c r="P690" s="312">
        <f t="shared" si="84"/>
        <v>0</v>
      </c>
      <c r="Q690" s="294"/>
      <c r="R690" s="488"/>
      <c r="S690" s="488"/>
    </row>
    <row r="691" spans="2:20" ht="18.75" customHeight="1">
      <c r="B691" s="292"/>
      <c r="C691" s="313" t="s">
        <v>210</v>
      </c>
      <c r="D691" s="315"/>
      <c r="E691" s="315"/>
      <c r="F691" s="315"/>
      <c r="G691" s="315"/>
      <c r="H691" s="315"/>
      <c r="I691" s="315"/>
      <c r="J691" s="315"/>
      <c r="K691" s="315"/>
      <c r="L691" s="315"/>
      <c r="M691" s="315"/>
      <c r="N691" s="315"/>
      <c r="O691" s="316"/>
      <c r="P691" s="312">
        <f t="shared" si="84"/>
        <v>0</v>
      </c>
      <c r="Q691" s="294"/>
      <c r="R691" s="488"/>
      <c r="S691" s="488"/>
    </row>
    <row r="692" spans="2:20" ht="18.75" customHeight="1">
      <c r="B692" s="292"/>
      <c r="C692" s="313" t="s">
        <v>211</v>
      </c>
      <c r="D692" s="315"/>
      <c r="E692" s="315"/>
      <c r="F692" s="315"/>
      <c r="G692" s="315"/>
      <c r="H692" s="315"/>
      <c r="I692" s="315"/>
      <c r="J692" s="315"/>
      <c r="K692" s="315"/>
      <c r="L692" s="315"/>
      <c r="M692" s="315"/>
      <c r="N692" s="315"/>
      <c r="O692" s="316"/>
      <c r="P692" s="312">
        <f t="shared" si="84"/>
        <v>0</v>
      </c>
      <c r="Q692" s="294"/>
      <c r="R692" s="488"/>
      <c r="S692" s="488"/>
    </row>
    <row r="693" spans="2:20" ht="18.75" customHeight="1">
      <c r="B693" s="292"/>
      <c r="C693" s="313" t="s">
        <v>212</v>
      </c>
      <c r="D693" s="315"/>
      <c r="E693" s="315"/>
      <c r="F693" s="315"/>
      <c r="G693" s="315"/>
      <c r="H693" s="315"/>
      <c r="I693" s="315"/>
      <c r="J693" s="315"/>
      <c r="K693" s="315"/>
      <c r="L693" s="315"/>
      <c r="M693" s="315"/>
      <c r="N693" s="315"/>
      <c r="O693" s="316"/>
      <c r="P693" s="312">
        <f t="shared" si="84"/>
        <v>0</v>
      </c>
      <c r="Q693" s="294"/>
      <c r="R693" s="488"/>
      <c r="S693" s="488"/>
    </row>
    <row r="694" spans="2:20" ht="18.75" customHeight="1">
      <c r="B694" s="292"/>
      <c r="C694" s="317" t="s">
        <v>224</v>
      </c>
      <c r="D694" s="318"/>
      <c r="E694" s="318"/>
      <c r="F694" s="318"/>
      <c r="G694" s="318"/>
      <c r="H694" s="318"/>
      <c r="I694" s="318"/>
      <c r="J694" s="318"/>
      <c r="K694" s="318"/>
      <c r="L694" s="318"/>
      <c r="M694" s="318"/>
      <c r="N694" s="318"/>
      <c r="O694" s="319"/>
      <c r="P694" s="320">
        <f t="shared" si="84"/>
        <v>0</v>
      </c>
      <c r="Q694" s="294"/>
      <c r="R694" s="489"/>
      <c r="S694" s="489"/>
    </row>
    <row r="695" spans="2:20" ht="18.75" customHeight="1">
      <c r="B695" s="292"/>
      <c r="C695" s="321" t="s">
        <v>216</v>
      </c>
      <c r="D695" s="322">
        <f>SUBTOTAL(9,D685:D694)</f>
        <v>0</v>
      </c>
      <c r="E695" s="322">
        <f t="shared" ref="E695:O695" si="85">SUBTOTAL(9,E685:E694)</f>
        <v>0</v>
      </c>
      <c r="F695" s="322">
        <f t="shared" si="85"/>
        <v>0</v>
      </c>
      <c r="G695" s="322">
        <f t="shared" si="85"/>
        <v>0</v>
      </c>
      <c r="H695" s="322">
        <f t="shared" si="85"/>
        <v>0</v>
      </c>
      <c r="I695" s="322">
        <f t="shared" si="85"/>
        <v>0</v>
      </c>
      <c r="J695" s="322">
        <f t="shared" si="85"/>
        <v>0</v>
      </c>
      <c r="K695" s="322">
        <f t="shared" si="85"/>
        <v>0</v>
      </c>
      <c r="L695" s="322">
        <f t="shared" si="85"/>
        <v>0</v>
      </c>
      <c r="M695" s="322">
        <f t="shared" si="85"/>
        <v>0</v>
      </c>
      <c r="N695" s="322">
        <f t="shared" si="85"/>
        <v>0</v>
      </c>
      <c r="O695" s="323">
        <f t="shared" si="85"/>
        <v>0</v>
      </c>
      <c r="P695" s="324">
        <f t="shared" si="84"/>
        <v>0</v>
      </c>
      <c r="Q695" s="294"/>
      <c r="R695" s="490"/>
      <c r="S695" s="490"/>
    </row>
    <row r="696" spans="2:20" ht="6" customHeight="1">
      <c r="B696" s="292"/>
      <c r="C696" s="294"/>
      <c r="D696" s="294"/>
      <c r="E696" s="294"/>
      <c r="F696" s="294"/>
      <c r="G696" s="294"/>
      <c r="H696" s="294"/>
      <c r="I696" s="294"/>
      <c r="J696" s="294"/>
      <c r="K696" s="294"/>
      <c r="L696" s="294"/>
      <c r="M696" s="294"/>
      <c r="N696" s="294"/>
      <c r="O696" s="294"/>
      <c r="P696" s="294"/>
      <c r="Q696" s="294"/>
      <c r="R696" s="325"/>
      <c r="S696" s="325"/>
    </row>
    <row r="697" spans="2:20" ht="18.75" customHeight="1">
      <c r="B697" s="326"/>
      <c r="C697" s="313" t="s">
        <v>217</v>
      </c>
      <c r="D697" s="327"/>
      <c r="E697" s="327"/>
      <c r="F697" s="327"/>
      <c r="G697" s="327"/>
      <c r="H697" s="327"/>
      <c r="I697" s="327"/>
      <c r="J697" s="327"/>
      <c r="K697" s="327"/>
      <c r="L697" s="327"/>
      <c r="M697" s="327"/>
      <c r="N697" s="327"/>
      <c r="O697" s="328"/>
      <c r="P697" s="329">
        <f t="shared" ref="P697:P698" si="86">SUM(D697:O697)</f>
        <v>0</v>
      </c>
      <c r="Q697" s="294"/>
      <c r="R697" s="488"/>
      <c r="S697" s="488"/>
    </row>
    <row r="698" spans="2:20" ht="18.75" customHeight="1">
      <c r="B698" s="326"/>
      <c r="C698" s="313" t="s">
        <v>218</v>
      </c>
      <c r="D698" s="327"/>
      <c r="E698" s="327"/>
      <c r="F698" s="327"/>
      <c r="G698" s="327"/>
      <c r="H698" s="327"/>
      <c r="I698" s="327"/>
      <c r="J698" s="327"/>
      <c r="K698" s="327"/>
      <c r="L698" s="327"/>
      <c r="M698" s="327"/>
      <c r="N698" s="330"/>
      <c r="O698" s="331"/>
      <c r="P698" s="332">
        <f t="shared" si="86"/>
        <v>0</v>
      </c>
      <c r="Q698" s="294"/>
      <c r="R698" s="489"/>
      <c r="S698" s="489"/>
    </row>
    <row r="699" spans="2:20" s="308" customFormat="1" ht="18.75" customHeight="1">
      <c r="B699" s="301"/>
      <c r="C699" s="333"/>
      <c r="D699" s="334"/>
      <c r="E699" s="334"/>
      <c r="F699" s="334"/>
      <c r="G699" s="334"/>
      <c r="H699" s="334"/>
      <c r="I699" s="334"/>
      <c r="J699" s="334"/>
      <c r="K699" s="334"/>
      <c r="L699" s="334"/>
      <c r="M699" s="334"/>
      <c r="N699" s="491" t="s">
        <v>219</v>
      </c>
      <c r="O699" s="491"/>
      <c r="P699" s="335">
        <f>ROUND(IF(P697*P698=0,0,P695/P697*P698),2)</f>
        <v>0</v>
      </c>
      <c r="Q699" s="306"/>
      <c r="R699" s="492"/>
      <c r="S699" s="492"/>
      <c r="T699" s="307"/>
    </row>
    <row r="700" spans="2:20" ht="30" customHeight="1">
      <c r="C700" s="294"/>
      <c r="D700" s="294"/>
      <c r="E700" s="294"/>
      <c r="F700" s="294"/>
      <c r="G700" s="294"/>
      <c r="H700" s="294"/>
      <c r="I700" s="294"/>
      <c r="J700" s="294"/>
      <c r="K700" s="294"/>
      <c r="L700" s="294"/>
      <c r="M700" s="294"/>
      <c r="N700" s="294"/>
      <c r="O700" s="294"/>
      <c r="P700" s="294"/>
      <c r="Q700" s="294"/>
      <c r="R700" s="294"/>
      <c r="S700" s="294"/>
    </row>
    <row r="701" spans="2:20" ht="18.75" customHeight="1">
      <c r="B701" s="292"/>
      <c r="C701" s="293" t="s">
        <v>183</v>
      </c>
      <c r="D701" s="495"/>
      <c r="E701" s="495"/>
      <c r="F701" s="495"/>
      <c r="G701" s="495"/>
      <c r="H701" s="495"/>
      <c r="I701" s="495"/>
      <c r="J701" s="294"/>
      <c r="K701" s="294"/>
      <c r="L701" s="295"/>
      <c r="M701" s="294"/>
      <c r="N701" s="294"/>
      <c r="O701" s="294"/>
      <c r="P701" s="296"/>
      <c r="Q701" s="294"/>
      <c r="R701" s="296"/>
      <c r="S701" s="296"/>
    </row>
    <row r="702" spans="2:20" ht="18.75" customHeight="1">
      <c r="B702" s="292"/>
      <c r="C702" s="297" t="s">
        <v>184</v>
      </c>
      <c r="D702" s="488"/>
      <c r="E702" s="488"/>
      <c r="F702" s="488"/>
      <c r="G702" s="488"/>
      <c r="H702" s="488"/>
      <c r="I702" s="488"/>
      <c r="J702" s="294"/>
      <c r="K702" s="291"/>
      <c r="L702" s="291"/>
      <c r="M702" s="291"/>
      <c r="N702" s="291"/>
      <c r="O702" s="291"/>
      <c r="P702" s="291"/>
      <c r="Q702" s="294"/>
      <c r="R702" s="496" t="s">
        <v>185</v>
      </c>
      <c r="S702" s="496"/>
    </row>
    <row r="703" spans="2:20" ht="18.75" customHeight="1">
      <c r="B703" s="292"/>
      <c r="C703" s="297" t="s">
        <v>8</v>
      </c>
      <c r="D703" s="488"/>
      <c r="E703" s="488"/>
      <c r="F703" s="488"/>
      <c r="G703" s="488"/>
      <c r="H703" s="488"/>
      <c r="I703" s="488"/>
      <c r="J703" s="294"/>
      <c r="K703" s="291"/>
      <c r="L703" s="291"/>
      <c r="M703" s="291"/>
      <c r="N703" s="291"/>
      <c r="O703" s="291"/>
      <c r="P703" s="291"/>
      <c r="Q703" s="294"/>
      <c r="R703" s="298" t="s">
        <v>189</v>
      </c>
      <c r="S703" s="299"/>
    </row>
    <row r="704" spans="2:20" ht="18.75" customHeight="1">
      <c r="B704" s="292"/>
      <c r="C704" s="300" t="s">
        <v>172</v>
      </c>
      <c r="D704" s="488"/>
      <c r="E704" s="488"/>
      <c r="F704" s="488"/>
      <c r="G704" s="488"/>
      <c r="H704" s="488"/>
      <c r="I704" s="488"/>
      <c r="J704" s="294"/>
      <c r="K704" s="291"/>
      <c r="L704" s="291"/>
      <c r="M704" s="291"/>
      <c r="N704" s="291"/>
      <c r="O704" s="291"/>
      <c r="P704" s="291"/>
      <c r="Q704" s="294"/>
      <c r="R704" s="298" t="s">
        <v>191</v>
      </c>
      <c r="S704" s="299"/>
    </row>
    <row r="705" spans="2:24" ht="18.75" customHeight="1">
      <c r="B705" s="292"/>
      <c r="C705" s="300" t="s">
        <v>193</v>
      </c>
      <c r="D705" s="493"/>
      <c r="E705" s="493"/>
      <c r="F705" s="493"/>
      <c r="G705" s="493"/>
      <c r="H705" s="493"/>
      <c r="I705" s="493"/>
      <c r="J705" s="294"/>
      <c r="K705" s="294"/>
      <c r="L705" s="295"/>
      <c r="M705" s="294"/>
      <c r="N705" s="294"/>
      <c r="O705" s="294"/>
      <c r="P705" s="296"/>
      <c r="Q705" s="294"/>
      <c r="R705" s="298" t="s">
        <v>221</v>
      </c>
      <c r="S705" s="299"/>
    </row>
    <row r="706" spans="2:24" ht="12" customHeight="1">
      <c r="B706" s="292"/>
      <c r="C706" s="294"/>
      <c r="D706" s="294"/>
      <c r="E706" s="294"/>
      <c r="F706" s="294"/>
      <c r="G706" s="294"/>
      <c r="H706" s="294"/>
      <c r="I706" s="294"/>
      <c r="J706" s="294"/>
      <c r="K706" s="294"/>
      <c r="L706" s="294"/>
      <c r="M706" s="294"/>
      <c r="N706" s="294"/>
      <c r="O706" s="294"/>
      <c r="P706" s="294"/>
      <c r="Q706" s="294"/>
      <c r="R706" s="294"/>
      <c r="S706" s="294"/>
    </row>
    <row r="707" spans="2:24" s="308" customFormat="1" ht="18.75" customHeight="1">
      <c r="B707" s="301"/>
      <c r="C707" s="302" t="s">
        <v>187</v>
      </c>
      <c r="D707" s="303"/>
      <c r="E707" s="303"/>
      <c r="F707" s="303"/>
      <c r="G707" s="303"/>
      <c r="H707" s="303"/>
      <c r="I707" s="303"/>
      <c r="J707" s="303"/>
      <c r="K707" s="303"/>
      <c r="L707" s="303"/>
      <c r="M707" s="303"/>
      <c r="N707" s="303"/>
      <c r="O707" s="304"/>
      <c r="P707" s="305" t="s">
        <v>188</v>
      </c>
      <c r="Q707" s="306"/>
      <c r="R707" s="494" t="s">
        <v>194</v>
      </c>
      <c r="S707" s="494"/>
      <c r="T707" s="307"/>
      <c r="V707" s="288"/>
      <c r="W707" s="288"/>
      <c r="X707" s="288"/>
    </row>
    <row r="708" spans="2:24" ht="6" customHeight="1">
      <c r="B708" s="292"/>
      <c r="C708" s="294"/>
      <c r="D708" s="294"/>
      <c r="E708" s="294"/>
      <c r="F708" s="294"/>
      <c r="G708" s="294"/>
      <c r="H708" s="294"/>
      <c r="I708" s="294"/>
      <c r="J708" s="294"/>
      <c r="K708" s="294"/>
      <c r="L708" s="294"/>
      <c r="M708" s="294"/>
      <c r="N708" s="294"/>
      <c r="O708" s="294"/>
      <c r="P708" s="294"/>
      <c r="Q708" s="294"/>
      <c r="R708" s="294"/>
      <c r="S708" s="294"/>
    </row>
    <row r="709" spans="2:24" ht="18.75" customHeight="1">
      <c r="B709" s="292"/>
      <c r="C709" s="309" t="s">
        <v>222</v>
      </c>
      <c r="D709" s="310"/>
      <c r="E709" s="310"/>
      <c r="F709" s="310"/>
      <c r="G709" s="310"/>
      <c r="H709" s="310"/>
      <c r="I709" s="310"/>
      <c r="J709" s="310"/>
      <c r="K709" s="310"/>
      <c r="L709" s="310"/>
      <c r="M709" s="310"/>
      <c r="N709" s="310"/>
      <c r="O709" s="311"/>
      <c r="P709" s="312">
        <f>SUM(D709:O709)</f>
        <v>0</v>
      </c>
      <c r="Q709" s="294"/>
      <c r="R709" s="488"/>
      <c r="S709" s="488"/>
    </row>
    <row r="710" spans="2:24" ht="18.75" customHeight="1">
      <c r="B710" s="292"/>
      <c r="C710" s="313" t="s">
        <v>196</v>
      </c>
      <c r="D710" s="155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56"/>
      <c r="P710" s="312">
        <f t="shared" ref="P710:P719" si="87">SUM(D710:O710)</f>
        <v>0</v>
      </c>
      <c r="Q710" s="294"/>
      <c r="R710" s="488"/>
      <c r="S710" s="488"/>
    </row>
    <row r="711" spans="2:24" ht="18.75" customHeight="1">
      <c r="B711" s="292"/>
      <c r="C711" s="314" t="s">
        <v>223</v>
      </c>
      <c r="D711" s="310"/>
      <c r="E711" s="310"/>
      <c r="F711" s="310"/>
      <c r="G711" s="310"/>
      <c r="H711" s="310"/>
      <c r="I711" s="310"/>
      <c r="J711" s="310"/>
      <c r="K711" s="310"/>
      <c r="L711" s="310"/>
      <c r="M711" s="310"/>
      <c r="N711" s="310"/>
      <c r="O711" s="311"/>
      <c r="P711" s="312">
        <f t="shared" si="87"/>
        <v>0</v>
      </c>
      <c r="Q711" s="294"/>
      <c r="R711" s="488"/>
      <c r="S711" s="488"/>
    </row>
    <row r="712" spans="2:24" ht="18.75" customHeight="1">
      <c r="B712" s="292"/>
      <c r="C712" s="313" t="s">
        <v>206</v>
      </c>
      <c r="D712" s="315"/>
      <c r="E712" s="315"/>
      <c r="F712" s="315"/>
      <c r="G712" s="315"/>
      <c r="H712" s="315"/>
      <c r="I712" s="315"/>
      <c r="J712" s="315"/>
      <c r="K712" s="315"/>
      <c r="L712" s="315"/>
      <c r="M712" s="315"/>
      <c r="N712" s="315"/>
      <c r="O712" s="316"/>
      <c r="P712" s="312">
        <f t="shared" si="87"/>
        <v>0</v>
      </c>
      <c r="Q712" s="294"/>
      <c r="R712" s="488"/>
      <c r="S712" s="488"/>
    </row>
    <row r="713" spans="2:24" ht="18.75" customHeight="1">
      <c r="B713" s="292"/>
      <c r="C713" s="313" t="s">
        <v>207</v>
      </c>
      <c r="D713" s="315"/>
      <c r="E713" s="315"/>
      <c r="F713" s="315"/>
      <c r="G713" s="315"/>
      <c r="H713" s="315"/>
      <c r="I713" s="315"/>
      <c r="J713" s="315"/>
      <c r="K713" s="315"/>
      <c r="L713" s="315"/>
      <c r="M713" s="315"/>
      <c r="N713" s="315"/>
      <c r="O713" s="316"/>
      <c r="P713" s="312">
        <f t="shared" si="87"/>
        <v>0</v>
      </c>
      <c r="Q713" s="294"/>
      <c r="R713" s="488"/>
      <c r="S713" s="488"/>
    </row>
    <row r="714" spans="2:24" ht="18.75" customHeight="1">
      <c r="B714" s="292"/>
      <c r="C714" s="313" t="s">
        <v>209</v>
      </c>
      <c r="D714" s="315"/>
      <c r="E714" s="315"/>
      <c r="F714" s="315"/>
      <c r="G714" s="315"/>
      <c r="H714" s="315"/>
      <c r="I714" s="315"/>
      <c r="J714" s="315"/>
      <c r="K714" s="315"/>
      <c r="L714" s="315"/>
      <c r="M714" s="315"/>
      <c r="N714" s="315"/>
      <c r="O714" s="316"/>
      <c r="P714" s="312">
        <f t="shared" si="87"/>
        <v>0</v>
      </c>
      <c r="Q714" s="294"/>
      <c r="R714" s="488"/>
      <c r="S714" s="488"/>
    </row>
    <row r="715" spans="2:24" ht="18.75" customHeight="1">
      <c r="B715" s="292"/>
      <c r="C715" s="313" t="s">
        <v>210</v>
      </c>
      <c r="D715" s="315"/>
      <c r="E715" s="315"/>
      <c r="F715" s="315"/>
      <c r="G715" s="315"/>
      <c r="H715" s="315"/>
      <c r="I715" s="315"/>
      <c r="J715" s="315"/>
      <c r="K715" s="315"/>
      <c r="L715" s="315"/>
      <c r="M715" s="315"/>
      <c r="N715" s="315"/>
      <c r="O715" s="316"/>
      <c r="P715" s="312">
        <f t="shared" si="87"/>
        <v>0</v>
      </c>
      <c r="Q715" s="294"/>
      <c r="R715" s="488"/>
      <c r="S715" s="488"/>
    </row>
    <row r="716" spans="2:24" ht="18.75" customHeight="1">
      <c r="B716" s="292"/>
      <c r="C716" s="313" t="s">
        <v>211</v>
      </c>
      <c r="D716" s="315"/>
      <c r="E716" s="315"/>
      <c r="F716" s="315"/>
      <c r="G716" s="315"/>
      <c r="H716" s="315"/>
      <c r="I716" s="315"/>
      <c r="J716" s="315"/>
      <c r="K716" s="315"/>
      <c r="L716" s="315"/>
      <c r="M716" s="315"/>
      <c r="N716" s="315"/>
      <c r="O716" s="316"/>
      <c r="P716" s="312">
        <f t="shared" si="87"/>
        <v>0</v>
      </c>
      <c r="Q716" s="294"/>
      <c r="R716" s="488"/>
      <c r="S716" s="488"/>
    </row>
    <row r="717" spans="2:24" ht="18.75" customHeight="1">
      <c r="B717" s="292"/>
      <c r="C717" s="313" t="s">
        <v>212</v>
      </c>
      <c r="D717" s="315"/>
      <c r="E717" s="315"/>
      <c r="F717" s="315"/>
      <c r="G717" s="315"/>
      <c r="H717" s="315"/>
      <c r="I717" s="315"/>
      <c r="J717" s="315"/>
      <c r="K717" s="315"/>
      <c r="L717" s="315"/>
      <c r="M717" s="315"/>
      <c r="N717" s="315"/>
      <c r="O717" s="316"/>
      <c r="P717" s="312">
        <f t="shared" si="87"/>
        <v>0</v>
      </c>
      <c r="Q717" s="294"/>
      <c r="R717" s="488"/>
      <c r="S717" s="488"/>
    </row>
    <row r="718" spans="2:24" ht="18.75" customHeight="1">
      <c r="B718" s="292"/>
      <c r="C718" s="317" t="s">
        <v>224</v>
      </c>
      <c r="D718" s="318"/>
      <c r="E718" s="318"/>
      <c r="F718" s="318"/>
      <c r="G718" s="318"/>
      <c r="H718" s="318"/>
      <c r="I718" s="318"/>
      <c r="J718" s="318"/>
      <c r="K718" s="318"/>
      <c r="L718" s="318"/>
      <c r="M718" s="318"/>
      <c r="N718" s="318"/>
      <c r="O718" s="319"/>
      <c r="P718" s="320">
        <f t="shared" si="87"/>
        <v>0</v>
      </c>
      <c r="Q718" s="294"/>
      <c r="R718" s="489"/>
      <c r="S718" s="489"/>
    </row>
    <row r="719" spans="2:24" ht="18.75" customHeight="1">
      <c r="B719" s="292"/>
      <c r="C719" s="321" t="s">
        <v>216</v>
      </c>
      <c r="D719" s="322">
        <f>SUBTOTAL(9,D709:D718)</f>
        <v>0</v>
      </c>
      <c r="E719" s="322">
        <f t="shared" ref="E719:O719" si="88">SUBTOTAL(9,E709:E718)</f>
        <v>0</v>
      </c>
      <c r="F719" s="322">
        <f t="shared" si="88"/>
        <v>0</v>
      </c>
      <c r="G719" s="322">
        <f t="shared" si="88"/>
        <v>0</v>
      </c>
      <c r="H719" s="322">
        <f t="shared" si="88"/>
        <v>0</v>
      </c>
      <c r="I719" s="322">
        <f t="shared" si="88"/>
        <v>0</v>
      </c>
      <c r="J719" s="322">
        <f t="shared" si="88"/>
        <v>0</v>
      </c>
      <c r="K719" s="322">
        <f t="shared" si="88"/>
        <v>0</v>
      </c>
      <c r="L719" s="322">
        <f t="shared" si="88"/>
        <v>0</v>
      </c>
      <c r="M719" s="322">
        <f t="shared" si="88"/>
        <v>0</v>
      </c>
      <c r="N719" s="322">
        <f t="shared" si="88"/>
        <v>0</v>
      </c>
      <c r="O719" s="323">
        <f t="shared" si="88"/>
        <v>0</v>
      </c>
      <c r="P719" s="324">
        <f t="shared" si="87"/>
        <v>0</v>
      </c>
      <c r="Q719" s="294"/>
      <c r="R719" s="490"/>
      <c r="S719" s="490"/>
    </row>
    <row r="720" spans="2:24" ht="6" customHeight="1">
      <c r="B720" s="292"/>
      <c r="C720" s="294"/>
      <c r="D720" s="294"/>
      <c r="E720" s="294"/>
      <c r="F720" s="294"/>
      <c r="G720" s="294"/>
      <c r="H720" s="294"/>
      <c r="I720" s="294"/>
      <c r="J720" s="294"/>
      <c r="K720" s="294"/>
      <c r="L720" s="294"/>
      <c r="M720" s="294"/>
      <c r="N720" s="294"/>
      <c r="O720" s="294"/>
      <c r="P720" s="294"/>
      <c r="Q720" s="294"/>
      <c r="R720" s="325"/>
      <c r="S720" s="325"/>
    </row>
    <row r="721" spans="2:24" ht="18.75" customHeight="1">
      <c r="B721" s="326"/>
      <c r="C721" s="313" t="s">
        <v>217</v>
      </c>
      <c r="D721" s="327"/>
      <c r="E721" s="327"/>
      <c r="F721" s="327"/>
      <c r="G721" s="327"/>
      <c r="H721" s="327"/>
      <c r="I721" s="327"/>
      <c r="J721" s="327"/>
      <c r="K721" s="327"/>
      <c r="L721" s="327"/>
      <c r="M721" s="327"/>
      <c r="N721" s="327"/>
      <c r="O721" s="328"/>
      <c r="P721" s="329">
        <f t="shared" ref="P721:P722" si="89">SUM(D721:O721)</f>
        <v>0</v>
      </c>
      <c r="Q721" s="294"/>
      <c r="R721" s="488"/>
      <c r="S721" s="488"/>
    </row>
    <row r="722" spans="2:24" ht="18.75" customHeight="1">
      <c r="B722" s="326"/>
      <c r="C722" s="313" t="s">
        <v>218</v>
      </c>
      <c r="D722" s="327"/>
      <c r="E722" s="327"/>
      <c r="F722" s="327"/>
      <c r="G722" s="327"/>
      <c r="H722" s="327"/>
      <c r="I722" s="327"/>
      <c r="J722" s="327"/>
      <c r="K722" s="327"/>
      <c r="L722" s="327"/>
      <c r="M722" s="327"/>
      <c r="N722" s="330"/>
      <c r="O722" s="331"/>
      <c r="P722" s="332">
        <f t="shared" si="89"/>
        <v>0</v>
      </c>
      <c r="Q722" s="294"/>
      <c r="R722" s="489"/>
      <c r="S722" s="489"/>
    </row>
    <row r="723" spans="2:24" s="308" customFormat="1" ht="18.75" customHeight="1">
      <c r="B723" s="301"/>
      <c r="C723" s="333"/>
      <c r="D723" s="334"/>
      <c r="E723" s="334"/>
      <c r="F723" s="334"/>
      <c r="G723" s="334"/>
      <c r="H723" s="334"/>
      <c r="I723" s="334"/>
      <c r="J723" s="334"/>
      <c r="K723" s="334"/>
      <c r="L723" s="334"/>
      <c r="M723" s="334"/>
      <c r="N723" s="491" t="s">
        <v>219</v>
      </c>
      <c r="O723" s="491"/>
      <c r="P723" s="335">
        <f>ROUND(IF(P721*P722=0,0,P719/P721*P722),2)</f>
        <v>0</v>
      </c>
      <c r="Q723" s="306"/>
      <c r="R723" s="492"/>
      <c r="S723" s="492"/>
      <c r="T723" s="307"/>
    </row>
    <row r="724" spans="2:24" ht="30" customHeight="1">
      <c r="C724" s="294"/>
      <c r="D724" s="294"/>
      <c r="E724" s="294"/>
      <c r="F724" s="294"/>
      <c r="G724" s="294"/>
      <c r="H724" s="294"/>
      <c r="I724" s="294"/>
      <c r="J724" s="294"/>
      <c r="K724" s="294"/>
      <c r="L724" s="294"/>
      <c r="M724" s="294"/>
      <c r="N724" s="294"/>
      <c r="O724" s="294"/>
      <c r="P724" s="294"/>
      <c r="Q724" s="294"/>
      <c r="R724" s="294"/>
      <c r="S724" s="294"/>
    </row>
    <row r="725" spans="2:24" ht="18.75" customHeight="1">
      <c r="B725" s="292"/>
      <c r="C725" s="293" t="s">
        <v>183</v>
      </c>
      <c r="D725" s="495"/>
      <c r="E725" s="495"/>
      <c r="F725" s="495"/>
      <c r="G725" s="495"/>
      <c r="H725" s="495"/>
      <c r="I725" s="495"/>
      <c r="J725" s="294"/>
      <c r="K725" s="294"/>
      <c r="L725" s="295"/>
      <c r="M725" s="294"/>
      <c r="N725" s="294"/>
      <c r="O725" s="294"/>
      <c r="P725" s="296"/>
      <c r="Q725" s="294"/>
      <c r="R725" s="296"/>
      <c r="S725" s="296"/>
    </row>
    <row r="726" spans="2:24" ht="18.75" customHeight="1">
      <c r="B726" s="292"/>
      <c r="C726" s="297" t="s">
        <v>184</v>
      </c>
      <c r="D726" s="488"/>
      <c r="E726" s="488"/>
      <c r="F726" s="488"/>
      <c r="G726" s="488"/>
      <c r="H726" s="488"/>
      <c r="I726" s="488"/>
      <c r="J726" s="294"/>
      <c r="K726" s="291"/>
      <c r="L726" s="291"/>
      <c r="M726" s="291"/>
      <c r="N726" s="291"/>
      <c r="O726" s="291"/>
      <c r="P726" s="291"/>
      <c r="Q726" s="294"/>
      <c r="R726" s="496" t="s">
        <v>185</v>
      </c>
      <c r="S726" s="496"/>
    </row>
    <row r="727" spans="2:24" ht="18.75" customHeight="1">
      <c r="B727" s="292"/>
      <c r="C727" s="297" t="s">
        <v>8</v>
      </c>
      <c r="D727" s="488"/>
      <c r="E727" s="488"/>
      <c r="F727" s="488"/>
      <c r="G727" s="488"/>
      <c r="H727" s="488"/>
      <c r="I727" s="488"/>
      <c r="J727" s="294"/>
      <c r="K727" s="291"/>
      <c r="L727" s="291"/>
      <c r="M727" s="291"/>
      <c r="N727" s="291"/>
      <c r="O727" s="291"/>
      <c r="P727" s="291"/>
      <c r="Q727" s="294"/>
      <c r="R727" s="298" t="s">
        <v>189</v>
      </c>
      <c r="S727" s="299"/>
    </row>
    <row r="728" spans="2:24" ht="18.75" customHeight="1">
      <c r="B728" s="292"/>
      <c r="C728" s="300" t="s">
        <v>172</v>
      </c>
      <c r="D728" s="488"/>
      <c r="E728" s="488"/>
      <c r="F728" s="488"/>
      <c r="G728" s="488"/>
      <c r="H728" s="488"/>
      <c r="I728" s="488"/>
      <c r="J728" s="294"/>
      <c r="K728" s="291"/>
      <c r="L728" s="291"/>
      <c r="M728" s="291"/>
      <c r="N728" s="291"/>
      <c r="O728" s="291"/>
      <c r="P728" s="291"/>
      <c r="Q728" s="294"/>
      <c r="R728" s="298" t="s">
        <v>191</v>
      </c>
      <c r="S728" s="299"/>
    </row>
    <row r="729" spans="2:24" ht="18.75" customHeight="1">
      <c r="B729" s="292"/>
      <c r="C729" s="300" t="s">
        <v>193</v>
      </c>
      <c r="D729" s="493"/>
      <c r="E729" s="493"/>
      <c r="F729" s="493"/>
      <c r="G729" s="493"/>
      <c r="H729" s="493"/>
      <c r="I729" s="493"/>
      <c r="J729" s="294"/>
      <c r="K729" s="294"/>
      <c r="L729" s="295"/>
      <c r="M729" s="294"/>
      <c r="N729" s="294"/>
      <c r="O729" s="294"/>
      <c r="P729" s="296"/>
      <c r="Q729" s="294"/>
      <c r="R729" s="298" t="s">
        <v>221</v>
      </c>
      <c r="S729" s="299"/>
    </row>
    <row r="730" spans="2:24" ht="12" customHeight="1">
      <c r="B730" s="292"/>
      <c r="C730" s="294"/>
      <c r="D730" s="294"/>
      <c r="E730" s="294"/>
      <c r="F730" s="294"/>
      <c r="G730" s="294"/>
      <c r="H730" s="294"/>
      <c r="I730" s="294"/>
      <c r="J730" s="294"/>
      <c r="K730" s="294"/>
      <c r="L730" s="294"/>
      <c r="M730" s="294"/>
      <c r="N730" s="294"/>
      <c r="O730" s="294"/>
      <c r="P730" s="294"/>
      <c r="Q730" s="294"/>
      <c r="R730" s="294"/>
      <c r="S730" s="294"/>
    </row>
    <row r="731" spans="2:24" s="308" customFormat="1" ht="18.75" customHeight="1">
      <c r="B731" s="301"/>
      <c r="C731" s="302" t="s">
        <v>187</v>
      </c>
      <c r="D731" s="303"/>
      <c r="E731" s="303"/>
      <c r="F731" s="303"/>
      <c r="G731" s="303"/>
      <c r="H731" s="303"/>
      <c r="I731" s="303"/>
      <c r="J731" s="303"/>
      <c r="K731" s="303"/>
      <c r="L731" s="303"/>
      <c r="M731" s="303"/>
      <c r="N731" s="303"/>
      <c r="O731" s="304"/>
      <c r="P731" s="305" t="s">
        <v>188</v>
      </c>
      <c r="Q731" s="306"/>
      <c r="R731" s="494" t="s">
        <v>194</v>
      </c>
      <c r="S731" s="494"/>
      <c r="T731" s="307"/>
      <c r="V731" s="288"/>
      <c r="W731" s="288"/>
      <c r="X731" s="288"/>
    </row>
    <row r="732" spans="2:24" ht="6" customHeight="1">
      <c r="B732" s="292"/>
      <c r="C732" s="294"/>
      <c r="D732" s="294"/>
      <c r="E732" s="294"/>
      <c r="F732" s="294"/>
      <c r="G732" s="294"/>
      <c r="H732" s="294"/>
      <c r="I732" s="294"/>
      <c r="J732" s="294"/>
      <c r="K732" s="294"/>
      <c r="L732" s="294"/>
      <c r="M732" s="294"/>
      <c r="N732" s="294"/>
      <c r="O732" s="294"/>
      <c r="P732" s="294"/>
      <c r="Q732" s="294"/>
      <c r="R732" s="294"/>
      <c r="S732" s="294"/>
    </row>
    <row r="733" spans="2:24" ht="18.75" customHeight="1">
      <c r="B733" s="292"/>
      <c r="C733" s="309" t="s">
        <v>222</v>
      </c>
      <c r="D733" s="310"/>
      <c r="E733" s="310"/>
      <c r="F733" s="310"/>
      <c r="G733" s="310"/>
      <c r="H733" s="310"/>
      <c r="I733" s="310"/>
      <c r="J733" s="310"/>
      <c r="K733" s="310"/>
      <c r="L733" s="310"/>
      <c r="M733" s="310"/>
      <c r="N733" s="310"/>
      <c r="O733" s="311"/>
      <c r="P733" s="312">
        <f>SUM(D733:O733)</f>
        <v>0</v>
      </c>
      <c r="Q733" s="294"/>
      <c r="R733" s="488"/>
      <c r="S733" s="488"/>
    </row>
    <row r="734" spans="2:24" ht="18.75" customHeight="1">
      <c r="B734" s="292"/>
      <c r="C734" s="313" t="s">
        <v>196</v>
      </c>
      <c r="D734" s="155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56"/>
      <c r="P734" s="312">
        <f t="shared" ref="P734:P743" si="90">SUM(D734:O734)</f>
        <v>0</v>
      </c>
      <c r="Q734" s="294"/>
      <c r="R734" s="488"/>
      <c r="S734" s="488"/>
    </row>
    <row r="735" spans="2:24" ht="18.75" customHeight="1">
      <c r="B735" s="292"/>
      <c r="C735" s="314" t="s">
        <v>223</v>
      </c>
      <c r="D735" s="310"/>
      <c r="E735" s="310"/>
      <c r="F735" s="310"/>
      <c r="G735" s="310"/>
      <c r="H735" s="310"/>
      <c r="I735" s="310"/>
      <c r="J735" s="310"/>
      <c r="K735" s="310"/>
      <c r="L735" s="310"/>
      <c r="M735" s="310"/>
      <c r="N735" s="310"/>
      <c r="O735" s="311"/>
      <c r="P735" s="312">
        <f t="shared" si="90"/>
        <v>0</v>
      </c>
      <c r="Q735" s="294"/>
      <c r="R735" s="488"/>
      <c r="S735" s="488"/>
    </row>
    <row r="736" spans="2:24" ht="18.75" customHeight="1">
      <c r="B736" s="292"/>
      <c r="C736" s="313" t="s">
        <v>206</v>
      </c>
      <c r="D736" s="315"/>
      <c r="E736" s="315"/>
      <c r="F736" s="315"/>
      <c r="G736" s="315"/>
      <c r="H736" s="315"/>
      <c r="I736" s="315"/>
      <c r="J736" s="315"/>
      <c r="K736" s="315"/>
      <c r="L736" s="315"/>
      <c r="M736" s="315"/>
      <c r="N736" s="315"/>
      <c r="O736" s="316"/>
      <c r="P736" s="312">
        <f t="shared" si="90"/>
        <v>0</v>
      </c>
      <c r="Q736" s="294"/>
      <c r="R736" s="488"/>
      <c r="S736" s="488"/>
    </row>
    <row r="737" spans="2:20" ht="18.75" customHeight="1">
      <c r="B737" s="292"/>
      <c r="C737" s="313" t="s">
        <v>207</v>
      </c>
      <c r="D737" s="315"/>
      <c r="E737" s="315"/>
      <c r="F737" s="315"/>
      <c r="G737" s="315"/>
      <c r="H737" s="315"/>
      <c r="I737" s="315"/>
      <c r="J737" s="315"/>
      <c r="K737" s="315"/>
      <c r="L737" s="315"/>
      <c r="M737" s="315"/>
      <c r="N737" s="315"/>
      <c r="O737" s="316"/>
      <c r="P737" s="312">
        <f t="shared" si="90"/>
        <v>0</v>
      </c>
      <c r="Q737" s="294"/>
      <c r="R737" s="488"/>
      <c r="S737" s="488"/>
    </row>
    <row r="738" spans="2:20" ht="18.75" customHeight="1">
      <c r="B738" s="292"/>
      <c r="C738" s="313" t="s">
        <v>209</v>
      </c>
      <c r="D738" s="315"/>
      <c r="E738" s="315"/>
      <c r="F738" s="315"/>
      <c r="G738" s="315"/>
      <c r="H738" s="315"/>
      <c r="I738" s="315"/>
      <c r="J738" s="315"/>
      <c r="K738" s="315"/>
      <c r="L738" s="315"/>
      <c r="M738" s="315"/>
      <c r="N738" s="315"/>
      <c r="O738" s="316"/>
      <c r="P738" s="312">
        <f t="shared" si="90"/>
        <v>0</v>
      </c>
      <c r="Q738" s="294"/>
      <c r="R738" s="488"/>
      <c r="S738" s="488"/>
    </row>
    <row r="739" spans="2:20" ht="18.75" customHeight="1">
      <c r="B739" s="292"/>
      <c r="C739" s="313" t="s">
        <v>210</v>
      </c>
      <c r="D739" s="315"/>
      <c r="E739" s="315"/>
      <c r="F739" s="315"/>
      <c r="G739" s="315"/>
      <c r="H739" s="315"/>
      <c r="I739" s="315"/>
      <c r="J739" s="315"/>
      <c r="K739" s="315"/>
      <c r="L739" s="315"/>
      <c r="M739" s="315"/>
      <c r="N739" s="315"/>
      <c r="O739" s="316"/>
      <c r="P739" s="312">
        <f t="shared" si="90"/>
        <v>0</v>
      </c>
      <c r="Q739" s="294"/>
      <c r="R739" s="488"/>
      <c r="S739" s="488"/>
    </row>
    <row r="740" spans="2:20" ht="18.75" customHeight="1">
      <c r="B740" s="292"/>
      <c r="C740" s="313" t="s">
        <v>211</v>
      </c>
      <c r="D740" s="315"/>
      <c r="E740" s="315"/>
      <c r="F740" s="315"/>
      <c r="G740" s="315"/>
      <c r="H740" s="315"/>
      <c r="I740" s="315"/>
      <c r="J740" s="315"/>
      <c r="K740" s="315"/>
      <c r="L740" s="315"/>
      <c r="M740" s="315"/>
      <c r="N740" s="315"/>
      <c r="O740" s="316"/>
      <c r="P740" s="312">
        <f t="shared" si="90"/>
        <v>0</v>
      </c>
      <c r="Q740" s="294"/>
      <c r="R740" s="488"/>
      <c r="S740" s="488"/>
    </row>
    <row r="741" spans="2:20" ht="18.75" customHeight="1">
      <c r="B741" s="292"/>
      <c r="C741" s="313" t="s">
        <v>212</v>
      </c>
      <c r="D741" s="315"/>
      <c r="E741" s="315"/>
      <c r="F741" s="315"/>
      <c r="G741" s="315"/>
      <c r="H741" s="315"/>
      <c r="I741" s="315"/>
      <c r="J741" s="315"/>
      <c r="K741" s="315"/>
      <c r="L741" s="315"/>
      <c r="M741" s="315"/>
      <c r="N741" s="315"/>
      <c r="O741" s="316"/>
      <c r="P741" s="312">
        <f t="shared" si="90"/>
        <v>0</v>
      </c>
      <c r="Q741" s="294"/>
      <c r="R741" s="488"/>
      <c r="S741" s="488"/>
    </row>
    <row r="742" spans="2:20" ht="18.75" customHeight="1">
      <c r="B742" s="292"/>
      <c r="C742" s="317" t="s">
        <v>224</v>
      </c>
      <c r="D742" s="318"/>
      <c r="E742" s="318"/>
      <c r="F742" s="318"/>
      <c r="G742" s="318"/>
      <c r="H742" s="318"/>
      <c r="I742" s="318"/>
      <c r="J742" s="318"/>
      <c r="K742" s="318"/>
      <c r="L742" s="318"/>
      <c r="M742" s="318"/>
      <c r="N742" s="318"/>
      <c r="O742" s="319"/>
      <c r="P742" s="320">
        <f t="shared" si="90"/>
        <v>0</v>
      </c>
      <c r="Q742" s="294"/>
      <c r="R742" s="489"/>
      <c r="S742" s="489"/>
    </row>
    <row r="743" spans="2:20" ht="18.75" customHeight="1">
      <c r="B743" s="292"/>
      <c r="C743" s="321" t="s">
        <v>216</v>
      </c>
      <c r="D743" s="322">
        <f>SUBTOTAL(9,D733:D742)</f>
        <v>0</v>
      </c>
      <c r="E743" s="322">
        <f t="shared" ref="E743:O743" si="91">SUBTOTAL(9,E733:E742)</f>
        <v>0</v>
      </c>
      <c r="F743" s="322">
        <f t="shared" si="91"/>
        <v>0</v>
      </c>
      <c r="G743" s="322">
        <f t="shared" si="91"/>
        <v>0</v>
      </c>
      <c r="H743" s="322">
        <f t="shared" si="91"/>
        <v>0</v>
      </c>
      <c r="I743" s="322">
        <f t="shared" si="91"/>
        <v>0</v>
      </c>
      <c r="J743" s="322">
        <f t="shared" si="91"/>
        <v>0</v>
      </c>
      <c r="K743" s="322">
        <f t="shared" si="91"/>
        <v>0</v>
      </c>
      <c r="L743" s="322">
        <f t="shared" si="91"/>
        <v>0</v>
      </c>
      <c r="M743" s="322">
        <f t="shared" si="91"/>
        <v>0</v>
      </c>
      <c r="N743" s="322">
        <f t="shared" si="91"/>
        <v>0</v>
      </c>
      <c r="O743" s="323">
        <f t="shared" si="91"/>
        <v>0</v>
      </c>
      <c r="P743" s="324">
        <f t="shared" si="90"/>
        <v>0</v>
      </c>
      <c r="Q743" s="294"/>
      <c r="R743" s="490"/>
      <c r="S743" s="490"/>
    </row>
    <row r="744" spans="2:20" ht="6" customHeight="1">
      <c r="B744" s="292"/>
      <c r="C744" s="294"/>
      <c r="D744" s="294"/>
      <c r="E744" s="294"/>
      <c r="F744" s="294"/>
      <c r="G744" s="294"/>
      <c r="H744" s="294"/>
      <c r="I744" s="294"/>
      <c r="J744" s="294"/>
      <c r="K744" s="294"/>
      <c r="L744" s="294"/>
      <c r="M744" s="294"/>
      <c r="N744" s="294"/>
      <c r="O744" s="294"/>
      <c r="P744" s="294"/>
      <c r="Q744" s="294"/>
      <c r="R744" s="325"/>
      <c r="S744" s="325"/>
    </row>
    <row r="745" spans="2:20" ht="18.75" customHeight="1">
      <c r="B745" s="326"/>
      <c r="C745" s="313" t="s">
        <v>217</v>
      </c>
      <c r="D745" s="327"/>
      <c r="E745" s="327"/>
      <c r="F745" s="327"/>
      <c r="G745" s="327"/>
      <c r="H745" s="327"/>
      <c r="I745" s="327"/>
      <c r="J745" s="327"/>
      <c r="K745" s="327"/>
      <c r="L745" s="327"/>
      <c r="M745" s="327"/>
      <c r="N745" s="327"/>
      <c r="O745" s="328"/>
      <c r="P745" s="329">
        <f t="shared" ref="P745:P746" si="92">SUM(D745:O745)</f>
        <v>0</v>
      </c>
      <c r="Q745" s="294"/>
      <c r="R745" s="488"/>
      <c r="S745" s="488"/>
    </row>
    <row r="746" spans="2:20" ht="18.75" customHeight="1">
      <c r="B746" s="326"/>
      <c r="C746" s="313" t="s">
        <v>218</v>
      </c>
      <c r="D746" s="327"/>
      <c r="E746" s="327"/>
      <c r="F746" s="327"/>
      <c r="G746" s="327"/>
      <c r="H746" s="327"/>
      <c r="I746" s="327"/>
      <c r="J746" s="327"/>
      <c r="K746" s="327"/>
      <c r="L746" s="327"/>
      <c r="M746" s="327"/>
      <c r="N746" s="330"/>
      <c r="O746" s="331"/>
      <c r="P746" s="332">
        <f t="shared" si="92"/>
        <v>0</v>
      </c>
      <c r="Q746" s="294"/>
      <c r="R746" s="489"/>
      <c r="S746" s="489"/>
    </row>
    <row r="747" spans="2:20" s="308" customFormat="1" ht="18.75" customHeight="1">
      <c r="B747" s="301"/>
      <c r="C747" s="333"/>
      <c r="D747" s="334"/>
      <c r="E747" s="334"/>
      <c r="F747" s="334"/>
      <c r="G747" s="334"/>
      <c r="H747" s="334"/>
      <c r="I747" s="334"/>
      <c r="J747" s="334"/>
      <c r="K747" s="334"/>
      <c r="L747" s="334"/>
      <c r="M747" s="334"/>
      <c r="N747" s="491" t="s">
        <v>219</v>
      </c>
      <c r="O747" s="491"/>
      <c r="P747" s="335">
        <f>ROUND(IF(P745*P746=0,0,P743/P745*P746),2)</f>
        <v>0</v>
      </c>
      <c r="Q747" s="306"/>
      <c r="R747" s="492"/>
      <c r="S747" s="492"/>
      <c r="T747" s="307"/>
    </row>
    <row r="748" spans="2:20" ht="30" customHeight="1">
      <c r="C748" s="294"/>
      <c r="D748" s="294"/>
      <c r="E748" s="294"/>
      <c r="F748" s="294"/>
      <c r="G748" s="294"/>
      <c r="H748" s="294"/>
      <c r="I748" s="294"/>
      <c r="J748" s="294"/>
      <c r="K748" s="294"/>
      <c r="L748" s="294"/>
      <c r="M748" s="294"/>
      <c r="N748" s="294"/>
      <c r="O748" s="294"/>
      <c r="P748" s="294"/>
      <c r="Q748" s="294"/>
      <c r="R748" s="294"/>
      <c r="S748" s="294"/>
    </row>
    <row r="749" spans="2:20" ht="18.75" customHeight="1">
      <c r="B749" s="292"/>
      <c r="C749" s="293" t="s">
        <v>183</v>
      </c>
      <c r="D749" s="495"/>
      <c r="E749" s="495"/>
      <c r="F749" s="495"/>
      <c r="G749" s="495"/>
      <c r="H749" s="495"/>
      <c r="I749" s="495"/>
      <c r="J749" s="294"/>
      <c r="K749" s="294"/>
      <c r="L749" s="295"/>
      <c r="M749" s="294"/>
      <c r="N749" s="294"/>
      <c r="O749" s="294"/>
      <c r="P749" s="296"/>
      <c r="Q749" s="294"/>
      <c r="R749" s="296"/>
      <c r="S749" s="296"/>
    </row>
    <row r="750" spans="2:20" ht="18.75" customHeight="1">
      <c r="B750" s="292"/>
      <c r="C750" s="297" t="s">
        <v>184</v>
      </c>
      <c r="D750" s="488"/>
      <c r="E750" s="488"/>
      <c r="F750" s="488"/>
      <c r="G750" s="488"/>
      <c r="H750" s="488"/>
      <c r="I750" s="488"/>
      <c r="J750" s="294"/>
      <c r="K750" s="291"/>
      <c r="L750" s="291"/>
      <c r="M750" s="291"/>
      <c r="N750" s="291"/>
      <c r="O750" s="291"/>
      <c r="P750" s="291"/>
      <c r="Q750" s="294"/>
      <c r="R750" s="496" t="s">
        <v>185</v>
      </c>
      <c r="S750" s="496"/>
    </row>
    <row r="751" spans="2:20" ht="18.75" customHeight="1">
      <c r="B751" s="292"/>
      <c r="C751" s="297" t="s">
        <v>8</v>
      </c>
      <c r="D751" s="488"/>
      <c r="E751" s="488"/>
      <c r="F751" s="488"/>
      <c r="G751" s="488"/>
      <c r="H751" s="488"/>
      <c r="I751" s="488"/>
      <c r="J751" s="294"/>
      <c r="K751" s="291"/>
      <c r="L751" s="291"/>
      <c r="M751" s="291"/>
      <c r="N751" s="291"/>
      <c r="O751" s="291"/>
      <c r="P751" s="291"/>
      <c r="Q751" s="294"/>
      <c r="R751" s="298" t="s">
        <v>189</v>
      </c>
      <c r="S751" s="299"/>
    </row>
    <row r="752" spans="2:20" ht="18.75" customHeight="1">
      <c r="B752" s="292"/>
      <c r="C752" s="300" t="s">
        <v>172</v>
      </c>
      <c r="D752" s="488"/>
      <c r="E752" s="488"/>
      <c r="F752" s="488"/>
      <c r="G752" s="488"/>
      <c r="H752" s="488"/>
      <c r="I752" s="488"/>
      <c r="J752" s="294"/>
      <c r="K752" s="291"/>
      <c r="L752" s="291"/>
      <c r="M752" s="291"/>
      <c r="N752" s="291"/>
      <c r="O752" s="291"/>
      <c r="P752" s="291"/>
      <c r="Q752" s="294"/>
      <c r="R752" s="298" t="s">
        <v>191</v>
      </c>
      <c r="S752" s="299"/>
    </row>
    <row r="753" spans="2:24" ht="18.75" customHeight="1">
      <c r="B753" s="292"/>
      <c r="C753" s="300" t="s">
        <v>193</v>
      </c>
      <c r="D753" s="493"/>
      <c r="E753" s="493"/>
      <c r="F753" s="493"/>
      <c r="G753" s="493"/>
      <c r="H753" s="493"/>
      <c r="I753" s="493"/>
      <c r="J753" s="294"/>
      <c r="K753" s="294"/>
      <c r="L753" s="295"/>
      <c r="M753" s="294"/>
      <c r="N753" s="294"/>
      <c r="O753" s="294"/>
      <c r="P753" s="296"/>
      <c r="Q753" s="294"/>
      <c r="R753" s="298" t="s">
        <v>221</v>
      </c>
      <c r="S753" s="299"/>
    </row>
    <row r="754" spans="2:24" ht="12" customHeight="1">
      <c r="B754" s="292"/>
      <c r="C754" s="294"/>
      <c r="D754" s="294"/>
      <c r="E754" s="294"/>
      <c r="F754" s="294"/>
      <c r="G754" s="294"/>
      <c r="H754" s="294"/>
      <c r="I754" s="294"/>
      <c r="J754" s="294"/>
      <c r="K754" s="294"/>
      <c r="L754" s="294"/>
      <c r="M754" s="294"/>
      <c r="N754" s="294"/>
      <c r="O754" s="294"/>
      <c r="P754" s="294"/>
      <c r="Q754" s="294"/>
      <c r="R754" s="294"/>
      <c r="S754" s="294"/>
    </row>
    <row r="755" spans="2:24" s="308" customFormat="1" ht="18.75" customHeight="1">
      <c r="B755" s="301"/>
      <c r="C755" s="302" t="s">
        <v>187</v>
      </c>
      <c r="D755" s="303"/>
      <c r="E755" s="303"/>
      <c r="F755" s="303"/>
      <c r="G755" s="303"/>
      <c r="H755" s="303"/>
      <c r="I755" s="303"/>
      <c r="J755" s="303"/>
      <c r="K755" s="303"/>
      <c r="L755" s="303"/>
      <c r="M755" s="303"/>
      <c r="N755" s="303"/>
      <c r="O755" s="304"/>
      <c r="P755" s="305" t="s">
        <v>188</v>
      </c>
      <c r="Q755" s="306"/>
      <c r="R755" s="494" t="s">
        <v>194</v>
      </c>
      <c r="S755" s="494"/>
      <c r="T755" s="307"/>
      <c r="V755" s="288"/>
      <c r="W755" s="288"/>
      <c r="X755" s="288"/>
    </row>
    <row r="756" spans="2:24" ht="6" customHeight="1">
      <c r="B756" s="292"/>
      <c r="C756" s="294"/>
      <c r="D756" s="294"/>
      <c r="E756" s="294"/>
      <c r="F756" s="294"/>
      <c r="G756" s="294"/>
      <c r="H756" s="294"/>
      <c r="I756" s="294"/>
      <c r="J756" s="294"/>
      <c r="K756" s="294"/>
      <c r="L756" s="294"/>
      <c r="M756" s="294"/>
      <c r="N756" s="294"/>
      <c r="O756" s="294"/>
      <c r="P756" s="294"/>
      <c r="Q756" s="294"/>
      <c r="R756" s="294"/>
      <c r="S756" s="294"/>
    </row>
    <row r="757" spans="2:24" ht="18.75" customHeight="1">
      <c r="B757" s="292"/>
      <c r="C757" s="309" t="s">
        <v>222</v>
      </c>
      <c r="D757" s="310"/>
      <c r="E757" s="310"/>
      <c r="F757" s="310"/>
      <c r="G757" s="310"/>
      <c r="H757" s="310"/>
      <c r="I757" s="310"/>
      <c r="J757" s="310"/>
      <c r="K757" s="310"/>
      <c r="L757" s="310"/>
      <c r="M757" s="310"/>
      <c r="N757" s="310"/>
      <c r="O757" s="311"/>
      <c r="P757" s="312">
        <f>SUM(D757:O757)</f>
        <v>0</v>
      </c>
      <c r="Q757" s="294"/>
      <c r="R757" s="488"/>
      <c r="S757" s="488"/>
    </row>
    <row r="758" spans="2:24" ht="18.75" customHeight="1">
      <c r="B758" s="292"/>
      <c r="C758" s="313" t="s">
        <v>196</v>
      </c>
      <c r="D758" s="155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56"/>
      <c r="P758" s="312">
        <f t="shared" ref="P758:P767" si="93">SUM(D758:O758)</f>
        <v>0</v>
      </c>
      <c r="Q758" s="294"/>
      <c r="R758" s="488"/>
      <c r="S758" s="488"/>
    </row>
    <row r="759" spans="2:24" ht="18.75" customHeight="1">
      <c r="B759" s="292"/>
      <c r="C759" s="314" t="s">
        <v>223</v>
      </c>
      <c r="D759" s="310"/>
      <c r="E759" s="310"/>
      <c r="F759" s="310"/>
      <c r="G759" s="310"/>
      <c r="H759" s="310"/>
      <c r="I759" s="310"/>
      <c r="J759" s="310"/>
      <c r="K759" s="310"/>
      <c r="L759" s="310"/>
      <c r="M759" s="310"/>
      <c r="N759" s="310"/>
      <c r="O759" s="311"/>
      <c r="P759" s="312">
        <f t="shared" si="93"/>
        <v>0</v>
      </c>
      <c r="Q759" s="294"/>
      <c r="R759" s="488"/>
      <c r="S759" s="488"/>
    </row>
    <row r="760" spans="2:24" ht="18.75" customHeight="1">
      <c r="B760" s="292"/>
      <c r="C760" s="313" t="s">
        <v>206</v>
      </c>
      <c r="D760" s="315"/>
      <c r="E760" s="315"/>
      <c r="F760" s="315"/>
      <c r="G760" s="315"/>
      <c r="H760" s="315"/>
      <c r="I760" s="315"/>
      <c r="J760" s="315"/>
      <c r="K760" s="315"/>
      <c r="L760" s="315"/>
      <c r="M760" s="315"/>
      <c r="N760" s="315"/>
      <c r="O760" s="316"/>
      <c r="P760" s="312">
        <f t="shared" si="93"/>
        <v>0</v>
      </c>
      <c r="Q760" s="294"/>
      <c r="R760" s="488"/>
      <c r="S760" s="488"/>
    </row>
    <row r="761" spans="2:24" ht="18.75" customHeight="1">
      <c r="B761" s="292"/>
      <c r="C761" s="313" t="s">
        <v>207</v>
      </c>
      <c r="D761" s="315"/>
      <c r="E761" s="315"/>
      <c r="F761" s="315"/>
      <c r="G761" s="315"/>
      <c r="H761" s="315"/>
      <c r="I761" s="315"/>
      <c r="J761" s="315"/>
      <c r="K761" s="315"/>
      <c r="L761" s="315"/>
      <c r="M761" s="315"/>
      <c r="N761" s="315"/>
      <c r="O761" s="316"/>
      <c r="P761" s="312">
        <f t="shared" si="93"/>
        <v>0</v>
      </c>
      <c r="Q761" s="294"/>
      <c r="R761" s="488"/>
      <c r="S761" s="488"/>
    </row>
    <row r="762" spans="2:24" ht="18.75" customHeight="1">
      <c r="B762" s="292"/>
      <c r="C762" s="313" t="s">
        <v>209</v>
      </c>
      <c r="D762" s="315"/>
      <c r="E762" s="315"/>
      <c r="F762" s="315"/>
      <c r="G762" s="315"/>
      <c r="H762" s="315"/>
      <c r="I762" s="315"/>
      <c r="J762" s="315"/>
      <c r="K762" s="315"/>
      <c r="L762" s="315"/>
      <c r="M762" s="315"/>
      <c r="N762" s="315"/>
      <c r="O762" s="316"/>
      <c r="P762" s="312">
        <f t="shared" si="93"/>
        <v>0</v>
      </c>
      <c r="Q762" s="294"/>
      <c r="R762" s="488"/>
      <c r="S762" s="488"/>
    </row>
    <row r="763" spans="2:24" ht="18.75" customHeight="1">
      <c r="B763" s="292"/>
      <c r="C763" s="313" t="s">
        <v>210</v>
      </c>
      <c r="D763" s="315"/>
      <c r="E763" s="315"/>
      <c r="F763" s="315"/>
      <c r="G763" s="315"/>
      <c r="H763" s="315"/>
      <c r="I763" s="315"/>
      <c r="J763" s="315"/>
      <c r="K763" s="315"/>
      <c r="L763" s="315"/>
      <c r="M763" s="315"/>
      <c r="N763" s="315"/>
      <c r="O763" s="316"/>
      <c r="P763" s="312">
        <f t="shared" si="93"/>
        <v>0</v>
      </c>
      <c r="Q763" s="294"/>
      <c r="R763" s="488"/>
      <c r="S763" s="488"/>
    </row>
    <row r="764" spans="2:24" ht="18.75" customHeight="1">
      <c r="B764" s="292"/>
      <c r="C764" s="313" t="s">
        <v>211</v>
      </c>
      <c r="D764" s="315"/>
      <c r="E764" s="315"/>
      <c r="F764" s="315"/>
      <c r="G764" s="315"/>
      <c r="H764" s="315"/>
      <c r="I764" s="315"/>
      <c r="J764" s="315"/>
      <c r="K764" s="315"/>
      <c r="L764" s="315"/>
      <c r="M764" s="315"/>
      <c r="N764" s="315"/>
      <c r="O764" s="316"/>
      <c r="P764" s="312">
        <f t="shared" si="93"/>
        <v>0</v>
      </c>
      <c r="Q764" s="294"/>
      <c r="R764" s="488"/>
      <c r="S764" s="488"/>
    </row>
    <row r="765" spans="2:24" ht="18.75" customHeight="1">
      <c r="B765" s="292"/>
      <c r="C765" s="313" t="s">
        <v>212</v>
      </c>
      <c r="D765" s="315"/>
      <c r="E765" s="315"/>
      <c r="F765" s="315"/>
      <c r="G765" s="315"/>
      <c r="H765" s="315"/>
      <c r="I765" s="315"/>
      <c r="J765" s="315"/>
      <c r="K765" s="315"/>
      <c r="L765" s="315"/>
      <c r="M765" s="315"/>
      <c r="N765" s="315"/>
      <c r="O765" s="316"/>
      <c r="P765" s="312">
        <f t="shared" si="93"/>
        <v>0</v>
      </c>
      <c r="Q765" s="294"/>
      <c r="R765" s="488"/>
      <c r="S765" s="488"/>
    </row>
    <row r="766" spans="2:24" ht="18.75" customHeight="1">
      <c r="B766" s="292"/>
      <c r="C766" s="317" t="s">
        <v>224</v>
      </c>
      <c r="D766" s="318"/>
      <c r="E766" s="318"/>
      <c r="F766" s="318"/>
      <c r="G766" s="318"/>
      <c r="H766" s="318"/>
      <c r="I766" s="318"/>
      <c r="J766" s="318"/>
      <c r="K766" s="318"/>
      <c r="L766" s="318"/>
      <c r="M766" s="318"/>
      <c r="N766" s="318"/>
      <c r="O766" s="319"/>
      <c r="P766" s="320">
        <f t="shared" si="93"/>
        <v>0</v>
      </c>
      <c r="Q766" s="294"/>
      <c r="R766" s="489"/>
      <c r="S766" s="489"/>
    </row>
    <row r="767" spans="2:24" ht="18.75" customHeight="1">
      <c r="B767" s="292"/>
      <c r="C767" s="321" t="s">
        <v>216</v>
      </c>
      <c r="D767" s="322">
        <f>SUBTOTAL(9,D757:D766)</f>
        <v>0</v>
      </c>
      <c r="E767" s="322">
        <f t="shared" ref="E767:O767" si="94">SUBTOTAL(9,E757:E766)</f>
        <v>0</v>
      </c>
      <c r="F767" s="322">
        <f t="shared" si="94"/>
        <v>0</v>
      </c>
      <c r="G767" s="322">
        <f t="shared" si="94"/>
        <v>0</v>
      </c>
      <c r="H767" s="322">
        <f t="shared" si="94"/>
        <v>0</v>
      </c>
      <c r="I767" s="322">
        <f t="shared" si="94"/>
        <v>0</v>
      </c>
      <c r="J767" s="322">
        <f t="shared" si="94"/>
        <v>0</v>
      </c>
      <c r="K767" s="322">
        <f t="shared" si="94"/>
        <v>0</v>
      </c>
      <c r="L767" s="322">
        <f t="shared" si="94"/>
        <v>0</v>
      </c>
      <c r="M767" s="322">
        <f t="shared" si="94"/>
        <v>0</v>
      </c>
      <c r="N767" s="322">
        <f t="shared" si="94"/>
        <v>0</v>
      </c>
      <c r="O767" s="323">
        <f t="shared" si="94"/>
        <v>0</v>
      </c>
      <c r="P767" s="324">
        <f t="shared" si="93"/>
        <v>0</v>
      </c>
      <c r="Q767" s="294"/>
      <c r="R767" s="490"/>
      <c r="S767" s="490"/>
    </row>
    <row r="768" spans="2:24" ht="6" customHeight="1">
      <c r="B768" s="292"/>
      <c r="C768" s="294"/>
      <c r="D768" s="294"/>
      <c r="E768" s="294"/>
      <c r="F768" s="294"/>
      <c r="G768" s="294"/>
      <c r="H768" s="294"/>
      <c r="I768" s="294"/>
      <c r="J768" s="294"/>
      <c r="K768" s="294"/>
      <c r="L768" s="294"/>
      <c r="M768" s="294"/>
      <c r="N768" s="294"/>
      <c r="O768" s="294"/>
      <c r="P768" s="294"/>
      <c r="Q768" s="294"/>
      <c r="R768" s="325"/>
      <c r="S768" s="325"/>
    </row>
    <row r="769" spans="2:24" ht="18.75" customHeight="1">
      <c r="B769" s="326"/>
      <c r="C769" s="313" t="s">
        <v>217</v>
      </c>
      <c r="D769" s="327"/>
      <c r="E769" s="327"/>
      <c r="F769" s="327"/>
      <c r="G769" s="327"/>
      <c r="H769" s="327"/>
      <c r="I769" s="327"/>
      <c r="J769" s="327"/>
      <c r="K769" s="327"/>
      <c r="L769" s="327"/>
      <c r="M769" s="327"/>
      <c r="N769" s="327"/>
      <c r="O769" s="328"/>
      <c r="P769" s="329">
        <f t="shared" ref="P769:P770" si="95">SUM(D769:O769)</f>
        <v>0</v>
      </c>
      <c r="Q769" s="294"/>
      <c r="R769" s="488"/>
      <c r="S769" s="488"/>
    </row>
    <row r="770" spans="2:24" ht="18.75" customHeight="1">
      <c r="B770" s="326"/>
      <c r="C770" s="313" t="s">
        <v>218</v>
      </c>
      <c r="D770" s="327"/>
      <c r="E770" s="327"/>
      <c r="F770" s="327"/>
      <c r="G770" s="327"/>
      <c r="H770" s="327"/>
      <c r="I770" s="327"/>
      <c r="J770" s="327"/>
      <c r="K770" s="327"/>
      <c r="L770" s="327"/>
      <c r="M770" s="327"/>
      <c r="N770" s="330"/>
      <c r="O770" s="331"/>
      <c r="P770" s="332">
        <f t="shared" si="95"/>
        <v>0</v>
      </c>
      <c r="Q770" s="294"/>
      <c r="R770" s="489"/>
      <c r="S770" s="489"/>
    </row>
    <row r="771" spans="2:24" s="308" customFormat="1" ht="18.75" customHeight="1">
      <c r="B771" s="301"/>
      <c r="C771" s="333"/>
      <c r="D771" s="334"/>
      <c r="E771" s="334"/>
      <c r="F771" s="334"/>
      <c r="G771" s="334"/>
      <c r="H771" s="334"/>
      <c r="I771" s="334"/>
      <c r="J771" s="334"/>
      <c r="K771" s="334"/>
      <c r="L771" s="334"/>
      <c r="M771" s="334"/>
      <c r="N771" s="491" t="s">
        <v>219</v>
      </c>
      <c r="O771" s="491"/>
      <c r="P771" s="335">
        <f>ROUND(IF(P769*P770=0,0,P767/P769*P770),2)</f>
        <v>0</v>
      </c>
      <c r="Q771" s="306"/>
      <c r="R771" s="492"/>
      <c r="S771" s="492"/>
      <c r="T771" s="307"/>
    </row>
    <row r="772" spans="2:24" ht="30" customHeight="1">
      <c r="C772" s="294"/>
      <c r="D772" s="294"/>
      <c r="E772" s="294"/>
      <c r="F772" s="294"/>
      <c r="G772" s="294"/>
      <c r="H772" s="294"/>
      <c r="I772" s="294"/>
      <c r="J772" s="294"/>
      <c r="K772" s="294"/>
      <c r="L772" s="294"/>
      <c r="M772" s="294"/>
      <c r="N772" s="294"/>
      <c r="O772" s="294"/>
      <c r="P772" s="294"/>
      <c r="Q772" s="294"/>
      <c r="R772" s="294"/>
      <c r="S772" s="294"/>
    </row>
    <row r="773" spans="2:24" ht="18.75" customHeight="1">
      <c r="B773" s="292"/>
      <c r="C773" s="293" t="s">
        <v>183</v>
      </c>
      <c r="D773" s="495"/>
      <c r="E773" s="495"/>
      <c r="F773" s="495"/>
      <c r="G773" s="495"/>
      <c r="H773" s="495"/>
      <c r="I773" s="495"/>
      <c r="J773" s="294"/>
      <c r="K773" s="294"/>
      <c r="L773" s="295"/>
      <c r="M773" s="294"/>
      <c r="N773" s="294"/>
      <c r="O773" s="294"/>
      <c r="P773" s="296"/>
      <c r="Q773" s="294"/>
      <c r="R773" s="296"/>
      <c r="S773" s="296"/>
    </row>
    <row r="774" spans="2:24" ht="18.75" customHeight="1">
      <c r="B774" s="292"/>
      <c r="C774" s="297" t="s">
        <v>184</v>
      </c>
      <c r="D774" s="488"/>
      <c r="E774" s="488"/>
      <c r="F774" s="488"/>
      <c r="G774" s="488"/>
      <c r="H774" s="488"/>
      <c r="I774" s="488"/>
      <c r="J774" s="294"/>
      <c r="K774" s="291"/>
      <c r="L774" s="291"/>
      <c r="M774" s="291"/>
      <c r="N774" s="291"/>
      <c r="O774" s="291"/>
      <c r="P774" s="291"/>
      <c r="Q774" s="294"/>
      <c r="R774" s="496" t="s">
        <v>185</v>
      </c>
      <c r="S774" s="496"/>
    </row>
    <row r="775" spans="2:24" ht="18.75" customHeight="1">
      <c r="B775" s="292"/>
      <c r="C775" s="297" t="s">
        <v>8</v>
      </c>
      <c r="D775" s="488"/>
      <c r="E775" s="488"/>
      <c r="F775" s="488"/>
      <c r="G775" s="488"/>
      <c r="H775" s="488"/>
      <c r="I775" s="488"/>
      <c r="J775" s="294"/>
      <c r="K775" s="291"/>
      <c r="L775" s="291"/>
      <c r="M775" s="291"/>
      <c r="N775" s="291"/>
      <c r="O775" s="291"/>
      <c r="P775" s="291"/>
      <c r="Q775" s="294"/>
      <c r="R775" s="298" t="s">
        <v>189</v>
      </c>
      <c r="S775" s="299"/>
    </row>
    <row r="776" spans="2:24" ht="18.75" customHeight="1">
      <c r="B776" s="292"/>
      <c r="C776" s="300" t="s">
        <v>172</v>
      </c>
      <c r="D776" s="488"/>
      <c r="E776" s="488"/>
      <c r="F776" s="488"/>
      <c r="G776" s="488"/>
      <c r="H776" s="488"/>
      <c r="I776" s="488"/>
      <c r="J776" s="294"/>
      <c r="K776" s="291"/>
      <c r="L776" s="291"/>
      <c r="M776" s="291"/>
      <c r="N776" s="291"/>
      <c r="O776" s="291"/>
      <c r="P776" s="291"/>
      <c r="Q776" s="294"/>
      <c r="R776" s="298" t="s">
        <v>191</v>
      </c>
      <c r="S776" s="299"/>
    </row>
    <row r="777" spans="2:24" ht="18.75" customHeight="1">
      <c r="B777" s="292"/>
      <c r="C777" s="300" t="s">
        <v>193</v>
      </c>
      <c r="D777" s="493"/>
      <c r="E777" s="493"/>
      <c r="F777" s="493"/>
      <c r="G777" s="493"/>
      <c r="H777" s="493"/>
      <c r="I777" s="493"/>
      <c r="J777" s="294"/>
      <c r="K777" s="294"/>
      <c r="L777" s="295"/>
      <c r="M777" s="294"/>
      <c r="N777" s="294"/>
      <c r="O777" s="294"/>
      <c r="P777" s="296"/>
      <c r="Q777" s="294"/>
      <c r="R777" s="298" t="s">
        <v>221</v>
      </c>
      <c r="S777" s="299"/>
    </row>
    <row r="778" spans="2:24" ht="12" customHeight="1">
      <c r="B778" s="292"/>
      <c r="C778" s="294"/>
      <c r="D778" s="294"/>
      <c r="E778" s="294"/>
      <c r="F778" s="294"/>
      <c r="G778" s="294"/>
      <c r="H778" s="294"/>
      <c r="I778" s="294"/>
      <c r="J778" s="294"/>
      <c r="K778" s="294"/>
      <c r="L778" s="294"/>
      <c r="M778" s="294"/>
      <c r="N778" s="294"/>
      <c r="O778" s="294"/>
      <c r="P778" s="294"/>
      <c r="Q778" s="294"/>
      <c r="R778" s="294"/>
      <c r="S778" s="294"/>
    </row>
    <row r="779" spans="2:24" s="308" customFormat="1" ht="18.75" customHeight="1">
      <c r="B779" s="301"/>
      <c r="C779" s="302" t="s">
        <v>187</v>
      </c>
      <c r="D779" s="303"/>
      <c r="E779" s="303"/>
      <c r="F779" s="303"/>
      <c r="G779" s="303"/>
      <c r="H779" s="303"/>
      <c r="I779" s="303"/>
      <c r="J779" s="303"/>
      <c r="K779" s="303"/>
      <c r="L779" s="303"/>
      <c r="M779" s="303"/>
      <c r="N779" s="303"/>
      <c r="O779" s="304"/>
      <c r="P779" s="305" t="s">
        <v>188</v>
      </c>
      <c r="Q779" s="306"/>
      <c r="R779" s="494" t="s">
        <v>194</v>
      </c>
      <c r="S779" s="494"/>
      <c r="T779" s="307"/>
      <c r="V779" s="288"/>
      <c r="W779" s="288"/>
      <c r="X779" s="288"/>
    </row>
    <row r="780" spans="2:24" ht="6" customHeight="1">
      <c r="B780" s="292"/>
      <c r="C780" s="294"/>
      <c r="D780" s="294"/>
      <c r="E780" s="294"/>
      <c r="F780" s="294"/>
      <c r="G780" s="294"/>
      <c r="H780" s="294"/>
      <c r="I780" s="294"/>
      <c r="J780" s="294"/>
      <c r="K780" s="294"/>
      <c r="L780" s="294"/>
      <c r="M780" s="294"/>
      <c r="N780" s="294"/>
      <c r="O780" s="294"/>
      <c r="P780" s="294"/>
      <c r="Q780" s="294"/>
      <c r="R780" s="294"/>
      <c r="S780" s="294"/>
    </row>
    <row r="781" spans="2:24" ht="18.75" customHeight="1">
      <c r="B781" s="292"/>
      <c r="C781" s="309" t="s">
        <v>222</v>
      </c>
      <c r="D781" s="310"/>
      <c r="E781" s="310"/>
      <c r="F781" s="310"/>
      <c r="G781" s="310"/>
      <c r="H781" s="310"/>
      <c r="I781" s="310"/>
      <c r="J781" s="310"/>
      <c r="K781" s="310"/>
      <c r="L781" s="310"/>
      <c r="M781" s="310"/>
      <c r="N781" s="310"/>
      <c r="O781" s="311"/>
      <c r="P781" s="312">
        <f>SUM(D781:O781)</f>
        <v>0</v>
      </c>
      <c r="Q781" s="294"/>
      <c r="R781" s="488"/>
      <c r="S781" s="488"/>
    </row>
    <row r="782" spans="2:24" ht="18.75" customHeight="1">
      <c r="B782" s="292"/>
      <c r="C782" s="313" t="s">
        <v>196</v>
      </c>
      <c r="D782" s="155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56"/>
      <c r="P782" s="312">
        <f t="shared" ref="P782:P791" si="96">SUM(D782:O782)</f>
        <v>0</v>
      </c>
      <c r="Q782" s="294"/>
      <c r="R782" s="488"/>
      <c r="S782" s="488"/>
    </row>
    <row r="783" spans="2:24" ht="18.75" customHeight="1">
      <c r="B783" s="292"/>
      <c r="C783" s="314" t="s">
        <v>223</v>
      </c>
      <c r="D783" s="310"/>
      <c r="E783" s="310"/>
      <c r="F783" s="310"/>
      <c r="G783" s="310"/>
      <c r="H783" s="310"/>
      <c r="I783" s="310"/>
      <c r="J783" s="310"/>
      <c r="K783" s="310"/>
      <c r="L783" s="310"/>
      <c r="M783" s="310"/>
      <c r="N783" s="310"/>
      <c r="O783" s="311"/>
      <c r="P783" s="312">
        <f t="shared" si="96"/>
        <v>0</v>
      </c>
      <c r="Q783" s="294"/>
      <c r="R783" s="488"/>
      <c r="S783" s="488"/>
    </row>
    <row r="784" spans="2:24" ht="18.75" customHeight="1">
      <c r="B784" s="292"/>
      <c r="C784" s="313" t="s">
        <v>206</v>
      </c>
      <c r="D784" s="315"/>
      <c r="E784" s="315"/>
      <c r="F784" s="315"/>
      <c r="G784" s="315"/>
      <c r="H784" s="315"/>
      <c r="I784" s="315"/>
      <c r="J784" s="315"/>
      <c r="K784" s="315"/>
      <c r="L784" s="315"/>
      <c r="M784" s="315"/>
      <c r="N784" s="315"/>
      <c r="O784" s="316"/>
      <c r="P784" s="312">
        <f t="shared" si="96"/>
        <v>0</v>
      </c>
      <c r="Q784" s="294"/>
      <c r="R784" s="488"/>
      <c r="S784" s="488"/>
    </row>
    <row r="785" spans="2:20" ht="18.75" customHeight="1">
      <c r="B785" s="292"/>
      <c r="C785" s="313" t="s">
        <v>207</v>
      </c>
      <c r="D785" s="315"/>
      <c r="E785" s="315"/>
      <c r="F785" s="315"/>
      <c r="G785" s="315"/>
      <c r="H785" s="315"/>
      <c r="I785" s="315"/>
      <c r="J785" s="315"/>
      <c r="K785" s="315"/>
      <c r="L785" s="315"/>
      <c r="M785" s="315"/>
      <c r="N785" s="315"/>
      <c r="O785" s="316"/>
      <c r="P785" s="312">
        <f t="shared" si="96"/>
        <v>0</v>
      </c>
      <c r="Q785" s="294"/>
      <c r="R785" s="488"/>
      <c r="S785" s="488"/>
    </row>
    <row r="786" spans="2:20" ht="18.75" customHeight="1">
      <c r="B786" s="292"/>
      <c r="C786" s="313" t="s">
        <v>209</v>
      </c>
      <c r="D786" s="315"/>
      <c r="E786" s="315"/>
      <c r="F786" s="315"/>
      <c r="G786" s="315"/>
      <c r="H786" s="315"/>
      <c r="I786" s="315"/>
      <c r="J786" s="315"/>
      <c r="K786" s="315"/>
      <c r="L786" s="315"/>
      <c r="M786" s="315"/>
      <c r="N786" s="315"/>
      <c r="O786" s="316"/>
      <c r="P786" s="312">
        <f t="shared" si="96"/>
        <v>0</v>
      </c>
      <c r="Q786" s="294"/>
      <c r="R786" s="488"/>
      <c r="S786" s="488"/>
    </row>
    <row r="787" spans="2:20" ht="18.75" customHeight="1">
      <c r="B787" s="292"/>
      <c r="C787" s="313" t="s">
        <v>210</v>
      </c>
      <c r="D787" s="315"/>
      <c r="E787" s="315"/>
      <c r="F787" s="315"/>
      <c r="G787" s="315"/>
      <c r="H787" s="315"/>
      <c r="I787" s="315"/>
      <c r="J787" s="315"/>
      <c r="K787" s="315"/>
      <c r="L787" s="315"/>
      <c r="M787" s="315"/>
      <c r="N787" s="315"/>
      <c r="O787" s="316"/>
      <c r="P787" s="312">
        <f t="shared" si="96"/>
        <v>0</v>
      </c>
      <c r="Q787" s="294"/>
      <c r="R787" s="488"/>
      <c r="S787" s="488"/>
    </row>
    <row r="788" spans="2:20" ht="18.75" customHeight="1">
      <c r="B788" s="292"/>
      <c r="C788" s="313" t="s">
        <v>211</v>
      </c>
      <c r="D788" s="315"/>
      <c r="E788" s="315"/>
      <c r="F788" s="315"/>
      <c r="G788" s="315"/>
      <c r="H788" s="315"/>
      <c r="I788" s="315"/>
      <c r="J788" s="315"/>
      <c r="K788" s="315"/>
      <c r="L788" s="315"/>
      <c r="M788" s="315"/>
      <c r="N788" s="315"/>
      <c r="O788" s="316"/>
      <c r="P788" s="312">
        <f t="shared" si="96"/>
        <v>0</v>
      </c>
      <c r="Q788" s="294"/>
      <c r="R788" s="488"/>
      <c r="S788" s="488"/>
    </row>
    <row r="789" spans="2:20" ht="18.75" customHeight="1">
      <c r="B789" s="292"/>
      <c r="C789" s="313" t="s">
        <v>212</v>
      </c>
      <c r="D789" s="315"/>
      <c r="E789" s="315"/>
      <c r="F789" s="315"/>
      <c r="G789" s="315"/>
      <c r="H789" s="315"/>
      <c r="I789" s="315"/>
      <c r="J789" s="315"/>
      <c r="K789" s="315"/>
      <c r="L789" s="315"/>
      <c r="M789" s="315"/>
      <c r="N789" s="315"/>
      <c r="O789" s="316"/>
      <c r="P789" s="312">
        <f t="shared" si="96"/>
        <v>0</v>
      </c>
      <c r="Q789" s="294"/>
      <c r="R789" s="488"/>
      <c r="S789" s="488"/>
    </row>
    <row r="790" spans="2:20" ht="18.75" customHeight="1">
      <c r="B790" s="292"/>
      <c r="C790" s="317" t="s">
        <v>224</v>
      </c>
      <c r="D790" s="318"/>
      <c r="E790" s="318"/>
      <c r="F790" s="318"/>
      <c r="G790" s="318"/>
      <c r="H790" s="318"/>
      <c r="I790" s="318"/>
      <c r="J790" s="318"/>
      <c r="K790" s="318"/>
      <c r="L790" s="318"/>
      <c r="M790" s="318"/>
      <c r="N790" s="318"/>
      <c r="O790" s="319"/>
      <c r="P790" s="320">
        <f t="shared" si="96"/>
        <v>0</v>
      </c>
      <c r="Q790" s="294"/>
      <c r="R790" s="489"/>
      <c r="S790" s="489"/>
    </row>
    <row r="791" spans="2:20" ht="18.75" customHeight="1">
      <c r="B791" s="292"/>
      <c r="C791" s="321" t="s">
        <v>216</v>
      </c>
      <c r="D791" s="322">
        <f>SUBTOTAL(9,D781:D790)</f>
        <v>0</v>
      </c>
      <c r="E791" s="322">
        <f t="shared" ref="E791:O791" si="97">SUBTOTAL(9,E781:E790)</f>
        <v>0</v>
      </c>
      <c r="F791" s="322">
        <f t="shared" si="97"/>
        <v>0</v>
      </c>
      <c r="G791" s="322">
        <f t="shared" si="97"/>
        <v>0</v>
      </c>
      <c r="H791" s="322">
        <f t="shared" si="97"/>
        <v>0</v>
      </c>
      <c r="I791" s="322">
        <f t="shared" si="97"/>
        <v>0</v>
      </c>
      <c r="J791" s="322">
        <f t="shared" si="97"/>
        <v>0</v>
      </c>
      <c r="K791" s="322">
        <f t="shared" si="97"/>
        <v>0</v>
      </c>
      <c r="L791" s="322">
        <f t="shared" si="97"/>
        <v>0</v>
      </c>
      <c r="M791" s="322">
        <f t="shared" si="97"/>
        <v>0</v>
      </c>
      <c r="N791" s="322">
        <f t="shared" si="97"/>
        <v>0</v>
      </c>
      <c r="O791" s="323">
        <f t="shared" si="97"/>
        <v>0</v>
      </c>
      <c r="P791" s="324">
        <f t="shared" si="96"/>
        <v>0</v>
      </c>
      <c r="Q791" s="294"/>
      <c r="R791" s="490"/>
      <c r="S791" s="490"/>
    </row>
    <row r="792" spans="2:20" ht="6" customHeight="1">
      <c r="B792" s="292"/>
      <c r="C792" s="294"/>
      <c r="D792" s="294"/>
      <c r="E792" s="294"/>
      <c r="F792" s="294"/>
      <c r="G792" s="294"/>
      <c r="H792" s="294"/>
      <c r="I792" s="294"/>
      <c r="J792" s="294"/>
      <c r="K792" s="294"/>
      <c r="L792" s="294"/>
      <c r="M792" s="294"/>
      <c r="N792" s="294"/>
      <c r="O792" s="294"/>
      <c r="P792" s="294"/>
      <c r="Q792" s="294"/>
      <c r="R792" s="325"/>
      <c r="S792" s="325"/>
    </row>
    <row r="793" spans="2:20" ht="18.75" customHeight="1">
      <c r="B793" s="326"/>
      <c r="C793" s="313" t="s">
        <v>217</v>
      </c>
      <c r="D793" s="327"/>
      <c r="E793" s="327"/>
      <c r="F793" s="327"/>
      <c r="G793" s="327"/>
      <c r="H793" s="327"/>
      <c r="I793" s="327"/>
      <c r="J793" s="327"/>
      <c r="K793" s="327"/>
      <c r="L793" s="327"/>
      <c r="M793" s="327"/>
      <c r="N793" s="327"/>
      <c r="O793" s="328"/>
      <c r="P793" s="329">
        <f t="shared" ref="P793:P794" si="98">SUM(D793:O793)</f>
        <v>0</v>
      </c>
      <c r="Q793" s="294"/>
      <c r="R793" s="488"/>
      <c r="S793" s="488"/>
    </row>
    <row r="794" spans="2:20" ht="18.75" customHeight="1">
      <c r="B794" s="326"/>
      <c r="C794" s="313" t="s">
        <v>218</v>
      </c>
      <c r="D794" s="327"/>
      <c r="E794" s="327"/>
      <c r="F794" s="327"/>
      <c r="G794" s="327"/>
      <c r="H794" s="327"/>
      <c r="I794" s="327"/>
      <c r="J794" s="327"/>
      <c r="K794" s="327"/>
      <c r="L794" s="327"/>
      <c r="M794" s="327"/>
      <c r="N794" s="330"/>
      <c r="O794" s="331"/>
      <c r="P794" s="332">
        <f t="shared" si="98"/>
        <v>0</v>
      </c>
      <c r="Q794" s="294"/>
      <c r="R794" s="489"/>
      <c r="S794" s="489"/>
    </row>
    <row r="795" spans="2:20" s="308" customFormat="1" ht="18.75" customHeight="1">
      <c r="B795" s="301"/>
      <c r="C795" s="333"/>
      <c r="D795" s="334"/>
      <c r="E795" s="334"/>
      <c r="F795" s="334"/>
      <c r="G795" s="334"/>
      <c r="H795" s="334"/>
      <c r="I795" s="334"/>
      <c r="J795" s="334"/>
      <c r="K795" s="334"/>
      <c r="L795" s="334"/>
      <c r="M795" s="334"/>
      <c r="N795" s="491" t="s">
        <v>219</v>
      </c>
      <c r="O795" s="491"/>
      <c r="P795" s="335">
        <f>ROUND(IF(P793*P794=0,0,P791/P793*P794),2)</f>
        <v>0</v>
      </c>
      <c r="Q795" s="306"/>
      <c r="R795" s="492"/>
      <c r="S795" s="492"/>
      <c r="T795" s="307"/>
    </row>
    <row r="796" spans="2:20" ht="30" customHeight="1">
      <c r="C796" s="294"/>
      <c r="D796" s="294"/>
      <c r="E796" s="294"/>
      <c r="F796" s="294"/>
      <c r="G796" s="294"/>
      <c r="H796" s="294"/>
      <c r="I796" s="294"/>
      <c r="J796" s="294"/>
      <c r="K796" s="294"/>
      <c r="L796" s="294"/>
      <c r="M796" s="294"/>
      <c r="N796" s="294"/>
      <c r="O796" s="294"/>
      <c r="P796" s="294"/>
      <c r="Q796" s="294"/>
      <c r="R796" s="294"/>
      <c r="S796" s="294"/>
    </row>
    <row r="797" spans="2:20" ht="18.75" customHeight="1">
      <c r="B797" s="292"/>
      <c r="C797" s="293" t="s">
        <v>183</v>
      </c>
      <c r="D797" s="495"/>
      <c r="E797" s="495"/>
      <c r="F797" s="495"/>
      <c r="G797" s="495"/>
      <c r="H797" s="495"/>
      <c r="I797" s="495"/>
      <c r="J797" s="294"/>
      <c r="K797" s="294"/>
      <c r="L797" s="295"/>
      <c r="M797" s="294"/>
      <c r="N797" s="294"/>
      <c r="O797" s="294"/>
      <c r="P797" s="296"/>
      <c r="Q797" s="294"/>
      <c r="R797" s="296"/>
      <c r="S797" s="296"/>
    </row>
    <row r="798" spans="2:20" ht="18.75" customHeight="1">
      <c r="B798" s="292"/>
      <c r="C798" s="297" t="s">
        <v>184</v>
      </c>
      <c r="D798" s="488"/>
      <c r="E798" s="488"/>
      <c r="F798" s="488"/>
      <c r="G798" s="488"/>
      <c r="H798" s="488"/>
      <c r="I798" s="488"/>
      <c r="J798" s="294"/>
      <c r="K798" s="291"/>
      <c r="L798" s="291"/>
      <c r="M798" s="291"/>
      <c r="N798" s="291"/>
      <c r="O798" s="291"/>
      <c r="P798" s="291"/>
      <c r="Q798" s="294"/>
      <c r="R798" s="496" t="s">
        <v>185</v>
      </c>
      <c r="S798" s="496"/>
    </row>
    <row r="799" spans="2:20" ht="18.75" customHeight="1">
      <c r="B799" s="292"/>
      <c r="C799" s="297" t="s">
        <v>8</v>
      </c>
      <c r="D799" s="488"/>
      <c r="E799" s="488"/>
      <c r="F799" s="488"/>
      <c r="G799" s="488"/>
      <c r="H799" s="488"/>
      <c r="I799" s="488"/>
      <c r="J799" s="294"/>
      <c r="K799" s="291"/>
      <c r="L799" s="291"/>
      <c r="M799" s="291"/>
      <c r="N799" s="291"/>
      <c r="O799" s="291"/>
      <c r="P799" s="291"/>
      <c r="Q799" s="294"/>
      <c r="R799" s="298" t="s">
        <v>189</v>
      </c>
      <c r="S799" s="299"/>
    </row>
    <row r="800" spans="2:20" ht="18.75" customHeight="1">
      <c r="B800" s="292"/>
      <c r="C800" s="300" t="s">
        <v>172</v>
      </c>
      <c r="D800" s="488"/>
      <c r="E800" s="488"/>
      <c r="F800" s="488"/>
      <c r="G800" s="488"/>
      <c r="H800" s="488"/>
      <c r="I800" s="488"/>
      <c r="J800" s="294"/>
      <c r="K800" s="291"/>
      <c r="L800" s="291"/>
      <c r="M800" s="291"/>
      <c r="N800" s="291"/>
      <c r="O800" s="291"/>
      <c r="P800" s="291"/>
      <c r="Q800" s="294"/>
      <c r="R800" s="298" t="s">
        <v>191</v>
      </c>
      <c r="S800" s="299"/>
    </row>
    <row r="801" spans="2:24" ht="18.75" customHeight="1">
      <c r="B801" s="292"/>
      <c r="C801" s="300" t="s">
        <v>193</v>
      </c>
      <c r="D801" s="493"/>
      <c r="E801" s="493"/>
      <c r="F801" s="493"/>
      <c r="G801" s="493"/>
      <c r="H801" s="493"/>
      <c r="I801" s="493"/>
      <c r="J801" s="294"/>
      <c r="K801" s="294"/>
      <c r="L801" s="295"/>
      <c r="M801" s="294"/>
      <c r="N801" s="294"/>
      <c r="O801" s="294"/>
      <c r="P801" s="296"/>
      <c r="Q801" s="294"/>
      <c r="R801" s="298" t="s">
        <v>221</v>
      </c>
      <c r="S801" s="299"/>
    </row>
    <row r="802" spans="2:24" ht="12" customHeight="1">
      <c r="B802" s="292"/>
      <c r="C802" s="294"/>
      <c r="D802" s="294"/>
      <c r="E802" s="294"/>
      <c r="F802" s="294"/>
      <c r="G802" s="294"/>
      <c r="H802" s="294"/>
      <c r="I802" s="294"/>
      <c r="J802" s="294"/>
      <c r="K802" s="294"/>
      <c r="L802" s="294"/>
      <c r="M802" s="294"/>
      <c r="N802" s="294"/>
      <c r="O802" s="294"/>
      <c r="P802" s="294"/>
      <c r="Q802" s="294"/>
      <c r="R802" s="294"/>
      <c r="S802" s="294"/>
    </row>
    <row r="803" spans="2:24" s="308" customFormat="1" ht="18.75" customHeight="1">
      <c r="B803" s="301"/>
      <c r="C803" s="302" t="s">
        <v>187</v>
      </c>
      <c r="D803" s="303"/>
      <c r="E803" s="303"/>
      <c r="F803" s="303"/>
      <c r="G803" s="303"/>
      <c r="H803" s="303"/>
      <c r="I803" s="303"/>
      <c r="J803" s="303"/>
      <c r="K803" s="303"/>
      <c r="L803" s="303"/>
      <c r="M803" s="303"/>
      <c r="N803" s="303"/>
      <c r="O803" s="304"/>
      <c r="P803" s="305" t="s">
        <v>188</v>
      </c>
      <c r="Q803" s="306"/>
      <c r="R803" s="494" t="s">
        <v>194</v>
      </c>
      <c r="S803" s="494"/>
      <c r="T803" s="307"/>
      <c r="V803" s="288"/>
      <c r="W803" s="288"/>
      <c r="X803" s="288"/>
    </row>
    <row r="804" spans="2:24" ht="6" customHeight="1">
      <c r="B804" s="292"/>
      <c r="C804" s="294"/>
      <c r="D804" s="294"/>
      <c r="E804" s="294"/>
      <c r="F804" s="294"/>
      <c r="G804" s="294"/>
      <c r="H804" s="294"/>
      <c r="I804" s="294"/>
      <c r="J804" s="294"/>
      <c r="K804" s="294"/>
      <c r="L804" s="294"/>
      <c r="M804" s="294"/>
      <c r="N804" s="294"/>
      <c r="O804" s="294"/>
      <c r="P804" s="294"/>
      <c r="Q804" s="294"/>
      <c r="R804" s="294"/>
      <c r="S804" s="294"/>
    </row>
    <row r="805" spans="2:24" ht="18.75" customHeight="1">
      <c r="B805" s="292"/>
      <c r="C805" s="309" t="s">
        <v>222</v>
      </c>
      <c r="D805" s="310"/>
      <c r="E805" s="310"/>
      <c r="F805" s="310"/>
      <c r="G805" s="310"/>
      <c r="H805" s="310"/>
      <c r="I805" s="310"/>
      <c r="J805" s="310"/>
      <c r="K805" s="310"/>
      <c r="L805" s="310"/>
      <c r="M805" s="310"/>
      <c r="N805" s="310"/>
      <c r="O805" s="311"/>
      <c r="P805" s="312">
        <f>SUM(D805:O805)</f>
        <v>0</v>
      </c>
      <c r="Q805" s="294"/>
      <c r="R805" s="488"/>
      <c r="S805" s="488"/>
    </row>
    <row r="806" spans="2:24" ht="18.75" customHeight="1">
      <c r="B806" s="292"/>
      <c r="C806" s="313" t="s">
        <v>196</v>
      </c>
      <c r="D806" s="155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56"/>
      <c r="P806" s="312">
        <f t="shared" ref="P806:P815" si="99">SUM(D806:O806)</f>
        <v>0</v>
      </c>
      <c r="Q806" s="294"/>
      <c r="R806" s="488"/>
      <c r="S806" s="488"/>
    </row>
    <row r="807" spans="2:24" ht="18.75" customHeight="1">
      <c r="B807" s="292"/>
      <c r="C807" s="314" t="s">
        <v>223</v>
      </c>
      <c r="D807" s="310"/>
      <c r="E807" s="310"/>
      <c r="F807" s="310"/>
      <c r="G807" s="310"/>
      <c r="H807" s="310"/>
      <c r="I807" s="310"/>
      <c r="J807" s="310"/>
      <c r="K807" s="310"/>
      <c r="L807" s="310"/>
      <c r="M807" s="310"/>
      <c r="N807" s="310"/>
      <c r="O807" s="311"/>
      <c r="P807" s="312">
        <f t="shared" si="99"/>
        <v>0</v>
      </c>
      <c r="Q807" s="294"/>
      <c r="R807" s="488"/>
      <c r="S807" s="488"/>
    </row>
    <row r="808" spans="2:24" ht="18.75" customHeight="1">
      <c r="B808" s="292"/>
      <c r="C808" s="313" t="s">
        <v>206</v>
      </c>
      <c r="D808" s="315"/>
      <c r="E808" s="315"/>
      <c r="F808" s="315"/>
      <c r="G808" s="315"/>
      <c r="H808" s="315"/>
      <c r="I808" s="315"/>
      <c r="J808" s="315"/>
      <c r="K808" s="315"/>
      <c r="L808" s="315"/>
      <c r="M808" s="315"/>
      <c r="N808" s="315"/>
      <c r="O808" s="316"/>
      <c r="P808" s="312">
        <f t="shared" si="99"/>
        <v>0</v>
      </c>
      <c r="Q808" s="294"/>
      <c r="R808" s="488"/>
      <c r="S808" s="488"/>
    </row>
    <row r="809" spans="2:24" ht="18.75" customHeight="1">
      <c r="B809" s="292"/>
      <c r="C809" s="313" t="s">
        <v>207</v>
      </c>
      <c r="D809" s="315"/>
      <c r="E809" s="315"/>
      <c r="F809" s="315"/>
      <c r="G809" s="315"/>
      <c r="H809" s="315"/>
      <c r="I809" s="315"/>
      <c r="J809" s="315"/>
      <c r="K809" s="315"/>
      <c r="L809" s="315"/>
      <c r="M809" s="315"/>
      <c r="N809" s="315"/>
      <c r="O809" s="316"/>
      <c r="P809" s="312">
        <f t="shared" si="99"/>
        <v>0</v>
      </c>
      <c r="Q809" s="294"/>
      <c r="R809" s="488"/>
      <c r="S809" s="488"/>
    </row>
    <row r="810" spans="2:24" ht="18.75" customHeight="1">
      <c r="B810" s="292"/>
      <c r="C810" s="313" t="s">
        <v>209</v>
      </c>
      <c r="D810" s="315"/>
      <c r="E810" s="315"/>
      <c r="F810" s="315"/>
      <c r="G810" s="315"/>
      <c r="H810" s="315"/>
      <c r="I810" s="315"/>
      <c r="J810" s="315"/>
      <c r="K810" s="315"/>
      <c r="L810" s="315"/>
      <c r="M810" s="315"/>
      <c r="N810" s="315"/>
      <c r="O810" s="316"/>
      <c r="P810" s="312">
        <f t="shared" si="99"/>
        <v>0</v>
      </c>
      <c r="Q810" s="294"/>
      <c r="R810" s="488"/>
      <c r="S810" s="488"/>
    </row>
    <row r="811" spans="2:24" ht="18.75" customHeight="1">
      <c r="B811" s="292"/>
      <c r="C811" s="313" t="s">
        <v>210</v>
      </c>
      <c r="D811" s="315"/>
      <c r="E811" s="315"/>
      <c r="F811" s="315"/>
      <c r="G811" s="315"/>
      <c r="H811" s="315"/>
      <c r="I811" s="315"/>
      <c r="J811" s="315"/>
      <c r="K811" s="315"/>
      <c r="L811" s="315"/>
      <c r="M811" s="315"/>
      <c r="N811" s="315"/>
      <c r="O811" s="316"/>
      <c r="P811" s="312">
        <f t="shared" si="99"/>
        <v>0</v>
      </c>
      <c r="Q811" s="294"/>
      <c r="R811" s="488"/>
      <c r="S811" s="488"/>
    </row>
    <row r="812" spans="2:24" ht="18.75" customHeight="1">
      <c r="B812" s="292"/>
      <c r="C812" s="313" t="s">
        <v>211</v>
      </c>
      <c r="D812" s="315"/>
      <c r="E812" s="315"/>
      <c r="F812" s="315"/>
      <c r="G812" s="315"/>
      <c r="H812" s="315"/>
      <c r="I812" s="315"/>
      <c r="J812" s="315"/>
      <c r="K812" s="315"/>
      <c r="L812" s="315"/>
      <c r="M812" s="315"/>
      <c r="N812" s="315"/>
      <c r="O812" s="316"/>
      <c r="P812" s="312">
        <f t="shared" si="99"/>
        <v>0</v>
      </c>
      <c r="Q812" s="294"/>
      <c r="R812" s="488"/>
      <c r="S812" s="488"/>
    </row>
    <row r="813" spans="2:24" ht="18.75" customHeight="1">
      <c r="B813" s="292"/>
      <c r="C813" s="313" t="s">
        <v>212</v>
      </c>
      <c r="D813" s="315"/>
      <c r="E813" s="315"/>
      <c r="F813" s="315"/>
      <c r="G813" s="315"/>
      <c r="H813" s="315"/>
      <c r="I813" s="315"/>
      <c r="J813" s="315"/>
      <c r="K813" s="315"/>
      <c r="L813" s="315"/>
      <c r="M813" s="315"/>
      <c r="N813" s="315"/>
      <c r="O813" s="316"/>
      <c r="P813" s="312">
        <f t="shared" si="99"/>
        <v>0</v>
      </c>
      <c r="Q813" s="294"/>
      <c r="R813" s="488"/>
      <c r="S813" s="488"/>
    </row>
    <row r="814" spans="2:24" ht="18.75" customHeight="1">
      <c r="B814" s="292"/>
      <c r="C814" s="317" t="s">
        <v>224</v>
      </c>
      <c r="D814" s="318"/>
      <c r="E814" s="318"/>
      <c r="F814" s="318"/>
      <c r="G814" s="318"/>
      <c r="H814" s="318"/>
      <c r="I814" s="318"/>
      <c r="J814" s="318"/>
      <c r="K814" s="318"/>
      <c r="L814" s="318"/>
      <c r="M814" s="318"/>
      <c r="N814" s="318"/>
      <c r="O814" s="319"/>
      <c r="P814" s="320">
        <f t="shared" si="99"/>
        <v>0</v>
      </c>
      <c r="Q814" s="294"/>
      <c r="R814" s="489"/>
      <c r="S814" s="489"/>
    </row>
    <row r="815" spans="2:24" ht="18.75" customHeight="1">
      <c r="B815" s="292"/>
      <c r="C815" s="321" t="s">
        <v>216</v>
      </c>
      <c r="D815" s="322">
        <f>SUBTOTAL(9,D805:D814)</f>
        <v>0</v>
      </c>
      <c r="E815" s="322">
        <f t="shared" ref="E815:O815" si="100">SUBTOTAL(9,E805:E814)</f>
        <v>0</v>
      </c>
      <c r="F815" s="322">
        <f t="shared" si="100"/>
        <v>0</v>
      </c>
      <c r="G815" s="322">
        <f t="shared" si="100"/>
        <v>0</v>
      </c>
      <c r="H815" s="322">
        <f t="shared" si="100"/>
        <v>0</v>
      </c>
      <c r="I815" s="322">
        <f t="shared" si="100"/>
        <v>0</v>
      </c>
      <c r="J815" s="322">
        <f t="shared" si="100"/>
        <v>0</v>
      </c>
      <c r="K815" s="322">
        <f t="shared" si="100"/>
        <v>0</v>
      </c>
      <c r="L815" s="322">
        <f t="shared" si="100"/>
        <v>0</v>
      </c>
      <c r="M815" s="322">
        <f t="shared" si="100"/>
        <v>0</v>
      </c>
      <c r="N815" s="322">
        <f t="shared" si="100"/>
        <v>0</v>
      </c>
      <c r="O815" s="323">
        <f t="shared" si="100"/>
        <v>0</v>
      </c>
      <c r="P815" s="324">
        <f t="shared" si="99"/>
        <v>0</v>
      </c>
      <c r="Q815" s="294"/>
      <c r="R815" s="490"/>
      <c r="S815" s="490"/>
    </row>
    <row r="816" spans="2:24" ht="6" customHeight="1">
      <c r="B816" s="292"/>
      <c r="C816" s="294"/>
      <c r="D816" s="294"/>
      <c r="E816" s="294"/>
      <c r="F816" s="294"/>
      <c r="G816" s="294"/>
      <c r="H816" s="294"/>
      <c r="I816" s="294"/>
      <c r="J816" s="294"/>
      <c r="K816" s="294"/>
      <c r="L816" s="294"/>
      <c r="M816" s="294"/>
      <c r="N816" s="294"/>
      <c r="O816" s="294"/>
      <c r="P816" s="294"/>
      <c r="Q816" s="294"/>
      <c r="R816" s="325"/>
      <c r="S816" s="325"/>
    </row>
    <row r="817" spans="2:24" ht="18.75" customHeight="1">
      <c r="B817" s="326"/>
      <c r="C817" s="313" t="s">
        <v>217</v>
      </c>
      <c r="D817" s="327"/>
      <c r="E817" s="327"/>
      <c r="F817" s="327"/>
      <c r="G817" s="327"/>
      <c r="H817" s="327"/>
      <c r="I817" s="327"/>
      <c r="J817" s="327"/>
      <c r="K817" s="327"/>
      <c r="L817" s="327"/>
      <c r="M817" s="327"/>
      <c r="N817" s="327"/>
      <c r="O817" s="328"/>
      <c r="P817" s="329">
        <f t="shared" ref="P817:P818" si="101">SUM(D817:O817)</f>
        <v>0</v>
      </c>
      <c r="Q817" s="294"/>
      <c r="R817" s="488"/>
      <c r="S817" s="488"/>
    </row>
    <row r="818" spans="2:24" ht="18.75" customHeight="1">
      <c r="B818" s="326"/>
      <c r="C818" s="313" t="s">
        <v>218</v>
      </c>
      <c r="D818" s="327"/>
      <c r="E818" s="327"/>
      <c r="F818" s="327"/>
      <c r="G818" s="327"/>
      <c r="H818" s="327"/>
      <c r="I818" s="327"/>
      <c r="J818" s="327"/>
      <c r="K818" s="327"/>
      <c r="L818" s="327"/>
      <c r="M818" s="327"/>
      <c r="N818" s="330"/>
      <c r="O818" s="331"/>
      <c r="P818" s="332">
        <f t="shared" si="101"/>
        <v>0</v>
      </c>
      <c r="Q818" s="294"/>
      <c r="R818" s="489"/>
      <c r="S818" s="489"/>
    </row>
    <row r="819" spans="2:24" s="308" customFormat="1" ht="18.75" customHeight="1">
      <c r="B819" s="301"/>
      <c r="C819" s="333"/>
      <c r="D819" s="334"/>
      <c r="E819" s="334"/>
      <c r="F819" s="334"/>
      <c r="G819" s="334"/>
      <c r="H819" s="334"/>
      <c r="I819" s="334"/>
      <c r="J819" s="334"/>
      <c r="K819" s="334"/>
      <c r="L819" s="334"/>
      <c r="M819" s="334"/>
      <c r="N819" s="491" t="s">
        <v>219</v>
      </c>
      <c r="O819" s="491"/>
      <c r="P819" s="335">
        <f>ROUND(IF(P817*P818=0,0,P815/P817*P818),2)</f>
        <v>0</v>
      </c>
      <c r="Q819" s="306"/>
      <c r="R819" s="492"/>
      <c r="S819" s="492"/>
      <c r="T819" s="307"/>
    </row>
    <row r="820" spans="2:24" ht="30" customHeight="1">
      <c r="C820" s="294"/>
      <c r="D820" s="294"/>
      <c r="E820" s="294"/>
      <c r="F820" s="294"/>
      <c r="G820" s="294"/>
      <c r="H820" s="294"/>
      <c r="I820" s="294"/>
      <c r="J820" s="294"/>
      <c r="K820" s="294"/>
      <c r="L820" s="294"/>
      <c r="M820" s="294"/>
      <c r="N820" s="294"/>
      <c r="O820" s="294"/>
      <c r="P820" s="294"/>
      <c r="Q820" s="294"/>
      <c r="R820" s="294"/>
      <c r="S820" s="294"/>
    </row>
    <row r="821" spans="2:24" ht="18.75" customHeight="1">
      <c r="B821" s="292"/>
      <c r="C821" s="293" t="s">
        <v>183</v>
      </c>
      <c r="D821" s="495"/>
      <c r="E821" s="495"/>
      <c r="F821" s="495"/>
      <c r="G821" s="495"/>
      <c r="H821" s="495"/>
      <c r="I821" s="495"/>
      <c r="J821" s="294"/>
      <c r="K821" s="294"/>
      <c r="L821" s="295"/>
      <c r="M821" s="294"/>
      <c r="N821" s="294"/>
      <c r="O821" s="294"/>
      <c r="P821" s="296"/>
      <c r="Q821" s="294"/>
      <c r="R821" s="296"/>
      <c r="S821" s="296"/>
    </row>
    <row r="822" spans="2:24" ht="18.75" customHeight="1">
      <c r="B822" s="292"/>
      <c r="C822" s="297" t="s">
        <v>184</v>
      </c>
      <c r="D822" s="488"/>
      <c r="E822" s="488"/>
      <c r="F822" s="488"/>
      <c r="G822" s="488"/>
      <c r="H822" s="488"/>
      <c r="I822" s="488"/>
      <c r="J822" s="294"/>
      <c r="K822" s="291"/>
      <c r="L822" s="291"/>
      <c r="M822" s="291"/>
      <c r="N822" s="291"/>
      <c r="O822" s="291"/>
      <c r="P822" s="291"/>
      <c r="Q822" s="294"/>
      <c r="R822" s="496" t="s">
        <v>185</v>
      </c>
      <c r="S822" s="496"/>
    </row>
    <row r="823" spans="2:24" ht="18.75" customHeight="1">
      <c r="B823" s="292"/>
      <c r="C823" s="297" t="s">
        <v>8</v>
      </c>
      <c r="D823" s="488"/>
      <c r="E823" s="488"/>
      <c r="F823" s="488"/>
      <c r="G823" s="488"/>
      <c r="H823" s="488"/>
      <c r="I823" s="488"/>
      <c r="J823" s="294"/>
      <c r="K823" s="291"/>
      <c r="L823" s="291"/>
      <c r="M823" s="291"/>
      <c r="N823" s="291"/>
      <c r="O823" s="291"/>
      <c r="P823" s="291"/>
      <c r="Q823" s="294"/>
      <c r="R823" s="298" t="s">
        <v>189</v>
      </c>
      <c r="S823" s="299"/>
    </row>
    <row r="824" spans="2:24" ht="18.75" customHeight="1">
      <c r="B824" s="292"/>
      <c r="C824" s="300" t="s">
        <v>172</v>
      </c>
      <c r="D824" s="488"/>
      <c r="E824" s="488"/>
      <c r="F824" s="488"/>
      <c r="G824" s="488"/>
      <c r="H824" s="488"/>
      <c r="I824" s="488"/>
      <c r="J824" s="294"/>
      <c r="K824" s="291"/>
      <c r="L824" s="291"/>
      <c r="M824" s="291"/>
      <c r="N824" s="291"/>
      <c r="O824" s="291"/>
      <c r="P824" s="291"/>
      <c r="Q824" s="294"/>
      <c r="R824" s="298" t="s">
        <v>191</v>
      </c>
      <c r="S824" s="299"/>
    </row>
    <row r="825" spans="2:24" ht="18.75" customHeight="1">
      <c r="B825" s="292"/>
      <c r="C825" s="300" t="s">
        <v>193</v>
      </c>
      <c r="D825" s="493"/>
      <c r="E825" s="493"/>
      <c r="F825" s="493"/>
      <c r="G825" s="493"/>
      <c r="H825" s="493"/>
      <c r="I825" s="493"/>
      <c r="J825" s="294"/>
      <c r="K825" s="294"/>
      <c r="L825" s="295"/>
      <c r="M825" s="294"/>
      <c r="N825" s="294"/>
      <c r="O825" s="294"/>
      <c r="P825" s="296"/>
      <c r="Q825" s="294"/>
      <c r="R825" s="298" t="s">
        <v>221</v>
      </c>
      <c r="S825" s="299"/>
    </row>
    <row r="826" spans="2:24" ht="12" customHeight="1">
      <c r="B826" s="292"/>
      <c r="C826" s="294"/>
      <c r="D826" s="294"/>
      <c r="E826" s="294"/>
      <c r="F826" s="294"/>
      <c r="G826" s="294"/>
      <c r="H826" s="294"/>
      <c r="I826" s="294"/>
      <c r="J826" s="294"/>
      <c r="K826" s="294"/>
      <c r="L826" s="294"/>
      <c r="M826" s="294"/>
      <c r="N826" s="294"/>
      <c r="O826" s="294"/>
      <c r="P826" s="294"/>
      <c r="Q826" s="294"/>
      <c r="R826" s="294"/>
      <c r="S826" s="294"/>
    </row>
    <row r="827" spans="2:24" s="308" customFormat="1" ht="18.75" customHeight="1">
      <c r="B827" s="301"/>
      <c r="C827" s="302" t="s">
        <v>187</v>
      </c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04"/>
      <c r="P827" s="305" t="s">
        <v>188</v>
      </c>
      <c r="Q827" s="306"/>
      <c r="R827" s="494" t="s">
        <v>194</v>
      </c>
      <c r="S827" s="494"/>
      <c r="T827" s="307"/>
      <c r="V827" s="288"/>
      <c r="W827" s="288"/>
      <c r="X827" s="288"/>
    </row>
    <row r="828" spans="2:24" ht="6" customHeight="1">
      <c r="B828" s="292"/>
      <c r="C828" s="294"/>
      <c r="D828" s="294"/>
      <c r="E828" s="294"/>
      <c r="F828" s="294"/>
      <c r="G828" s="294"/>
      <c r="H828" s="294"/>
      <c r="I828" s="294"/>
      <c r="J828" s="294"/>
      <c r="K828" s="294"/>
      <c r="L828" s="294"/>
      <c r="M828" s="294"/>
      <c r="N828" s="294"/>
      <c r="O828" s="294"/>
      <c r="P828" s="294"/>
      <c r="Q828" s="294"/>
      <c r="R828" s="294"/>
      <c r="S828" s="294"/>
    </row>
    <row r="829" spans="2:24" ht="18.75" customHeight="1">
      <c r="B829" s="292"/>
      <c r="C829" s="309" t="s">
        <v>222</v>
      </c>
      <c r="D829" s="310"/>
      <c r="E829" s="310"/>
      <c r="F829" s="310"/>
      <c r="G829" s="310"/>
      <c r="H829" s="310"/>
      <c r="I829" s="310"/>
      <c r="J829" s="310"/>
      <c r="K829" s="310"/>
      <c r="L829" s="310"/>
      <c r="M829" s="310"/>
      <c r="N829" s="310"/>
      <c r="O829" s="311"/>
      <c r="P829" s="312">
        <f>SUM(D829:O829)</f>
        <v>0</v>
      </c>
      <c r="Q829" s="294"/>
      <c r="R829" s="488"/>
      <c r="S829" s="488"/>
    </row>
    <row r="830" spans="2:24" ht="18.75" customHeight="1">
      <c r="B830" s="292"/>
      <c r="C830" s="313" t="s">
        <v>196</v>
      </c>
      <c r="D830" s="155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56"/>
      <c r="P830" s="312">
        <f t="shared" ref="P830:P839" si="102">SUM(D830:O830)</f>
        <v>0</v>
      </c>
      <c r="Q830" s="294"/>
      <c r="R830" s="488"/>
      <c r="S830" s="488"/>
    </row>
    <row r="831" spans="2:24" ht="18.75" customHeight="1">
      <c r="B831" s="292"/>
      <c r="C831" s="314" t="s">
        <v>223</v>
      </c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1"/>
      <c r="P831" s="312">
        <f t="shared" si="102"/>
        <v>0</v>
      </c>
      <c r="Q831" s="294"/>
      <c r="R831" s="488"/>
      <c r="S831" s="488"/>
    </row>
    <row r="832" spans="2:24" ht="18.75" customHeight="1">
      <c r="B832" s="292"/>
      <c r="C832" s="313" t="s">
        <v>206</v>
      </c>
      <c r="D832" s="315"/>
      <c r="E832" s="315"/>
      <c r="F832" s="315"/>
      <c r="G832" s="315"/>
      <c r="H832" s="315"/>
      <c r="I832" s="315"/>
      <c r="J832" s="315"/>
      <c r="K832" s="315"/>
      <c r="L832" s="315"/>
      <c r="M832" s="315"/>
      <c r="N832" s="315"/>
      <c r="O832" s="316"/>
      <c r="P832" s="312">
        <f t="shared" si="102"/>
        <v>0</v>
      </c>
      <c r="Q832" s="294"/>
      <c r="R832" s="488"/>
      <c r="S832" s="488"/>
    </row>
    <row r="833" spans="2:20" ht="18.75" customHeight="1">
      <c r="B833" s="292"/>
      <c r="C833" s="313" t="s">
        <v>207</v>
      </c>
      <c r="D833" s="315"/>
      <c r="E833" s="315"/>
      <c r="F833" s="315"/>
      <c r="G833" s="315"/>
      <c r="H833" s="315"/>
      <c r="I833" s="315"/>
      <c r="J833" s="315"/>
      <c r="K833" s="315"/>
      <c r="L833" s="315"/>
      <c r="M833" s="315"/>
      <c r="N833" s="315"/>
      <c r="O833" s="316"/>
      <c r="P833" s="312">
        <f t="shared" si="102"/>
        <v>0</v>
      </c>
      <c r="Q833" s="294"/>
      <c r="R833" s="488"/>
      <c r="S833" s="488"/>
    </row>
    <row r="834" spans="2:20" ht="18.75" customHeight="1">
      <c r="B834" s="292"/>
      <c r="C834" s="313" t="s">
        <v>209</v>
      </c>
      <c r="D834" s="315"/>
      <c r="E834" s="315"/>
      <c r="F834" s="315"/>
      <c r="G834" s="315"/>
      <c r="H834" s="315"/>
      <c r="I834" s="315"/>
      <c r="J834" s="315"/>
      <c r="K834" s="315"/>
      <c r="L834" s="315"/>
      <c r="M834" s="315"/>
      <c r="N834" s="315"/>
      <c r="O834" s="316"/>
      <c r="P834" s="312">
        <f t="shared" si="102"/>
        <v>0</v>
      </c>
      <c r="Q834" s="294"/>
      <c r="R834" s="488"/>
      <c r="S834" s="488"/>
    </row>
    <row r="835" spans="2:20" ht="18.75" customHeight="1">
      <c r="B835" s="292"/>
      <c r="C835" s="313" t="s">
        <v>210</v>
      </c>
      <c r="D835" s="315"/>
      <c r="E835" s="315"/>
      <c r="F835" s="315"/>
      <c r="G835" s="315"/>
      <c r="H835" s="315"/>
      <c r="I835" s="315"/>
      <c r="J835" s="315"/>
      <c r="K835" s="315"/>
      <c r="L835" s="315"/>
      <c r="M835" s="315"/>
      <c r="N835" s="315"/>
      <c r="O835" s="316"/>
      <c r="P835" s="312">
        <f t="shared" si="102"/>
        <v>0</v>
      </c>
      <c r="Q835" s="294"/>
      <c r="R835" s="488"/>
      <c r="S835" s="488"/>
    </row>
    <row r="836" spans="2:20" ht="18.75" customHeight="1">
      <c r="B836" s="292"/>
      <c r="C836" s="313" t="s">
        <v>211</v>
      </c>
      <c r="D836" s="315"/>
      <c r="E836" s="315"/>
      <c r="F836" s="315"/>
      <c r="G836" s="315"/>
      <c r="H836" s="315"/>
      <c r="I836" s="315"/>
      <c r="J836" s="315"/>
      <c r="K836" s="315"/>
      <c r="L836" s="315"/>
      <c r="M836" s="315"/>
      <c r="N836" s="315"/>
      <c r="O836" s="316"/>
      <c r="P836" s="312">
        <f t="shared" si="102"/>
        <v>0</v>
      </c>
      <c r="Q836" s="294"/>
      <c r="R836" s="488"/>
      <c r="S836" s="488"/>
    </row>
    <row r="837" spans="2:20" ht="18.75" customHeight="1">
      <c r="B837" s="292"/>
      <c r="C837" s="313" t="s">
        <v>212</v>
      </c>
      <c r="D837" s="315"/>
      <c r="E837" s="315"/>
      <c r="F837" s="315"/>
      <c r="G837" s="315"/>
      <c r="H837" s="315"/>
      <c r="I837" s="315"/>
      <c r="J837" s="315"/>
      <c r="K837" s="315"/>
      <c r="L837" s="315"/>
      <c r="M837" s="315"/>
      <c r="N837" s="315"/>
      <c r="O837" s="316"/>
      <c r="P837" s="312">
        <f t="shared" si="102"/>
        <v>0</v>
      </c>
      <c r="Q837" s="294"/>
      <c r="R837" s="488"/>
      <c r="S837" s="488"/>
    </row>
    <row r="838" spans="2:20" ht="18.75" customHeight="1">
      <c r="B838" s="292"/>
      <c r="C838" s="317" t="s">
        <v>224</v>
      </c>
      <c r="D838" s="318"/>
      <c r="E838" s="318"/>
      <c r="F838" s="318"/>
      <c r="G838" s="318"/>
      <c r="H838" s="318"/>
      <c r="I838" s="318"/>
      <c r="J838" s="318"/>
      <c r="K838" s="318"/>
      <c r="L838" s="318"/>
      <c r="M838" s="318"/>
      <c r="N838" s="318"/>
      <c r="O838" s="319"/>
      <c r="P838" s="320">
        <f t="shared" si="102"/>
        <v>0</v>
      </c>
      <c r="Q838" s="294"/>
      <c r="R838" s="489"/>
      <c r="S838" s="489"/>
    </row>
    <row r="839" spans="2:20" ht="18.75" customHeight="1">
      <c r="B839" s="292"/>
      <c r="C839" s="321" t="s">
        <v>216</v>
      </c>
      <c r="D839" s="322">
        <f>SUBTOTAL(9,D829:D838)</f>
        <v>0</v>
      </c>
      <c r="E839" s="322">
        <f t="shared" ref="E839:O839" si="103">SUBTOTAL(9,E829:E838)</f>
        <v>0</v>
      </c>
      <c r="F839" s="322">
        <f t="shared" si="103"/>
        <v>0</v>
      </c>
      <c r="G839" s="322">
        <f t="shared" si="103"/>
        <v>0</v>
      </c>
      <c r="H839" s="322">
        <f t="shared" si="103"/>
        <v>0</v>
      </c>
      <c r="I839" s="322">
        <f t="shared" si="103"/>
        <v>0</v>
      </c>
      <c r="J839" s="322">
        <f t="shared" si="103"/>
        <v>0</v>
      </c>
      <c r="K839" s="322">
        <f t="shared" si="103"/>
        <v>0</v>
      </c>
      <c r="L839" s="322">
        <f t="shared" si="103"/>
        <v>0</v>
      </c>
      <c r="M839" s="322">
        <f t="shared" si="103"/>
        <v>0</v>
      </c>
      <c r="N839" s="322">
        <f t="shared" si="103"/>
        <v>0</v>
      </c>
      <c r="O839" s="323">
        <f t="shared" si="103"/>
        <v>0</v>
      </c>
      <c r="P839" s="324">
        <f t="shared" si="102"/>
        <v>0</v>
      </c>
      <c r="Q839" s="294"/>
      <c r="R839" s="490"/>
      <c r="S839" s="490"/>
    </row>
    <row r="840" spans="2:20" ht="6" customHeight="1">
      <c r="B840" s="292"/>
      <c r="C840" s="294"/>
      <c r="D840" s="294"/>
      <c r="E840" s="294"/>
      <c r="F840" s="294"/>
      <c r="G840" s="294"/>
      <c r="H840" s="294"/>
      <c r="I840" s="294"/>
      <c r="J840" s="294"/>
      <c r="K840" s="294"/>
      <c r="L840" s="294"/>
      <c r="M840" s="294"/>
      <c r="N840" s="294"/>
      <c r="O840" s="294"/>
      <c r="P840" s="294"/>
      <c r="Q840" s="294"/>
      <c r="R840" s="325"/>
      <c r="S840" s="325"/>
    </row>
    <row r="841" spans="2:20" ht="18.75" customHeight="1">
      <c r="B841" s="326"/>
      <c r="C841" s="313" t="s">
        <v>217</v>
      </c>
      <c r="D841" s="327"/>
      <c r="E841" s="327"/>
      <c r="F841" s="327"/>
      <c r="G841" s="327"/>
      <c r="H841" s="327"/>
      <c r="I841" s="327"/>
      <c r="J841" s="327"/>
      <c r="K841" s="327"/>
      <c r="L841" s="327"/>
      <c r="M841" s="327"/>
      <c r="N841" s="327"/>
      <c r="O841" s="328"/>
      <c r="P841" s="329">
        <f t="shared" ref="P841:P842" si="104">SUM(D841:O841)</f>
        <v>0</v>
      </c>
      <c r="Q841" s="294"/>
      <c r="R841" s="488"/>
      <c r="S841" s="488"/>
    </row>
    <row r="842" spans="2:20" ht="18.75" customHeight="1">
      <c r="B842" s="326"/>
      <c r="C842" s="313" t="s">
        <v>218</v>
      </c>
      <c r="D842" s="327"/>
      <c r="E842" s="327"/>
      <c r="F842" s="327"/>
      <c r="G842" s="327"/>
      <c r="H842" s="327"/>
      <c r="I842" s="327"/>
      <c r="J842" s="327"/>
      <c r="K842" s="327"/>
      <c r="L842" s="327"/>
      <c r="M842" s="327"/>
      <c r="N842" s="330"/>
      <c r="O842" s="331"/>
      <c r="P842" s="332">
        <f t="shared" si="104"/>
        <v>0</v>
      </c>
      <c r="Q842" s="294"/>
      <c r="R842" s="489"/>
      <c r="S842" s="489"/>
    </row>
    <row r="843" spans="2:20" s="308" customFormat="1" ht="18.75" customHeight="1">
      <c r="B843" s="301"/>
      <c r="C843" s="333"/>
      <c r="D843" s="334"/>
      <c r="E843" s="334"/>
      <c r="F843" s="334"/>
      <c r="G843" s="334"/>
      <c r="H843" s="334"/>
      <c r="I843" s="334"/>
      <c r="J843" s="334"/>
      <c r="K843" s="334"/>
      <c r="L843" s="334"/>
      <c r="M843" s="334"/>
      <c r="N843" s="491" t="s">
        <v>219</v>
      </c>
      <c r="O843" s="491"/>
      <c r="P843" s="335">
        <f>ROUND(IF(P841*P842=0,0,P839/P841*P842),2)</f>
        <v>0</v>
      </c>
      <c r="Q843" s="306"/>
      <c r="R843" s="492"/>
      <c r="S843" s="492"/>
      <c r="T843" s="307"/>
    </row>
    <row r="844" spans="2:20" ht="30" customHeight="1">
      <c r="C844" s="294"/>
      <c r="D844" s="294"/>
      <c r="E844" s="294"/>
      <c r="F844" s="294"/>
      <c r="G844" s="294"/>
      <c r="H844" s="294"/>
      <c r="I844" s="294"/>
      <c r="J844" s="294"/>
      <c r="K844" s="294"/>
      <c r="L844" s="294"/>
      <c r="M844" s="294"/>
      <c r="N844" s="294"/>
      <c r="O844" s="294"/>
      <c r="P844" s="294"/>
      <c r="Q844" s="294"/>
      <c r="R844" s="294"/>
      <c r="S844" s="294"/>
    </row>
    <row r="845" spans="2:20" ht="18.75" customHeight="1">
      <c r="B845" s="292"/>
      <c r="C845" s="293" t="s">
        <v>183</v>
      </c>
      <c r="D845" s="495"/>
      <c r="E845" s="495"/>
      <c r="F845" s="495"/>
      <c r="G845" s="495"/>
      <c r="H845" s="495"/>
      <c r="I845" s="495"/>
      <c r="J845" s="294"/>
      <c r="K845" s="294"/>
      <c r="L845" s="295"/>
      <c r="M845" s="294"/>
      <c r="N845" s="294"/>
      <c r="O845" s="294"/>
      <c r="P845" s="296"/>
      <c r="Q845" s="294"/>
      <c r="R845" s="296"/>
      <c r="S845" s="296"/>
    </row>
    <row r="846" spans="2:20" ht="18.75" customHeight="1">
      <c r="B846" s="292"/>
      <c r="C846" s="297" t="s">
        <v>184</v>
      </c>
      <c r="D846" s="488"/>
      <c r="E846" s="488"/>
      <c r="F846" s="488"/>
      <c r="G846" s="488"/>
      <c r="H846" s="488"/>
      <c r="I846" s="488"/>
      <c r="J846" s="294"/>
      <c r="K846" s="291"/>
      <c r="L846" s="291"/>
      <c r="M846" s="291"/>
      <c r="N846" s="291"/>
      <c r="O846" s="291"/>
      <c r="P846" s="291"/>
      <c r="Q846" s="294"/>
      <c r="R846" s="496" t="s">
        <v>185</v>
      </c>
      <c r="S846" s="496"/>
    </row>
    <row r="847" spans="2:20" ht="18.75" customHeight="1">
      <c r="B847" s="292"/>
      <c r="C847" s="297" t="s">
        <v>8</v>
      </c>
      <c r="D847" s="488"/>
      <c r="E847" s="488"/>
      <c r="F847" s="488"/>
      <c r="G847" s="488"/>
      <c r="H847" s="488"/>
      <c r="I847" s="488"/>
      <c r="J847" s="294"/>
      <c r="K847" s="291"/>
      <c r="L847" s="291"/>
      <c r="M847" s="291"/>
      <c r="N847" s="291"/>
      <c r="O847" s="291"/>
      <c r="P847" s="291"/>
      <c r="Q847" s="294"/>
      <c r="R847" s="298" t="s">
        <v>189</v>
      </c>
      <c r="S847" s="299"/>
    </row>
    <row r="848" spans="2:20" ht="18.75" customHeight="1">
      <c r="B848" s="292"/>
      <c r="C848" s="300" t="s">
        <v>172</v>
      </c>
      <c r="D848" s="488"/>
      <c r="E848" s="488"/>
      <c r="F848" s="488"/>
      <c r="G848" s="488"/>
      <c r="H848" s="488"/>
      <c r="I848" s="488"/>
      <c r="J848" s="294"/>
      <c r="K848" s="291"/>
      <c r="L848" s="291"/>
      <c r="M848" s="291"/>
      <c r="N848" s="291"/>
      <c r="O848" s="291"/>
      <c r="P848" s="291"/>
      <c r="Q848" s="294"/>
      <c r="R848" s="298" t="s">
        <v>191</v>
      </c>
      <c r="S848" s="299"/>
    </row>
    <row r="849" spans="2:24" ht="18.75" customHeight="1">
      <c r="B849" s="292"/>
      <c r="C849" s="300" t="s">
        <v>193</v>
      </c>
      <c r="D849" s="493"/>
      <c r="E849" s="493"/>
      <c r="F849" s="493"/>
      <c r="G849" s="493"/>
      <c r="H849" s="493"/>
      <c r="I849" s="493"/>
      <c r="J849" s="294"/>
      <c r="K849" s="294"/>
      <c r="L849" s="295"/>
      <c r="M849" s="294"/>
      <c r="N849" s="294"/>
      <c r="O849" s="294"/>
      <c r="P849" s="296"/>
      <c r="Q849" s="294"/>
      <c r="R849" s="298" t="s">
        <v>221</v>
      </c>
      <c r="S849" s="299"/>
    </row>
    <row r="850" spans="2:24" ht="12" customHeight="1">
      <c r="B850" s="292"/>
      <c r="C850" s="294"/>
      <c r="D850" s="294"/>
      <c r="E850" s="294"/>
      <c r="F850" s="294"/>
      <c r="G850" s="294"/>
      <c r="H850" s="294"/>
      <c r="I850" s="294"/>
      <c r="J850" s="294"/>
      <c r="K850" s="294"/>
      <c r="L850" s="294"/>
      <c r="M850" s="294"/>
      <c r="N850" s="294"/>
      <c r="O850" s="294"/>
      <c r="P850" s="294"/>
      <c r="Q850" s="294"/>
      <c r="R850" s="294"/>
      <c r="S850" s="294"/>
    </row>
    <row r="851" spans="2:24" s="308" customFormat="1" ht="18.75" customHeight="1">
      <c r="B851" s="301"/>
      <c r="C851" s="302" t="s">
        <v>187</v>
      </c>
      <c r="D851" s="303"/>
      <c r="E851" s="303"/>
      <c r="F851" s="303"/>
      <c r="G851" s="303"/>
      <c r="H851" s="303"/>
      <c r="I851" s="303"/>
      <c r="J851" s="303"/>
      <c r="K851" s="303"/>
      <c r="L851" s="303"/>
      <c r="M851" s="303"/>
      <c r="N851" s="303"/>
      <c r="O851" s="304"/>
      <c r="P851" s="305" t="s">
        <v>188</v>
      </c>
      <c r="Q851" s="306"/>
      <c r="R851" s="494" t="s">
        <v>194</v>
      </c>
      <c r="S851" s="494"/>
      <c r="T851" s="307"/>
      <c r="V851" s="288"/>
      <c r="W851" s="288"/>
      <c r="X851" s="288"/>
    </row>
    <row r="852" spans="2:24" ht="6" customHeight="1">
      <c r="B852" s="292"/>
      <c r="C852" s="294"/>
      <c r="D852" s="294"/>
      <c r="E852" s="294"/>
      <c r="F852" s="294"/>
      <c r="G852" s="294"/>
      <c r="H852" s="294"/>
      <c r="I852" s="294"/>
      <c r="J852" s="294"/>
      <c r="K852" s="294"/>
      <c r="L852" s="294"/>
      <c r="M852" s="294"/>
      <c r="N852" s="294"/>
      <c r="O852" s="294"/>
      <c r="P852" s="294"/>
      <c r="Q852" s="294"/>
      <c r="R852" s="294"/>
      <c r="S852" s="294"/>
    </row>
    <row r="853" spans="2:24" ht="18.75" customHeight="1">
      <c r="B853" s="292"/>
      <c r="C853" s="309" t="s">
        <v>222</v>
      </c>
      <c r="D853" s="310"/>
      <c r="E853" s="310"/>
      <c r="F853" s="310"/>
      <c r="G853" s="310"/>
      <c r="H853" s="310"/>
      <c r="I853" s="310"/>
      <c r="J853" s="310"/>
      <c r="K853" s="310"/>
      <c r="L853" s="310"/>
      <c r="M853" s="310"/>
      <c r="N853" s="310"/>
      <c r="O853" s="311"/>
      <c r="P853" s="312">
        <f>SUM(D853:O853)</f>
        <v>0</v>
      </c>
      <c r="Q853" s="294"/>
      <c r="R853" s="488"/>
      <c r="S853" s="488"/>
    </row>
    <row r="854" spans="2:24" ht="18.75" customHeight="1">
      <c r="B854" s="292"/>
      <c r="C854" s="313" t="s">
        <v>196</v>
      </c>
      <c r="D854" s="155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56"/>
      <c r="P854" s="312">
        <f t="shared" ref="P854:P863" si="105">SUM(D854:O854)</f>
        <v>0</v>
      </c>
      <c r="Q854" s="294"/>
      <c r="R854" s="488"/>
      <c r="S854" s="488"/>
    </row>
    <row r="855" spans="2:24" ht="18.75" customHeight="1">
      <c r="B855" s="292"/>
      <c r="C855" s="314" t="s">
        <v>223</v>
      </c>
      <c r="D855" s="310"/>
      <c r="E855" s="310"/>
      <c r="F855" s="310"/>
      <c r="G855" s="310"/>
      <c r="H855" s="310"/>
      <c r="I855" s="310"/>
      <c r="J855" s="310"/>
      <c r="K855" s="310"/>
      <c r="L855" s="310"/>
      <c r="M855" s="310"/>
      <c r="N855" s="310"/>
      <c r="O855" s="311"/>
      <c r="P855" s="312">
        <f t="shared" si="105"/>
        <v>0</v>
      </c>
      <c r="Q855" s="294"/>
      <c r="R855" s="488"/>
      <c r="S855" s="488"/>
    </row>
    <row r="856" spans="2:24" ht="18.75" customHeight="1">
      <c r="B856" s="292"/>
      <c r="C856" s="313" t="s">
        <v>206</v>
      </c>
      <c r="D856" s="315"/>
      <c r="E856" s="315"/>
      <c r="F856" s="315"/>
      <c r="G856" s="315"/>
      <c r="H856" s="315"/>
      <c r="I856" s="315"/>
      <c r="J856" s="315"/>
      <c r="K856" s="315"/>
      <c r="L856" s="315"/>
      <c r="M856" s="315"/>
      <c r="N856" s="315"/>
      <c r="O856" s="316"/>
      <c r="P856" s="312">
        <f t="shared" si="105"/>
        <v>0</v>
      </c>
      <c r="Q856" s="294"/>
      <c r="R856" s="488"/>
      <c r="S856" s="488"/>
    </row>
    <row r="857" spans="2:24" ht="18.75" customHeight="1">
      <c r="B857" s="292"/>
      <c r="C857" s="313" t="s">
        <v>207</v>
      </c>
      <c r="D857" s="315"/>
      <c r="E857" s="315"/>
      <c r="F857" s="315"/>
      <c r="G857" s="315"/>
      <c r="H857" s="315"/>
      <c r="I857" s="315"/>
      <c r="J857" s="315"/>
      <c r="K857" s="315"/>
      <c r="L857" s="315"/>
      <c r="M857" s="315"/>
      <c r="N857" s="315"/>
      <c r="O857" s="316"/>
      <c r="P857" s="312">
        <f t="shared" si="105"/>
        <v>0</v>
      </c>
      <c r="Q857" s="294"/>
      <c r="R857" s="488"/>
      <c r="S857" s="488"/>
    </row>
    <row r="858" spans="2:24" ht="18.75" customHeight="1">
      <c r="B858" s="292"/>
      <c r="C858" s="313" t="s">
        <v>209</v>
      </c>
      <c r="D858" s="315"/>
      <c r="E858" s="315"/>
      <c r="F858" s="315"/>
      <c r="G858" s="315"/>
      <c r="H858" s="315"/>
      <c r="I858" s="315"/>
      <c r="J858" s="315"/>
      <c r="K858" s="315"/>
      <c r="L858" s="315"/>
      <c r="M858" s="315"/>
      <c r="N858" s="315"/>
      <c r="O858" s="316"/>
      <c r="P858" s="312">
        <f t="shared" si="105"/>
        <v>0</v>
      </c>
      <c r="Q858" s="294"/>
      <c r="R858" s="488"/>
      <c r="S858" s="488"/>
    </row>
    <row r="859" spans="2:24" ht="18.75" customHeight="1">
      <c r="B859" s="292"/>
      <c r="C859" s="313" t="s">
        <v>210</v>
      </c>
      <c r="D859" s="315"/>
      <c r="E859" s="315"/>
      <c r="F859" s="315"/>
      <c r="G859" s="315"/>
      <c r="H859" s="315"/>
      <c r="I859" s="315"/>
      <c r="J859" s="315"/>
      <c r="K859" s="315"/>
      <c r="L859" s="315"/>
      <c r="M859" s="315"/>
      <c r="N859" s="315"/>
      <c r="O859" s="316"/>
      <c r="P859" s="312">
        <f t="shared" si="105"/>
        <v>0</v>
      </c>
      <c r="Q859" s="294"/>
      <c r="R859" s="488"/>
      <c r="S859" s="488"/>
    </row>
    <row r="860" spans="2:24" ht="18.75" customHeight="1">
      <c r="B860" s="292"/>
      <c r="C860" s="313" t="s">
        <v>211</v>
      </c>
      <c r="D860" s="315"/>
      <c r="E860" s="315"/>
      <c r="F860" s="315"/>
      <c r="G860" s="315"/>
      <c r="H860" s="315"/>
      <c r="I860" s="315"/>
      <c r="J860" s="315"/>
      <c r="K860" s="315"/>
      <c r="L860" s="315"/>
      <c r="M860" s="315"/>
      <c r="N860" s="315"/>
      <c r="O860" s="316"/>
      <c r="P860" s="312">
        <f t="shared" si="105"/>
        <v>0</v>
      </c>
      <c r="Q860" s="294"/>
      <c r="R860" s="488"/>
      <c r="S860" s="488"/>
    </row>
    <row r="861" spans="2:24" ht="18.75" customHeight="1">
      <c r="B861" s="292"/>
      <c r="C861" s="313" t="s">
        <v>212</v>
      </c>
      <c r="D861" s="315"/>
      <c r="E861" s="315"/>
      <c r="F861" s="315"/>
      <c r="G861" s="315"/>
      <c r="H861" s="315"/>
      <c r="I861" s="315"/>
      <c r="J861" s="315"/>
      <c r="K861" s="315"/>
      <c r="L861" s="315"/>
      <c r="M861" s="315"/>
      <c r="N861" s="315"/>
      <c r="O861" s="316"/>
      <c r="P861" s="312">
        <f t="shared" si="105"/>
        <v>0</v>
      </c>
      <c r="Q861" s="294"/>
      <c r="R861" s="488"/>
      <c r="S861" s="488"/>
    </row>
    <row r="862" spans="2:24" ht="18.75" customHeight="1">
      <c r="B862" s="292"/>
      <c r="C862" s="317" t="s">
        <v>224</v>
      </c>
      <c r="D862" s="318"/>
      <c r="E862" s="318"/>
      <c r="F862" s="318"/>
      <c r="G862" s="318"/>
      <c r="H862" s="318"/>
      <c r="I862" s="318"/>
      <c r="J862" s="318"/>
      <c r="K862" s="318"/>
      <c r="L862" s="318"/>
      <c r="M862" s="318"/>
      <c r="N862" s="318"/>
      <c r="O862" s="319"/>
      <c r="P862" s="320">
        <f t="shared" si="105"/>
        <v>0</v>
      </c>
      <c r="Q862" s="294"/>
      <c r="R862" s="489"/>
      <c r="S862" s="489"/>
    </row>
    <row r="863" spans="2:24" ht="18.75" customHeight="1">
      <c r="B863" s="292"/>
      <c r="C863" s="321" t="s">
        <v>216</v>
      </c>
      <c r="D863" s="322">
        <f>SUBTOTAL(9,D853:D862)</f>
        <v>0</v>
      </c>
      <c r="E863" s="322">
        <f t="shared" ref="E863:O863" si="106">SUBTOTAL(9,E853:E862)</f>
        <v>0</v>
      </c>
      <c r="F863" s="322">
        <f t="shared" si="106"/>
        <v>0</v>
      </c>
      <c r="G863" s="322">
        <f t="shared" si="106"/>
        <v>0</v>
      </c>
      <c r="H863" s="322">
        <f t="shared" si="106"/>
        <v>0</v>
      </c>
      <c r="I863" s="322">
        <f t="shared" si="106"/>
        <v>0</v>
      </c>
      <c r="J863" s="322">
        <f t="shared" si="106"/>
        <v>0</v>
      </c>
      <c r="K863" s="322">
        <f t="shared" si="106"/>
        <v>0</v>
      </c>
      <c r="L863" s="322">
        <f t="shared" si="106"/>
        <v>0</v>
      </c>
      <c r="M863" s="322">
        <f t="shared" si="106"/>
        <v>0</v>
      </c>
      <c r="N863" s="322">
        <f t="shared" si="106"/>
        <v>0</v>
      </c>
      <c r="O863" s="323">
        <f t="shared" si="106"/>
        <v>0</v>
      </c>
      <c r="P863" s="324">
        <f t="shared" si="105"/>
        <v>0</v>
      </c>
      <c r="Q863" s="294"/>
      <c r="R863" s="490"/>
      <c r="S863" s="490"/>
    </row>
    <row r="864" spans="2:24" ht="6" customHeight="1">
      <c r="B864" s="292"/>
      <c r="C864" s="294"/>
      <c r="D864" s="294"/>
      <c r="E864" s="294"/>
      <c r="F864" s="294"/>
      <c r="G864" s="294"/>
      <c r="H864" s="294"/>
      <c r="I864" s="294"/>
      <c r="J864" s="294"/>
      <c r="K864" s="294"/>
      <c r="L864" s="294"/>
      <c r="M864" s="294"/>
      <c r="N864" s="294"/>
      <c r="O864" s="294"/>
      <c r="P864" s="294"/>
      <c r="Q864" s="294"/>
      <c r="R864" s="325"/>
      <c r="S864" s="325"/>
    </row>
    <row r="865" spans="2:24" ht="18.75" customHeight="1">
      <c r="B865" s="326"/>
      <c r="C865" s="313" t="s">
        <v>217</v>
      </c>
      <c r="D865" s="327"/>
      <c r="E865" s="327"/>
      <c r="F865" s="327"/>
      <c r="G865" s="327"/>
      <c r="H865" s="327"/>
      <c r="I865" s="327"/>
      <c r="J865" s="327"/>
      <c r="K865" s="327"/>
      <c r="L865" s="327"/>
      <c r="M865" s="327"/>
      <c r="N865" s="327"/>
      <c r="O865" s="328"/>
      <c r="P865" s="329">
        <f t="shared" ref="P865:P866" si="107">SUM(D865:O865)</f>
        <v>0</v>
      </c>
      <c r="Q865" s="294"/>
      <c r="R865" s="488"/>
      <c r="S865" s="488"/>
    </row>
    <row r="866" spans="2:24" ht="18.75" customHeight="1">
      <c r="B866" s="326"/>
      <c r="C866" s="313" t="s">
        <v>218</v>
      </c>
      <c r="D866" s="327"/>
      <c r="E866" s="327"/>
      <c r="F866" s="327"/>
      <c r="G866" s="327"/>
      <c r="H866" s="327"/>
      <c r="I866" s="327"/>
      <c r="J866" s="327"/>
      <c r="K866" s="327"/>
      <c r="L866" s="327"/>
      <c r="M866" s="327"/>
      <c r="N866" s="330"/>
      <c r="O866" s="331"/>
      <c r="P866" s="332">
        <f t="shared" si="107"/>
        <v>0</v>
      </c>
      <c r="Q866" s="294"/>
      <c r="R866" s="489"/>
      <c r="S866" s="489"/>
    </row>
    <row r="867" spans="2:24" s="308" customFormat="1" ht="18.75" customHeight="1">
      <c r="B867" s="301"/>
      <c r="C867" s="333"/>
      <c r="D867" s="334"/>
      <c r="E867" s="334"/>
      <c r="F867" s="334"/>
      <c r="G867" s="334"/>
      <c r="H867" s="334"/>
      <c r="I867" s="334"/>
      <c r="J867" s="334"/>
      <c r="K867" s="334"/>
      <c r="L867" s="334"/>
      <c r="M867" s="334"/>
      <c r="N867" s="491" t="s">
        <v>219</v>
      </c>
      <c r="O867" s="491"/>
      <c r="P867" s="335">
        <f>ROUND(IF(P865*P866=0,0,P863/P865*P866),2)</f>
        <v>0</v>
      </c>
      <c r="Q867" s="306"/>
      <c r="R867" s="492"/>
      <c r="S867" s="492"/>
      <c r="T867" s="307"/>
    </row>
    <row r="868" spans="2:24" ht="30" customHeight="1">
      <c r="C868" s="294"/>
      <c r="D868" s="294"/>
      <c r="E868" s="294"/>
      <c r="F868" s="294"/>
      <c r="G868" s="294"/>
      <c r="H868" s="294"/>
      <c r="I868" s="294"/>
      <c r="J868" s="294"/>
      <c r="K868" s="294"/>
      <c r="L868" s="294"/>
      <c r="M868" s="294"/>
      <c r="N868" s="294"/>
      <c r="O868" s="294"/>
      <c r="P868" s="294"/>
      <c r="Q868" s="294"/>
      <c r="R868" s="294"/>
      <c r="S868" s="294"/>
    </row>
    <row r="869" spans="2:24" ht="18.75" customHeight="1">
      <c r="B869" s="292"/>
      <c r="C869" s="293" t="s">
        <v>183</v>
      </c>
      <c r="D869" s="495"/>
      <c r="E869" s="495"/>
      <c r="F869" s="495"/>
      <c r="G869" s="495"/>
      <c r="H869" s="495"/>
      <c r="I869" s="495"/>
      <c r="J869" s="294"/>
      <c r="K869" s="294"/>
      <c r="L869" s="295"/>
      <c r="M869" s="294"/>
      <c r="N869" s="294"/>
      <c r="O869" s="294"/>
      <c r="P869" s="296"/>
      <c r="Q869" s="294"/>
      <c r="R869" s="296"/>
      <c r="S869" s="296"/>
    </row>
    <row r="870" spans="2:24" ht="18.75" customHeight="1">
      <c r="B870" s="292"/>
      <c r="C870" s="297" t="s">
        <v>184</v>
      </c>
      <c r="D870" s="488"/>
      <c r="E870" s="488"/>
      <c r="F870" s="488"/>
      <c r="G870" s="488"/>
      <c r="H870" s="488"/>
      <c r="I870" s="488"/>
      <c r="J870" s="294"/>
      <c r="K870" s="291"/>
      <c r="L870" s="291"/>
      <c r="M870" s="291"/>
      <c r="N870" s="291"/>
      <c r="O870" s="291"/>
      <c r="P870" s="291"/>
      <c r="Q870" s="294"/>
      <c r="R870" s="496" t="s">
        <v>185</v>
      </c>
      <c r="S870" s="496"/>
    </row>
    <row r="871" spans="2:24" ht="18.75" customHeight="1">
      <c r="B871" s="292"/>
      <c r="C871" s="297" t="s">
        <v>8</v>
      </c>
      <c r="D871" s="488"/>
      <c r="E871" s="488"/>
      <c r="F871" s="488"/>
      <c r="G871" s="488"/>
      <c r="H871" s="488"/>
      <c r="I871" s="488"/>
      <c r="J871" s="294"/>
      <c r="K871" s="291"/>
      <c r="L871" s="291"/>
      <c r="M871" s="291"/>
      <c r="N871" s="291"/>
      <c r="O871" s="291"/>
      <c r="P871" s="291"/>
      <c r="Q871" s="294"/>
      <c r="R871" s="298" t="s">
        <v>189</v>
      </c>
      <c r="S871" s="299"/>
    </row>
    <row r="872" spans="2:24" ht="18.75" customHeight="1">
      <c r="B872" s="292"/>
      <c r="C872" s="300" t="s">
        <v>172</v>
      </c>
      <c r="D872" s="488"/>
      <c r="E872" s="488"/>
      <c r="F872" s="488"/>
      <c r="G872" s="488"/>
      <c r="H872" s="488"/>
      <c r="I872" s="488"/>
      <c r="J872" s="294"/>
      <c r="K872" s="291"/>
      <c r="L872" s="291"/>
      <c r="M872" s="291"/>
      <c r="N872" s="291"/>
      <c r="O872" s="291"/>
      <c r="P872" s="291"/>
      <c r="Q872" s="294"/>
      <c r="R872" s="298" t="s">
        <v>191</v>
      </c>
      <c r="S872" s="299"/>
    </row>
    <row r="873" spans="2:24" ht="18.75" customHeight="1">
      <c r="B873" s="292"/>
      <c r="C873" s="300" t="s">
        <v>193</v>
      </c>
      <c r="D873" s="493"/>
      <c r="E873" s="493"/>
      <c r="F873" s="493"/>
      <c r="G873" s="493"/>
      <c r="H873" s="493"/>
      <c r="I873" s="493"/>
      <c r="J873" s="294"/>
      <c r="K873" s="294"/>
      <c r="L873" s="295"/>
      <c r="M873" s="294"/>
      <c r="N873" s="294"/>
      <c r="O873" s="294"/>
      <c r="P873" s="296"/>
      <c r="Q873" s="294"/>
      <c r="R873" s="298" t="s">
        <v>221</v>
      </c>
      <c r="S873" s="299"/>
    </row>
    <row r="874" spans="2:24" ht="12" customHeight="1">
      <c r="B874" s="292"/>
      <c r="C874" s="294"/>
      <c r="D874" s="294"/>
      <c r="E874" s="294"/>
      <c r="F874" s="294"/>
      <c r="G874" s="294"/>
      <c r="H874" s="294"/>
      <c r="I874" s="294"/>
      <c r="J874" s="294"/>
      <c r="K874" s="294"/>
      <c r="L874" s="294"/>
      <c r="M874" s="294"/>
      <c r="N874" s="294"/>
      <c r="O874" s="294"/>
      <c r="P874" s="294"/>
      <c r="Q874" s="294"/>
      <c r="R874" s="294"/>
      <c r="S874" s="294"/>
    </row>
    <row r="875" spans="2:24" s="308" customFormat="1" ht="18.75" customHeight="1">
      <c r="B875" s="301"/>
      <c r="C875" s="302" t="s">
        <v>187</v>
      </c>
      <c r="D875" s="303"/>
      <c r="E875" s="303"/>
      <c r="F875" s="303"/>
      <c r="G875" s="303"/>
      <c r="H875" s="303"/>
      <c r="I875" s="303"/>
      <c r="J875" s="303"/>
      <c r="K875" s="303"/>
      <c r="L875" s="303"/>
      <c r="M875" s="303"/>
      <c r="N875" s="303"/>
      <c r="O875" s="304"/>
      <c r="P875" s="305" t="s">
        <v>188</v>
      </c>
      <c r="Q875" s="306"/>
      <c r="R875" s="494" t="s">
        <v>194</v>
      </c>
      <c r="S875" s="494"/>
      <c r="T875" s="307"/>
      <c r="V875" s="288"/>
      <c r="W875" s="288"/>
      <c r="X875" s="288"/>
    </row>
    <row r="876" spans="2:24" ht="6" customHeight="1">
      <c r="B876" s="292"/>
      <c r="C876" s="294"/>
      <c r="D876" s="294"/>
      <c r="E876" s="294"/>
      <c r="F876" s="294"/>
      <c r="G876" s="294"/>
      <c r="H876" s="294"/>
      <c r="I876" s="294"/>
      <c r="J876" s="294"/>
      <c r="K876" s="294"/>
      <c r="L876" s="294"/>
      <c r="M876" s="294"/>
      <c r="N876" s="294"/>
      <c r="O876" s="294"/>
      <c r="P876" s="294"/>
      <c r="Q876" s="294"/>
      <c r="R876" s="294"/>
      <c r="S876" s="294"/>
    </row>
    <row r="877" spans="2:24" ht="18.75" customHeight="1">
      <c r="B877" s="292"/>
      <c r="C877" s="309" t="s">
        <v>222</v>
      </c>
      <c r="D877" s="310"/>
      <c r="E877" s="310"/>
      <c r="F877" s="310"/>
      <c r="G877" s="310"/>
      <c r="H877" s="310"/>
      <c r="I877" s="310"/>
      <c r="J877" s="310"/>
      <c r="K877" s="310"/>
      <c r="L877" s="310"/>
      <c r="M877" s="310"/>
      <c r="N877" s="310"/>
      <c r="O877" s="311"/>
      <c r="P877" s="312">
        <f>SUM(D877:O877)</f>
        <v>0</v>
      </c>
      <c r="Q877" s="294"/>
      <c r="R877" s="488"/>
      <c r="S877" s="488"/>
    </row>
    <row r="878" spans="2:24" ht="18.75" customHeight="1">
      <c r="B878" s="292"/>
      <c r="C878" s="313" t="s">
        <v>196</v>
      </c>
      <c r="D878" s="155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56"/>
      <c r="P878" s="312">
        <f t="shared" ref="P878:P887" si="108">SUM(D878:O878)</f>
        <v>0</v>
      </c>
      <c r="Q878" s="294"/>
      <c r="R878" s="488"/>
      <c r="S878" s="488"/>
    </row>
    <row r="879" spans="2:24" ht="18.75" customHeight="1">
      <c r="B879" s="292"/>
      <c r="C879" s="314" t="s">
        <v>223</v>
      </c>
      <c r="D879" s="310"/>
      <c r="E879" s="310"/>
      <c r="F879" s="310"/>
      <c r="G879" s="310"/>
      <c r="H879" s="310"/>
      <c r="I879" s="310"/>
      <c r="J879" s="310"/>
      <c r="K879" s="310"/>
      <c r="L879" s="310"/>
      <c r="M879" s="310"/>
      <c r="N879" s="310"/>
      <c r="O879" s="311"/>
      <c r="P879" s="312">
        <f t="shared" si="108"/>
        <v>0</v>
      </c>
      <c r="Q879" s="294"/>
      <c r="R879" s="488"/>
      <c r="S879" s="488"/>
    </row>
    <row r="880" spans="2:24" ht="18.75" customHeight="1">
      <c r="B880" s="292"/>
      <c r="C880" s="313" t="s">
        <v>206</v>
      </c>
      <c r="D880" s="315"/>
      <c r="E880" s="315"/>
      <c r="F880" s="315"/>
      <c r="G880" s="315"/>
      <c r="H880" s="315"/>
      <c r="I880" s="315"/>
      <c r="J880" s="315"/>
      <c r="K880" s="315"/>
      <c r="L880" s="315"/>
      <c r="M880" s="315"/>
      <c r="N880" s="315"/>
      <c r="O880" s="316"/>
      <c r="P880" s="312">
        <f t="shared" si="108"/>
        <v>0</v>
      </c>
      <c r="Q880" s="294"/>
      <c r="R880" s="488"/>
      <c r="S880" s="488"/>
    </row>
    <row r="881" spans="2:20" ht="18.75" customHeight="1">
      <c r="B881" s="292"/>
      <c r="C881" s="313" t="s">
        <v>207</v>
      </c>
      <c r="D881" s="315"/>
      <c r="E881" s="315"/>
      <c r="F881" s="315"/>
      <c r="G881" s="315"/>
      <c r="H881" s="315"/>
      <c r="I881" s="315"/>
      <c r="J881" s="315"/>
      <c r="K881" s="315"/>
      <c r="L881" s="315"/>
      <c r="M881" s="315"/>
      <c r="N881" s="315"/>
      <c r="O881" s="316"/>
      <c r="P881" s="312">
        <f t="shared" si="108"/>
        <v>0</v>
      </c>
      <c r="Q881" s="294"/>
      <c r="R881" s="488"/>
      <c r="S881" s="488"/>
    </row>
    <row r="882" spans="2:20" ht="18.75" customHeight="1">
      <c r="B882" s="292"/>
      <c r="C882" s="313" t="s">
        <v>209</v>
      </c>
      <c r="D882" s="315"/>
      <c r="E882" s="315"/>
      <c r="F882" s="315"/>
      <c r="G882" s="315"/>
      <c r="H882" s="315"/>
      <c r="I882" s="315"/>
      <c r="J882" s="315"/>
      <c r="K882" s="315"/>
      <c r="L882" s="315"/>
      <c r="M882" s="315"/>
      <c r="N882" s="315"/>
      <c r="O882" s="316"/>
      <c r="P882" s="312">
        <f t="shared" si="108"/>
        <v>0</v>
      </c>
      <c r="Q882" s="294"/>
      <c r="R882" s="488"/>
      <c r="S882" s="488"/>
    </row>
    <row r="883" spans="2:20" ht="18.75" customHeight="1">
      <c r="B883" s="292"/>
      <c r="C883" s="313" t="s">
        <v>210</v>
      </c>
      <c r="D883" s="315"/>
      <c r="E883" s="315"/>
      <c r="F883" s="315"/>
      <c r="G883" s="315"/>
      <c r="H883" s="315"/>
      <c r="I883" s="315"/>
      <c r="J883" s="315"/>
      <c r="K883" s="315"/>
      <c r="L883" s="315"/>
      <c r="M883" s="315"/>
      <c r="N883" s="315"/>
      <c r="O883" s="316"/>
      <c r="P883" s="312">
        <f t="shared" si="108"/>
        <v>0</v>
      </c>
      <c r="Q883" s="294"/>
      <c r="R883" s="488"/>
      <c r="S883" s="488"/>
    </row>
    <row r="884" spans="2:20" ht="18.75" customHeight="1">
      <c r="B884" s="292"/>
      <c r="C884" s="313" t="s">
        <v>211</v>
      </c>
      <c r="D884" s="315"/>
      <c r="E884" s="315"/>
      <c r="F884" s="315"/>
      <c r="G884" s="315"/>
      <c r="H884" s="315"/>
      <c r="I884" s="315"/>
      <c r="J884" s="315"/>
      <c r="K884" s="315"/>
      <c r="L884" s="315"/>
      <c r="M884" s="315"/>
      <c r="N884" s="315"/>
      <c r="O884" s="316"/>
      <c r="P884" s="312">
        <f t="shared" si="108"/>
        <v>0</v>
      </c>
      <c r="Q884" s="294"/>
      <c r="R884" s="488"/>
      <c r="S884" s="488"/>
    </row>
    <row r="885" spans="2:20" ht="18.75" customHeight="1">
      <c r="B885" s="292"/>
      <c r="C885" s="313" t="s">
        <v>212</v>
      </c>
      <c r="D885" s="315"/>
      <c r="E885" s="315"/>
      <c r="F885" s="315"/>
      <c r="G885" s="315"/>
      <c r="H885" s="315"/>
      <c r="I885" s="315"/>
      <c r="J885" s="315"/>
      <c r="K885" s="315"/>
      <c r="L885" s="315"/>
      <c r="M885" s="315"/>
      <c r="N885" s="315"/>
      <c r="O885" s="316"/>
      <c r="P885" s="312">
        <f t="shared" si="108"/>
        <v>0</v>
      </c>
      <c r="Q885" s="294"/>
      <c r="R885" s="488"/>
      <c r="S885" s="488"/>
    </row>
    <row r="886" spans="2:20" ht="18.75" customHeight="1">
      <c r="B886" s="292"/>
      <c r="C886" s="317" t="s">
        <v>224</v>
      </c>
      <c r="D886" s="318"/>
      <c r="E886" s="318"/>
      <c r="F886" s="318"/>
      <c r="G886" s="318"/>
      <c r="H886" s="318"/>
      <c r="I886" s="318"/>
      <c r="J886" s="318"/>
      <c r="K886" s="318"/>
      <c r="L886" s="318"/>
      <c r="M886" s="318"/>
      <c r="N886" s="318"/>
      <c r="O886" s="319"/>
      <c r="P886" s="320">
        <f t="shared" si="108"/>
        <v>0</v>
      </c>
      <c r="Q886" s="294"/>
      <c r="R886" s="489"/>
      <c r="S886" s="489"/>
    </row>
    <row r="887" spans="2:20" ht="18.75" customHeight="1">
      <c r="B887" s="292"/>
      <c r="C887" s="321" t="s">
        <v>216</v>
      </c>
      <c r="D887" s="322">
        <f>SUBTOTAL(9,D877:D886)</f>
        <v>0</v>
      </c>
      <c r="E887" s="322">
        <f t="shared" ref="E887:O887" si="109">SUBTOTAL(9,E877:E886)</f>
        <v>0</v>
      </c>
      <c r="F887" s="322">
        <f t="shared" si="109"/>
        <v>0</v>
      </c>
      <c r="G887" s="322">
        <f t="shared" si="109"/>
        <v>0</v>
      </c>
      <c r="H887" s="322">
        <f t="shared" si="109"/>
        <v>0</v>
      </c>
      <c r="I887" s="322">
        <f t="shared" si="109"/>
        <v>0</v>
      </c>
      <c r="J887" s="322">
        <f t="shared" si="109"/>
        <v>0</v>
      </c>
      <c r="K887" s="322">
        <f t="shared" si="109"/>
        <v>0</v>
      </c>
      <c r="L887" s="322">
        <f t="shared" si="109"/>
        <v>0</v>
      </c>
      <c r="M887" s="322">
        <f t="shared" si="109"/>
        <v>0</v>
      </c>
      <c r="N887" s="322">
        <f t="shared" si="109"/>
        <v>0</v>
      </c>
      <c r="O887" s="323">
        <f t="shared" si="109"/>
        <v>0</v>
      </c>
      <c r="P887" s="324">
        <f t="shared" si="108"/>
        <v>0</v>
      </c>
      <c r="Q887" s="294"/>
      <c r="R887" s="490"/>
      <c r="S887" s="490"/>
    </row>
    <row r="888" spans="2:20" ht="6" customHeight="1">
      <c r="B888" s="292"/>
      <c r="C888" s="294"/>
      <c r="D888" s="294"/>
      <c r="E888" s="294"/>
      <c r="F888" s="294"/>
      <c r="G888" s="294"/>
      <c r="H888" s="294"/>
      <c r="I888" s="294"/>
      <c r="J888" s="294"/>
      <c r="K888" s="294"/>
      <c r="L888" s="294"/>
      <c r="M888" s="294"/>
      <c r="N888" s="294"/>
      <c r="O888" s="294"/>
      <c r="P888" s="294"/>
      <c r="Q888" s="294"/>
      <c r="R888" s="325"/>
      <c r="S888" s="325"/>
    </row>
    <row r="889" spans="2:20" ht="18.75" customHeight="1">
      <c r="B889" s="326"/>
      <c r="C889" s="313" t="s">
        <v>217</v>
      </c>
      <c r="D889" s="327"/>
      <c r="E889" s="327"/>
      <c r="F889" s="327"/>
      <c r="G889" s="327"/>
      <c r="H889" s="327"/>
      <c r="I889" s="327"/>
      <c r="J889" s="327"/>
      <c r="K889" s="327"/>
      <c r="L889" s="327"/>
      <c r="M889" s="327"/>
      <c r="N889" s="327"/>
      <c r="O889" s="328"/>
      <c r="P889" s="329">
        <f t="shared" ref="P889:P890" si="110">SUM(D889:O889)</f>
        <v>0</v>
      </c>
      <c r="Q889" s="294"/>
      <c r="R889" s="488"/>
      <c r="S889" s="488"/>
    </row>
    <row r="890" spans="2:20" ht="18.75" customHeight="1">
      <c r="B890" s="326"/>
      <c r="C890" s="313" t="s">
        <v>218</v>
      </c>
      <c r="D890" s="327"/>
      <c r="E890" s="327"/>
      <c r="F890" s="327"/>
      <c r="G890" s="327"/>
      <c r="H890" s="327"/>
      <c r="I890" s="327"/>
      <c r="J890" s="327"/>
      <c r="K890" s="327"/>
      <c r="L890" s="327"/>
      <c r="M890" s="327"/>
      <c r="N890" s="330"/>
      <c r="O890" s="331"/>
      <c r="P890" s="332">
        <f t="shared" si="110"/>
        <v>0</v>
      </c>
      <c r="Q890" s="294"/>
      <c r="R890" s="489"/>
      <c r="S890" s="489"/>
    </row>
    <row r="891" spans="2:20" s="308" customFormat="1" ht="18.75" customHeight="1">
      <c r="B891" s="301"/>
      <c r="C891" s="333"/>
      <c r="D891" s="334"/>
      <c r="E891" s="334"/>
      <c r="F891" s="334"/>
      <c r="G891" s="334"/>
      <c r="H891" s="334"/>
      <c r="I891" s="334"/>
      <c r="J891" s="334"/>
      <c r="K891" s="334"/>
      <c r="L891" s="334"/>
      <c r="M891" s="334"/>
      <c r="N891" s="491" t="s">
        <v>219</v>
      </c>
      <c r="O891" s="491"/>
      <c r="P891" s="335">
        <f>ROUND(IF(P889*P890=0,0,P887/P889*P890),2)</f>
        <v>0</v>
      </c>
      <c r="Q891" s="306"/>
      <c r="R891" s="492"/>
      <c r="S891" s="492"/>
      <c r="T891" s="307"/>
    </row>
    <row r="892" spans="2:20" ht="30" customHeight="1">
      <c r="C892" s="294"/>
      <c r="D892" s="294"/>
      <c r="E892" s="294"/>
      <c r="F892" s="294"/>
      <c r="G892" s="294"/>
      <c r="H892" s="294"/>
      <c r="I892" s="294"/>
      <c r="J892" s="294"/>
      <c r="K892" s="294"/>
      <c r="L892" s="294"/>
      <c r="M892" s="294"/>
      <c r="N892" s="294"/>
      <c r="O892" s="294"/>
      <c r="P892" s="294"/>
      <c r="Q892" s="294"/>
      <c r="R892" s="294"/>
      <c r="S892" s="294"/>
    </row>
    <row r="893" spans="2:20" ht="18.75" customHeight="1">
      <c r="B893" s="292"/>
      <c r="C893" s="293" t="s">
        <v>183</v>
      </c>
      <c r="D893" s="495"/>
      <c r="E893" s="495"/>
      <c r="F893" s="495"/>
      <c r="G893" s="495"/>
      <c r="H893" s="495"/>
      <c r="I893" s="495"/>
      <c r="J893" s="294"/>
      <c r="K893" s="294"/>
      <c r="L893" s="295"/>
      <c r="M893" s="294"/>
      <c r="N893" s="294"/>
      <c r="O893" s="294"/>
      <c r="P893" s="296"/>
      <c r="Q893" s="294"/>
      <c r="R893" s="296"/>
      <c r="S893" s="296"/>
    </row>
    <row r="894" spans="2:20" ht="18.75" customHeight="1">
      <c r="B894" s="292"/>
      <c r="C894" s="297" t="s">
        <v>184</v>
      </c>
      <c r="D894" s="488"/>
      <c r="E894" s="488"/>
      <c r="F894" s="488"/>
      <c r="G894" s="488"/>
      <c r="H894" s="488"/>
      <c r="I894" s="488"/>
      <c r="J894" s="294"/>
      <c r="K894" s="291"/>
      <c r="L894" s="291"/>
      <c r="M894" s="291"/>
      <c r="N894" s="291"/>
      <c r="O894" s="291"/>
      <c r="P894" s="291"/>
      <c r="Q894" s="294"/>
      <c r="R894" s="496" t="s">
        <v>185</v>
      </c>
      <c r="S894" s="496"/>
    </row>
    <row r="895" spans="2:20" ht="18.75" customHeight="1">
      <c r="B895" s="292"/>
      <c r="C895" s="297" t="s">
        <v>8</v>
      </c>
      <c r="D895" s="488"/>
      <c r="E895" s="488"/>
      <c r="F895" s="488"/>
      <c r="G895" s="488"/>
      <c r="H895" s="488"/>
      <c r="I895" s="488"/>
      <c r="J895" s="294"/>
      <c r="K895" s="291"/>
      <c r="L895" s="291"/>
      <c r="M895" s="291"/>
      <c r="N895" s="291"/>
      <c r="O895" s="291"/>
      <c r="P895" s="291"/>
      <c r="Q895" s="294"/>
      <c r="R895" s="298" t="s">
        <v>189</v>
      </c>
      <c r="S895" s="299"/>
    </row>
    <row r="896" spans="2:20" ht="18.75" customHeight="1">
      <c r="B896" s="292"/>
      <c r="C896" s="300" t="s">
        <v>172</v>
      </c>
      <c r="D896" s="488"/>
      <c r="E896" s="488"/>
      <c r="F896" s="488"/>
      <c r="G896" s="488"/>
      <c r="H896" s="488"/>
      <c r="I896" s="488"/>
      <c r="J896" s="294"/>
      <c r="K896" s="291"/>
      <c r="L896" s="291"/>
      <c r="M896" s="291"/>
      <c r="N896" s="291"/>
      <c r="O896" s="291"/>
      <c r="P896" s="291"/>
      <c r="Q896" s="294"/>
      <c r="R896" s="298" t="s">
        <v>191</v>
      </c>
      <c r="S896" s="299"/>
    </row>
    <row r="897" spans="2:24" ht="18.75" customHeight="1">
      <c r="B897" s="292"/>
      <c r="C897" s="300" t="s">
        <v>193</v>
      </c>
      <c r="D897" s="493"/>
      <c r="E897" s="493"/>
      <c r="F897" s="493"/>
      <c r="G897" s="493"/>
      <c r="H897" s="493"/>
      <c r="I897" s="493"/>
      <c r="J897" s="294"/>
      <c r="K897" s="294"/>
      <c r="L897" s="295"/>
      <c r="M897" s="294"/>
      <c r="N897" s="294"/>
      <c r="O897" s="294"/>
      <c r="P897" s="296"/>
      <c r="Q897" s="294"/>
      <c r="R897" s="298" t="s">
        <v>221</v>
      </c>
      <c r="S897" s="299"/>
    </row>
    <row r="898" spans="2:24" ht="12" customHeight="1">
      <c r="B898" s="292"/>
      <c r="C898" s="294"/>
      <c r="D898" s="294"/>
      <c r="E898" s="294"/>
      <c r="F898" s="294"/>
      <c r="G898" s="294"/>
      <c r="H898" s="294"/>
      <c r="I898" s="294"/>
      <c r="J898" s="294"/>
      <c r="K898" s="294"/>
      <c r="L898" s="294"/>
      <c r="M898" s="294"/>
      <c r="N898" s="294"/>
      <c r="O898" s="294"/>
      <c r="P898" s="294"/>
      <c r="Q898" s="294"/>
      <c r="R898" s="294"/>
      <c r="S898" s="294"/>
    </row>
    <row r="899" spans="2:24" s="308" customFormat="1" ht="18.75" customHeight="1">
      <c r="B899" s="301"/>
      <c r="C899" s="302" t="s">
        <v>187</v>
      </c>
      <c r="D899" s="303"/>
      <c r="E899" s="303"/>
      <c r="F899" s="303"/>
      <c r="G899" s="303"/>
      <c r="H899" s="303"/>
      <c r="I899" s="303"/>
      <c r="J899" s="303"/>
      <c r="K899" s="303"/>
      <c r="L899" s="303"/>
      <c r="M899" s="303"/>
      <c r="N899" s="303"/>
      <c r="O899" s="304"/>
      <c r="P899" s="305" t="s">
        <v>188</v>
      </c>
      <c r="Q899" s="306"/>
      <c r="R899" s="494" t="s">
        <v>194</v>
      </c>
      <c r="S899" s="494"/>
      <c r="T899" s="307"/>
      <c r="V899" s="288"/>
      <c r="W899" s="288"/>
      <c r="X899" s="288"/>
    </row>
    <row r="900" spans="2:24" ht="6" customHeight="1">
      <c r="B900" s="292"/>
      <c r="C900" s="294"/>
      <c r="D900" s="294"/>
      <c r="E900" s="294"/>
      <c r="F900" s="294"/>
      <c r="G900" s="294"/>
      <c r="H900" s="294"/>
      <c r="I900" s="294"/>
      <c r="J900" s="294"/>
      <c r="K900" s="294"/>
      <c r="L900" s="294"/>
      <c r="M900" s="294"/>
      <c r="N900" s="294"/>
      <c r="O900" s="294"/>
      <c r="P900" s="294"/>
      <c r="Q900" s="294"/>
      <c r="R900" s="294"/>
      <c r="S900" s="294"/>
    </row>
    <row r="901" spans="2:24" ht="18.75" customHeight="1">
      <c r="B901" s="292"/>
      <c r="C901" s="309" t="s">
        <v>222</v>
      </c>
      <c r="D901" s="310"/>
      <c r="E901" s="310"/>
      <c r="F901" s="310"/>
      <c r="G901" s="310"/>
      <c r="H901" s="310"/>
      <c r="I901" s="310"/>
      <c r="J901" s="310"/>
      <c r="K901" s="310"/>
      <c r="L901" s="310"/>
      <c r="M901" s="310"/>
      <c r="N901" s="310"/>
      <c r="O901" s="311"/>
      <c r="P901" s="312">
        <f>SUM(D901:O901)</f>
        <v>0</v>
      </c>
      <c r="Q901" s="294"/>
      <c r="R901" s="488"/>
      <c r="S901" s="488"/>
    </row>
    <row r="902" spans="2:24" ht="18.75" customHeight="1">
      <c r="B902" s="292"/>
      <c r="C902" s="313" t="s">
        <v>196</v>
      </c>
      <c r="D902" s="155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56"/>
      <c r="P902" s="312">
        <f t="shared" ref="P902:P911" si="111">SUM(D902:O902)</f>
        <v>0</v>
      </c>
      <c r="Q902" s="294"/>
      <c r="R902" s="488"/>
      <c r="S902" s="488"/>
    </row>
    <row r="903" spans="2:24" ht="18.75" customHeight="1">
      <c r="B903" s="292"/>
      <c r="C903" s="314" t="s">
        <v>223</v>
      </c>
      <c r="D903" s="310"/>
      <c r="E903" s="310"/>
      <c r="F903" s="310"/>
      <c r="G903" s="310"/>
      <c r="H903" s="310"/>
      <c r="I903" s="310"/>
      <c r="J903" s="310"/>
      <c r="K903" s="310"/>
      <c r="L903" s="310"/>
      <c r="M903" s="310"/>
      <c r="N903" s="310"/>
      <c r="O903" s="311"/>
      <c r="P903" s="312">
        <f t="shared" si="111"/>
        <v>0</v>
      </c>
      <c r="Q903" s="294"/>
      <c r="R903" s="488"/>
      <c r="S903" s="488"/>
    </row>
    <row r="904" spans="2:24" ht="18.75" customHeight="1">
      <c r="B904" s="292"/>
      <c r="C904" s="313" t="s">
        <v>206</v>
      </c>
      <c r="D904" s="315"/>
      <c r="E904" s="315"/>
      <c r="F904" s="315"/>
      <c r="G904" s="315"/>
      <c r="H904" s="315"/>
      <c r="I904" s="315"/>
      <c r="J904" s="315"/>
      <c r="K904" s="315"/>
      <c r="L904" s="315"/>
      <c r="M904" s="315"/>
      <c r="N904" s="315"/>
      <c r="O904" s="316"/>
      <c r="P904" s="312">
        <f t="shared" si="111"/>
        <v>0</v>
      </c>
      <c r="Q904" s="294"/>
      <c r="R904" s="488"/>
      <c r="S904" s="488"/>
    </row>
    <row r="905" spans="2:24" ht="18.75" customHeight="1">
      <c r="B905" s="292"/>
      <c r="C905" s="313" t="s">
        <v>207</v>
      </c>
      <c r="D905" s="315"/>
      <c r="E905" s="315"/>
      <c r="F905" s="315"/>
      <c r="G905" s="315"/>
      <c r="H905" s="315"/>
      <c r="I905" s="315"/>
      <c r="J905" s="315"/>
      <c r="K905" s="315"/>
      <c r="L905" s="315"/>
      <c r="M905" s="315"/>
      <c r="N905" s="315"/>
      <c r="O905" s="316"/>
      <c r="P905" s="312">
        <f t="shared" si="111"/>
        <v>0</v>
      </c>
      <c r="Q905" s="294"/>
      <c r="R905" s="488"/>
      <c r="S905" s="488"/>
    </row>
    <row r="906" spans="2:24" ht="18.75" customHeight="1">
      <c r="B906" s="292"/>
      <c r="C906" s="313" t="s">
        <v>209</v>
      </c>
      <c r="D906" s="315"/>
      <c r="E906" s="315"/>
      <c r="F906" s="315"/>
      <c r="G906" s="315"/>
      <c r="H906" s="315"/>
      <c r="I906" s="315"/>
      <c r="J906" s="315"/>
      <c r="K906" s="315"/>
      <c r="L906" s="315"/>
      <c r="M906" s="315"/>
      <c r="N906" s="315"/>
      <c r="O906" s="316"/>
      <c r="P906" s="312">
        <f t="shared" si="111"/>
        <v>0</v>
      </c>
      <c r="Q906" s="294"/>
      <c r="R906" s="488"/>
      <c r="S906" s="488"/>
    </row>
    <row r="907" spans="2:24" ht="18.75" customHeight="1">
      <c r="B907" s="292"/>
      <c r="C907" s="313" t="s">
        <v>210</v>
      </c>
      <c r="D907" s="315"/>
      <c r="E907" s="315"/>
      <c r="F907" s="315"/>
      <c r="G907" s="315"/>
      <c r="H907" s="315"/>
      <c r="I907" s="315"/>
      <c r="J907" s="315"/>
      <c r="K907" s="315"/>
      <c r="L907" s="315"/>
      <c r="M907" s="315"/>
      <c r="N907" s="315"/>
      <c r="O907" s="316"/>
      <c r="P907" s="312">
        <f t="shared" si="111"/>
        <v>0</v>
      </c>
      <c r="Q907" s="294"/>
      <c r="R907" s="488"/>
      <c r="S907" s="488"/>
    </row>
    <row r="908" spans="2:24" ht="18.75" customHeight="1">
      <c r="B908" s="292"/>
      <c r="C908" s="313" t="s">
        <v>211</v>
      </c>
      <c r="D908" s="315"/>
      <c r="E908" s="315"/>
      <c r="F908" s="315"/>
      <c r="G908" s="315"/>
      <c r="H908" s="315"/>
      <c r="I908" s="315"/>
      <c r="J908" s="315"/>
      <c r="K908" s="315"/>
      <c r="L908" s="315"/>
      <c r="M908" s="315"/>
      <c r="N908" s="315"/>
      <c r="O908" s="316"/>
      <c r="P908" s="312">
        <f t="shared" si="111"/>
        <v>0</v>
      </c>
      <c r="Q908" s="294"/>
      <c r="R908" s="488"/>
      <c r="S908" s="488"/>
    </row>
    <row r="909" spans="2:24" ht="18.75" customHeight="1">
      <c r="B909" s="292"/>
      <c r="C909" s="313" t="s">
        <v>212</v>
      </c>
      <c r="D909" s="315"/>
      <c r="E909" s="315"/>
      <c r="F909" s="315"/>
      <c r="G909" s="315"/>
      <c r="H909" s="315"/>
      <c r="I909" s="315"/>
      <c r="J909" s="315"/>
      <c r="K909" s="315"/>
      <c r="L909" s="315"/>
      <c r="M909" s="315"/>
      <c r="N909" s="315"/>
      <c r="O909" s="316"/>
      <c r="P909" s="312">
        <f t="shared" si="111"/>
        <v>0</v>
      </c>
      <c r="Q909" s="294"/>
      <c r="R909" s="488"/>
      <c r="S909" s="488"/>
    </row>
    <row r="910" spans="2:24" ht="18.75" customHeight="1">
      <c r="B910" s="292"/>
      <c r="C910" s="317" t="s">
        <v>224</v>
      </c>
      <c r="D910" s="318"/>
      <c r="E910" s="318"/>
      <c r="F910" s="318"/>
      <c r="G910" s="318"/>
      <c r="H910" s="318"/>
      <c r="I910" s="318"/>
      <c r="J910" s="318"/>
      <c r="K910" s="318"/>
      <c r="L910" s="318"/>
      <c r="M910" s="318"/>
      <c r="N910" s="318"/>
      <c r="O910" s="319"/>
      <c r="P910" s="320">
        <f t="shared" si="111"/>
        <v>0</v>
      </c>
      <c r="Q910" s="294"/>
      <c r="R910" s="489"/>
      <c r="S910" s="489"/>
    </row>
    <row r="911" spans="2:24" ht="18.75" customHeight="1">
      <c r="B911" s="292"/>
      <c r="C911" s="321" t="s">
        <v>216</v>
      </c>
      <c r="D911" s="322">
        <f>SUBTOTAL(9,D901:D910)</f>
        <v>0</v>
      </c>
      <c r="E911" s="322">
        <f t="shared" ref="E911:O911" si="112">SUBTOTAL(9,E901:E910)</f>
        <v>0</v>
      </c>
      <c r="F911" s="322">
        <f t="shared" si="112"/>
        <v>0</v>
      </c>
      <c r="G911" s="322">
        <f t="shared" si="112"/>
        <v>0</v>
      </c>
      <c r="H911" s="322">
        <f t="shared" si="112"/>
        <v>0</v>
      </c>
      <c r="I911" s="322">
        <f t="shared" si="112"/>
        <v>0</v>
      </c>
      <c r="J911" s="322">
        <f t="shared" si="112"/>
        <v>0</v>
      </c>
      <c r="K911" s="322">
        <f t="shared" si="112"/>
        <v>0</v>
      </c>
      <c r="L911" s="322">
        <f t="shared" si="112"/>
        <v>0</v>
      </c>
      <c r="M911" s="322">
        <f t="shared" si="112"/>
        <v>0</v>
      </c>
      <c r="N911" s="322">
        <f t="shared" si="112"/>
        <v>0</v>
      </c>
      <c r="O911" s="323">
        <f t="shared" si="112"/>
        <v>0</v>
      </c>
      <c r="P911" s="324">
        <f t="shared" si="111"/>
        <v>0</v>
      </c>
      <c r="Q911" s="294"/>
      <c r="R911" s="490"/>
      <c r="S911" s="490"/>
    </row>
    <row r="912" spans="2:24" ht="6" customHeight="1">
      <c r="B912" s="292"/>
      <c r="C912" s="294"/>
      <c r="D912" s="294"/>
      <c r="E912" s="294"/>
      <c r="F912" s="294"/>
      <c r="G912" s="294"/>
      <c r="H912" s="294"/>
      <c r="I912" s="294"/>
      <c r="J912" s="294"/>
      <c r="K912" s="294"/>
      <c r="L912" s="294"/>
      <c r="M912" s="294"/>
      <c r="N912" s="294"/>
      <c r="O912" s="294"/>
      <c r="P912" s="294"/>
      <c r="Q912" s="294"/>
      <c r="R912" s="325"/>
      <c r="S912" s="325"/>
    </row>
    <row r="913" spans="2:24" ht="18.75" customHeight="1">
      <c r="B913" s="326"/>
      <c r="C913" s="313" t="s">
        <v>217</v>
      </c>
      <c r="D913" s="327"/>
      <c r="E913" s="327"/>
      <c r="F913" s="327"/>
      <c r="G913" s="327"/>
      <c r="H913" s="327"/>
      <c r="I913" s="327"/>
      <c r="J913" s="327"/>
      <c r="K913" s="327"/>
      <c r="L913" s="327"/>
      <c r="M913" s="327"/>
      <c r="N913" s="327"/>
      <c r="O913" s="328"/>
      <c r="P913" s="329">
        <f t="shared" ref="P913:P914" si="113">SUM(D913:O913)</f>
        <v>0</v>
      </c>
      <c r="Q913" s="294"/>
      <c r="R913" s="488"/>
      <c r="S913" s="488"/>
    </row>
    <row r="914" spans="2:24" ht="18.75" customHeight="1">
      <c r="B914" s="326"/>
      <c r="C914" s="313" t="s">
        <v>218</v>
      </c>
      <c r="D914" s="327"/>
      <c r="E914" s="327"/>
      <c r="F914" s="327"/>
      <c r="G914" s="327"/>
      <c r="H914" s="327"/>
      <c r="I914" s="327"/>
      <c r="J914" s="327"/>
      <c r="K914" s="327"/>
      <c r="L914" s="327"/>
      <c r="M914" s="327"/>
      <c r="N914" s="330"/>
      <c r="O914" s="331"/>
      <c r="P914" s="332">
        <f t="shared" si="113"/>
        <v>0</v>
      </c>
      <c r="Q914" s="294"/>
      <c r="R914" s="489"/>
      <c r="S914" s="489"/>
    </row>
    <row r="915" spans="2:24" s="308" customFormat="1" ht="18.75" customHeight="1">
      <c r="B915" s="301"/>
      <c r="C915" s="333"/>
      <c r="D915" s="334"/>
      <c r="E915" s="334"/>
      <c r="F915" s="334"/>
      <c r="G915" s="334"/>
      <c r="H915" s="334"/>
      <c r="I915" s="334"/>
      <c r="J915" s="334"/>
      <c r="K915" s="334"/>
      <c r="L915" s="334"/>
      <c r="M915" s="334"/>
      <c r="N915" s="491" t="s">
        <v>219</v>
      </c>
      <c r="O915" s="491"/>
      <c r="P915" s="335">
        <f>ROUND(IF(P913*P914=0,0,P911/P913*P914),2)</f>
        <v>0</v>
      </c>
      <c r="Q915" s="306"/>
      <c r="R915" s="492"/>
      <c r="S915" s="492"/>
      <c r="T915" s="307"/>
    </row>
    <row r="916" spans="2:24" ht="30" customHeight="1">
      <c r="C916" s="294"/>
      <c r="D916" s="294"/>
      <c r="E916" s="294"/>
      <c r="F916" s="294"/>
      <c r="G916" s="294"/>
      <c r="H916" s="294"/>
      <c r="I916" s="294"/>
      <c r="J916" s="294"/>
      <c r="K916" s="294"/>
      <c r="L916" s="294"/>
      <c r="M916" s="294"/>
      <c r="N916" s="294"/>
      <c r="O916" s="294"/>
      <c r="P916" s="294"/>
      <c r="Q916" s="294"/>
      <c r="R916" s="294"/>
      <c r="S916" s="294"/>
    </row>
    <row r="917" spans="2:24" ht="18.75" customHeight="1">
      <c r="B917" s="292"/>
      <c r="C917" s="293" t="s">
        <v>183</v>
      </c>
      <c r="D917" s="495"/>
      <c r="E917" s="495"/>
      <c r="F917" s="495"/>
      <c r="G917" s="495"/>
      <c r="H917" s="495"/>
      <c r="I917" s="495"/>
      <c r="J917" s="294"/>
      <c r="K917" s="294"/>
      <c r="L917" s="295"/>
      <c r="M917" s="294"/>
      <c r="N917" s="294"/>
      <c r="O917" s="294"/>
      <c r="P917" s="296"/>
      <c r="Q917" s="294"/>
      <c r="R917" s="296"/>
      <c r="S917" s="296"/>
    </row>
    <row r="918" spans="2:24" ht="18.75" customHeight="1">
      <c r="B918" s="292"/>
      <c r="C918" s="297" t="s">
        <v>184</v>
      </c>
      <c r="D918" s="488"/>
      <c r="E918" s="488"/>
      <c r="F918" s="488"/>
      <c r="G918" s="488"/>
      <c r="H918" s="488"/>
      <c r="I918" s="488"/>
      <c r="J918" s="294"/>
      <c r="K918" s="291"/>
      <c r="L918" s="291"/>
      <c r="M918" s="291"/>
      <c r="N918" s="291"/>
      <c r="O918" s="291"/>
      <c r="P918" s="291"/>
      <c r="Q918" s="294"/>
      <c r="R918" s="496" t="s">
        <v>185</v>
      </c>
      <c r="S918" s="496"/>
    </row>
    <row r="919" spans="2:24" ht="18.75" customHeight="1">
      <c r="B919" s="292"/>
      <c r="C919" s="297" t="s">
        <v>8</v>
      </c>
      <c r="D919" s="488"/>
      <c r="E919" s="488"/>
      <c r="F919" s="488"/>
      <c r="G919" s="488"/>
      <c r="H919" s="488"/>
      <c r="I919" s="488"/>
      <c r="J919" s="294"/>
      <c r="K919" s="291"/>
      <c r="L919" s="291"/>
      <c r="M919" s="291"/>
      <c r="N919" s="291"/>
      <c r="O919" s="291"/>
      <c r="P919" s="291"/>
      <c r="Q919" s="294"/>
      <c r="R919" s="298" t="s">
        <v>189</v>
      </c>
      <c r="S919" s="299"/>
    </row>
    <row r="920" spans="2:24" ht="18.75" customHeight="1">
      <c r="B920" s="292"/>
      <c r="C920" s="300" t="s">
        <v>172</v>
      </c>
      <c r="D920" s="488"/>
      <c r="E920" s="488"/>
      <c r="F920" s="488"/>
      <c r="G920" s="488"/>
      <c r="H920" s="488"/>
      <c r="I920" s="488"/>
      <c r="J920" s="294"/>
      <c r="K920" s="291"/>
      <c r="L920" s="291"/>
      <c r="M920" s="291"/>
      <c r="N920" s="291"/>
      <c r="O920" s="291"/>
      <c r="P920" s="291"/>
      <c r="Q920" s="294"/>
      <c r="R920" s="298" t="s">
        <v>191</v>
      </c>
      <c r="S920" s="299"/>
    </row>
    <row r="921" spans="2:24" ht="18.75" customHeight="1">
      <c r="B921" s="292"/>
      <c r="C921" s="300" t="s">
        <v>193</v>
      </c>
      <c r="D921" s="493"/>
      <c r="E921" s="493"/>
      <c r="F921" s="493"/>
      <c r="G921" s="493"/>
      <c r="H921" s="493"/>
      <c r="I921" s="493"/>
      <c r="J921" s="294"/>
      <c r="K921" s="294"/>
      <c r="L921" s="295"/>
      <c r="M921" s="294"/>
      <c r="N921" s="294"/>
      <c r="O921" s="294"/>
      <c r="P921" s="296"/>
      <c r="Q921" s="294"/>
      <c r="R921" s="298" t="s">
        <v>221</v>
      </c>
      <c r="S921" s="299"/>
    </row>
    <row r="922" spans="2:24" ht="12" customHeight="1">
      <c r="B922" s="292"/>
      <c r="C922" s="294"/>
      <c r="D922" s="294"/>
      <c r="E922" s="294"/>
      <c r="F922" s="294"/>
      <c r="G922" s="294"/>
      <c r="H922" s="294"/>
      <c r="I922" s="294"/>
      <c r="J922" s="294"/>
      <c r="K922" s="294"/>
      <c r="L922" s="294"/>
      <c r="M922" s="294"/>
      <c r="N922" s="294"/>
      <c r="O922" s="294"/>
      <c r="P922" s="294"/>
      <c r="Q922" s="294"/>
      <c r="R922" s="294"/>
      <c r="S922" s="294"/>
    </row>
    <row r="923" spans="2:24" s="308" customFormat="1" ht="18.75" customHeight="1">
      <c r="B923" s="301"/>
      <c r="C923" s="302" t="s">
        <v>187</v>
      </c>
      <c r="D923" s="303"/>
      <c r="E923" s="303"/>
      <c r="F923" s="303"/>
      <c r="G923" s="303"/>
      <c r="H923" s="303"/>
      <c r="I923" s="303"/>
      <c r="J923" s="303"/>
      <c r="K923" s="303"/>
      <c r="L923" s="303"/>
      <c r="M923" s="303"/>
      <c r="N923" s="303"/>
      <c r="O923" s="304"/>
      <c r="P923" s="305" t="s">
        <v>188</v>
      </c>
      <c r="Q923" s="306"/>
      <c r="R923" s="494" t="s">
        <v>194</v>
      </c>
      <c r="S923" s="494"/>
      <c r="T923" s="307"/>
      <c r="V923" s="288"/>
      <c r="W923" s="288"/>
      <c r="X923" s="288"/>
    </row>
    <row r="924" spans="2:24" ht="6" customHeight="1">
      <c r="B924" s="292"/>
      <c r="C924" s="294"/>
      <c r="D924" s="294"/>
      <c r="E924" s="294"/>
      <c r="F924" s="294"/>
      <c r="G924" s="294"/>
      <c r="H924" s="294"/>
      <c r="I924" s="294"/>
      <c r="J924" s="294"/>
      <c r="K924" s="294"/>
      <c r="L924" s="294"/>
      <c r="M924" s="294"/>
      <c r="N924" s="294"/>
      <c r="O924" s="294"/>
      <c r="P924" s="294"/>
      <c r="Q924" s="294"/>
      <c r="R924" s="294"/>
      <c r="S924" s="294"/>
    </row>
    <row r="925" spans="2:24" ht="18.75" customHeight="1">
      <c r="B925" s="292"/>
      <c r="C925" s="309" t="s">
        <v>222</v>
      </c>
      <c r="D925" s="310"/>
      <c r="E925" s="310"/>
      <c r="F925" s="310"/>
      <c r="G925" s="310"/>
      <c r="H925" s="310"/>
      <c r="I925" s="310"/>
      <c r="J925" s="310"/>
      <c r="K925" s="310"/>
      <c r="L925" s="310"/>
      <c r="M925" s="310"/>
      <c r="N925" s="310"/>
      <c r="O925" s="311"/>
      <c r="P925" s="312">
        <f>SUM(D925:O925)</f>
        <v>0</v>
      </c>
      <c r="Q925" s="294"/>
      <c r="R925" s="488"/>
      <c r="S925" s="488"/>
    </row>
    <row r="926" spans="2:24" ht="18.75" customHeight="1">
      <c r="B926" s="292"/>
      <c r="C926" s="313" t="s">
        <v>196</v>
      </c>
      <c r="D926" s="155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56"/>
      <c r="P926" s="312">
        <f t="shared" ref="P926:P935" si="114">SUM(D926:O926)</f>
        <v>0</v>
      </c>
      <c r="Q926" s="294"/>
      <c r="R926" s="488"/>
      <c r="S926" s="488"/>
    </row>
    <row r="927" spans="2:24" ht="18.75" customHeight="1">
      <c r="B927" s="292"/>
      <c r="C927" s="314" t="s">
        <v>223</v>
      </c>
      <c r="D927" s="310"/>
      <c r="E927" s="310"/>
      <c r="F927" s="310"/>
      <c r="G927" s="310"/>
      <c r="H927" s="310"/>
      <c r="I927" s="310"/>
      <c r="J927" s="310"/>
      <c r="K927" s="310"/>
      <c r="L927" s="310"/>
      <c r="M927" s="310"/>
      <c r="N927" s="310"/>
      <c r="O927" s="311"/>
      <c r="P927" s="312">
        <f t="shared" si="114"/>
        <v>0</v>
      </c>
      <c r="Q927" s="294"/>
      <c r="R927" s="488"/>
      <c r="S927" s="488"/>
    </row>
    <row r="928" spans="2:24" ht="18.75" customHeight="1">
      <c r="B928" s="292"/>
      <c r="C928" s="313" t="s">
        <v>206</v>
      </c>
      <c r="D928" s="315"/>
      <c r="E928" s="315"/>
      <c r="F928" s="315"/>
      <c r="G928" s="315"/>
      <c r="H928" s="315"/>
      <c r="I928" s="315"/>
      <c r="J928" s="315"/>
      <c r="K928" s="315"/>
      <c r="L928" s="315"/>
      <c r="M928" s="315"/>
      <c r="N928" s="315"/>
      <c r="O928" s="316"/>
      <c r="P928" s="312">
        <f t="shared" si="114"/>
        <v>0</v>
      </c>
      <c r="Q928" s="294"/>
      <c r="R928" s="488"/>
      <c r="S928" s="488"/>
    </row>
    <row r="929" spans="2:20" ht="18.75" customHeight="1">
      <c r="B929" s="292"/>
      <c r="C929" s="313" t="s">
        <v>207</v>
      </c>
      <c r="D929" s="315"/>
      <c r="E929" s="315"/>
      <c r="F929" s="315"/>
      <c r="G929" s="315"/>
      <c r="H929" s="315"/>
      <c r="I929" s="315"/>
      <c r="J929" s="315"/>
      <c r="K929" s="315"/>
      <c r="L929" s="315"/>
      <c r="M929" s="315"/>
      <c r="N929" s="315"/>
      <c r="O929" s="316"/>
      <c r="P929" s="312">
        <f t="shared" si="114"/>
        <v>0</v>
      </c>
      <c r="Q929" s="294"/>
      <c r="R929" s="488"/>
      <c r="S929" s="488"/>
    </row>
    <row r="930" spans="2:20" ht="18.75" customHeight="1">
      <c r="B930" s="292"/>
      <c r="C930" s="313" t="s">
        <v>209</v>
      </c>
      <c r="D930" s="315"/>
      <c r="E930" s="315"/>
      <c r="F930" s="315"/>
      <c r="G930" s="315"/>
      <c r="H930" s="315"/>
      <c r="I930" s="315"/>
      <c r="J930" s="315"/>
      <c r="K930" s="315"/>
      <c r="L930" s="315"/>
      <c r="M930" s="315"/>
      <c r="N930" s="315"/>
      <c r="O930" s="316"/>
      <c r="P930" s="312">
        <f t="shared" si="114"/>
        <v>0</v>
      </c>
      <c r="Q930" s="294"/>
      <c r="R930" s="488"/>
      <c r="S930" s="488"/>
    </row>
    <row r="931" spans="2:20" ht="18.75" customHeight="1">
      <c r="B931" s="292"/>
      <c r="C931" s="313" t="s">
        <v>210</v>
      </c>
      <c r="D931" s="315"/>
      <c r="E931" s="315"/>
      <c r="F931" s="315"/>
      <c r="G931" s="315"/>
      <c r="H931" s="315"/>
      <c r="I931" s="315"/>
      <c r="J931" s="315"/>
      <c r="K931" s="315"/>
      <c r="L931" s="315"/>
      <c r="M931" s="315"/>
      <c r="N931" s="315"/>
      <c r="O931" s="316"/>
      <c r="P931" s="312">
        <f t="shared" si="114"/>
        <v>0</v>
      </c>
      <c r="Q931" s="294"/>
      <c r="R931" s="488"/>
      <c r="S931" s="488"/>
    </row>
    <row r="932" spans="2:20" ht="18.75" customHeight="1">
      <c r="B932" s="292"/>
      <c r="C932" s="313" t="s">
        <v>211</v>
      </c>
      <c r="D932" s="315"/>
      <c r="E932" s="315"/>
      <c r="F932" s="315"/>
      <c r="G932" s="315"/>
      <c r="H932" s="315"/>
      <c r="I932" s="315"/>
      <c r="J932" s="315"/>
      <c r="K932" s="315"/>
      <c r="L932" s="315"/>
      <c r="M932" s="315"/>
      <c r="N932" s="315"/>
      <c r="O932" s="316"/>
      <c r="P932" s="312">
        <f t="shared" si="114"/>
        <v>0</v>
      </c>
      <c r="Q932" s="294"/>
      <c r="R932" s="488"/>
      <c r="S932" s="488"/>
    </row>
    <row r="933" spans="2:20" ht="18.75" customHeight="1">
      <c r="B933" s="292"/>
      <c r="C933" s="313" t="s">
        <v>212</v>
      </c>
      <c r="D933" s="315"/>
      <c r="E933" s="315"/>
      <c r="F933" s="315"/>
      <c r="G933" s="315"/>
      <c r="H933" s="315"/>
      <c r="I933" s="315"/>
      <c r="J933" s="315"/>
      <c r="K933" s="315"/>
      <c r="L933" s="315"/>
      <c r="M933" s="315"/>
      <c r="N933" s="315"/>
      <c r="O933" s="316"/>
      <c r="P933" s="312">
        <f t="shared" si="114"/>
        <v>0</v>
      </c>
      <c r="Q933" s="294"/>
      <c r="R933" s="488"/>
      <c r="S933" s="488"/>
    </row>
    <row r="934" spans="2:20" ht="18.75" customHeight="1">
      <c r="B934" s="292"/>
      <c r="C934" s="317" t="s">
        <v>224</v>
      </c>
      <c r="D934" s="318"/>
      <c r="E934" s="318"/>
      <c r="F934" s="318"/>
      <c r="G934" s="318"/>
      <c r="H934" s="318"/>
      <c r="I934" s="318"/>
      <c r="J934" s="318"/>
      <c r="K934" s="318"/>
      <c r="L934" s="318"/>
      <c r="M934" s="318"/>
      <c r="N934" s="318"/>
      <c r="O934" s="319"/>
      <c r="P934" s="320">
        <f t="shared" si="114"/>
        <v>0</v>
      </c>
      <c r="Q934" s="294"/>
      <c r="R934" s="489"/>
      <c r="S934" s="489"/>
    </row>
    <row r="935" spans="2:20" ht="18.75" customHeight="1">
      <c r="B935" s="292"/>
      <c r="C935" s="321" t="s">
        <v>216</v>
      </c>
      <c r="D935" s="322">
        <f>SUBTOTAL(9,D925:D934)</f>
        <v>0</v>
      </c>
      <c r="E935" s="322">
        <f t="shared" ref="E935:O935" si="115">SUBTOTAL(9,E925:E934)</f>
        <v>0</v>
      </c>
      <c r="F935" s="322">
        <f t="shared" si="115"/>
        <v>0</v>
      </c>
      <c r="G935" s="322">
        <f t="shared" si="115"/>
        <v>0</v>
      </c>
      <c r="H935" s="322">
        <f t="shared" si="115"/>
        <v>0</v>
      </c>
      <c r="I935" s="322">
        <f t="shared" si="115"/>
        <v>0</v>
      </c>
      <c r="J935" s="322">
        <f t="shared" si="115"/>
        <v>0</v>
      </c>
      <c r="K935" s="322">
        <f t="shared" si="115"/>
        <v>0</v>
      </c>
      <c r="L935" s="322">
        <f t="shared" si="115"/>
        <v>0</v>
      </c>
      <c r="M935" s="322">
        <f t="shared" si="115"/>
        <v>0</v>
      </c>
      <c r="N935" s="322">
        <f t="shared" si="115"/>
        <v>0</v>
      </c>
      <c r="O935" s="323">
        <f t="shared" si="115"/>
        <v>0</v>
      </c>
      <c r="P935" s="324">
        <f t="shared" si="114"/>
        <v>0</v>
      </c>
      <c r="Q935" s="294"/>
      <c r="R935" s="490"/>
      <c r="S935" s="490"/>
    </row>
    <row r="936" spans="2:20" ht="6" customHeight="1">
      <c r="B936" s="292"/>
      <c r="C936" s="294"/>
      <c r="D936" s="294"/>
      <c r="E936" s="294"/>
      <c r="F936" s="294"/>
      <c r="G936" s="294"/>
      <c r="H936" s="294"/>
      <c r="I936" s="294"/>
      <c r="J936" s="294"/>
      <c r="K936" s="294"/>
      <c r="L936" s="294"/>
      <c r="M936" s="294"/>
      <c r="N936" s="294"/>
      <c r="O936" s="294"/>
      <c r="P936" s="294"/>
      <c r="Q936" s="294"/>
      <c r="R936" s="325"/>
      <c r="S936" s="325"/>
    </row>
    <row r="937" spans="2:20" ht="18.75" customHeight="1">
      <c r="B937" s="326"/>
      <c r="C937" s="313" t="s">
        <v>217</v>
      </c>
      <c r="D937" s="327"/>
      <c r="E937" s="327"/>
      <c r="F937" s="327"/>
      <c r="G937" s="327"/>
      <c r="H937" s="327"/>
      <c r="I937" s="327"/>
      <c r="J937" s="327"/>
      <c r="K937" s="327"/>
      <c r="L937" s="327"/>
      <c r="M937" s="327"/>
      <c r="N937" s="327"/>
      <c r="O937" s="328"/>
      <c r="P937" s="329">
        <f t="shared" ref="P937:P938" si="116">SUM(D937:O937)</f>
        <v>0</v>
      </c>
      <c r="Q937" s="294"/>
      <c r="R937" s="488"/>
      <c r="S937" s="488"/>
    </row>
    <row r="938" spans="2:20" ht="18.75" customHeight="1">
      <c r="B938" s="326"/>
      <c r="C938" s="313" t="s">
        <v>218</v>
      </c>
      <c r="D938" s="327"/>
      <c r="E938" s="327"/>
      <c r="F938" s="327"/>
      <c r="G938" s="327"/>
      <c r="H938" s="327"/>
      <c r="I938" s="327"/>
      <c r="J938" s="327"/>
      <c r="K938" s="327"/>
      <c r="L938" s="327"/>
      <c r="M938" s="327"/>
      <c r="N938" s="330"/>
      <c r="O938" s="331"/>
      <c r="P938" s="332">
        <f t="shared" si="116"/>
        <v>0</v>
      </c>
      <c r="Q938" s="294"/>
      <c r="R938" s="489"/>
      <c r="S938" s="489"/>
    </row>
    <row r="939" spans="2:20" s="308" customFormat="1" ht="18.75" customHeight="1">
      <c r="B939" s="301"/>
      <c r="C939" s="333"/>
      <c r="D939" s="334"/>
      <c r="E939" s="334"/>
      <c r="F939" s="334"/>
      <c r="G939" s="334"/>
      <c r="H939" s="334"/>
      <c r="I939" s="334"/>
      <c r="J939" s="334"/>
      <c r="K939" s="334"/>
      <c r="L939" s="334"/>
      <c r="M939" s="334"/>
      <c r="N939" s="491" t="s">
        <v>219</v>
      </c>
      <c r="O939" s="491"/>
      <c r="P939" s="335">
        <f>ROUND(IF(P937*P938=0,0,P935/P937*P938),2)</f>
        <v>0</v>
      </c>
      <c r="Q939" s="306"/>
      <c r="R939" s="492"/>
      <c r="S939" s="492"/>
      <c r="T939" s="307"/>
    </row>
    <row r="940" spans="2:20" ht="30" customHeight="1">
      <c r="C940" s="294"/>
      <c r="D940" s="294"/>
      <c r="E940" s="294"/>
      <c r="F940" s="294"/>
      <c r="G940" s="294"/>
      <c r="H940" s="294"/>
      <c r="I940" s="294"/>
      <c r="J940" s="294"/>
      <c r="K940" s="294"/>
      <c r="L940" s="294"/>
      <c r="M940" s="294"/>
      <c r="N940" s="294"/>
      <c r="O940" s="294"/>
      <c r="P940" s="294"/>
      <c r="Q940" s="294"/>
      <c r="R940" s="294"/>
      <c r="S940" s="294"/>
    </row>
    <row r="941" spans="2:20" ht="18.75" customHeight="1">
      <c r="B941" s="292"/>
      <c r="C941" s="293" t="s">
        <v>183</v>
      </c>
      <c r="D941" s="495"/>
      <c r="E941" s="495"/>
      <c r="F941" s="495"/>
      <c r="G941" s="495"/>
      <c r="H941" s="495"/>
      <c r="I941" s="495"/>
      <c r="J941" s="294"/>
      <c r="K941" s="294"/>
      <c r="L941" s="295"/>
      <c r="M941" s="294"/>
      <c r="N941" s="294"/>
      <c r="O941" s="294"/>
      <c r="P941" s="296"/>
      <c r="Q941" s="294"/>
      <c r="R941" s="296"/>
      <c r="S941" s="296"/>
    </row>
    <row r="942" spans="2:20" ht="18.75" customHeight="1">
      <c r="B942" s="292"/>
      <c r="C942" s="297" t="s">
        <v>184</v>
      </c>
      <c r="D942" s="488"/>
      <c r="E942" s="488"/>
      <c r="F942" s="488"/>
      <c r="G942" s="488"/>
      <c r="H942" s="488"/>
      <c r="I942" s="488"/>
      <c r="J942" s="294"/>
      <c r="K942" s="291"/>
      <c r="L942" s="291"/>
      <c r="M942" s="291"/>
      <c r="N942" s="291"/>
      <c r="O942" s="291"/>
      <c r="P942" s="291"/>
      <c r="Q942" s="294"/>
      <c r="R942" s="496" t="s">
        <v>185</v>
      </c>
      <c r="S942" s="496"/>
    </row>
    <row r="943" spans="2:20" ht="18.75" customHeight="1">
      <c r="B943" s="292"/>
      <c r="C943" s="297" t="s">
        <v>8</v>
      </c>
      <c r="D943" s="488"/>
      <c r="E943" s="488"/>
      <c r="F943" s="488"/>
      <c r="G943" s="488"/>
      <c r="H943" s="488"/>
      <c r="I943" s="488"/>
      <c r="J943" s="294"/>
      <c r="K943" s="291"/>
      <c r="L943" s="291"/>
      <c r="M943" s="291"/>
      <c r="N943" s="291"/>
      <c r="O943" s="291"/>
      <c r="P943" s="291"/>
      <c r="Q943" s="294"/>
      <c r="R943" s="298" t="s">
        <v>189</v>
      </c>
      <c r="S943" s="299"/>
    </row>
    <row r="944" spans="2:20" ht="18.75" customHeight="1">
      <c r="B944" s="292"/>
      <c r="C944" s="300" t="s">
        <v>172</v>
      </c>
      <c r="D944" s="488"/>
      <c r="E944" s="488"/>
      <c r="F944" s="488"/>
      <c r="G944" s="488"/>
      <c r="H944" s="488"/>
      <c r="I944" s="488"/>
      <c r="J944" s="294"/>
      <c r="K944" s="291"/>
      <c r="L944" s="291"/>
      <c r="M944" s="291"/>
      <c r="N944" s="291"/>
      <c r="O944" s="291"/>
      <c r="P944" s="291"/>
      <c r="Q944" s="294"/>
      <c r="R944" s="298" t="s">
        <v>191</v>
      </c>
      <c r="S944" s="299"/>
    </row>
    <row r="945" spans="2:24" ht="18.75" customHeight="1">
      <c r="B945" s="292"/>
      <c r="C945" s="300" t="s">
        <v>193</v>
      </c>
      <c r="D945" s="493"/>
      <c r="E945" s="493"/>
      <c r="F945" s="493"/>
      <c r="G945" s="493"/>
      <c r="H945" s="493"/>
      <c r="I945" s="493"/>
      <c r="J945" s="294"/>
      <c r="K945" s="294"/>
      <c r="L945" s="295"/>
      <c r="M945" s="294"/>
      <c r="N945" s="294"/>
      <c r="O945" s="294"/>
      <c r="P945" s="296"/>
      <c r="Q945" s="294"/>
      <c r="R945" s="298" t="s">
        <v>221</v>
      </c>
      <c r="S945" s="299"/>
    </row>
    <row r="946" spans="2:24" ht="12" customHeight="1">
      <c r="B946" s="292"/>
      <c r="C946" s="294"/>
      <c r="D946" s="294"/>
      <c r="E946" s="294"/>
      <c r="F946" s="294"/>
      <c r="G946" s="294"/>
      <c r="H946" s="294"/>
      <c r="I946" s="294"/>
      <c r="J946" s="294"/>
      <c r="K946" s="294"/>
      <c r="L946" s="294"/>
      <c r="M946" s="294"/>
      <c r="N946" s="294"/>
      <c r="O946" s="294"/>
      <c r="P946" s="294"/>
      <c r="Q946" s="294"/>
      <c r="R946" s="294"/>
      <c r="S946" s="294"/>
    </row>
    <row r="947" spans="2:24" s="308" customFormat="1" ht="18.75" customHeight="1">
      <c r="B947" s="301"/>
      <c r="C947" s="302" t="s">
        <v>187</v>
      </c>
      <c r="D947" s="303"/>
      <c r="E947" s="303"/>
      <c r="F947" s="303"/>
      <c r="G947" s="303"/>
      <c r="H947" s="303"/>
      <c r="I947" s="303"/>
      <c r="J947" s="303"/>
      <c r="K947" s="303"/>
      <c r="L947" s="303"/>
      <c r="M947" s="303"/>
      <c r="N947" s="303"/>
      <c r="O947" s="304"/>
      <c r="P947" s="305" t="s">
        <v>188</v>
      </c>
      <c r="Q947" s="306"/>
      <c r="R947" s="494" t="s">
        <v>194</v>
      </c>
      <c r="S947" s="494"/>
      <c r="T947" s="307"/>
      <c r="V947" s="288"/>
      <c r="W947" s="288"/>
      <c r="X947" s="288"/>
    </row>
    <row r="948" spans="2:24" ht="6" customHeight="1">
      <c r="B948" s="292"/>
      <c r="C948" s="294"/>
      <c r="D948" s="294"/>
      <c r="E948" s="294"/>
      <c r="F948" s="294"/>
      <c r="G948" s="294"/>
      <c r="H948" s="294"/>
      <c r="I948" s="294"/>
      <c r="J948" s="294"/>
      <c r="K948" s="294"/>
      <c r="L948" s="294"/>
      <c r="M948" s="294"/>
      <c r="N948" s="294"/>
      <c r="O948" s="294"/>
      <c r="P948" s="294"/>
      <c r="Q948" s="294"/>
      <c r="R948" s="294"/>
      <c r="S948" s="294"/>
    </row>
    <row r="949" spans="2:24" ht="18.75" customHeight="1">
      <c r="B949" s="292"/>
      <c r="C949" s="309" t="s">
        <v>222</v>
      </c>
      <c r="D949" s="310"/>
      <c r="E949" s="310"/>
      <c r="F949" s="310"/>
      <c r="G949" s="310"/>
      <c r="H949" s="310"/>
      <c r="I949" s="310"/>
      <c r="J949" s="310"/>
      <c r="K949" s="310"/>
      <c r="L949" s="310"/>
      <c r="M949" s="310"/>
      <c r="N949" s="310"/>
      <c r="O949" s="311"/>
      <c r="P949" s="312">
        <f>SUM(D949:O949)</f>
        <v>0</v>
      </c>
      <c r="Q949" s="294"/>
      <c r="R949" s="488"/>
      <c r="S949" s="488"/>
    </row>
    <row r="950" spans="2:24" ht="18.75" customHeight="1">
      <c r="B950" s="292"/>
      <c r="C950" s="313" t="s">
        <v>196</v>
      </c>
      <c r="D950" s="155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56"/>
      <c r="P950" s="312">
        <f t="shared" ref="P950:P959" si="117">SUM(D950:O950)</f>
        <v>0</v>
      </c>
      <c r="Q950" s="294"/>
      <c r="R950" s="488"/>
      <c r="S950" s="488"/>
    </row>
    <row r="951" spans="2:24" ht="18.75" customHeight="1">
      <c r="B951" s="292"/>
      <c r="C951" s="314" t="s">
        <v>223</v>
      </c>
      <c r="D951" s="310"/>
      <c r="E951" s="310"/>
      <c r="F951" s="310"/>
      <c r="G951" s="310"/>
      <c r="H951" s="310"/>
      <c r="I951" s="310"/>
      <c r="J951" s="310"/>
      <c r="K951" s="310"/>
      <c r="L951" s="310"/>
      <c r="M951" s="310"/>
      <c r="N951" s="310"/>
      <c r="O951" s="311"/>
      <c r="P951" s="312">
        <f t="shared" si="117"/>
        <v>0</v>
      </c>
      <c r="Q951" s="294"/>
      <c r="R951" s="488"/>
      <c r="S951" s="488"/>
    </row>
    <row r="952" spans="2:24" ht="18.75" customHeight="1">
      <c r="B952" s="292"/>
      <c r="C952" s="313" t="s">
        <v>206</v>
      </c>
      <c r="D952" s="315"/>
      <c r="E952" s="315"/>
      <c r="F952" s="315"/>
      <c r="G952" s="315"/>
      <c r="H952" s="315"/>
      <c r="I952" s="315"/>
      <c r="J952" s="315"/>
      <c r="K952" s="315"/>
      <c r="L952" s="315"/>
      <c r="M952" s="315"/>
      <c r="N952" s="315"/>
      <c r="O952" s="316"/>
      <c r="P952" s="312">
        <f t="shared" si="117"/>
        <v>0</v>
      </c>
      <c r="Q952" s="294"/>
      <c r="R952" s="488"/>
      <c r="S952" s="488"/>
    </row>
    <row r="953" spans="2:24" ht="18.75" customHeight="1">
      <c r="B953" s="292"/>
      <c r="C953" s="313" t="s">
        <v>207</v>
      </c>
      <c r="D953" s="315"/>
      <c r="E953" s="315"/>
      <c r="F953" s="315"/>
      <c r="G953" s="315"/>
      <c r="H953" s="315"/>
      <c r="I953" s="315"/>
      <c r="J953" s="315"/>
      <c r="K953" s="315"/>
      <c r="L953" s="315"/>
      <c r="M953" s="315"/>
      <c r="N953" s="315"/>
      <c r="O953" s="316"/>
      <c r="P953" s="312">
        <f t="shared" si="117"/>
        <v>0</v>
      </c>
      <c r="Q953" s="294"/>
      <c r="R953" s="488"/>
      <c r="S953" s="488"/>
    </row>
    <row r="954" spans="2:24" ht="18.75" customHeight="1">
      <c r="B954" s="292"/>
      <c r="C954" s="313" t="s">
        <v>209</v>
      </c>
      <c r="D954" s="315"/>
      <c r="E954" s="315"/>
      <c r="F954" s="315"/>
      <c r="G954" s="315"/>
      <c r="H954" s="315"/>
      <c r="I954" s="315"/>
      <c r="J954" s="315"/>
      <c r="K954" s="315"/>
      <c r="L954" s="315"/>
      <c r="M954" s="315"/>
      <c r="N954" s="315"/>
      <c r="O954" s="316"/>
      <c r="P954" s="312">
        <f t="shared" si="117"/>
        <v>0</v>
      </c>
      <c r="Q954" s="294"/>
      <c r="R954" s="488"/>
      <c r="S954" s="488"/>
    </row>
    <row r="955" spans="2:24" ht="18.75" customHeight="1">
      <c r="B955" s="292"/>
      <c r="C955" s="313" t="s">
        <v>210</v>
      </c>
      <c r="D955" s="315"/>
      <c r="E955" s="315"/>
      <c r="F955" s="315"/>
      <c r="G955" s="315"/>
      <c r="H955" s="315"/>
      <c r="I955" s="315"/>
      <c r="J955" s="315"/>
      <c r="K955" s="315"/>
      <c r="L955" s="315"/>
      <c r="M955" s="315"/>
      <c r="N955" s="315"/>
      <c r="O955" s="316"/>
      <c r="P955" s="312">
        <f t="shared" si="117"/>
        <v>0</v>
      </c>
      <c r="Q955" s="294"/>
      <c r="R955" s="488"/>
      <c r="S955" s="488"/>
    </row>
    <row r="956" spans="2:24" ht="18.75" customHeight="1">
      <c r="B956" s="292"/>
      <c r="C956" s="313" t="s">
        <v>211</v>
      </c>
      <c r="D956" s="315"/>
      <c r="E956" s="315"/>
      <c r="F956" s="315"/>
      <c r="G956" s="315"/>
      <c r="H956" s="315"/>
      <c r="I956" s="315"/>
      <c r="J956" s="315"/>
      <c r="K956" s="315"/>
      <c r="L956" s="315"/>
      <c r="M956" s="315"/>
      <c r="N956" s="315"/>
      <c r="O956" s="316"/>
      <c r="P956" s="312">
        <f t="shared" si="117"/>
        <v>0</v>
      </c>
      <c r="Q956" s="294"/>
      <c r="R956" s="488"/>
      <c r="S956" s="488"/>
    </row>
    <row r="957" spans="2:24" ht="18.75" customHeight="1">
      <c r="B957" s="292"/>
      <c r="C957" s="313" t="s">
        <v>212</v>
      </c>
      <c r="D957" s="315"/>
      <c r="E957" s="315"/>
      <c r="F957" s="315"/>
      <c r="G957" s="315"/>
      <c r="H957" s="315"/>
      <c r="I957" s="315"/>
      <c r="J957" s="315"/>
      <c r="K957" s="315"/>
      <c r="L957" s="315"/>
      <c r="M957" s="315"/>
      <c r="N957" s="315"/>
      <c r="O957" s="316"/>
      <c r="P957" s="312">
        <f t="shared" si="117"/>
        <v>0</v>
      </c>
      <c r="Q957" s="294"/>
      <c r="R957" s="488"/>
      <c r="S957" s="488"/>
    </row>
    <row r="958" spans="2:24" ht="18.75" customHeight="1">
      <c r="B958" s="292"/>
      <c r="C958" s="317" t="s">
        <v>224</v>
      </c>
      <c r="D958" s="318"/>
      <c r="E958" s="318"/>
      <c r="F958" s="318"/>
      <c r="G958" s="318"/>
      <c r="H958" s="318"/>
      <c r="I958" s="318"/>
      <c r="J958" s="318"/>
      <c r="K958" s="318"/>
      <c r="L958" s="318"/>
      <c r="M958" s="318"/>
      <c r="N958" s="318"/>
      <c r="O958" s="319"/>
      <c r="P958" s="320">
        <f t="shared" si="117"/>
        <v>0</v>
      </c>
      <c r="Q958" s="294"/>
      <c r="R958" s="489"/>
      <c r="S958" s="489"/>
    </row>
    <row r="959" spans="2:24" ht="18.75" customHeight="1">
      <c r="B959" s="292"/>
      <c r="C959" s="321" t="s">
        <v>216</v>
      </c>
      <c r="D959" s="322">
        <f>SUBTOTAL(9,D949:D958)</f>
        <v>0</v>
      </c>
      <c r="E959" s="322">
        <f t="shared" ref="E959:O959" si="118">SUBTOTAL(9,E949:E958)</f>
        <v>0</v>
      </c>
      <c r="F959" s="322">
        <f t="shared" si="118"/>
        <v>0</v>
      </c>
      <c r="G959" s="322">
        <f t="shared" si="118"/>
        <v>0</v>
      </c>
      <c r="H959" s="322">
        <f t="shared" si="118"/>
        <v>0</v>
      </c>
      <c r="I959" s="322">
        <f t="shared" si="118"/>
        <v>0</v>
      </c>
      <c r="J959" s="322">
        <f t="shared" si="118"/>
        <v>0</v>
      </c>
      <c r="K959" s="322">
        <f t="shared" si="118"/>
        <v>0</v>
      </c>
      <c r="L959" s="322">
        <f t="shared" si="118"/>
        <v>0</v>
      </c>
      <c r="M959" s="322">
        <f t="shared" si="118"/>
        <v>0</v>
      </c>
      <c r="N959" s="322">
        <f t="shared" si="118"/>
        <v>0</v>
      </c>
      <c r="O959" s="323">
        <f t="shared" si="118"/>
        <v>0</v>
      </c>
      <c r="P959" s="324">
        <f t="shared" si="117"/>
        <v>0</v>
      </c>
      <c r="Q959" s="294"/>
      <c r="R959" s="490"/>
      <c r="S959" s="490"/>
    </row>
    <row r="960" spans="2:24" ht="6" customHeight="1">
      <c r="B960" s="292"/>
      <c r="C960" s="294"/>
      <c r="D960" s="294"/>
      <c r="E960" s="294"/>
      <c r="F960" s="294"/>
      <c r="G960" s="294"/>
      <c r="H960" s="294"/>
      <c r="I960" s="294"/>
      <c r="J960" s="294"/>
      <c r="K960" s="294"/>
      <c r="L960" s="294"/>
      <c r="M960" s="294"/>
      <c r="N960" s="294"/>
      <c r="O960" s="294"/>
      <c r="P960" s="294"/>
      <c r="Q960" s="294"/>
      <c r="R960" s="325"/>
      <c r="S960" s="325"/>
    </row>
    <row r="961" spans="2:24" ht="18.75" customHeight="1">
      <c r="B961" s="326"/>
      <c r="C961" s="313" t="s">
        <v>217</v>
      </c>
      <c r="D961" s="327"/>
      <c r="E961" s="327"/>
      <c r="F961" s="327"/>
      <c r="G961" s="327"/>
      <c r="H961" s="327"/>
      <c r="I961" s="327"/>
      <c r="J961" s="327"/>
      <c r="K961" s="327"/>
      <c r="L961" s="327"/>
      <c r="M961" s="327"/>
      <c r="N961" s="327"/>
      <c r="O961" s="328"/>
      <c r="P961" s="329">
        <f t="shared" ref="P961:P962" si="119">SUM(D961:O961)</f>
        <v>0</v>
      </c>
      <c r="Q961" s="294"/>
      <c r="R961" s="488"/>
      <c r="S961" s="488"/>
    </row>
    <row r="962" spans="2:24" ht="18.75" customHeight="1">
      <c r="B962" s="326"/>
      <c r="C962" s="313" t="s">
        <v>218</v>
      </c>
      <c r="D962" s="327"/>
      <c r="E962" s="327"/>
      <c r="F962" s="327"/>
      <c r="G962" s="327"/>
      <c r="H962" s="327"/>
      <c r="I962" s="327"/>
      <c r="J962" s="327"/>
      <c r="K962" s="327"/>
      <c r="L962" s="327"/>
      <c r="M962" s="327"/>
      <c r="N962" s="330"/>
      <c r="O962" s="331"/>
      <c r="P962" s="332">
        <f t="shared" si="119"/>
        <v>0</v>
      </c>
      <c r="Q962" s="294"/>
      <c r="R962" s="489"/>
      <c r="S962" s="489"/>
    </row>
    <row r="963" spans="2:24" s="308" customFormat="1" ht="18.75" customHeight="1">
      <c r="B963" s="301"/>
      <c r="C963" s="333"/>
      <c r="D963" s="334"/>
      <c r="E963" s="334"/>
      <c r="F963" s="334"/>
      <c r="G963" s="334"/>
      <c r="H963" s="334"/>
      <c r="I963" s="334"/>
      <c r="J963" s="334"/>
      <c r="K963" s="334"/>
      <c r="L963" s="334"/>
      <c r="M963" s="334"/>
      <c r="N963" s="491" t="s">
        <v>219</v>
      </c>
      <c r="O963" s="491"/>
      <c r="P963" s="335">
        <f>ROUND(IF(P961*P962=0,0,P959/P961*P962),2)</f>
        <v>0</v>
      </c>
      <c r="Q963" s="306"/>
      <c r="R963" s="492"/>
      <c r="S963" s="492"/>
      <c r="T963" s="307"/>
    </row>
    <row r="964" spans="2:24" ht="30" customHeight="1">
      <c r="C964" s="294"/>
      <c r="D964" s="294"/>
      <c r="E964" s="294"/>
      <c r="F964" s="294"/>
      <c r="G964" s="294"/>
      <c r="H964" s="294"/>
      <c r="I964" s="294"/>
      <c r="J964" s="294"/>
      <c r="K964" s="294"/>
      <c r="L964" s="294"/>
      <c r="M964" s="294"/>
      <c r="N964" s="294"/>
      <c r="O964" s="294"/>
      <c r="P964" s="294"/>
      <c r="Q964" s="294"/>
      <c r="R964" s="294"/>
      <c r="S964" s="294"/>
    </row>
    <row r="965" spans="2:24" ht="18.75" customHeight="1">
      <c r="B965" s="292"/>
      <c r="C965" s="293" t="s">
        <v>183</v>
      </c>
      <c r="D965" s="495"/>
      <c r="E965" s="495"/>
      <c r="F965" s="495"/>
      <c r="G965" s="495"/>
      <c r="H965" s="495"/>
      <c r="I965" s="495"/>
      <c r="J965" s="294"/>
      <c r="K965" s="294"/>
      <c r="L965" s="295"/>
      <c r="M965" s="294"/>
      <c r="N965" s="294"/>
      <c r="O965" s="294"/>
      <c r="P965" s="296"/>
      <c r="Q965" s="294"/>
      <c r="R965" s="296"/>
      <c r="S965" s="296"/>
    </row>
    <row r="966" spans="2:24" ht="18.75" customHeight="1">
      <c r="B966" s="292"/>
      <c r="C966" s="297" t="s">
        <v>184</v>
      </c>
      <c r="D966" s="488"/>
      <c r="E966" s="488"/>
      <c r="F966" s="488"/>
      <c r="G966" s="488"/>
      <c r="H966" s="488"/>
      <c r="I966" s="488"/>
      <c r="J966" s="294"/>
      <c r="K966" s="291"/>
      <c r="L966" s="291"/>
      <c r="M966" s="291"/>
      <c r="N966" s="291"/>
      <c r="O966" s="291"/>
      <c r="P966" s="291"/>
      <c r="Q966" s="294"/>
      <c r="R966" s="496" t="s">
        <v>185</v>
      </c>
      <c r="S966" s="496"/>
    </row>
    <row r="967" spans="2:24" ht="18.75" customHeight="1">
      <c r="B967" s="292"/>
      <c r="C967" s="297" t="s">
        <v>8</v>
      </c>
      <c r="D967" s="488"/>
      <c r="E967" s="488"/>
      <c r="F967" s="488"/>
      <c r="G967" s="488"/>
      <c r="H967" s="488"/>
      <c r="I967" s="488"/>
      <c r="J967" s="294"/>
      <c r="K967" s="291"/>
      <c r="L967" s="291"/>
      <c r="M967" s="291"/>
      <c r="N967" s="291"/>
      <c r="O967" s="291"/>
      <c r="P967" s="291"/>
      <c r="Q967" s="294"/>
      <c r="R967" s="298" t="s">
        <v>189</v>
      </c>
      <c r="S967" s="299"/>
    </row>
    <row r="968" spans="2:24" ht="18.75" customHeight="1">
      <c r="B968" s="292"/>
      <c r="C968" s="300" t="s">
        <v>172</v>
      </c>
      <c r="D968" s="488"/>
      <c r="E968" s="488"/>
      <c r="F968" s="488"/>
      <c r="G968" s="488"/>
      <c r="H968" s="488"/>
      <c r="I968" s="488"/>
      <c r="J968" s="294"/>
      <c r="K968" s="291"/>
      <c r="L968" s="291"/>
      <c r="M968" s="291"/>
      <c r="N968" s="291"/>
      <c r="O968" s="291"/>
      <c r="P968" s="291"/>
      <c r="Q968" s="294"/>
      <c r="R968" s="298" t="s">
        <v>191</v>
      </c>
      <c r="S968" s="299"/>
    </row>
    <row r="969" spans="2:24" ht="18.75" customHeight="1">
      <c r="B969" s="292"/>
      <c r="C969" s="300" t="s">
        <v>193</v>
      </c>
      <c r="D969" s="493"/>
      <c r="E969" s="493"/>
      <c r="F969" s="493"/>
      <c r="G969" s="493"/>
      <c r="H969" s="493"/>
      <c r="I969" s="493"/>
      <c r="J969" s="294"/>
      <c r="K969" s="294"/>
      <c r="L969" s="295"/>
      <c r="M969" s="294"/>
      <c r="N969" s="294"/>
      <c r="O969" s="294"/>
      <c r="P969" s="296"/>
      <c r="Q969" s="294"/>
      <c r="R969" s="298" t="s">
        <v>221</v>
      </c>
      <c r="S969" s="299"/>
    </row>
    <row r="970" spans="2:24" ht="12" customHeight="1">
      <c r="B970" s="292"/>
      <c r="C970" s="294"/>
      <c r="D970" s="294"/>
      <c r="E970" s="294"/>
      <c r="F970" s="294"/>
      <c r="G970" s="294"/>
      <c r="H970" s="294"/>
      <c r="I970" s="294"/>
      <c r="J970" s="294"/>
      <c r="K970" s="294"/>
      <c r="L970" s="294"/>
      <c r="M970" s="294"/>
      <c r="N970" s="294"/>
      <c r="O970" s="294"/>
      <c r="P970" s="294"/>
      <c r="Q970" s="294"/>
      <c r="R970" s="294"/>
      <c r="S970" s="294"/>
    </row>
    <row r="971" spans="2:24" s="308" customFormat="1" ht="18.75" customHeight="1">
      <c r="B971" s="301"/>
      <c r="C971" s="302" t="s">
        <v>187</v>
      </c>
      <c r="D971" s="303"/>
      <c r="E971" s="303"/>
      <c r="F971" s="303"/>
      <c r="G971" s="303"/>
      <c r="H971" s="303"/>
      <c r="I971" s="303"/>
      <c r="J971" s="303"/>
      <c r="K971" s="303"/>
      <c r="L971" s="303"/>
      <c r="M971" s="303"/>
      <c r="N971" s="303"/>
      <c r="O971" s="304"/>
      <c r="P971" s="305" t="s">
        <v>188</v>
      </c>
      <c r="Q971" s="306"/>
      <c r="R971" s="494" t="s">
        <v>194</v>
      </c>
      <c r="S971" s="494"/>
      <c r="T971" s="307"/>
      <c r="V971" s="288"/>
      <c r="W971" s="288"/>
      <c r="X971" s="288"/>
    </row>
    <row r="972" spans="2:24" ht="6" customHeight="1">
      <c r="B972" s="292"/>
      <c r="C972" s="294"/>
      <c r="D972" s="294"/>
      <c r="E972" s="294"/>
      <c r="F972" s="294"/>
      <c r="G972" s="294"/>
      <c r="H972" s="294"/>
      <c r="I972" s="294"/>
      <c r="J972" s="294"/>
      <c r="K972" s="294"/>
      <c r="L972" s="294"/>
      <c r="M972" s="294"/>
      <c r="N972" s="294"/>
      <c r="O972" s="294"/>
      <c r="P972" s="294"/>
      <c r="Q972" s="294"/>
      <c r="R972" s="294"/>
      <c r="S972" s="294"/>
    </row>
    <row r="973" spans="2:24" ht="18.75" customHeight="1">
      <c r="B973" s="292"/>
      <c r="C973" s="309" t="s">
        <v>222</v>
      </c>
      <c r="D973" s="310"/>
      <c r="E973" s="310"/>
      <c r="F973" s="310"/>
      <c r="G973" s="310"/>
      <c r="H973" s="310"/>
      <c r="I973" s="310"/>
      <c r="J973" s="310"/>
      <c r="K973" s="310"/>
      <c r="L973" s="310"/>
      <c r="M973" s="310"/>
      <c r="N973" s="310"/>
      <c r="O973" s="311"/>
      <c r="P973" s="312">
        <f>SUM(D973:O973)</f>
        <v>0</v>
      </c>
      <c r="Q973" s="294"/>
      <c r="R973" s="488"/>
      <c r="S973" s="488"/>
    </row>
    <row r="974" spans="2:24" ht="18.75" customHeight="1">
      <c r="B974" s="292"/>
      <c r="C974" s="313" t="s">
        <v>196</v>
      </c>
      <c r="D974" s="155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56"/>
      <c r="P974" s="312">
        <f t="shared" ref="P974:P983" si="120">SUM(D974:O974)</f>
        <v>0</v>
      </c>
      <c r="Q974" s="294"/>
      <c r="R974" s="488"/>
      <c r="S974" s="488"/>
    </row>
    <row r="975" spans="2:24" ht="18.75" customHeight="1">
      <c r="B975" s="292"/>
      <c r="C975" s="314" t="s">
        <v>223</v>
      </c>
      <c r="D975" s="310"/>
      <c r="E975" s="310"/>
      <c r="F975" s="310"/>
      <c r="G975" s="310"/>
      <c r="H975" s="310"/>
      <c r="I975" s="310"/>
      <c r="J975" s="310"/>
      <c r="K975" s="310"/>
      <c r="L975" s="310"/>
      <c r="M975" s="310"/>
      <c r="N975" s="310"/>
      <c r="O975" s="311"/>
      <c r="P975" s="312">
        <f t="shared" si="120"/>
        <v>0</v>
      </c>
      <c r="Q975" s="294"/>
      <c r="R975" s="488"/>
      <c r="S975" s="488"/>
    </row>
    <row r="976" spans="2:24" ht="18.75" customHeight="1">
      <c r="B976" s="292"/>
      <c r="C976" s="313" t="s">
        <v>206</v>
      </c>
      <c r="D976" s="315"/>
      <c r="E976" s="315"/>
      <c r="F976" s="315"/>
      <c r="G976" s="315"/>
      <c r="H976" s="315"/>
      <c r="I976" s="315"/>
      <c r="J976" s="315"/>
      <c r="K976" s="315"/>
      <c r="L976" s="315"/>
      <c r="M976" s="315"/>
      <c r="N976" s="315"/>
      <c r="O976" s="316"/>
      <c r="P976" s="312">
        <f t="shared" si="120"/>
        <v>0</v>
      </c>
      <c r="Q976" s="294"/>
      <c r="R976" s="488"/>
      <c r="S976" s="488"/>
    </row>
    <row r="977" spans="2:20" ht="18.75" customHeight="1">
      <c r="B977" s="292"/>
      <c r="C977" s="313" t="s">
        <v>207</v>
      </c>
      <c r="D977" s="315"/>
      <c r="E977" s="315"/>
      <c r="F977" s="315"/>
      <c r="G977" s="315"/>
      <c r="H977" s="315"/>
      <c r="I977" s="315"/>
      <c r="J977" s="315"/>
      <c r="K977" s="315"/>
      <c r="L977" s="315"/>
      <c r="M977" s="315"/>
      <c r="N977" s="315"/>
      <c r="O977" s="316"/>
      <c r="P977" s="312">
        <f t="shared" si="120"/>
        <v>0</v>
      </c>
      <c r="Q977" s="294"/>
      <c r="R977" s="488"/>
      <c r="S977" s="488"/>
    </row>
    <row r="978" spans="2:20" ht="18.75" customHeight="1">
      <c r="B978" s="292"/>
      <c r="C978" s="313" t="s">
        <v>209</v>
      </c>
      <c r="D978" s="315"/>
      <c r="E978" s="315"/>
      <c r="F978" s="315"/>
      <c r="G978" s="315"/>
      <c r="H978" s="315"/>
      <c r="I978" s="315"/>
      <c r="J978" s="315"/>
      <c r="K978" s="315"/>
      <c r="L978" s="315"/>
      <c r="M978" s="315"/>
      <c r="N978" s="315"/>
      <c r="O978" s="316"/>
      <c r="P978" s="312">
        <f t="shared" si="120"/>
        <v>0</v>
      </c>
      <c r="Q978" s="294"/>
      <c r="R978" s="488"/>
      <c r="S978" s="488"/>
    </row>
    <row r="979" spans="2:20" ht="18.75" customHeight="1">
      <c r="B979" s="292"/>
      <c r="C979" s="313" t="s">
        <v>210</v>
      </c>
      <c r="D979" s="315"/>
      <c r="E979" s="315"/>
      <c r="F979" s="315"/>
      <c r="G979" s="315"/>
      <c r="H979" s="315"/>
      <c r="I979" s="315"/>
      <c r="J979" s="315"/>
      <c r="K979" s="315"/>
      <c r="L979" s="315"/>
      <c r="M979" s="315"/>
      <c r="N979" s="315"/>
      <c r="O979" s="316"/>
      <c r="P979" s="312">
        <f t="shared" si="120"/>
        <v>0</v>
      </c>
      <c r="Q979" s="294"/>
      <c r="R979" s="488"/>
      <c r="S979" s="488"/>
    </row>
    <row r="980" spans="2:20" ht="18.75" customHeight="1">
      <c r="B980" s="292"/>
      <c r="C980" s="313" t="s">
        <v>211</v>
      </c>
      <c r="D980" s="315"/>
      <c r="E980" s="315"/>
      <c r="F980" s="315"/>
      <c r="G980" s="315"/>
      <c r="H980" s="315"/>
      <c r="I980" s="315"/>
      <c r="J980" s="315"/>
      <c r="K980" s="315"/>
      <c r="L980" s="315"/>
      <c r="M980" s="315"/>
      <c r="N980" s="315"/>
      <c r="O980" s="316"/>
      <c r="P980" s="312">
        <f t="shared" si="120"/>
        <v>0</v>
      </c>
      <c r="Q980" s="294"/>
      <c r="R980" s="488"/>
      <c r="S980" s="488"/>
    </row>
    <row r="981" spans="2:20" ht="18.75" customHeight="1">
      <c r="B981" s="292"/>
      <c r="C981" s="313" t="s">
        <v>212</v>
      </c>
      <c r="D981" s="315"/>
      <c r="E981" s="315"/>
      <c r="F981" s="315"/>
      <c r="G981" s="315"/>
      <c r="H981" s="315"/>
      <c r="I981" s="315"/>
      <c r="J981" s="315"/>
      <c r="K981" s="315"/>
      <c r="L981" s="315"/>
      <c r="M981" s="315"/>
      <c r="N981" s="315"/>
      <c r="O981" s="316"/>
      <c r="P981" s="312">
        <f t="shared" si="120"/>
        <v>0</v>
      </c>
      <c r="Q981" s="294"/>
      <c r="R981" s="488"/>
      <c r="S981" s="488"/>
    </row>
    <row r="982" spans="2:20" ht="18.75" customHeight="1">
      <c r="B982" s="292"/>
      <c r="C982" s="317" t="s">
        <v>224</v>
      </c>
      <c r="D982" s="318"/>
      <c r="E982" s="318"/>
      <c r="F982" s="318"/>
      <c r="G982" s="318"/>
      <c r="H982" s="318"/>
      <c r="I982" s="318"/>
      <c r="J982" s="318"/>
      <c r="K982" s="318"/>
      <c r="L982" s="318"/>
      <c r="M982" s="318"/>
      <c r="N982" s="318"/>
      <c r="O982" s="319"/>
      <c r="P982" s="320">
        <f t="shared" si="120"/>
        <v>0</v>
      </c>
      <c r="Q982" s="294"/>
      <c r="R982" s="489"/>
      <c r="S982" s="489"/>
    </row>
    <row r="983" spans="2:20" ht="18.75" customHeight="1">
      <c r="B983" s="292"/>
      <c r="C983" s="321" t="s">
        <v>216</v>
      </c>
      <c r="D983" s="322">
        <f>SUBTOTAL(9,D973:D982)</f>
        <v>0</v>
      </c>
      <c r="E983" s="322">
        <f t="shared" ref="E983:O983" si="121">SUBTOTAL(9,E973:E982)</f>
        <v>0</v>
      </c>
      <c r="F983" s="322">
        <f t="shared" si="121"/>
        <v>0</v>
      </c>
      <c r="G983" s="322">
        <f t="shared" si="121"/>
        <v>0</v>
      </c>
      <c r="H983" s="322">
        <f t="shared" si="121"/>
        <v>0</v>
      </c>
      <c r="I983" s="322">
        <f t="shared" si="121"/>
        <v>0</v>
      </c>
      <c r="J983" s="322">
        <f t="shared" si="121"/>
        <v>0</v>
      </c>
      <c r="K983" s="322">
        <f t="shared" si="121"/>
        <v>0</v>
      </c>
      <c r="L983" s="322">
        <f t="shared" si="121"/>
        <v>0</v>
      </c>
      <c r="M983" s="322">
        <f t="shared" si="121"/>
        <v>0</v>
      </c>
      <c r="N983" s="322">
        <f t="shared" si="121"/>
        <v>0</v>
      </c>
      <c r="O983" s="323">
        <f t="shared" si="121"/>
        <v>0</v>
      </c>
      <c r="P983" s="324">
        <f t="shared" si="120"/>
        <v>0</v>
      </c>
      <c r="Q983" s="294"/>
      <c r="R983" s="490"/>
      <c r="S983" s="490"/>
    </row>
    <row r="984" spans="2:20" ht="6" customHeight="1">
      <c r="B984" s="292"/>
      <c r="C984" s="294"/>
      <c r="D984" s="294"/>
      <c r="E984" s="294"/>
      <c r="F984" s="294"/>
      <c r="G984" s="294"/>
      <c r="H984" s="294"/>
      <c r="I984" s="294"/>
      <c r="J984" s="294"/>
      <c r="K984" s="294"/>
      <c r="L984" s="294"/>
      <c r="M984" s="294"/>
      <c r="N984" s="294"/>
      <c r="O984" s="294"/>
      <c r="P984" s="294"/>
      <c r="Q984" s="294"/>
      <c r="R984" s="325"/>
      <c r="S984" s="325"/>
    </row>
    <row r="985" spans="2:20" ht="18.75" customHeight="1">
      <c r="B985" s="326"/>
      <c r="C985" s="313" t="s">
        <v>217</v>
      </c>
      <c r="D985" s="327"/>
      <c r="E985" s="327"/>
      <c r="F985" s="327"/>
      <c r="G985" s="327"/>
      <c r="H985" s="327"/>
      <c r="I985" s="327"/>
      <c r="J985" s="327"/>
      <c r="K985" s="327"/>
      <c r="L985" s="327"/>
      <c r="M985" s="327"/>
      <c r="N985" s="327"/>
      <c r="O985" s="328"/>
      <c r="P985" s="329">
        <f t="shared" ref="P985:P986" si="122">SUM(D985:O985)</f>
        <v>0</v>
      </c>
      <c r="Q985" s="294"/>
      <c r="R985" s="488"/>
      <c r="S985" s="488"/>
    </row>
    <row r="986" spans="2:20" ht="18.75" customHeight="1">
      <c r="B986" s="326"/>
      <c r="C986" s="313" t="s">
        <v>218</v>
      </c>
      <c r="D986" s="327"/>
      <c r="E986" s="327"/>
      <c r="F986" s="327"/>
      <c r="G986" s="327"/>
      <c r="H986" s="327"/>
      <c r="I986" s="327"/>
      <c r="J986" s="327"/>
      <c r="K986" s="327"/>
      <c r="L986" s="327"/>
      <c r="M986" s="327"/>
      <c r="N986" s="330"/>
      <c r="O986" s="331"/>
      <c r="P986" s="332">
        <f t="shared" si="122"/>
        <v>0</v>
      </c>
      <c r="Q986" s="294"/>
      <c r="R986" s="489"/>
      <c r="S986" s="489"/>
    </row>
    <row r="987" spans="2:20" s="308" customFormat="1" ht="18.75" customHeight="1">
      <c r="B987" s="301"/>
      <c r="C987" s="333"/>
      <c r="D987" s="334"/>
      <c r="E987" s="334"/>
      <c r="F987" s="334"/>
      <c r="G987" s="334"/>
      <c r="H987" s="334"/>
      <c r="I987" s="334"/>
      <c r="J987" s="334"/>
      <c r="K987" s="334"/>
      <c r="L987" s="334"/>
      <c r="M987" s="334"/>
      <c r="N987" s="491" t="s">
        <v>219</v>
      </c>
      <c r="O987" s="491"/>
      <c r="P987" s="335">
        <f>ROUND(IF(P985*P986=0,0,P983/P985*P986),2)</f>
        <v>0</v>
      </c>
      <c r="Q987" s="306"/>
      <c r="R987" s="492"/>
      <c r="S987" s="492"/>
      <c r="T987" s="307"/>
    </row>
    <row r="988" spans="2:20" ht="30" customHeight="1">
      <c r="C988" s="294"/>
      <c r="D988" s="294"/>
      <c r="E988" s="294"/>
      <c r="F988" s="294"/>
      <c r="G988" s="294"/>
      <c r="H988" s="294"/>
      <c r="I988" s="294"/>
      <c r="J988" s="294"/>
      <c r="K988" s="294"/>
      <c r="L988" s="294"/>
      <c r="M988" s="294"/>
      <c r="N988" s="294"/>
      <c r="O988" s="294"/>
      <c r="P988" s="294"/>
      <c r="Q988" s="294"/>
      <c r="R988" s="294"/>
      <c r="S988" s="294"/>
    </row>
    <row r="989" spans="2:20" ht="18.75" customHeight="1">
      <c r="B989" s="292"/>
      <c r="C989" s="293" t="s">
        <v>183</v>
      </c>
      <c r="D989" s="495"/>
      <c r="E989" s="495"/>
      <c r="F989" s="495"/>
      <c r="G989" s="495"/>
      <c r="H989" s="495"/>
      <c r="I989" s="495"/>
      <c r="J989" s="294"/>
      <c r="K989" s="294"/>
      <c r="L989" s="295"/>
      <c r="M989" s="294"/>
      <c r="N989" s="294"/>
      <c r="O989" s="294"/>
      <c r="P989" s="296"/>
      <c r="Q989" s="294"/>
      <c r="R989" s="296"/>
      <c r="S989" s="296"/>
    </row>
    <row r="990" spans="2:20" ht="18.75" customHeight="1">
      <c r="B990" s="292"/>
      <c r="C990" s="297" t="s">
        <v>184</v>
      </c>
      <c r="D990" s="488"/>
      <c r="E990" s="488"/>
      <c r="F990" s="488"/>
      <c r="G990" s="488"/>
      <c r="H990" s="488"/>
      <c r="I990" s="488"/>
      <c r="J990" s="294"/>
      <c r="K990" s="291"/>
      <c r="L990" s="291"/>
      <c r="M990" s="291"/>
      <c r="N990" s="291"/>
      <c r="O990" s="291"/>
      <c r="P990" s="291"/>
      <c r="Q990" s="294"/>
      <c r="R990" s="496" t="s">
        <v>185</v>
      </c>
      <c r="S990" s="496"/>
    </row>
    <row r="991" spans="2:20" ht="18.75" customHeight="1">
      <c r="B991" s="292"/>
      <c r="C991" s="297" t="s">
        <v>8</v>
      </c>
      <c r="D991" s="488"/>
      <c r="E991" s="488"/>
      <c r="F991" s="488"/>
      <c r="G991" s="488"/>
      <c r="H991" s="488"/>
      <c r="I991" s="488"/>
      <c r="J991" s="294"/>
      <c r="K991" s="291"/>
      <c r="L991" s="291"/>
      <c r="M991" s="291"/>
      <c r="N991" s="291"/>
      <c r="O991" s="291"/>
      <c r="P991" s="291"/>
      <c r="Q991" s="294"/>
      <c r="R991" s="298" t="s">
        <v>189</v>
      </c>
      <c r="S991" s="299"/>
    </row>
    <row r="992" spans="2:20" ht="18.75" customHeight="1">
      <c r="B992" s="292"/>
      <c r="C992" s="300" t="s">
        <v>172</v>
      </c>
      <c r="D992" s="488"/>
      <c r="E992" s="488"/>
      <c r="F992" s="488"/>
      <c r="G992" s="488"/>
      <c r="H992" s="488"/>
      <c r="I992" s="488"/>
      <c r="J992" s="294"/>
      <c r="K992" s="291"/>
      <c r="L992" s="291"/>
      <c r="M992" s="291"/>
      <c r="N992" s="291"/>
      <c r="O992" s="291"/>
      <c r="P992" s="291"/>
      <c r="Q992" s="294"/>
      <c r="R992" s="298" t="s">
        <v>191</v>
      </c>
      <c r="S992" s="299"/>
    </row>
    <row r="993" spans="2:24" ht="18.75" customHeight="1">
      <c r="B993" s="292"/>
      <c r="C993" s="300" t="s">
        <v>193</v>
      </c>
      <c r="D993" s="493"/>
      <c r="E993" s="493"/>
      <c r="F993" s="493"/>
      <c r="G993" s="493"/>
      <c r="H993" s="493"/>
      <c r="I993" s="493"/>
      <c r="J993" s="294"/>
      <c r="K993" s="294"/>
      <c r="L993" s="295"/>
      <c r="M993" s="294"/>
      <c r="N993" s="294"/>
      <c r="O993" s="294"/>
      <c r="P993" s="296"/>
      <c r="Q993" s="294"/>
      <c r="R993" s="298" t="s">
        <v>221</v>
      </c>
      <c r="S993" s="299"/>
    </row>
    <row r="994" spans="2:24" ht="12" customHeight="1">
      <c r="B994" s="292"/>
      <c r="C994" s="294"/>
      <c r="D994" s="294"/>
      <c r="E994" s="294"/>
      <c r="F994" s="294"/>
      <c r="G994" s="294"/>
      <c r="H994" s="294"/>
      <c r="I994" s="294"/>
      <c r="J994" s="294"/>
      <c r="K994" s="294"/>
      <c r="L994" s="294"/>
      <c r="M994" s="294"/>
      <c r="N994" s="294"/>
      <c r="O994" s="294"/>
      <c r="P994" s="294"/>
      <c r="Q994" s="294"/>
      <c r="R994" s="294"/>
      <c r="S994" s="294"/>
    </row>
    <row r="995" spans="2:24" s="308" customFormat="1" ht="18.75" customHeight="1">
      <c r="B995" s="301"/>
      <c r="C995" s="302" t="s">
        <v>187</v>
      </c>
      <c r="D995" s="303"/>
      <c r="E995" s="303"/>
      <c r="F995" s="303"/>
      <c r="G995" s="303"/>
      <c r="H995" s="303"/>
      <c r="I995" s="303"/>
      <c r="J995" s="303"/>
      <c r="K995" s="303"/>
      <c r="L995" s="303"/>
      <c r="M995" s="303"/>
      <c r="N995" s="303"/>
      <c r="O995" s="304"/>
      <c r="P995" s="305" t="s">
        <v>188</v>
      </c>
      <c r="Q995" s="306"/>
      <c r="R995" s="494" t="s">
        <v>194</v>
      </c>
      <c r="S995" s="494"/>
      <c r="T995" s="307"/>
      <c r="V995" s="288"/>
      <c r="W995" s="288"/>
      <c r="X995" s="288"/>
    </row>
    <row r="996" spans="2:24" ht="6" customHeight="1">
      <c r="B996" s="292"/>
      <c r="C996" s="294"/>
      <c r="D996" s="294"/>
      <c r="E996" s="294"/>
      <c r="F996" s="294"/>
      <c r="G996" s="294"/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</row>
    <row r="997" spans="2:24" ht="18.75" customHeight="1">
      <c r="B997" s="292"/>
      <c r="C997" s="309" t="s">
        <v>222</v>
      </c>
      <c r="D997" s="310"/>
      <c r="E997" s="310"/>
      <c r="F997" s="310"/>
      <c r="G997" s="310"/>
      <c r="H997" s="310"/>
      <c r="I997" s="310"/>
      <c r="J997" s="310"/>
      <c r="K997" s="310"/>
      <c r="L997" s="310"/>
      <c r="M997" s="310"/>
      <c r="N997" s="310"/>
      <c r="O997" s="311"/>
      <c r="P997" s="312">
        <f>SUM(D997:O997)</f>
        <v>0</v>
      </c>
      <c r="Q997" s="294"/>
      <c r="R997" s="488"/>
      <c r="S997" s="488"/>
    </row>
    <row r="998" spans="2:24" ht="18.75" customHeight="1">
      <c r="B998" s="292"/>
      <c r="C998" s="313" t="s">
        <v>196</v>
      </c>
      <c r="D998" s="155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56"/>
      <c r="P998" s="312">
        <f t="shared" ref="P998:P1007" si="123">SUM(D998:O998)</f>
        <v>0</v>
      </c>
      <c r="Q998" s="294"/>
      <c r="R998" s="488"/>
      <c r="S998" s="488"/>
    </row>
    <row r="999" spans="2:24" ht="18.75" customHeight="1">
      <c r="B999" s="292"/>
      <c r="C999" s="314" t="s">
        <v>223</v>
      </c>
      <c r="D999" s="310"/>
      <c r="E999" s="310"/>
      <c r="F999" s="310"/>
      <c r="G999" s="310"/>
      <c r="H999" s="310"/>
      <c r="I999" s="310"/>
      <c r="J999" s="310"/>
      <c r="K999" s="310"/>
      <c r="L999" s="310"/>
      <c r="M999" s="310"/>
      <c r="N999" s="310"/>
      <c r="O999" s="311"/>
      <c r="P999" s="312">
        <f t="shared" si="123"/>
        <v>0</v>
      </c>
      <c r="Q999" s="294"/>
      <c r="R999" s="488"/>
      <c r="S999" s="488"/>
    </row>
    <row r="1000" spans="2:24" ht="18.75" customHeight="1">
      <c r="B1000" s="292"/>
      <c r="C1000" s="313" t="s">
        <v>206</v>
      </c>
      <c r="D1000" s="315"/>
      <c r="E1000" s="315"/>
      <c r="F1000" s="315"/>
      <c r="G1000" s="315"/>
      <c r="H1000" s="315"/>
      <c r="I1000" s="315"/>
      <c r="J1000" s="315"/>
      <c r="K1000" s="315"/>
      <c r="L1000" s="315"/>
      <c r="M1000" s="315"/>
      <c r="N1000" s="315"/>
      <c r="O1000" s="316"/>
      <c r="P1000" s="312">
        <f t="shared" si="123"/>
        <v>0</v>
      </c>
      <c r="Q1000" s="294"/>
      <c r="R1000" s="488"/>
      <c r="S1000" s="488"/>
    </row>
    <row r="1001" spans="2:24" ht="18.75" customHeight="1">
      <c r="B1001" s="292"/>
      <c r="C1001" s="313" t="s">
        <v>207</v>
      </c>
      <c r="D1001" s="315"/>
      <c r="E1001" s="315"/>
      <c r="F1001" s="315"/>
      <c r="G1001" s="315"/>
      <c r="H1001" s="315"/>
      <c r="I1001" s="315"/>
      <c r="J1001" s="315"/>
      <c r="K1001" s="315"/>
      <c r="L1001" s="315"/>
      <c r="M1001" s="315"/>
      <c r="N1001" s="315"/>
      <c r="O1001" s="316"/>
      <c r="P1001" s="312">
        <f t="shared" si="123"/>
        <v>0</v>
      </c>
      <c r="Q1001" s="294"/>
      <c r="R1001" s="488"/>
      <c r="S1001" s="488"/>
    </row>
    <row r="1002" spans="2:24" ht="18.75" customHeight="1">
      <c r="B1002" s="292"/>
      <c r="C1002" s="313" t="s">
        <v>209</v>
      </c>
      <c r="D1002" s="315"/>
      <c r="E1002" s="315"/>
      <c r="F1002" s="315"/>
      <c r="G1002" s="315"/>
      <c r="H1002" s="315"/>
      <c r="I1002" s="315"/>
      <c r="J1002" s="315"/>
      <c r="K1002" s="315"/>
      <c r="L1002" s="315"/>
      <c r="M1002" s="315"/>
      <c r="N1002" s="315"/>
      <c r="O1002" s="316"/>
      <c r="P1002" s="312">
        <f t="shared" si="123"/>
        <v>0</v>
      </c>
      <c r="Q1002" s="294"/>
      <c r="R1002" s="488"/>
      <c r="S1002" s="488"/>
    </row>
    <row r="1003" spans="2:24" ht="18.75" customHeight="1">
      <c r="B1003" s="292"/>
      <c r="C1003" s="313" t="s">
        <v>210</v>
      </c>
      <c r="D1003" s="315"/>
      <c r="E1003" s="315"/>
      <c r="F1003" s="315"/>
      <c r="G1003" s="315"/>
      <c r="H1003" s="315"/>
      <c r="I1003" s="315"/>
      <c r="J1003" s="315"/>
      <c r="K1003" s="315"/>
      <c r="L1003" s="315"/>
      <c r="M1003" s="315"/>
      <c r="N1003" s="315"/>
      <c r="O1003" s="316"/>
      <c r="P1003" s="312">
        <f t="shared" si="123"/>
        <v>0</v>
      </c>
      <c r="Q1003" s="294"/>
      <c r="R1003" s="488"/>
      <c r="S1003" s="488"/>
    </row>
    <row r="1004" spans="2:24" ht="18.75" customHeight="1">
      <c r="B1004" s="292"/>
      <c r="C1004" s="313" t="s">
        <v>211</v>
      </c>
      <c r="D1004" s="315"/>
      <c r="E1004" s="315"/>
      <c r="F1004" s="315"/>
      <c r="G1004" s="315"/>
      <c r="H1004" s="315"/>
      <c r="I1004" s="315"/>
      <c r="J1004" s="315"/>
      <c r="K1004" s="315"/>
      <c r="L1004" s="315"/>
      <c r="M1004" s="315"/>
      <c r="N1004" s="315"/>
      <c r="O1004" s="316"/>
      <c r="P1004" s="312">
        <f t="shared" si="123"/>
        <v>0</v>
      </c>
      <c r="Q1004" s="294"/>
      <c r="R1004" s="488"/>
      <c r="S1004" s="488"/>
    </row>
    <row r="1005" spans="2:24" ht="18.75" customHeight="1">
      <c r="B1005" s="292"/>
      <c r="C1005" s="313" t="s">
        <v>212</v>
      </c>
      <c r="D1005" s="315"/>
      <c r="E1005" s="315"/>
      <c r="F1005" s="315"/>
      <c r="G1005" s="315"/>
      <c r="H1005" s="315"/>
      <c r="I1005" s="315"/>
      <c r="J1005" s="315"/>
      <c r="K1005" s="315"/>
      <c r="L1005" s="315"/>
      <c r="M1005" s="315"/>
      <c r="N1005" s="315"/>
      <c r="O1005" s="316"/>
      <c r="P1005" s="312">
        <f t="shared" si="123"/>
        <v>0</v>
      </c>
      <c r="Q1005" s="294"/>
      <c r="R1005" s="488"/>
      <c r="S1005" s="488"/>
    </row>
    <row r="1006" spans="2:24" ht="18.75" customHeight="1">
      <c r="B1006" s="292"/>
      <c r="C1006" s="317" t="s">
        <v>224</v>
      </c>
      <c r="D1006" s="318"/>
      <c r="E1006" s="318"/>
      <c r="F1006" s="318"/>
      <c r="G1006" s="318"/>
      <c r="H1006" s="318"/>
      <c r="I1006" s="318"/>
      <c r="J1006" s="318"/>
      <c r="K1006" s="318"/>
      <c r="L1006" s="318"/>
      <c r="M1006" s="318"/>
      <c r="N1006" s="318"/>
      <c r="O1006" s="319"/>
      <c r="P1006" s="320">
        <f t="shared" si="123"/>
        <v>0</v>
      </c>
      <c r="Q1006" s="294"/>
      <c r="R1006" s="489"/>
      <c r="S1006" s="489"/>
    </row>
    <row r="1007" spans="2:24" ht="18.75" customHeight="1">
      <c r="B1007" s="292"/>
      <c r="C1007" s="321" t="s">
        <v>216</v>
      </c>
      <c r="D1007" s="322">
        <f>SUBTOTAL(9,D997:D1006)</f>
        <v>0</v>
      </c>
      <c r="E1007" s="322">
        <f t="shared" ref="E1007:O1007" si="124">SUBTOTAL(9,E997:E1006)</f>
        <v>0</v>
      </c>
      <c r="F1007" s="322">
        <f t="shared" si="124"/>
        <v>0</v>
      </c>
      <c r="G1007" s="322">
        <f t="shared" si="124"/>
        <v>0</v>
      </c>
      <c r="H1007" s="322">
        <f t="shared" si="124"/>
        <v>0</v>
      </c>
      <c r="I1007" s="322">
        <f t="shared" si="124"/>
        <v>0</v>
      </c>
      <c r="J1007" s="322">
        <f t="shared" si="124"/>
        <v>0</v>
      </c>
      <c r="K1007" s="322">
        <f t="shared" si="124"/>
        <v>0</v>
      </c>
      <c r="L1007" s="322">
        <f t="shared" si="124"/>
        <v>0</v>
      </c>
      <c r="M1007" s="322">
        <f t="shared" si="124"/>
        <v>0</v>
      </c>
      <c r="N1007" s="322">
        <f t="shared" si="124"/>
        <v>0</v>
      </c>
      <c r="O1007" s="323">
        <f t="shared" si="124"/>
        <v>0</v>
      </c>
      <c r="P1007" s="324">
        <f t="shared" si="123"/>
        <v>0</v>
      </c>
      <c r="Q1007" s="294"/>
      <c r="R1007" s="490"/>
      <c r="S1007" s="490"/>
    </row>
    <row r="1008" spans="2:24" ht="6" customHeight="1">
      <c r="B1008" s="292"/>
      <c r="C1008" s="294"/>
      <c r="D1008" s="294"/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/>
      <c r="Q1008" s="294"/>
      <c r="R1008" s="325"/>
      <c r="S1008" s="325"/>
    </row>
    <row r="1009" spans="2:24" ht="18.75" customHeight="1">
      <c r="B1009" s="326"/>
      <c r="C1009" s="313" t="s">
        <v>217</v>
      </c>
      <c r="D1009" s="327"/>
      <c r="E1009" s="327"/>
      <c r="F1009" s="327"/>
      <c r="G1009" s="327"/>
      <c r="H1009" s="327"/>
      <c r="I1009" s="327"/>
      <c r="J1009" s="327"/>
      <c r="K1009" s="327"/>
      <c r="L1009" s="327"/>
      <c r="M1009" s="327"/>
      <c r="N1009" s="327"/>
      <c r="O1009" s="328"/>
      <c r="P1009" s="329">
        <f t="shared" ref="P1009:P1010" si="125">SUM(D1009:O1009)</f>
        <v>0</v>
      </c>
      <c r="Q1009" s="294"/>
      <c r="R1009" s="488"/>
      <c r="S1009" s="488"/>
    </row>
    <row r="1010" spans="2:24" ht="18.75" customHeight="1">
      <c r="B1010" s="326"/>
      <c r="C1010" s="313" t="s">
        <v>218</v>
      </c>
      <c r="D1010" s="327"/>
      <c r="E1010" s="327"/>
      <c r="F1010" s="327"/>
      <c r="G1010" s="327"/>
      <c r="H1010" s="327"/>
      <c r="I1010" s="327"/>
      <c r="J1010" s="327"/>
      <c r="K1010" s="327"/>
      <c r="L1010" s="327"/>
      <c r="M1010" s="327"/>
      <c r="N1010" s="330"/>
      <c r="O1010" s="331"/>
      <c r="P1010" s="332">
        <f t="shared" si="125"/>
        <v>0</v>
      </c>
      <c r="Q1010" s="294"/>
      <c r="R1010" s="489"/>
      <c r="S1010" s="489"/>
    </row>
    <row r="1011" spans="2:24" s="308" customFormat="1" ht="18.75" customHeight="1">
      <c r="B1011" s="301"/>
      <c r="C1011" s="333"/>
      <c r="D1011" s="334"/>
      <c r="E1011" s="334"/>
      <c r="F1011" s="334"/>
      <c r="G1011" s="334"/>
      <c r="H1011" s="334"/>
      <c r="I1011" s="334"/>
      <c r="J1011" s="334"/>
      <c r="K1011" s="334"/>
      <c r="L1011" s="334"/>
      <c r="M1011" s="334"/>
      <c r="N1011" s="491" t="s">
        <v>219</v>
      </c>
      <c r="O1011" s="491"/>
      <c r="P1011" s="335">
        <f>ROUND(IF(P1009*P1010=0,0,P1007/P1009*P1010),2)</f>
        <v>0</v>
      </c>
      <c r="Q1011" s="306"/>
      <c r="R1011" s="492"/>
      <c r="S1011" s="492"/>
      <c r="T1011" s="307"/>
    </row>
    <row r="1012" spans="2:24" ht="30" customHeight="1">
      <c r="C1012" s="294"/>
      <c r="D1012" s="294"/>
      <c r="E1012" s="294"/>
      <c r="F1012" s="294"/>
      <c r="G1012" s="294"/>
      <c r="H1012" s="294"/>
      <c r="I1012" s="294"/>
      <c r="J1012" s="294"/>
      <c r="K1012" s="294"/>
      <c r="L1012" s="294"/>
      <c r="M1012" s="294"/>
      <c r="N1012" s="294"/>
      <c r="O1012" s="294"/>
      <c r="P1012" s="294"/>
      <c r="Q1012" s="294"/>
      <c r="R1012" s="294"/>
      <c r="S1012" s="294"/>
    </row>
    <row r="1013" spans="2:24" ht="18.75" customHeight="1">
      <c r="B1013" s="292"/>
      <c r="C1013" s="293" t="s">
        <v>183</v>
      </c>
      <c r="D1013" s="495"/>
      <c r="E1013" s="495"/>
      <c r="F1013" s="495"/>
      <c r="G1013" s="495"/>
      <c r="H1013" s="495"/>
      <c r="I1013" s="495"/>
      <c r="J1013" s="294"/>
      <c r="K1013" s="294"/>
      <c r="L1013" s="295"/>
      <c r="M1013" s="294"/>
      <c r="N1013" s="294"/>
      <c r="O1013" s="294"/>
      <c r="P1013" s="296"/>
      <c r="Q1013" s="294"/>
      <c r="R1013" s="296"/>
      <c r="S1013" s="296"/>
    </row>
    <row r="1014" spans="2:24" ht="18.75" customHeight="1">
      <c r="B1014" s="292"/>
      <c r="C1014" s="297" t="s">
        <v>184</v>
      </c>
      <c r="D1014" s="488"/>
      <c r="E1014" s="488"/>
      <c r="F1014" s="488"/>
      <c r="G1014" s="488"/>
      <c r="H1014" s="488"/>
      <c r="I1014" s="488"/>
      <c r="J1014" s="294"/>
      <c r="K1014" s="291"/>
      <c r="L1014" s="291"/>
      <c r="M1014" s="291"/>
      <c r="N1014" s="291"/>
      <c r="O1014" s="291"/>
      <c r="P1014" s="291"/>
      <c r="Q1014" s="294"/>
      <c r="R1014" s="496" t="s">
        <v>185</v>
      </c>
      <c r="S1014" s="496"/>
    </row>
    <row r="1015" spans="2:24" ht="18.75" customHeight="1">
      <c r="B1015" s="292"/>
      <c r="C1015" s="297" t="s">
        <v>8</v>
      </c>
      <c r="D1015" s="488"/>
      <c r="E1015" s="488"/>
      <c r="F1015" s="488"/>
      <c r="G1015" s="488"/>
      <c r="H1015" s="488"/>
      <c r="I1015" s="488"/>
      <c r="J1015" s="294"/>
      <c r="K1015" s="291"/>
      <c r="L1015" s="291"/>
      <c r="M1015" s="291"/>
      <c r="N1015" s="291"/>
      <c r="O1015" s="291"/>
      <c r="P1015" s="291"/>
      <c r="Q1015" s="294"/>
      <c r="R1015" s="298" t="s">
        <v>189</v>
      </c>
      <c r="S1015" s="299"/>
    </row>
    <row r="1016" spans="2:24" ht="18.75" customHeight="1">
      <c r="B1016" s="292"/>
      <c r="C1016" s="300" t="s">
        <v>172</v>
      </c>
      <c r="D1016" s="488"/>
      <c r="E1016" s="488"/>
      <c r="F1016" s="488"/>
      <c r="G1016" s="488"/>
      <c r="H1016" s="488"/>
      <c r="I1016" s="488"/>
      <c r="J1016" s="294"/>
      <c r="K1016" s="291"/>
      <c r="L1016" s="291"/>
      <c r="M1016" s="291"/>
      <c r="N1016" s="291"/>
      <c r="O1016" s="291"/>
      <c r="P1016" s="291"/>
      <c r="Q1016" s="294"/>
      <c r="R1016" s="298" t="s">
        <v>191</v>
      </c>
      <c r="S1016" s="299"/>
    </row>
    <row r="1017" spans="2:24" ht="18.75" customHeight="1">
      <c r="B1017" s="292"/>
      <c r="C1017" s="300" t="s">
        <v>193</v>
      </c>
      <c r="D1017" s="493"/>
      <c r="E1017" s="493"/>
      <c r="F1017" s="493"/>
      <c r="G1017" s="493"/>
      <c r="H1017" s="493"/>
      <c r="I1017" s="493"/>
      <c r="J1017" s="294"/>
      <c r="K1017" s="294"/>
      <c r="L1017" s="295"/>
      <c r="M1017" s="294"/>
      <c r="N1017" s="294"/>
      <c r="O1017" s="294"/>
      <c r="P1017" s="296"/>
      <c r="Q1017" s="294"/>
      <c r="R1017" s="298" t="s">
        <v>221</v>
      </c>
      <c r="S1017" s="299"/>
    </row>
    <row r="1018" spans="2:24" ht="12" customHeight="1">
      <c r="B1018" s="292"/>
      <c r="C1018" s="294"/>
      <c r="D1018" s="294"/>
      <c r="E1018" s="294"/>
      <c r="F1018" s="294"/>
      <c r="G1018" s="294"/>
      <c r="H1018" s="294"/>
      <c r="I1018" s="294"/>
      <c r="J1018" s="294"/>
      <c r="K1018" s="294"/>
      <c r="L1018" s="294"/>
      <c r="M1018" s="294"/>
      <c r="N1018" s="294"/>
      <c r="O1018" s="294"/>
      <c r="P1018" s="294"/>
      <c r="Q1018" s="294"/>
      <c r="R1018" s="294"/>
      <c r="S1018" s="294"/>
    </row>
    <row r="1019" spans="2:24" s="308" customFormat="1" ht="18.75" customHeight="1">
      <c r="B1019" s="301"/>
      <c r="C1019" s="302" t="s">
        <v>187</v>
      </c>
      <c r="D1019" s="303"/>
      <c r="E1019" s="303"/>
      <c r="F1019" s="303"/>
      <c r="G1019" s="303"/>
      <c r="H1019" s="303"/>
      <c r="I1019" s="303"/>
      <c r="J1019" s="303"/>
      <c r="K1019" s="303"/>
      <c r="L1019" s="303"/>
      <c r="M1019" s="303"/>
      <c r="N1019" s="303"/>
      <c r="O1019" s="304"/>
      <c r="P1019" s="305" t="s">
        <v>188</v>
      </c>
      <c r="Q1019" s="306"/>
      <c r="R1019" s="494" t="s">
        <v>194</v>
      </c>
      <c r="S1019" s="494"/>
      <c r="T1019" s="307"/>
      <c r="V1019" s="288"/>
      <c r="W1019" s="288"/>
      <c r="X1019" s="288"/>
    </row>
    <row r="1020" spans="2:24" ht="6" customHeight="1">
      <c r="B1020" s="292"/>
      <c r="C1020" s="294"/>
      <c r="D1020" s="294"/>
      <c r="E1020" s="294"/>
      <c r="F1020" s="294"/>
      <c r="G1020" s="294"/>
      <c r="H1020" s="294"/>
      <c r="I1020" s="294"/>
      <c r="J1020" s="294"/>
      <c r="K1020" s="294"/>
      <c r="L1020" s="294"/>
      <c r="M1020" s="294"/>
      <c r="N1020" s="294"/>
      <c r="O1020" s="294"/>
      <c r="P1020" s="294"/>
      <c r="Q1020" s="294"/>
      <c r="R1020" s="294"/>
      <c r="S1020" s="294"/>
    </row>
    <row r="1021" spans="2:24" ht="18.75" customHeight="1">
      <c r="B1021" s="292"/>
      <c r="C1021" s="309" t="s">
        <v>222</v>
      </c>
      <c r="D1021" s="310"/>
      <c r="E1021" s="310"/>
      <c r="F1021" s="310"/>
      <c r="G1021" s="310"/>
      <c r="H1021" s="310"/>
      <c r="I1021" s="310"/>
      <c r="J1021" s="310"/>
      <c r="K1021" s="310"/>
      <c r="L1021" s="310"/>
      <c r="M1021" s="310"/>
      <c r="N1021" s="310"/>
      <c r="O1021" s="311"/>
      <c r="P1021" s="312">
        <f>SUM(D1021:O1021)</f>
        <v>0</v>
      </c>
      <c r="Q1021" s="294"/>
      <c r="R1021" s="488"/>
      <c r="S1021" s="488"/>
    </row>
    <row r="1022" spans="2:24" ht="18.75" customHeight="1">
      <c r="B1022" s="292"/>
      <c r="C1022" s="313" t="s">
        <v>196</v>
      </c>
      <c r="D1022" s="155"/>
      <c r="E1022" s="155"/>
      <c r="F1022" s="155"/>
      <c r="G1022" s="155"/>
      <c r="H1022" s="155"/>
      <c r="I1022" s="155"/>
      <c r="J1022" s="155"/>
      <c r="K1022" s="155"/>
      <c r="L1022" s="155"/>
      <c r="M1022" s="155"/>
      <c r="N1022" s="155"/>
      <c r="O1022" s="156"/>
      <c r="P1022" s="312">
        <f t="shared" ref="P1022:P1031" si="126">SUM(D1022:O1022)</f>
        <v>0</v>
      </c>
      <c r="Q1022" s="294"/>
      <c r="R1022" s="488"/>
      <c r="S1022" s="488"/>
    </row>
    <row r="1023" spans="2:24" ht="18.75" customHeight="1">
      <c r="B1023" s="292"/>
      <c r="C1023" s="314" t="s">
        <v>223</v>
      </c>
      <c r="D1023" s="310"/>
      <c r="E1023" s="310"/>
      <c r="F1023" s="310"/>
      <c r="G1023" s="310"/>
      <c r="H1023" s="310"/>
      <c r="I1023" s="310"/>
      <c r="J1023" s="310"/>
      <c r="K1023" s="310"/>
      <c r="L1023" s="310"/>
      <c r="M1023" s="310"/>
      <c r="N1023" s="310"/>
      <c r="O1023" s="311"/>
      <c r="P1023" s="312">
        <f t="shared" si="126"/>
        <v>0</v>
      </c>
      <c r="Q1023" s="294"/>
      <c r="R1023" s="488"/>
      <c r="S1023" s="488"/>
    </row>
    <row r="1024" spans="2:24" ht="18.75" customHeight="1">
      <c r="B1024" s="292"/>
      <c r="C1024" s="313" t="s">
        <v>206</v>
      </c>
      <c r="D1024" s="315"/>
      <c r="E1024" s="315"/>
      <c r="F1024" s="315"/>
      <c r="G1024" s="315"/>
      <c r="H1024" s="315"/>
      <c r="I1024" s="315"/>
      <c r="J1024" s="315"/>
      <c r="K1024" s="315"/>
      <c r="L1024" s="315"/>
      <c r="M1024" s="315"/>
      <c r="N1024" s="315"/>
      <c r="O1024" s="316"/>
      <c r="P1024" s="312">
        <f t="shared" si="126"/>
        <v>0</v>
      </c>
      <c r="Q1024" s="294"/>
      <c r="R1024" s="488"/>
      <c r="S1024" s="488"/>
    </row>
    <row r="1025" spans="2:20" ht="18.75" customHeight="1">
      <c r="B1025" s="292"/>
      <c r="C1025" s="313" t="s">
        <v>207</v>
      </c>
      <c r="D1025" s="315"/>
      <c r="E1025" s="315"/>
      <c r="F1025" s="315"/>
      <c r="G1025" s="315"/>
      <c r="H1025" s="315"/>
      <c r="I1025" s="315"/>
      <c r="J1025" s="315"/>
      <c r="K1025" s="315"/>
      <c r="L1025" s="315"/>
      <c r="M1025" s="315"/>
      <c r="N1025" s="315"/>
      <c r="O1025" s="316"/>
      <c r="P1025" s="312">
        <f t="shared" si="126"/>
        <v>0</v>
      </c>
      <c r="Q1025" s="294"/>
      <c r="R1025" s="488"/>
      <c r="S1025" s="488"/>
    </row>
    <row r="1026" spans="2:20" ht="18.75" customHeight="1">
      <c r="B1026" s="292"/>
      <c r="C1026" s="313" t="s">
        <v>209</v>
      </c>
      <c r="D1026" s="315"/>
      <c r="E1026" s="315"/>
      <c r="F1026" s="315"/>
      <c r="G1026" s="315"/>
      <c r="H1026" s="315"/>
      <c r="I1026" s="315"/>
      <c r="J1026" s="315"/>
      <c r="K1026" s="315"/>
      <c r="L1026" s="315"/>
      <c r="M1026" s="315"/>
      <c r="N1026" s="315"/>
      <c r="O1026" s="316"/>
      <c r="P1026" s="312">
        <f t="shared" si="126"/>
        <v>0</v>
      </c>
      <c r="Q1026" s="294"/>
      <c r="R1026" s="488"/>
      <c r="S1026" s="488"/>
    </row>
    <row r="1027" spans="2:20" ht="18.75" customHeight="1">
      <c r="B1027" s="292"/>
      <c r="C1027" s="313" t="s">
        <v>210</v>
      </c>
      <c r="D1027" s="315"/>
      <c r="E1027" s="315"/>
      <c r="F1027" s="315"/>
      <c r="G1027" s="315"/>
      <c r="H1027" s="315"/>
      <c r="I1027" s="315"/>
      <c r="J1027" s="315"/>
      <c r="K1027" s="315"/>
      <c r="L1027" s="315"/>
      <c r="M1027" s="315"/>
      <c r="N1027" s="315"/>
      <c r="O1027" s="316"/>
      <c r="P1027" s="312">
        <f t="shared" si="126"/>
        <v>0</v>
      </c>
      <c r="Q1027" s="294"/>
      <c r="R1027" s="488"/>
      <c r="S1027" s="488"/>
    </row>
    <row r="1028" spans="2:20" ht="18.75" customHeight="1">
      <c r="B1028" s="292"/>
      <c r="C1028" s="313" t="s">
        <v>211</v>
      </c>
      <c r="D1028" s="315"/>
      <c r="E1028" s="315"/>
      <c r="F1028" s="315"/>
      <c r="G1028" s="315"/>
      <c r="H1028" s="315"/>
      <c r="I1028" s="315"/>
      <c r="J1028" s="315"/>
      <c r="K1028" s="315"/>
      <c r="L1028" s="315"/>
      <c r="M1028" s="315"/>
      <c r="N1028" s="315"/>
      <c r="O1028" s="316"/>
      <c r="P1028" s="312">
        <f t="shared" si="126"/>
        <v>0</v>
      </c>
      <c r="Q1028" s="294"/>
      <c r="R1028" s="488"/>
      <c r="S1028" s="488"/>
    </row>
    <row r="1029" spans="2:20" ht="18.75" customHeight="1">
      <c r="B1029" s="292"/>
      <c r="C1029" s="313" t="s">
        <v>212</v>
      </c>
      <c r="D1029" s="315"/>
      <c r="E1029" s="315"/>
      <c r="F1029" s="315"/>
      <c r="G1029" s="315"/>
      <c r="H1029" s="315"/>
      <c r="I1029" s="315"/>
      <c r="J1029" s="315"/>
      <c r="K1029" s="315"/>
      <c r="L1029" s="315"/>
      <c r="M1029" s="315"/>
      <c r="N1029" s="315"/>
      <c r="O1029" s="316"/>
      <c r="P1029" s="312">
        <f t="shared" si="126"/>
        <v>0</v>
      </c>
      <c r="Q1029" s="294"/>
      <c r="R1029" s="488"/>
      <c r="S1029" s="488"/>
    </row>
    <row r="1030" spans="2:20" ht="18.75" customHeight="1">
      <c r="B1030" s="292"/>
      <c r="C1030" s="317" t="s">
        <v>224</v>
      </c>
      <c r="D1030" s="318"/>
      <c r="E1030" s="318"/>
      <c r="F1030" s="318"/>
      <c r="G1030" s="318"/>
      <c r="H1030" s="318"/>
      <c r="I1030" s="318"/>
      <c r="J1030" s="318"/>
      <c r="K1030" s="318"/>
      <c r="L1030" s="318"/>
      <c r="M1030" s="318"/>
      <c r="N1030" s="318"/>
      <c r="O1030" s="319"/>
      <c r="P1030" s="320">
        <f t="shared" si="126"/>
        <v>0</v>
      </c>
      <c r="Q1030" s="294"/>
      <c r="R1030" s="489"/>
      <c r="S1030" s="489"/>
    </row>
    <row r="1031" spans="2:20" ht="18.75" customHeight="1">
      <c r="B1031" s="292"/>
      <c r="C1031" s="321" t="s">
        <v>216</v>
      </c>
      <c r="D1031" s="322">
        <f>SUBTOTAL(9,D1021:D1030)</f>
        <v>0</v>
      </c>
      <c r="E1031" s="322">
        <f t="shared" ref="E1031:O1031" si="127">SUBTOTAL(9,E1021:E1030)</f>
        <v>0</v>
      </c>
      <c r="F1031" s="322">
        <f t="shared" si="127"/>
        <v>0</v>
      </c>
      <c r="G1031" s="322">
        <f t="shared" si="127"/>
        <v>0</v>
      </c>
      <c r="H1031" s="322">
        <f t="shared" si="127"/>
        <v>0</v>
      </c>
      <c r="I1031" s="322">
        <f t="shared" si="127"/>
        <v>0</v>
      </c>
      <c r="J1031" s="322">
        <f t="shared" si="127"/>
        <v>0</v>
      </c>
      <c r="K1031" s="322">
        <f t="shared" si="127"/>
        <v>0</v>
      </c>
      <c r="L1031" s="322">
        <f t="shared" si="127"/>
        <v>0</v>
      </c>
      <c r="M1031" s="322">
        <f t="shared" si="127"/>
        <v>0</v>
      </c>
      <c r="N1031" s="322">
        <f t="shared" si="127"/>
        <v>0</v>
      </c>
      <c r="O1031" s="323">
        <f t="shared" si="127"/>
        <v>0</v>
      </c>
      <c r="P1031" s="324">
        <f t="shared" si="126"/>
        <v>0</v>
      </c>
      <c r="Q1031" s="294"/>
      <c r="R1031" s="490"/>
      <c r="S1031" s="490"/>
    </row>
    <row r="1032" spans="2:20" ht="6" customHeight="1">
      <c r="B1032" s="292"/>
      <c r="C1032" s="294"/>
      <c r="D1032" s="294"/>
      <c r="E1032" s="294"/>
      <c r="F1032" s="294"/>
      <c r="G1032" s="294"/>
      <c r="H1032" s="294"/>
      <c r="I1032" s="294"/>
      <c r="J1032" s="294"/>
      <c r="K1032" s="294"/>
      <c r="L1032" s="294"/>
      <c r="M1032" s="294"/>
      <c r="N1032" s="294"/>
      <c r="O1032" s="294"/>
      <c r="P1032" s="294"/>
      <c r="Q1032" s="294"/>
      <c r="R1032" s="325"/>
      <c r="S1032" s="325"/>
    </row>
    <row r="1033" spans="2:20" ht="18.75" customHeight="1">
      <c r="B1033" s="326"/>
      <c r="C1033" s="313" t="s">
        <v>217</v>
      </c>
      <c r="D1033" s="327"/>
      <c r="E1033" s="327"/>
      <c r="F1033" s="327"/>
      <c r="G1033" s="327"/>
      <c r="H1033" s="327"/>
      <c r="I1033" s="327"/>
      <c r="J1033" s="327"/>
      <c r="K1033" s="327"/>
      <c r="L1033" s="327"/>
      <c r="M1033" s="327"/>
      <c r="N1033" s="327"/>
      <c r="O1033" s="328"/>
      <c r="P1033" s="329">
        <f t="shared" ref="P1033:P1034" si="128">SUM(D1033:O1033)</f>
        <v>0</v>
      </c>
      <c r="Q1033" s="294"/>
      <c r="R1033" s="488"/>
      <c r="S1033" s="488"/>
    </row>
    <row r="1034" spans="2:20" ht="18.75" customHeight="1">
      <c r="B1034" s="326"/>
      <c r="C1034" s="313" t="s">
        <v>218</v>
      </c>
      <c r="D1034" s="327"/>
      <c r="E1034" s="327"/>
      <c r="F1034" s="327"/>
      <c r="G1034" s="327"/>
      <c r="H1034" s="327"/>
      <c r="I1034" s="327"/>
      <c r="J1034" s="327"/>
      <c r="K1034" s="327"/>
      <c r="L1034" s="327"/>
      <c r="M1034" s="327"/>
      <c r="N1034" s="330"/>
      <c r="O1034" s="331"/>
      <c r="P1034" s="332">
        <f t="shared" si="128"/>
        <v>0</v>
      </c>
      <c r="Q1034" s="294"/>
      <c r="R1034" s="489"/>
      <c r="S1034" s="489"/>
    </row>
    <row r="1035" spans="2:20" s="308" customFormat="1" ht="18.75" customHeight="1">
      <c r="B1035" s="301"/>
      <c r="C1035" s="333"/>
      <c r="D1035" s="334"/>
      <c r="E1035" s="334"/>
      <c r="F1035" s="334"/>
      <c r="G1035" s="334"/>
      <c r="H1035" s="334"/>
      <c r="I1035" s="334"/>
      <c r="J1035" s="334"/>
      <c r="K1035" s="334"/>
      <c r="L1035" s="334"/>
      <c r="M1035" s="334"/>
      <c r="N1035" s="491" t="s">
        <v>219</v>
      </c>
      <c r="O1035" s="491"/>
      <c r="P1035" s="335">
        <f>ROUND(IF(P1033*P1034=0,0,P1031/P1033*P1034),2)</f>
        <v>0</v>
      </c>
      <c r="Q1035" s="306"/>
      <c r="R1035" s="492"/>
      <c r="S1035" s="492"/>
      <c r="T1035" s="307"/>
    </row>
    <row r="1036" spans="2:20" ht="30" customHeight="1">
      <c r="C1036" s="294"/>
      <c r="D1036" s="294"/>
      <c r="E1036" s="294"/>
      <c r="F1036" s="294"/>
      <c r="G1036" s="294"/>
      <c r="H1036" s="294"/>
      <c r="I1036" s="294"/>
      <c r="J1036" s="294"/>
      <c r="K1036" s="294"/>
      <c r="L1036" s="294"/>
      <c r="M1036" s="294"/>
      <c r="N1036" s="294"/>
      <c r="O1036" s="294"/>
      <c r="P1036" s="294"/>
      <c r="Q1036" s="294"/>
      <c r="R1036" s="294"/>
      <c r="S1036" s="294"/>
    </row>
    <row r="1037" spans="2:20" ht="18.75" customHeight="1">
      <c r="B1037" s="292"/>
      <c r="C1037" s="293" t="s">
        <v>183</v>
      </c>
      <c r="D1037" s="495"/>
      <c r="E1037" s="495"/>
      <c r="F1037" s="495"/>
      <c r="G1037" s="495"/>
      <c r="H1037" s="495"/>
      <c r="I1037" s="495"/>
      <c r="J1037" s="294"/>
      <c r="K1037" s="294"/>
      <c r="L1037" s="295"/>
      <c r="M1037" s="294"/>
      <c r="N1037" s="294"/>
      <c r="O1037" s="294"/>
      <c r="P1037" s="296"/>
      <c r="Q1037" s="294"/>
      <c r="R1037" s="296"/>
      <c r="S1037" s="296"/>
    </row>
    <row r="1038" spans="2:20" ht="18.75" customHeight="1">
      <c r="B1038" s="292"/>
      <c r="C1038" s="297" t="s">
        <v>184</v>
      </c>
      <c r="D1038" s="488"/>
      <c r="E1038" s="488"/>
      <c r="F1038" s="488"/>
      <c r="G1038" s="488"/>
      <c r="H1038" s="488"/>
      <c r="I1038" s="488"/>
      <c r="J1038" s="294"/>
      <c r="K1038" s="291"/>
      <c r="L1038" s="291"/>
      <c r="M1038" s="291"/>
      <c r="N1038" s="291"/>
      <c r="O1038" s="291"/>
      <c r="P1038" s="291"/>
      <c r="Q1038" s="294"/>
      <c r="R1038" s="496" t="s">
        <v>185</v>
      </c>
      <c r="S1038" s="496"/>
    </row>
    <row r="1039" spans="2:20" ht="18.75" customHeight="1">
      <c r="B1039" s="292"/>
      <c r="C1039" s="297" t="s">
        <v>8</v>
      </c>
      <c r="D1039" s="488"/>
      <c r="E1039" s="488"/>
      <c r="F1039" s="488"/>
      <c r="G1039" s="488"/>
      <c r="H1039" s="488"/>
      <c r="I1039" s="488"/>
      <c r="J1039" s="294"/>
      <c r="K1039" s="291"/>
      <c r="L1039" s="291"/>
      <c r="M1039" s="291"/>
      <c r="N1039" s="291"/>
      <c r="O1039" s="291"/>
      <c r="P1039" s="291"/>
      <c r="Q1039" s="294"/>
      <c r="R1039" s="298" t="s">
        <v>189</v>
      </c>
      <c r="S1039" s="299"/>
    </row>
    <row r="1040" spans="2:20" ht="18.75" customHeight="1">
      <c r="B1040" s="292"/>
      <c r="C1040" s="300" t="s">
        <v>172</v>
      </c>
      <c r="D1040" s="488"/>
      <c r="E1040" s="488"/>
      <c r="F1040" s="488"/>
      <c r="G1040" s="488"/>
      <c r="H1040" s="488"/>
      <c r="I1040" s="488"/>
      <c r="J1040" s="294"/>
      <c r="K1040" s="291"/>
      <c r="L1040" s="291"/>
      <c r="M1040" s="291"/>
      <c r="N1040" s="291"/>
      <c r="O1040" s="291"/>
      <c r="P1040" s="291"/>
      <c r="Q1040" s="294"/>
      <c r="R1040" s="298" t="s">
        <v>191</v>
      </c>
      <c r="S1040" s="299"/>
    </row>
    <row r="1041" spans="2:24" ht="18.75" customHeight="1">
      <c r="B1041" s="292"/>
      <c r="C1041" s="300" t="s">
        <v>193</v>
      </c>
      <c r="D1041" s="493"/>
      <c r="E1041" s="493"/>
      <c r="F1041" s="493"/>
      <c r="G1041" s="493"/>
      <c r="H1041" s="493"/>
      <c r="I1041" s="493"/>
      <c r="J1041" s="294"/>
      <c r="K1041" s="294"/>
      <c r="L1041" s="295"/>
      <c r="M1041" s="294"/>
      <c r="N1041" s="294"/>
      <c r="O1041" s="294"/>
      <c r="P1041" s="296"/>
      <c r="Q1041" s="294"/>
      <c r="R1041" s="298" t="s">
        <v>221</v>
      </c>
      <c r="S1041" s="299"/>
    </row>
    <row r="1042" spans="2:24" ht="12" customHeight="1">
      <c r="B1042" s="292"/>
      <c r="C1042" s="294"/>
      <c r="D1042" s="294"/>
      <c r="E1042" s="294"/>
      <c r="F1042" s="294"/>
      <c r="G1042" s="294"/>
      <c r="H1042" s="294"/>
      <c r="I1042" s="294"/>
      <c r="J1042" s="294"/>
      <c r="K1042" s="294"/>
      <c r="L1042" s="294"/>
      <c r="M1042" s="294"/>
      <c r="N1042" s="294"/>
      <c r="O1042" s="294"/>
      <c r="P1042" s="294"/>
      <c r="Q1042" s="294"/>
      <c r="R1042" s="294"/>
      <c r="S1042" s="294"/>
    </row>
    <row r="1043" spans="2:24" s="308" customFormat="1" ht="18.75" customHeight="1">
      <c r="B1043" s="301"/>
      <c r="C1043" s="302" t="s">
        <v>187</v>
      </c>
      <c r="D1043" s="303"/>
      <c r="E1043" s="303"/>
      <c r="F1043" s="303"/>
      <c r="G1043" s="303"/>
      <c r="H1043" s="303"/>
      <c r="I1043" s="303"/>
      <c r="J1043" s="303"/>
      <c r="K1043" s="303"/>
      <c r="L1043" s="303"/>
      <c r="M1043" s="303"/>
      <c r="N1043" s="303"/>
      <c r="O1043" s="304"/>
      <c r="P1043" s="305" t="s">
        <v>188</v>
      </c>
      <c r="Q1043" s="306"/>
      <c r="R1043" s="494" t="s">
        <v>194</v>
      </c>
      <c r="S1043" s="494"/>
      <c r="T1043" s="307"/>
      <c r="V1043" s="288"/>
      <c r="W1043" s="288"/>
      <c r="X1043" s="288"/>
    </row>
    <row r="1044" spans="2:24" ht="6" customHeight="1">
      <c r="B1044" s="292"/>
      <c r="C1044" s="294"/>
      <c r="D1044" s="294"/>
      <c r="E1044" s="294"/>
      <c r="F1044" s="294"/>
      <c r="G1044" s="294"/>
      <c r="H1044" s="294"/>
      <c r="I1044" s="294"/>
      <c r="J1044" s="294"/>
      <c r="K1044" s="294"/>
      <c r="L1044" s="294"/>
      <c r="M1044" s="294"/>
      <c r="N1044" s="294"/>
      <c r="O1044" s="294"/>
      <c r="P1044" s="294"/>
      <c r="Q1044" s="294"/>
      <c r="R1044" s="294"/>
      <c r="S1044" s="294"/>
    </row>
    <row r="1045" spans="2:24" ht="18.75" customHeight="1">
      <c r="B1045" s="292"/>
      <c r="C1045" s="309" t="s">
        <v>222</v>
      </c>
      <c r="D1045" s="310"/>
      <c r="E1045" s="310"/>
      <c r="F1045" s="310"/>
      <c r="G1045" s="310"/>
      <c r="H1045" s="310"/>
      <c r="I1045" s="310"/>
      <c r="J1045" s="310"/>
      <c r="K1045" s="310"/>
      <c r="L1045" s="310"/>
      <c r="M1045" s="310"/>
      <c r="N1045" s="310"/>
      <c r="O1045" s="311"/>
      <c r="P1045" s="312">
        <f>SUM(D1045:O1045)</f>
        <v>0</v>
      </c>
      <c r="Q1045" s="294"/>
      <c r="R1045" s="488"/>
      <c r="S1045" s="488"/>
    </row>
    <row r="1046" spans="2:24" ht="18.75" customHeight="1">
      <c r="B1046" s="292"/>
      <c r="C1046" s="313" t="s">
        <v>196</v>
      </c>
      <c r="D1046" s="155"/>
      <c r="E1046" s="155"/>
      <c r="F1046" s="155"/>
      <c r="G1046" s="155"/>
      <c r="H1046" s="155"/>
      <c r="I1046" s="155"/>
      <c r="J1046" s="155"/>
      <c r="K1046" s="155"/>
      <c r="L1046" s="155"/>
      <c r="M1046" s="155"/>
      <c r="N1046" s="155"/>
      <c r="O1046" s="156"/>
      <c r="P1046" s="312">
        <f t="shared" ref="P1046:P1055" si="129">SUM(D1046:O1046)</f>
        <v>0</v>
      </c>
      <c r="Q1046" s="294"/>
      <c r="R1046" s="488"/>
      <c r="S1046" s="488"/>
    </row>
    <row r="1047" spans="2:24" ht="18.75" customHeight="1">
      <c r="B1047" s="292"/>
      <c r="C1047" s="314" t="s">
        <v>223</v>
      </c>
      <c r="D1047" s="310"/>
      <c r="E1047" s="310"/>
      <c r="F1047" s="310"/>
      <c r="G1047" s="310"/>
      <c r="H1047" s="310"/>
      <c r="I1047" s="310"/>
      <c r="J1047" s="310"/>
      <c r="K1047" s="310"/>
      <c r="L1047" s="310"/>
      <c r="M1047" s="310"/>
      <c r="N1047" s="310"/>
      <c r="O1047" s="311"/>
      <c r="P1047" s="312">
        <f t="shared" si="129"/>
        <v>0</v>
      </c>
      <c r="Q1047" s="294"/>
      <c r="R1047" s="488"/>
      <c r="S1047" s="488"/>
    </row>
    <row r="1048" spans="2:24" ht="18.75" customHeight="1">
      <c r="B1048" s="292"/>
      <c r="C1048" s="313" t="s">
        <v>206</v>
      </c>
      <c r="D1048" s="315"/>
      <c r="E1048" s="315"/>
      <c r="F1048" s="315"/>
      <c r="G1048" s="315"/>
      <c r="H1048" s="315"/>
      <c r="I1048" s="315"/>
      <c r="J1048" s="315"/>
      <c r="K1048" s="315"/>
      <c r="L1048" s="315"/>
      <c r="M1048" s="315"/>
      <c r="N1048" s="315"/>
      <c r="O1048" s="316"/>
      <c r="P1048" s="312">
        <f t="shared" si="129"/>
        <v>0</v>
      </c>
      <c r="Q1048" s="294"/>
      <c r="R1048" s="488"/>
      <c r="S1048" s="488"/>
    </row>
    <row r="1049" spans="2:24" ht="18.75" customHeight="1">
      <c r="B1049" s="292"/>
      <c r="C1049" s="313" t="s">
        <v>207</v>
      </c>
      <c r="D1049" s="315"/>
      <c r="E1049" s="315"/>
      <c r="F1049" s="315"/>
      <c r="G1049" s="315"/>
      <c r="H1049" s="315"/>
      <c r="I1049" s="315"/>
      <c r="J1049" s="315"/>
      <c r="K1049" s="315"/>
      <c r="L1049" s="315"/>
      <c r="M1049" s="315"/>
      <c r="N1049" s="315"/>
      <c r="O1049" s="316"/>
      <c r="P1049" s="312">
        <f t="shared" si="129"/>
        <v>0</v>
      </c>
      <c r="Q1049" s="294"/>
      <c r="R1049" s="488"/>
      <c r="S1049" s="488"/>
    </row>
    <row r="1050" spans="2:24" ht="18.75" customHeight="1">
      <c r="B1050" s="292"/>
      <c r="C1050" s="313" t="s">
        <v>209</v>
      </c>
      <c r="D1050" s="315"/>
      <c r="E1050" s="315"/>
      <c r="F1050" s="315"/>
      <c r="G1050" s="315"/>
      <c r="H1050" s="315"/>
      <c r="I1050" s="315"/>
      <c r="J1050" s="315"/>
      <c r="K1050" s="315"/>
      <c r="L1050" s="315"/>
      <c r="M1050" s="315"/>
      <c r="N1050" s="315"/>
      <c r="O1050" s="316"/>
      <c r="P1050" s="312">
        <f t="shared" si="129"/>
        <v>0</v>
      </c>
      <c r="Q1050" s="294"/>
      <c r="R1050" s="488"/>
      <c r="S1050" s="488"/>
    </row>
    <row r="1051" spans="2:24" ht="18.75" customHeight="1">
      <c r="B1051" s="292"/>
      <c r="C1051" s="313" t="s">
        <v>210</v>
      </c>
      <c r="D1051" s="315"/>
      <c r="E1051" s="315"/>
      <c r="F1051" s="315"/>
      <c r="G1051" s="315"/>
      <c r="H1051" s="315"/>
      <c r="I1051" s="315"/>
      <c r="J1051" s="315"/>
      <c r="K1051" s="315"/>
      <c r="L1051" s="315"/>
      <c r="M1051" s="315"/>
      <c r="N1051" s="315"/>
      <c r="O1051" s="316"/>
      <c r="P1051" s="312">
        <f t="shared" si="129"/>
        <v>0</v>
      </c>
      <c r="Q1051" s="294"/>
      <c r="R1051" s="488"/>
      <c r="S1051" s="488"/>
    </row>
    <row r="1052" spans="2:24" ht="18.75" customHeight="1">
      <c r="B1052" s="292"/>
      <c r="C1052" s="313" t="s">
        <v>211</v>
      </c>
      <c r="D1052" s="315"/>
      <c r="E1052" s="315"/>
      <c r="F1052" s="315"/>
      <c r="G1052" s="315"/>
      <c r="H1052" s="315"/>
      <c r="I1052" s="315"/>
      <c r="J1052" s="315"/>
      <c r="K1052" s="315"/>
      <c r="L1052" s="315"/>
      <c r="M1052" s="315"/>
      <c r="N1052" s="315"/>
      <c r="O1052" s="316"/>
      <c r="P1052" s="312">
        <f t="shared" si="129"/>
        <v>0</v>
      </c>
      <c r="Q1052" s="294"/>
      <c r="R1052" s="488"/>
      <c r="S1052" s="488"/>
    </row>
    <row r="1053" spans="2:24" ht="18.75" customHeight="1">
      <c r="B1053" s="292"/>
      <c r="C1053" s="313" t="s">
        <v>212</v>
      </c>
      <c r="D1053" s="315"/>
      <c r="E1053" s="315"/>
      <c r="F1053" s="315"/>
      <c r="G1053" s="315"/>
      <c r="H1053" s="315"/>
      <c r="I1053" s="315"/>
      <c r="J1053" s="315"/>
      <c r="K1053" s="315"/>
      <c r="L1053" s="315"/>
      <c r="M1053" s="315"/>
      <c r="N1053" s="315"/>
      <c r="O1053" s="316"/>
      <c r="P1053" s="312">
        <f t="shared" si="129"/>
        <v>0</v>
      </c>
      <c r="Q1053" s="294"/>
      <c r="R1053" s="488"/>
      <c r="S1053" s="488"/>
    </row>
    <row r="1054" spans="2:24" ht="18.75" customHeight="1">
      <c r="B1054" s="292"/>
      <c r="C1054" s="317" t="s">
        <v>224</v>
      </c>
      <c r="D1054" s="318"/>
      <c r="E1054" s="318"/>
      <c r="F1054" s="318"/>
      <c r="G1054" s="318"/>
      <c r="H1054" s="318"/>
      <c r="I1054" s="318"/>
      <c r="J1054" s="318"/>
      <c r="K1054" s="318"/>
      <c r="L1054" s="318"/>
      <c r="M1054" s="318"/>
      <c r="N1054" s="318"/>
      <c r="O1054" s="319"/>
      <c r="P1054" s="320">
        <f t="shared" si="129"/>
        <v>0</v>
      </c>
      <c r="Q1054" s="294"/>
      <c r="R1054" s="489"/>
      <c r="S1054" s="489"/>
    </row>
    <row r="1055" spans="2:24" ht="18.75" customHeight="1">
      <c r="B1055" s="292"/>
      <c r="C1055" s="321" t="s">
        <v>216</v>
      </c>
      <c r="D1055" s="322">
        <f>SUBTOTAL(9,D1045:D1054)</f>
        <v>0</v>
      </c>
      <c r="E1055" s="322">
        <f t="shared" ref="E1055:O1055" si="130">SUBTOTAL(9,E1045:E1054)</f>
        <v>0</v>
      </c>
      <c r="F1055" s="322">
        <f t="shared" si="130"/>
        <v>0</v>
      </c>
      <c r="G1055" s="322">
        <f t="shared" si="130"/>
        <v>0</v>
      </c>
      <c r="H1055" s="322">
        <f t="shared" si="130"/>
        <v>0</v>
      </c>
      <c r="I1055" s="322">
        <f t="shared" si="130"/>
        <v>0</v>
      </c>
      <c r="J1055" s="322">
        <f t="shared" si="130"/>
        <v>0</v>
      </c>
      <c r="K1055" s="322">
        <f t="shared" si="130"/>
        <v>0</v>
      </c>
      <c r="L1055" s="322">
        <f t="shared" si="130"/>
        <v>0</v>
      </c>
      <c r="M1055" s="322">
        <f t="shared" si="130"/>
        <v>0</v>
      </c>
      <c r="N1055" s="322">
        <f t="shared" si="130"/>
        <v>0</v>
      </c>
      <c r="O1055" s="323">
        <f t="shared" si="130"/>
        <v>0</v>
      </c>
      <c r="P1055" s="324">
        <f t="shared" si="129"/>
        <v>0</v>
      </c>
      <c r="Q1055" s="294"/>
      <c r="R1055" s="490"/>
      <c r="S1055" s="490"/>
    </row>
    <row r="1056" spans="2:24" ht="6" customHeight="1">
      <c r="B1056" s="292"/>
      <c r="C1056" s="294"/>
      <c r="D1056" s="294"/>
      <c r="E1056" s="294"/>
      <c r="F1056" s="294"/>
      <c r="G1056" s="294"/>
      <c r="H1056" s="294"/>
      <c r="I1056" s="294"/>
      <c r="J1056" s="294"/>
      <c r="K1056" s="294"/>
      <c r="L1056" s="294"/>
      <c r="M1056" s="294"/>
      <c r="N1056" s="294"/>
      <c r="O1056" s="294"/>
      <c r="P1056" s="294"/>
      <c r="Q1056" s="294"/>
      <c r="R1056" s="325"/>
      <c r="S1056" s="325"/>
    </row>
    <row r="1057" spans="2:24" ht="18.75" customHeight="1">
      <c r="B1057" s="326"/>
      <c r="C1057" s="313" t="s">
        <v>217</v>
      </c>
      <c r="D1057" s="327"/>
      <c r="E1057" s="327"/>
      <c r="F1057" s="327"/>
      <c r="G1057" s="327"/>
      <c r="H1057" s="327"/>
      <c r="I1057" s="327"/>
      <c r="J1057" s="327"/>
      <c r="K1057" s="327"/>
      <c r="L1057" s="327"/>
      <c r="M1057" s="327"/>
      <c r="N1057" s="327"/>
      <c r="O1057" s="328"/>
      <c r="P1057" s="329">
        <f t="shared" ref="P1057:P1058" si="131">SUM(D1057:O1057)</f>
        <v>0</v>
      </c>
      <c r="Q1057" s="294"/>
      <c r="R1057" s="488"/>
      <c r="S1057" s="488"/>
    </row>
    <row r="1058" spans="2:24" ht="18.75" customHeight="1">
      <c r="B1058" s="326"/>
      <c r="C1058" s="313" t="s">
        <v>218</v>
      </c>
      <c r="D1058" s="327"/>
      <c r="E1058" s="327"/>
      <c r="F1058" s="327"/>
      <c r="G1058" s="327"/>
      <c r="H1058" s="327"/>
      <c r="I1058" s="327"/>
      <c r="J1058" s="327"/>
      <c r="K1058" s="327"/>
      <c r="L1058" s="327"/>
      <c r="M1058" s="327"/>
      <c r="N1058" s="330"/>
      <c r="O1058" s="331"/>
      <c r="P1058" s="332">
        <f t="shared" si="131"/>
        <v>0</v>
      </c>
      <c r="Q1058" s="294"/>
      <c r="R1058" s="489"/>
      <c r="S1058" s="489"/>
    </row>
    <row r="1059" spans="2:24" s="308" customFormat="1" ht="18.75" customHeight="1">
      <c r="B1059" s="301"/>
      <c r="C1059" s="333"/>
      <c r="D1059" s="334"/>
      <c r="E1059" s="334"/>
      <c r="F1059" s="334"/>
      <c r="G1059" s="334"/>
      <c r="H1059" s="334"/>
      <c r="I1059" s="334"/>
      <c r="J1059" s="334"/>
      <c r="K1059" s="334"/>
      <c r="L1059" s="334"/>
      <c r="M1059" s="334"/>
      <c r="N1059" s="491" t="s">
        <v>219</v>
      </c>
      <c r="O1059" s="491"/>
      <c r="P1059" s="335">
        <f>ROUND(IF(P1057*P1058=0,0,P1055/P1057*P1058),2)</f>
        <v>0</v>
      </c>
      <c r="Q1059" s="306"/>
      <c r="R1059" s="492"/>
      <c r="S1059" s="492"/>
      <c r="T1059" s="307"/>
    </row>
    <row r="1060" spans="2:24" ht="30" customHeight="1">
      <c r="C1060" s="294"/>
      <c r="D1060" s="294"/>
      <c r="E1060" s="294"/>
      <c r="F1060" s="294"/>
      <c r="G1060" s="294"/>
      <c r="H1060" s="294"/>
      <c r="I1060" s="294"/>
      <c r="J1060" s="294"/>
      <c r="K1060" s="294"/>
      <c r="L1060" s="294"/>
      <c r="M1060" s="294"/>
      <c r="N1060" s="294"/>
      <c r="O1060" s="294"/>
      <c r="P1060" s="294"/>
      <c r="Q1060" s="294"/>
      <c r="R1060" s="294"/>
      <c r="S1060" s="294"/>
    </row>
    <row r="1061" spans="2:24" ht="18.75" customHeight="1">
      <c r="B1061" s="292"/>
      <c r="C1061" s="293" t="s">
        <v>183</v>
      </c>
      <c r="D1061" s="495"/>
      <c r="E1061" s="495"/>
      <c r="F1061" s="495"/>
      <c r="G1061" s="495"/>
      <c r="H1061" s="495"/>
      <c r="I1061" s="495"/>
      <c r="J1061" s="294"/>
      <c r="K1061" s="294"/>
      <c r="L1061" s="295"/>
      <c r="M1061" s="294"/>
      <c r="N1061" s="294"/>
      <c r="O1061" s="294"/>
      <c r="P1061" s="296"/>
      <c r="Q1061" s="294"/>
      <c r="R1061" s="296"/>
      <c r="S1061" s="296"/>
    </row>
    <row r="1062" spans="2:24" ht="18.75" customHeight="1">
      <c r="B1062" s="292"/>
      <c r="C1062" s="297" t="s">
        <v>184</v>
      </c>
      <c r="D1062" s="488"/>
      <c r="E1062" s="488"/>
      <c r="F1062" s="488"/>
      <c r="G1062" s="488"/>
      <c r="H1062" s="488"/>
      <c r="I1062" s="488"/>
      <c r="J1062" s="294"/>
      <c r="K1062" s="291"/>
      <c r="L1062" s="291"/>
      <c r="M1062" s="291"/>
      <c r="N1062" s="291"/>
      <c r="O1062" s="291"/>
      <c r="P1062" s="291"/>
      <c r="Q1062" s="294"/>
      <c r="R1062" s="496" t="s">
        <v>185</v>
      </c>
      <c r="S1062" s="496"/>
    </row>
    <row r="1063" spans="2:24" ht="18.75" customHeight="1">
      <c r="B1063" s="292"/>
      <c r="C1063" s="297" t="s">
        <v>8</v>
      </c>
      <c r="D1063" s="488"/>
      <c r="E1063" s="488"/>
      <c r="F1063" s="488"/>
      <c r="G1063" s="488"/>
      <c r="H1063" s="488"/>
      <c r="I1063" s="488"/>
      <c r="J1063" s="294"/>
      <c r="K1063" s="291"/>
      <c r="L1063" s="291"/>
      <c r="M1063" s="291"/>
      <c r="N1063" s="291"/>
      <c r="O1063" s="291"/>
      <c r="P1063" s="291"/>
      <c r="Q1063" s="294"/>
      <c r="R1063" s="298" t="s">
        <v>189</v>
      </c>
      <c r="S1063" s="299"/>
    </row>
    <row r="1064" spans="2:24" ht="18.75" customHeight="1">
      <c r="B1064" s="292"/>
      <c r="C1064" s="300" t="s">
        <v>172</v>
      </c>
      <c r="D1064" s="488"/>
      <c r="E1064" s="488"/>
      <c r="F1064" s="488"/>
      <c r="G1064" s="488"/>
      <c r="H1064" s="488"/>
      <c r="I1064" s="488"/>
      <c r="J1064" s="294"/>
      <c r="K1064" s="291"/>
      <c r="L1064" s="291"/>
      <c r="M1064" s="291"/>
      <c r="N1064" s="291"/>
      <c r="O1064" s="291"/>
      <c r="P1064" s="291"/>
      <c r="Q1064" s="294"/>
      <c r="R1064" s="298" t="s">
        <v>191</v>
      </c>
      <c r="S1064" s="299"/>
    </row>
    <row r="1065" spans="2:24" ht="18.75" customHeight="1">
      <c r="B1065" s="292"/>
      <c r="C1065" s="300" t="s">
        <v>193</v>
      </c>
      <c r="D1065" s="493"/>
      <c r="E1065" s="493"/>
      <c r="F1065" s="493"/>
      <c r="G1065" s="493"/>
      <c r="H1065" s="493"/>
      <c r="I1065" s="493"/>
      <c r="J1065" s="294"/>
      <c r="K1065" s="294"/>
      <c r="L1065" s="295"/>
      <c r="M1065" s="294"/>
      <c r="N1065" s="294"/>
      <c r="O1065" s="294"/>
      <c r="P1065" s="296"/>
      <c r="Q1065" s="294"/>
      <c r="R1065" s="298" t="s">
        <v>221</v>
      </c>
      <c r="S1065" s="299"/>
    </row>
    <row r="1066" spans="2:24" ht="12" customHeight="1">
      <c r="B1066" s="292"/>
      <c r="C1066" s="294"/>
      <c r="D1066" s="294"/>
      <c r="E1066" s="294"/>
      <c r="F1066" s="294"/>
      <c r="G1066" s="294"/>
      <c r="H1066" s="294"/>
      <c r="I1066" s="294"/>
      <c r="J1066" s="294"/>
      <c r="K1066" s="294"/>
      <c r="L1066" s="294"/>
      <c r="M1066" s="294"/>
      <c r="N1066" s="294"/>
      <c r="O1066" s="294"/>
      <c r="P1066" s="294"/>
      <c r="Q1066" s="294"/>
      <c r="R1066" s="294"/>
      <c r="S1066" s="294"/>
    </row>
    <row r="1067" spans="2:24" s="308" customFormat="1" ht="18.75" customHeight="1">
      <c r="B1067" s="301"/>
      <c r="C1067" s="302" t="s">
        <v>187</v>
      </c>
      <c r="D1067" s="303"/>
      <c r="E1067" s="303"/>
      <c r="F1067" s="303"/>
      <c r="G1067" s="303"/>
      <c r="H1067" s="303"/>
      <c r="I1067" s="303"/>
      <c r="J1067" s="303"/>
      <c r="K1067" s="303"/>
      <c r="L1067" s="303"/>
      <c r="M1067" s="303"/>
      <c r="N1067" s="303"/>
      <c r="O1067" s="304"/>
      <c r="P1067" s="305" t="s">
        <v>188</v>
      </c>
      <c r="Q1067" s="306"/>
      <c r="R1067" s="494" t="s">
        <v>194</v>
      </c>
      <c r="S1067" s="494"/>
      <c r="T1067" s="307"/>
      <c r="V1067" s="288"/>
      <c r="W1067" s="288"/>
      <c r="X1067" s="288"/>
    </row>
    <row r="1068" spans="2:24" ht="6" customHeight="1">
      <c r="B1068" s="292"/>
      <c r="C1068" s="294"/>
      <c r="D1068" s="294"/>
      <c r="E1068" s="294"/>
      <c r="F1068" s="294"/>
      <c r="G1068" s="294"/>
      <c r="H1068" s="294"/>
      <c r="I1068" s="294"/>
      <c r="J1068" s="294"/>
      <c r="K1068" s="294"/>
      <c r="L1068" s="294"/>
      <c r="M1068" s="294"/>
      <c r="N1068" s="294"/>
      <c r="O1068" s="294"/>
      <c r="P1068" s="294"/>
      <c r="Q1068" s="294"/>
      <c r="R1068" s="294"/>
      <c r="S1068" s="294"/>
    </row>
    <row r="1069" spans="2:24" ht="18.75" customHeight="1">
      <c r="B1069" s="292"/>
      <c r="C1069" s="309" t="s">
        <v>222</v>
      </c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1"/>
      <c r="P1069" s="312">
        <f>SUM(D1069:O1069)</f>
        <v>0</v>
      </c>
      <c r="Q1069" s="294"/>
      <c r="R1069" s="488"/>
      <c r="S1069" s="488"/>
    </row>
    <row r="1070" spans="2:24" ht="18.75" customHeight="1">
      <c r="B1070" s="292"/>
      <c r="C1070" s="313" t="s">
        <v>196</v>
      </c>
      <c r="D1070" s="155"/>
      <c r="E1070" s="155"/>
      <c r="F1070" s="155"/>
      <c r="G1070" s="155"/>
      <c r="H1070" s="155"/>
      <c r="I1070" s="155"/>
      <c r="J1070" s="155"/>
      <c r="K1070" s="155"/>
      <c r="L1070" s="155"/>
      <c r="M1070" s="155"/>
      <c r="N1070" s="155"/>
      <c r="O1070" s="156"/>
      <c r="P1070" s="312">
        <f t="shared" ref="P1070:P1079" si="132">SUM(D1070:O1070)</f>
        <v>0</v>
      </c>
      <c r="Q1070" s="294"/>
      <c r="R1070" s="488"/>
      <c r="S1070" s="488"/>
    </row>
    <row r="1071" spans="2:24" ht="18.75" customHeight="1">
      <c r="B1071" s="292"/>
      <c r="C1071" s="314" t="s">
        <v>223</v>
      </c>
      <c r="D1071" s="310"/>
      <c r="E1071" s="310"/>
      <c r="F1071" s="310"/>
      <c r="G1071" s="310"/>
      <c r="H1071" s="310"/>
      <c r="I1071" s="310"/>
      <c r="J1071" s="310"/>
      <c r="K1071" s="310"/>
      <c r="L1071" s="310"/>
      <c r="M1071" s="310"/>
      <c r="N1071" s="310"/>
      <c r="O1071" s="311"/>
      <c r="P1071" s="312">
        <f t="shared" si="132"/>
        <v>0</v>
      </c>
      <c r="Q1071" s="294"/>
      <c r="R1071" s="488"/>
      <c r="S1071" s="488"/>
    </row>
    <row r="1072" spans="2:24" ht="18.75" customHeight="1">
      <c r="B1072" s="292"/>
      <c r="C1072" s="313" t="s">
        <v>206</v>
      </c>
      <c r="D1072" s="315"/>
      <c r="E1072" s="315"/>
      <c r="F1072" s="315"/>
      <c r="G1072" s="315"/>
      <c r="H1072" s="315"/>
      <c r="I1072" s="315"/>
      <c r="J1072" s="315"/>
      <c r="K1072" s="315"/>
      <c r="L1072" s="315"/>
      <c r="M1072" s="315"/>
      <c r="N1072" s="315"/>
      <c r="O1072" s="316"/>
      <c r="P1072" s="312">
        <f t="shared" si="132"/>
        <v>0</v>
      </c>
      <c r="Q1072" s="294"/>
      <c r="R1072" s="488"/>
      <c r="S1072" s="488"/>
    </row>
    <row r="1073" spans="2:20" ht="18.75" customHeight="1">
      <c r="B1073" s="292"/>
      <c r="C1073" s="313" t="s">
        <v>207</v>
      </c>
      <c r="D1073" s="315"/>
      <c r="E1073" s="315"/>
      <c r="F1073" s="315"/>
      <c r="G1073" s="315"/>
      <c r="H1073" s="315"/>
      <c r="I1073" s="315"/>
      <c r="J1073" s="315"/>
      <c r="K1073" s="315"/>
      <c r="L1073" s="315"/>
      <c r="M1073" s="315"/>
      <c r="N1073" s="315"/>
      <c r="O1073" s="316"/>
      <c r="P1073" s="312">
        <f t="shared" si="132"/>
        <v>0</v>
      </c>
      <c r="Q1073" s="294"/>
      <c r="R1073" s="488"/>
      <c r="S1073" s="488"/>
    </row>
    <row r="1074" spans="2:20" ht="18.75" customHeight="1">
      <c r="B1074" s="292"/>
      <c r="C1074" s="313" t="s">
        <v>209</v>
      </c>
      <c r="D1074" s="315"/>
      <c r="E1074" s="315"/>
      <c r="F1074" s="315"/>
      <c r="G1074" s="315"/>
      <c r="H1074" s="315"/>
      <c r="I1074" s="315"/>
      <c r="J1074" s="315"/>
      <c r="K1074" s="315"/>
      <c r="L1074" s="315"/>
      <c r="M1074" s="315"/>
      <c r="N1074" s="315"/>
      <c r="O1074" s="316"/>
      <c r="P1074" s="312">
        <f t="shared" si="132"/>
        <v>0</v>
      </c>
      <c r="Q1074" s="294"/>
      <c r="R1074" s="488"/>
      <c r="S1074" s="488"/>
    </row>
    <row r="1075" spans="2:20" ht="18.75" customHeight="1">
      <c r="B1075" s="292"/>
      <c r="C1075" s="313" t="s">
        <v>210</v>
      </c>
      <c r="D1075" s="315"/>
      <c r="E1075" s="315"/>
      <c r="F1075" s="315"/>
      <c r="G1075" s="315"/>
      <c r="H1075" s="315"/>
      <c r="I1075" s="315"/>
      <c r="J1075" s="315"/>
      <c r="K1075" s="315"/>
      <c r="L1075" s="315"/>
      <c r="M1075" s="315"/>
      <c r="N1075" s="315"/>
      <c r="O1075" s="316"/>
      <c r="P1075" s="312">
        <f t="shared" si="132"/>
        <v>0</v>
      </c>
      <c r="Q1075" s="294"/>
      <c r="R1075" s="488"/>
      <c r="S1075" s="488"/>
    </row>
    <row r="1076" spans="2:20" ht="18.75" customHeight="1">
      <c r="B1076" s="292"/>
      <c r="C1076" s="313" t="s">
        <v>211</v>
      </c>
      <c r="D1076" s="315"/>
      <c r="E1076" s="315"/>
      <c r="F1076" s="315"/>
      <c r="G1076" s="315"/>
      <c r="H1076" s="315"/>
      <c r="I1076" s="315"/>
      <c r="J1076" s="315"/>
      <c r="K1076" s="315"/>
      <c r="L1076" s="315"/>
      <c r="M1076" s="315"/>
      <c r="N1076" s="315"/>
      <c r="O1076" s="316"/>
      <c r="P1076" s="312">
        <f t="shared" si="132"/>
        <v>0</v>
      </c>
      <c r="Q1076" s="294"/>
      <c r="R1076" s="488"/>
      <c r="S1076" s="488"/>
    </row>
    <row r="1077" spans="2:20" ht="18.75" customHeight="1">
      <c r="B1077" s="292"/>
      <c r="C1077" s="313" t="s">
        <v>212</v>
      </c>
      <c r="D1077" s="315"/>
      <c r="E1077" s="315"/>
      <c r="F1077" s="315"/>
      <c r="G1077" s="315"/>
      <c r="H1077" s="315"/>
      <c r="I1077" s="315"/>
      <c r="J1077" s="315"/>
      <c r="K1077" s="315"/>
      <c r="L1077" s="315"/>
      <c r="M1077" s="315"/>
      <c r="N1077" s="315"/>
      <c r="O1077" s="316"/>
      <c r="P1077" s="312">
        <f t="shared" si="132"/>
        <v>0</v>
      </c>
      <c r="Q1077" s="294"/>
      <c r="R1077" s="488"/>
      <c r="S1077" s="488"/>
    </row>
    <row r="1078" spans="2:20" ht="18.75" customHeight="1">
      <c r="B1078" s="292"/>
      <c r="C1078" s="317" t="s">
        <v>224</v>
      </c>
      <c r="D1078" s="318"/>
      <c r="E1078" s="318"/>
      <c r="F1078" s="318"/>
      <c r="G1078" s="318"/>
      <c r="H1078" s="318"/>
      <c r="I1078" s="318"/>
      <c r="J1078" s="318"/>
      <c r="K1078" s="318"/>
      <c r="L1078" s="318"/>
      <c r="M1078" s="318"/>
      <c r="N1078" s="318"/>
      <c r="O1078" s="319"/>
      <c r="P1078" s="320">
        <f t="shared" si="132"/>
        <v>0</v>
      </c>
      <c r="Q1078" s="294"/>
      <c r="R1078" s="489"/>
      <c r="S1078" s="489"/>
    </row>
    <row r="1079" spans="2:20" ht="18.75" customHeight="1">
      <c r="B1079" s="292"/>
      <c r="C1079" s="321" t="s">
        <v>216</v>
      </c>
      <c r="D1079" s="322">
        <f>SUBTOTAL(9,D1069:D1078)</f>
        <v>0</v>
      </c>
      <c r="E1079" s="322">
        <f t="shared" ref="E1079:O1079" si="133">SUBTOTAL(9,E1069:E1078)</f>
        <v>0</v>
      </c>
      <c r="F1079" s="322">
        <f t="shared" si="133"/>
        <v>0</v>
      </c>
      <c r="G1079" s="322">
        <f t="shared" si="133"/>
        <v>0</v>
      </c>
      <c r="H1079" s="322">
        <f t="shared" si="133"/>
        <v>0</v>
      </c>
      <c r="I1079" s="322">
        <f t="shared" si="133"/>
        <v>0</v>
      </c>
      <c r="J1079" s="322">
        <f t="shared" si="133"/>
        <v>0</v>
      </c>
      <c r="K1079" s="322">
        <f t="shared" si="133"/>
        <v>0</v>
      </c>
      <c r="L1079" s="322">
        <f t="shared" si="133"/>
        <v>0</v>
      </c>
      <c r="M1079" s="322">
        <f t="shared" si="133"/>
        <v>0</v>
      </c>
      <c r="N1079" s="322">
        <f t="shared" si="133"/>
        <v>0</v>
      </c>
      <c r="O1079" s="323">
        <f t="shared" si="133"/>
        <v>0</v>
      </c>
      <c r="P1079" s="324">
        <f t="shared" si="132"/>
        <v>0</v>
      </c>
      <c r="Q1079" s="294"/>
      <c r="R1079" s="490"/>
      <c r="S1079" s="490"/>
    </row>
    <row r="1080" spans="2:20" ht="6" customHeight="1">
      <c r="B1080" s="292"/>
      <c r="C1080" s="294"/>
      <c r="D1080" s="294"/>
      <c r="E1080" s="294"/>
      <c r="F1080" s="294"/>
      <c r="G1080" s="294"/>
      <c r="H1080" s="294"/>
      <c r="I1080" s="294"/>
      <c r="J1080" s="294"/>
      <c r="K1080" s="294"/>
      <c r="L1080" s="294"/>
      <c r="M1080" s="294"/>
      <c r="N1080" s="294"/>
      <c r="O1080" s="294"/>
      <c r="P1080" s="294"/>
      <c r="Q1080" s="294"/>
      <c r="R1080" s="325"/>
      <c r="S1080" s="325"/>
    </row>
    <row r="1081" spans="2:20" ht="18.75" customHeight="1">
      <c r="B1081" s="326"/>
      <c r="C1081" s="313" t="s">
        <v>217</v>
      </c>
      <c r="D1081" s="327"/>
      <c r="E1081" s="327"/>
      <c r="F1081" s="327"/>
      <c r="G1081" s="327"/>
      <c r="H1081" s="327"/>
      <c r="I1081" s="327"/>
      <c r="J1081" s="327"/>
      <c r="K1081" s="327"/>
      <c r="L1081" s="327"/>
      <c r="M1081" s="327"/>
      <c r="N1081" s="327"/>
      <c r="O1081" s="328"/>
      <c r="P1081" s="329">
        <f t="shared" ref="P1081:P1082" si="134">SUM(D1081:O1081)</f>
        <v>0</v>
      </c>
      <c r="Q1081" s="294"/>
      <c r="R1081" s="488"/>
      <c r="S1081" s="488"/>
    </row>
    <row r="1082" spans="2:20" ht="18.75" customHeight="1">
      <c r="B1082" s="326"/>
      <c r="C1082" s="313" t="s">
        <v>218</v>
      </c>
      <c r="D1082" s="327"/>
      <c r="E1082" s="327"/>
      <c r="F1082" s="327"/>
      <c r="G1082" s="327"/>
      <c r="H1082" s="327"/>
      <c r="I1082" s="327"/>
      <c r="J1082" s="327"/>
      <c r="K1082" s="327"/>
      <c r="L1082" s="327"/>
      <c r="M1082" s="327"/>
      <c r="N1082" s="330"/>
      <c r="O1082" s="331"/>
      <c r="P1082" s="332">
        <f t="shared" si="134"/>
        <v>0</v>
      </c>
      <c r="Q1082" s="294"/>
      <c r="R1082" s="489"/>
      <c r="S1082" s="489"/>
    </row>
    <row r="1083" spans="2:20" s="308" customFormat="1" ht="18.75" customHeight="1">
      <c r="B1083" s="301"/>
      <c r="C1083" s="333"/>
      <c r="D1083" s="334"/>
      <c r="E1083" s="334"/>
      <c r="F1083" s="334"/>
      <c r="G1083" s="334"/>
      <c r="H1083" s="334"/>
      <c r="I1083" s="334"/>
      <c r="J1083" s="334"/>
      <c r="K1083" s="334"/>
      <c r="L1083" s="334"/>
      <c r="M1083" s="334"/>
      <c r="N1083" s="491" t="s">
        <v>219</v>
      </c>
      <c r="O1083" s="491"/>
      <c r="P1083" s="335">
        <f>ROUND(IF(P1081*P1082=0,0,P1079/P1081*P1082),2)</f>
        <v>0</v>
      </c>
      <c r="Q1083" s="306"/>
      <c r="R1083" s="492"/>
      <c r="S1083" s="492"/>
      <c r="T1083" s="307"/>
    </row>
    <row r="1084" spans="2:20" ht="30" customHeight="1">
      <c r="C1084" s="294"/>
      <c r="D1084" s="294"/>
      <c r="E1084" s="294"/>
      <c r="F1084" s="294"/>
      <c r="G1084" s="294"/>
      <c r="H1084" s="294"/>
      <c r="I1084" s="294"/>
      <c r="J1084" s="294"/>
      <c r="K1084" s="294"/>
      <c r="L1084" s="294"/>
      <c r="M1084" s="294"/>
      <c r="N1084" s="294"/>
      <c r="O1084" s="294"/>
      <c r="P1084" s="294"/>
      <c r="Q1084" s="294"/>
      <c r="R1084" s="294"/>
      <c r="S1084" s="294"/>
    </row>
    <row r="1085" spans="2:20" ht="18.75" customHeight="1">
      <c r="B1085" s="292"/>
      <c r="C1085" s="293" t="s">
        <v>183</v>
      </c>
      <c r="D1085" s="495"/>
      <c r="E1085" s="495"/>
      <c r="F1085" s="495"/>
      <c r="G1085" s="495"/>
      <c r="H1085" s="495"/>
      <c r="I1085" s="495"/>
      <c r="J1085" s="294"/>
      <c r="K1085" s="294"/>
      <c r="L1085" s="295"/>
      <c r="M1085" s="294"/>
      <c r="N1085" s="294"/>
      <c r="O1085" s="294"/>
      <c r="P1085" s="296"/>
      <c r="Q1085" s="294"/>
      <c r="R1085" s="296"/>
      <c r="S1085" s="296"/>
    </row>
    <row r="1086" spans="2:20" ht="18.75" customHeight="1">
      <c r="B1086" s="292"/>
      <c r="C1086" s="297" t="s">
        <v>184</v>
      </c>
      <c r="D1086" s="488"/>
      <c r="E1086" s="488"/>
      <c r="F1086" s="488"/>
      <c r="G1086" s="488"/>
      <c r="H1086" s="488"/>
      <c r="I1086" s="488"/>
      <c r="J1086" s="294"/>
      <c r="K1086" s="291"/>
      <c r="L1086" s="291"/>
      <c r="M1086" s="291"/>
      <c r="N1086" s="291"/>
      <c r="O1086" s="291"/>
      <c r="P1086" s="291"/>
      <c r="Q1086" s="294"/>
      <c r="R1086" s="496" t="s">
        <v>185</v>
      </c>
      <c r="S1086" s="496"/>
    </row>
    <row r="1087" spans="2:20" ht="18.75" customHeight="1">
      <c r="B1087" s="292"/>
      <c r="C1087" s="297" t="s">
        <v>8</v>
      </c>
      <c r="D1087" s="488"/>
      <c r="E1087" s="488"/>
      <c r="F1087" s="488"/>
      <c r="G1087" s="488"/>
      <c r="H1087" s="488"/>
      <c r="I1087" s="488"/>
      <c r="J1087" s="294"/>
      <c r="K1087" s="291"/>
      <c r="L1087" s="291"/>
      <c r="M1087" s="291"/>
      <c r="N1087" s="291"/>
      <c r="O1087" s="291"/>
      <c r="P1087" s="291"/>
      <c r="Q1087" s="294"/>
      <c r="R1087" s="298" t="s">
        <v>189</v>
      </c>
      <c r="S1087" s="299"/>
    </row>
    <row r="1088" spans="2:20" ht="18.75" customHeight="1">
      <c r="B1088" s="292"/>
      <c r="C1088" s="300" t="s">
        <v>172</v>
      </c>
      <c r="D1088" s="488"/>
      <c r="E1088" s="488"/>
      <c r="F1088" s="488"/>
      <c r="G1088" s="488"/>
      <c r="H1088" s="488"/>
      <c r="I1088" s="488"/>
      <c r="J1088" s="294"/>
      <c r="K1088" s="291"/>
      <c r="L1088" s="291"/>
      <c r="M1088" s="291"/>
      <c r="N1088" s="291"/>
      <c r="O1088" s="291"/>
      <c r="P1088" s="291"/>
      <c r="Q1088" s="294"/>
      <c r="R1088" s="298" t="s">
        <v>191</v>
      </c>
      <c r="S1088" s="299"/>
    </row>
    <row r="1089" spans="2:24" ht="18.75" customHeight="1">
      <c r="B1089" s="292"/>
      <c r="C1089" s="300" t="s">
        <v>193</v>
      </c>
      <c r="D1089" s="493"/>
      <c r="E1089" s="493"/>
      <c r="F1089" s="493"/>
      <c r="G1089" s="493"/>
      <c r="H1089" s="493"/>
      <c r="I1089" s="493"/>
      <c r="J1089" s="294"/>
      <c r="K1089" s="294"/>
      <c r="L1089" s="295"/>
      <c r="M1089" s="294"/>
      <c r="N1089" s="294"/>
      <c r="O1089" s="294"/>
      <c r="P1089" s="296"/>
      <c r="Q1089" s="294"/>
      <c r="R1089" s="298" t="s">
        <v>221</v>
      </c>
      <c r="S1089" s="299"/>
    </row>
    <row r="1090" spans="2:24" ht="12" customHeight="1">
      <c r="B1090" s="292"/>
      <c r="C1090" s="294"/>
      <c r="D1090" s="294"/>
      <c r="E1090" s="294"/>
      <c r="F1090" s="294"/>
      <c r="G1090" s="294"/>
      <c r="H1090" s="294"/>
      <c r="I1090" s="294"/>
      <c r="J1090" s="294"/>
      <c r="K1090" s="294"/>
      <c r="L1090" s="294"/>
      <c r="M1090" s="294"/>
      <c r="N1090" s="294"/>
      <c r="O1090" s="294"/>
      <c r="P1090" s="294"/>
      <c r="Q1090" s="294"/>
      <c r="R1090" s="294"/>
      <c r="S1090" s="294"/>
    </row>
    <row r="1091" spans="2:24" s="308" customFormat="1" ht="18.75" customHeight="1">
      <c r="B1091" s="301"/>
      <c r="C1091" s="302" t="s">
        <v>187</v>
      </c>
      <c r="D1091" s="303"/>
      <c r="E1091" s="303"/>
      <c r="F1091" s="303"/>
      <c r="G1091" s="303"/>
      <c r="H1091" s="303"/>
      <c r="I1091" s="303"/>
      <c r="J1091" s="303"/>
      <c r="K1091" s="303"/>
      <c r="L1091" s="303"/>
      <c r="M1091" s="303"/>
      <c r="N1091" s="303"/>
      <c r="O1091" s="304"/>
      <c r="P1091" s="305" t="s">
        <v>188</v>
      </c>
      <c r="Q1091" s="306"/>
      <c r="R1091" s="494" t="s">
        <v>194</v>
      </c>
      <c r="S1091" s="494"/>
      <c r="T1091" s="307"/>
      <c r="V1091" s="288"/>
      <c r="W1091" s="288"/>
      <c r="X1091" s="288"/>
    </row>
    <row r="1092" spans="2:24" ht="6" customHeight="1">
      <c r="B1092" s="292"/>
      <c r="C1092" s="294"/>
      <c r="D1092" s="294"/>
      <c r="E1092" s="294"/>
      <c r="F1092" s="294"/>
      <c r="G1092" s="294"/>
      <c r="H1092" s="294"/>
      <c r="I1092" s="294"/>
      <c r="J1092" s="294"/>
      <c r="K1092" s="294"/>
      <c r="L1092" s="294"/>
      <c r="M1092" s="294"/>
      <c r="N1092" s="294"/>
      <c r="O1092" s="294"/>
      <c r="P1092" s="294"/>
      <c r="Q1092" s="294"/>
      <c r="R1092" s="294"/>
      <c r="S1092" s="294"/>
    </row>
    <row r="1093" spans="2:24" ht="18.75" customHeight="1">
      <c r="B1093" s="292"/>
      <c r="C1093" s="309" t="s">
        <v>222</v>
      </c>
      <c r="D1093" s="310"/>
      <c r="E1093" s="310"/>
      <c r="F1093" s="310"/>
      <c r="G1093" s="310"/>
      <c r="H1093" s="310"/>
      <c r="I1093" s="310"/>
      <c r="J1093" s="310"/>
      <c r="K1093" s="310"/>
      <c r="L1093" s="310"/>
      <c r="M1093" s="310"/>
      <c r="N1093" s="310"/>
      <c r="O1093" s="311"/>
      <c r="P1093" s="312">
        <f>SUM(D1093:O1093)</f>
        <v>0</v>
      </c>
      <c r="Q1093" s="294"/>
      <c r="R1093" s="488"/>
      <c r="S1093" s="488"/>
    </row>
    <row r="1094" spans="2:24" ht="18.75" customHeight="1">
      <c r="B1094" s="292"/>
      <c r="C1094" s="313" t="s">
        <v>196</v>
      </c>
      <c r="D1094" s="155"/>
      <c r="E1094" s="155"/>
      <c r="F1094" s="155"/>
      <c r="G1094" s="155"/>
      <c r="H1094" s="155"/>
      <c r="I1094" s="155"/>
      <c r="J1094" s="155"/>
      <c r="K1094" s="155"/>
      <c r="L1094" s="155"/>
      <c r="M1094" s="155"/>
      <c r="N1094" s="155"/>
      <c r="O1094" s="156"/>
      <c r="P1094" s="312">
        <f t="shared" ref="P1094:P1103" si="135">SUM(D1094:O1094)</f>
        <v>0</v>
      </c>
      <c r="Q1094" s="294"/>
      <c r="R1094" s="488"/>
      <c r="S1094" s="488"/>
    </row>
    <row r="1095" spans="2:24" ht="18.75" customHeight="1">
      <c r="B1095" s="292"/>
      <c r="C1095" s="314" t="s">
        <v>223</v>
      </c>
      <c r="D1095" s="310"/>
      <c r="E1095" s="310"/>
      <c r="F1095" s="310"/>
      <c r="G1095" s="310"/>
      <c r="H1095" s="310"/>
      <c r="I1095" s="310"/>
      <c r="J1095" s="310"/>
      <c r="K1095" s="310"/>
      <c r="L1095" s="310"/>
      <c r="M1095" s="310"/>
      <c r="N1095" s="310"/>
      <c r="O1095" s="311"/>
      <c r="P1095" s="312">
        <f t="shared" si="135"/>
        <v>0</v>
      </c>
      <c r="Q1095" s="294"/>
      <c r="R1095" s="488"/>
      <c r="S1095" s="488"/>
    </row>
    <row r="1096" spans="2:24" ht="18.75" customHeight="1">
      <c r="B1096" s="292"/>
      <c r="C1096" s="313" t="s">
        <v>206</v>
      </c>
      <c r="D1096" s="315"/>
      <c r="E1096" s="315"/>
      <c r="F1096" s="315"/>
      <c r="G1096" s="315"/>
      <c r="H1096" s="315"/>
      <c r="I1096" s="315"/>
      <c r="J1096" s="315"/>
      <c r="K1096" s="315"/>
      <c r="L1096" s="315"/>
      <c r="M1096" s="315"/>
      <c r="N1096" s="315"/>
      <c r="O1096" s="316"/>
      <c r="P1096" s="312">
        <f t="shared" si="135"/>
        <v>0</v>
      </c>
      <c r="Q1096" s="294"/>
      <c r="R1096" s="488"/>
      <c r="S1096" s="488"/>
    </row>
    <row r="1097" spans="2:24" ht="18.75" customHeight="1">
      <c r="B1097" s="292"/>
      <c r="C1097" s="313" t="s">
        <v>207</v>
      </c>
      <c r="D1097" s="315"/>
      <c r="E1097" s="315"/>
      <c r="F1097" s="315"/>
      <c r="G1097" s="315"/>
      <c r="H1097" s="315"/>
      <c r="I1097" s="315"/>
      <c r="J1097" s="315"/>
      <c r="K1097" s="315"/>
      <c r="L1097" s="315"/>
      <c r="M1097" s="315"/>
      <c r="N1097" s="315"/>
      <c r="O1097" s="316"/>
      <c r="P1097" s="312">
        <f t="shared" si="135"/>
        <v>0</v>
      </c>
      <c r="Q1097" s="294"/>
      <c r="R1097" s="488"/>
      <c r="S1097" s="488"/>
    </row>
    <row r="1098" spans="2:24" ht="18.75" customHeight="1">
      <c r="B1098" s="292"/>
      <c r="C1098" s="313" t="s">
        <v>209</v>
      </c>
      <c r="D1098" s="315"/>
      <c r="E1098" s="315"/>
      <c r="F1098" s="315"/>
      <c r="G1098" s="315"/>
      <c r="H1098" s="315"/>
      <c r="I1098" s="315"/>
      <c r="J1098" s="315"/>
      <c r="K1098" s="315"/>
      <c r="L1098" s="315"/>
      <c r="M1098" s="315"/>
      <c r="N1098" s="315"/>
      <c r="O1098" s="316"/>
      <c r="P1098" s="312">
        <f t="shared" si="135"/>
        <v>0</v>
      </c>
      <c r="Q1098" s="294"/>
      <c r="R1098" s="488"/>
      <c r="S1098" s="488"/>
    </row>
    <row r="1099" spans="2:24" ht="18.75" customHeight="1">
      <c r="B1099" s="292"/>
      <c r="C1099" s="313" t="s">
        <v>210</v>
      </c>
      <c r="D1099" s="315"/>
      <c r="E1099" s="315"/>
      <c r="F1099" s="315"/>
      <c r="G1099" s="315"/>
      <c r="H1099" s="315"/>
      <c r="I1099" s="315"/>
      <c r="J1099" s="315"/>
      <c r="K1099" s="315"/>
      <c r="L1099" s="315"/>
      <c r="M1099" s="315"/>
      <c r="N1099" s="315"/>
      <c r="O1099" s="316"/>
      <c r="P1099" s="312">
        <f t="shared" si="135"/>
        <v>0</v>
      </c>
      <c r="Q1099" s="294"/>
      <c r="R1099" s="488"/>
      <c r="S1099" s="488"/>
    </row>
    <row r="1100" spans="2:24" ht="18.75" customHeight="1">
      <c r="B1100" s="292"/>
      <c r="C1100" s="313" t="s">
        <v>211</v>
      </c>
      <c r="D1100" s="315"/>
      <c r="E1100" s="315"/>
      <c r="F1100" s="315"/>
      <c r="G1100" s="315"/>
      <c r="H1100" s="315"/>
      <c r="I1100" s="315"/>
      <c r="J1100" s="315"/>
      <c r="K1100" s="315"/>
      <c r="L1100" s="315"/>
      <c r="M1100" s="315"/>
      <c r="N1100" s="315"/>
      <c r="O1100" s="316"/>
      <c r="P1100" s="312">
        <f t="shared" si="135"/>
        <v>0</v>
      </c>
      <c r="Q1100" s="294"/>
      <c r="R1100" s="488"/>
      <c r="S1100" s="488"/>
    </row>
    <row r="1101" spans="2:24" ht="18.75" customHeight="1">
      <c r="B1101" s="292"/>
      <c r="C1101" s="313" t="s">
        <v>212</v>
      </c>
      <c r="D1101" s="315"/>
      <c r="E1101" s="315"/>
      <c r="F1101" s="315"/>
      <c r="G1101" s="315"/>
      <c r="H1101" s="315"/>
      <c r="I1101" s="315"/>
      <c r="J1101" s="315"/>
      <c r="K1101" s="315"/>
      <c r="L1101" s="315"/>
      <c r="M1101" s="315"/>
      <c r="N1101" s="315"/>
      <c r="O1101" s="316"/>
      <c r="P1101" s="312">
        <f t="shared" si="135"/>
        <v>0</v>
      </c>
      <c r="Q1101" s="294"/>
      <c r="R1101" s="488"/>
      <c r="S1101" s="488"/>
    </row>
    <row r="1102" spans="2:24" ht="18.75" customHeight="1">
      <c r="B1102" s="292"/>
      <c r="C1102" s="317" t="s">
        <v>224</v>
      </c>
      <c r="D1102" s="318"/>
      <c r="E1102" s="318"/>
      <c r="F1102" s="318"/>
      <c r="G1102" s="318"/>
      <c r="H1102" s="318"/>
      <c r="I1102" s="318"/>
      <c r="J1102" s="318"/>
      <c r="K1102" s="318"/>
      <c r="L1102" s="318"/>
      <c r="M1102" s="318"/>
      <c r="N1102" s="318"/>
      <c r="O1102" s="319"/>
      <c r="P1102" s="320">
        <f t="shared" si="135"/>
        <v>0</v>
      </c>
      <c r="Q1102" s="294"/>
      <c r="R1102" s="489"/>
      <c r="S1102" s="489"/>
    </row>
    <row r="1103" spans="2:24" ht="18.75" customHeight="1">
      <c r="B1103" s="292"/>
      <c r="C1103" s="321" t="s">
        <v>216</v>
      </c>
      <c r="D1103" s="322">
        <f>SUBTOTAL(9,D1093:D1102)</f>
        <v>0</v>
      </c>
      <c r="E1103" s="322">
        <f t="shared" ref="E1103:O1103" si="136">SUBTOTAL(9,E1093:E1102)</f>
        <v>0</v>
      </c>
      <c r="F1103" s="322">
        <f t="shared" si="136"/>
        <v>0</v>
      </c>
      <c r="G1103" s="322">
        <f t="shared" si="136"/>
        <v>0</v>
      </c>
      <c r="H1103" s="322">
        <f t="shared" si="136"/>
        <v>0</v>
      </c>
      <c r="I1103" s="322">
        <f t="shared" si="136"/>
        <v>0</v>
      </c>
      <c r="J1103" s="322">
        <f t="shared" si="136"/>
        <v>0</v>
      </c>
      <c r="K1103" s="322">
        <f t="shared" si="136"/>
        <v>0</v>
      </c>
      <c r="L1103" s="322">
        <f t="shared" si="136"/>
        <v>0</v>
      </c>
      <c r="M1103" s="322">
        <f t="shared" si="136"/>
        <v>0</v>
      </c>
      <c r="N1103" s="322">
        <f t="shared" si="136"/>
        <v>0</v>
      </c>
      <c r="O1103" s="323">
        <f t="shared" si="136"/>
        <v>0</v>
      </c>
      <c r="P1103" s="324">
        <f t="shared" si="135"/>
        <v>0</v>
      </c>
      <c r="Q1103" s="294"/>
      <c r="R1103" s="490"/>
      <c r="S1103" s="490"/>
    </row>
    <row r="1104" spans="2:24" ht="6" customHeight="1">
      <c r="B1104" s="292"/>
      <c r="C1104" s="294"/>
      <c r="D1104" s="294"/>
      <c r="E1104" s="294"/>
      <c r="F1104" s="294"/>
      <c r="G1104" s="294"/>
      <c r="H1104" s="294"/>
      <c r="I1104" s="294"/>
      <c r="J1104" s="294"/>
      <c r="K1104" s="294"/>
      <c r="L1104" s="294"/>
      <c r="M1104" s="294"/>
      <c r="N1104" s="294"/>
      <c r="O1104" s="294"/>
      <c r="P1104" s="294"/>
      <c r="Q1104" s="294"/>
      <c r="R1104" s="325"/>
      <c r="S1104" s="325"/>
    </row>
    <row r="1105" spans="2:24" ht="18.75" customHeight="1">
      <c r="B1105" s="326"/>
      <c r="C1105" s="313" t="s">
        <v>217</v>
      </c>
      <c r="D1105" s="327"/>
      <c r="E1105" s="327"/>
      <c r="F1105" s="327"/>
      <c r="G1105" s="327"/>
      <c r="H1105" s="327"/>
      <c r="I1105" s="327"/>
      <c r="J1105" s="327"/>
      <c r="K1105" s="327"/>
      <c r="L1105" s="327"/>
      <c r="M1105" s="327"/>
      <c r="N1105" s="327"/>
      <c r="O1105" s="328"/>
      <c r="P1105" s="329">
        <f t="shared" ref="P1105:P1106" si="137">SUM(D1105:O1105)</f>
        <v>0</v>
      </c>
      <c r="Q1105" s="294"/>
      <c r="R1105" s="488"/>
      <c r="S1105" s="488"/>
    </row>
    <row r="1106" spans="2:24" ht="18.75" customHeight="1">
      <c r="B1106" s="326"/>
      <c r="C1106" s="313" t="s">
        <v>218</v>
      </c>
      <c r="D1106" s="327"/>
      <c r="E1106" s="327"/>
      <c r="F1106" s="327"/>
      <c r="G1106" s="327"/>
      <c r="H1106" s="327"/>
      <c r="I1106" s="327"/>
      <c r="J1106" s="327"/>
      <c r="K1106" s="327"/>
      <c r="L1106" s="327"/>
      <c r="M1106" s="327"/>
      <c r="N1106" s="330"/>
      <c r="O1106" s="331"/>
      <c r="P1106" s="332">
        <f t="shared" si="137"/>
        <v>0</v>
      </c>
      <c r="Q1106" s="294"/>
      <c r="R1106" s="489"/>
      <c r="S1106" s="489"/>
    </row>
    <row r="1107" spans="2:24" s="308" customFormat="1" ht="18.75" customHeight="1">
      <c r="B1107" s="301"/>
      <c r="C1107" s="333"/>
      <c r="D1107" s="334"/>
      <c r="E1107" s="334"/>
      <c r="F1107" s="334"/>
      <c r="G1107" s="334"/>
      <c r="H1107" s="334"/>
      <c r="I1107" s="334"/>
      <c r="J1107" s="334"/>
      <c r="K1107" s="334"/>
      <c r="L1107" s="334"/>
      <c r="M1107" s="334"/>
      <c r="N1107" s="491" t="s">
        <v>219</v>
      </c>
      <c r="O1107" s="491"/>
      <c r="P1107" s="335">
        <f>ROUND(IF(P1105*P1106=0,0,P1103/P1105*P1106),2)</f>
        <v>0</v>
      </c>
      <c r="Q1107" s="306"/>
      <c r="R1107" s="492"/>
      <c r="S1107" s="492"/>
      <c r="T1107" s="307"/>
    </row>
    <row r="1108" spans="2:24" ht="30" customHeight="1">
      <c r="C1108" s="294"/>
      <c r="D1108" s="294"/>
      <c r="E1108" s="294"/>
      <c r="F1108" s="294"/>
      <c r="G1108" s="294"/>
      <c r="H1108" s="294"/>
      <c r="I1108" s="294"/>
      <c r="J1108" s="294"/>
      <c r="K1108" s="294"/>
      <c r="L1108" s="294"/>
      <c r="M1108" s="294"/>
      <c r="N1108" s="294"/>
      <c r="O1108" s="294"/>
      <c r="P1108" s="294"/>
      <c r="Q1108" s="294"/>
      <c r="R1108" s="294"/>
      <c r="S1108" s="294"/>
    </row>
    <row r="1109" spans="2:24" ht="18.75" customHeight="1">
      <c r="B1109" s="292"/>
      <c r="C1109" s="293" t="s">
        <v>183</v>
      </c>
      <c r="D1109" s="495"/>
      <c r="E1109" s="495"/>
      <c r="F1109" s="495"/>
      <c r="G1109" s="495"/>
      <c r="H1109" s="495"/>
      <c r="I1109" s="495"/>
      <c r="J1109" s="294"/>
      <c r="K1109" s="294"/>
      <c r="L1109" s="295"/>
      <c r="M1109" s="294"/>
      <c r="N1109" s="294"/>
      <c r="O1109" s="294"/>
      <c r="P1109" s="296"/>
      <c r="Q1109" s="294"/>
      <c r="R1109" s="296"/>
      <c r="S1109" s="296"/>
    </row>
    <row r="1110" spans="2:24" ht="18.75" customHeight="1">
      <c r="B1110" s="292"/>
      <c r="C1110" s="297" t="s">
        <v>184</v>
      </c>
      <c r="D1110" s="488"/>
      <c r="E1110" s="488"/>
      <c r="F1110" s="488"/>
      <c r="G1110" s="488"/>
      <c r="H1110" s="488"/>
      <c r="I1110" s="488"/>
      <c r="J1110" s="294"/>
      <c r="K1110" s="291"/>
      <c r="L1110" s="291"/>
      <c r="M1110" s="291"/>
      <c r="N1110" s="291"/>
      <c r="O1110" s="291"/>
      <c r="P1110" s="291"/>
      <c r="Q1110" s="294"/>
      <c r="R1110" s="496" t="s">
        <v>185</v>
      </c>
      <c r="S1110" s="496"/>
    </row>
    <row r="1111" spans="2:24" ht="18.75" customHeight="1">
      <c r="B1111" s="292"/>
      <c r="C1111" s="297" t="s">
        <v>8</v>
      </c>
      <c r="D1111" s="488"/>
      <c r="E1111" s="488"/>
      <c r="F1111" s="488"/>
      <c r="G1111" s="488"/>
      <c r="H1111" s="488"/>
      <c r="I1111" s="488"/>
      <c r="J1111" s="294"/>
      <c r="K1111" s="291"/>
      <c r="L1111" s="291"/>
      <c r="M1111" s="291"/>
      <c r="N1111" s="291"/>
      <c r="O1111" s="291"/>
      <c r="P1111" s="291"/>
      <c r="Q1111" s="294"/>
      <c r="R1111" s="298" t="s">
        <v>189</v>
      </c>
      <c r="S1111" s="299"/>
    </row>
    <row r="1112" spans="2:24" ht="18.75" customHeight="1">
      <c r="B1112" s="292"/>
      <c r="C1112" s="300" t="s">
        <v>172</v>
      </c>
      <c r="D1112" s="488"/>
      <c r="E1112" s="488"/>
      <c r="F1112" s="488"/>
      <c r="G1112" s="488"/>
      <c r="H1112" s="488"/>
      <c r="I1112" s="488"/>
      <c r="J1112" s="294"/>
      <c r="K1112" s="291"/>
      <c r="L1112" s="291"/>
      <c r="M1112" s="291"/>
      <c r="N1112" s="291"/>
      <c r="O1112" s="291"/>
      <c r="P1112" s="291"/>
      <c r="Q1112" s="294"/>
      <c r="R1112" s="298" t="s">
        <v>191</v>
      </c>
      <c r="S1112" s="299"/>
    </row>
    <row r="1113" spans="2:24" ht="18.75" customHeight="1">
      <c r="B1113" s="292"/>
      <c r="C1113" s="300" t="s">
        <v>193</v>
      </c>
      <c r="D1113" s="493"/>
      <c r="E1113" s="493"/>
      <c r="F1113" s="493"/>
      <c r="G1113" s="493"/>
      <c r="H1113" s="493"/>
      <c r="I1113" s="493"/>
      <c r="J1113" s="294"/>
      <c r="K1113" s="294"/>
      <c r="L1113" s="295"/>
      <c r="M1113" s="294"/>
      <c r="N1113" s="294"/>
      <c r="O1113" s="294"/>
      <c r="P1113" s="296"/>
      <c r="Q1113" s="294"/>
      <c r="R1113" s="298" t="s">
        <v>221</v>
      </c>
      <c r="S1113" s="299"/>
    </row>
    <row r="1114" spans="2:24" ht="12" customHeight="1">
      <c r="B1114" s="292"/>
      <c r="C1114" s="294"/>
      <c r="D1114" s="294"/>
      <c r="E1114" s="294"/>
      <c r="F1114" s="294"/>
      <c r="G1114" s="294"/>
      <c r="H1114" s="294"/>
      <c r="I1114" s="294"/>
      <c r="J1114" s="294"/>
      <c r="K1114" s="294"/>
      <c r="L1114" s="294"/>
      <c r="M1114" s="294"/>
      <c r="N1114" s="294"/>
      <c r="O1114" s="294"/>
      <c r="P1114" s="294"/>
      <c r="Q1114" s="294"/>
      <c r="R1114" s="294"/>
      <c r="S1114" s="294"/>
    </row>
    <row r="1115" spans="2:24" s="308" customFormat="1" ht="18.75" customHeight="1">
      <c r="B1115" s="301"/>
      <c r="C1115" s="302" t="s">
        <v>187</v>
      </c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4"/>
      <c r="P1115" s="305" t="s">
        <v>188</v>
      </c>
      <c r="Q1115" s="306"/>
      <c r="R1115" s="494" t="s">
        <v>194</v>
      </c>
      <c r="S1115" s="494"/>
      <c r="T1115" s="307"/>
      <c r="V1115" s="288"/>
      <c r="W1115" s="288"/>
      <c r="X1115" s="288"/>
    </row>
    <row r="1116" spans="2:24" ht="6" customHeight="1">
      <c r="B1116" s="292"/>
      <c r="C1116" s="294"/>
      <c r="D1116" s="294"/>
      <c r="E1116" s="294"/>
      <c r="F1116" s="294"/>
      <c r="G1116" s="294"/>
      <c r="H1116" s="294"/>
      <c r="I1116" s="294"/>
      <c r="J1116" s="294"/>
      <c r="K1116" s="294"/>
      <c r="L1116" s="294"/>
      <c r="M1116" s="294"/>
      <c r="N1116" s="294"/>
      <c r="O1116" s="294"/>
      <c r="P1116" s="294"/>
      <c r="Q1116" s="294"/>
      <c r="R1116" s="294"/>
      <c r="S1116" s="294"/>
    </row>
    <row r="1117" spans="2:24" ht="18.75" customHeight="1">
      <c r="B1117" s="292"/>
      <c r="C1117" s="309" t="s">
        <v>222</v>
      </c>
      <c r="D1117" s="310"/>
      <c r="E1117" s="310"/>
      <c r="F1117" s="310"/>
      <c r="G1117" s="310"/>
      <c r="H1117" s="310"/>
      <c r="I1117" s="310"/>
      <c r="J1117" s="310"/>
      <c r="K1117" s="310"/>
      <c r="L1117" s="310"/>
      <c r="M1117" s="310"/>
      <c r="N1117" s="310"/>
      <c r="O1117" s="311"/>
      <c r="P1117" s="312">
        <f>SUM(D1117:O1117)</f>
        <v>0</v>
      </c>
      <c r="Q1117" s="294"/>
      <c r="R1117" s="488"/>
      <c r="S1117" s="488"/>
    </row>
    <row r="1118" spans="2:24" ht="18.75" customHeight="1">
      <c r="B1118" s="292"/>
      <c r="C1118" s="313" t="s">
        <v>196</v>
      </c>
      <c r="D1118" s="155"/>
      <c r="E1118" s="155"/>
      <c r="F1118" s="155"/>
      <c r="G1118" s="155"/>
      <c r="H1118" s="155"/>
      <c r="I1118" s="155"/>
      <c r="J1118" s="155"/>
      <c r="K1118" s="155"/>
      <c r="L1118" s="155"/>
      <c r="M1118" s="155"/>
      <c r="N1118" s="155"/>
      <c r="O1118" s="156"/>
      <c r="P1118" s="312">
        <f t="shared" ref="P1118:P1127" si="138">SUM(D1118:O1118)</f>
        <v>0</v>
      </c>
      <c r="Q1118" s="294"/>
      <c r="R1118" s="488"/>
      <c r="S1118" s="488"/>
    </row>
    <row r="1119" spans="2:24" ht="18.75" customHeight="1">
      <c r="B1119" s="292"/>
      <c r="C1119" s="314" t="s">
        <v>223</v>
      </c>
      <c r="D1119" s="310"/>
      <c r="E1119" s="310"/>
      <c r="F1119" s="310"/>
      <c r="G1119" s="310"/>
      <c r="H1119" s="310"/>
      <c r="I1119" s="310"/>
      <c r="J1119" s="310"/>
      <c r="K1119" s="310"/>
      <c r="L1119" s="310"/>
      <c r="M1119" s="310"/>
      <c r="N1119" s="310"/>
      <c r="O1119" s="311"/>
      <c r="P1119" s="312">
        <f t="shared" si="138"/>
        <v>0</v>
      </c>
      <c r="Q1119" s="294"/>
      <c r="R1119" s="488"/>
      <c r="S1119" s="488"/>
    </row>
    <row r="1120" spans="2:24" ht="18.75" customHeight="1">
      <c r="B1120" s="292"/>
      <c r="C1120" s="313" t="s">
        <v>206</v>
      </c>
      <c r="D1120" s="315"/>
      <c r="E1120" s="315"/>
      <c r="F1120" s="315"/>
      <c r="G1120" s="315"/>
      <c r="H1120" s="315"/>
      <c r="I1120" s="315"/>
      <c r="J1120" s="315"/>
      <c r="K1120" s="315"/>
      <c r="L1120" s="315"/>
      <c r="M1120" s="315"/>
      <c r="N1120" s="315"/>
      <c r="O1120" s="316"/>
      <c r="P1120" s="312">
        <f t="shared" si="138"/>
        <v>0</v>
      </c>
      <c r="Q1120" s="294"/>
      <c r="R1120" s="488"/>
      <c r="S1120" s="488"/>
    </row>
    <row r="1121" spans="2:20" ht="18.75" customHeight="1">
      <c r="B1121" s="292"/>
      <c r="C1121" s="313" t="s">
        <v>207</v>
      </c>
      <c r="D1121" s="315"/>
      <c r="E1121" s="315"/>
      <c r="F1121" s="315"/>
      <c r="G1121" s="315"/>
      <c r="H1121" s="315"/>
      <c r="I1121" s="315"/>
      <c r="J1121" s="315"/>
      <c r="K1121" s="315"/>
      <c r="L1121" s="315"/>
      <c r="M1121" s="315"/>
      <c r="N1121" s="315"/>
      <c r="O1121" s="316"/>
      <c r="P1121" s="312">
        <f t="shared" si="138"/>
        <v>0</v>
      </c>
      <c r="Q1121" s="294"/>
      <c r="R1121" s="488"/>
      <c r="S1121" s="488"/>
    </row>
    <row r="1122" spans="2:20" ht="18.75" customHeight="1">
      <c r="B1122" s="292"/>
      <c r="C1122" s="313" t="s">
        <v>209</v>
      </c>
      <c r="D1122" s="315"/>
      <c r="E1122" s="315"/>
      <c r="F1122" s="315"/>
      <c r="G1122" s="315"/>
      <c r="H1122" s="315"/>
      <c r="I1122" s="315"/>
      <c r="J1122" s="315"/>
      <c r="K1122" s="315"/>
      <c r="L1122" s="315"/>
      <c r="M1122" s="315"/>
      <c r="N1122" s="315"/>
      <c r="O1122" s="316"/>
      <c r="P1122" s="312">
        <f t="shared" si="138"/>
        <v>0</v>
      </c>
      <c r="Q1122" s="294"/>
      <c r="R1122" s="488"/>
      <c r="S1122" s="488"/>
    </row>
    <row r="1123" spans="2:20" ht="18.75" customHeight="1">
      <c r="B1123" s="292"/>
      <c r="C1123" s="313" t="s">
        <v>210</v>
      </c>
      <c r="D1123" s="315"/>
      <c r="E1123" s="315"/>
      <c r="F1123" s="315"/>
      <c r="G1123" s="315"/>
      <c r="H1123" s="315"/>
      <c r="I1123" s="315"/>
      <c r="J1123" s="315"/>
      <c r="K1123" s="315"/>
      <c r="L1123" s="315"/>
      <c r="M1123" s="315"/>
      <c r="N1123" s="315"/>
      <c r="O1123" s="316"/>
      <c r="P1123" s="312">
        <f t="shared" si="138"/>
        <v>0</v>
      </c>
      <c r="Q1123" s="294"/>
      <c r="R1123" s="488"/>
      <c r="S1123" s="488"/>
    </row>
    <row r="1124" spans="2:20" ht="18.75" customHeight="1">
      <c r="B1124" s="292"/>
      <c r="C1124" s="313" t="s">
        <v>211</v>
      </c>
      <c r="D1124" s="315"/>
      <c r="E1124" s="315"/>
      <c r="F1124" s="315"/>
      <c r="G1124" s="315"/>
      <c r="H1124" s="315"/>
      <c r="I1124" s="315"/>
      <c r="J1124" s="315"/>
      <c r="K1124" s="315"/>
      <c r="L1124" s="315"/>
      <c r="M1124" s="315"/>
      <c r="N1124" s="315"/>
      <c r="O1124" s="316"/>
      <c r="P1124" s="312">
        <f t="shared" si="138"/>
        <v>0</v>
      </c>
      <c r="Q1124" s="294"/>
      <c r="R1124" s="488"/>
      <c r="S1124" s="488"/>
    </row>
    <row r="1125" spans="2:20" ht="18.75" customHeight="1">
      <c r="B1125" s="292"/>
      <c r="C1125" s="313" t="s">
        <v>212</v>
      </c>
      <c r="D1125" s="315"/>
      <c r="E1125" s="315"/>
      <c r="F1125" s="315"/>
      <c r="G1125" s="315"/>
      <c r="H1125" s="315"/>
      <c r="I1125" s="315"/>
      <c r="J1125" s="315"/>
      <c r="K1125" s="315"/>
      <c r="L1125" s="315"/>
      <c r="M1125" s="315"/>
      <c r="N1125" s="315"/>
      <c r="O1125" s="316"/>
      <c r="P1125" s="312">
        <f t="shared" si="138"/>
        <v>0</v>
      </c>
      <c r="Q1125" s="294"/>
      <c r="R1125" s="488"/>
      <c r="S1125" s="488"/>
    </row>
    <row r="1126" spans="2:20" ht="18.75" customHeight="1">
      <c r="B1126" s="292"/>
      <c r="C1126" s="317" t="s">
        <v>224</v>
      </c>
      <c r="D1126" s="318"/>
      <c r="E1126" s="318"/>
      <c r="F1126" s="318"/>
      <c r="G1126" s="318"/>
      <c r="H1126" s="318"/>
      <c r="I1126" s="318"/>
      <c r="J1126" s="318"/>
      <c r="K1126" s="318"/>
      <c r="L1126" s="318"/>
      <c r="M1126" s="318"/>
      <c r="N1126" s="318"/>
      <c r="O1126" s="319"/>
      <c r="P1126" s="320">
        <f t="shared" si="138"/>
        <v>0</v>
      </c>
      <c r="Q1126" s="294"/>
      <c r="R1126" s="489"/>
      <c r="S1126" s="489"/>
    </row>
    <row r="1127" spans="2:20" ht="18.75" customHeight="1">
      <c r="B1127" s="292"/>
      <c r="C1127" s="321" t="s">
        <v>216</v>
      </c>
      <c r="D1127" s="322">
        <f>SUBTOTAL(9,D1117:D1126)</f>
        <v>0</v>
      </c>
      <c r="E1127" s="322">
        <f t="shared" ref="E1127:O1127" si="139">SUBTOTAL(9,E1117:E1126)</f>
        <v>0</v>
      </c>
      <c r="F1127" s="322">
        <f t="shared" si="139"/>
        <v>0</v>
      </c>
      <c r="G1127" s="322">
        <f t="shared" si="139"/>
        <v>0</v>
      </c>
      <c r="H1127" s="322">
        <f t="shared" si="139"/>
        <v>0</v>
      </c>
      <c r="I1127" s="322">
        <f t="shared" si="139"/>
        <v>0</v>
      </c>
      <c r="J1127" s="322">
        <f t="shared" si="139"/>
        <v>0</v>
      </c>
      <c r="K1127" s="322">
        <f t="shared" si="139"/>
        <v>0</v>
      </c>
      <c r="L1127" s="322">
        <f t="shared" si="139"/>
        <v>0</v>
      </c>
      <c r="M1127" s="322">
        <f t="shared" si="139"/>
        <v>0</v>
      </c>
      <c r="N1127" s="322">
        <f t="shared" si="139"/>
        <v>0</v>
      </c>
      <c r="O1127" s="323">
        <f t="shared" si="139"/>
        <v>0</v>
      </c>
      <c r="P1127" s="324">
        <f t="shared" si="138"/>
        <v>0</v>
      </c>
      <c r="Q1127" s="294"/>
      <c r="R1127" s="490"/>
      <c r="S1127" s="490"/>
    </row>
    <row r="1128" spans="2:20" ht="6" customHeight="1">
      <c r="B1128" s="292"/>
      <c r="C1128" s="294"/>
      <c r="D1128" s="294"/>
      <c r="E1128" s="294"/>
      <c r="F1128" s="294"/>
      <c r="G1128" s="294"/>
      <c r="H1128" s="294"/>
      <c r="I1128" s="294"/>
      <c r="J1128" s="294"/>
      <c r="K1128" s="294"/>
      <c r="L1128" s="294"/>
      <c r="M1128" s="294"/>
      <c r="N1128" s="294"/>
      <c r="O1128" s="294"/>
      <c r="P1128" s="294"/>
      <c r="Q1128" s="294"/>
      <c r="R1128" s="325"/>
      <c r="S1128" s="325"/>
    </row>
    <row r="1129" spans="2:20" ht="18.75" customHeight="1">
      <c r="B1129" s="326"/>
      <c r="C1129" s="313" t="s">
        <v>217</v>
      </c>
      <c r="D1129" s="327"/>
      <c r="E1129" s="327"/>
      <c r="F1129" s="327"/>
      <c r="G1129" s="327"/>
      <c r="H1129" s="327"/>
      <c r="I1129" s="327"/>
      <c r="J1129" s="327"/>
      <c r="K1129" s="327"/>
      <c r="L1129" s="327"/>
      <c r="M1129" s="327"/>
      <c r="N1129" s="327"/>
      <c r="O1129" s="328"/>
      <c r="P1129" s="329">
        <f t="shared" ref="P1129:P1130" si="140">SUM(D1129:O1129)</f>
        <v>0</v>
      </c>
      <c r="Q1129" s="294"/>
      <c r="R1129" s="488"/>
      <c r="S1129" s="488"/>
    </row>
    <row r="1130" spans="2:20" ht="18.75" customHeight="1">
      <c r="B1130" s="326"/>
      <c r="C1130" s="313" t="s">
        <v>218</v>
      </c>
      <c r="D1130" s="327"/>
      <c r="E1130" s="327"/>
      <c r="F1130" s="327"/>
      <c r="G1130" s="327"/>
      <c r="H1130" s="327"/>
      <c r="I1130" s="327"/>
      <c r="J1130" s="327"/>
      <c r="K1130" s="327"/>
      <c r="L1130" s="327"/>
      <c r="M1130" s="327"/>
      <c r="N1130" s="330"/>
      <c r="O1130" s="331"/>
      <c r="P1130" s="332">
        <f t="shared" si="140"/>
        <v>0</v>
      </c>
      <c r="Q1130" s="294"/>
      <c r="R1130" s="489"/>
      <c r="S1130" s="489"/>
    </row>
    <row r="1131" spans="2:20" s="308" customFormat="1" ht="18.75" customHeight="1">
      <c r="B1131" s="301"/>
      <c r="C1131" s="333"/>
      <c r="D1131" s="334"/>
      <c r="E1131" s="334"/>
      <c r="F1131" s="334"/>
      <c r="G1131" s="334"/>
      <c r="H1131" s="334"/>
      <c r="I1131" s="334"/>
      <c r="J1131" s="334"/>
      <c r="K1131" s="334"/>
      <c r="L1131" s="334"/>
      <c r="M1131" s="334"/>
      <c r="N1131" s="491" t="s">
        <v>219</v>
      </c>
      <c r="O1131" s="491"/>
      <c r="P1131" s="335">
        <f>ROUND(IF(P1129*P1130=0,0,P1127/P1129*P1130),2)</f>
        <v>0</v>
      </c>
      <c r="Q1131" s="306"/>
      <c r="R1131" s="492"/>
      <c r="S1131" s="492"/>
      <c r="T1131" s="307"/>
    </row>
    <row r="1132" spans="2:20" ht="30" customHeight="1">
      <c r="C1132" s="294"/>
      <c r="D1132" s="294"/>
      <c r="E1132" s="294"/>
      <c r="F1132" s="294"/>
      <c r="G1132" s="294"/>
      <c r="H1132" s="294"/>
      <c r="I1132" s="294"/>
      <c r="J1132" s="294"/>
      <c r="K1132" s="294"/>
      <c r="L1132" s="294"/>
      <c r="M1132" s="294"/>
      <c r="N1132" s="294"/>
      <c r="O1132" s="294"/>
      <c r="P1132" s="294"/>
      <c r="Q1132" s="294"/>
      <c r="R1132" s="294"/>
      <c r="S1132" s="294"/>
    </row>
    <row r="1133" spans="2:20" ht="18.75" customHeight="1">
      <c r="B1133" s="292"/>
      <c r="C1133" s="293" t="s">
        <v>183</v>
      </c>
      <c r="D1133" s="495"/>
      <c r="E1133" s="495"/>
      <c r="F1133" s="495"/>
      <c r="G1133" s="495"/>
      <c r="H1133" s="495"/>
      <c r="I1133" s="495"/>
      <c r="J1133" s="294"/>
      <c r="K1133" s="294"/>
      <c r="L1133" s="295"/>
      <c r="M1133" s="294"/>
      <c r="N1133" s="294"/>
      <c r="O1133" s="294"/>
      <c r="P1133" s="296"/>
      <c r="Q1133" s="294"/>
      <c r="R1133" s="296"/>
      <c r="S1133" s="296"/>
    </row>
    <row r="1134" spans="2:20" ht="18.75" customHeight="1">
      <c r="B1134" s="292"/>
      <c r="C1134" s="297" t="s">
        <v>184</v>
      </c>
      <c r="D1134" s="488"/>
      <c r="E1134" s="488"/>
      <c r="F1134" s="488"/>
      <c r="G1134" s="488"/>
      <c r="H1134" s="488"/>
      <c r="I1134" s="488"/>
      <c r="J1134" s="294"/>
      <c r="K1134" s="291"/>
      <c r="L1134" s="291"/>
      <c r="M1134" s="291"/>
      <c r="N1134" s="291"/>
      <c r="O1134" s="291"/>
      <c r="P1134" s="291"/>
      <c r="Q1134" s="294"/>
      <c r="R1134" s="496" t="s">
        <v>185</v>
      </c>
      <c r="S1134" s="496"/>
    </row>
    <row r="1135" spans="2:20" ht="18.75" customHeight="1">
      <c r="B1135" s="292"/>
      <c r="C1135" s="297" t="s">
        <v>8</v>
      </c>
      <c r="D1135" s="488"/>
      <c r="E1135" s="488"/>
      <c r="F1135" s="488"/>
      <c r="G1135" s="488"/>
      <c r="H1135" s="488"/>
      <c r="I1135" s="488"/>
      <c r="J1135" s="294"/>
      <c r="K1135" s="291"/>
      <c r="L1135" s="291"/>
      <c r="M1135" s="291"/>
      <c r="N1135" s="291"/>
      <c r="O1135" s="291"/>
      <c r="P1135" s="291"/>
      <c r="Q1135" s="294"/>
      <c r="R1135" s="298" t="s">
        <v>189</v>
      </c>
      <c r="S1135" s="299"/>
    </row>
    <row r="1136" spans="2:20" ht="18.75" customHeight="1">
      <c r="B1136" s="292"/>
      <c r="C1136" s="300" t="s">
        <v>172</v>
      </c>
      <c r="D1136" s="488"/>
      <c r="E1136" s="488"/>
      <c r="F1136" s="488"/>
      <c r="G1136" s="488"/>
      <c r="H1136" s="488"/>
      <c r="I1136" s="488"/>
      <c r="J1136" s="294"/>
      <c r="K1136" s="291"/>
      <c r="L1136" s="291"/>
      <c r="M1136" s="291"/>
      <c r="N1136" s="291"/>
      <c r="O1136" s="291"/>
      <c r="P1136" s="291"/>
      <c r="Q1136" s="294"/>
      <c r="R1136" s="298" t="s">
        <v>191</v>
      </c>
      <c r="S1136" s="299"/>
    </row>
    <row r="1137" spans="2:24" ht="18.75" customHeight="1">
      <c r="B1137" s="292"/>
      <c r="C1137" s="300" t="s">
        <v>193</v>
      </c>
      <c r="D1137" s="493"/>
      <c r="E1137" s="493"/>
      <c r="F1137" s="493"/>
      <c r="G1137" s="493"/>
      <c r="H1137" s="493"/>
      <c r="I1137" s="493"/>
      <c r="J1137" s="294"/>
      <c r="K1137" s="294"/>
      <c r="L1137" s="295"/>
      <c r="M1137" s="294"/>
      <c r="N1137" s="294"/>
      <c r="O1137" s="294"/>
      <c r="P1137" s="296"/>
      <c r="Q1137" s="294"/>
      <c r="R1137" s="298" t="s">
        <v>221</v>
      </c>
      <c r="S1137" s="299"/>
    </row>
    <row r="1138" spans="2:24" ht="12" customHeight="1">
      <c r="B1138" s="292"/>
      <c r="C1138" s="294"/>
      <c r="D1138" s="294"/>
      <c r="E1138" s="294"/>
      <c r="F1138" s="294"/>
      <c r="G1138" s="294"/>
      <c r="H1138" s="294"/>
      <c r="I1138" s="294"/>
      <c r="J1138" s="294"/>
      <c r="K1138" s="294"/>
      <c r="L1138" s="294"/>
      <c r="M1138" s="294"/>
      <c r="N1138" s="294"/>
      <c r="O1138" s="294"/>
      <c r="P1138" s="294"/>
      <c r="Q1138" s="294"/>
      <c r="R1138" s="294"/>
      <c r="S1138" s="294"/>
    </row>
    <row r="1139" spans="2:24" s="308" customFormat="1" ht="18.75" customHeight="1">
      <c r="B1139" s="301"/>
      <c r="C1139" s="302" t="s">
        <v>187</v>
      </c>
      <c r="D1139" s="303"/>
      <c r="E1139" s="303"/>
      <c r="F1139" s="303"/>
      <c r="G1139" s="303"/>
      <c r="H1139" s="303"/>
      <c r="I1139" s="303"/>
      <c r="J1139" s="303"/>
      <c r="K1139" s="303"/>
      <c r="L1139" s="303"/>
      <c r="M1139" s="303"/>
      <c r="N1139" s="303"/>
      <c r="O1139" s="304"/>
      <c r="P1139" s="305" t="s">
        <v>188</v>
      </c>
      <c r="Q1139" s="306"/>
      <c r="R1139" s="494" t="s">
        <v>194</v>
      </c>
      <c r="S1139" s="494"/>
      <c r="T1139" s="307"/>
      <c r="V1139" s="288"/>
      <c r="W1139" s="288"/>
      <c r="X1139" s="288"/>
    </row>
    <row r="1140" spans="2:24" ht="6" customHeight="1">
      <c r="B1140" s="292"/>
      <c r="C1140" s="294"/>
      <c r="D1140" s="294"/>
      <c r="E1140" s="294"/>
      <c r="F1140" s="294"/>
      <c r="G1140" s="294"/>
      <c r="H1140" s="294"/>
      <c r="I1140" s="294"/>
      <c r="J1140" s="294"/>
      <c r="K1140" s="294"/>
      <c r="L1140" s="294"/>
      <c r="M1140" s="294"/>
      <c r="N1140" s="294"/>
      <c r="O1140" s="294"/>
      <c r="P1140" s="294"/>
      <c r="Q1140" s="294"/>
      <c r="R1140" s="294"/>
      <c r="S1140" s="294"/>
    </row>
    <row r="1141" spans="2:24" ht="18.75" customHeight="1">
      <c r="B1141" s="292"/>
      <c r="C1141" s="309" t="s">
        <v>222</v>
      </c>
      <c r="D1141" s="310"/>
      <c r="E1141" s="310"/>
      <c r="F1141" s="310"/>
      <c r="G1141" s="310"/>
      <c r="H1141" s="310"/>
      <c r="I1141" s="310"/>
      <c r="J1141" s="310"/>
      <c r="K1141" s="310"/>
      <c r="L1141" s="310"/>
      <c r="M1141" s="310"/>
      <c r="N1141" s="310"/>
      <c r="O1141" s="311"/>
      <c r="P1141" s="312">
        <f>SUM(D1141:O1141)</f>
        <v>0</v>
      </c>
      <c r="Q1141" s="294"/>
      <c r="R1141" s="488"/>
      <c r="S1141" s="488"/>
    </row>
    <row r="1142" spans="2:24" ht="18.75" customHeight="1">
      <c r="B1142" s="292"/>
      <c r="C1142" s="313" t="s">
        <v>196</v>
      </c>
      <c r="D1142" s="155"/>
      <c r="E1142" s="155"/>
      <c r="F1142" s="155"/>
      <c r="G1142" s="155"/>
      <c r="H1142" s="155"/>
      <c r="I1142" s="155"/>
      <c r="J1142" s="155"/>
      <c r="K1142" s="155"/>
      <c r="L1142" s="155"/>
      <c r="M1142" s="155"/>
      <c r="N1142" s="155"/>
      <c r="O1142" s="156"/>
      <c r="P1142" s="312">
        <f t="shared" ref="P1142:P1151" si="141">SUM(D1142:O1142)</f>
        <v>0</v>
      </c>
      <c r="Q1142" s="294"/>
      <c r="R1142" s="488"/>
      <c r="S1142" s="488"/>
    </row>
    <row r="1143" spans="2:24" ht="18.75" customHeight="1">
      <c r="B1143" s="292"/>
      <c r="C1143" s="314" t="s">
        <v>223</v>
      </c>
      <c r="D1143" s="310"/>
      <c r="E1143" s="310"/>
      <c r="F1143" s="310"/>
      <c r="G1143" s="310"/>
      <c r="H1143" s="310"/>
      <c r="I1143" s="310"/>
      <c r="J1143" s="310"/>
      <c r="K1143" s="310"/>
      <c r="L1143" s="310"/>
      <c r="M1143" s="310"/>
      <c r="N1143" s="310"/>
      <c r="O1143" s="311"/>
      <c r="P1143" s="312">
        <f t="shared" si="141"/>
        <v>0</v>
      </c>
      <c r="Q1143" s="294"/>
      <c r="R1143" s="488"/>
      <c r="S1143" s="488"/>
    </row>
    <row r="1144" spans="2:24" ht="18.75" customHeight="1">
      <c r="B1144" s="292"/>
      <c r="C1144" s="313" t="s">
        <v>206</v>
      </c>
      <c r="D1144" s="315"/>
      <c r="E1144" s="315"/>
      <c r="F1144" s="315"/>
      <c r="G1144" s="315"/>
      <c r="H1144" s="315"/>
      <c r="I1144" s="315"/>
      <c r="J1144" s="315"/>
      <c r="K1144" s="315"/>
      <c r="L1144" s="315"/>
      <c r="M1144" s="315"/>
      <c r="N1144" s="315"/>
      <c r="O1144" s="316"/>
      <c r="P1144" s="312">
        <f t="shared" si="141"/>
        <v>0</v>
      </c>
      <c r="Q1144" s="294"/>
      <c r="R1144" s="488"/>
      <c r="S1144" s="488"/>
    </row>
    <row r="1145" spans="2:24" ht="18.75" customHeight="1">
      <c r="B1145" s="292"/>
      <c r="C1145" s="313" t="s">
        <v>207</v>
      </c>
      <c r="D1145" s="315"/>
      <c r="E1145" s="315"/>
      <c r="F1145" s="315"/>
      <c r="G1145" s="315"/>
      <c r="H1145" s="315"/>
      <c r="I1145" s="315"/>
      <c r="J1145" s="315"/>
      <c r="K1145" s="315"/>
      <c r="L1145" s="315"/>
      <c r="M1145" s="315"/>
      <c r="N1145" s="315"/>
      <c r="O1145" s="316"/>
      <c r="P1145" s="312">
        <f t="shared" si="141"/>
        <v>0</v>
      </c>
      <c r="Q1145" s="294"/>
      <c r="R1145" s="488"/>
      <c r="S1145" s="488"/>
    </row>
    <row r="1146" spans="2:24" ht="18.75" customHeight="1">
      <c r="B1146" s="292"/>
      <c r="C1146" s="313" t="s">
        <v>209</v>
      </c>
      <c r="D1146" s="315"/>
      <c r="E1146" s="315"/>
      <c r="F1146" s="315"/>
      <c r="G1146" s="315"/>
      <c r="H1146" s="315"/>
      <c r="I1146" s="315"/>
      <c r="J1146" s="315"/>
      <c r="K1146" s="315"/>
      <c r="L1146" s="315"/>
      <c r="M1146" s="315"/>
      <c r="N1146" s="315"/>
      <c r="O1146" s="316"/>
      <c r="P1146" s="312">
        <f t="shared" si="141"/>
        <v>0</v>
      </c>
      <c r="Q1146" s="294"/>
      <c r="R1146" s="488"/>
      <c r="S1146" s="488"/>
    </row>
    <row r="1147" spans="2:24" ht="18.75" customHeight="1">
      <c r="B1147" s="292"/>
      <c r="C1147" s="313" t="s">
        <v>210</v>
      </c>
      <c r="D1147" s="315"/>
      <c r="E1147" s="315"/>
      <c r="F1147" s="315"/>
      <c r="G1147" s="315"/>
      <c r="H1147" s="315"/>
      <c r="I1147" s="315"/>
      <c r="J1147" s="315"/>
      <c r="K1147" s="315"/>
      <c r="L1147" s="315"/>
      <c r="M1147" s="315"/>
      <c r="N1147" s="315"/>
      <c r="O1147" s="316"/>
      <c r="P1147" s="312">
        <f t="shared" si="141"/>
        <v>0</v>
      </c>
      <c r="Q1147" s="294"/>
      <c r="R1147" s="488"/>
      <c r="S1147" s="488"/>
    </row>
    <row r="1148" spans="2:24" ht="18.75" customHeight="1">
      <c r="B1148" s="292"/>
      <c r="C1148" s="313" t="s">
        <v>211</v>
      </c>
      <c r="D1148" s="315"/>
      <c r="E1148" s="315"/>
      <c r="F1148" s="315"/>
      <c r="G1148" s="315"/>
      <c r="H1148" s="315"/>
      <c r="I1148" s="315"/>
      <c r="J1148" s="315"/>
      <c r="K1148" s="315"/>
      <c r="L1148" s="315"/>
      <c r="M1148" s="315"/>
      <c r="N1148" s="315"/>
      <c r="O1148" s="316"/>
      <c r="P1148" s="312">
        <f t="shared" si="141"/>
        <v>0</v>
      </c>
      <c r="Q1148" s="294"/>
      <c r="R1148" s="488"/>
      <c r="S1148" s="488"/>
    </row>
    <row r="1149" spans="2:24" ht="18.75" customHeight="1">
      <c r="B1149" s="292"/>
      <c r="C1149" s="313" t="s">
        <v>212</v>
      </c>
      <c r="D1149" s="315"/>
      <c r="E1149" s="315"/>
      <c r="F1149" s="315"/>
      <c r="G1149" s="315"/>
      <c r="H1149" s="315"/>
      <c r="I1149" s="315"/>
      <c r="J1149" s="315"/>
      <c r="K1149" s="315"/>
      <c r="L1149" s="315"/>
      <c r="M1149" s="315"/>
      <c r="N1149" s="315"/>
      <c r="O1149" s="316"/>
      <c r="P1149" s="312">
        <f t="shared" si="141"/>
        <v>0</v>
      </c>
      <c r="Q1149" s="294"/>
      <c r="R1149" s="488"/>
      <c r="S1149" s="488"/>
    </row>
    <row r="1150" spans="2:24" ht="18.75" customHeight="1">
      <c r="B1150" s="292"/>
      <c r="C1150" s="317" t="s">
        <v>224</v>
      </c>
      <c r="D1150" s="318"/>
      <c r="E1150" s="318"/>
      <c r="F1150" s="318"/>
      <c r="G1150" s="318"/>
      <c r="H1150" s="318"/>
      <c r="I1150" s="318"/>
      <c r="J1150" s="318"/>
      <c r="K1150" s="318"/>
      <c r="L1150" s="318"/>
      <c r="M1150" s="318"/>
      <c r="N1150" s="318"/>
      <c r="O1150" s="319"/>
      <c r="P1150" s="320">
        <f t="shared" si="141"/>
        <v>0</v>
      </c>
      <c r="Q1150" s="294"/>
      <c r="R1150" s="489"/>
      <c r="S1150" s="489"/>
    </row>
    <row r="1151" spans="2:24" ht="18.75" customHeight="1">
      <c r="B1151" s="292"/>
      <c r="C1151" s="321" t="s">
        <v>216</v>
      </c>
      <c r="D1151" s="322">
        <f>SUBTOTAL(9,D1141:D1150)</f>
        <v>0</v>
      </c>
      <c r="E1151" s="322">
        <f t="shared" ref="E1151:O1151" si="142">SUBTOTAL(9,E1141:E1150)</f>
        <v>0</v>
      </c>
      <c r="F1151" s="322">
        <f t="shared" si="142"/>
        <v>0</v>
      </c>
      <c r="G1151" s="322">
        <f t="shared" si="142"/>
        <v>0</v>
      </c>
      <c r="H1151" s="322">
        <f t="shared" si="142"/>
        <v>0</v>
      </c>
      <c r="I1151" s="322">
        <f t="shared" si="142"/>
        <v>0</v>
      </c>
      <c r="J1151" s="322">
        <f t="shared" si="142"/>
        <v>0</v>
      </c>
      <c r="K1151" s="322">
        <f t="shared" si="142"/>
        <v>0</v>
      </c>
      <c r="L1151" s="322">
        <f t="shared" si="142"/>
        <v>0</v>
      </c>
      <c r="M1151" s="322">
        <f t="shared" si="142"/>
        <v>0</v>
      </c>
      <c r="N1151" s="322">
        <f t="shared" si="142"/>
        <v>0</v>
      </c>
      <c r="O1151" s="323">
        <f t="shared" si="142"/>
        <v>0</v>
      </c>
      <c r="P1151" s="324">
        <f t="shared" si="141"/>
        <v>0</v>
      </c>
      <c r="Q1151" s="294"/>
      <c r="R1151" s="490"/>
      <c r="S1151" s="490"/>
    </row>
    <row r="1152" spans="2:24" ht="6" customHeight="1">
      <c r="B1152" s="292"/>
      <c r="C1152" s="294"/>
      <c r="D1152" s="294"/>
      <c r="E1152" s="294"/>
      <c r="F1152" s="294"/>
      <c r="G1152" s="294"/>
      <c r="H1152" s="294"/>
      <c r="I1152" s="294"/>
      <c r="J1152" s="294"/>
      <c r="K1152" s="294"/>
      <c r="L1152" s="294"/>
      <c r="M1152" s="294"/>
      <c r="N1152" s="294"/>
      <c r="O1152" s="294"/>
      <c r="P1152" s="294"/>
      <c r="Q1152" s="294"/>
      <c r="R1152" s="325"/>
      <c r="S1152" s="325"/>
    </row>
    <row r="1153" spans="2:24" ht="18.75" customHeight="1">
      <c r="B1153" s="326"/>
      <c r="C1153" s="313" t="s">
        <v>217</v>
      </c>
      <c r="D1153" s="327"/>
      <c r="E1153" s="327"/>
      <c r="F1153" s="327"/>
      <c r="G1153" s="327"/>
      <c r="H1153" s="327"/>
      <c r="I1153" s="327"/>
      <c r="J1153" s="327"/>
      <c r="K1153" s="327"/>
      <c r="L1153" s="327"/>
      <c r="M1153" s="327"/>
      <c r="N1153" s="327"/>
      <c r="O1153" s="328"/>
      <c r="P1153" s="329">
        <f t="shared" ref="P1153:P1154" si="143">SUM(D1153:O1153)</f>
        <v>0</v>
      </c>
      <c r="Q1153" s="294"/>
      <c r="R1153" s="488"/>
      <c r="S1153" s="488"/>
    </row>
    <row r="1154" spans="2:24" ht="18.75" customHeight="1">
      <c r="B1154" s="326"/>
      <c r="C1154" s="313" t="s">
        <v>218</v>
      </c>
      <c r="D1154" s="327"/>
      <c r="E1154" s="327"/>
      <c r="F1154" s="327"/>
      <c r="G1154" s="327"/>
      <c r="H1154" s="327"/>
      <c r="I1154" s="327"/>
      <c r="J1154" s="327"/>
      <c r="K1154" s="327"/>
      <c r="L1154" s="327"/>
      <c r="M1154" s="327"/>
      <c r="N1154" s="330"/>
      <c r="O1154" s="331"/>
      <c r="P1154" s="332">
        <f t="shared" si="143"/>
        <v>0</v>
      </c>
      <c r="Q1154" s="294"/>
      <c r="R1154" s="489"/>
      <c r="S1154" s="489"/>
    </row>
    <row r="1155" spans="2:24" s="308" customFormat="1" ht="18.75" customHeight="1">
      <c r="B1155" s="301"/>
      <c r="C1155" s="333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491" t="s">
        <v>219</v>
      </c>
      <c r="O1155" s="491"/>
      <c r="P1155" s="335">
        <f>ROUND(IF(P1153*P1154=0,0,P1151/P1153*P1154),2)</f>
        <v>0</v>
      </c>
      <c r="Q1155" s="306"/>
      <c r="R1155" s="492"/>
      <c r="S1155" s="492"/>
      <c r="T1155" s="307"/>
    </row>
    <row r="1156" spans="2:24" ht="30" customHeight="1">
      <c r="C1156" s="294"/>
      <c r="D1156" s="294"/>
      <c r="E1156" s="294"/>
      <c r="F1156" s="294"/>
      <c r="G1156" s="294"/>
      <c r="H1156" s="294"/>
      <c r="I1156" s="294"/>
      <c r="J1156" s="294"/>
      <c r="K1156" s="294"/>
      <c r="L1156" s="294"/>
      <c r="M1156" s="294"/>
      <c r="N1156" s="294"/>
      <c r="O1156" s="294"/>
      <c r="P1156" s="294"/>
      <c r="Q1156" s="294"/>
      <c r="R1156" s="294"/>
      <c r="S1156" s="294"/>
    </row>
    <row r="1157" spans="2:24" ht="18.75" customHeight="1">
      <c r="B1157" s="292"/>
      <c r="C1157" s="293" t="s">
        <v>183</v>
      </c>
      <c r="D1157" s="495"/>
      <c r="E1157" s="495"/>
      <c r="F1157" s="495"/>
      <c r="G1157" s="495"/>
      <c r="H1157" s="495"/>
      <c r="I1157" s="495"/>
      <c r="J1157" s="294"/>
      <c r="K1157" s="294"/>
      <c r="L1157" s="295"/>
      <c r="M1157" s="294"/>
      <c r="N1157" s="294"/>
      <c r="O1157" s="294"/>
      <c r="P1157" s="296"/>
      <c r="Q1157" s="294"/>
      <c r="R1157" s="296"/>
      <c r="S1157" s="296"/>
    </row>
    <row r="1158" spans="2:24" ht="18.75" customHeight="1">
      <c r="B1158" s="292"/>
      <c r="C1158" s="297" t="s">
        <v>184</v>
      </c>
      <c r="D1158" s="488"/>
      <c r="E1158" s="488"/>
      <c r="F1158" s="488"/>
      <c r="G1158" s="488"/>
      <c r="H1158" s="488"/>
      <c r="I1158" s="488"/>
      <c r="J1158" s="294"/>
      <c r="K1158" s="291"/>
      <c r="L1158" s="291"/>
      <c r="M1158" s="291"/>
      <c r="N1158" s="291"/>
      <c r="O1158" s="291"/>
      <c r="P1158" s="291"/>
      <c r="Q1158" s="294"/>
      <c r="R1158" s="496" t="s">
        <v>185</v>
      </c>
      <c r="S1158" s="496"/>
    </row>
    <row r="1159" spans="2:24" ht="18.75" customHeight="1">
      <c r="B1159" s="292"/>
      <c r="C1159" s="297" t="s">
        <v>8</v>
      </c>
      <c r="D1159" s="488"/>
      <c r="E1159" s="488"/>
      <c r="F1159" s="488"/>
      <c r="G1159" s="488"/>
      <c r="H1159" s="488"/>
      <c r="I1159" s="488"/>
      <c r="J1159" s="294"/>
      <c r="K1159" s="291"/>
      <c r="L1159" s="291"/>
      <c r="M1159" s="291"/>
      <c r="N1159" s="291"/>
      <c r="O1159" s="291"/>
      <c r="P1159" s="291"/>
      <c r="Q1159" s="294"/>
      <c r="R1159" s="298" t="s">
        <v>189</v>
      </c>
      <c r="S1159" s="299"/>
    </row>
    <row r="1160" spans="2:24" ht="18.75" customHeight="1">
      <c r="B1160" s="292"/>
      <c r="C1160" s="300" t="s">
        <v>172</v>
      </c>
      <c r="D1160" s="488"/>
      <c r="E1160" s="488"/>
      <c r="F1160" s="488"/>
      <c r="G1160" s="488"/>
      <c r="H1160" s="488"/>
      <c r="I1160" s="488"/>
      <c r="J1160" s="294"/>
      <c r="K1160" s="291"/>
      <c r="L1160" s="291"/>
      <c r="M1160" s="291"/>
      <c r="N1160" s="291"/>
      <c r="O1160" s="291"/>
      <c r="P1160" s="291"/>
      <c r="Q1160" s="294"/>
      <c r="R1160" s="298" t="s">
        <v>191</v>
      </c>
      <c r="S1160" s="299"/>
    </row>
    <row r="1161" spans="2:24" ht="18.75" customHeight="1">
      <c r="B1161" s="292"/>
      <c r="C1161" s="300" t="s">
        <v>193</v>
      </c>
      <c r="D1161" s="493"/>
      <c r="E1161" s="493"/>
      <c r="F1161" s="493"/>
      <c r="G1161" s="493"/>
      <c r="H1161" s="493"/>
      <c r="I1161" s="493"/>
      <c r="J1161" s="294"/>
      <c r="K1161" s="294"/>
      <c r="L1161" s="295"/>
      <c r="M1161" s="294"/>
      <c r="N1161" s="294"/>
      <c r="O1161" s="294"/>
      <c r="P1161" s="296"/>
      <c r="Q1161" s="294"/>
      <c r="R1161" s="298" t="s">
        <v>221</v>
      </c>
      <c r="S1161" s="299"/>
    </row>
    <row r="1162" spans="2:24" ht="12" customHeight="1">
      <c r="B1162" s="292"/>
      <c r="C1162" s="294"/>
      <c r="D1162" s="294"/>
      <c r="E1162" s="294"/>
      <c r="F1162" s="294"/>
      <c r="G1162" s="294"/>
      <c r="H1162" s="294"/>
      <c r="I1162" s="294"/>
      <c r="J1162" s="294"/>
      <c r="K1162" s="294"/>
      <c r="L1162" s="294"/>
      <c r="M1162" s="294"/>
      <c r="N1162" s="294"/>
      <c r="O1162" s="294"/>
      <c r="P1162" s="294"/>
      <c r="Q1162" s="294"/>
      <c r="R1162" s="294"/>
      <c r="S1162" s="294"/>
    </row>
    <row r="1163" spans="2:24" s="308" customFormat="1" ht="18.75" customHeight="1">
      <c r="B1163" s="301"/>
      <c r="C1163" s="302" t="s">
        <v>187</v>
      </c>
      <c r="D1163" s="303"/>
      <c r="E1163" s="303"/>
      <c r="F1163" s="303"/>
      <c r="G1163" s="303"/>
      <c r="H1163" s="303"/>
      <c r="I1163" s="303"/>
      <c r="J1163" s="303"/>
      <c r="K1163" s="303"/>
      <c r="L1163" s="303"/>
      <c r="M1163" s="303"/>
      <c r="N1163" s="303"/>
      <c r="O1163" s="304"/>
      <c r="P1163" s="305" t="s">
        <v>188</v>
      </c>
      <c r="Q1163" s="306"/>
      <c r="R1163" s="494" t="s">
        <v>194</v>
      </c>
      <c r="S1163" s="494"/>
      <c r="T1163" s="307"/>
      <c r="V1163" s="288"/>
      <c r="W1163" s="288"/>
      <c r="X1163" s="288"/>
    </row>
    <row r="1164" spans="2:24" ht="6" customHeight="1">
      <c r="B1164" s="292"/>
      <c r="C1164" s="294"/>
      <c r="D1164" s="294"/>
      <c r="E1164" s="294"/>
      <c r="F1164" s="294"/>
      <c r="G1164" s="294"/>
      <c r="H1164" s="294"/>
      <c r="I1164" s="294"/>
      <c r="J1164" s="294"/>
      <c r="K1164" s="294"/>
      <c r="L1164" s="294"/>
      <c r="M1164" s="294"/>
      <c r="N1164" s="294"/>
      <c r="O1164" s="294"/>
      <c r="P1164" s="294"/>
      <c r="Q1164" s="294"/>
      <c r="R1164" s="294"/>
      <c r="S1164" s="294"/>
    </row>
    <row r="1165" spans="2:24" ht="18.75" customHeight="1">
      <c r="B1165" s="292"/>
      <c r="C1165" s="309" t="s">
        <v>222</v>
      </c>
      <c r="D1165" s="310"/>
      <c r="E1165" s="310"/>
      <c r="F1165" s="310"/>
      <c r="G1165" s="310"/>
      <c r="H1165" s="310"/>
      <c r="I1165" s="310"/>
      <c r="J1165" s="310"/>
      <c r="K1165" s="310"/>
      <c r="L1165" s="310"/>
      <c r="M1165" s="310"/>
      <c r="N1165" s="310"/>
      <c r="O1165" s="311"/>
      <c r="P1165" s="312">
        <f>SUM(D1165:O1165)</f>
        <v>0</v>
      </c>
      <c r="Q1165" s="294"/>
      <c r="R1165" s="488"/>
      <c r="S1165" s="488"/>
    </row>
    <row r="1166" spans="2:24" ht="18.75" customHeight="1">
      <c r="B1166" s="292"/>
      <c r="C1166" s="313" t="s">
        <v>196</v>
      </c>
      <c r="D1166" s="155"/>
      <c r="E1166" s="155"/>
      <c r="F1166" s="155"/>
      <c r="G1166" s="155"/>
      <c r="H1166" s="155"/>
      <c r="I1166" s="155"/>
      <c r="J1166" s="155"/>
      <c r="K1166" s="155"/>
      <c r="L1166" s="155"/>
      <c r="M1166" s="155"/>
      <c r="N1166" s="155"/>
      <c r="O1166" s="156"/>
      <c r="P1166" s="312">
        <f t="shared" ref="P1166:P1175" si="144">SUM(D1166:O1166)</f>
        <v>0</v>
      </c>
      <c r="Q1166" s="294"/>
      <c r="R1166" s="488"/>
      <c r="S1166" s="488"/>
    </row>
    <row r="1167" spans="2:24" ht="18.75" customHeight="1">
      <c r="B1167" s="292"/>
      <c r="C1167" s="314" t="s">
        <v>223</v>
      </c>
      <c r="D1167" s="310"/>
      <c r="E1167" s="310"/>
      <c r="F1167" s="310"/>
      <c r="G1167" s="310"/>
      <c r="H1167" s="310"/>
      <c r="I1167" s="310"/>
      <c r="J1167" s="310"/>
      <c r="K1167" s="310"/>
      <c r="L1167" s="310"/>
      <c r="M1167" s="310"/>
      <c r="N1167" s="310"/>
      <c r="O1167" s="311"/>
      <c r="P1167" s="312">
        <f t="shared" si="144"/>
        <v>0</v>
      </c>
      <c r="Q1167" s="294"/>
      <c r="R1167" s="488"/>
      <c r="S1167" s="488"/>
    </row>
    <row r="1168" spans="2:24" ht="18.75" customHeight="1">
      <c r="B1168" s="292"/>
      <c r="C1168" s="313" t="s">
        <v>206</v>
      </c>
      <c r="D1168" s="315"/>
      <c r="E1168" s="315"/>
      <c r="F1168" s="315"/>
      <c r="G1168" s="315"/>
      <c r="H1168" s="315"/>
      <c r="I1168" s="315"/>
      <c r="J1168" s="315"/>
      <c r="K1168" s="315"/>
      <c r="L1168" s="315"/>
      <c r="M1168" s="315"/>
      <c r="N1168" s="315"/>
      <c r="O1168" s="316"/>
      <c r="P1168" s="312">
        <f t="shared" si="144"/>
        <v>0</v>
      </c>
      <c r="Q1168" s="294"/>
      <c r="R1168" s="488"/>
      <c r="S1168" s="488"/>
    </row>
    <row r="1169" spans="2:20" ht="18.75" customHeight="1">
      <c r="B1169" s="292"/>
      <c r="C1169" s="313" t="s">
        <v>207</v>
      </c>
      <c r="D1169" s="315"/>
      <c r="E1169" s="315"/>
      <c r="F1169" s="315"/>
      <c r="G1169" s="315"/>
      <c r="H1169" s="315"/>
      <c r="I1169" s="315"/>
      <c r="J1169" s="315"/>
      <c r="K1169" s="315"/>
      <c r="L1169" s="315"/>
      <c r="M1169" s="315"/>
      <c r="N1169" s="315"/>
      <c r="O1169" s="316"/>
      <c r="P1169" s="312">
        <f t="shared" si="144"/>
        <v>0</v>
      </c>
      <c r="Q1169" s="294"/>
      <c r="R1169" s="488"/>
      <c r="S1169" s="488"/>
    </row>
    <row r="1170" spans="2:20" ht="18.75" customHeight="1">
      <c r="B1170" s="292"/>
      <c r="C1170" s="313" t="s">
        <v>209</v>
      </c>
      <c r="D1170" s="315"/>
      <c r="E1170" s="315"/>
      <c r="F1170" s="315"/>
      <c r="G1170" s="315"/>
      <c r="H1170" s="315"/>
      <c r="I1170" s="315"/>
      <c r="J1170" s="315"/>
      <c r="K1170" s="315"/>
      <c r="L1170" s="315"/>
      <c r="M1170" s="315"/>
      <c r="N1170" s="315"/>
      <c r="O1170" s="316"/>
      <c r="P1170" s="312">
        <f t="shared" si="144"/>
        <v>0</v>
      </c>
      <c r="Q1170" s="294"/>
      <c r="R1170" s="488"/>
      <c r="S1170" s="488"/>
    </row>
    <row r="1171" spans="2:20" ht="18.75" customHeight="1">
      <c r="B1171" s="292"/>
      <c r="C1171" s="313" t="s">
        <v>210</v>
      </c>
      <c r="D1171" s="315"/>
      <c r="E1171" s="315"/>
      <c r="F1171" s="315"/>
      <c r="G1171" s="315"/>
      <c r="H1171" s="315"/>
      <c r="I1171" s="315"/>
      <c r="J1171" s="315"/>
      <c r="K1171" s="315"/>
      <c r="L1171" s="315"/>
      <c r="M1171" s="315"/>
      <c r="N1171" s="315"/>
      <c r="O1171" s="316"/>
      <c r="P1171" s="312">
        <f t="shared" si="144"/>
        <v>0</v>
      </c>
      <c r="Q1171" s="294"/>
      <c r="R1171" s="488"/>
      <c r="S1171" s="488"/>
    </row>
    <row r="1172" spans="2:20" ht="18.75" customHeight="1">
      <c r="B1172" s="292"/>
      <c r="C1172" s="313" t="s">
        <v>211</v>
      </c>
      <c r="D1172" s="315"/>
      <c r="E1172" s="315"/>
      <c r="F1172" s="315"/>
      <c r="G1172" s="315"/>
      <c r="H1172" s="315"/>
      <c r="I1172" s="315"/>
      <c r="J1172" s="315"/>
      <c r="K1172" s="315"/>
      <c r="L1172" s="315"/>
      <c r="M1172" s="315"/>
      <c r="N1172" s="315"/>
      <c r="O1172" s="316"/>
      <c r="P1172" s="312">
        <f t="shared" si="144"/>
        <v>0</v>
      </c>
      <c r="Q1172" s="294"/>
      <c r="R1172" s="488"/>
      <c r="S1172" s="488"/>
    </row>
    <row r="1173" spans="2:20" ht="18.75" customHeight="1">
      <c r="B1173" s="292"/>
      <c r="C1173" s="313" t="s">
        <v>212</v>
      </c>
      <c r="D1173" s="315"/>
      <c r="E1173" s="315"/>
      <c r="F1173" s="315"/>
      <c r="G1173" s="315"/>
      <c r="H1173" s="315"/>
      <c r="I1173" s="315"/>
      <c r="J1173" s="315"/>
      <c r="K1173" s="315"/>
      <c r="L1173" s="315"/>
      <c r="M1173" s="315"/>
      <c r="N1173" s="315"/>
      <c r="O1173" s="316"/>
      <c r="P1173" s="312">
        <f t="shared" si="144"/>
        <v>0</v>
      </c>
      <c r="Q1173" s="294"/>
      <c r="R1173" s="488"/>
      <c r="S1173" s="488"/>
    </row>
    <row r="1174" spans="2:20" ht="18.75" customHeight="1">
      <c r="B1174" s="292"/>
      <c r="C1174" s="317" t="s">
        <v>224</v>
      </c>
      <c r="D1174" s="318"/>
      <c r="E1174" s="318"/>
      <c r="F1174" s="318"/>
      <c r="G1174" s="318"/>
      <c r="H1174" s="318"/>
      <c r="I1174" s="318"/>
      <c r="J1174" s="318"/>
      <c r="K1174" s="318"/>
      <c r="L1174" s="318"/>
      <c r="M1174" s="318"/>
      <c r="N1174" s="318"/>
      <c r="O1174" s="319"/>
      <c r="P1174" s="320">
        <f t="shared" si="144"/>
        <v>0</v>
      </c>
      <c r="Q1174" s="294"/>
      <c r="R1174" s="489"/>
      <c r="S1174" s="489"/>
    </row>
    <row r="1175" spans="2:20" ht="18.75" customHeight="1">
      <c r="B1175" s="292"/>
      <c r="C1175" s="321" t="s">
        <v>216</v>
      </c>
      <c r="D1175" s="322">
        <f>SUBTOTAL(9,D1165:D1174)</f>
        <v>0</v>
      </c>
      <c r="E1175" s="322">
        <f t="shared" ref="E1175:O1175" si="145">SUBTOTAL(9,E1165:E1174)</f>
        <v>0</v>
      </c>
      <c r="F1175" s="322">
        <f t="shared" si="145"/>
        <v>0</v>
      </c>
      <c r="G1175" s="322">
        <f t="shared" si="145"/>
        <v>0</v>
      </c>
      <c r="H1175" s="322">
        <f t="shared" si="145"/>
        <v>0</v>
      </c>
      <c r="I1175" s="322">
        <f t="shared" si="145"/>
        <v>0</v>
      </c>
      <c r="J1175" s="322">
        <f t="shared" si="145"/>
        <v>0</v>
      </c>
      <c r="K1175" s="322">
        <f t="shared" si="145"/>
        <v>0</v>
      </c>
      <c r="L1175" s="322">
        <f t="shared" si="145"/>
        <v>0</v>
      </c>
      <c r="M1175" s="322">
        <f t="shared" si="145"/>
        <v>0</v>
      </c>
      <c r="N1175" s="322">
        <f t="shared" si="145"/>
        <v>0</v>
      </c>
      <c r="O1175" s="323">
        <f t="shared" si="145"/>
        <v>0</v>
      </c>
      <c r="P1175" s="324">
        <f t="shared" si="144"/>
        <v>0</v>
      </c>
      <c r="Q1175" s="294"/>
      <c r="R1175" s="490"/>
      <c r="S1175" s="490"/>
    </row>
    <row r="1176" spans="2:20" ht="6" customHeight="1">
      <c r="B1176" s="292"/>
      <c r="C1176" s="294"/>
      <c r="D1176" s="294"/>
      <c r="E1176" s="294"/>
      <c r="F1176" s="294"/>
      <c r="G1176" s="294"/>
      <c r="H1176" s="294"/>
      <c r="I1176" s="294"/>
      <c r="J1176" s="294"/>
      <c r="K1176" s="294"/>
      <c r="L1176" s="294"/>
      <c r="M1176" s="294"/>
      <c r="N1176" s="294"/>
      <c r="O1176" s="294"/>
      <c r="P1176" s="294"/>
      <c r="Q1176" s="294"/>
      <c r="R1176" s="325"/>
      <c r="S1176" s="325"/>
    </row>
    <row r="1177" spans="2:20" ht="18.75" customHeight="1">
      <c r="B1177" s="326"/>
      <c r="C1177" s="313" t="s">
        <v>217</v>
      </c>
      <c r="D1177" s="327"/>
      <c r="E1177" s="327"/>
      <c r="F1177" s="327"/>
      <c r="G1177" s="327"/>
      <c r="H1177" s="327"/>
      <c r="I1177" s="327"/>
      <c r="J1177" s="327"/>
      <c r="K1177" s="327"/>
      <c r="L1177" s="327"/>
      <c r="M1177" s="327"/>
      <c r="N1177" s="327"/>
      <c r="O1177" s="328"/>
      <c r="P1177" s="329">
        <f t="shared" ref="P1177:P1178" si="146">SUM(D1177:O1177)</f>
        <v>0</v>
      </c>
      <c r="Q1177" s="294"/>
      <c r="R1177" s="488"/>
      <c r="S1177" s="488"/>
    </row>
    <row r="1178" spans="2:20" ht="18.75" customHeight="1">
      <c r="B1178" s="326"/>
      <c r="C1178" s="313" t="s">
        <v>218</v>
      </c>
      <c r="D1178" s="327"/>
      <c r="E1178" s="327"/>
      <c r="F1178" s="327"/>
      <c r="G1178" s="327"/>
      <c r="H1178" s="327"/>
      <c r="I1178" s="327"/>
      <c r="J1178" s="327"/>
      <c r="K1178" s="327"/>
      <c r="L1178" s="327"/>
      <c r="M1178" s="327"/>
      <c r="N1178" s="330"/>
      <c r="O1178" s="331"/>
      <c r="P1178" s="332">
        <f t="shared" si="146"/>
        <v>0</v>
      </c>
      <c r="Q1178" s="294"/>
      <c r="R1178" s="489"/>
      <c r="S1178" s="489"/>
    </row>
    <row r="1179" spans="2:20" s="308" customFormat="1" ht="18.75" customHeight="1">
      <c r="B1179" s="301"/>
      <c r="C1179" s="333"/>
      <c r="D1179" s="334"/>
      <c r="E1179" s="334"/>
      <c r="F1179" s="334"/>
      <c r="G1179" s="334"/>
      <c r="H1179" s="334"/>
      <c r="I1179" s="334"/>
      <c r="J1179" s="334"/>
      <c r="K1179" s="334"/>
      <c r="L1179" s="334"/>
      <c r="M1179" s="334"/>
      <c r="N1179" s="491" t="s">
        <v>219</v>
      </c>
      <c r="O1179" s="491"/>
      <c r="P1179" s="335">
        <f>ROUND(IF(P1177*P1178=0,0,P1175/P1177*P1178),2)</f>
        <v>0</v>
      </c>
      <c r="Q1179" s="306"/>
      <c r="R1179" s="492"/>
      <c r="S1179" s="492"/>
      <c r="T1179" s="307"/>
    </row>
    <row r="1180" spans="2:20" ht="30" customHeight="1">
      <c r="C1180" s="294"/>
      <c r="D1180" s="294"/>
      <c r="E1180" s="294"/>
      <c r="F1180" s="294"/>
      <c r="G1180" s="294"/>
      <c r="H1180" s="294"/>
      <c r="I1180" s="294"/>
      <c r="J1180" s="294"/>
      <c r="K1180" s="294"/>
      <c r="L1180" s="294"/>
      <c r="M1180" s="294"/>
      <c r="N1180" s="294"/>
      <c r="O1180" s="294"/>
      <c r="P1180" s="294"/>
      <c r="Q1180" s="294"/>
      <c r="R1180" s="294"/>
      <c r="S1180" s="294"/>
    </row>
    <row r="1181" spans="2:20" ht="18.75" customHeight="1">
      <c r="B1181" s="292"/>
      <c r="C1181" s="293" t="s">
        <v>183</v>
      </c>
      <c r="D1181" s="495"/>
      <c r="E1181" s="495"/>
      <c r="F1181" s="495"/>
      <c r="G1181" s="495"/>
      <c r="H1181" s="495"/>
      <c r="I1181" s="495"/>
      <c r="J1181" s="294"/>
      <c r="K1181" s="294"/>
      <c r="L1181" s="295"/>
      <c r="M1181" s="294"/>
      <c r="N1181" s="294"/>
      <c r="O1181" s="294"/>
      <c r="P1181" s="296"/>
      <c r="Q1181" s="294"/>
      <c r="R1181" s="296"/>
      <c r="S1181" s="296"/>
    </row>
    <row r="1182" spans="2:20" ht="18.75" customHeight="1">
      <c r="B1182" s="292"/>
      <c r="C1182" s="297" t="s">
        <v>184</v>
      </c>
      <c r="D1182" s="488"/>
      <c r="E1182" s="488"/>
      <c r="F1182" s="488"/>
      <c r="G1182" s="488"/>
      <c r="H1182" s="488"/>
      <c r="I1182" s="488"/>
      <c r="J1182" s="294"/>
      <c r="K1182" s="291"/>
      <c r="L1182" s="291"/>
      <c r="M1182" s="291"/>
      <c r="N1182" s="291"/>
      <c r="O1182" s="291"/>
      <c r="P1182" s="291"/>
      <c r="Q1182" s="294"/>
      <c r="R1182" s="496" t="s">
        <v>185</v>
      </c>
      <c r="S1182" s="496"/>
    </row>
    <row r="1183" spans="2:20" ht="18.75" customHeight="1">
      <c r="B1183" s="292"/>
      <c r="C1183" s="297" t="s">
        <v>8</v>
      </c>
      <c r="D1183" s="488"/>
      <c r="E1183" s="488"/>
      <c r="F1183" s="488"/>
      <c r="G1183" s="488"/>
      <c r="H1183" s="488"/>
      <c r="I1183" s="488"/>
      <c r="J1183" s="294"/>
      <c r="K1183" s="291"/>
      <c r="L1183" s="291"/>
      <c r="M1183" s="291"/>
      <c r="N1183" s="291"/>
      <c r="O1183" s="291"/>
      <c r="P1183" s="291"/>
      <c r="Q1183" s="294"/>
      <c r="R1183" s="298" t="s">
        <v>189</v>
      </c>
      <c r="S1183" s="299"/>
    </row>
    <row r="1184" spans="2:20" ht="18.75" customHeight="1">
      <c r="B1184" s="292"/>
      <c r="C1184" s="300" t="s">
        <v>172</v>
      </c>
      <c r="D1184" s="488"/>
      <c r="E1184" s="488"/>
      <c r="F1184" s="488"/>
      <c r="G1184" s="488"/>
      <c r="H1184" s="488"/>
      <c r="I1184" s="488"/>
      <c r="J1184" s="294"/>
      <c r="K1184" s="291"/>
      <c r="L1184" s="291"/>
      <c r="M1184" s="291"/>
      <c r="N1184" s="291"/>
      <c r="O1184" s="291"/>
      <c r="P1184" s="291"/>
      <c r="Q1184" s="294"/>
      <c r="R1184" s="298" t="s">
        <v>191</v>
      </c>
      <c r="S1184" s="299"/>
    </row>
    <row r="1185" spans="2:24" ht="18.75" customHeight="1">
      <c r="B1185" s="292"/>
      <c r="C1185" s="300" t="s">
        <v>193</v>
      </c>
      <c r="D1185" s="493"/>
      <c r="E1185" s="493"/>
      <c r="F1185" s="493"/>
      <c r="G1185" s="493"/>
      <c r="H1185" s="493"/>
      <c r="I1185" s="493"/>
      <c r="J1185" s="294"/>
      <c r="K1185" s="294"/>
      <c r="L1185" s="295"/>
      <c r="M1185" s="294"/>
      <c r="N1185" s="294"/>
      <c r="O1185" s="294"/>
      <c r="P1185" s="296"/>
      <c r="Q1185" s="294"/>
      <c r="R1185" s="298" t="s">
        <v>221</v>
      </c>
      <c r="S1185" s="299"/>
    </row>
    <row r="1186" spans="2:24" ht="12" customHeight="1">
      <c r="B1186" s="292"/>
      <c r="C1186" s="294"/>
      <c r="D1186" s="294"/>
      <c r="E1186" s="294"/>
      <c r="F1186" s="294"/>
      <c r="G1186" s="294"/>
      <c r="H1186" s="294"/>
      <c r="I1186" s="294"/>
      <c r="J1186" s="294"/>
      <c r="K1186" s="294"/>
      <c r="L1186" s="294"/>
      <c r="M1186" s="294"/>
      <c r="N1186" s="294"/>
      <c r="O1186" s="294"/>
      <c r="P1186" s="294"/>
      <c r="Q1186" s="294"/>
      <c r="R1186" s="294"/>
      <c r="S1186" s="294"/>
    </row>
    <row r="1187" spans="2:24" s="308" customFormat="1" ht="18.75" customHeight="1">
      <c r="B1187" s="301"/>
      <c r="C1187" s="302" t="s">
        <v>187</v>
      </c>
      <c r="D1187" s="303"/>
      <c r="E1187" s="303"/>
      <c r="F1187" s="303"/>
      <c r="G1187" s="303"/>
      <c r="H1187" s="303"/>
      <c r="I1187" s="303"/>
      <c r="J1187" s="303"/>
      <c r="K1187" s="303"/>
      <c r="L1187" s="303"/>
      <c r="M1187" s="303"/>
      <c r="N1187" s="303"/>
      <c r="O1187" s="304"/>
      <c r="P1187" s="305" t="s">
        <v>188</v>
      </c>
      <c r="Q1187" s="306"/>
      <c r="R1187" s="494" t="s">
        <v>194</v>
      </c>
      <c r="S1187" s="494"/>
      <c r="T1187" s="307"/>
      <c r="V1187" s="288"/>
      <c r="W1187" s="288"/>
      <c r="X1187" s="288"/>
    </row>
    <row r="1188" spans="2:24" ht="6" customHeight="1">
      <c r="B1188" s="292"/>
      <c r="C1188" s="294"/>
      <c r="D1188" s="294"/>
      <c r="E1188" s="294"/>
      <c r="F1188" s="294"/>
      <c r="G1188" s="294"/>
      <c r="H1188" s="294"/>
      <c r="I1188" s="294"/>
      <c r="J1188" s="294"/>
      <c r="K1188" s="294"/>
      <c r="L1188" s="294"/>
      <c r="M1188" s="294"/>
      <c r="N1188" s="294"/>
      <c r="O1188" s="294"/>
      <c r="P1188" s="294"/>
      <c r="Q1188" s="294"/>
      <c r="R1188" s="294"/>
      <c r="S1188" s="294"/>
    </row>
    <row r="1189" spans="2:24" ht="18.75" customHeight="1">
      <c r="B1189" s="292"/>
      <c r="C1189" s="309" t="s">
        <v>222</v>
      </c>
      <c r="D1189" s="310"/>
      <c r="E1189" s="310"/>
      <c r="F1189" s="310"/>
      <c r="G1189" s="310"/>
      <c r="H1189" s="310"/>
      <c r="I1189" s="310"/>
      <c r="J1189" s="310"/>
      <c r="K1189" s="310"/>
      <c r="L1189" s="310"/>
      <c r="M1189" s="310"/>
      <c r="N1189" s="310"/>
      <c r="O1189" s="311"/>
      <c r="P1189" s="312">
        <f>SUM(D1189:O1189)</f>
        <v>0</v>
      </c>
      <c r="Q1189" s="294"/>
      <c r="R1189" s="488"/>
      <c r="S1189" s="488"/>
    </row>
    <row r="1190" spans="2:24" ht="18.75" customHeight="1">
      <c r="B1190" s="292"/>
      <c r="C1190" s="313" t="s">
        <v>196</v>
      </c>
      <c r="D1190" s="155"/>
      <c r="E1190" s="155"/>
      <c r="F1190" s="155"/>
      <c r="G1190" s="155"/>
      <c r="H1190" s="155"/>
      <c r="I1190" s="155"/>
      <c r="J1190" s="155"/>
      <c r="K1190" s="155"/>
      <c r="L1190" s="155"/>
      <c r="M1190" s="155"/>
      <c r="N1190" s="155"/>
      <c r="O1190" s="156"/>
      <c r="P1190" s="312">
        <f t="shared" ref="P1190:P1199" si="147">SUM(D1190:O1190)</f>
        <v>0</v>
      </c>
      <c r="Q1190" s="294"/>
      <c r="R1190" s="488"/>
      <c r="S1190" s="488"/>
    </row>
    <row r="1191" spans="2:24" ht="18.75" customHeight="1">
      <c r="B1191" s="292"/>
      <c r="C1191" s="314" t="s">
        <v>223</v>
      </c>
      <c r="D1191" s="310"/>
      <c r="E1191" s="310"/>
      <c r="F1191" s="310"/>
      <c r="G1191" s="310"/>
      <c r="H1191" s="310"/>
      <c r="I1191" s="310"/>
      <c r="J1191" s="310"/>
      <c r="K1191" s="310"/>
      <c r="L1191" s="310"/>
      <c r="M1191" s="310"/>
      <c r="N1191" s="310"/>
      <c r="O1191" s="311"/>
      <c r="P1191" s="312">
        <f t="shared" si="147"/>
        <v>0</v>
      </c>
      <c r="Q1191" s="294"/>
      <c r="R1191" s="488"/>
      <c r="S1191" s="488"/>
    </row>
    <row r="1192" spans="2:24" ht="18.75" customHeight="1">
      <c r="B1192" s="292"/>
      <c r="C1192" s="313" t="s">
        <v>206</v>
      </c>
      <c r="D1192" s="315"/>
      <c r="E1192" s="315"/>
      <c r="F1192" s="315"/>
      <c r="G1192" s="315"/>
      <c r="H1192" s="315"/>
      <c r="I1192" s="315"/>
      <c r="J1192" s="315"/>
      <c r="K1192" s="315"/>
      <c r="L1192" s="315"/>
      <c r="M1192" s="315"/>
      <c r="N1192" s="315"/>
      <c r="O1192" s="316"/>
      <c r="P1192" s="312">
        <f t="shared" si="147"/>
        <v>0</v>
      </c>
      <c r="Q1192" s="294"/>
      <c r="R1192" s="488"/>
      <c r="S1192" s="488"/>
    </row>
    <row r="1193" spans="2:24" ht="18.75" customHeight="1">
      <c r="B1193" s="292"/>
      <c r="C1193" s="313" t="s">
        <v>207</v>
      </c>
      <c r="D1193" s="315"/>
      <c r="E1193" s="315"/>
      <c r="F1193" s="315"/>
      <c r="G1193" s="315"/>
      <c r="H1193" s="315"/>
      <c r="I1193" s="315"/>
      <c r="J1193" s="315"/>
      <c r="K1193" s="315"/>
      <c r="L1193" s="315"/>
      <c r="M1193" s="315"/>
      <c r="N1193" s="315"/>
      <c r="O1193" s="316"/>
      <c r="P1193" s="312">
        <f t="shared" si="147"/>
        <v>0</v>
      </c>
      <c r="Q1193" s="294"/>
      <c r="R1193" s="488"/>
      <c r="S1193" s="488"/>
    </row>
    <row r="1194" spans="2:24" ht="18.75" customHeight="1">
      <c r="B1194" s="292"/>
      <c r="C1194" s="313" t="s">
        <v>209</v>
      </c>
      <c r="D1194" s="315"/>
      <c r="E1194" s="315"/>
      <c r="F1194" s="315"/>
      <c r="G1194" s="315"/>
      <c r="H1194" s="315"/>
      <c r="I1194" s="315"/>
      <c r="J1194" s="315"/>
      <c r="K1194" s="315"/>
      <c r="L1194" s="315"/>
      <c r="M1194" s="315"/>
      <c r="N1194" s="315"/>
      <c r="O1194" s="316"/>
      <c r="P1194" s="312">
        <f t="shared" si="147"/>
        <v>0</v>
      </c>
      <c r="Q1194" s="294"/>
      <c r="R1194" s="488"/>
      <c r="S1194" s="488"/>
    </row>
    <row r="1195" spans="2:24" ht="18.75" customHeight="1">
      <c r="B1195" s="292"/>
      <c r="C1195" s="313" t="s">
        <v>210</v>
      </c>
      <c r="D1195" s="315"/>
      <c r="E1195" s="315"/>
      <c r="F1195" s="315"/>
      <c r="G1195" s="315"/>
      <c r="H1195" s="315"/>
      <c r="I1195" s="315"/>
      <c r="J1195" s="315"/>
      <c r="K1195" s="315"/>
      <c r="L1195" s="315"/>
      <c r="M1195" s="315"/>
      <c r="N1195" s="315"/>
      <c r="O1195" s="316"/>
      <c r="P1195" s="312">
        <f t="shared" si="147"/>
        <v>0</v>
      </c>
      <c r="Q1195" s="294"/>
      <c r="R1195" s="488"/>
      <c r="S1195" s="488"/>
    </row>
    <row r="1196" spans="2:24" ht="18.75" customHeight="1">
      <c r="B1196" s="292"/>
      <c r="C1196" s="313" t="s">
        <v>211</v>
      </c>
      <c r="D1196" s="315"/>
      <c r="E1196" s="315"/>
      <c r="F1196" s="315"/>
      <c r="G1196" s="315"/>
      <c r="H1196" s="315"/>
      <c r="I1196" s="315"/>
      <c r="J1196" s="315"/>
      <c r="K1196" s="315"/>
      <c r="L1196" s="315"/>
      <c r="M1196" s="315"/>
      <c r="N1196" s="315"/>
      <c r="O1196" s="316"/>
      <c r="P1196" s="312">
        <f t="shared" si="147"/>
        <v>0</v>
      </c>
      <c r="Q1196" s="294"/>
      <c r="R1196" s="488"/>
      <c r="S1196" s="488"/>
    </row>
    <row r="1197" spans="2:24" ht="18.75" customHeight="1">
      <c r="B1197" s="292"/>
      <c r="C1197" s="313" t="s">
        <v>212</v>
      </c>
      <c r="D1197" s="315"/>
      <c r="E1197" s="315"/>
      <c r="F1197" s="315"/>
      <c r="G1197" s="315"/>
      <c r="H1197" s="315"/>
      <c r="I1197" s="315"/>
      <c r="J1197" s="315"/>
      <c r="K1197" s="315"/>
      <c r="L1197" s="315"/>
      <c r="M1197" s="315"/>
      <c r="N1197" s="315"/>
      <c r="O1197" s="316"/>
      <c r="P1197" s="312">
        <f t="shared" si="147"/>
        <v>0</v>
      </c>
      <c r="Q1197" s="294"/>
      <c r="R1197" s="488"/>
      <c r="S1197" s="488"/>
    </row>
    <row r="1198" spans="2:24" ht="18.75" customHeight="1">
      <c r="B1198" s="292"/>
      <c r="C1198" s="317" t="s">
        <v>224</v>
      </c>
      <c r="D1198" s="318"/>
      <c r="E1198" s="318"/>
      <c r="F1198" s="318"/>
      <c r="G1198" s="318"/>
      <c r="H1198" s="318"/>
      <c r="I1198" s="318"/>
      <c r="J1198" s="318"/>
      <c r="K1198" s="318"/>
      <c r="L1198" s="318"/>
      <c r="M1198" s="318"/>
      <c r="N1198" s="318"/>
      <c r="O1198" s="319"/>
      <c r="P1198" s="320">
        <f t="shared" si="147"/>
        <v>0</v>
      </c>
      <c r="Q1198" s="294"/>
      <c r="R1198" s="489"/>
      <c r="S1198" s="489"/>
    </row>
    <row r="1199" spans="2:24" ht="18.75" customHeight="1">
      <c r="B1199" s="292"/>
      <c r="C1199" s="321" t="s">
        <v>216</v>
      </c>
      <c r="D1199" s="322">
        <f>SUBTOTAL(9,D1189:D1198)</f>
        <v>0</v>
      </c>
      <c r="E1199" s="322">
        <f t="shared" ref="E1199:O1199" si="148">SUBTOTAL(9,E1189:E1198)</f>
        <v>0</v>
      </c>
      <c r="F1199" s="322">
        <f t="shared" si="148"/>
        <v>0</v>
      </c>
      <c r="G1199" s="322">
        <f t="shared" si="148"/>
        <v>0</v>
      </c>
      <c r="H1199" s="322">
        <f t="shared" si="148"/>
        <v>0</v>
      </c>
      <c r="I1199" s="322">
        <f t="shared" si="148"/>
        <v>0</v>
      </c>
      <c r="J1199" s="322">
        <f t="shared" si="148"/>
        <v>0</v>
      </c>
      <c r="K1199" s="322">
        <f t="shared" si="148"/>
        <v>0</v>
      </c>
      <c r="L1199" s="322">
        <f t="shared" si="148"/>
        <v>0</v>
      </c>
      <c r="M1199" s="322">
        <f t="shared" si="148"/>
        <v>0</v>
      </c>
      <c r="N1199" s="322">
        <f t="shared" si="148"/>
        <v>0</v>
      </c>
      <c r="O1199" s="323">
        <f t="shared" si="148"/>
        <v>0</v>
      </c>
      <c r="P1199" s="324">
        <f t="shared" si="147"/>
        <v>0</v>
      </c>
      <c r="Q1199" s="294"/>
      <c r="R1199" s="490"/>
      <c r="S1199" s="490"/>
    </row>
    <row r="1200" spans="2:24" ht="6" customHeight="1">
      <c r="B1200" s="292"/>
      <c r="C1200" s="294"/>
      <c r="D1200" s="294"/>
      <c r="E1200" s="294"/>
      <c r="F1200" s="294"/>
      <c r="G1200" s="294"/>
      <c r="H1200" s="294"/>
      <c r="I1200" s="294"/>
      <c r="J1200" s="294"/>
      <c r="K1200" s="294"/>
      <c r="L1200" s="294"/>
      <c r="M1200" s="294"/>
      <c r="N1200" s="294"/>
      <c r="O1200" s="294"/>
      <c r="P1200" s="294"/>
      <c r="Q1200" s="294"/>
      <c r="R1200" s="325"/>
      <c r="S1200" s="325"/>
    </row>
    <row r="1201" spans="2:24" ht="18.75" customHeight="1">
      <c r="B1201" s="326"/>
      <c r="C1201" s="313" t="s">
        <v>217</v>
      </c>
      <c r="D1201" s="327"/>
      <c r="E1201" s="327"/>
      <c r="F1201" s="327"/>
      <c r="G1201" s="327"/>
      <c r="H1201" s="327"/>
      <c r="I1201" s="327"/>
      <c r="J1201" s="327"/>
      <c r="K1201" s="327"/>
      <c r="L1201" s="327"/>
      <c r="M1201" s="327"/>
      <c r="N1201" s="327"/>
      <c r="O1201" s="328"/>
      <c r="P1201" s="329">
        <f t="shared" ref="P1201:P1202" si="149">SUM(D1201:O1201)</f>
        <v>0</v>
      </c>
      <c r="Q1201" s="294"/>
      <c r="R1201" s="488"/>
      <c r="S1201" s="488"/>
    </row>
    <row r="1202" spans="2:24" ht="18.75" customHeight="1">
      <c r="B1202" s="326"/>
      <c r="C1202" s="313" t="s">
        <v>218</v>
      </c>
      <c r="D1202" s="327"/>
      <c r="E1202" s="327"/>
      <c r="F1202" s="327"/>
      <c r="G1202" s="327"/>
      <c r="H1202" s="327"/>
      <c r="I1202" s="327"/>
      <c r="J1202" s="327"/>
      <c r="K1202" s="327"/>
      <c r="L1202" s="327"/>
      <c r="M1202" s="327"/>
      <c r="N1202" s="330"/>
      <c r="O1202" s="331"/>
      <c r="P1202" s="332">
        <f t="shared" si="149"/>
        <v>0</v>
      </c>
      <c r="Q1202" s="294"/>
      <c r="R1202" s="489"/>
      <c r="S1202" s="489"/>
    </row>
    <row r="1203" spans="2:24" s="308" customFormat="1" ht="18.75" customHeight="1">
      <c r="B1203" s="301"/>
      <c r="C1203" s="333"/>
      <c r="D1203" s="334"/>
      <c r="E1203" s="334"/>
      <c r="F1203" s="334"/>
      <c r="G1203" s="334"/>
      <c r="H1203" s="334"/>
      <c r="I1203" s="334"/>
      <c r="J1203" s="334"/>
      <c r="K1203" s="334"/>
      <c r="L1203" s="334"/>
      <c r="M1203" s="334"/>
      <c r="N1203" s="491" t="s">
        <v>219</v>
      </c>
      <c r="O1203" s="491"/>
      <c r="P1203" s="335">
        <f>ROUND(IF(P1201*P1202=0,0,P1199/P1201*P1202),2)</f>
        <v>0</v>
      </c>
      <c r="Q1203" s="306"/>
      <c r="R1203" s="492"/>
      <c r="S1203" s="492"/>
      <c r="T1203" s="307"/>
    </row>
    <row r="1204" spans="2:24" ht="30" customHeight="1">
      <c r="C1204" s="294"/>
      <c r="D1204" s="294"/>
      <c r="E1204" s="294"/>
      <c r="F1204" s="294"/>
      <c r="G1204" s="294"/>
      <c r="H1204" s="294"/>
      <c r="I1204" s="294"/>
      <c r="J1204" s="294"/>
      <c r="K1204" s="294"/>
      <c r="L1204" s="294"/>
      <c r="M1204" s="294"/>
      <c r="N1204" s="294"/>
      <c r="O1204" s="294"/>
      <c r="P1204" s="294"/>
      <c r="Q1204" s="294"/>
      <c r="R1204" s="294"/>
      <c r="S1204" s="294"/>
    </row>
    <row r="1205" spans="2:24" ht="18.75" customHeight="1">
      <c r="B1205" s="292"/>
      <c r="C1205" s="293" t="s">
        <v>183</v>
      </c>
      <c r="D1205" s="495"/>
      <c r="E1205" s="495"/>
      <c r="F1205" s="495"/>
      <c r="G1205" s="495"/>
      <c r="H1205" s="495"/>
      <c r="I1205" s="495"/>
      <c r="J1205" s="294"/>
      <c r="K1205" s="294"/>
      <c r="L1205" s="295"/>
      <c r="M1205" s="294"/>
      <c r="N1205" s="294"/>
      <c r="O1205" s="294"/>
      <c r="P1205" s="296"/>
      <c r="Q1205" s="294"/>
      <c r="R1205" s="296"/>
      <c r="S1205" s="296"/>
    </row>
    <row r="1206" spans="2:24" ht="18.75" customHeight="1">
      <c r="B1206" s="292"/>
      <c r="C1206" s="297" t="s">
        <v>184</v>
      </c>
      <c r="D1206" s="488"/>
      <c r="E1206" s="488"/>
      <c r="F1206" s="488"/>
      <c r="G1206" s="488"/>
      <c r="H1206" s="488"/>
      <c r="I1206" s="488"/>
      <c r="J1206" s="294"/>
      <c r="K1206" s="291"/>
      <c r="L1206" s="291"/>
      <c r="M1206" s="291"/>
      <c r="N1206" s="291"/>
      <c r="O1206" s="291"/>
      <c r="P1206" s="291"/>
      <c r="Q1206" s="294"/>
      <c r="R1206" s="496" t="s">
        <v>185</v>
      </c>
      <c r="S1206" s="496"/>
    </row>
    <row r="1207" spans="2:24" ht="18.75" customHeight="1">
      <c r="B1207" s="292"/>
      <c r="C1207" s="297" t="s">
        <v>8</v>
      </c>
      <c r="D1207" s="488"/>
      <c r="E1207" s="488"/>
      <c r="F1207" s="488"/>
      <c r="G1207" s="488"/>
      <c r="H1207" s="488"/>
      <c r="I1207" s="488"/>
      <c r="J1207" s="294"/>
      <c r="K1207" s="291"/>
      <c r="L1207" s="291"/>
      <c r="M1207" s="291"/>
      <c r="N1207" s="291"/>
      <c r="O1207" s="291"/>
      <c r="P1207" s="291"/>
      <c r="Q1207" s="294"/>
      <c r="R1207" s="298" t="s">
        <v>189</v>
      </c>
      <c r="S1207" s="299"/>
    </row>
    <row r="1208" spans="2:24" ht="18.75" customHeight="1">
      <c r="B1208" s="292"/>
      <c r="C1208" s="300" t="s">
        <v>172</v>
      </c>
      <c r="D1208" s="488"/>
      <c r="E1208" s="488"/>
      <c r="F1208" s="488"/>
      <c r="G1208" s="488"/>
      <c r="H1208" s="488"/>
      <c r="I1208" s="488"/>
      <c r="J1208" s="294"/>
      <c r="K1208" s="291"/>
      <c r="L1208" s="291"/>
      <c r="M1208" s="291"/>
      <c r="N1208" s="291"/>
      <c r="O1208" s="291"/>
      <c r="P1208" s="291"/>
      <c r="Q1208" s="294"/>
      <c r="R1208" s="298" t="s">
        <v>191</v>
      </c>
      <c r="S1208" s="299"/>
    </row>
    <row r="1209" spans="2:24" ht="18.75" customHeight="1">
      <c r="B1209" s="292"/>
      <c r="C1209" s="300" t="s">
        <v>193</v>
      </c>
      <c r="D1209" s="493"/>
      <c r="E1209" s="493"/>
      <c r="F1209" s="493"/>
      <c r="G1209" s="493"/>
      <c r="H1209" s="493"/>
      <c r="I1209" s="493"/>
      <c r="J1209" s="294"/>
      <c r="K1209" s="294"/>
      <c r="L1209" s="295"/>
      <c r="M1209" s="294"/>
      <c r="N1209" s="294"/>
      <c r="O1209" s="294"/>
      <c r="P1209" s="296"/>
      <c r="Q1209" s="294"/>
      <c r="R1209" s="298" t="s">
        <v>221</v>
      </c>
      <c r="S1209" s="299"/>
    </row>
    <row r="1210" spans="2:24" ht="12" customHeight="1">
      <c r="B1210" s="292"/>
      <c r="C1210" s="294"/>
      <c r="D1210" s="294"/>
      <c r="E1210" s="294"/>
      <c r="F1210" s="294"/>
      <c r="G1210" s="294"/>
      <c r="H1210" s="294"/>
      <c r="I1210" s="294"/>
      <c r="J1210" s="294"/>
      <c r="K1210" s="294"/>
      <c r="L1210" s="294"/>
      <c r="M1210" s="294"/>
      <c r="N1210" s="294"/>
      <c r="O1210" s="294"/>
      <c r="P1210" s="294"/>
      <c r="Q1210" s="294"/>
      <c r="R1210" s="294"/>
      <c r="S1210" s="294"/>
    </row>
    <row r="1211" spans="2:24" s="308" customFormat="1" ht="18.75" customHeight="1">
      <c r="B1211" s="301"/>
      <c r="C1211" s="302" t="s">
        <v>187</v>
      </c>
      <c r="D1211" s="303"/>
      <c r="E1211" s="303"/>
      <c r="F1211" s="303"/>
      <c r="G1211" s="303"/>
      <c r="H1211" s="303"/>
      <c r="I1211" s="303"/>
      <c r="J1211" s="303"/>
      <c r="K1211" s="303"/>
      <c r="L1211" s="303"/>
      <c r="M1211" s="303"/>
      <c r="N1211" s="303"/>
      <c r="O1211" s="304"/>
      <c r="P1211" s="305" t="s">
        <v>188</v>
      </c>
      <c r="Q1211" s="306"/>
      <c r="R1211" s="494" t="s">
        <v>194</v>
      </c>
      <c r="S1211" s="494"/>
      <c r="T1211" s="307"/>
      <c r="V1211" s="288"/>
      <c r="W1211" s="288"/>
      <c r="X1211" s="288"/>
    </row>
    <row r="1212" spans="2:24" ht="6" customHeight="1">
      <c r="B1212" s="292"/>
      <c r="C1212" s="294"/>
      <c r="D1212" s="294"/>
      <c r="E1212" s="294"/>
      <c r="F1212" s="294"/>
      <c r="G1212" s="294"/>
      <c r="H1212" s="294"/>
      <c r="I1212" s="294"/>
      <c r="J1212" s="294"/>
      <c r="K1212" s="294"/>
      <c r="L1212" s="294"/>
      <c r="M1212" s="294"/>
      <c r="N1212" s="294"/>
      <c r="O1212" s="294"/>
      <c r="P1212" s="294"/>
      <c r="Q1212" s="294"/>
      <c r="R1212" s="294"/>
      <c r="S1212" s="294"/>
    </row>
    <row r="1213" spans="2:24" ht="18.75" customHeight="1">
      <c r="B1213" s="292"/>
      <c r="C1213" s="309" t="s">
        <v>222</v>
      </c>
      <c r="D1213" s="310"/>
      <c r="E1213" s="310"/>
      <c r="F1213" s="310"/>
      <c r="G1213" s="310"/>
      <c r="H1213" s="310"/>
      <c r="I1213" s="310"/>
      <c r="J1213" s="310"/>
      <c r="K1213" s="310"/>
      <c r="L1213" s="310"/>
      <c r="M1213" s="310"/>
      <c r="N1213" s="310"/>
      <c r="O1213" s="311"/>
      <c r="P1213" s="312">
        <f>SUM(D1213:O1213)</f>
        <v>0</v>
      </c>
      <c r="Q1213" s="294"/>
      <c r="R1213" s="488"/>
      <c r="S1213" s="488"/>
    </row>
    <row r="1214" spans="2:24" ht="18.75" customHeight="1">
      <c r="B1214" s="292"/>
      <c r="C1214" s="313" t="s">
        <v>196</v>
      </c>
      <c r="D1214" s="155"/>
      <c r="E1214" s="155"/>
      <c r="F1214" s="155"/>
      <c r="G1214" s="155"/>
      <c r="H1214" s="155"/>
      <c r="I1214" s="155"/>
      <c r="J1214" s="155"/>
      <c r="K1214" s="155"/>
      <c r="L1214" s="155"/>
      <c r="M1214" s="155"/>
      <c r="N1214" s="155"/>
      <c r="O1214" s="156"/>
      <c r="P1214" s="312">
        <f t="shared" ref="P1214:P1223" si="150">SUM(D1214:O1214)</f>
        <v>0</v>
      </c>
      <c r="Q1214" s="294"/>
      <c r="R1214" s="488"/>
      <c r="S1214" s="488"/>
    </row>
    <row r="1215" spans="2:24" ht="18.75" customHeight="1">
      <c r="B1215" s="292"/>
      <c r="C1215" s="314" t="s">
        <v>223</v>
      </c>
      <c r="D1215" s="310"/>
      <c r="E1215" s="310"/>
      <c r="F1215" s="310"/>
      <c r="G1215" s="310"/>
      <c r="H1215" s="310"/>
      <c r="I1215" s="310"/>
      <c r="J1215" s="310"/>
      <c r="K1215" s="310"/>
      <c r="L1215" s="310"/>
      <c r="M1215" s="310"/>
      <c r="N1215" s="310"/>
      <c r="O1215" s="311"/>
      <c r="P1215" s="312">
        <f t="shared" si="150"/>
        <v>0</v>
      </c>
      <c r="Q1215" s="294"/>
      <c r="R1215" s="488"/>
      <c r="S1215" s="488"/>
    </row>
    <row r="1216" spans="2:24" ht="18.75" customHeight="1">
      <c r="B1216" s="292"/>
      <c r="C1216" s="313" t="s">
        <v>206</v>
      </c>
      <c r="D1216" s="315"/>
      <c r="E1216" s="315"/>
      <c r="F1216" s="315"/>
      <c r="G1216" s="315"/>
      <c r="H1216" s="315"/>
      <c r="I1216" s="315"/>
      <c r="J1216" s="315"/>
      <c r="K1216" s="315"/>
      <c r="L1216" s="315"/>
      <c r="M1216" s="315"/>
      <c r="N1216" s="315"/>
      <c r="O1216" s="316"/>
      <c r="P1216" s="312">
        <f t="shared" si="150"/>
        <v>0</v>
      </c>
      <c r="Q1216" s="294"/>
      <c r="R1216" s="488"/>
      <c r="S1216" s="488"/>
    </row>
    <row r="1217" spans="2:20" ht="18.75" customHeight="1">
      <c r="B1217" s="292"/>
      <c r="C1217" s="313" t="s">
        <v>207</v>
      </c>
      <c r="D1217" s="315"/>
      <c r="E1217" s="315"/>
      <c r="F1217" s="315"/>
      <c r="G1217" s="315"/>
      <c r="H1217" s="315"/>
      <c r="I1217" s="315"/>
      <c r="J1217" s="315"/>
      <c r="K1217" s="315"/>
      <c r="L1217" s="315"/>
      <c r="M1217" s="315"/>
      <c r="N1217" s="315"/>
      <c r="O1217" s="316"/>
      <c r="P1217" s="312">
        <f t="shared" si="150"/>
        <v>0</v>
      </c>
      <c r="Q1217" s="294"/>
      <c r="R1217" s="488"/>
      <c r="S1217" s="488"/>
    </row>
    <row r="1218" spans="2:20" ht="18.75" customHeight="1">
      <c r="B1218" s="292"/>
      <c r="C1218" s="313" t="s">
        <v>209</v>
      </c>
      <c r="D1218" s="315"/>
      <c r="E1218" s="315"/>
      <c r="F1218" s="315"/>
      <c r="G1218" s="315"/>
      <c r="H1218" s="315"/>
      <c r="I1218" s="315"/>
      <c r="J1218" s="315"/>
      <c r="K1218" s="315"/>
      <c r="L1218" s="315"/>
      <c r="M1218" s="315"/>
      <c r="N1218" s="315"/>
      <c r="O1218" s="316"/>
      <c r="P1218" s="312">
        <f t="shared" si="150"/>
        <v>0</v>
      </c>
      <c r="Q1218" s="294"/>
      <c r="R1218" s="488"/>
      <c r="S1218" s="488"/>
    </row>
    <row r="1219" spans="2:20" ht="18.75" customHeight="1">
      <c r="B1219" s="292"/>
      <c r="C1219" s="313" t="s">
        <v>210</v>
      </c>
      <c r="D1219" s="315"/>
      <c r="E1219" s="315"/>
      <c r="F1219" s="315"/>
      <c r="G1219" s="315"/>
      <c r="H1219" s="315"/>
      <c r="I1219" s="315"/>
      <c r="J1219" s="315"/>
      <c r="K1219" s="315"/>
      <c r="L1219" s="315"/>
      <c r="M1219" s="315"/>
      <c r="N1219" s="315"/>
      <c r="O1219" s="316"/>
      <c r="P1219" s="312">
        <f t="shared" si="150"/>
        <v>0</v>
      </c>
      <c r="Q1219" s="294"/>
      <c r="R1219" s="488"/>
      <c r="S1219" s="488"/>
    </row>
    <row r="1220" spans="2:20" ht="18.75" customHeight="1">
      <c r="B1220" s="292"/>
      <c r="C1220" s="313" t="s">
        <v>211</v>
      </c>
      <c r="D1220" s="315"/>
      <c r="E1220" s="315"/>
      <c r="F1220" s="315"/>
      <c r="G1220" s="315"/>
      <c r="H1220" s="315"/>
      <c r="I1220" s="315"/>
      <c r="J1220" s="315"/>
      <c r="K1220" s="315"/>
      <c r="L1220" s="315"/>
      <c r="M1220" s="315"/>
      <c r="N1220" s="315"/>
      <c r="O1220" s="316"/>
      <c r="P1220" s="312">
        <f t="shared" si="150"/>
        <v>0</v>
      </c>
      <c r="Q1220" s="294"/>
      <c r="R1220" s="488"/>
      <c r="S1220" s="488"/>
    </row>
    <row r="1221" spans="2:20" ht="18.75" customHeight="1">
      <c r="B1221" s="292"/>
      <c r="C1221" s="313" t="s">
        <v>212</v>
      </c>
      <c r="D1221" s="315"/>
      <c r="E1221" s="315"/>
      <c r="F1221" s="315"/>
      <c r="G1221" s="315"/>
      <c r="H1221" s="315"/>
      <c r="I1221" s="315"/>
      <c r="J1221" s="315"/>
      <c r="K1221" s="315"/>
      <c r="L1221" s="315"/>
      <c r="M1221" s="315"/>
      <c r="N1221" s="315"/>
      <c r="O1221" s="316"/>
      <c r="P1221" s="312">
        <f t="shared" si="150"/>
        <v>0</v>
      </c>
      <c r="Q1221" s="294"/>
      <c r="R1221" s="488"/>
      <c r="S1221" s="488"/>
    </row>
    <row r="1222" spans="2:20" ht="18.75" customHeight="1">
      <c r="B1222" s="292"/>
      <c r="C1222" s="317" t="s">
        <v>224</v>
      </c>
      <c r="D1222" s="318"/>
      <c r="E1222" s="318"/>
      <c r="F1222" s="318"/>
      <c r="G1222" s="318"/>
      <c r="H1222" s="318"/>
      <c r="I1222" s="318"/>
      <c r="J1222" s="318"/>
      <c r="K1222" s="318"/>
      <c r="L1222" s="318"/>
      <c r="M1222" s="318"/>
      <c r="N1222" s="318"/>
      <c r="O1222" s="319"/>
      <c r="P1222" s="320">
        <f t="shared" si="150"/>
        <v>0</v>
      </c>
      <c r="Q1222" s="294"/>
      <c r="R1222" s="489"/>
      <c r="S1222" s="489"/>
    </row>
    <row r="1223" spans="2:20" ht="18.75" customHeight="1">
      <c r="B1223" s="292"/>
      <c r="C1223" s="321" t="s">
        <v>216</v>
      </c>
      <c r="D1223" s="322">
        <f>SUBTOTAL(9,D1213:D1222)</f>
        <v>0</v>
      </c>
      <c r="E1223" s="322">
        <f t="shared" ref="E1223:O1223" si="151">SUBTOTAL(9,E1213:E1222)</f>
        <v>0</v>
      </c>
      <c r="F1223" s="322">
        <f t="shared" si="151"/>
        <v>0</v>
      </c>
      <c r="G1223" s="322">
        <f t="shared" si="151"/>
        <v>0</v>
      </c>
      <c r="H1223" s="322">
        <f t="shared" si="151"/>
        <v>0</v>
      </c>
      <c r="I1223" s="322">
        <f t="shared" si="151"/>
        <v>0</v>
      </c>
      <c r="J1223" s="322">
        <f t="shared" si="151"/>
        <v>0</v>
      </c>
      <c r="K1223" s="322">
        <f t="shared" si="151"/>
        <v>0</v>
      </c>
      <c r="L1223" s="322">
        <f t="shared" si="151"/>
        <v>0</v>
      </c>
      <c r="M1223" s="322">
        <f t="shared" si="151"/>
        <v>0</v>
      </c>
      <c r="N1223" s="322">
        <f t="shared" si="151"/>
        <v>0</v>
      </c>
      <c r="O1223" s="323">
        <f t="shared" si="151"/>
        <v>0</v>
      </c>
      <c r="P1223" s="324">
        <f t="shared" si="150"/>
        <v>0</v>
      </c>
      <c r="Q1223" s="294"/>
      <c r="R1223" s="490"/>
      <c r="S1223" s="490"/>
    </row>
    <row r="1224" spans="2:20" ht="6" customHeight="1">
      <c r="B1224" s="292"/>
      <c r="C1224" s="294"/>
      <c r="D1224" s="294"/>
      <c r="E1224" s="294"/>
      <c r="F1224" s="294"/>
      <c r="G1224" s="294"/>
      <c r="H1224" s="294"/>
      <c r="I1224" s="294"/>
      <c r="J1224" s="294"/>
      <c r="K1224" s="294"/>
      <c r="L1224" s="294"/>
      <c r="M1224" s="294"/>
      <c r="N1224" s="294"/>
      <c r="O1224" s="294"/>
      <c r="P1224" s="294"/>
      <c r="Q1224" s="294"/>
      <c r="R1224" s="325"/>
      <c r="S1224" s="325"/>
    </row>
    <row r="1225" spans="2:20" ht="18.75" customHeight="1">
      <c r="B1225" s="326"/>
      <c r="C1225" s="313" t="s">
        <v>217</v>
      </c>
      <c r="D1225" s="327"/>
      <c r="E1225" s="327"/>
      <c r="F1225" s="327"/>
      <c r="G1225" s="327"/>
      <c r="H1225" s="327"/>
      <c r="I1225" s="327"/>
      <c r="J1225" s="327"/>
      <c r="K1225" s="327"/>
      <c r="L1225" s="327"/>
      <c r="M1225" s="327"/>
      <c r="N1225" s="327"/>
      <c r="O1225" s="328"/>
      <c r="P1225" s="329">
        <f t="shared" ref="P1225:P1226" si="152">SUM(D1225:O1225)</f>
        <v>0</v>
      </c>
      <c r="Q1225" s="294"/>
      <c r="R1225" s="488"/>
      <c r="S1225" s="488"/>
    </row>
    <row r="1226" spans="2:20" ht="18.75" customHeight="1">
      <c r="B1226" s="326"/>
      <c r="C1226" s="313" t="s">
        <v>218</v>
      </c>
      <c r="D1226" s="327"/>
      <c r="E1226" s="327"/>
      <c r="F1226" s="327"/>
      <c r="G1226" s="327"/>
      <c r="H1226" s="327"/>
      <c r="I1226" s="327"/>
      <c r="J1226" s="327"/>
      <c r="K1226" s="327"/>
      <c r="L1226" s="327"/>
      <c r="M1226" s="327"/>
      <c r="N1226" s="330"/>
      <c r="O1226" s="331"/>
      <c r="P1226" s="332">
        <f t="shared" si="152"/>
        <v>0</v>
      </c>
      <c r="Q1226" s="294"/>
      <c r="R1226" s="489"/>
      <c r="S1226" s="489"/>
    </row>
    <row r="1227" spans="2:20" s="308" customFormat="1" ht="18.75" customHeight="1">
      <c r="B1227" s="301"/>
      <c r="C1227" s="333"/>
      <c r="D1227" s="334"/>
      <c r="E1227" s="334"/>
      <c r="F1227" s="334"/>
      <c r="G1227" s="334"/>
      <c r="H1227" s="334"/>
      <c r="I1227" s="334"/>
      <c r="J1227" s="334"/>
      <c r="K1227" s="334"/>
      <c r="L1227" s="334"/>
      <c r="M1227" s="334"/>
      <c r="N1227" s="491" t="s">
        <v>219</v>
      </c>
      <c r="O1227" s="491"/>
      <c r="P1227" s="335">
        <f>ROUND(IF(P1225*P1226=0,0,P1223/P1225*P1226),2)</f>
        <v>0</v>
      </c>
      <c r="Q1227" s="306"/>
      <c r="R1227" s="492"/>
      <c r="S1227" s="492"/>
      <c r="T1227" s="307"/>
    </row>
    <row r="1228" spans="2:20" ht="30" customHeight="1">
      <c r="C1228" s="294"/>
      <c r="D1228" s="294"/>
      <c r="E1228" s="294"/>
      <c r="F1228" s="294"/>
      <c r="G1228" s="294"/>
      <c r="H1228" s="294"/>
      <c r="I1228" s="294"/>
      <c r="J1228" s="294"/>
      <c r="K1228" s="294"/>
      <c r="L1228" s="294"/>
      <c r="M1228" s="294"/>
      <c r="N1228" s="294"/>
      <c r="O1228" s="294"/>
      <c r="P1228" s="294"/>
      <c r="Q1228" s="294"/>
      <c r="R1228" s="294"/>
      <c r="S1228" s="294"/>
    </row>
    <row r="1229" spans="2:20" ht="18.75" customHeight="1">
      <c r="B1229" s="292"/>
      <c r="C1229" s="293" t="s">
        <v>183</v>
      </c>
      <c r="D1229" s="495"/>
      <c r="E1229" s="495"/>
      <c r="F1229" s="495"/>
      <c r="G1229" s="495"/>
      <c r="H1229" s="495"/>
      <c r="I1229" s="495"/>
      <c r="J1229" s="294"/>
      <c r="K1229" s="294"/>
      <c r="L1229" s="295"/>
      <c r="M1229" s="294"/>
      <c r="N1229" s="294"/>
      <c r="O1229" s="294"/>
      <c r="P1229" s="296"/>
      <c r="Q1229" s="294"/>
      <c r="R1229" s="296"/>
      <c r="S1229" s="296"/>
    </row>
    <row r="1230" spans="2:20" ht="18.75" customHeight="1">
      <c r="B1230" s="292"/>
      <c r="C1230" s="297" t="s">
        <v>184</v>
      </c>
      <c r="D1230" s="488"/>
      <c r="E1230" s="488"/>
      <c r="F1230" s="488"/>
      <c r="G1230" s="488"/>
      <c r="H1230" s="488"/>
      <c r="I1230" s="488"/>
      <c r="J1230" s="294"/>
      <c r="K1230" s="291"/>
      <c r="L1230" s="291"/>
      <c r="M1230" s="291"/>
      <c r="N1230" s="291"/>
      <c r="O1230" s="291"/>
      <c r="P1230" s="291"/>
      <c r="Q1230" s="294"/>
      <c r="R1230" s="496" t="s">
        <v>185</v>
      </c>
      <c r="S1230" s="496"/>
    </row>
    <row r="1231" spans="2:20" ht="18.75" customHeight="1">
      <c r="B1231" s="292"/>
      <c r="C1231" s="297" t="s">
        <v>8</v>
      </c>
      <c r="D1231" s="488"/>
      <c r="E1231" s="488"/>
      <c r="F1231" s="488"/>
      <c r="G1231" s="488"/>
      <c r="H1231" s="488"/>
      <c r="I1231" s="488"/>
      <c r="J1231" s="294"/>
      <c r="K1231" s="291"/>
      <c r="L1231" s="291"/>
      <c r="M1231" s="291"/>
      <c r="N1231" s="291"/>
      <c r="O1231" s="291"/>
      <c r="P1231" s="291"/>
      <c r="Q1231" s="294"/>
      <c r="R1231" s="298" t="s">
        <v>189</v>
      </c>
      <c r="S1231" s="299"/>
    </row>
    <row r="1232" spans="2:20" ht="18.75" customHeight="1">
      <c r="B1232" s="292"/>
      <c r="C1232" s="300" t="s">
        <v>172</v>
      </c>
      <c r="D1232" s="488"/>
      <c r="E1232" s="488"/>
      <c r="F1232" s="488"/>
      <c r="G1232" s="488"/>
      <c r="H1232" s="488"/>
      <c r="I1232" s="488"/>
      <c r="J1232" s="294"/>
      <c r="K1232" s="291"/>
      <c r="L1232" s="291"/>
      <c r="M1232" s="291"/>
      <c r="N1232" s="291"/>
      <c r="O1232" s="291"/>
      <c r="P1232" s="291"/>
      <c r="Q1232" s="294"/>
      <c r="R1232" s="298" t="s">
        <v>191</v>
      </c>
      <c r="S1232" s="299"/>
    </row>
    <row r="1233" spans="2:24" ht="18.75" customHeight="1">
      <c r="B1233" s="292"/>
      <c r="C1233" s="300" t="s">
        <v>193</v>
      </c>
      <c r="D1233" s="493"/>
      <c r="E1233" s="493"/>
      <c r="F1233" s="493"/>
      <c r="G1233" s="493"/>
      <c r="H1233" s="493"/>
      <c r="I1233" s="493"/>
      <c r="J1233" s="294"/>
      <c r="K1233" s="294"/>
      <c r="L1233" s="295"/>
      <c r="M1233" s="294"/>
      <c r="N1233" s="294"/>
      <c r="O1233" s="294"/>
      <c r="P1233" s="296"/>
      <c r="Q1233" s="294"/>
      <c r="R1233" s="298" t="s">
        <v>221</v>
      </c>
      <c r="S1233" s="299"/>
    </row>
    <row r="1234" spans="2:24" ht="12" customHeight="1">
      <c r="B1234" s="292"/>
      <c r="C1234" s="294"/>
      <c r="D1234" s="294"/>
      <c r="E1234" s="294"/>
      <c r="F1234" s="294"/>
      <c r="G1234" s="294"/>
      <c r="H1234" s="294"/>
      <c r="I1234" s="294"/>
      <c r="J1234" s="294"/>
      <c r="K1234" s="294"/>
      <c r="L1234" s="294"/>
      <c r="M1234" s="294"/>
      <c r="N1234" s="294"/>
      <c r="O1234" s="294"/>
      <c r="P1234" s="294"/>
      <c r="Q1234" s="294"/>
      <c r="R1234" s="294"/>
      <c r="S1234" s="294"/>
    </row>
    <row r="1235" spans="2:24" s="308" customFormat="1" ht="18.75" customHeight="1">
      <c r="B1235" s="301"/>
      <c r="C1235" s="302" t="s">
        <v>187</v>
      </c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4"/>
      <c r="P1235" s="305" t="s">
        <v>188</v>
      </c>
      <c r="Q1235" s="306"/>
      <c r="R1235" s="494" t="s">
        <v>194</v>
      </c>
      <c r="S1235" s="494"/>
      <c r="T1235" s="307"/>
      <c r="V1235" s="288"/>
      <c r="W1235" s="288"/>
      <c r="X1235" s="288"/>
    </row>
    <row r="1236" spans="2:24" ht="6" customHeight="1">
      <c r="B1236" s="292"/>
      <c r="C1236" s="294"/>
      <c r="D1236" s="294"/>
      <c r="E1236" s="294"/>
      <c r="F1236" s="294"/>
      <c r="G1236" s="294"/>
      <c r="H1236" s="294"/>
      <c r="I1236" s="294"/>
      <c r="J1236" s="294"/>
      <c r="K1236" s="294"/>
      <c r="L1236" s="294"/>
      <c r="M1236" s="294"/>
      <c r="N1236" s="294"/>
      <c r="O1236" s="294"/>
      <c r="P1236" s="294"/>
      <c r="Q1236" s="294"/>
      <c r="R1236" s="294"/>
      <c r="S1236" s="294"/>
    </row>
    <row r="1237" spans="2:24" ht="18.75" customHeight="1">
      <c r="B1237" s="292"/>
      <c r="C1237" s="309" t="s">
        <v>222</v>
      </c>
      <c r="D1237" s="310"/>
      <c r="E1237" s="310"/>
      <c r="F1237" s="310"/>
      <c r="G1237" s="310"/>
      <c r="H1237" s="310"/>
      <c r="I1237" s="310"/>
      <c r="J1237" s="310"/>
      <c r="K1237" s="310"/>
      <c r="L1237" s="310"/>
      <c r="M1237" s="310"/>
      <c r="N1237" s="310"/>
      <c r="O1237" s="311"/>
      <c r="P1237" s="312">
        <f>SUM(D1237:O1237)</f>
        <v>0</v>
      </c>
      <c r="Q1237" s="294"/>
      <c r="R1237" s="488"/>
      <c r="S1237" s="488"/>
    </row>
    <row r="1238" spans="2:24" ht="18.75" customHeight="1">
      <c r="B1238" s="292"/>
      <c r="C1238" s="313" t="s">
        <v>196</v>
      </c>
      <c r="D1238" s="155"/>
      <c r="E1238" s="155"/>
      <c r="F1238" s="155"/>
      <c r="G1238" s="155"/>
      <c r="H1238" s="155"/>
      <c r="I1238" s="155"/>
      <c r="J1238" s="155"/>
      <c r="K1238" s="155"/>
      <c r="L1238" s="155"/>
      <c r="M1238" s="155"/>
      <c r="N1238" s="155"/>
      <c r="O1238" s="156"/>
      <c r="P1238" s="312">
        <f t="shared" ref="P1238:P1247" si="153">SUM(D1238:O1238)</f>
        <v>0</v>
      </c>
      <c r="Q1238" s="294"/>
      <c r="R1238" s="488"/>
      <c r="S1238" s="488"/>
    </row>
    <row r="1239" spans="2:24" ht="18.75" customHeight="1">
      <c r="B1239" s="292"/>
      <c r="C1239" s="314" t="s">
        <v>223</v>
      </c>
      <c r="D1239" s="310"/>
      <c r="E1239" s="310"/>
      <c r="F1239" s="310"/>
      <c r="G1239" s="310"/>
      <c r="H1239" s="310"/>
      <c r="I1239" s="310"/>
      <c r="J1239" s="310"/>
      <c r="K1239" s="310"/>
      <c r="L1239" s="310"/>
      <c r="M1239" s="310"/>
      <c r="N1239" s="310"/>
      <c r="O1239" s="311"/>
      <c r="P1239" s="312">
        <f t="shared" si="153"/>
        <v>0</v>
      </c>
      <c r="Q1239" s="294"/>
      <c r="R1239" s="488"/>
      <c r="S1239" s="488"/>
    </row>
    <row r="1240" spans="2:24" ht="18.75" customHeight="1">
      <c r="B1240" s="292"/>
      <c r="C1240" s="313" t="s">
        <v>206</v>
      </c>
      <c r="D1240" s="315"/>
      <c r="E1240" s="315"/>
      <c r="F1240" s="315"/>
      <c r="G1240" s="315"/>
      <c r="H1240" s="315"/>
      <c r="I1240" s="315"/>
      <c r="J1240" s="315"/>
      <c r="K1240" s="315"/>
      <c r="L1240" s="315"/>
      <c r="M1240" s="315"/>
      <c r="N1240" s="315"/>
      <c r="O1240" s="316"/>
      <c r="P1240" s="312">
        <f t="shared" si="153"/>
        <v>0</v>
      </c>
      <c r="Q1240" s="294"/>
      <c r="R1240" s="488"/>
      <c r="S1240" s="488"/>
    </row>
    <row r="1241" spans="2:24" ht="18.75" customHeight="1">
      <c r="B1241" s="292"/>
      <c r="C1241" s="313" t="s">
        <v>207</v>
      </c>
      <c r="D1241" s="315"/>
      <c r="E1241" s="315"/>
      <c r="F1241" s="315"/>
      <c r="G1241" s="315"/>
      <c r="H1241" s="315"/>
      <c r="I1241" s="315"/>
      <c r="J1241" s="315"/>
      <c r="K1241" s="315"/>
      <c r="L1241" s="315"/>
      <c r="M1241" s="315"/>
      <c r="N1241" s="315"/>
      <c r="O1241" s="316"/>
      <c r="P1241" s="312">
        <f t="shared" si="153"/>
        <v>0</v>
      </c>
      <c r="Q1241" s="294"/>
      <c r="R1241" s="488"/>
      <c r="S1241" s="488"/>
    </row>
    <row r="1242" spans="2:24" ht="18.75" customHeight="1">
      <c r="B1242" s="292"/>
      <c r="C1242" s="313" t="s">
        <v>209</v>
      </c>
      <c r="D1242" s="315"/>
      <c r="E1242" s="315"/>
      <c r="F1242" s="315"/>
      <c r="G1242" s="315"/>
      <c r="H1242" s="315"/>
      <c r="I1242" s="315"/>
      <c r="J1242" s="315"/>
      <c r="K1242" s="315"/>
      <c r="L1242" s="315"/>
      <c r="M1242" s="315"/>
      <c r="N1242" s="315"/>
      <c r="O1242" s="316"/>
      <c r="P1242" s="312">
        <f t="shared" si="153"/>
        <v>0</v>
      </c>
      <c r="Q1242" s="294"/>
      <c r="R1242" s="488"/>
      <c r="S1242" s="488"/>
    </row>
    <row r="1243" spans="2:24" ht="18.75" customHeight="1">
      <c r="B1243" s="292"/>
      <c r="C1243" s="313" t="s">
        <v>210</v>
      </c>
      <c r="D1243" s="315"/>
      <c r="E1243" s="315"/>
      <c r="F1243" s="315"/>
      <c r="G1243" s="315"/>
      <c r="H1243" s="315"/>
      <c r="I1243" s="315"/>
      <c r="J1243" s="315"/>
      <c r="K1243" s="315"/>
      <c r="L1243" s="315"/>
      <c r="M1243" s="315"/>
      <c r="N1243" s="315"/>
      <c r="O1243" s="316"/>
      <c r="P1243" s="312">
        <f t="shared" si="153"/>
        <v>0</v>
      </c>
      <c r="Q1243" s="294"/>
      <c r="R1243" s="488"/>
      <c r="S1243" s="488"/>
    </row>
    <row r="1244" spans="2:24" ht="18.75" customHeight="1">
      <c r="B1244" s="292"/>
      <c r="C1244" s="313" t="s">
        <v>211</v>
      </c>
      <c r="D1244" s="315"/>
      <c r="E1244" s="315"/>
      <c r="F1244" s="315"/>
      <c r="G1244" s="315"/>
      <c r="H1244" s="315"/>
      <c r="I1244" s="315"/>
      <c r="J1244" s="315"/>
      <c r="K1244" s="315"/>
      <c r="L1244" s="315"/>
      <c r="M1244" s="315"/>
      <c r="N1244" s="315"/>
      <c r="O1244" s="316"/>
      <c r="P1244" s="312">
        <f t="shared" si="153"/>
        <v>0</v>
      </c>
      <c r="Q1244" s="294"/>
      <c r="R1244" s="488"/>
      <c r="S1244" s="488"/>
    </row>
    <row r="1245" spans="2:24" ht="18.75" customHeight="1">
      <c r="B1245" s="292"/>
      <c r="C1245" s="313" t="s">
        <v>212</v>
      </c>
      <c r="D1245" s="315"/>
      <c r="E1245" s="315"/>
      <c r="F1245" s="315"/>
      <c r="G1245" s="315"/>
      <c r="H1245" s="315"/>
      <c r="I1245" s="315"/>
      <c r="J1245" s="315"/>
      <c r="K1245" s="315"/>
      <c r="L1245" s="315"/>
      <c r="M1245" s="315"/>
      <c r="N1245" s="315"/>
      <c r="O1245" s="316"/>
      <c r="P1245" s="312">
        <f t="shared" si="153"/>
        <v>0</v>
      </c>
      <c r="Q1245" s="294"/>
      <c r="R1245" s="488"/>
      <c r="S1245" s="488"/>
    </row>
    <row r="1246" spans="2:24" ht="18.75" customHeight="1">
      <c r="B1246" s="292"/>
      <c r="C1246" s="317" t="s">
        <v>224</v>
      </c>
      <c r="D1246" s="318"/>
      <c r="E1246" s="318"/>
      <c r="F1246" s="318"/>
      <c r="G1246" s="318"/>
      <c r="H1246" s="318"/>
      <c r="I1246" s="318"/>
      <c r="J1246" s="318"/>
      <c r="K1246" s="318"/>
      <c r="L1246" s="318"/>
      <c r="M1246" s="318"/>
      <c r="N1246" s="318"/>
      <c r="O1246" s="319"/>
      <c r="P1246" s="320">
        <f t="shared" si="153"/>
        <v>0</v>
      </c>
      <c r="Q1246" s="294"/>
      <c r="R1246" s="489"/>
      <c r="S1246" s="489"/>
    </row>
    <row r="1247" spans="2:24" ht="18.75" customHeight="1">
      <c r="B1247" s="292"/>
      <c r="C1247" s="321" t="s">
        <v>216</v>
      </c>
      <c r="D1247" s="322">
        <f>SUBTOTAL(9,D1237:D1246)</f>
        <v>0</v>
      </c>
      <c r="E1247" s="322">
        <f t="shared" ref="E1247:O1247" si="154">SUBTOTAL(9,E1237:E1246)</f>
        <v>0</v>
      </c>
      <c r="F1247" s="322">
        <f t="shared" si="154"/>
        <v>0</v>
      </c>
      <c r="G1247" s="322">
        <f t="shared" si="154"/>
        <v>0</v>
      </c>
      <c r="H1247" s="322">
        <f t="shared" si="154"/>
        <v>0</v>
      </c>
      <c r="I1247" s="322">
        <f t="shared" si="154"/>
        <v>0</v>
      </c>
      <c r="J1247" s="322">
        <f t="shared" si="154"/>
        <v>0</v>
      </c>
      <c r="K1247" s="322">
        <f t="shared" si="154"/>
        <v>0</v>
      </c>
      <c r="L1247" s="322">
        <f t="shared" si="154"/>
        <v>0</v>
      </c>
      <c r="M1247" s="322">
        <f t="shared" si="154"/>
        <v>0</v>
      </c>
      <c r="N1247" s="322">
        <f t="shared" si="154"/>
        <v>0</v>
      </c>
      <c r="O1247" s="323">
        <f t="shared" si="154"/>
        <v>0</v>
      </c>
      <c r="P1247" s="324">
        <f t="shared" si="153"/>
        <v>0</v>
      </c>
      <c r="Q1247" s="294"/>
      <c r="R1247" s="490"/>
      <c r="S1247" s="490"/>
    </row>
    <row r="1248" spans="2:24" ht="6" customHeight="1">
      <c r="B1248" s="292"/>
      <c r="C1248" s="294"/>
      <c r="D1248" s="294"/>
      <c r="E1248" s="294"/>
      <c r="F1248" s="294"/>
      <c r="G1248" s="294"/>
      <c r="H1248" s="294"/>
      <c r="I1248" s="294"/>
      <c r="J1248" s="294"/>
      <c r="K1248" s="294"/>
      <c r="L1248" s="294"/>
      <c r="M1248" s="294"/>
      <c r="N1248" s="294"/>
      <c r="O1248" s="294"/>
      <c r="P1248" s="294"/>
      <c r="Q1248" s="294"/>
      <c r="R1248" s="325"/>
      <c r="S1248" s="325"/>
    </row>
    <row r="1249" spans="2:24" ht="18.75" customHeight="1">
      <c r="B1249" s="326"/>
      <c r="C1249" s="313" t="s">
        <v>217</v>
      </c>
      <c r="D1249" s="327"/>
      <c r="E1249" s="327"/>
      <c r="F1249" s="327"/>
      <c r="G1249" s="327"/>
      <c r="H1249" s="327"/>
      <c r="I1249" s="327"/>
      <c r="J1249" s="327"/>
      <c r="K1249" s="327"/>
      <c r="L1249" s="327"/>
      <c r="M1249" s="327"/>
      <c r="N1249" s="327"/>
      <c r="O1249" s="328"/>
      <c r="P1249" s="329">
        <f t="shared" ref="P1249:P1250" si="155">SUM(D1249:O1249)</f>
        <v>0</v>
      </c>
      <c r="Q1249" s="294"/>
      <c r="R1249" s="488"/>
      <c r="S1249" s="488"/>
    </row>
    <row r="1250" spans="2:24" ht="18.75" customHeight="1">
      <c r="B1250" s="326"/>
      <c r="C1250" s="313" t="s">
        <v>218</v>
      </c>
      <c r="D1250" s="327"/>
      <c r="E1250" s="327"/>
      <c r="F1250" s="327"/>
      <c r="G1250" s="327"/>
      <c r="H1250" s="327"/>
      <c r="I1250" s="327"/>
      <c r="J1250" s="327"/>
      <c r="K1250" s="327"/>
      <c r="L1250" s="327"/>
      <c r="M1250" s="327"/>
      <c r="N1250" s="330"/>
      <c r="O1250" s="331"/>
      <c r="P1250" s="332">
        <f t="shared" si="155"/>
        <v>0</v>
      </c>
      <c r="Q1250" s="294"/>
      <c r="R1250" s="489"/>
      <c r="S1250" s="489"/>
    </row>
    <row r="1251" spans="2:24" s="308" customFormat="1" ht="18.75" customHeight="1">
      <c r="B1251" s="301"/>
      <c r="C1251" s="333"/>
      <c r="D1251" s="334"/>
      <c r="E1251" s="334"/>
      <c r="F1251" s="334"/>
      <c r="G1251" s="334"/>
      <c r="H1251" s="334"/>
      <c r="I1251" s="334"/>
      <c r="J1251" s="334"/>
      <c r="K1251" s="334"/>
      <c r="L1251" s="334"/>
      <c r="M1251" s="334"/>
      <c r="N1251" s="491" t="s">
        <v>219</v>
      </c>
      <c r="O1251" s="491"/>
      <c r="P1251" s="335">
        <f>ROUND(IF(P1249*P1250=0,0,P1247/P1249*P1250),2)</f>
        <v>0</v>
      </c>
      <c r="Q1251" s="306"/>
      <c r="R1251" s="492"/>
      <c r="S1251" s="492"/>
      <c r="T1251" s="307"/>
    </row>
    <row r="1252" spans="2:24" ht="30" customHeight="1">
      <c r="C1252" s="294"/>
      <c r="D1252" s="294"/>
      <c r="E1252" s="294"/>
      <c r="F1252" s="294"/>
      <c r="G1252" s="294"/>
      <c r="H1252" s="294"/>
      <c r="I1252" s="294"/>
      <c r="J1252" s="294"/>
      <c r="K1252" s="294"/>
      <c r="L1252" s="294"/>
      <c r="M1252" s="294"/>
      <c r="N1252" s="294"/>
      <c r="O1252" s="294"/>
      <c r="P1252" s="294"/>
      <c r="Q1252" s="294"/>
      <c r="R1252" s="294"/>
      <c r="S1252" s="294"/>
    </row>
    <row r="1253" spans="2:24" ht="18.75" customHeight="1">
      <c r="B1253" s="292"/>
      <c r="C1253" s="293" t="s">
        <v>183</v>
      </c>
      <c r="D1253" s="495"/>
      <c r="E1253" s="495"/>
      <c r="F1253" s="495"/>
      <c r="G1253" s="495"/>
      <c r="H1253" s="495"/>
      <c r="I1253" s="495"/>
      <c r="J1253" s="294"/>
      <c r="K1253" s="294"/>
      <c r="L1253" s="295"/>
      <c r="M1253" s="294"/>
      <c r="N1253" s="294"/>
      <c r="O1253" s="294"/>
      <c r="P1253" s="296"/>
      <c r="Q1253" s="294"/>
      <c r="R1253" s="296"/>
      <c r="S1253" s="296"/>
    </row>
    <row r="1254" spans="2:24" ht="18.75" customHeight="1">
      <c r="B1254" s="292"/>
      <c r="C1254" s="297" t="s">
        <v>184</v>
      </c>
      <c r="D1254" s="488"/>
      <c r="E1254" s="488"/>
      <c r="F1254" s="488"/>
      <c r="G1254" s="488"/>
      <c r="H1254" s="488"/>
      <c r="I1254" s="488"/>
      <c r="J1254" s="294"/>
      <c r="K1254" s="291"/>
      <c r="L1254" s="291"/>
      <c r="M1254" s="291"/>
      <c r="N1254" s="291"/>
      <c r="O1254" s="291"/>
      <c r="P1254" s="291"/>
      <c r="Q1254" s="294"/>
      <c r="R1254" s="496" t="s">
        <v>185</v>
      </c>
      <c r="S1254" s="496"/>
    </row>
    <row r="1255" spans="2:24" ht="18.75" customHeight="1">
      <c r="B1255" s="292"/>
      <c r="C1255" s="297" t="s">
        <v>8</v>
      </c>
      <c r="D1255" s="488"/>
      <c r="E1255" s="488"/>
      <c r="F1255" s="488"/>
      <c r="G1255" s="488"/>
      <c r="H1255" s="488"/>
      <c r="I1255" s="488"/>
      <c r="J1255" s="294"/>
      <c r="K1255" s="291"/>
      <c r="L1255" s="291"/>
      <c r="M1255" s="291"/>
      <c r="N1255" s="291"/>
      <c r="O1255" s="291"/>
      <c r="P1255" s="291"/>
      <c r="Q1255" s="294"/>
      <c r="R1255" s="298" t="s">
        <v>189</v>
      </c>
      <c r="S1255" s="299"/>
    </row>
    <row r="1256" spans="2:24" ht="18.75" customHeight="1">
      <c r="B1256" s="292"/>
      <c r="C1256" s="300" t="s">
        <v>172</v>
      </c>
      <c r="D1256" s="488"/>
      <c r="E1256" s="488"/>
      <c r="F1256" s="488"/>
      <c r="G1256" s="488"/>
      <c r="H1256" s="488"/>
      <c r="I1256" s="488"/>
      <c r="J1256" s="294"/>
      <c r="K1256" s="291"/>
      <c r="L1256" s="291"/>
      <c r="M1256" s="291"/>
      <c r="N1256" s="291"/>
      <c r="O1256" s="291"/>
      <c r="P1256" s="291"/>
      <c r="Q1256" s="294"/>
      <c r="R1256" s="298" t="s">
        <v>191</v>
      </c>
      <c r="S1256" s="299"/>
    </row>
    <row r="1257" spans="2:24" ht="18.75" customHeight="1">
      <c r="B1257" s="292"/>
      <c r="C1257" s="300" t="s">
        <v>193</v>
      </c>
      <c r="D1257" s="493"/>
      <c r="E1257" s="493"/>
      <c r="F1257" s="493"/>
      <c r="G1257" s="493"/>
      <c r="H1257" s="493"/>
      <c r="I1257" s="493"/>
      <c r="J1257" s="294"/>
      <c r="K1257" s="294"/>
      <c r="L1257" s="295"/>
      <c r="M1257" s="294"/>
      <c r="N1257" s="294"/>
      <c r="O1257" s="294"/>
      <c r="P1257" s="296"/>
      <c r="Q1257" s="294"/>
      <c r="R1257" s="298" t="s">
        <v>221</v>
      </c>
      <c r="S1257" s="299"/>
    </row>
    <row r="1258" spans="2:24" ht="12" customHeight="1">
      <c r="B1258" s="292"/>
      <c r="C1258" s="294"/>
      <c r="D1258" s="294"/>
      <c r="E1258" s="294"/>
      <c r="F1258" s="294"/>
      <c r="G1258" s="294"/>
      <c r="H1258" s="294"/>
      <c r="I1258" s="294"/>
      <c r="J1258" s="294"/>
      <c r="K1258" s="294"/>
      <c r="L1258" s="294"/>
      <c r="M1258" s="294"/>
      <c r="N1258" s="294"/>
      <c r="O1258" s="294"/>
      <c r="P1258" s="294"/>
      <c r="Q1258" s="294"/>
      <c r="R1258" s="294"/>
      <c r="S1258" s="294"/>
    </row>
    <row r="1259" spans="2:24" s="308" customFormat="1" ht="18.75" customHeight="1">
      <c r="B1259" s="301"/>
      <c r="C1259" s="302" t="s">
        <v>187</v>
      </c>
      <c r="D1259" s="303"/>
      <c r="E1259" s="303"/>
      <c r="F1259" s="303"/>
      <c r="G1259" s="303"/>
      <c r="H1259" s="303"/>
      <c r="I1259" s="303"/>
      <c r="J1259" s="303"/>
      <c r="K1259" s="303"/>
      <c r="L1259" s="303"/>
      <c r="M1259" s="303"/>
      <c r="N1259" s="303"/>
      <c r="O1259" s="304"/>
      <c r="P1259" s="305" t="s">
        <v>188</v>
      </c>
      <c r="Q1259" s="306"/>
      <c r="R1259" s="494" t="s">
        <v>194</v>
      </c>
      <c r="S1259" s="494"/>
      <c r="T1259" s="307"/>
      <c r="V1259" s="288"/>
      <c r="W1259" s="288"/>
      <c r="X1259" s="288"/>
    </row>
    <row r="1260" spans="2:24" ht="6" customHeight="1">
      <c r="B1260" s="292"/>
      <c r="C1260" s="294"/>
      <c r="D1260" s="294"/>
      <c r="E1260" s="294"/>
      <c r="F1260" s="294"/>
      <c r="G1260" s="294"/>
      <c r="H1260" s="294"/>
      <c r="I1260" s="294"/>
      <c r="J1260" s="294"/>
      <c r="K1260" s="294"/>
      <c r="L1260" s="294"/>
      <c r="M1260" s="294"/>
      <c r="N1260" s="294"/>
      <c r="O1260" s="294"/>
      <c r="P1260" s="294"/>
      <c r="Q1260" s="294"/>
      <c r="R1260" s="294"/>
      <c r="S1260" s="294"/>
    </row>
    <row r="1261" spans="2:24" ht="18.75" customHeight="1">
      <c r="B1261" s="292"/>
      <c r="C1261" s="309" t="s">
        <v>222</v>
      </c>
      <c r="D1261" s="310"/>
      <c r="E1261" s="310"/>
      <c r="F1261" s="310"/>
      <c r="G1261" s="310"/>
      <c r="H1261" s="310"/>
      <c r="I1261" s="310"/>
      <c r="J1261" s="310"/>
      <c r="K1261" s="310"/>
      <c r="L1261" s="310"/>
      <c r="M1261" s="310"/>
      <c r="N1261" s="310"/>
      <c r="O1261" s="311"/>
      <c r="P1261" s="312">
        <f>SUM(D1261:O1261)</f>
        <v>0</v>
      </c>
      <c r="Q1261" s="294"/>
      <c r="R1261" s="488"/>
      <c r="S1261" s="488"/>
    </row>
    <row r="1262" spans="2:24" ht="18.75" customHeight="1">
      <c r="B1262" s="292"/>
      <c r="C1262" s="313" t="s">
        <v>196</v>
      </c>
      <c r="D1262" s="155"/>
      <c r="E1262" s="155"/>
      <c r="F1262" s="155"/>
      <c r="G1262" s="155"/>
      <c r="H1262" s="155"/>
      <c r="I1262" s="155"/>
      <c r="J1262" s="155"/>
      <c r="K1262" s="155"/>
      <c r="L1262" s="155"/>
      <c r="M1262" s="155"/>
      <c r="N1262" s="155"/>
      <c r="O1262" s="156"/>
      <c r="P1262" s="312">
        <f t="shared" ref="P1262:P1271" si="156">SUM(D1262:O1262)</f>
        <v>0</v>
      </c>
      <c r="Q1262" s="294"/>
      <c r="R1262" s="488"/>
      <c r="S1262" s="488"/>
    </row>
    <row r="1263" spans="2:24" ht="18.75" customHeight="1">
      <c r="B1263" s="292"/>
      <c r="C1263" s="314" t="s">
        <v>223</v>
      </c>
      <c r="D1263" s="310"/>
      <c r="E1263" s="310"/>
      <c r="F1263" s="310"/>
      <c r="G1263" s="310"/>
      <c r="H1263" s="310"/>
      <c r="I1263" s="310"/>
      <c r="J1263" s="310"/>
      <c r="K1263" s="310"/>
      <c r="L1263" s="310"/>
      <c r="M1263" s="310"/>
      <c r="N1263" s="310"/>
      <c r="O1263" s="311"/>
      <c r="P1263" s="312">
        <f t="shared" si="156"/>
        <v>0</v>
      </c>
      <c r="Q1263" s="294"/>
      <c r="R1263" s="488"/>
      <c r="S1263" s="488"/>
    </row>
    <row r="1264" spans="2:24" ht="18.75" customHeight="1">
      <c r="B1264" s="292"/>
      <c r="C1264" s="313" t="s">
        <v>206</v>
      </c>
      <c r="D1264" s="315"/>
      <c r="E1264" s="315"/>
      <c r="F1264" s="315"/>
      <c r="G1264" s="315"/>
      <c r="H1264" s="315"/>
      <c r="I1264" s="315"/>
      <c r="J1264" s="315"/>
      <c r="K1264" s="315"/>
      <c r="L1264" s="315"/>
      <c r="M1264" s="315"/>
      <c r="N1264" s="315"/>
      <c r="O1264" s="316"/>
      <c r="P1264" s="312">
        <f t="shared" si="156"/>
        <v>0</v>
      </c>
      <c r="Q1264" s="294"/>
      <c r="R1264" s="488"/>
      <c r="S1264" s="488"/>
    </row>
    <row r="1265" spans="2:20" ht="18.75" customHeight="1">
      <c r="B1265" s="292"/>
      <c r="C1265" s="313" t="s">
        <v>207</v>
      </c>
      <c r="D1265" s="315"/>
      <c r="E1265" s="315"/>
      <c r="F1265" s="315"/>
      <c r="G1265" s="315"/>
      <c r="H1265" s="315"/>
      <c r="I1265" s="315"/>
      <c r="J1265" s="315"/>
      <c r="K1265" s="315"/>
      <c r="L1265" s="315"/>
      <c r="M1265" s="315"/>
      <c r="N1265" s="315"/>
      <c r="O1265" s="316"/>
      <c r="P1265" s="312">
        <f t="shared" si="156"/>
        <v>0</v>
      </c>
      <c r="Q1265" s="294"/>
      <c r="R1265" s="488"/>
      <c r="S1265" s="488"/>
    </row>
    <row r="1266" spans="2:20" ht="18.75" customHeight="1">
      <c r="B1266" s="292"/>
      <c r="C1266" s="313" t="s">
        <v>209</v>
      </c>
      <c r="D1266" s="315"/>
      <c r="E1266" s="315"/>
      <c r="F1266" s="315"/>
      <c r="G1266" s="315"/>
      <c r="H1266" s="315"/>
      <c r="I1266" s="315"/>
      <c r="J1266" s="315"/>
      <c r="K1266" s="315"/>
      <c r="L1266" s="315"/>
      <c r="M1266" s="315"/>
      <c r="N1266" s="315"/>
      <c r="O1266" s="316"/>
      <c r="P1266" s="312">
        <f t="shared" si="156"/>
        <v>0</v>
      </c>
      <c r="Q1266" s="294"/>
      <c r="R1266" s="488"/>
      <c r="S1266" s="488"/>
    </row>
    <row r="1267" spans="2:20" ht="18.75" customHeight="1">
      <c r="B1267" s="292"/>
      <c r="C1267" s="313" t="s">
        <v>210</v>
      </c>
      <c r="D1267" s="315"/>
      <c r="E1267" s="315"/>
      <c r="F1267" s="315"/>
      <c r="G1267" s="315"/>
      <c r="H1267" s="315"/>
      <c r="I1267" s="315"/>
      <c r="J1267" s="315"/>
      <c r="K1267" s="315"/>
      <c r="L1267" s="315"/>
      <c r="M1267" s="315"/>
      <c r="N1267" s="315"/>
      <c r="O1267" s="316"/>
      <c r="P1267" s="312">
        <f t="shared" si="156"/>
        <v>0</v>
      </c>
      <c r="Q1267" s="294"/>
      <c r="R1267" s="488"/>
      <c r="S1267" s="488"/>
    </row>
    <row r="1268" spans="2:20" ht="18.75" customHeight="1">
      <c r="B1268" s="292"/>
      <c r="C1268" s="313" t="s">
        <v>211</v>
      </c>
      <c r="D1268" s="315"/>
      <c r="E1268" s="315"/>
      <c r="F1268" s="315"/>
      <c r="G1268" s="315"/>
      <c r="H1268" s="315"/>
      <c r="I1268" s="315"/>
      <c r="J1268" s="315"/>
      <c r="K1268" s="315"/>
      <c r="L1268" s="315"/>
      <c r="M1268" s="315"/>
      <c r="N1268" s="315"/>
      <c r="O1268" s="316"/>
      <c r="P1268" s="312">
        <f t="shared" si="156"/>
        <v>0</v>
      </c>
      <c r="Q1268" s="294"/>
      <c r="R1268" s="488"/>
      <c r="S1268" s="488"/>
    </row>
    <row r="1269" spans="2:20" ht="18.75" customHeight="1">
      <c r="B1269" s="292"/>
      <c r="C1269" s="313" t="s">
        <v>212</v>
      </c>
      <c r="D1269" s="315"/>
      <c r="E1269" s="315"/>
      <c r="F1269" s="315"/>
      <c r="G1269" s="315"/>
      <c r="H1269" s="315"/>
      <c r="I1269" s="315"/>
      <c r="J1269" s="315"/>
      <c r="K1269" s="315"/>
      <c r="L1269" s="315"/>
      <c r="M1269" s="315"/>
      <c r="N1269" s="315"/>
      <c r="O1269" s="316"/>
      <c r="P1269" s="312">
        <f t="shared" si="156"/>
        <v>0</v>
      </c>
      <c r="Q1269" s="294"/>
      <c r="R1269" s="488"/>
      <c r="S1269" s="488"/>
    </row>
    <row r="1270" spans="2:20" ht="18.75" customHeight="1">
      <c r="B1270" s="292"/>
      <c r="C1270" s="317" t="s">
        <v>224</v>
      </c>
      <c r="D1270" s="318"/>
      <c r="E1270" s="318"/>
      <c r="F1270" s="318"/>
      <c r="G1270" s="318"/>
      <c r="H1270" s="318"/>
      <c r="I1270" s="318"/>
      <c r="J1270" s="318"/>
      <c r="K1270" s="318"/>
      <c r="L1270" s="318"/>
      <c r="M1270" s="318"/>
      <c r="N1270" s="318"/>
      <c r="O1270" s="319"/>
      <c r="P1270" s="320">
        <f t="shared" si="156"/>
        <v>0</v>
      </c>
      <c r="Q1270" s="294"/>
      <c r="R1270" s="489"/>
      <c r="S1270" s="489"/>
    </row>
    <row r="1271" spans="2:20" ht="18.75" customHeight="1">
      <c r="B1271" s="292"/>
      <c r="C1271" s="321" t="s">
        <v>216</v>
      </c>
      <c r="D1271" s="322">
        <f>SUBTOTAL(9,D1261:D1270)</f>
        <v>0</v>
      </c>
      <c r="E1271" s="322">
        <f t="shared" ref="E1271:O1271" si="157">SUBTOTAL(9,E1261:E1270)</f>
        <v>0</v>
      </c>
      <c r="F1271" s="322">
        <f t="shared" si="157"/>
        <v>0</v>
      </c>
      <c r="G1271" s="322">
        <f t="shared" si="157"/>
        <v>0</v>
      </c>
      <c r="H1271" s="322">
        <f t="shared" si="157"/>
        <v>0</v>
      </c>
      <c r="I1271" s="322">
        <f t="shared" si="157"/>
        <v>0</v>
      </c>
      <c r="J1271" s="322">
        <f t="shared" si="157"/>
        <v>0</v>
      </c>
      <c r="K1271" s="322">
        <f t="shared" si="157"/>
        <v>0</v>
      </c>
      <c r="L1271" s="322">
        <f t="shared" si="157"/>
        <v>0</v>
      </c>
      <c r="M1271" s="322">
        <f t="shared" si="157"/>
        <v>0</v>
      </c>
      <c r="N1271" s="322">
        <f t="shared" si="157"/>
        <v>0</v>
      </c>
      <c r="O1271" s="323">
        <f t="shared" si="157"/>
        <v>0</v>
      </c>
      <c r="P1271" s="324">
        <f t="shared" si="156"/>
        <v>0</v>
      </c>
      <c r="Q1271" s="294"/>
      <c r="R1271" s="490"/>
      <c r="S1271" s="490"/>
    </row>
    <row r="1272" spans="2:20" ht="6" customHeight="1">
      <c r="B1272" s="292"/>
      <c r="C1272" s="294"/>
      <c r="D1272" s="294"/>
      <c r="E1272" s="294"/>
      <c r="F1272" s="294"/>
      <c r="G1272" s="294"/>
      <c r="H1272" s="294"/>
      <c r="I1272" s="294"/>
      <c r="J1272" s="294"/>
      <c r="K1272" s="294"/>
      <c r="L1272" s="294"/>
      <c r="M1272" s="294"/>
      <c r="N1272" s="294"/>
      <c r="O1272" s="294"/>
      <c r="P1272" s="294"/>
      <c r="Q1272" s="294"/>
      <c r="R1272" s="325"/>
      <c r="S1272" s="325"/>
    </row>
    <row r="1273" spans="2:20" ht="18.75" customHeight="1">
      <c r="B1273" s="326"/>
      <c r="C1273" s="313" t="s">
        <v>217</v>
      </c>
      <c r="D1273" s="327"/>
      <c r="E1273" s="327"/>
      <c r="F1273" s="327"/>
      <c r="G1273" s="327"/>
      <c r="H1273" s="327"/>
      <c r="I1273" s="327"/>
      <c r="J1273" s="327"/>
      <c r="K1273" s="327"/>
      <c r="L1273" s="327"/>
      <c r="M1273" s="327"/>
      <c r="N1273" s="327"/>
      <c r="O1273" s="328"/>
      <c r="P1273" s="329">
        <f t="shared" ref="P1273:P1274" si="158">SUM(D1273:O1273)</f>
        <v>0</v>
      </c>
      <c r="Q1273" s="294"/>
      <c r="R1273" s="488"/>
      <c r="S1273" s="488"/>
    </row>
    <row r="1274" spans="2:20" ht="18.75" customHeight="1">
      <c r="B1274" s="326"/>
      <c r="C1274" s="313" t="s">
        <v>218</v>
      </c>
      <c r="D1274" s="327"/>
      <c r="E1274" s="327"/>
      <c r="F1274" s="327"/>
      <c r="G1274" s="327"/>
      <c r="H1274" s="327"/>
      <c r="I1274" s="327"/>
      <c r="J1274" s="327"/>
      <c r="K1274" s="327"/>
      <c r="L1274" s="327"/>
      <c r="M1274" s="327"/>
      <c r="N1274" s="330"/>
      <c r="O1274" s="331"/>
      <c r="P1274" s="332">
        <f t="shared" si="158"/>
        <v>0</v>
      </c>
      <c r="Q1274" s="294"/>
      <c r="R1274" s="489"/>
      <c r="S1274" s="489"/>
    </row>
    <row r="1275" spans="2:20" s="308" customFormat="1" ht="18.75" customHeight="1">
      <c r="B1275" s="301"/>
      <c r="C1275" s="333"/>
      <c r="D1275" s="334"/>
      <c r="E1275" s="334"/>
      <c r="F1275" s="334"/>
      <c r="G1275" s="334"/>
      <c r="H1275" s="334"/>
      <c r="I1275" s="334"/>
      <c r="J1275" s="334"/>
      <c r="K1275" s="334"/>
      <c r="L1275" s="334"/>
      <c r="M1275" s="334"/>
      <c r="N1275" s="491" t="s">
        <v>219</v>
      </c>
      <c r="O1275" s="491"/>
      <c r="P1275" s="335">
        <f>ROUND(IF(P1273*P1274=0,0,P1271/P1273*P1274),2)</f>
        <v>0</v>
      </c>
      <c r="Q1275" s="306"/>
      <c r="R1275" s="492"/>
      <c r="S1275" s="492"/>
      <c r="T1275" s="307"/>
    </row>
    <row r="1276" spans="2:20" ht="30" customHeight="1">
      <c r="C1276" s="294"/>
      <c r="D1276" s="294"/>
      <c r="E1276" s="294"/>
      <c r="F1276" s="294"/>
      <c r="G1276" s="294"/>
      <c r="H1276" s="294"/>
      <c r="I1276" s="294"/>
      <c r="J1276" s="294"/>
      <c r="K1276" s="294"/>
      <c r="L1276" s="294"/>
      <c r="M1276" s="294"/>
      <c r="N1276" s="294"/>
      <c r="O1276" s="294"/>
      <c r="P1276" s="294"/>
      <c r="Q1276" s="294"/>
      <c r="R1276" s="294"/>
      <c r="S1276" s="294"/>
    </row>
    <row r="1277" spans="2:20" ht="18.75" customHeight="1">
      <c r="B1277" s="292"/>
      <c r="C1277" s="293" t="s">
        <v>183</v>
      </c>
      <c r="D1277" s="495"/>
      <c r="E1277" s="495"/>
      <c r="F1277" s="495"/>
      <c r="G1277" s="495"/>
      <c r="H1277" s="495"/>
      <c r="I1277" s="495"/>
      <c r="J1277" s="294"/>
      <c r="K1277" s="294"/>
      <c r="L1277" s="295"/>
      <c r="M1277" s="294"/>
      <c r="N1277" s="294"/>
      <c r="O1277" s="294"/>
      <c r="P1277" s="296"/>
      <c r="Q1277" s="294"/>
      <c r="R1277" s="296"/>
      <c r="S1277" s="296"/>
    </row>
    <row r="1278" spans="2:20" ht="18.75" customHeight="1">
      <c r="B1278" s="292"/>
      <c r="C1278" s="297" t="s">
        <v>184</v>
      </c>
      <c r="D1278" s="488"/>
      <c r="E1278" s="488"/>
      <c r="F1278" s="488"/>
      <c r="G1278" s="488"/>
      <c r="H1278" s="488"/>
      <c r="I1278" s="488"/>
      <c r="J1278" s="294"/>
      <c r="K1278" s="291"/>
      <c r="L1278" s="291"/>
      <c r="M1278" s="291"/>
      <c r="N1278" s="291"/>
      <c r="O1278" s="291"/>
      <c r="P1278" s="291"/>
      <c r="Q1278" s="294"/>
      <c r="R1278" s="496" t="s">
        <v>185</v>
      </c>
      <c r="S1278" s="496"/>
    </row>
    <row r="1279" spans="2:20" ht="18.75" customHeight="1">
      <c r="B1279" s="292"/>
      <c r="C1279" s="297" t="s">
        <v>8</v>
      </c>
      <c r="D1279" s="488"/>
      <c r="E1279" s="488"/>
      <c r="F1279" s="488"/>
      <c r="G1279" s="488"/>
      <c r="H1279" s="488"/>
      <c r="I1279" s="488"/>
      <c r="J1279" s="294"/>
      <c r="K1279" s="291"/>
      <c r="L1279" s="291"/>
      <c r="M1279" s="291"/>
      <c r="N1279" s="291"/>
      <c r="O1279" s="291"/>
      <c r="P1279" s="291"/>
      <c r="Q1279" s="294"/>
      <c r="R1279" s="298" t="s">
        <v>189</v>
      </c>
      <c r="S1279" s="299"/>
    </row>
    <row r="1280" spans="2:20" ht="18.75" customHeight="1">
      <c r="B1280" s="292"/>
      <c r="C1280" s="300" t="s">
        <v>172</v>
      </c>
      <c r="D1280" s="488"/>
      <c r="E1280" s="488"/>
      <c r="F1280" s="488"/>
      <c r="G1280" s="488"/>
      <c r="H1280" s="488"/>
      <c r="I1280" s="488"/>
      <c r="J1280" s="294"/>
      <c r="K1280" s="291"/>
      <c r="L1280" s="291"/>
      <c r="M1280" s="291"/>
      <c r="N1280" s="291"/>
      <c r="O1280" s="291"/>
      <c r="P1280" s="291"/>
      <c r="Q1280" s="294"/>
      <c r="R1280" s="298" t="s">
        <v>191</v>
      </c>
      <c r="S1280" s="299"/>
    </row>
    <row r="1281" spans="2:24" ht="18.75" customHeight="1">
      <c r="B1281" s="292"/>
      <c r="C1281" s="300" t="s">
        <v>193</v>
      </c>
      <c r="D1281" s="493"/>
      <c r="E1281" s="493"/>
      <c r="F1281" s="493"/>
      <c r="G1281" s="493"/>
      <c r="H1281" s="493"/>
      <c r="I1281" s="493"/>
      <c r="J1281" s="294"/>
      <c r="K1281" s="294"/>
      <c r="L1281" s="295"/>
      <c r="M1281" s="294"/>
      <c r="N1281" s="294"/>
      <c r="O1281" s="294"/>
      <c r="P1281" s="296"/>
      <c r="Q1281" s="294"/>
      <c r="R1281" s="298" t="s">
        <v>221</v>
      </c>
      <c r="S1281" s="299"/>
    </row>
    <row r="1282" spans="2:24" ht="12" customHeight="1">
      <c r="B1282" s="292"/>
      <c r="C1282" s="294"/>
      <c r="D1282" s="294"/>
      <c r="E1282" s="294"/>
      <c r="F1282" s="294"/>
      <c r="G1282" s="294"/>
      <c r="H1282" s="294"/>
      <c r="I1282" s="294"/>
      <c r="J1282" s="294"/>
      <c r="K1282" s="294"/>
      <c r="L1282" s="294"/>
      <c r="M1282" s="294"/>
      <c r="N1282" s="294"/>
      <c r="O1282" s="294"/>
      <c r="P1282" s="294"/>
      <c r="Q1282" s="294"/>
      <c r="R1282" s="294"/>
      <c r="S1282" s="294"/>
    </row>
    <row r="1283" spans="2:24" s="308" customFormat="1" ht="18.75" customHeight="1">
      <c r="B1283" s="301"/>
      <c r="C1283" s="302" t="s">
        <v>187</v>
      </c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4"/>
      <c r="P1283" s="305" t="s">
        <v>188</v>
      </c>
      <c r="Q1283" s="306"/>
      <c r="R1283" s="494" t="s">
        <v>194</v>
      </c>
      <c r="S1283" s="494"/>
      <c r="T1283" s="307"/>
      <c r="V1283" s="288"/>
      <c r="W1283" s="288"/>
      <c r="X1283" s="288"/>
    </row>
    <row r="1284" spans="2:24" ht="6" customHeight="1">
      <c r="B1284" s="292"/>
      <c r="C1284" s="294"/>
      <c r="D1284" s="294"/>
      <c r="E1284" s="294"/>
      <c r="F1284" s="294"/>
      <c r="G1284" s="294"/>
      <c r="H1284" s="294"/>
      <c r="I1284" s="294"/>
      <c r="J1284" s="294"/>
      <c r="K1284" s="294"/>
      <c r="L1284" s="294"/>
      <c r="M1284" s="294"/>
      <c r="N1284" s="294"/>
      <c r="O1284" s="294"/>
      <c r="P1284" s="294"/>
      <c r="Q1284" s="294"/>
      <c r="R1284" s="294"/>
      <c r="S1284" s="294"/>
    </row>
    <row r="1285" spans="2:24" ht="18.75" customHeight="1">
      <c r="B1285" s="292"/>
      <c r="C1285" s="309" t="s">
        <v>222</v>
      </c>
      <c r="D1285" s="310"/>
      <c r="E1285" s="310"/>
      <c r="F1285" s="310"/>
      <c r="G1285" s="310"/>
      <c r="H1285" s="310"/>
      <c r="I1285" s="310"/>
      <c r="J1285" s="310"/>
      <c r="K1285" s="310"/>
      <c r="L1285" s="310"/>
      <c r="M1285" s="310"/>
      <c r="N1285" s="310"/>
      <c r="O1285" s="311"/>
      <c r="P1285" s="312">
        <f>SUM(D1285:O1285)</f>
        <v>0</v>
      </c>
      <c r="Q1285" s="294"/>
      <c r="R1285" s="488"/>
      <c r="S1285" s="488"/>
    </row>
    <row r="1286" spans="2:24" ht="18.75" customHeight="1">
      <c r="B1286" s="292"/>
      <c r="C1286" s="313" t="s">
        <v>196</v>
      </c>
      <c r="D1286" s="155"/>
      <c r="E1286" s="155"/>
      <c r="F1286" s="155"/>
      <c r="G1286" s="155"/>
      <c r="H1286" s="155"/>
      <c r="I1286" s="155"/>
      <c r="J1286" s="155"/>
      <c r="K1286" s="155"/>
      <c r="L1286" s="155"/>
      <c r="M1286" s="155"/>
      <c r="N1286" s="155"/>
      <c r="O1286" s="156"/>
      <c r="P1286" s="312">
        <f t="shared" ref="P1286:P1295" si="159">SUM(D1286:O1286)</f>
        <v>0</v>
      </c>
      <c r="Q1286" s="294"/>
      <c r="R1286" s="488"/>
      <c r="S1286" s="488"/>
    </row>
    <row r="1287" spans="2:24" ht="18.75" customHeight="1">
      <c r="B1287" s="292"/>
      <c r="C1287" s="314" t="s">
        <v>223</v>
      </c>
      <c r="D1287" s="310"/>
      <c r="E1287" s="310"/>
      <c r="F1287" s="310"/>
      <c r="G1287" s="310"/>
      <c r="H1287" s="310"/>
      <c r="I1287" s="310"/>
      <c r="J1287" s="310"/>
      <c r="K1287" s="310"/>
      <c r="L1287" s="310"/>
      <c r="M1287" s="310"/>
      <c r="N1287" s="310"/>
      <c r="O1287" s="311"/>
      <c r="P1287" s="312">
        <f t="shared" si="159"/>
        <v>0</v>
      </c>
      <c r="Q1287" s="294"/>
      <c r="R1287" s="488"/>
      <c r="S1287" s="488"/>
    </row>
    <row r="1288" spans="2:24" ht="18.75" customHeight="1">
      <c r="B1288" s="292"/>
      <c r="C1288" s="313" t="s">
        <v>206</v>
      </c>
      <c r="D1288" s="315"/>
      <c r="E1288" s="315"/>
      <c r="F1288" s="315"/>
      <c r="G1288" s="315"/>
      <c r="H1288" s="315"/>
      <c r="I1288" s="315"/>
      <c r="J1288" s="315"/>
      <c r="K1288" s="315"/>
      <c r="L1288" s="315"/>
      <c r="M1288" s="315"/>
      <c r="N1288" s="315"/>
      <c r="O1288" s="316"/>
      <c r="P1288" s="312">
        <f t="shared" si="159"/>
        <v>0</v>
      </c>
      <c r="Q1288" s="294"/>
      <c r="R1288" s="488"/>
      <c r="S1288" s="488"/>
    </row>
    <row r="1289" spans="2:24" ht="18.75" customHeight="1">
      <c r="B1289" s="292"/>
      <c r="C1289" s="313" t="s">
        <v>207</v>
      </c>
      <c r="D1289" s="315"/>
      <c r="E1289" s="315"/>
      <c r="F1289" s="315"/>
      <c r="G1289" s="315"/>
      <c r="H1289" s="315"/>
      <c r="I1289" s="315"/>
      <c r="J1289" s="315"/>
      <c r="K1289" s="315"/>
      <c r="L1289" s="315"/>
      <c r="M1289" s="315"/>
      <c r="N1289" s="315"/>
      <c r="O1289" s="316"/>
      <c r="P1289" s="312">
        <f t="shared" si="159"/>
        <v>0</v>
      </c>
      <c r="Q1289" s="294"/>
      <c r="R1289" s="488"/>
      <c r="S1289" s="488"/>
    </row>
    <row r="1290" spans="2:24" ht="18.75" customHeight="1">
      <c r="B1290" s="292"/>
      <c r="C1290" s="313" t="s">
        <v>209</v>
      </c>
      <c r="D1290" s="315"/>
      <c r="E1290" s="315"/>
      <c r="F1290" s="315"/>
      <c r="G1290" s="315"/>
      <c r="H1290" s="315"/>
      <c r="I1290" s="315"/>
      <c r="J1290" s="315"/>
      <c r="K1290" s="315"/>
      <c r="L1290" s="315"/>
      <c r="M1290" s="315"/>
      <c r="N1290" s="315"/>
      <c r="O1290" s="316"/>
      <c r="P1290" s="312">
        <f t="shared" si="159"/>
        <v>0</v>
      </c>
      <c r="Q1290" s="294"/>
      <c r="R1290" s="488"/>
      <c r="S1290" s="488"/>
    </row>
    <row r="1291" spans="2:24" ht="18.75" customHeight="1">
      <c r="B1291" s="292"/>
      <c r="C1291" s="313" t="s">
        <v>210</v>
      </c>
      <c r="D1291" s="315"/>
      <c r="E1291" s="315"/>
      <c r="F1291" s="315"/>
      <c r="G1291" s="315"/>
      <c r="H1291" s="315"/>
      <c r="I1291" s="315"/>
      <c r="J1291" s="315"/>
      <c r="K1291" s="315"/>
      <c r="L1291" s="315"/>
      <c r="M1291" s="315"/>
      <c r="N1291" s="315"/>
      <c r="O1291" s="316"/>
      <c r="P1291" s="312">
        <f t="shared" si="159"/>
        <v>0</v>
      </c>
      <c r="Q1291" s="294"/>
      <c r="R1291" s="488"/>
      <c r="S1291" s="488"/>
    </row>
    <row r="1292" spans="2:24" ht="18.75" customHeight="1">
      <c r="B1292" s="292"/>
      <c r="C1292" s="313" t="s">
        <v>211</v>
      </c>
      <c r="D1292" s="315"/>
      <c r="E1292" s="315"/>
      <c r="F1292" s="315"/>
      <c r="G1292" s="315"/>
      <c r="H1292" s="315"/>
      <c r="I1292" s="315"/>
      <c r="J1292" s="315"/>
      <c r="K1292" s="315"/>
      <c r="L1292" s="315"/>
      <c r="M1292" s="315"/>
      <c r="N1292" s="315"/>
      <c r="O1292" s="316"/>
      <c r="P1292" s="312">
        <f t="shared" si="159"/>
        <v>0</v>
      </c>
      <c r="Q1292" s="294"/>
      <c r="R1292" s="488"/>
      <c r="S1292" s="488"/>
    </row>
    <row r="1293" spans="2:24" ht="18.75" customHeight="1">
      <c r="B1293" s="292"/>
      <c r="C1293" s="313" t="s">
        <v>212</v>
      </c>
      <c r="D1293" s="315"/>
      <c r="E1293" s="315"/>
      <c r="F1293" s="315"/>
      <c r="G1293" s="315"/>
      <c r="H1293" s="315"/>
      <c r="I1293" s="315"/>
      <c r="J1293" s="315"/>
      <c r="K1293" s="315"/>
      <c r="L1293" s="315"/>
      <c r="M1293" s="315"/>
      <c r="N1293" s="315"/>
      <c r="O1293" s="316"/>
      <c r="P1293" s="312">
        <f t="shared" si="159"/>
        <v>0</v>
      </c>
      <c r="Q1293" s="294"/>
      <c r="R1293" s="488"/>
      <c r="S1293" s="488"/>
    </row>
    <row r="1294" spans="2:24" ht="18.75" customHeight="1">
      <c r="B1294" s="292"/>
      <c r="C1294" s="317" t="s">
        <v>224</v>
      </c>
      <c r="D1294" s="318"/>
      <c r="E1294" s="318"/>
      <c r="F1294" s="318"/>
      <c r="G1294" s="318"/>
      <c r="H1294" s="318"/>
      <c r="I1294" s="318"/>
      <c r="J1294" s="318"/>
      <c r="K1294" s="318"/>
      <c r="L1294" s="318"/>
      <c r="M1294" s="318"/>
      <c r="N1294" s="318"/>
      <c r="O1294" s="319"/>
      <c r="P1294" s="320">
        <f t="shared" si="159"/>
        <v>0</v>
      </c>
      <c r="Q1294" s="294"/>
      <c r="R1294" s="489"/>
      <c r="S1294" s="489"/>
    </row>
    <row r="1295" spans="2:24" ht="18.75" customHeight="1">
      <c r="B1295" s="292"/>
      <c r="C1295" s="321" t="s">
        <v>216</v>
      </c>
      <c r="D1295" s="322">
        <f>SUBTOTAL(9,D1285:D1294)</f>
        <v>0</v>
      </c>
      <c r="E1295" s="322">
        <f t="shared" ref="E1295:O1295" si="160">SUBTOTAL(9,E1285:E1294)</f>
        <v>0</v>
      </c>
      <c r="F1295" s="322">
        <f t="shared" si="160"/>
        <v>0</v>
      </c>
      <c r="G1295" s="322">
        <f t="shared" si="160"/>
        <v>0</v>
      </c>
      <c r="H1295" s="322">
        <f t="shared" si="160"/>
        <v>0</v>
      </c>
      <c r="I1295" s="322">
        <f t="shared" si="160"/>
        <v>0</v>
      </c>
      <c r="J1295" s="322">
        <f t="shared" si="160"/>
        <v>0</v>
      </c>
      <c r="K1295" s="322">
        <f t="shared" si="160"/>
        <v>0</v>
      </c>
      <c r="L1295" s="322">
        <f t="shared" si="160"/>
        <v>0</v>
      </c>
      <c r="M1295" s="322">
        <f t="shared" si="160"/>
        <v>0</v>
      </c>
      <c r="N1295" s="322">
        <f t="shared" si="160"/>
        <v>0</v>
      </c>
      <c r="O1295" s="323">
        <f t="shared" si="160"/>
        <v>0</v>
      </c>
      <c r="P1295" s="324">
        <f t="shared" si="159"/>
        <v>0</v>
      </c>
      <c r="Q1295" s="294"/>
      <c r="R1295" s="490"/>
      <c r="S1295" s="490"/>
    </row>
    <row r="1296" spans="2:24" ht="6" customHeight="1">
      <c r="B1296" s="292"/>
      <c r="C1296" s="294"/>
      <c r="D1296" s="294"/>
      <c r="E1296" s="294"/>
      <c r="F1296" s="294"/>
      <c r="G1296" s="294"/>
      <c r="H1296" s="294"/>
      <c r="I1296" s="294"/>
      <c r="J1296" s="294"/>
      <c r="K1296" s="294"/>
      <c r="L1296" s="294"/>
      <c r="M1296" s="294"/>
      <c r="N1296" s="294"/>
      <c r="O1296" s="294"/>
      <c r="P1296" s="294"/>
      <c r="Q1296" s="294"/>
      <c r="R1296" s="325"/>
      <c r="S1296" s="325"/>
    </row>
    <row r="1297" spans="2:24" ht="18.75" customHeight="1">
      <c r="B1297" s="326"/>
      <c r="C1297" s="313" t="s">
        <v>217</v>
      </c>
      <c r="D1297" s="327"/>
      <c r="E1297" s="327"/>
      <c r="F1297" s="327"/>
      <c r="G1297" s="327"/>
      <c r="H1297" s="327"/>
      <c r="I1297" s="327"/>
      <c r="J1297" s="327"/>
      <c r="K1297" s="327"/>
      <c r="L1297" s="327"/>
      <c r="M1297" s="327"/>
      <c r="N1297" s="327"/>
      <c r="O1297" s="328"/>
      <c r="P1297" s="329">
        <f t="shared" ref="P1297:P1298" si="161">SUM(D1297:O1297)</f>
        <v>0</v>
      </c>
      <c r="Q1297" s="294"/>
      <c r="R1297" s="488"/>
      <c r="S1297" s="488"/>
    </row>
    <row r="1298" spans="2:24" ht="18.75" customHeight="1">
      <c r="B1298" s="326"/>
      <c r="C1298" s="313" t="s">
        <v>218</v>
      </c>
      <c r="D1298" s="327"/>
      <c r="E1298" s="327"/>
      <c r="F1298" s="327"/>
      <c r="G1298" s="327"/>
      <c r="H1298" s="327"/>
      <c r="I1298" s="327"/>
      <c r="J1298" s="327"/>
      <c r="K1298" s="327"/>
      <c r="L1298" s="327"/>
      <c r="M1298" s="327"/>
      <c r="N1298" s="330"/>
      <c r="O1298" s="331"/>
      <c r="P1298" s="332">
        <f t="shared" si="161"/>
        <v>0</v>
      </c>
      <c r="Q1298" s="294"/>
      <c r="R1298" s="489"/>
      <c r="S1298" s="489"/>
    </row>
    <row r="1299" spans="2:24" s="308" customFormat="1" ht="18.75" customHeight="1">
      <c r="B1299" s="301"/>
      <c r="C1299" s="333"/>
      <c r="D1299" s="334"/>
      <c r="E1299" s="334"/>
      <c r="F1299" s="334"/>
      <c r="G1299" s="334"/>
      <c r="H1299" s="334"/>
      <c r="I1299" s="334"/>
      <c r="J1299" s="334"/>
      <c r="K1299" s="334"/>
      <c r="L1299" s="334"/>
      <c r="M1299" s="334"/>
      <c r="N1299" s="491" t="s">
        <v>219</v>
      </c>
      <c r="O1299" s="491"/>
      <c r="P1299" s="335">
        <f>ROUND(IF(P1297*P1298=0,0,P1295/P1297*P1298),2)</f>
        <v>0</v>
      </c>
      <c r="Q1299" s="306"/>
      <c r="R1299" s="492"/>
      <c r="S1299" s="492"/>
      <c r="T1299" s="307"/>
    </row>
    <row r="1300" spans="2:24" ht="30" customHeight="1">
      <c r="C1300" s="294"/>
      <c r="D1300" s="294"/>
      <c r="E1300" s="294"/>
      <c r="F1300" s="294"/>
      <c r="G1300" s="294"/>
      <c r="H1300" s="294"/>
      <c r="I1300" s="294"/>
      <c r="J1300" s="294"/>
      <c r="K1300" s="294"/>
      <c r="L1300" s="294"/>
      <c r="M1300" s="294"/>
      <c r="N1300" s="294"/>
      <c r="O1300" s="294"/>
      <c r="P1300" s="294"/>
      <c r="Q1300" s="294"/>
      <c r="R1300" s="294"/>
      <c r="S1300" s="294"/>
    </row>
    <row r="1301" spans="2:24" ht="18.75" customHeight="1">
      <c r="B1301" s="292"/>
      <c r="C1301" s="293" t="s">
        <v>183</v>
      </c>
      <c r="D1301" s="495"/>
      <c r="E1301" s="495"/>
      <c r="F1301" s="495"/>
      <c r="G1301" s="495"/>
      <c r="H1301" s="495"/>
      <c r="I1301" s="495"/>
      <c r="J1301" s="294"/>
      <c r="K1301" s="294"/>
      <c r="L1301" s="295"/>
      <c r="M1301" s="294"/>
      <c r="N1301" s="294"/>
      <c r="O1301" s="294"/>
      <c r="P1301" s="296"/>
      <c r="Q1301" s="294"/>
      <c r="R1301" s="296"/>
      <c r="S1301" s="296"/>
    </row>
    <row r="1302" spans="2:24" ht="18.75" customHeight="1">
      <c r="B1302" s="292"/>
      <c r="C1302" s="297" t="s">
        <v>184</v>
      </c>
      <c r="D1302" s="488"/>
      <c r="E1302" s="488"/>
      <c r="F1302" s="488"/>
      <c r="G1302" s="488"/>
      <c r="H1302" s="488"/>
      <c r="I1302" s="488"/>
      <c r="J1302" s="294"/>
      <c r="K1302" s="291"/>
      <c r="L1302" s="291"/>
      <c r="M1302" s="291"/>
      <c r="N1302" s="291"/>
      <c r="O1302" s="291"/>
      <c r="P1302" s="291"/>
      <c r="Q1302" s="294"/>
      <c r="R1302" s="496" t="s">
        <v>185</v>
      </c>
      <c r="S1302" s="496"/>
    </row>
    <row r="1303" spans="2:24" ht="18.75" customHeight="1">
      <c r="B1303" s="292"/>
      <c r="C1303" s="297" t="s">
        <v>8</v>
      </c>
      <c r="D1303" s="488"/>
      <c r="E1303" s="488"/>
      <c r="F1303" s="488"/>
      <c r="G1303" s="488"/>
      <c r="H1303" s="488"/>
      <c r="I1303" s="488"/>
      <c r="J1303" s="294"/>
      <c r="K1303" s="291"/>
      <c r="L1303" s="291"/>
      <c r="M1303" s="291"/>
      <c r="N1303" s="291"/>
      <c r="O1303" s="291"/>
      <c r="P1303" s="291"/>
      <c r="Q1303" s="294"/>
      <c r="R1303" s="298" t="s">
        <v>189</v>
      </c>
      <c r="S1303" s="299"/>
    </row>
    <row r="1304" spans="2:24" ht="18.75" customHeight="1">
      <c r="B1304" s="292"/>
      <c r="C1304" s="300" t="s">
        <v>172</v>
      </c>
      <c r="D1304" s="488"/>
      <c r="E1304" s="488"/>
      <c r="F1304" s="488"/>
      <c r="G1304" s="488"/>
      <c r="H1304" s="488"/>
      <c r="I1304" s="488"/>
      <c r="J1304" s="294"/>
      <c r="K1304" s="291"/>
      <c r="L1304" s="291"/>
      <c r="M1304" s="291"/>
      <c r="N1304" s="291"/>
      <c r="O1304" s="291"/>
      <c r="P1304" s="291"/>
      <c r="Q1304" s="294"/>
      <c r="R1304" s="298" t="s">
        <v>191</v>
      </c>
      <c r="S1304" s="299"/>
    </row>
    <row r="1305" spans="2:24" ht="18.75" customHeight="1">
      <c r="B1305" s="292"/>
      <c r="C1305" s="300" t="s">
        <v>193</v>
      </c>
      <c r="D1305" s="493"/>
      <c r="E1305" s="493"/>
      <c r="F1305" s="493"/>
      <c r="G1305" s="493"/>
      <c r="H1305" s="493"/>
      <c r="I1305" s="493"/>
      <c r="J1305" s="294"/>
      <c r="K1305" s="294"/>
      <c r="L1305" s="295"/>
      <c r="M1305" s="294"/>
      <c r="N1305" s="294"/>
      <c r="O1305" s="294"/>
      <c r="P1305" s="296"/>
      <c r="Q1305" s="294"/>
      <c r="R1305" s="298" t="s">
        <v>221</v>
      </c>
      <c r="S1305" s="299"/>
    </row>
    <row r="1306" spans="2:24" ht="12" customHeight="1">
      <c r="B1306" s="292"/>
      <c r="C1306" s="294"/>
      <c r="D1306" s="294"/>
      <c r="E1306" s="294"/>
      <c r="F1306" s="294"/>
      <c r="G1306" s="294"/>
      <c r="H1306" s="294"/>
      <c r="I1306" s="294"/>
      <c r="J1306" s="294"/>
      <c r="K1306" s="294"/>
      <c r="L1306" s="294"/>
      <c r="M1306" s="294"/>
      <c r="N1306" s="294"/>
      <c r="O1306" s="294"/>
      <c r="P1306" s="294"/>
      <c r="Q1306" s="294"/>
      <c r="R1306" s="294"/>
      <c r="S1306" s="294"/>
    </row>
    <row r="1307" spans="2:24" s="308" customFormat="1" ht="18.75" customHeight="1">
      <c r="B1307" s="301"/>
      <c r="C1307" s="302" t="s">
        <v>187</v>
      </c>
      <c r="D1307" s="303"/>
      <c r="E1307" s="303"/>
      <c r="F1307" s="303"/>
      <c r="G1307" s="303"/>
      <c r="H1307" s="303"/>
      <c r="I1307" s="303"/>
      <c r="J1307" s="303"/>
      <c r="K1307" s="303"/>
      <c r="L1307" s="303"/>
      <c r="M1307" s="303"/>
      <c r="N1307" s="303"/>
      <c r="O1307" s="304"/>
      <c r="P1307" s="305" t="s">
        <v>188</v>
      </c>
      <c r="Q1307" s="306"/>
      <c r="R1307" s="494" t="s">
        <v>194</v>
      </c>
      <c r="S1307" s="494"/>
      <c r="T1307" s="307"/>
      <c r="V1307" s="288"/>
      <c r="W1307" s="288"/>
      <c r="X1307" s="288"/>
    </row>
    <row r="1308" spans="2:24" ht="6" customHeight="1">
      <c r="B1308" s="292"/>
      <c r="C1308" s="294"/>
      <c r="D1308" s="294"/>
      <c r="E1308" s="294"/>
      <c r="F1308" s="294"/>
      <c r="G1308" s="294"/>
      <c r="H1308" s="294"/>
      <c r="I1308" s="294"/>
      <c r="J1308" s="294"/>
      <c r="K1308" s="294"/>
      <c r="L1308" s="294"/>
      <c r="M1308" s="294"/>
      <c r="N1308" s="294"/>
      <c r="O1308" s="294"/>
      <c r="P1308" s="294"/>
      <c r="Q1308" s="294"/>
      <c r="R1308" s="294"/>
      <c r="S1308" s="294"/>
    </row>
    <row r="1309" spans="2:24" ht="18.75" customHeight="1">
      <c r="B1309" s="292"/>
      <c r="C1309" s="309" t="s">
        <v>222</v>
      </c>
      <c r="D1309" s="310"/>
      <c r="E1309" s="310"/>
      <c r="F1309" s="310"/>
      <c r="G1309" s="310"/>
      <c r="H1309" s="310"/>
      <c r="I1309" s="310"/>
      <c r="J1309" s="310"/>
      <c r="K1309" s="310"/>
      <c r="L1309" s="310"/>
      <c r="M1309" s="310"/>
      <c r="N1309" s="310"/>
      <c r="O1309" s="311"/>
      <c r="P1309" s="312">
        <f>SUM(D1309:O1309)</f>
        <v>0</v>
      </c>
      <c r="Q1309" s="294"/>
      <c r="R1309" s="488"/>
      <c r="S1309" s="488"/>
    </row>
    <row r="1310" spans="2:24" ht="18.75" customHeight="1">
      <c r="B1310" s="292"/>
      <c r="C1310" s="313" t="s">
        <v>196</v>
      </c>
      <c r="D1310" s="155"/>
      <c r="E1310" s="155"/>
      <c r="F1310" s="155"/>
      <c r="G1310" s="155"/>
      <c r="H1310" s="155"/>
      <c r="I1310" s="155"/>
      <c r="J1310" s="155"/>
      <c r="K1310" s="155"/>
      <c r="L1310" s="155"/>
      <c r="M1310" s="155"/>
      <c r="N1310" s="155"/>
      <c r="O1310" s="156"/>
      <c r="P1310" s="312">
        <f t="shared" ref="P1310:P1319" si="162">SUM(D1310:O1310)</f>
        <v>0</v>
      </c>
      <c r="Q1310" s="294"/>
      <c r="R1310" s="488"/>
      <c r="S1310" s="488"/>
    </row>
    <row r="1311" spans="2:24" ht="18.75" customHeight="1">
      <c r="B1311" s="292"/>
      <c r="C1311" s="314" t="s">
        <v>223</v>
      </c>
      <c r="D1311" s="310"/>
      <c r="E1311" s="310"/>
      <c r="F1311" s="310"/>
      <c r="G1311" s="310"/>
      <c r="H1311" s="310"/>
      <c r="I1311" s="310"/>
      <c r="J1311" s="310"/>
      <c r="K1311" s="310"/>
      <c r="L1311" s="310"/>
      <c r="M1311" s="310"/>
      <c r="N1311" s="310"/>
      <c r="O1311" s="311"/>
      <c r="P1311" s="312">
        <f t="shared" si="162"/>
        <v>0</v>
      </c>
      <c r="Q1311" s="294"/>
      <c r="R1311" s="488"/>
      <c r="S1311" s="488"/>
    </row>
    <row r="1312" spans="2:24" ht="18.75" customHeight="1">
      <c r="B1312" s="292"/>
      <c r="C1312" s="313" t="s">
        <v>206</v>
      </c>
      <c r="D1312" s="315"/>
      <c r="E1312" s="315"/>
      <c r="F1312" s="315"/>
      <c r="G1312" s="315"/>
      <c r="H1312" s="315"/>
      <c r="I1312" s="315"/>
      <c r="J1312" s="315"/>
      <c r="K1312" s="315"/>
      <c r="L1312" s="315"/>
      <c r="M1312" s="315"/>
      <c r="N1312" s="315"/>
      <c r="O1312" s="316"/>
      <c r="P1312" s="312">
        <f t="shared" si="162"/>
        <v>0</v>
      </c>
      <c r="Q1312" s="294"/>
      <c r="R1312" s="488"/>
      <c r="S1312" s="488"/>
    </row>
    <row r="1313" spans="2:20" ht="18.75" customHeight="1">
      <c r="B1313" s="292"/>
      <c r="C1313" s="313" t="s">
        <v>207</v>
      </c>
      <c r="D1313" s="315"/>
      <c r="E1313" s="315"/>
      <c r="F1313" s="315"/>
      <c r="G1313" s="315"/>
      <c r="H1313" s="315"/>
      <c r="I1313" s="315"/>
      <c r="J1313" s="315"/>
      <c r="K1313" s="315"/>
      <c r="L1313" s="315"/>
      <c r="M1313" s="315"/>
      <c r="N1313" s="315"/>
      <c r="O1313" s="316"/>
      <c r="P1313" s="312">
        <f t="shared" si="162"/>
        <v>0</v>
      </c>
      <c r="Q1313" s="294"/>
      <c r="R1313" s="488"/>
      <c r="S1313" s="488"/>
    </row>
    <row r="1314" spans="2:20" ht="18.75" customHeight="1">
      <c r="B1314" s="292"/>
      <c r="C1314" s="313" t="s">
        <v>209</v>
      </c>
      <c r="D1314" s="315"/>
      <c r="E1314" s="315"/>
      <c r="F1314" s="315"/>
      <c r="G1314" s="315"/>
      <c r="H1314" s="315"/>
      <c r="I1314" s="315"/>
      <c r="J1314" s="315"/>
      <c r="K1314" s="315"/>
      <c r="L1314" s="315"/>
      <c r="M1314" s="315"/>
      <c r="N1314" s="315"/>
      <c r="O1314" s="316"/>
      <c r="P1314" s="312">
        <f t="shared" si="162"/>
        <v>0</v>
      </c>
      <c r="Q1314" s="294"/>
      <c r="R1314" s="488"/>
      <c r="S1314" s="488"/>
    </row>
    <row r="1315" spans="2:20" ht="18.75" customHeight="1">
      <c r="B1315" s="292"/>
      <c r="C1315" s="313" t="s">
        <v>210</v>
      </c>
      <c r="D1315" s="315"/>
      <c r="E1315" s="315"/>
      <c r="F1315" s="315"/>
      <c r="G1315" s="315"/>
      <c r="H1315" s="315"/>
      <c r="I1315" s="315"/>
      <c r="J1315" s="315"/>
      <c r="K1315" s="315"/>
      <c r="L1315" s="315"/>
      <c r="M1315" s="315"/>
      <c r="N1315" s="315"/>
      <c r="O1315" s="316"/>
      <c r="P1315" s="312">
        <f t="shared" si="162"/>
        <v>0</v>
      </c>
      <c r="Q1315" s="294"/>
      <c r="R1315" s="488"/>
      <c r="S1315" s="488"/>
    </row>
    <row r="1316" spans="2:20" ht="18.75" customHeight="1">
      <c r="B1316" s="292"/>
      <c r="C1316" s="313" t="s">
        <v>211</v>
      </c>
      <c r="D1316" s="315"/>
      <c r="E1316" s="315"/>
      <c r="F1316" s="315"/>
      <c r="G1316" s="315"/>
      <c r="H1316" s="315"/>
      <c r="I1316" s="315"/>
      <c r="J1316" s="315"/>
      <c r="K1316" s="315"/>
      <c r="L1316" s="315"/>
      <c r="M1316" s="315"/>
      <c r="N1316" s="315"/>
      <c r="O1316" s="316"/>
      <c r="P1316" s="312">
        <f t="shared" si="162"/>
        <v>0</v>
      </c>
      <c r="Q1316" s="294"/>
      <c r="R1316" s="488"/>
      <c r="S1316" s="488"/>
    </row>
    <row r="1317" spans="2:20" ht="18.75" customHeight="1">
      <c r="B1317" s="292"/>
      <c r="C1317" s="313" t="s">
        <v>212</v>
      </c>
      <c r="D1317" s="315"/>
      <c r="E1317" s="315"/>
      <c r="F1317" s="315"/>
      <c r="G1317" s="315"/>
      <c r="H1317" s="315"/>
      <c r="I1317" s="315"/>
      <c r="J1317" s="315"/>
      <c r="K1317" s="315"/>
      <c r="L1317" s="315"/>
      <c r="M1317" s="315"/>
      <c r="N1317" s="315"/>
      <c r="O1317" s="316"/>
      <c r="P1317" s="312">
        <f t="shared" si="162"/>
        <v>0</v>
      </c>
      <c r="Q1317" s="294"/>
      <c r="R1317" s="488"/>
      <c r="S1317" s="488"/>
    </row>
    <row r="1318" spans="2:20" ht="18.75" customHeight="1">
      <c r="B1318" s="292"/>
      <c r="C1318" s="317" t="s">
        <v>224</v>
      </c>
      <c r="D1318" s="318"/>
      <c r="E1318" s="318"/>
      <c r="F1318" s="318"/>
      <c r="G1318" s="318"/>
      <c r="H1318" s="318"/>
      <c r="I1318" s="318"/>
      <c r="J1318" s="318"/>
      <c r="K1318" s="318"/>
      <c r="L1318" s="318"/>
      <c r="M1318" s="318"/>
      <c r="N1318" s="318"/>
      <c r="O1318" s="319"/>
      <c r="P1318" s="320">
        <f t="shared" si="162"/>
        <v>0</v>
      </c>
      <c r="Q1318" s="294"/>
      <c r="R1318" s="489"/>
      <c r="S1318" s="489"/>
    </row>
    <row r="1319" spans="2:20" ht="18.75" customHeight="1">
      <c r="B1319" s="292"/>
      <c r="C1319" s="321" t="s">
        <v>216</v>
      </c>
      <c r="D1319" s="322">
        <f>SUBTOTAL(9,D1309:D1318)</f>
        <v>0</v>
      </c>
      <c r="E1319" s="322">
        <f t="shared" ref="E1319:O1319" si="163">SUBTOTAL(9,E1309:E1318)</f>
        <v>0</v>
      </c>
      <c r="F1319" s="322">
        <f t="shared" si="163"/>
        <v>0</v>
      </c>
      <c r="G1319" s="322">
        <f t="shared" si="163"/>
        <v>0</v>
      </c>
      <c r="H1319" s="322">
        <f t="shared" si="163"/>
        <v>0</v>
      </c>
      <c r="I1319" s="322">
        <f t="shared" si="163"/>
        <v>0</v>
      </c>
      <c r="J1319" s="322">
        <f t="shared" si="163"/>
        <v>0</v>
      </c>
      <c r="K1319" s="322">
        <f t="shared" si="163"/>
        <v>0</v>
      </c>
      <c r="L1319" s="322">
        <f t="shared" si="163"/>
        <v>0</v>
      </c>
      <c r="M1319" s="322">
        <f t="shared" si="163"/>
        <v>0</v>
      </c>
      <c r="N1319" s="322">
        <f t="shared" si="163"/>
        <v>0</v>
      </c>
      <c r="O1319" s="323">
        <f t="shared" si="163"/>
        <v>0</v>
      </c>
      <c r="P1319" s="324">
        <f t="shared" si="162"/>
        <v>0</v>
      </c>
      <c r="Q1319" s="294"/>
      <c r="R1319" s="490"/>
      <c r="S1319" s="490"/>
    </row>
    <row r="1320" spans="2:20" ht="6" customHeight="1">
      <c r="B1320" s="292"/>
      <c r="C1320" s="294"/>
      <c r="D1320" s="294"/>
      <c r="E1320" s="294"/>
      <c r="F1320" s="294"/>
      <c r="G1320" s="294"/>
      <c r="H1320" s="294"/>
      <c r="I1320" s="294"/>
      <c r="J1320" s="294"/>
      <c r="K1320" s="294"/>
      <c r="L1320" s="294"/>
      <c r="M1320" s="294"/>
      <c r="N1320" s="294"/>
      <c r="O1320" s="294"/>
      <c r="P1320" s="294"/>
      <c r="Q1320" s="294"/>
      <c r="R1320" s="325"/>
      <c r="S1320" s="325"/>
    </row>
    <row r="1321" spans="2:20" ht="18.75" customHeight="1">
      <c r="B1321" s="326"/>
      <c r="C1321" s="313" t="s">
        <v>217</v>
      </c>
      <c r="D1321" s="327"/>
      <c r="E1321" s="327"/>
      <c r="F1321" s="327"/>
      <c r="G1321" s="327"/>
      <c r="H1321" s="327"/>
      <c r="I1321" s="327"/>
      <c r="J1321" s="327"/>
      <c r="K1321" s="327"/>
      <c r="L1321" s="327"/>
      <c r="M1321" s="327"/>
      <c r="N1321" s="327"/>
      <c r="O1321" s="328"/>
      <c r="P1321" s="329">
        <f t="shared" ref="P1321:P1322" si="164">SUM(D1321:O1321)</f>
        <v>0</v>
      </c>
      <c r="Q1321" s="294"/>
      <c r="R1321" s="488"/>
      <c r="S1321" s="488"/>
    </row>
    <row r="1322" spans="2:20" ht="18.75" customHeight="1">
      <c r="B1322" s="326"/>
      <c r="C1322" s="313" t="s">
        <v>218</v>
      </c>
      <c r="D1322" s="327"/>
      <c r="E1322" s="327"/>
      <c r="F1322" s="327"/>
      <c r="G1322" s="327"/>
      <c r="H1322" s="327"/>
      <c r="I1322" s="327"/>
      <c r="J1322" s="327"/>
      <c r="K1322" s="327"/>
      <c r="L1322" s="327"/>
      <c r="M1322" s="327"/>
      <c r="N1322" s="330"/>
      <c r="O1322" s="331"/>
      <c r="P1322" s="332">
        <f t="shared" si="164"/>
        <v>0</v>
      </c>
      <c r="Q1322" s="294"/>
      <c r="R1322" s="489"/>
      <c r="S1322" s="489"/>
    </row>
    <row r="1323" spans="2:20" s="308" customFormat="1" ht="18.75" customHeight="1">
      <c r="B1323" s="301"/>
      <c r="C1323" s="333"/>
      <c r="D1323" s="334"/>
      <c r="E1323" s="334"/>
      <c r="F1323" s="334"/>
      <c r="G1323" s="334"/>
      <c r="H1323" s="334"/>
      <c r="I1323" s="334"/>
      <c r="J1323" s="334"/>
      <c r="K1323" s="334"/>
      <c r="L1323" s="334"/>
      <c r="M1323" s="334"/>
      <c r="N1323" s="491" t="s">
        <v>219</v>
      </c>
      <c r="O1323" s="491"/>
      <c r="P1323" s="335">
        <f>ROUND(IF(P1321*P1322=0,0,P1319/P1321*P1322),2)</f>
        <v>0</v>
      </c>
      <c r="Q1323" s="306"/>
      <c r="R1323" s="492"/>
      <c r="S1323" s="492"/>
      <c r="T1323" s="307"/>
    </row>
    <row r="1324" spans="2:20" ht="30" customHeight="1">
      <c r="C1324" s="294"/>
      <c r="D1324" s="294"/>
      <c r="E1324" s="294"/>
      <c r="F1324" s="294"/>
      <c r="G1324" s="294"/>
      <c r="H1324" s="294"/>
      <c r="I1324" s="294"/>
      <c r="J1324" s="294"/>
      <c r="K1324" s="294"/>
      <c r="L1324" s="294"/>
      <c r="M1324" s="294"/>
      <c r="N1324" s="294"/>
      <c r="O1324" s="294"/>
      <c r="P1324" s="294"/>
      <c r="Q1324" s="294"/>
      <c r="R1324" s="294"/>
      <c r="S1324" s="294"/>
    </row>
    <row r="1325" spans="2:20" ht="18.75" customHeight="1">
      <c r="B1325" s="292"/>
      <c r="C1325" s="293" t="s">
        <v>183</v>
      </c>
      <c r="D1325" s="495"/>
      <c r="E1325" s="495"/>
      <c r="F1325" s="495"/>
      <c r="G1325" s="495"/>
      <c r="H1325" s="495"/>
      <c r="I1325" s="495"/>
      <c r="J1325" s="294"/>
      <c r="K1325" s="294"/>
      <c r="L1325" s="295"/>
      <c r="M1325" s="294"/>
      <c r="N1325" s="294"/>
      <c r="O1325" s="294"/>
      <c r="P1325" s="296"/>
      <c r="Q1325" s="294"/>
      <c r="R1325" s="296"/>
      <c r="S1325" s="296"/>
    </row>
    <row r="1326" spans="2:20" ht="18.75" customHeight="1">
      <c r="B1326" s="292"/>
      <c r="C1326" s="297" t="s">
        <v>184</v>
      </c>
      <c r="D1326" s="488"/>
      <c r="E1326" s="488"/>
      <c r="F1326" s="488"/>
      <c r="G1326" s="488"/>
      <c r="H1326" s="488"/>
      <c r="I1326" s="488"/>
      <c r="J1326" s="294"/>
      <c r="K1326" s="291"/>
      <c r="L1326" s="291"/>
      <c r="M1326" s="291"/>
      <c r="N1326" s="291"/>
      <c r="O1326" s="291"/>
      <c r="P1326" s="291"/>
      <c r="Q1326" s="294"/>
      <c r="R1326" s="496" t="s">
        <v>185</v>
      </c>
      <c r="S1326" s="496"/>
    </row>
    <row r="1327" spans="2:20" ht="18.75" customHeight="1">
      <c r="B1327" s="292"/>
      <c r="C1327" s="297" t="s">
        <v>8</v>
      </c>
      <c r="D1327" s="488"/>
      <c r="E1327" s="488"/>
      <c r="F1327" s="488"/>
      <c r="G1327" s="488"/>
      <c r="H1327" s="488"/>
      <c r="I1327" s="488"/>
      <c r="J1327" s="294"/>
      <c r="K1327" s="291"/>
      <c r="L1327" s="291"/>
      <c r="M1327" s="291"/>
      <c r="N1327" s="291"/>
      <c r="O1327" s="291"/>
      <c r="P1327" s="291"/>
      <c r="Q1327" s="294"/>
      <c r="R1327" s="298" t="s">
        <v>189</v>
      </c>
      <c r="S1327" s="299"/>
    </row>
    <row r="1328" spans="2:20" ht="18.75" customHeight="1">
      <c r="B1328" s="292"/>
      <c r="C1328" s="300" t="s">
        <v>172</v>
      </c>
      <c r="D1328" s="488"/>
      <c r="E1328" s="488"/>
      <c r="F1328" s="488"/>
      <c r="G1328" s="488"/>
      <c r="H1328" s="488"/>
      <c r="I1328" s="488"/>
      <c r="J1328" s="294"/>
      <c r="K1328" s="291"/>
      <c r="L1328" s="291"/>
      <c r="M1328" s="291"/>
      <c r="N1328" s="291"/>
      <c r="O1328" s="291"/>
      <c r="P1328" s="291"/>
      <c r="Q1328" s="294"/>
      <c r="R1328" s="298" t="s">
        <v>191</v>
      </c>
      <c r="S1328" s="299"/>
    </row>
    <row r="1329" spans="2:24" ht="18.75" customHeight="1">
      <c r="B1329" s="292"/>
      <c r="C1329" s="300" t="s">
        <v>193</v>
      </c>
      <c r="D1329" s="493"/>
      <c r="E1329" s="493"/>
      <c r="F1329" s="493"/>
      <c r="G1329" s="493"/>
      <c r="H1329" s="493"/>
      <c r="I1329" s="493"/>
      <c r="J1329" s="294"/>
      <c r="K1329" s="294"/>
      <c r="L1329" s="295"/>
      <c r="M1329" s="294"/>
      <c r="N1329" s="294"/>
      <c r="O1329" s="294"/>
      <c r="P1329" s="296"/>
      <c r="Q1329" s="294"/>
      <c r="R1329" s="298" t="s">
        <v>221</v>
      </c>
      <c r="S1329" s="299"/>
    </row>
    <row r="1330" spans="2:24" ht="12" customHeight="1">
      <c r="B1330" s="292"/>
      <c r="C1330" s="294"/>
      <c r="D1330" s="294"/>
      <c r="E1330" s="294"/>
      <c r="F1330" s="294"/>
      <c r="G1330" s="294"/>
      <c r="H1330" s="294"/>
      <c r="I1330" s="294"/>
      <c r="J1330" s="294"/>
      <c r="K1330" s="294"/>
      <c r="L1330" s="294"/>
      <c r="M1330" s="294"/>
      <c r="N1330" s="294"/>
      <c r="O1330" s="294"/>
      <c r="P1330" s="294"/>
      <c r="Q1330" s="294"/>
      <c r="R1330" s="294"/>
      <c r="S1330" s="294"/>
    </row>
    <row r="1331" spans="2:24" s="308" customFormat="1" ht="18.75" customHeight="1">
      <c r="B1331" s="301"/>
      <c r="C1331" s="302" t="s">
        <v>187</v>
      </c>
      <c r="D1331" s="303"/>
      <c r="E1331" s="303"/>
      <c r="F1331" s="303"/>
      <c r="G1331" s="303"/>
      <c r="H1331" s="303"/>
      <c r="I1331" s="303"/>
      <c r="J1331" s="303"/>
      <c r="K1331" s="303"/>
      <c r="L1331" s="303"/>
      <c r="M1331" s="303"/>
      <c r="N1331" s="303"/>
      <c r="O1331" s="304"/>
      <c r="P1331" s="305" t="s">
        <v>188</v>
      </c>
      <c r="Q1331" s="306"/>
      <c r="R1331" s="494" t="s">
        <v>194</v>
      </c>
      <c r="S1331" s="494"/>
      <c r="T1331" s="307"/>
      <c r="V1331" s="288"/>
      <c r="W1331" s="288"/>
      <c r="X1331" s="288"/>
    </row>
    <row r="1332" spans="2:24" ht="6" customHeight="1">
      <c r="B1332" s="292"/>
      <c r="C1332" s="294"/>
      <c r="D1332" s="294"/>
      <c r="E1332" s="294"/>
      <c r="F1332" s="294"/>
      <c r="G1332" s="294"/>
      <c r="H1332" s="294"/>
      <c r="I1332" s="294"/>
      <c r="J1332" s="294"/>
      <c r="K1332" s="294"/>
      <c r="L1332" s="294"/>
      <c r="M1332" s="294"/>
      <c r="N1332" s="294"/>
      <c r="O1332" s="294"/>
      <c r="P1332" s="294"/>
      <c r="Q1332" s="294"/>
      <c r="R1332" s="294"/>
      <c r="S1332" s="294"/>
    </row>
    <row r="1333" spans="2:24" ht="18.75" customHeight="1">
      <c r="B1333" s="292"/>
      <c r="C1333" s="309" t="s">
        <v>222</v>
      </c>
      <c r="D1333" s="310"/>
      <c r="E1333" s="310"/>
      <c r="F1333" s="310"/>
      <c r="G1333" s="310"/>
      <c r="H1333" s="310"/>
      <c r="I1333" s="310"/>
      <c r="J1333" s="310"/>
      <c r="K1333" s="310"/>
      <c r="L1333" s="310"/>
      <c r="M1333" s="310"/>
      <c r="N1333" s="310"/>
      <c r="O1333" s="311"/>
      <c r="P1333" s="312">
        <f>SUM(D1333:O1333)</f>
        <v>0</v>
      </c>
      <c r="Q1333" s="294"/>
      <c r="R1333" s="488"/>
      <c r="S1333" s="488"/>
    </row>
    <row r="1334" spans="2:24" ht="18.75" customHeight="1">
      <c r="B1334" s="292"/>
      <c r="C1334" s="313" t="s">
        <v>196</v>
      </c>
      <c r="D1334" s="155"/>
      <c r="E1334" s="155"/>
      <c r="F1334" s="155"/>
      <c r="G1334" s="155"/>
      <c r="H1334" s="155"/>
      <c r="I1334" s="155"/>
      <c r="J1334" s="155"/>
      <c r="K1334" s="155"/>
      <c r="L1334" s="155"/>
      <c r="M1334" s="155"/>
      <c r="N1334" s="155"/>
      <c r="O1334" s="156"/>
      <c r="P1334" s="312">
        <f t="shared" ref="P1334:P1343" si="165">SUM(D1334:O1334)</f>
        <v>0</v>
      </c>
      <c r="Q1334" s="294"/>
      <c r="R1334" s="488"/>
      <c r="S1334" s="488"/>
    </row>
    <row r="1335" spans="2:24" ht="18.75" customHeight="1">
      <c r="B1335" s="292"/>
      <c r="C1335" s="314" t="s">
        <v>223</v>
      </c>
      <c r="D1335" s="310"/>
      <c r="E1335" s="310"/>
      <c r="F1335" s="310"/>
      <c r="G1335" s="310"/>
      <c r="H1335" s="310"/>
      <c r="I1335" s="310"/>
      <c r="J1335" s="310"/>
      <c r="K1335" s="310"/>
      <c r="L1335" s="310"/>
      <c r="M1335" s="310"/>
      <c r="N1335" s="310"/>
      <c r="O1335" s="311"/>
      <c r="P1335" s="312">
        <f t="shared" si="165"/>
        <v>0</v>
      </c>
      <c r="Q1335" s="294"/>
      <c r="R1335" s="488"/>
      <c r="S1335" s="488"/>
    </row>
    <row r="1336" spans="2:24" ht="18.75" customHeight="1">
      <c r="B1336" s="292"/>
      <c r="C1336" s="313" t="s">
        <v>206</v>
      </c>
      <c r="D1336" s="315"/>
      <c r="E1336" s="315"/>
      <c r="F1336" s="315"/>
      <c r="G1336" s="315"/>
      <c r="H1336" s="315"/>
      <c r="I1336" s="315"/>
      <c r="J1336" s="315"/>
      <c r="K1336" s="315"/>
      <c r="L1336" s="315"/>
      <c r="M1336" s="315"/>
      <c r="N1336" s="315"/>
      <c r="O1336" s="316"/>
      <c r="P1336" s="312">
        <f t="shared" si="165"/>
        <v>0</v>
      </c>
      <c r="Q1336" s="294"/>
      <c r="R1336" s="488"/>
      <c r="S1336" s="488"/>
    </row>
    <row r="1337" spans="2:24" ht="18.75" customHeight="1">
      <c r="B1337" s="292"/>
      <c r="C1337" s="313" t="s">
        <v>207</v>
      </c>
      <c r="D1337" s="315"/>
      <c r="E1337" s="315"/>
      <c r="F1337" s="315"/>
      <c r="G1337" s="315"/>
      <c r="H1337" s="315"/>
      <c r="I1337" s="315"/>
      <c r="J1337" s="315"/>
      <c r="K1337" s="315"/>
      <c r="L1337" s="315"/>
      <c r="M1337" s="315"/>
      <c r="N1337" s="315"/>
      <c r="O1337" s="316"/>
      <c r="P1337" s="312">
        <f t="shared" si="165"/>
        <v>0</v>
      </c>
      <c r="Q1337" s="294"/>
      <c r="R1337" s="488"/>
      <c r="S1337" s="488"/>
    </row>
    <row r="1338" spans="2:24" ht="18.75" customHeight="1">
      <c r="B1338" s="292"/>
      <c r="C1338" s="313" t="s">
        <v>209</v>
      </c>
      <c r="D1338" s="315"/>
      <c r="E1338" s="315"/>
      <c r="F1338" s="315"/>
      <c r="G1338" s="315"/>
      <c r="H1338" s="315"/>
      <c r="I1338" s="315"/>
      <c r="J1338" s="315"/>
      <c r="K1338" s="315"/>
      <c r="L1338" s="315"/>
      <c r="M1338" s="315"/>
      <c r="N1338" s="315"/>
      <c r="O1338" s="316"/>
      <c r="P1338" s="312">
        <f t="shared" si="165"/>
        <v>0</v>
      </c>
      <c r="Q1338" s="294"/>
      <c r="R1338" s="488"/>
      <c r="S1338" s="488"/>
    </row>
    <row r="1339" spans="2:24" ht="18.75" customHeight="1">
      <c r="B1339" s="292"/>
      <c r="C1339" s="313" t="s">
        <v>210</v>
      </c>
      <c r="D1339" s="315"/>
      <c r="E1339" s="315"/>
      <c r="F1339" s="315"/>
      <c r="G1339" s="315"/>
      <c r="H1339" s="315"/>
      <c r="I1339" s="315"/>
      <c r="J1339" s="315"/>
      <c r="K1339" s="315"/>
      <c r="L1339" s="315"/>
      <c r="M1339" s="315"/>
      <c r="N1339" s="315"/>
      <c r="O1339" s="316"/>
      <c r="P1339" s="312">
        <f t="shared" si="165"/>
        <v>0</v>
      </c>
      <c r="Q1339" s="294"/>
      <c r="R1339" s="488"/>
      <c r="S1339" s="488"/>
    </row>
    <row r="1340" spans="2:24" ht="18.75" customHeight="1">
      <c r="B1340" s="292"/>
      <c r="C1340" s="313" t="s">
        <v>211</v>
      </c>
      <c r="D1340" s="315"/>
      <c r="E1340" s="315"/>
      <c r="F1340" s="315"/>
      <c r="G1340" s="315"/>
      <c r="H1340" s="315"/>
      <c r="I1340" s="315"/>
      <c r="J1340" s="315"/>
      <c r="K1340" s="315"/>
      <c r="L1340" s="315"/>
      <c r="M1340" s="315"/>
      <c r="N1340" s="315"/>
      <c r="O1340" s="316"/>
      <c r="P1340" s="312">
        <f t="shared" si="165"/>
        <v>0</v>
      </c>
      <c r="Q1340" s="294"/>
      <c r="R1340" s="488"/>
      <c r="S1340" s="488"/>
    </row>
    <row r="1341" spans="2:24" ht="18.75" customHeight="1">
      <c r="B1341" s="292"/>
      <c r="C1341" s="313" t="s">
        <v>212</v>
      </c>
      <c r="D1341" s="315"/>
      <c r="E1341" s="315"/>
      <c r="F1341" s="315"/>
      <c r="G1341" s="315"/>
      <c r="H1341" s="315"/>
      <c r="I1341" s="315"/>
      <c r="J1341" s="315"/>
      <c r="K1341" s="315"/>
      <c r="L1341" s="315"/>
      <c r="M1341" s="315"/>
      <c r="N1341" s="315"/>
      <c r="O1341" s="316"/>
      <c r="P1341" s="312">
        <f t="shared" si="165"/>
        <v>0</v>
      </c>
      <c r="Q1341" s="294"/>
      <c r="R1341" s="488"/>
      <c r="S1341" s="488"/>
    </row>
    <row r="1342" spans="2:24" ht="18.75" customHeight="1">
      <c r="B1342" s="292"/>
      <c r="C1342" s="317" t="s">
        <v>224</v>
      </c>
      <c r="D1342" s="318"/>
      <c r="E1342" s="318"/>
      <c r="F1342" s="318"/>
      <c r="G1342" s="318"/>
      <c r="H1342" s="318"/>
      <c r="I1342" s="318"/>
      <c r="J1342" s="318"/>
      <c r="K1342" s="318"/>
      <c r="L1342" s="318"/>
      <c r="M1342" s="318"/>
      <c r="N1342" s="318"/>
      <c r="O1342" s="319"/>
      <c r="P1342" s="320">
        <f t="shared" si="165"/>
        <v>0</v>
      </c>
      <c r="Q1342" s="294"/>
      <c r="R1342" s="489"/>
      <c r="S1342" s="489"/>
    </row>
    <row r="1343" spans="2:24" ht="18.75" customHeight="1">
      <c r="B1343" s="292"/>
      <c r="C1343" s="321" t="s">
        <v>216</v>
      </c>
      <c r="D1343" s="322">
        <f>SUBTOTAL(9,D1333:D1342)</f>
        <v>0</v>
      </c>
      <c r="E1343" s="322">
        <f t="shared" ref="E1343:O1343" si="166">SUBTOTAL(9,E1333:E1342)</f>
        <v>0</v>
      </c>
      <c r="F1343" s="322">
        <f t="shared" si="166"/>
        <v>0</v>
      </c>
      <c r="G1343" s="322">
        <f t="shared" si="166"/>
        <v>0</v>
      </c>
      <c r="H1343" s="322">
        <f t="shared" si="166"/>
        <v>0</v>
      </c>
      <c r="I1343" s="322">
        <f t="shared" si="166"/>
        <v>0</v>
      </c>
      <c r="J1343" s="322">
        <f t="shared" si="166"/>
        <v>0</v>
      </c>
      <c r="K1343" s="322">
        <f t="shared" si="166"/>
        <v>0</v>
      </c>
      <c r="L1343" s="322">
        <f t="shared" si="166"/>
        <v>0</v>
      </c>
      <c r="M1343" s="322">
        <f t="shared" si="166"/>
        <v>0</v>
      </c>
      <c r="N1343" s="322">
        <f t="shared" si="166"/>
        <v>0</v>
      </c>
      <c r="O1343" s="323">
        <f t="shared" si="166"/>
        <v>0</v>
      </c>
      <c r="P1343" s="324">
        <f t="shared" si="165"/>
        <v>0</v>
      </c>
      <c r="Q1343" s="294"/>
      <c r="R1343" s="490"/>
      <c r="S1343" s="490"/>
    </row>
    <row r="1344" spans="2:24" ht="6" customHeight="1">
      <c r="B1344" s="292"/>
      <c r="C1344" s="294"/>
      <c r="D1344" s="294"/>
      <c r="E1344" s="294"/>
      <c r="F1344" s="294"/>
      <c r="G1344" s="294"/>
      <c r="H1344" s="294"/>
      <c r="I1344" s="294"/>
      <c r="J1344" s="294"/>
      <c r="K1344" s="294"/>
      <c r="L1344" s="294"/>
      <c r="M1344" s="294"/>
      <c r="N1344" s="294"/>
      <c r="O1344" s="294"/>
      <c r="P1344" s="294"/>
      <c r="Q1344" s="294"/>
      <c r="R1344" s="325"/>
      <c r="S1344" s="325"/>
    </row>
    <row r="1345" spans="2:24" ht="18.75" customHeight="1">
      <c r="B1345" s="326"/>
      <c r="C1345" s="313" t="s">
        <v>217</v>
      </c>
      <c r="D1345" s="327"/>
      <c r="E1345" s="327"/>
      <c r="F1345" s="327"/>
      <c r="G1345" s="327"/>
      <c r="H1345" s="327"/>
      <c r="I1345" s="327"/>
      <c r="J1345" s="327"/>
      <c r="K1345" s="327"/>
      <c r="L1345" s="327"/>
      <c r="M1345" s="327"/>
      <c r="N1345" s="327"/>
      <c r="O1345" s="328"/>
      <c r="P1345" s="329">
        <f t="shared" ref="P1345:P1346" si="167">SUM(D1345:O1345)</f>
        <v>0</v>
      </c>
      <c r="Q1345" s="294"/>
      <c r="R1345" s="488"/>
      <c r="S1345" s="488"/>
    </row>
    <row r="1346" spans="2:24" ht="18.75" customHeight="1">
      <c r="B1346" s="326"/>
      <c r="C1346" s="313" t="s">
        <v>218</v>
      </c>
      <c r="D1346" s="327"/>
      <c r="E1346" s="327"/>
      <c r="F1346" s="327"/>
      <c r="G1346" s="327"/>
      <c r="H1346" s="327"/>
      <c r="I1346" s="327"/>
      <c r="J1346" s="327"/>
      <c r="K1346" s="327"/>
      <c r="L1346" s="327"/>
      <c r="M1346" s="327"/>
      <c r="N1346" s="330"/>
      <c r="O1346" s="331"/>
      <c r="P1346" s="332">
        <f t="shared" si="167"/>
        <v>0</v>
      </c>
      <c r="Q1346" s="294"/>
      <c r="R1346" s="489"/>
      <c r="S1346" s="489"/>
    </row>
    <row r="1347" spans="2:24" s="308" customFormat="1" ht="18.75" customHeight="1">
      <c r="B1347" s="301"/>
      <c r="C1347" s="333"/>
      <c r="D1347" s="334"/>
      <c r="E1347" s="334"/>
      <c r="F1347" s="334"/>
      <c r="G1347" s="334"/>
      <c r="H1347" s="334"/>
      <c r="I1347" s="334"/>
      <c r="J1347" s="334"/>
      <c r="K1347" s="334"/>
      <c r="L1347" s="334"/>
      <c r="M1347" s="334"/>
      <c r="N1347" s="491" t="s">
        <v>219</v>
      </c>
      <c r="O1347" s="491"/>
      <c r="P1347" s="335">
        <f>ROUND(IF(P1345*P1346=0,0,P1343/P1345*P1346),2)</f>
        <v>0</v>
      </c>
      <c r="Q1347" s="306"/>
      <c r="R1347" s="492"/>
      <c r="S1347" s="492"/>
      <c r="T1347" s="307"/>
    </row>
    <row r="1348" spans="2:24" ht="30" customHeight="1">
      <c r="C1348" s="294"/>
      <c r="D1348" s="294"/>
      <c r="E1348" s="294"/>
      <c r="F1348" s="294"/>
      <c r="G1348" s="294"/>
      <c r="H1348" s="294"/>
      <c r="I1348" s="294"/>
      <c r="J1348" s="294"/>
      <c r="K1348" s="294"/>
      <c r="L1348" s="294"/>
      <c r="M1348" s="294"/>
      <c r="N1348" s="294"/>
      <c r="O1348" s="294"/>
      <c r="P1348" s="294"/>
      <c r="Q1348" s="294"/>
      <c r="R1348" s="294"/>
      <c r="S1348" s="294"/>
    </row>
    <row r="1349" spans="2:24" ht="18.75" customHeight="1">
      <c r="B1349" s="292"/>
      <c r="C1349" s="293" t="s">
        <v>183</v>
      </c>
      <c r="D1349" s="495"/>
      <c r="E1349" s="495"/>
      <c r="F1349" s="495"/>
      <c r="G1349" s="495"/>
      <c r="H1349" s="495"/>
      <c r="I1349" s="495"/>
      <c r="J1349" s="294"/>
      <c r="K1349" s="294"/>
      <c r="L1349" s="295"/>
      <c r="M1349" s="294"/>
      <c r="N1349" s="294"/>
      <c r="O1349" s="294"/>
      <c r="P1349" s="296"/>
      <c r="Q1349" s="294"/>
      <c r="R1349" s="296"/>
      <c r="S1349" s="296"/>
    </row>
    <row r="1350" spans="2:24" ht="18.75" customHeight="1">
      <c r="B1350" s="292"/>
      <c r="C1350" s="297" t="s">
        <v>184</v>
      </c>
      <c r="D1350" s="488"/>
      <c r="E1350" s="488"/>
      <c r="F1350" s="488"/>
      <c r="G1350" s="488"/>
      <c r="H1350" s="488"/>
      <c r="I1350" s="488"/>
      <c r="J1350" s="294"/>
      <c r="K1350" s="291"/>
      <c r="L1350" s="291"/>
      <c r="M1350" s="291"/>
      <c r="N1350" s="291"/>
      <c r="O1350" s="291"/>
      <c r="P1350" s="291"/>
      <c r="Q1350" s="294"/>
      <c r="R1350" s="496" t="s">
        <v>185</v>
      </c>
      <c r="S1350" s="496"/>
    </row>
    <row r="1351" spans="2:24" ht="18.75" customHeight="1">
      <c r="B1351" s="292"/>
      <c r="C1351" s="297" t="s">
        <v>8</v>
      </c>
      <c r="D1351" s="488"/>
      <c r="E1351" s="488"/>
      <c r="F1351" s="488"/>
      <c r="G1351" s="488"/>
      <c r="H1351" s="488"/>
      <c r="I1351" s="488"/>
      <c r="J1351" s="294"/>
      <c r="K1351" s="291"/>
      <c r="L1351" s="291"/>
      <c r="M1351" s="291"/>
      <c r="N1351" s="291"/>
      <c r="O1351" s="291"/>
      <c r="P1351" s="291"/>
      <c r="Q1351" s="294"/>
      <c r="R1351" s="298" t="s">
        <v>189</v>
      </c>
      <c r="S1351" s="299"/>
    </row>
    <row r="1352" spans="2:24" ht="18.75" customHeight="1">
      <c r="B1352" s="292"/>
      <c r="C1352" s="300" t="s">
        <v>172</v>
      </c>
      <c r="D1352" s="488"/>
      <c r="E1352" s="488"/>
      <c r="F1352" s="488"/>
      <c r="G1352" s="488"/>
      <c r="H1352" s="488"/>
      <c r="I1352" s="488"/>
      <c r="J1352" s="294"/>
      <c r="K1352" s="291"/>
      <c r="L1352" s="291"/>
      <c r="M1352" s="291"/>
      <c r="N1352" s="291"/>
      <c r="O1352" s="291"/>
      <c r="P1352" s="291"/>
      <c r="Q1352" s="294"/>
      <c r="R1352" s="298" t="s">
        <v>191</v>
      </c>
      <c r="S1352" s="299"/>
    </row>
    <row r="1353" spans="2:24" ht="18.75" customHeight="1">
      <c r="B1353" s="292"/>
      <c r="C1353" s="300" t="s">
        <v>193</v>
      </c>
      <c r="D1353" s="493"/>
      <c r="E1353" s="493"/>
      <c r="F1353" s="493"/>
      <c r="G1353" s="493"/>
      <c r="H1353" s="493"/>
      <c r="I1353" s="493"/>
      <c r="J1353" s="294"/>
      <c r="K1353" s="294"/>
      <c r="L1353" s="295"/>
      <c r="M1353" s="294"/>
      <c r="N1353" s="294"/>
      <c r="O1353" s="294"/>
      <c r="P1353" s="296"/>
      <c r="Q1353" s="294"/>
      <c r="R1353" s="298" t="s">
        <v>221</v>
      </c>
      <c r="S1353" s="299"/>
    </row>
    <row r="1354" spans="2:24" ht="12" customHeight="1">
      <c r="B1354" s="292"/>
      <c r="C1354" s="294"/>
      <c r="D1354" s="294"/>
      <c r="E1354" s="294"/>
      <c r="F1354" s="294"/>
      <c r="G1354" s="294"/>
      <c r="H1354" s="294"/>
      <c r="I1354" s="294"/>
      <c r="J1354" s="294"/>
      <c r="K1354" s="294"/>
      <c r="L1354" s="294"/>
      <c r="M1354" s="294"/>
      <c r="N1354" s="294"/>
      <c r="O1354" s="294"/>
      <c r="P1354" s="294"/>
      <c r="Q1354" s="294"/>
      <c r="R1354" s="294"/>
      <c r="S1354" s="294"/>
    </row>
    <row r="1355" spans="2:24" s="308" customFormat="1" ht="18.75" customHeight="1">
      <c r="B1355" s="301"/>
      <c r="C1355" s="302" t="s">
        <v>187</v>
      </c>
      <c r="D1355" s="303"/>
      <c r="E1355" s="303"/>
      <c r="F1355" s="303"/>
      <c r="G1355" s="303"/>
      <c r="H1355" s="303"/>
      <c r="I1355" s="303"/>
      <c r="J1355" s="303"/>
      <c r="K1355" s="303"/>
      <c r="L1355" s="303"/>
      <c r="M1355" s="303"/>
      <c r="N1355" s="303"/>
      <c r="O1355" s="304"/>
      <c r="P1355" s="305" t="s">
        <v>188</v>
      </c>
      <c r="Q1355" s="306"/>
      <c r="R1355" s="494" t="s">
        <v>194</v>
      </c>
      <c r="S1355" s="494"/>
      <c r="T1355" s="307"/>
      <c r="V1355" s="288"/>
      <c r="W1355" s="288"/>
      <c r="X1355" s="288"/>
    </row>
    <row r="1356" spans="2:24" ht="6" customHeight="1">
      <c r="B1356" s="292"/>
      <c r="C1356" s="294"/>
      <c r="D1356" s="294"/>
      <c r="E1356" s="294"/>
      <c r="F1356" s="294"/>
      <c r="G1356" s="294"/>
      <c r="H1356" s="294"/>
      <c r="I1356" s="294"/>
      <c r="J1356" s="294"/>
      <c r="K1356" s="294"/>
      <c r="L1356" s="294"/>
      <c r="M1356" s="294"/>
      <c r="N1356" s="294"/>
      <c r="O1356" s="294"/>
      <c r="P1356" s="294"/>
      <c r="Q1356" s="294"/>
      <c r="R1356" s="294"/>
      <c r="S1356" s="294"/>
    </row>
    <row r="1357" spans="2:24" ht="18.75" customHeight="1">
      <c r="B1357" s="292"/>
      <c r="C1357" s="309" t="s">
        <v>222</v>
      </c>
      <c r="D1357" s="310"/>
      <c r="E1357" s="310"/>
      <c r="F1357" s="310"/>
      <c r="G1357" s="310"/>
      <c r="H1357" s="310"/>
      <c r="I1357" s="310"/>
      <c r="J1357" s="310"/>
      <c r="K1357" s="310"/>
      <c r="L1357" s="310"/>
      <c r="M1357" s="310"/>
      <c r="N1357" s="310"/>
      <c r="O1357" s="311"/>
      <c r="P1357" s="312">
        <f>SUM(D1357:O1357)</f>
        <v>0</v>
      </c>
      <c r="Q1357" s="294"/>
      <c r="R1357" s="488"/>
      <c r="S1357" s="488"/>
    </row>
    <row r="1358" spans="2:24" ht="18.75" customHeight="1">
      <c r="B1358" s="292"/>
      <c r="C1358" s="313" t="s">
        <v>196</v>
      </c>
      <c r="D1358" s="155"/>
      <c r="E1358" s="155"/>
      <c r="F1358" s="155"/>
      <c r="G1358" s="155"/>
      <c r="H1358" s="155"/>
      <c r="I1358" s="155"/>
      <c r="J1358" s="155"/>
      <c r="K1358" s="155"/>
      <c r="L1358" s="155"/>
      <c r="M1358" s="155"/>
      <c r="N1358" s="155"/>
      <c r="O1358" s="156"/>
      <c r="P1358" s="312">
        <f t="shared" ref="P1358:P1367" si="168">SUM(D1358:O1358)</f>
        <v>0</v>
      </c>
      <c r="Q1358" s="294"/>
      <c r="R1358" s="488"/>
      <c r="S1358" s="488"/>
    </row>
    <row r="1359" spans="2:24" ht="18.75" customHeight="1">
      <c r="B1359" s="292"/>
      <c r="C1359" s="314" t="s">
        <v>223</v>
      </c>
      <c r="D1359" s="310"/>
      <c r="E1359" s="310"/>
      <c r="F1359" s="310"/>
      <c r="G1359" s="310"/>
      <c r="H1359" s="310"/>
      <c r="I1359" s="310"/>
      <c r="J1359" s="310"/>
      <c r="K1359" s="310"/>
      <c r="L1359" s="310"/>
      <c r="M1359" s="310"/>
      <c r="N1359" s="310"/>
      <c r="O1359" s="311"/>
      <c r="P1359" s="312">
        <f t="shared" si="168"/>
        <v>0</v>
      </c>
      <c r="Q1359" s="294"/>
      <c r="R1359" s="488"/>
      <c r="S1359" s="488"/>
    </row>
    <row r="1360" spans="2:24" ht="18.75" customHeight="1">
      <c r="B1360" s="292"/>
      <c r="C1360" s="313" t="s">
        <v>206</v>
      </c>
      <c r="D1360" s="315"/>
      <c r="E1360" s="315"/>
      <c r="F1360" s="315"/>
      <c r="G1360" s="315"/>
      <c r="H1360" s="315"/>
      <c r="I1360" s="315"/>
      <c r="J1360" s="315"/>
      <c r="K1360" s="315"/>
      <c r="L1360" s="315"/>
      <c r="M1360" s="315"/>
      <c r="N1360" s="315"/>
      <c r="O1360" s="316"/>
      <c r="P1360" s="312">
        <f t="shared" si="168"/>
        <v>0</v>
      </c>
      <c r="Q1360" s="294"/>
      <c r="R1360" s="488"/>
      <c r="S1360" s="488"/>
    </row>
    <row r="1361" spans="2:20" ht="18.75" customHeight="1">
      <c r="B1361" s="292"/>
      <c r="C1361" s="313" t="s">
        <v>207</v>
      </c>
      <c r="D1361" s="315"/>
      <c r="E1361" s="315"/>
      <c r="F1361" s="315"/>
      <c r="G1361" s="315"/>
      <c r="H1361" s="315"/>
      <c r="I1361" s="315"/>
      <c r="J1361" s="315"/>
      <c r="K1361" s="315"/>
      <c r="L1361" s="315"/>
      <c r="M1361" s="315"/>
      <c r="N1361" s="315"/>
      <c r="O1361" s="316"/>
      <c r="P1361" s="312">
        <f t="shared" si="168"/>
        <v>0</v>
      </c>
      <c r="Q1361" s="294"/>
      <c r="R1361" s="488"/>
      <c r="S1361" s="488"/>
    </row>
    <row r="1362" spans="2:20" ht="18.75" customHeight="1">
      <c r="B1362" s="292"/>
      <c r="C1362" s="313" t="s">
        <v>209</v>
      </c>
      <c r="D1362" s="315"/>
      <c r="E1362" s="315"/>
      <c r="F1362" s="315"/>
      <c r="G1362" s="315"/>
      <c r="H1362" s="315"/>
      <c r="I1362" s="315"/>
      <c r="J1362" s="315"/>
      <c r="K1362" s="315"/>
      <c r="L1362" s="315"/>
      <c r="M1362" s="315"/>
      <c r="N1362" s="315"/>
      <c r="O1362" s="316"/>
      <c r="P1362" s="312">
        <f t="shared" si="168"/>
        <v>0</v>
      </c>
      <c r="Q1362" s="294"/>
      <c r="R1362" s="488"/>
      <c r="S1362" s="488"/>
    </row>
    <row r="1363" spans="2:20" ht="18.75" customHeight="1">
      <c r="B1363" s="292"/>
      <c r="C1363" s="313" t="s">
        <v>210</v>
      </c>
      <c r="D1363" s="315"/>
      <c r="E1363" s="315"/>
      <c r="F1363" s="315"/>
      <c r="G1363" s="315"/>
      <c r="H1363" s="315"/>
      <c r="I1363" s="315"/>
      <c r="J1363" s="315"/>
      <c r="K1363" s="315"/>
      <c r="L1363" s="315"/>
      <c r="M1363" s="315"/>
      <c r="N1363" s="315"/>
      <c r="O1363" s="316"/>
      <c r="P1363" s="312">
        <f t="shared" si="168"/>
        <v>0</v>
      </c>
      <c r="Q1363" s="294"/>
      <c r="R1363" s="488"/>
      <c r="S1363" s="488"/>
    </row>
    <row r="1364" spans="2:20" ht="18.75" customHeight="1">
      <c r="B1364" s="292"/>
      <c r="C1364" s="313" t="s">
        <v>211</v>
      </c>
      <c r="D1364" s="315"/>
      <c r="E1364" s="315"/>
      <c r="F1364" s="315"/>
      <c r="G1364" s="315"/>
      <c r="H1364" s="315"/>
      <c r="I1364" s="315"/>
      <c r="J1364" s="315"/>
      <c r="K1364" s="315"/>
      <c r="L1364" s="315"/>
      <c r="M1364" s="315"/>
      <c r="N1364" s="315"/>
      <c r="O1364" s="316"/>
      <c r="P1364" s="312">
        <f t="shared" si="168"/>
        <v>0</v>
      </c>
      <c r="Q1364" s="294"/>
      <c r="R1364" s="488"/>
      <c r="S1364" s="488"/>
    </row>
    <row r="1365" spans="2:20" ht="18.75" customHeight="1">
      <c r="B1365" s="292"/>
      <c r="C1365" s="313" t="s">
        <v>212</v>
      </c>
      <c r="D1365" s="315"/>
      <c r="E1365" s="315"/>
      <c r="F1365" s="315"/>
      <c r="G1365" s="315"/>
      <c r="H1365" s="315"/>
      <c r="I1365" s="315"/>
      <c r="J1365" s="315"/>
      <c r="K1365" s="315"/>
      <c r="L1365" s="315"/>
      <c r="M1365" s="315"/>
      <c r="N1365" s="315"/>
      <c r="O1365" s="316"/>
      <c r="P1365" s="312">
        <f t="shared" si="168"/>
        <v>0</v>
      </c>
      <c r="Q1365" s="294"/>
      <c r="R1365" s="488"/>
      <c r="S1365" s="488"/>
    </row>
    <row r="1366" spans="2:20" ht="18.75" customHeight="1">
      <c r="B1366" s="292"/>
      <c r="C1366" s="317" t="s">
        <v>224</v>
      </c>
      <c r="D1366" s="318"/>
      <c r="E1366" s="318"/>
      <c r="F1366" s="318"/>
      <c r="G1366" s="318"/>
      <c r="H1366" s="318"/>
      <c r="I1366" s="318"/>
      <c r="J1366" s="318"/>
      <c r="K1366" s="318"/>
      <c r="L1366" s="318"/>
      <c r="M1366" s="318"/>
      <c r="N1366" s="318"/>
      <c r="O1366" s="319"/>
      <c r="P1366" s="320">
        <f t="shared" si="168"/>
        <v>0</v>
      </c>
      <c r="Q1366" s="294"/>
      <c r="R1366" s="489"/>
      <c r="S1366" s="489"/>
    </row>
    <row r="1367" spans="2:20" ht="18.75" customHeight="1">
      <c r="B1367" s="292"/>
      <c r="C1367" s="321" t="s">
        <v>216</v>
      </c>
      <c r="D1367" s="322">
        <f>SUBTOTAL(9,D1357:D1366)</f>
        <v>0</v>
      </c>
      <c r="E1367" s="322">
        <f t="shared" ref="E1367:O1367" si="169">SUBTOTAL(9,E1357:E1366)</f>
        <v>0</v>
      </c>
      <c r="F1367" s="322">
        <f t="shared" si="169"/>
        <v>0</v>
      </c>
      <c r="G1367" s="322">
        <f t="shared" si="169"/>
        <v>0</v>
      </c>
      <c r="H1367" s="322">
        <f t="shared" si="169"/>
        <v>0</v>
      </c>
      <c r="I1367" s="322">
        <f t="shared" si="169"/>
        <v>0</v>
      </c>
      <c r="J1367" s="322">
        <f t="shared" si="169"/>
        <v>0</v>
      </c>
      <c r="K1367" s="322">
        <f t="shared" si="169"/>
        <v>0</v>
      </c>
      <c r="L1367" s="322">
        <f t="shared" si="169"/>
        <v>0</v>
      </c>
      <c r="M1367" s="322">
        <f t="shared" si="169"/>
        <v>0</v>
      </c>
      <c r="N1367" s="322">
        <f t="shared" si="169"/>
        <v>0</v>
      </c>
      <c r="O1367" s="323">
        <f t="shared" si="169"/>
        <v>0</v>
      </c>
      <c r="P1367" s="324">
        <f t="shared" si="168"/>
        <v>0</v>
      </c>
      <c r="Q1367" s="294"/>
      <c r="R1367" s="490"/>
      <c r="S1367" s="490"/>
    </row>
    <row r="1368" spans="2:20" ht="6" customHeight="1">
      <c r="B1368" s="292"/>
      <c r="C1368" s="294"/>
      <c r="D1368" s="294"/>
      <c r="E1368" s="294"/>
      <c r="F1368" s="294"/>
      <c r="G1368" s="294"/>
      <c r="H1368" s="294"/>
      <c r="I1368" s="294"/>
      <c r="J1368" s="294"/>
      <c r="K1368" s="294"/>
      <c r="L1368" s="294"/>
      <c r="M1368" s="294"/>
      <c r="N1368" s="294"/>
      <c r="O1368" s="294"/>
      <c r="P1368" s="294"/>
      <c r="Q1368" s="294"/>
      <c r="R1368" s="325"/>
      <c r="S1368" s="325"/>
    </row>
    <row r="1369" spans="2:20" ht="18.75" customHeight="1">
      <c r="B1369" s="326"/>
      <c r="C1369" s="313" t="s">
        <v>217</v>
      </c>
      <c r="D1369" s="327"/>
      <c r="E1369" s="327"/>
      <c r="F1369" s="327"/>
      <c r="G1369" s="327"/>
      <c r="H1369" s="327"/>
      <c r="I1369" s="327"/>
      <c r="J1369" s="327"/>
      <c r="K1369" s="327"/>
      <c r="L1369" s="327"/>
      <c r="M1369" s="327"/>
      <c r="N1369" s="327"/>
      <c r="O1369" s="328"/>
      <c r="P1369" s="329">
        <f t="shared" ref="P1369:P1370" si="170">SUM(D1369:O1369)</f>
        <v>0</v>
      </c>
      <c r="Q1369" s="294"/>
      <c r="R1369" s="488"/>
      <c r="S1369" s="488"/>
    </row>
    <row r="1370" spans="2:20" ht="18.75" customHeight="1">
      <c r="B1370" s="326"/>
      <c r="C1370" s="313" t="s">
        <v>218</v>
      </c>
      <c r="D1370" s="327"/>
      <c r="E1370" s="327"/>
      <c r="F1370" s="327"/>
      <c r="G1370" s="327"/>
      <c r="H1370" s="327"/>
      <c r="I1370" s="327"/>
      <c r="J1370" s="327"/>
      <c r="K1370" s="327"/>
      <c r="L1370" s="327"/>
      <c r="M1370" s="327"/>
      <c r="N1370" s="330"/>
      <c r="O1370" s="331"/>
      <c r="P1370" s="332">
        <f t="shared" si="170"/>
        <v>0</v>
      </c>
      <c r="Q1370" s="294"/>
      <c r="R1370" s="489"/>
      <c r="S1370" s="489"/>
    </row>
    <row r="1371" spans="2:20" s="308" customFormat="1" ht="18.75" customHeight="1">
      <c r="B1371" s="301"/>
      <c r="C1371" s="333"/>
      <c r="D1371" s="334"/>
      <c r="E1371" s="334"/>
      <c r="F1371" s="334"/>
      <c r="G1371" s="334"/>
      <c r="H1371" s="334"/>
      <c r="I1371" s="334"/>
      <c r="J1371" s="334"/>
      <c r="K1371" s="334"/>
      <c r="L1371" s="334"/>
      <c r="M1371" s="334"/>
      <c r="N1371" s="491" t="s">
        <v>219</v>
      </c>
      <c r="O1371" s="491"/>
      <c r="P1371" s="335">
        <f>ROUND(IF(P1369*P1370=0,0,P1367/P1369*P1370),2)</f>
        <v>0</v>
      </c>
      <c r="Q1371" s="306"/>
      <c r="R1371" s="492"/>
      <c r="S1371" s="492"/>
      <c r="T1371" s="307"/>
    </row>
    <row r="1372" spans="2:20" ht="30" customHeight="1">
      <c r="C1372" s="294"/>
      <c r="D1372" s="294"/>
      <c r="E1372" s="294"/>
      <c r="F1372" s="294"/>
      <c r="G1372" s="294"/>
      <c r="H1372" s="294"/>
      <c r="I1372" s="294"/>
      <c r="J1372" s="294"/>
      <c r="K1372" s="294"/>
      <c r="L1372" s="294"/>
      <c r="M1372" s="294"/>
      <c r="N1372" s="294"/>
      <c r="O1372" s="294"/>
      <c r="P1372" s="294"/>
      <c r="Q1372" s="294"/>
      <c r="R1372" s="294"/>
      <c r="S1372" s="294"/>
    </row>
    <row r="1373" spans="2:20" ht="18.75" customHeight="1">
      <c r="B1373" s="292"/>
      <c r="C1373" s="293" t="s">
        <v>183</v>
      </c>
      <c r="D1373" s="495"/>
      <c r="E1373" s="495"/>
      <c r="F1373" s="495"/>
      <c r="G1373" s="495"/>
      <c r="H1373" s="495"/>
      <c r="I1373" s="495"/>
      <c r="J1373" s="294"/>
      <c r="K1373" s="294"/>
      <c r="L1373" s="295"/>
      <c r="M1373" s="294"/>
      <c r="N1373" s="294"/>
      <c r="O1373" s="294"/>
      <c r="P1373" s="296"/>
      <c r="Q1373" s="294"/>
      <c r="R1373" s="296"/>
      <c r="S1373" s="296"/>
    </row>
    <row r="1374" spans="2:20" ht="18.75" customHeight="1">
      <c r="B1374" s="292"/>
      <c r="C1374" s="297" t="s">
        <v>184</v>
      </c>
      <c r="D1374" s="488"/>
      <c r="E1374" s="488"/>
      <c r="F1374" s="488"/>
      <c r="G1374" s="488"/>
      <c r="H1374" s="488"/>
      <c r="I1374" s="488"/>
      <c r="J1374" s="294"/>
      <c r="K1374" s="291"/>
      <c r="L1374" s="291"/>
      <c r="M1374" s="291"/>
      <c r="N1374" s="291"/>
      <c r="O1374" s="291"/>
      <c r="P1374" s="291"/>
      <c r="Q1374" s="294"/>
      <c r="R1374" s="496" t="s">
        <v>185</v>
      </c>
      <c r="S1374" s="496"/>
    </row>
    <row r="1375" spans="2:20" ht="18.75" customHeight="1">
      <c r="B1375" s="292"/>
      <c r="C1375" s="297" t="s">
        <v>8</v>
      </c>
      <c r="D1375" s="488"/>
      <c r="E1375" s="488"/>
      <c r="F1375" s="488"/>
      <c r="G1375" s="488"/>
      <c r="H1375" s="488"/>
      <c r="I1375" s="488"/>
      <c r="J1375" s="294"/>
      <c r="K1375" s="291"/>
      <c r="L1375" s="291"/>
      <c r="M1375" s="291"/>
      <c r="N1375" s="291"/>
      <c r="O1375" s="291"/>
      <c r="P1375" s="291"/>
      <c r="Q1375" s="294"/>
      <c r="R1375" s="298" t="s">
        <v>189</v>
      </c>
      <c r="S1375" s="299"/>
    </row>
    <row r="1376" spans="2:20" ht="18.75" customHeight="1">
      <c r="B1376" s="292"/>
      <c r="C1376" s="300" t="s">
        <v>172</v>
      </c>
      <c r="D1376" s="488"/>
      <c r="E1376" s="488"/>
      <c r="F1376" s="488"/>
      <c r="G1376" s="488"/>
      <c r="H1376" s="488"/>
      <c r="I1376" s="488"/>
      <c r="J1376" s="294"/>
      <c r="K1376" s="291"/>
      <c r="L1376" s="291"/>
      <c r="M1376" s="291"/>
      <c r="N1376" s="291"/>
      <c r="O1376" s="291"/>
      <c r="P1376" s="291"/>
      <c r="Q1376" s="294"/>
      <c r="R1376" s="298" t="s">
        <v>191</v>
      </c>
      <c r="S1376" s="299"/>
    </row>
    <row r="1377" spans="2:24" ht="18.75" customHeight="1">
      <c r="B1377" s="292"/>
      <c r="C1377" s="300" t="s">
        <v>193</v>
      </c>
      <c r="D1377" s="493"/>
      <c r="E1377" s="493"/>
      <c r="F1377" s="493"/>
      <c r="G1377" s="493"/>
      <c r="H1377" s="493"/>
      <c r="I1377" s="493"/>
      <c r="J1377" s="294"/>
      <c r="K1377" s="294"/>
      <c r="L1377" s="295"/>
      <c r="M1377" s="294"/>
      <c r="N1377" s="294"/>
      <c r="O1377" s="294"/>
      <c r="P1377" s="296"/>
      <c r="Q1377" s="294"/>
      <c r="R1377" s="298" t="s">
        <v>221</v>
      </c>
      <c r="S1377" s="299"/>
    </row>
    <row r="1378" spans="2:24" ht="12" customHeight="1">
      <c r="B1378" s="292"/>
      <c r="C1378" s="294"/>
      <c r="D1378" s="294"/>
      <c r="E1378" s="294"/>
      <c r="F1378" s="294"/>
      <c r="G1378" s="294"/>
      <c r="H1378" s="294"/>
      <c r="I1378" s="294"/>
      <c r="J1378" s="294"/>
      <c r="K1378" s="294"/>
      <c r="L1378" s="294"/>
      <c r="M1378" s="294"/>
      <c r="N1378" s="294"/>
      <c r="O1378" s="294"/>
      <c r="P1378" s="294"/>
      <c r="Q1378" s="294"/>
      <c r="R1378" s="294"/>
      <c r="S1378" s="294"/>
    </row>
    <row r="1379" spans="2:24" s="308" customFormat="1" ht="18.75" customHeight="1">
      <c r="B1379" s="301"/>
      <c r="C1379" s="302" t="s">
        <v>187</v>
      </c>
      <c r="D1379" s="303"/>
      <c r="E1379" s="303"/>
      <c r="F1379" s="303"/>
      <c r="G1379" s="303"/>
      <c r="H1379" s="303"/>
      <c r="I1379" s="303"/>
      <c r="J1379" s="303"/>
      <c r="K1379" s="303"/>
      <c r="L1379" s="303"/>
      <c r="M1379" s="303"/>
      <c r="N1379" s="303"/>
      <c r="O1379" s="304"/>
      <c r="P1379" s="305" t="s">
        <v>188</v>
      </c>
      <c r="Q1379" s="306"/>
      <c r="R1379" s="494" t="s">
        <v>194</v>
      </c>
      <c r="S1379" s="494"/>
      <c r="T1379" s="307"/>
      <c r="V1379" s="288"/>
      <c r="W1379" s="288"/>
      <c r="X1379" s="288"/>
    </row>
    <row r="1380" spans="2:24" ht="6" customHeight="1">
      <c r="B1380" s="292"/>
      <c r="C1380" s="294"/>
      <c r="D1380" s="294"/>
      <c r="E1380" s="294"/>
      <c r="F1380" s="294"/>
      <c r="G1380" s="294"/>
      <c r="H1380" s="294"/>
      <c r="I1380" s="294"/>
      <c r="J1380" s="294"/>
      <c r="K1380" s="294"/>
      <c r="L1380" s="294"/>
      <c r="M1380" s="294"/>
      <c r="N1380" s="294"/>
      <c r="O1380" s="294"/>
      <c r="P1380" s="294"/>
      <c r="Q1380" s="294"/>
      <c r="R1380" s="294"/>
      <c r="S1380" s="294"/>
    </row>
    <row r="1381" spans="2:24" ht="18.75" customHeight="1">
      <c r="B1381" s="292"/>
      <c r="C1381" s="309" t="s">
        <v>222</v>
      </c>
      <c r="D1381" s="310"/>
      <c r="E1381" s="310"/>
      <c r="F1381" s="310"/>
      <c r="G1381" s="310"/>
      <c r="H1381" s="310"/>
      <c r="I1381" s="310"/>
      <c r="J1381" s="310"/>
      <c r="K1381" s="310"/>
      <c r="L1381" s="310"/>
      <c r="M1381" s="310"/>
      <c r="N1381" s="310"/>
      <c r="O1381" s="311"/>
      <c r="P1381" s="312">
        <f>SUM(D1381:O1381)</f>
        <v>0</v>
      </c>
      <c r="Q1381" s="294"/>
      <c r="R1381" s="488"/>
      <c r="S1381" s="488"/>
    </row>
    <row r="1382" spans="2:24" ht="18.75" customHeight="1">
      <c r="B1382" s="292"/>
      <c r="C1382" s="313" t="s">
        <v>196</v>
      </c>
      <c r="D1382" s="155"/>
      <c r="E1382" s="155"/>
      <c r="F1382" s="155"/>
      <c r="G1382" s="155"/>
      <c r="H1382" s="155"/>
      <c r="I1382" s="155"/>
      <c r="J1382" s="155"/>
      <c r="K1382" s="155"/>
      <c r="L1382" s="155"/>
      <c r="M1382" s="155"/>
      <c r="N1382" s="155"/>
      <c r="O1382" s="156"/>
      <c r="P1382" s="312">
        <f t="shared" ref="P1382:P1391" si="171">SUM(D1382:O1382)</f>
        <v>0</v>
      </c>
      <c r="Q1382" s="294"/>
      <c r="R1382" s="488"/>
      <c r="S1382" s="488"/>
    </row>
    <row r="1383" spans="2:24" ht="18.75" customHeight="1">
      <c r="B1383" s="292"/>
      <c r="C1383" s="314" t="s">
        <v>223</v>
      </c>
      <c r="D1383" s="310"/>
      <c r="E1383" s="310"/>
      <c r="F1383" s="310"/>
      <c r="G1383" s="310"/>
      <c r="H1383" s="310"/>
      <c r="I1383" s="310"/>
      <c r="J1383" s="310"/>
      <c r="K1383" s="310"/>
      <c r="L1383" s="310"/>
      <c r="M1383" s="310"/>
      <c r="N1383" s="310"/>
      <c r="O1383" s="311"/>
      <c r="P1383" s="312">
        <f t="shared" si="171"/>
        <v>0</v>
      </c>
      <c r="Q1383" s="294"/>
      <c r="R1383" s="488"/>
      <c r="S1383" s="488"/>
    </row>
    <row r="1384" spans="2:24" ht="18.75" customHeight="1">
      <c r="B1384" s="292"/>
      <c r="C1384" s="313" t="s">
        <v>206</v>
      </c>
      <c r="D1384" s="315"/>
      <c r="E1384" s="315"/>
      <c r="F1384" s="315"/>
      <c r="G1384" s="315"/>
      <c r="H1384" s="315"/>
      <c r="I1384" s="315"/>
      <c r="J1384" s="315"/>
      <c r="K1384" s="315"/>
      <c r="L1384" s="315"/>
      <c r="M1384" s="315"/>
      <c r="N1384" s="315"/>
      <c r="O1384" s="316"/>
      <c r="P1384" s="312">
        <f t="shared" si="171"/>
        <v>0</v>
      </c>
      <c r="Q1384" s="294"/>
      <c r="R1384" s="488"/>
      <c r="S1384" s="488"/>
    </row>
    <row r="1385" spans="2:24" ht="18.75" customHeight="1">
      <c r="B1385" s="292"/>
      <c r="C1385" s="313" t="s">
        <v>207</v>
      </c>
      <c r="D1385" s="315"/>
      <c r="E1385" s="315"/>
      <c r="F1385" s="315"/>
      <c r="G1385" s="315"/>
      <c r="H1385" s="315"/>
      <c r="I1385" s="315"/>
      <c r="J1385" s="315"/>
      <c r="K1385" s="315"/>
      <c r="L1385" s="315"/>
      <c r="M1385" s="315"/>
      <c r="N1385" s="315"/>
      <c r="O1385" s="316"/>
      <c r="P1385" s="312">
        <f t="shared" si="171"/>
        <v>0</v>
      </c>
      <c r="Q1385" s="294"/>
      <c r="R1385" s="488"/>
      <c r="S1385" s="488"/>
    </row>
    <row r="1386" spans="2:24" ht="18.75" customHeight="1">
      <c r="B1386" s="292"/>
      <c r="C1386" s="313" t="s">
        <v>209</v>
      </c>
      <c r="D1386" s="315"/>
      <c r="E1386" s="315"/>
      <c r="F1386" s="315"/>
      <c r="G1386" s="315"/>
      <c r="H1386" s="315"/>
      <c r="I1386" s="315"/>
      <c r="J1386" s="315"/>
      <c r="K1386" s="315"/>
      <c r="L1386" s="315"/>
      <c r="M1386" s="315"/>
      <c r="N1386" s="315"/>
      <c r="O1386" s="316"/>
      <c r="P1386" s="312">
        <f t="shared" si="171"/>
        <v>0</v>
      </c>
      <c r="Q1386" s="294"/>
      <c r="R1386" s="488"/>
      <c r="S1386" s="488"/>
    </row>
    <row r="1387" spans="2:24" ht="18.75" customHeight="1">
      <c r="B1387" s="292"/>
      <c r="C1387" s="313" t="s">
        <v>210</v>
      </c>
      <c r="D1387" s="315"/>
      <c r="E1387" s="315"/>
      <c r="F1387" s="315"/>
      <c r="G1387" s="315"/>
      <c r="H1387" s="315"/>
      <c r="I1387" s="315"/>
      <c r="J1387" s="315"/>
      <c r="K1387" s="315"/>
      <c r="L1387" s="315"/>
      <c r="M1387" s="315"/>
      <c r="N1387" s="315"/>
      <c r="O1387" s="316"/>
      <c r="P1387" s="312">
        <f t="shared" si="171"/>
        <v>0</v>
      </c>
      <c r="Q1387" s="294"/>
      <c r="R1387" s="488"/>
      <c r="S1387" s="488"/>
    </row>
    <row r="1388" spans="2:24" ht="18.75" customHeight="1">
      <c r="B1388" s="292"/>
      <c r="C1388" s="313" t="s">
        <v>211</v>
      </c>
      <c r="D1388" s="315"/>
      <c r="E1388" s="315"/>
      <c r="F1388" s="315"/>
      <c r="G1388" s="315"/>
      <c r="H1388" s="315"/>
      <c r="I1388" s="315"/>
      <c r="J1388" s="315"/>
      <c r="K1388" s="315"/>
      <c r="L1388" s="315"/>
      <c r="M1388" s="315"/>
      <c r="N1388" s="315"/>
      <c r="O1388" s="316"/>
      <c r="P1388" s="312">
        <f t="shared" si="171"/>
        <v>0</v>
      </c>
      <c r="Q1388" s="294"/>
      <c r="R1388" s="488"/>
      <c r="S1388" s="488"/>
    </row>
    <row r="1389" spans="2:24" ht="18.75" customHeight="1">
      <c r="B1389" s="292"/>
      <c r="C1389" s="313" t="s">
        <v>212</v>
      </c>
      <c r="D1389" s="315"/>
      <c r="E1389" s="315"/>
      <c r="F1389" s="315"/>
      <c r="G1389" s="315"/>
      <c r="H1389" s="315"/>
      <c r="I1389" s="315"/>
      <c r="J1389" s="315"/>
      <c r="K1389" s="315"/>
      <c r="L1389" s="315"/>
      <c r="M1389" s="315"/>
      <c r="N1389" s="315"/>
      <c r="O1389" s="316"/>
      <c r="P1389" s="312">
        <f t="shared" si="171"/>
        <v>0</v>
      </c>
      <c r="Q1389" s="294"/>
      <c r="R1389" s="488"/>
      <c r="S1389" s="488"/>
    </row>
    <row r="1390" spans="2:24" ht="18.75" customHeight="1">
      <c r="B1390" s="292"/>
      <c r="C1390" s="317" t="s">
        <v>224</v>
      </c>
      <c r="D1390" s="318"/>
      <c r="E1390" s="318"/>
      <c r="F1390" s="318"/>
      <c r="G1390" s="318"/>
      <c r="H1390" s="318"/>
      <c r="I1390" s="318"/>
      <c r="J1390" s="318"/>
      <c r="K1390" s="318"/>
      <c r="L1390" s="318"/>
      <c r="M1390" s="318"/>
      <c r="N1390" s="318"/>
      <c r="O1390" s="319"/>
      <c r="P1390" s="320">
        <f t="shared" si="171"/>
        <v>0</v>
      </c>
      <c r="Q1390" s="294"/>
      <c r="R1390" s="489"/>
      <c r="S1390" s="489"/>
    </row>
    <row r="1391" spans="2:24" ht="18.75" customHeight="1">
      <c r="B1391" s="292"/>
      <c r="C1391" s="321" t="s">
        <v>216</v>
      </c>
      <c r="D1391" s="322">
        <f>SUBTOTAL(9,D1381:D1390)</f>
        <v>0</v>
      </c>
      <c r="E1391" s="322">
        <f t="shared" ref="E1391:O1391" si="172">SUBTOTAL(9,E1381:E1390)</f>
        <v>0</v>
      </c>
      <c r="F1391" s="322">
        <f t="shared" si="172"/>
        <v>0</v>
      </c>
      <c r="G1391" s="322">
        <f t="shared" si="172"/>
        <v>0</v>
      </c>
      <c r="H1391" s="322">
        <f t="shared" si="172"/>
        <v>0</v>
      </c>
      <c r="I1391" s="322">
        <f t="shared" si="172"/>
        <v>0</v>
      </c>
      <c r="J1391" s="322">
        <f t="shared" si="172"/>
        <v>0</v>
      </c>
      <c r="K1391" s="322">
        <f t="shared" si="172"/>
        <v>0</v>
      </c>
      <c r="L1391" s="322">
        <f t="shared" si="172"/>
        <v>0</v>
      </c>
      <c r="M1391" s="322">
        <f t="shared" si="172"/>
        <v>0</v>
      </c>
      <c r="N1391" s="322">
        <f t="shared" si="172"/>
        <v>0</v>
      </c>
      <c r="O1391" s="323">
        <f t="shared" si="172"/>
        <v>0</v>
      </c>
      <c r="P1391" s="324">
        <f t="shared" si="171"/>
        <v>0</v>
      </c>
      <c r="Q1391" s="294"/>
      <c r="R1391" s="490"/>
      <c r="S1391" s="490"/>
    </row>
    <row r="1392" spans="2:24" ht="6" customHeight="1">
      <c r="B1392" s="292"/>
      <c r="C1392" s="294"/>
      <c r="D1392" s="294"/>
      <c r="E1392" s="294"/>
      <c r="F1392" s="294"/>
      <c r="G1392" s="294"/>
      <c r="H1392" s="294"/>
      <c r="I1392" s="294"/>
      <c r="J1392" s="294"/>
      <c r="K1392" s="294"/>
      <c r="L1392" s="294"/>
      <c r="M1392" s="294"/>
      <c r="N1392" s="294"/>
      <c r="O1392" s="294"/>
      <c r="P1392" s="294"/>
      <c r="Q1392" s="294"/>
      <c r="R1392" s="325"/>
      <c r="S1392" s="325"/>
    </row>
    <row r="1393" spans="2:24" ht="18.75" customHeight="1">
      <c r="B1393" s="326"/>
      <c r="C1393" s="313" t="s">
        <v>217</v>
      </c>
      <c r="D1393" s="327"/>
      <c r="E1393" s="327"/>
      <c r="F1393" s="327"/>
      <c r="G1393" s="327"/>
      <c r="H1393" s="327"/>
      <c r="I1393" s="327"/>
      <c r="J1393" s="327"/>
      <c r="K1393" s="327"/>
      <c r="L1393" s="327"/>
      <c r="M1393" s="327"/>
      <c r="N1393" s="327"/>
      <c r="O1393" s="328"/>
      <c r="P1393" s="329">
        <f t="shared" ref="P1393:P1394" si="173">SUM(D1393:O1393)</f>
        <v>0</v>
      </c>
      <c r="Q1393" s="294"/>
      <c r="R1393" s="488"/>
      <c r="S1393" s="488"/>
    </row>
    <row r="1394" spans="2:24" ht="18.75" customHeight="1">
      <c r="B1394" s="326"/>
      <c r="C1394" s="313" t="s">
        <v>218</v>
      </c>
      <c r="D1394" s="327"/>
      <c r="E1394" s="327"/>
      <c r="F1394" s="327"/>
      <c r="G1394" s="327"/>
      <c r="H1394" s="327"/>
      <c r="I1394" s="327"/>
      <c r="J1394" s="327"/>
      <c r="K1394" s="327"/>
      <c r="L1394" s="327"/>
      <c r="M1394" s="327"/>
      <c r="N1394" s="330"/>
      <c r="O1394" s="331"/>
      <c r="P1394" s="332">
        <f t="shared" si="173"/>
        <v>0</v>
      </c>
      <c r="Q1394" s="294"/>
      <c r="R1394" s="489"/>
      <c r="S1394" s="489"/>
    </row>
    <row r="1395" spans="2:24" s="308" customFormat="1" ht="18.75" customHeight="1">
      <c r="B1395" s="301"/>
      <c r="C1395" s="333"/>
      <c r="D1395" s="334"/>
      <c r="E1395" s="334"/>
      <c r="F1395" s="334"/>
      <c r="G1395" s="334"/>
      <c r="H1395" s="334"/>
      <c r="I1395" s="334"/>
      <c r="J1395" s="334"/>
      <c r="K1395" s="334"/>
      <c r="L1395" s="334"/>
      <c r="M1395" s="334"/>
      <c r="N1395" s="491" t="s">
        <v>219</v>
      </c>
      <c r="O1395" s="491"/>
      <c r="P1395" s="335">
        <f>ROUND(IF(P1393*P1394=0,0,P1391/P1393*P1394),2)</f>
        <v>0</v>
      </c>
      <c r="Q1395" s="306"/>
      <c r="R1395" s="492"/>
      <c r="S1395" s="492"/>
      <c r="T1395" s="307"/>
    </row>
    <row r="1396" spans="2:24" ht="30" customHeight="1">
      <c r="C1396" s="294"/>
      <c r="D1396" s="294"/>
      <c r="E1396" s="294"/>
      <c r="F1396" s="294"/>
      <c r="G1396" s="294"/>
      <c r="H1396" s="294"/>
      <c r="I1396" s="294"/>
      <c r="J1396" s="294"/>
      <c r="K1396" s="294"/>
      <c r="L1396" s="294"/>
      <c r="M1396" s="294"/>
      <c r="N1396" s="294"/>
      <c r="O1396" s="294"/>
      <c r="P1396" s="294"/>
      <c r="Q1396" s="294"/>
      <c r="R1396" s="294"/>
      <c r="S1396" s="294"/>
    </row>
    <row r="1397" spans="2:24" ht="18.75" customHeight="1">
      <c r="B1397" s="292"/>
      <c r="C1397" s="293" t="s">
        <v>183</v>
      </c>
      <c r="D1397" s="495"/>
      <c r="E1397" s="495"/>
      <c r="F1397" s="495"/>
      <c r="G1397" s="495"/>
      <c r="H1397" s="495"/>
      <c r="I1397" s="495"/>
      <c r="J1397" s="294"/>
      <c r="K1397" s="294"/>
      <c r="L1397" s="295"/>
      <c r="M1397" s="294"/>
      <c r="N1397" s="294"/>
      <c r="O1397" s="294"/>
      <c r="P1397" s="296"/>
      <c r="Q1397" s="294"/>
      <c r="R1397" s="296"/>
      <c r="S1397" s="296"/>
    </row>
    <row r="1398" spans="2:24" ht="18.75" customHeight="1">
      <c r="B1398" s="292"/>
      <c r="C1398" s="297" t="s">
        <v>184</v>
      </c>
      <c r="D1398" s="488"/>
      <c r="E1398" s="488"/>
      <c r="F1398" s="488"/>
      <c r="G1398" s="488"/>
      <c r="H1398" s="488"/>
      <c r="I1398" s="488"/>
      <c r="J1398" s="294"/>
      <c r="K1398" s="291"/>
      <c r="L1398" s="291"/>
      <c r="M1398" s="291"/>
      <c r="N1398" s="291"/>
      <c r="O1398" s="291"/>
      <c r="P1398" s="291"/>
      <c r="Q1398" s="294"/>
      <c r="R1398" s="496" t="s">
        <v>185</v>
      </c>
      <c r="S1398" s="496"/>
    </row>
    <row r="1399" spans="2:24" ht="18.75" customHeight="1">
      <c r="B1399" s="292"/>
      <c r="C1399" s="297" t="s">
        <v>8</v>
      </c>
      <c r="D1399" s="488"/>
      <c r="E1399" s="488"/>
      <c r="F1399" s="488"/>
      <c r="G1399" s="488"/>
      <c r="H1399" s="488"/>
      <c r="I1399" s="488"/>
      <c r="J1399" s="294"/>
      <c r="K1399" s="291"/>
      <c r="L1399" s="291"/>
      <c r="M1399" s="291"/>
      <c r="N1399" s="291"/>
      <c r="O1399" s="291"/>
      <c r="P1399" s="291"/>
      <c r="Q1399" s="294"/>
      <c r="R1399" s="298" t="s">
        <v>189</v>
      </c>
      <c r="S1399" s="299"/>
    </row>
    <row r="1400" spans="2:24" ht="18.75" customHeight="1">
      <c r="B1400" s="292"/>
      <c r="C1400" s="300" t="s">
        <v>172</v>
      </c>
      <c r="D1400" s="488"/>
      <c r="E1400" s="488"/>
      <c r="F1400" s="488"/>
      <c r="G1400" s="488"/>
      <c r="H1400" s="488"/>
      <c r="I1400" s="488"/>
      <c r="J1400" s="294"/>
      <c r="K1400" s="291"/>
      <c r="L1400" s="291"/>
      <c r="M1400" s="291"/>
      <c r="N1400" s="291"/>
      <c r="O1400" s="291"/>
      <c r="P1400" s="291"/>
      <c r="Q1400" s="294"/>
      <c r="R1400" s="298" t="s">
        <v>191</v>
      </c>
      <c r="S1400" s="299"/>
    </row>
    <row r="1401" spans="2:24" ht="18.75" customHeight="1">
      <c r="B1401" s="292"/>
      <c r="C1401" s="300" t="s">
        <v>193</v>
      </c>
      <c r="D1401" s="493"/>
      <c r="E1401" s="493"/>
      <c r="F1401" s="493"/>
      <c r="G1401" s="493"/>
      <c r="H1401" s="493"/>
      <c r="I1401" s="493"/>
      <c r="J1401" s="294"/>
      <c r="K1401" s="294"/>
      <c r="L1401" s="295"/>
      <c r="M1401" s="294"/>
      <c r="N1401" s="294"/>
      <c r="O1401" s="294"/>
      <c r="P1401" s="296"/>
      <c r="Q1401" s="294"/>
      <c r="R1401" s="298" t="s">
        <v>221</v>
      </c>
      <c r="S1401" s="299"/>
    </row>
    <row r="1402" spans="2:24" ht="12" customHeight="1">
      <c r="B1402" s="292"/>
      <c r="C1402" s="294"/>
      <c r="D1402" s="294"/>
      <c r="E1402" s="294"/>
      <c r="F1402" s="294"/>
      <c r="G1402" s="294"/>
      <c r="H1402" s="294"/>
      <c r="I1402" s="294"/>
      <c r="J1402" s="294"/>
      <c r="K1402" s="294"/>
      <c r="L1402" s="294"/>
      <c r="M1402" s="294"/>
      <c r="N1402" s="294"/>
      <c r="O1402" s="294"/>
      <c r="P1402" s="294"/>
      <c r="Q1402" s="294"/>
      <c r="R1402" s="294"/>
      <c r="S1402" s="294"/>
    </row>
    <row r="1403" spans="2:24" s="308" customFormat="1" ht="18.75" customHeight="1">
      <c r="B1403" s="301"/>
      <c r="C1403" s="302" t="s">
        <v>187</v>
      </c>
      <c r="D1403" s="303"/>
      <c r="E1403" s="303"/>
      <c r="F1403" s="303"/>
      <c r="G1403" s="303"/>
      <c r="H1403" s="303"/>
      <c r="I1403" s="303"/>
      <c r="J1403" s="303"/>
      <c r="K1403" s="303"/>
      <c r="L1403" s="303"/>
      <c r="M1403" s="303"/>
      <c r="N1403" s="303"/>
      <c r="O1403" s="304"/>
      <c r="P1403" s="305" t="s">
        <v>188</v>
      </c>
      <c r="Q1403" s="306"/>
      <c r="R1403" s="494" t="s">
        <v>194</v>
      </c>
      <c r="S1403" s="494"/>
      <c r="T1403" s="307"/>
      <c r="V1403" s="288"/>
      <c r="W1403" s="288"/>
      <c r="X1403" s="288"/>
    </row>
    <row r="1404" spans="2:24" ht="6" customHeight="1">
      <c r="B1404" s="292"/>
      <c r="C1404" s="294"/>
      <c r="D1404" s="294"/>
      <c r="E1404" s="294"/>
      <c r="F1404" s="294"/>
      <c r="G1404" s="294"/>
      <c r="H1404" s="294"/>
      <c r="I1404" s="294"/>
      <c r="J1404" s="294"/>
      <c r="K1404" s="294"/>
      <c r="L1404" s="294"/>
      <c r="M1404" s="294"/>
      <c r="N1404" s="294"/>
      <c r="O1404" s="294"/>
      <c r="P1404" s="294"/>
      <c r="Q1404" s="294"/>
      <c r="R1404" s="294"/>
      <c r="S1404" s="294"/>
    </row>
    <row r="1405" spans="2:24" ht="18.75" customHeight="1">
      <c r="B1405" s="292"/>
      <c r="C1405" s="309" t="s">
        <v>222</v>
      </c>
      <c r="D1405" s="310"/>
      <c r="E1405" s="310"/>
      <c r="F1405" s="310"/>
      <c r="G1405" s="310"/>
      <c r="H1405" s="310"/>
      <c r="I1405" s="310"/>
      <c r="J1405" s="310"/>
      <c r="K1405" s="310"/>
      <c r="L1405" s="310"/>
      <c r="M1405" s="310"/>
      <c r="N1405" s="310"/>
      <c r="O1405" s="311"/>
      <c r="P1405" s="312">
        <f>SUM(D1405:O1405)</f>
        <v>0</v>
      </c>
      <c r="Q1405" s="294"/>
      <c r="R1405" s="488"/>
      <c r="S1405" s="488"/>
    </row>
    <row r="1406" spans="2:24" ht="18.75" customHeight="1">
      <c r="B1406" s="292"/>
      <c r="C1406" s="313" t="s">
        <v>196</v>
      </c>
      <c r="D1406" s="155"/>
      <c r="E1406" s="155"/>
      <c r="F1406" s="155"/>
      <c r="G1406" s="155"/>
      <c r="H1406" s="155"/>
      <c r="I1406" s="155"/>
      <c r="J1406" s="155"/>
      <c r="K1406" s="155"/>
      <c r="L1406" s="155"/>
      <c r="M1406" s="155"/>
      <c r="N1406" s="155"/>
      <c r="O1406" s="156"/>
      <c r="P1406" s="312">
        <f t="shared" ref="P1406:P1415" si="174">SUM(D1406:O1406)</f>
        <v>0</v>
      </c>
      <c r="Q1406" s="294"/>
      <c r="R1406" s="488"/>
      <c r="S1406" s="488"/>
    </row>
    <row r="1407" spans="2:24" ht="18.75" customHeight="1">
      <c r="B1407" s="292"/>
      <c r="C1407" s="314" t="s">
        <v>223</v>
      </c>
      <c r="D1407" s="310"/>
      <c r="E1407" s="310"/>
      <c r="F1407" s="310"/>
      <c r="G1407" s="310"/>
      <c r="H1407" s="310"/>
      <c r="I1407" s="310"/>
      <c r="J1407" s="310"/>
      <c r="K1407" s="310"/>
      <c r="L1407" s="310"/>
      <c r="M1407" s="310"/>
      <c r="N1407" s="310"/>
      <c r="O1407" s="311"/>
      <c r="P1407" s="312">
        <f t="shared" si="174"/>
        <v>0</v>
      </c>
      <c r="Q1407" s="294"/>
      <c r="R1407" s="488"/>
      <c r="S1407" s="488"/>
    </row>
    <row r="1408" spans="2:24" ht="18.75" customHeight="1">
      <c r="B1408" s="292"/>
      <c r="C1408" s="313" t="s">
        <v>206</v>
      </c>
      <c r="D1408" s="315"/>
      <c r="E1408" s="315"/>
      <c r="F1408" s="315"/>
      <c r="G1408" s="315"/>
      <c r="H1408" s="315"/>
      <c r="I1408" s="315"/>
      <c r="J1408" s="315"/>
      <c r="K1408" s="315"/>
      <c r="L1408" s="315"/>
      <c r="M1408" s="315"/>
      <c r="N1408" s="315"/>
      <c r="O1408" s="316"/>
      <c r="P1408" s="312">
        <f t="shared" si="174"/>
        <v>0</v>
      </c>
      <c r="Q1408" s="294"/>
      <c r="R1408" s="488"/>
      <c r="S1408" s="488"/>
    </row>
    <row r="1409" spans="2:20" ht="18.75" customHeight="1">
      <c r="B1409" s="292"/>
      <c r="C1409" s="313" t="s">
        <v>207</v>
      </c>
      <c r="D1409" s="315"/>
      <c r="E1409" s="315"/>
      <c r="F1409" s="315"/>
      <c r="G1409" s="315"/>
      <c r="H1409" s="315"/>
      <c r="I1409" s="315"/>
      <c r="J1409" s="315"/>
      <c r="K1409" s="315"/>
      <c r="L1409" s="315"/>
      <c r="M1409" s="315"/>
      <c r="N1409" s="315"/>
      <c r="O1409" s="316"/>
      <c r="P1409" s="312">
        <f t="shared" si="174"/>
        <v>0</v>
      </c>
      <c r="Q1409" s="294"/>
      <c r="R1409" s="488"/>
      <c r="S1409" s="488"/>
    </row>
    <row r="1410" spans="2:20" ht="18.75" customHeight="1">
      <c r="B1410" s="292"/>
      <c r="C1410" s="313" t="s">
        <v>209</v>
      </c>
      <c r="D1410" s="315"/>
      <c r="E1410" s="315"/>
      <c r="F1410" s="315"/>
      <c r="G1410" s="315"/>
      <c r="H1410" s="315"/>
      <c r="I1410" s="315"/>
      <c r="J1410" s="315"/>
      <c r="K1410" s="315"/>
      <c r="L1410" s="315"/>
      <c r="M1410" s="315"/>
      <c r="N1410" s="315"/>
      <c r="O1410" s="316"/>
      <c r="P1410" s="312">
        <f t="shared" si="174"/>
        <v>0</v>
      </c>
      <c r="Q1410" s="294"/>
      <c r="R1410" s="488"/>
      <c r="S1410" s="488"/>
    </row>
    <row r="1411" spans="2:20" ht="18.75" customHeight="1">
      <c r="B1411" s="292"/>
      <c r="C1411" s="313" t="s">
        <v>210</v>
      </c>
      <c r="D1411" s="315"/>
      <c r="E1411" s="315"/>
      <c r="F1411" s="315"/>
      <c r="G1411" s="315"/>
      <c r="H1411" s="315"/>
      <c r="I1411" s="315"/>
      <c r="J1411" s="315"/>
      <c r="K1411" s="315"/>
      <c r="L1411" s="315"/>
      <c r="M1411" s="315"/>
      <c r="N1411" s="315"/>
      <c r="O1411" s="316"/>
      <c r="P1411" s="312">
        <f t="shared" si="174"/>
        <v>0</v>
      </c>
      <c r="Q1411" s="294"/>
      <c r="R1411" s="488"/>
      <c r="S1411" s="488"/>
    </row>
    <row r="1412" spans="2:20" ht="18.75" customHeight="1">
      <c r="B1412" s="292"/>
      <c r="C1412" s="313" t="s">
        <v>211</v>
      </c>
      <c r="D1412" s="315"/>
      <c r="E1412" s="315"/>
      <c r="F1412" s="315"/>
      <c r="G1412" s="315"/>
      <c r="H1412" s="315"/>
      <c r="I1412" s="315"/>
      <c r="J1412" s="315"/>
      <c r="K1412" s="315"/>
      <c r="L1412" s="315"/>
      <c r="M1412" s="315"/>
      <c r="N1412" s="315"/>
      <c r="O1412" s="316"/>
      <c r="P1412" s="312">
        <f t="shared" si="174"/>
        <v>0</v>
      </c>
      <c r="Q1412" s="294"/>
      <c r="R1412" s="488"/>
      <c r="S1412" s="488"/>
    </row>
    <row r="1413" spans="2:20" ht="18.75" customHeight="1">
      <c r="B1413" s="292"/>
      <c r="C1413" s="313" t="s">
        <v>212</v>
      </c>
      <c r="D1413" s="315"/>
      <c r="E1413" s="315"/>
      <c r="F1413" s="315"/>
      <c r="G1413" s="315"/>
      <c r="H1413" s="315"/>
      <c r="I1413" s="315"/>
      <c r="J1413" s="315"/>
      <c r="K1413" s="315"/>
      <c r="L1413" s="315"/>
      <c r="M1413" s="315"/>
      <c r="N1413" s="315"/>
      <c r="O1413" s="316"/>
      <c r="P1413" s="312">
        <f t="shared" si="174"/>
        <v>0</v>
      </c>
      <c r="Q1413" s="294"/>
      <c r="R1413" s="488"/>
      <c r="S1413" s="488"/>
    </row>
    <row r="1414" spans="2:20" ht="18.75" customHeight="1">
      <c r="B1414" s="292"/>
      <c r="C1414" s="317" t="s">
        <v>224</v>
      </c>
      <c r="D1414" s="318"/>
      <c r="E1414" s="318"/>
      <c r="F1414" s="318"/>
      <c r="G1414" s="318"/>
      <c r="H1414" s="318"/>
      <c r="I1414" s="318"/>
      <c r="J1414" s="318"/>
      <c r="K1414" s="318"/>
      <c r="L1414" s="318"/>
      <c r="M1414" s="318"/>
      <c r="N1414" s="318"/>
      <c r="O1414" s="319"/>
      <c r="P1414" s="320">
        <f t="shared" si="174"/>
        <v>0</v>
      </c>
      <c r="Q1414" s="294"/>
      <c r="R1414" s="489"/>
      <c r="S1414" s="489"/>
    </row>
    <row r="1415" spans="2:20" ht="18.75" customHeight="1">
      <c r="B1415" s="292"/>
      <c r="C1415" s="321" t="s">
        <v>216</v>
      </c>
      <c r="D1415" s="322">
        <f>SUBTOTAL(9,D1405:D1414)</f>
        <v>0</v>
      </c>
      <c r="E1415" s="322">
        <f t="shared" ref="E1415:O1415" si="175">SUBTOTAL(9,E1405:E1414)</f>
        <v>0</v>
      </c>
      <c r="F1415" s="322">
        <f t="shared" si="175"/>
        <v>0</v>
      </c>
      <c r="G1415" s="322">
        <f t="shared" si="175"/>
        <v>0</v>
      </c>
      <c r="H1415" s="322">
        <f t="shared" si="175"/>
        <v>0</v>
      </c>
      <c r="I1415" s="322">
        <f t="shared" si="175"/>
        <v>0</v>
      </c>
      <c r="J1415" s="322">
        <f t="shared" si="175"/>
        <v>0</v>
      </c>
      <c r="K1415" s="322">
        <f t="shared" si="175"/>
        <v>0</v>
      </c>
      <c r="L1415" s="322">
        <f t="shared" si="175"/>
        <v>0</v>
      </c>
      <c r="M1415" s="322">
        <f t="shared" si="175"/>
        <v>0</v>
      </c>
      <c r="N1415" s="322">
        <f t="shared" si="175"/>
        <v>0</v>
      </c>
      <c r="O1415" s="323">
        <f t="shared" si="175"/>
        <v>0</v>
      </c>
      <c r="P1415" s="324">
        <f t="shared" si="174"/>
        <v>0</v>
      </c>
      <c r="Q1415" s="294"/>
      <c r="R1415" s="490"/>
      <c r="S1415" s="490"/>
    </row>
    <row r="1416" spans="2:20" ht="6" customHeight="1">
      <c r="B1416" s="292"/>
      <c r="C1416" s="294"/>
      <c r="D1416" s="294"/>
      <c r="E1416" s="294"/>
      <c r="F1416" s="294"/>
      <c r="G1416" s="294"/>
      <c r="H1416" s="294"/>
      <c r="I1416" s="294"/>
      <c r="J1416" s="294"/>
      <c r="K1416" s="294"/>
      <c r="L1416" s="294"/>
      <c r="M1416" s="294"/>
      <c r="N1416" s="294"/>
      <c r="O1416" s="294"/>
      <c r="P1416" s="294"/>
      <c r="Q1416" s="294"/>
      <c r="R1416" s="325"/>
      <c r="S1416" s="325"/>
    </row>
    <row r="1417" spans="2:20" ht="18.75" customHeight="1">
      <c r="B1417" s="326"/>
      <c r="C1417" s="313" t="s">
        <v>217</v>
      </c>
      <c r="D1417" s="327"/>
      <c r="E1417" s="327"/>
      <c r="F1417" s="327"/>
      <c r="G1417" s="327"/>
      <c r="H1417" s="327"/>
      <c r="I1417" s="327"/>
      <c r="J1417" s="327"/>
      <c r="K1417" s="327"/>
      <c r="L1417" s="327"/>
      <c r="M1417" s="327"/>
      <c r="N1417" s="327"/>
      <c r="O1417" s="328"/>
      <c r="P1417" s="329">
        <f t="shared" ref="P1417:P1418" si="176">SUM(D1417:O1417)</f>
        <v>0</v>
      </c>
      <c r="Q1417" s="294"/>
      <c r="R1417" s="488"/>
      <c r="S1417" s="488"/>
    </row>
    <row r="1418" spans="2:20" ht="18.75" customHeight="1">
      <c r="B1418" s="326"/>
      <c r="C1418" s="313" t="s">
        <v>218</v>
      </c>
      <c r="D1418" s="327"/>
      <c r="E1418" s="327"/>
      <c r="F1418" s="327"/>
      <c r="G1418" s="327"/>
      <c r="H1418" s="327"/>
      <c r="I1418" s="327"/>
      <c r="J1418" s="327"/>
      <c r="K1418" s="327"/>
      <c r="L1418" s="327"/>
      <c r="M1418" s="327"/>
      <c r="N1418" s="330"/>
      <c r="O1418" s="331"/>
      <c r="P1418" s="332">
        <f t="shared" si="176"/>
        <v>0</v>
      </c>
      <c r="Q1418" s="294"/>
      <c r="R1418" s="489"/>
      <c r="S1418" s="489"/>
    </row>
    <row r="1419" spans="2:20" s="308" customFormat="1" ht="18.75" customHeight="1">
      <c r="B1419" s="301"/>
      <c r="C1419" s="333"/>
      <c r="D1419" s="334"/>
      <c r="E1419" s="334"/>
      <c r="F1419" s="334"/>
      <c r="G1419" s="334"/>
      <c r="H1419" s="334"/>
      <c r="I1419" s="334"/>
      <c r="J1419" s="334"/>
      <c r="K1419" s="334"/>
      <c r="L1419" s="334"/>
      <c r="M1419" s="334"/>
      <c r="N1419" s="491" t="s">
        <v>219</v>
      </c>
      <c r="O1419" s="491"/>
      <c r="P1419" s="335">
        <f>ROUND(IF(P1417*P1418=0,0,P1415/P1417*P1418),2)</f>
        <v>0</v>
      </c>
      <c r="Q1419" s="306"/>
      <c r="R1419" s="492"/>
      <c r="S1419" s="492"/>
      <c r="T1419" s="307"/>
    </row>
    <row r="1420" spans="2:20" ht="30" customHeight="1">
      <c r="C1420" s="294"/>
      <c r="D1420" s="294"/>
      <c r="E1420" s="294"/>
      <c r="F1420" s="294"/>
      <c r="G1420" s="294"/>
      <c r="H1420" s="294"/>
      <c r="I1420" s="294"/>
      <c r="J1420" s="294"/>
      <c r="K1420" s="294"/>
      <c r="L1420" s="294"/>
      <c r="M1420" s="294"/>
      <c r="N1420" s="294"/>
      <c r="O1420" s="294"/>
      <c r="P1420" s="294"/>
      <c r="Q1420" s="294"/>
      <c r="R1420" s="294"/>
      <c r="S1420" s="294"/>
    </row>
    <row r="1421" spans="2:20" ht="18.75" customHeight="1">
      <c r="B1421" s="292"/>
      <c r="C1421" s="293" t="s">
        <v>183</v>
      </c>
      <c r="D1421" s="495"/>
      <c r="E1421" s="495"/>
      <c r="F1421" s="495"/>
      <c r="G1421" s="495"/>
      <c r="H1421" s="495"/>
      <c r="I1421" s="495"/>
      <c r="J1421" s="294"/>
      <c r="K1421" s="294"/>
      <c r="L1421" s="295"/>
      <c r="M1421" s="294"/>
      <c r="N1421" s="294"/>
      <c r="O1421" s="294"/>
      <c r="P1421" s="296"/>
      <c r="Q1421" s="294"/>
      <c r="R1421" s="296"/>
      <c r="S1421" s="296"/>
    </row>
    <row r="1422" spans="2:20" ht="18.75" customHeight="1">
      <c r="B1422" s="292"/>
      <c r="C1422" s="297" t="s">
        <v>184</v>
      </c>
      <c r="D1422" s="488"/>
      <c r="E1422" s="488"/>
      <c r="F1422" s="488"/>
      <c r="G1422" s="488"/>
      <c r="H1422" s="488"/>
      <c r="I1422" s="488"/>
      <c r="J1422" s="294"/>
      <c r="K1422" s="291"/>
      <c r="L1422" s="291"/>
      <c r="M1422" s="291"/>
      <c r="N1422" s="291"/>
      <c r="O1422" s="291"/>
      <c r="P1422" s="291"/>
      <c r="Q1422" s="294"/>
      <c r="R1422" s="496" t="s">
        <v>185</v>
      </c>
      <c r="S1422" s="496"/>
    </row>
    <row r="1423" spans="2:20" ht="18.75" customHeight="1">
      <c r="B1423" s="292"/>
      <c r="C1423" s="297" t="s">
        <v>8</v>
      </c>
      <c r="D1423" s="488"/>
      <c r="E1423" s="488"/>
      <c r="F1423" s="488"/>
      <c r="G1423" s="488"/>
      <c r="H1423" s="488"/>
      <c r="I1423" s="488"/>
      <c r="J1423" s="294"/>
      <c r="K1423" s="291"/>
      <c r="L1423" s="291"/>
      <c r="M1423" s="291"/>
      <c r="N1423" s="291"/>
      <c r="O1423" s="291"/>
      <c r="P1423" s="291"/>
      <c r="Q1423" s="294"/>
      <c r="R1423" s="298" t="s">
        <v>189</v>
      </c>
      <c r="S1423" s="299"/>
    </row>
    <row r="1424" spans="2:20" ht="18.75" customHeight="1">
      <c r="B1424" s="292"/>
      <c r="C1424" s="300" t="s">
        <v>172</v>
      </c>
      <c r="D1424" s="488"/>
      <c r="E1424" s="488"/>
      <c r="F1424" s="488"/>
      <c r="G1424" s="488"/>
      <c r="H1424" s="488"/>
      <c r="I1424" s="488"/>
      <c r="J1424" s="294"/>
      <c r="K1424" s="291"/>
      <c r="L1424" s="291"/>
      <c r="M1424" s="291"/>
      <c r="N1424" s="291"/>
      <c r="O1424" s="291"/>
      <c r="P1424" s="291"/>
      <c r="Q1424" s="294"/>
      <c r="R1424" s="298" t="s">
        <v>191</v>
      </c>
      <c r="S1424" s="299"/>
    </row>
    <row r="1425" spans="2:24" ht="18.75" customHeight="1">
      <c r="B1425" s="292"/>
      <c r="C1425" s="300" t="s">
        <v>193</v>
      </c>
      <c r="D1425" s="493"/>
      <c r="E1425" s="493"/>
      <c r="F1425" s="493"/>
      <c r="G1425" s="493"/>
      <c r="H1425" s="493"/>
      <c r="I1425" s="493"/>
      <c r="J1425" s="294"/>
      <c r="K1425" s="294"/>
      <c r="L1425" s="295"/>
      <c r="M1425" s="294"/>
      <c r="N1425" s="294"/>
      <c r="O1425" s="294"/>
      <c r="P1425" s="296"/>
      <c r="Q1425" s="294"/>
      <c r="R1425" s="298" t="s">
        <v>221</v>
      </c>
      <c r="S1425" s="299"/>
    </row>
    <row r="1426" spans="2:24" ht="12" customHeight="1">
      <c r="B1426" s="292"/>
      <c r="C1426" s="294"/>
      <c r="D1426" s="294"/>
      <c r="E1426" s="294"/>
      <c r="F1426" s="294"/>
      <c r="G1426" s="294"/>
      <c r="H1426" s="294"/>
      <c r="I1426" s="294"/>
      <c r="J1426" s="294"/>
      <c r="K1426" s="294"/>
      <c r="L1426" s="294"/>
      <c r="M1426" s="294"/>
      <c r="N1426" s="294"/>
      <c r="O1426" s="294"/>
      <c r="P1426" s="294"/>
      <c r="Q1426" s="294"/>
      <c r="R1426" s="294"/>
      <c r="S1426" s="294"/>
    </row>
    <row r="1427" spans="2:24" s="308" customFormat="1" ht="18.75" customHeight="1">
      <c r="B1427" s="301"/>
      <c r="C1427" s="302" t="s">
        <v>187</v>
      </c>
      <c r="D1427" s="303"/>
      <c r="E1427" s="303"/>
      <c r="F1427" s="303"/>
      <c r="G1427" s="303"/>
      <c r="H1427" s="303"/>
      <c r="I1427" s="303"/>
      <c r="J1427" s="303"/>
      <c r="K1427" s="303"/>
      <c r="L1427" s="303"/>
      <c r="M1427" s="303"/>
      <c r="N1427" s="303"/>
      <c r="O1427" s="304"/>
      <c r="P1427" s="305" t="s">
        <v>188</v>
      </c>
      <c r="Q1427" s="306"/>
      <c r="R1427" s="494" t="s">
        <v>194</v>
      </c>
      <c r="S1427" s="494"/>
      <c r="T1427" s="307"/>
      <c r="V1427" s="288"/>
      <c r="W1427" s="288"/>
      <c r="X1427" s="288"/>
    </row>
    <row r="1428" spans="2:24" ht="6" customHeight="1">
      <c r="B1428" s="292"/>
      <c r="C1428" s="294"/>
      <c r="D1428" s="294"/>
      <c r="E1428" s="294"/>
      <c r="F1428" s="294"/>
      <c r="G1428" s="294"/>
      <c r="H1428" s="294"/>
      <c r="I1428" s="294"/>
      <c r="J1428" s="294"/>
      <c r="K1428" s="294"/>
      <c r="L1428" s="294"/>
      <c r="M1428" s="294"/>
      <c r="N1428" s="294"/>
      <c r="O1428" s="294"/>
      <c r="P1428" s="294"/>
      <c r="Q1428" s="294"/>
      <c r="R1428" s="294"/>
      <c r="S1428" s="294"/>
    </row>
    <row r="1429" spans="2:24" ht="18.75" customHeight="1">
      <c r="B1429" s="292"/>
      <c r="C1429" s="309" t="s">
        <v>222</v>
      </c>
      <c r="D1429" s="310"/>
      <c r="E1429" s="310"/>
      <c r="F1429" s="310"/>
      <c r="G1429" s="310"/>
      <c r="H1429" s="310"/>
      <c r="I1429" s="310"/>
      <c r="J1429" s="310"/>
      <c r="K1429" s="310"/>
      <c r="L1429" s="310"/>
      <c r="M1429" s="310"/>
      <c r="N1429" s="310"/>
      <c r="O1429" s="311"/>
      <c r="P1429" s="312">
        <f>SUM(D1429:O1429)</f>
        <v>0</v>
      </c>
      <c r="Q1429" s="294"/>
      <c r="R1429" s="488"/>
      <c r="S1429" s="488"/>
    </row>
    <row r="1430" spans="2:24" ht="18.75" customHeight="1">
      <c r="B1430" s="292"/>
      <c r="C1430" s="313" t="s">
        <v>196</v>
      </c>
      <c r="D1430" s="155"/>
      <c r="E1430" s="155"/>
      <c r="F1430" s="155"/>
      <c r="G1430" s="155"/>
      <c r="H1430" s="155"/>
      <c r="I1430" s="155"/>
      <c r="J1430" s="155"/>
      <c r="K1430" s="155"/>
      <c r="L1430" s="155"/>
      <c r="M1430" s="155"/>
      <c r="N1430" s="155"/>
      <c r="O1430" s="156"/>
      <c r="P1430" s="312">
        <f t="shared" ref="P1430:P1439" si="177">SUM(D1430:O1430)</f>
        <v>0</v>
      </c>
      <c r="Q1430" s="294"/>
      <c r="R1430" s="488"/>
      <c r="S1430" s="488"/>
    </row>
    <row r="1431" spans="2:24" ht="18.75" customHeight="1">
      <c r="B1431" s="292"/>
      <c r="C1431" s="314" t="s">
        <v>223</v>
      </c>
      <c r="D1431" s="310"/>
      <c r="E1431" s="310"/>
      <c r="F1431" s="310"/>
      <c r="G1431" s="310"/>
      <c r="H1431" s="310"/>
      <c r="I1431" s="310"/>
      <c r="J1431" s="310"/>
      <c r="K1431" s="310"/>
      <c r="L1431" s="310"/>
      <c r="M1431" s="310"/>
      <c r="N1431" s="310"/>
      <c r="O1431" s="311"/>
      <c r="P1431" s="312">
        <f t="shared" si="177"/>
        <v>0</v>
      </c>
      <c r="Q1431" s="294"/>
      <c r="R1431" s="488"/>
      <c r="S1431" s="488"/>
    </row>
    <row r="1432" spans="2:24" ht="18.75" customHeight="1">
      <c r="B1432" s="292"/>
      <c r="C1432" s="313" t="s">
        <v>206</v>
      </c>
      <c r="D1432" s="315"/>
      <c r="E1432" s="315"/>
      <c r="F1432" s="315"/>
      <c r="G1432" s="315"/>
      <c r="H1432" s="315"/>
      <c r="I1432" s="315"/>
      <c r="J1432" s="315"/>
      <c r="K1432" s="315"/>
      <c r="L1432" s="315"/>
      <c r="M1432" s="315"/>
      <c r="N1432" s="315"/>
      <c r="O1432" s="316"/>
      <c r="P1432" s="312">
        <f t="shared" si="177"/>
        <v>0</v>
      </c>
      <c r="Q1432" s="294"/>
      <c r="R1432" s="488"/>
      <c r="S1432" s="488"/>
    </row>
    <row r="1433" spans="2:24" ht="18.75" customHeight="1">
      <c r="B1433" s="292"/>
      <c r="C1433" s="313" t="s">
        <v>207</v>
      </c>
      <c r="D1433" s="315"/>
      <c r="E1433" s="315"/>
      <c r="F1433" s="315"/>
      <c r="G1433" s="315"/>
      <c r="H1433" s="315"/>
      <c r="I1433" s="315"/>
      <c r="J1433" s="315"/>
      <c r="K1433" s="315"/>
      <c r="L1433" s="315"/>
      <c r="M1433" s="315"/>
      <c r="N1433" s="315"/>
      <c r="O1433" s="316"/>
      <c r="P1433" s="312">
        <f t="shared" si="177"/>
        <v>0</v>
      </c>
      <c r="Q1433" s="294"/>
      <c r="R1433" s="488"/>
      <c r="S1433" s="488"/>
    </row>
    <row r="1434" spans="2:24" ht="18.75" customHeight="1">
      <c r="B1434" s="292"/>
      <c r="C1434" s="313" t="s">
        <v>209</v>
      </c>
      <c r="D1434" s="315"/>
      <c r="E1434" s="315"/>
      <c r="F1434" s="315"/>
      <c r="G1434" s="315"/>
      <c r="H1434" s="315"/>
      <c r="I1434" s="315"/>
      <c r="J1434" s="315"/>
      <c r="K1434" s="315"/>
      <c r="L1434" s="315"/>
      <c r="M1434" s="315"/>
      <c r="N1434" s="315"/>
      <c r="O1434" s="316"/>
      <c r="P1434" s="312">
        <f t="shared" si="177"/>
        <v>0</v>
      </c>
      <c r="Q1434" s="294"/>
      <c r="R1434" s="488"/>
      <c r="S1434" s="488"/>
    </row>
    <row r="1435" spans="2:24" ht="18.75" customHeight="1">
      <c r="B1435" s="292"/>
      <c r="C1435" s="313" t="s">
        <v>210</v>
      </c>
      <c r="D1435" s="315"/>
      <c r="E1435" s="315"/>
      <c r="F1435" s="315"/>
      <c r="G1435" s="315"/>
      <c r="H1435" s="315"/>
      <c r="I1435" s="315"/>
      <c r="J1435" s="315"/>
      <c r="K1435" s="315"/>
      <c r="L1435" s="315"/>
      <c r="M1435" s="315"/>
      <c r="N1435" s="315"/>
      <c r="O1435" s="316"/>
      <c r="P1435" s="312">
        <f t="shared" si="177"/>
        <v>0</v>
      </c>
      <c r="Q1435" s="294"/>
      <c r="R1435" s="488"/>
      <c r="S1435" s="488"/>
    </row>
    <row r="1436" spans="2:24" ht="18.75" customHeight="1">
      <c r="B1436" s="292"/>
      <c r="C1436" s="313" t="s">
        <v>211</v>
      </c>
      <c r="D1436" s="315"/>
      <c r="E1436" s="315"/>
      <c r="F1436" s="315"/>
      <c r="G1436" s="315"/>
      <c r="H1436" s="315"/>
      <c r="I1436" s="315"/>
      <c r="J1436" s="315"/>
      <c r="K1436" s="315"/>
      <c r="L1436" s="315"/>
      <c r="M1436" s="315"/>
      <c r="N1436" s="315"/>
      <c r="O1436" s="316"/>
      <c r="P1436" s="312">
        <f t="shared" si="177"/>
        <v>0</v>
      </c>
      <c r="Q1436" s="294"/>
      <c r="R1436" s="488"/>
      <c r="S1436" s="488"/>
    </row>
    <row r="1437" spans="2:24" ht="18.75" customHeight="1">
      <c r="B1437" s="292"/>
      <c r="C1437" s="313" t="s">
        <v>212</v>
      </c>
      <c r="D1437" s="315"/>
      <c r="E1437" s="315"/>
      <c r="F1437" s="315"/>
      <c r="G1437" s="315"/>
      <c r="H1437" s="315"/>
      <c r="I1437" s="315"/>
      <c r="J1437" s="315"/>
      <c r="K1437" s="315"/>
      <c r="L1437" s="315"/>
      <c r="M1437" s="315"/>
      <c r="N1437" s="315"/>
      <c r="O1437" s="316"/>
      <c r="P1437" s="312">
        <f t="shared" si="177"/>
        <v>0</v>
      </c>
      <c r="Q1437" s="294"/>
      <c r="R1437" s="488"/>
      <c r="S1437" s="488"/>
    </row>
    <row r="1438" spans="2:24" ht="18.75" customHeight="1">
      <c r="B1438" s="292"/>
      <c r="C1438" s="317" t="s">
        <v>224</v>
      </c>
      <c r="D1438" s="318"/>
      <c r="E1438" s="318"/>
      <c r="F1438" s="318"/>
      <c r="G1438" s="318"/>
      <c r="H1438" s="318"/>
      <c r="I1438" s="318"/>
      <c r="J1438" s="318"/>
      <c r="K1438" s="318"/>
      <c r="L1438" s="318"/>
      <c r="M1438" s="318"/>
      <c r="N1438" s="318"/>
      <c r="O1438" s="319"/>
      <c r="P1438" s="320">
        <f t="shared" si="177"/>
        <v>0</v>
      </c>
      <c r="Q1438" s="294"/>
      <c r="R1438" s="489"/>
      <c r="S1438" s="489"/>
    </row>
    <row r="1439" spans="2:24" ht="18.75" customHeight="1">
      <c r="B1439" s="292"/>
      <c r="C1439" s="321" t="s">
        <v>216</v>
      </c>
      <c r="D1439" s="322">
        <f>SUBTOTAL(9,D1429:D1438)</f>
        <v>0</v>
      </c>
      <c r="E1439" s="322">
        <f t="shared" ref="E1439:O1439" si="178">SUBTOTAL(9,E1429:E1438)</f>
        <v>0</v>
      </c>
      <c r="F1439" s="322">
        <f t="shared" si="178"/>
        <v>0</v>
      </c>
      <c r="G1439" s="322">
        <f t="shared" si="178"/>
        <v>0</v>
      </c>
      <c r="H1439" s="322">
        <f t="shared" si="178"/>
        <v>0</v>
      </c>
      <c r="I1439" s="322">
        <f t="shared" si="178"/>
        <v>0</v>
      </c>
      <c r="J1439" s="322">
        <f t="shared" si="178"/>
        <v>0</v>
      </c>
      <c r="K1439" s="322">
        <f t="shared" si="178"/>
        <v>0</v>
      </c>
      <c r="L1439" s="322">
        <f t="shared" si="178"/>
        <v>0</v>
      </c>
      <c r="M1439" s="322">
        <f t="shared" si="178"/>
        <v>0</v>
      </c>
      <c r="N1439" s="322">
        <f t="shared" si="178"/>
        <v>0</v>
      </c>
      <c r="O1439" s="323">
        <f t="shared" si="178"/>
        <v>0</v>
      </c>
      <c r="P1439" s="324">
        <f t="shared" si="177"/>
        <v>0</v>
      </c>
      <c r="Q1439" s="294"/>
      <c r="R1439" s="490"/>
      <c r="S1439" s="490"/>
    </row>
    <row r="1440" spans="2:24" ht="6" customHeight="1">
      <c r="B1440" s="292"/>
      <c r="C1440" s="294"/>
      <c r="D1440" s="294"/>
      <c r="E1440" s="294"/>
      <c r="F1440" s="294"/>
      <c r="G1440" s="294"/>
      <c r="H1440" s="294"/>
      <c r="I1440" s="294"/>
      <c r="J1440" s="294"/>
      <c r="K1440" s="294"/>
      <c r="L1440" s="294"/>
      <c r="M1440" s="294"/>
      <c r="N1440" s="294"/>
      <c r="O1440" s="294"/>
      <c r="P1440" s="294"/>
      <c r="Q1440" s="294"/>
      <c r="R1440" s="325"/>
      <c r="S1440" s="325"/>
    </row>
    <row r="1441" spans="2:24" ht="18.75" customHeight="1">
      <c r="B1441" s="326"/>
      <c r="C1441" s="313" t="s">
        <v>217</v>
      </c>
      <c r="D1441" s="327"/>
      <c r="E1441" s="327"/>
      <c r="F1441" s="327"/>
      <c r="G1441" s="327"/>
      <c r="H1441" s="327"/>
      <c r="I1441" s="327"/>
      <c r="J1441" s="327"/>
      <c r="K1441" s="327"/>
      <c r="L1441" s="327"/>
      <c r="M1441" s="327"/>
      <c r="N1441" s="327"/>
      <c r="O1441" s="328"/>
      <c r="P1441" s="329">
        <f t="shared" ref="P1441:P1442" si="179">SUM(D1441:O1441)</f>
        <v>0</v>
      </c>
      <c r="Q1441" s="294"/>
      <c r="R1441" s="488"/>
      <c r="S1441" s="488"/>
    </row>
    <row r="1442" spans="2:24" ht="18.75" customHeight="1">
      <c r="B1442" s="326"/>
      <c r="C1442" s="313" t="s">
        <v>218</v>
      </c>
      <c r="D1442" s="327"/>
      <c r="E1442" s="327"/>
      <c r="F1442" s="327"/>
      <c r="G1442" s="327"/>
      <c r="H1442" s="327"/>
      <c r="I1442" s="327"/>
      <c r="J1442" s="327"/>
      <c r="K1442" s="327"/>
      <c r="L1442" s="327"/>
      <c r="M1442" s="327"/>
      <c r="N1442" s="330"/>
      <c r="O1442" s="331"/>
      <c r="P1442" s="332">
        <f t="shared" si="179"/>
        <v>0</v>
      </c>
      <c r="Q1442" s="294"/>
      <c r="R1442" s="489"/>
      <c r="S1442" s="489"/>
    </row>
    <row r="1443" spans="2:24" s="308" customFormat="1" ht="18.75" customHeight="1">
      <c r="B1443" s="301"/>
      <c r="C1443" s="333"/>
      <c r="D1443" s="334"/>
      <c r="E1443" s="334"/>
      <c r="F1443" s="334"/>
      <c r="G1443" s="334"/>
      <c r="H1443" s="334"/>
      <c r="I1443" s="334"/>
      <c r="J1443" s="334"/>
      <c r="K1443" s="334"/>
      <c r="L1443" s="334"/>
      <c r="M1443" s="334"/>
      <c r="N1443" s="491" t="s">
        <v>219</v>
      </c>
      <c r="O1443" s="491"/>
      <c r="P1443" s="335">
        <f>ROUND(IF(P1441*P1442=0,0,P1439/P1441*P1442),2)</f>
        <v>0</v>
      </c>
      <c r="Q1443" s="306"/>
      <c r="R1443" s="492"/>
      <c r="S1443" s="492"/>
      <c r="T1443" s="307"/>
    </row>
    <row r="1444" spans="2:24" ht="30" customHeight="1">
      <c r="C1444" s="294"/>
      <c r="D1444" s="294"/>
      <c r="E1444" s="294"/>
      <c r="F1444" s="294"/>
      <c r="G1444" s="294"/>
      <c r="H1444" s="294"/>
      <c r="I1444" s="294"/>
      <c r="J1444" s="294"/>
      <c r="K1444" s="294"/>
      <c r="L1444" s="294"/>
      <c r="M1444" s="294"/>
      <c r="N1444" s="294"/>
      <c r="O1444" s="294"/>
      <c r="P1444" s="294"/>
      <c r="Q1444" s="294"/>
      <c r="R1444" s="294"/>
      <c r="S1444" s="294"/>
    </row>
    <row r="1445" spans="2:24" ht="18.75" customHeight="1">
      <c r="B1445" s="292"/>
      <c r="C1445" s="293" t="s">
        <v>183</v>
      </c>
      <c r="D1445" s="495"/>
      <c r="E1445" s="495"/>
      <c r="F1445" s="495"/>
      <c r="G1445" s="495"/>
      <c r="H1445" s="495"/>
      <c r="I1445" s="495"/>
      <c r="J1445" s="294"/>
      <c r="K1445" s="294"/>
      <c r="L1445" s="295"/>
      <c r="M1445" s="294"/>
      <c r="N1445" s="294"/>
      <c r="O1445" s="294"/>
      <c r="P1445" s="296"/>
      <c r="Q1445" s="294"/>
      <c r="R1445" s="296"/>
      <c r="S1445" s="296"/>
    </row>
    <row r="1446" spans="2:24" ht="18.75" customHeight="1">
      <c r="B1446" s="292"/>
      <c r="C1446" s="297" t="s">
        <v>184</v>
      </c>
      <c r="D1446" s="488"/>
      <c r="E1446" s="488"/>
      <c r="F1446" s="488"/>
      <c r="G1446" s="488"/>
      <c r="H1446" s="488"/>
      <c r="I1446" s="488"/>
      <c r="J1446" s="294"/>
      <c r="K1446" s="291"/>
      <c r="L1446" s="291"/>
      <c r="M1446" s="291"/>
      <c r="N1446" s="291"/>
      <c r="O1446" s="291"/>
      <c r="P1446" s="291"/>
      <c r="Q1446" s="294"/>
      <c r="R1446" s="496" t="s">
        <v>185</v>
      </c>
      <c r="S1446" s="496"/>
    </row>
    <row r="1447" spans="2:24" ht="18.75" customHeight="1">
      <c r="B1447" s="292"/>
      <c r="C1447" s="297" t="s">
        <v>8</v>
      </c>
      <c r="D1447" s="488"/>
      <c r="E1447" s="488"/>
      <c r="F1447" s="488"/>
      <c r="G1447" s="488"/>
      <c r="H1447" s="488"/>
      <c r="I1447" s="488"/>
      <c r="J1447" s="294"/>
      <c r="K1447" s="291"/>
      <c r="L1447" s="291"/>
      <c r="M1447" s="291"/>
      <c r="N1447" s="291"/>
      <c r="O1447" s="291"/>
      <c r="P1447" s="291"/>
      <c r="Q1447" s="294"/>
      <c r="R1447" s="298" t="s">
        <v>189</v>
      </c>
      <c r="S1447" s="299"/>
    </row>
    <row r="1448" spans="2:24" ht="18.75" customHeight="1">
      <c r="B1448" s="292"/>
      <c r="C1448" s="300" t="s">
        <v>172</v>
      </c>
      <c r="D1448" s="488"/>
      <c r="E1448" s="488"/>
      <c r="F1448" s="488"/>
      <c r="G1448" s="488"/>
      <c r="H1448" s="488"/>
      <c r="I1448" s="488"/>
      <c r="J1448" s="294"/>
      <c r="K1448" s="291"/>
      <c r="L1448" s="291"/>
      <c r="M1448" s="291"/>
      <c r="N1448" s="291"/>
      <c r="O1448" s="291"/>
      <c r="P1448" s="291"/>
      <c r="Q1448" s="294"/>
      <c r="R1448" s="298" t="s">
        <v>191</v>
      </c>
      <c r="S1448" s="299"/>
    </row>
    <row r="1449" spans="2:24" ht="18.75" customHeight="1">
      <c r="B1449" s="292"/>
      <c r="C1449" s="300" t="s">
        <v>193</v>
      </c>
      <c r="D1449" s="493"/>
      <c r="E1449" s="493"/>
      <c r="F1449" s="493"/>
      <c r="G1449" s="493"/>
      <c r="H1449" s="493"/>
      <c r="I1449" s="493"/>
      <c r="J1449" s="294"/>
      <c r="K1449" s="294"/>
      <c r="L1449" s="295"/>
      <c r="M1449" s="294"/>
      <c r="N1449" s="294"/>
      <c r="O1449" s="294"/>
      <c r="P1449" s="296"/>
      <c r="Q1449" s="294"/>
      <c r="R1449" s="298" t="s">
        <v>221</v>
      </c>
      <c r="S1449" s="299"/>
    </row>
    <row r="1450" spans="2:24" ht="12" customHeight="1">
      <c r="B1450" s="292"/>
      <c r="C1450" s="294"/>
      <c r="D1450" s="294"/>
      <c r="E1450" s="294"/>
      <c r="F1450" s="294"/>
      <c r="G1450" s="294"/>
      <c r="H1450" s="294"/>
      <c r="I1450" s="294"/>
      <c r="J1450" s="294"/>
      <c r="K1450" s="294"/>
      <c r="L1450" s="294"/>
      <c r="M1450" s="294"/>
      <c r="N1450" s="294"/>
      <c r="O1450" s="294"/>
      <c r="P1450" s="294"/>
      <c r="Q1450" s="294"/>
      <c r="R1450" s="294"/>
      <c r="S1450" s="294"/>
    </row>
    <row r="1451" spans="2:24" s="308" customFormat="1" ht="18.75" customHeight="1">
      <c r="B1451" s="301"/>
      <c r="C1451" s="302" t="s">
        <v>187</v>
      </c>
      <c r="D1451" s="303"/>
      <c r="E1451" s="303"/>
      <c r="F1451" s="303"/>
      <c r="G1451" s="303"/>
      <c r="H1451" s="303"/>
      <c r="I1451" s="303"/>
      <c r="J1451" s="303"/>
      <c r="K1451" s="303"/>
      <c r="L1451" s="303"/>
      <c r="M1451" s="303"/>
      <c r="N1451" s="303"/>
      <c r="O1451" s="304"/>
      <c r="P1451" s="305" t="s">
        <v>188</v>
      </c>
      <c r="Q1451" s="306"/>
      <c r="R1451" s="494" t="s">
        <v>194</v>
      </c>
      <c r="S1451" s="494"/>
      <c r="T1451" s="307"/>
      <c r="V1451" s="288"/>
      <c r="W1451" s="288"/>
      <c r="X1451" s="288"/>
    </row>
    <row r="1452" spans="2:24" ht="6" customHeight="1">
      <c r="B1452" s="292"/>
      <c r="C1452" s="294"/>
      <c r="D1452" s="294"/>
      <c r="E1452" s="294"/>
      <c r="F1452" s="294"/>
      <c r="G1452" s="294"/>
      <c r="H1452" s="294"/>
      <c r="I1452" s="294"/>
      <c r="J1452" s="294"/>
      <c r="K1452" s="294"/>
      <c r="L1452" s="294"/>
      <c r="M1452" s="294"/>
      <c r="N1452" s="294"/>
      <c r="O1452" s="294"/>
      <c r="P1452" s="294"/>
      <c r="Q1452" s="294"/>
      <c r="R1452" s="294"/>
      <c r="S1452" s="294"/>
    </row>
    <row r="1453" spans="2:24" ht="18.75" customHeight="1">
      <c r="B1453" s="292"/>
      <c r="C1453" s="309" t="s">
        <v>222</v>
      </c>
      <c r="D1453" s="310"/>
      <c r="E1453" s="310"/>
      <c r="F1453" s="310"/>
      <c r="G1453" s="310"/>
      <c r="H1453" s="310"/>
      <c r="I1453" s="310"/>
      <c r="J1453" s="310"/>
      <c r="K1453" s="310"/>
      <c r="L1453" s="310"/>
      <c r="M1453" s="310"/>
      <c r="N1453" s="310"/>
      <c r="O1453" s="311"/>
      <c r="P1453" s="312">
        <f>SUM(D1453:O1453)</f>
        <v>0</v>
      </c>
      <c r="Q1453" s="294"/>
      <c r="R1453" s="488"/>
      <c r="S1453" s="488"/>
    </row>
    <row r="1454" spans="2:24" ht="18.75" customHeight="1">
      <c r="B1454" s="292"/>
      <c r="C1454" s="313" t="s">
        <v>196</v>
      </c>
      <c r="D1454" s="155"/>
      <c r="E1454" s="155"/>
      <c r="F1454" s="155"/>
      <c r="G1454" s="155"/>
      <c r="H1454" s="155"/>
      <c r="I1454" s="155"/>
      <c r="J1454" s="155"/>
      <c r="K1454" s="155"/>
      <c r="L1454" s="155"/>
      <c r="M1454" s="155"/>
      <c r="N1454" s="155"/>
      <c r="O1454" s="156"/>
      <c r="P1454" s="312">
        <f t="shared" ref="P1454:P1463" si="180">SUM(D1454:O1454)</f>
        <v>0</v>
      </c>
      <c r="Q1454" s="294"/>
      <c r="R1454" s="488"/>
      <c r="S1454" s="488"/>
    </row>
    <row r="1455" spans="2:24" ht="18.75" customHeight="1">
      <c r="B1455" s="292"/>
      <c r="C1455" s="314" t="s">
        <v>223</v>
      </c>
      <c r="D1455" s="310"/>
      <c r="E1455" s="310"/>
      <c r="F1455" s="310"/>
      <c r="G1455" s="310"/>
      <c r="H1455" s="310"/>
      <c r="I1455" s="310"/>
      <c r="J1455" s="310"/>
      <c r="K1455" s="310"/>
      <c r="L1455" s="310"/>
      <c r="M1455" s="310"/>
      <c r="N1455" s="310"/>
      <c r="O1455" s="311"/>
      <c r="P1455" s="312">
        <f t="shared" si="180"/>
        <v>0</v>
      </c>
      <c r="Q1455" s="294"/>
      <c r="R1455" s="488"/>
      <c r="S1455" s="488"/>
    </row>
    <row r="1456" spans="2:24" ht="18.75" customHeight="1">
      <c r="B1456" s="292"/>
      <c r="C1456" s="313" t="s">
        <v>206</v>
      </c>
      <c r="D1456" s="315"/>
      <c r="E1456" s="315"/>
      <c r="F1456" s="315"/>
      <c r="G1456" s="315"/>
      <c r="H1456" s="315"/>
      <c r="I1456" s="315"/>
      <c r="J1456" s="315"/>
      <c r="K1456" s="315"/>
      <c r="L1456" s="315"/>
      <c r="M1456" s="315"/>
      <c r="N1456" s="315"/>
      <c r="O1456" s="316"/>
      <c r="P1456" s="312">
        <f t="shared" si="180"/>
        <v>0</v>
      </c>
      <c r="Q1456" s="294"/>
      <c r="R1456" s="488"/>
      <c r="S1456" s="488"/>
    </row>
    <row r="1457" spans="2:20" ht="18.75" customHeight="1">
      <c r="B1457" s="292"/>
      <c r="C1457" s="313" t="s">
        <v>207</v>
      </c>
      <c r="D1457" s="315"/>
      <c r="E1457" s="315"/>
      <c r="F1457" s="315"/>
      <c r="G1457" s="315"/>
      <c r="H1457" s="315"/>
      <c r="I1457" s="315"/>
      <c r="J1457" s="315"/>
      <c r="K1457" s="315"/>
      <c r="L1457" s="315"/>
      <c r="M1457" s="315"/>
      <c r="N1457" s="315"/>
      <c r="O1457" s="316"/>
      <c r="P1457" s="312">
        <f t="shared" si="180"/>
        <v>0</v>
      </c>
      <c r="Q1457" s="294"/>
      <c r="R1457" s="488"/>
      <c r="S1457" s="488"/>
    </row>
    <row r="1458" spans="2:20" ht="18.75" customHeight="1">
      <c r="B1458" s="292"/>
      <c r="C1458" s="313" t="s">
        <v>209</v>
      </c>
      <c r="D1458" s="315"/>
      <c r="E1458" s="315"/>
      <c r="F1458" s="315"/>
      <c r="G1458" s="315"/>
      <c r="H1458" s="315"/>
      <c r="I1458" s="315"/>
      <c r="J1458" s="315"/>
      <c r="K1458" s="315"/>
      <c r="L1458" s="315"/>
      <c r="M1458" s="315"/>
      <c r="N1458" s="315"/>
      <c r="O1458" s="316"/>
      <c r="P1458" s="312">
        <f t="shared" si="180"/>
        <v>0</v>
      </c>
      <c r="Q1458" s="294"/>
      <c r="R1458" s="488"/>
      <c r="S1458" s="488"/>
    </row>
    <row r="1459" spans="2:20" ht="18.75" customHeight="1">
      <c r="B1459" s="292"/>
      <c r="C1459" s="313" t="s">
        <v>210</v>
      </c>
      <c r="D1459" s="315"/>
      <c r="E1459" s="315"/>
      <c r="F1459" s="315"/>
      <c r="G1459" s="315"/>
      <c r="H1459" s="315"/>
      <c r="I1459" s="315"/>
      <c r="J1459" s="315"/>
      <c r="K1459" s="315"/>
      <c r="L1459" s="315"/>
      <c r="M1459" s="315"/>
      <c r="N1459" s="315"/>
      <c r="O1459" s="316"/>
      <c r="P1459" s="312">
        <f t="shared" si="180"/>
        <v>0</v>
      </c>
      <c r="Q1459" s="294"/>
      <c r="R1459" s="488"/>
      <c r="S1459" s="488"/>
    </row>
    <row r="1460" spans="2:20" ht="18.75" customHeight="1">
      <c r="B1460" s="292"/>
      <c r="C1460" s="313" t="s">
        <v>211</v>
      </c>
      <c r="D1460" s="315"/>
      <c r="E1460" s="315"/>
      <c r="F1460" s="315"/>
      <c r="G1460" s="315"/>
      <c r="H1460" s="315"/>
      <c r="I1460" s="315"/>
      <c r="J1460" s="315"/>
      <c r="K1460" s="315"/>
      <c r="L1460" s="315"/>
      <c r="M1460" s="315"/>
      <c r="N1460" s="315"/>
      <c r="O1460" s="316"/>
      <c r="P1460" s="312">
        <f t="shared" si="180"/>
        <v>0</v>
      </c>
      <c r="Q1460" s="294"/>
      <c r="R1460" s="488"/>
      <c r="S1460" s="488"/>
    </row>
    <row r="1461" spans="2:20" ht="18.75" customHeight="1">
      <c r="B1461" s="292"/>
      <c r="C1461" s="313" t="s">
        <v>212</v>
      </c>
      <c r="D1461" s="315"/>
      <c r="E1461" s="315"/>
      <c r="F1461" s="315"/>
      <c r="G1461" s="315"/>
      <c r="H1461" s="315"/>
      <c r="I1461" s="315"/>
      <c r="J1461" s="315"/>
      <c r="K1461" s="315"/>
      <c r="L1461" s="315"/>
      <c r="M1461" s="315"/>
      <c r="N1461" s="315"/>
      <c r="O1461" s="316"/>
      <c r="P1461" s="312">
        <f t="shared" si="180"/>
        <v>0</v>
      </c>
      <c r="Q1461" s="294"/>
      <c r="R1461" s="488"/>
      <c r="S1461" s="488"/>
    </row>
    <row r="1462" spans="2:20" ht="18.75" customHeight="1">
      <c r="B1462" s="292"/>
      <c r="C1462" s="317" t="s">
        <v>224</v>
      </c>
      <c r="D1462" s="318"/>
      <c r="E1462" s="318"/>
      <c r="F1462" s="318"/>
      <c r="G1462" s="318"/>
      <c r="H1462" s="318"/>
      <c r="I1462" s="318"/>
      <c r="J1462" s="318"/>
      <c r="K1462" s="318"/>
      <c r="L1462" s="318"/>
      <c r="M1462" s="318"/>
      <c r="N1462" s="318"/>
      <c r="O1462" s="319"/>
      <c r="P1462" s="320">
        <f t="shared" si="180"/>
        <v>0</v>
      </c>
      <c r="Q1462" s="294"/>
      <c r="R1462" s="489"/>
      <c r="S1462" s="489"/>
    </row>
    <row r="1463" spans="2:20" ht="18.75" customHeight="1">
      <c r="B1463" s="292"/>
      <c r="C1463" s="321" t="s">
        <v>216</v>
      </c>
      <c r="D1463" s="322">
        <f>SUBTOTAL(9,D1453:D1462)</f>
        <v>0</v>
      </c>
      <c r="E1463" s="322">
        <f t="shared" ref="E1463:O1463" si="181">SUBTOTAL(9,E1453:E1462)</f>
        <v>0</v>
      </c>
      <c r="F1463" s="322">
        <f t="shared" si="181"/>
        <v>0</v>
      </c>
      <c r="G1463" s="322">
        <f t="shared" si="181"/>
        <v>0</v>
      </c>
      <c r="H1463" s="322">
        <f t="shared" si="181"/>
        <v>0</v>
      </c>
      <c r="I1463" s="322">
        <f t="shared" si="181"/>
        <v>0</v>
      </c>
      <c r="J1463" s="322">
        <f t="shared" si="181"/>
        <v>0</v>
      </c>
      <c r="K1463" s="322">
        <f t="shared" si="181"/>
        <v>0</v>
      </c>
      <c r="L1463" s="322">
        <f t="shared" si="181"/>
        <v>0</v>
      </c>
      <c r="M1463" s="322">
        <f t="shared" si="181"/>
        <v>0</v>
      </c>
      <c r="N1463" s="322">
        <f t="shared" si="181"/>
        <v>0</v>
      </c>
      <c r="O1463" s="323">
        <f t="shared" si="181"/>
        <v>0</v>
      </c>
      <c r="P1463" s="324">
        <f t="shared" si="180"/>
        <v>0</v>
      </c>
      <c r="Q1463" s="294"/>
      <c r="R1463" s="490"/>
      <c r="S1463" s="490"/>
    </row>
    <row r="1464" spans="2:20" ht="6" customHeight="1">
      <c r="B1464" s="292"/>
      <c r="C1464" s="294"/>
      <c r="D1464" s="294"/>
      <c r="E1464" s="294"/>
      <c r="F1464" s="294"/>
      <c r="G1464" s="294"/>
      <c r="H1464" s="294"/>
      <c r="I1464" s="294"/>
      <c r="J1464" s="294"/>
      <c r="K1464" s="294"/>
      <c r="L1464" s="294"/>
      <c r="M1464" s="294"/>
      <c r="N1464" s="294"/>
      <c r="O1464" s="294"/>
      <c r="P1464" s="294"/>
      <c r="Q1464" s="294"/>
      <c r="R1464" s="325"/>
      <c r="S1464" s="325"/>
    </row>
    <row r="1465" spans="2:20" ht="18.75" customHeight="1">
      <c r="B1465" s="326"/>
      <c r="C1465" s="313" t="s">
        <v>217</v>
      </c>
      <c r="D1465" s="327"/>
      <c r="E1465" s="327"/>
      <c r="F1465" s="327"/>
      <c r="G1465" s="327"/>
      <c r="H1465" s="327"/>
      <c r="I1465" s="327"/>
      <c r="J1465" s="327"/>
      <c r="K1465" s="327"/>
      <c r="L1465" s="327"/>
      <c r="M1465" s="327"/>
      <c r="N1465" s="327"/>
      <c r="O1465" s="328"/>
      <c r="P1465" s="329">
        <f t="shared" ref="P1465:P1466" si="182">SUM(D1465:O1465)</f>
        <v>0</v>
      </c>
      <c r="Q1465" s="294"/>
      <c r="R1465" s="488"/>
      <c r="S1465" s="488"/>
    </row>
    <row r="1466" spans="2:20" ht="18.75" customHeight="1">
      <c r="B1466" s="326"/>
      <c r="C1466" s="313" t="s">
        <v>218</v>
      </c>
      <c r="D1466" s="327"/>
      <c r="E1466" s="327"/>
      <c r="F1466" s="327"/>
      <c r="G1466" s="327"/>
      <c r="H1466" s="327"/>
      <c r="I1466" s="327"/>
      <c r="J1466" s="327"/>
      <c r="K1466" s="327"/>
      <c r="L1466" s="327"/>
      <c r="M1466" s="327"/>
      <c r="N1466" s="330"/>
      <c r="O1466" s="331"/>
      <c r="P1466" s="332">
        <f t="shared" si="182"/>
        <v>0</v>
      </c>
      <c r="Q1466" s="294"/>
      <c r="R1466" s="489"/>
      <c r="S1466" s="489"/>
    </row>
    <row r="1467" spans="2:20" s="308" customFormat="1" ht="18.75" customHeight="1">
      <c r="B1467" s="301"/>
      <c r="C1467" s="333"/>
      <c r="D1467" s="334"/>
      <c r="E1467" s="334"/>
      <c r="F1467" s="334"/>
      <c r="G1467" s="334"/>
      <c r="H1467" s="334"/>
      <c r="I1467" s="334"/>
      <c r="J1467" s="334"/>
      <c r="K1467" s="334"/>
      <c r="L1467" s="334"/>
      <c r="M1467" s="334"/>
      <c r="N1467" s="491" t="s">
        <v>219</v>
      </c>
      <c r="O1467" s="491"/>
      <c r="P1467" s="335">
        <f>ROUND(IF(P1465*P1466=0,0,P1463/P1465*P1466),2)</f>
        <v>0</v>
      </c>
      <c r="Q1467" s="306"/>
      <c r="R1467" s="492"/>
      <c r="S1467" s="492"/>
      <c r="T1467" s="307"/>
    </row>
    <row r="1468" spans="2:20" ht="30" customHeight="1">
      <c r="C1468" s="294"/>
      <c r="D1468" s="294"/>
      <c r="E1468" s="294"/>
      <c r="F1468" s="294"/>
      <c r="G1468" s="294"/>
      <c r="H1468" s="294"/>
      <c r="I1468" s="294"/>
      <c r="J1468" s="294"/>
      <c r="K1468" s="294"/>
      <c r="L1468" s="294"/>
      <c r="M1468" s="294"/>
      <c r="N1468" s="294"/>
      <c r="O1468" s="294"/>
      <c r="P1468" s="294"/>
      <c r="Q1468" s="294"/>
      <c r="R1468" s="294"/>
      <c r="S1468" s="294"/>
    </row>
    <row r="1469" spans="2:20" ht="18.75" customHeight="1">
      <c r="B1469" s="292"/>
      <c r="C1469" s="293" t="s">
        <v>183</v>
      </c>
      <c r="D1469" s="495"/>
      <c r="E1469" s="495"/>
      <c r="F1469" s="495"/>
      <c r="G1469" s="495"/>
      <c r="H1469" s="495"/>
      <c r="I1469" s="495"/>
      <c r="J1469" s="294"/>
      <c r="K1469" s="294"/>
      <c r="L1469" s="295"/>
      <c r="M1469" s="294"/>
      <c r="N1469" s="294"/>
      <c r="O1469" s="294"/>
      <c r="P1469" s="296"/>
      <c r="Q1469" s="294"/>
      <c r="R1469" s="296"/>
      <c r="S1469" s="296"/>
    </row>
    <row r="1470" spans="2:20" ht="18.75" customHeight="1">
      <c r="B1470" s="292"/>
      <c r="C1470" s="297" t="s">
        <v>184</v>
      </c>
      <c r="D1470" s="488"/>
      <c r="E1470" s="488"/>
      <c r="F1470" s="488"/>
      <c r="G1470" s="488"/>
      <c r="H1470" s="488"/>
      <c r="I1470" s="488"/>
      <c r="J1470" s="294"/>
      <c r="K1470" s="291"/>
      <c r="L1470" s="291"/>
      <c r="M1470" s="291"/>
      <c r="N1470" s="291"/>
      <c r="O1470" s="291"/>
      <c r="P1470" s="291"/>
      <c r="Q1470" s="294"/>
      <c r="R1470" s="496" t="s">
        <v>185</v>
      </c>
      <c r="S1470" s="496"/>
    </row>
    <row r="1471" spans="2:20" ht="18.75" customHeight="1">
      <c r="B1471" s="292"/>
      <c r="C1471" s="297" t="s">
        <v>8</v>
      </c>
      <c r="D1471" s="488"/>
      <c r="E1471" s="488"/>
      <c r="F1471" s="488"/>
      <c r="G1471" s="488"/>
      <c r="H1471" s="488"/>
      <c r="I1471" s="488"/>
      <c r="J1471" s="294"/>
      <c r="K1471" s="291"/>
      <c r="L1471" s="291"/>
      <c r="M1471" s="291"/>
      <c r="N1471" s="291"/>
      <c r="O1471" s="291"/>
      <c r="P1471" s="291"/>
      <c r="Q1471" s="294"/>
      <c r="R1471" s="298" t="s">
        <v>189</v>
      </c>
      <c r="S1471" s="299"/>
    </row>
    <row r="1472" spans="2:20" ht="18.75" customHeight="1">
      <c r="B1472" s="292"/>
      <c r="C1472" s="300" t="s">
        <v>172</v>
      </c>
      <c r="D1472" s="488"/>
      <c r="E1472" s="488"/>
      <c r="F1472" s="488"/>
      <c r="G1472" s="488"/>
      <c r="H1472" s="488"/>
      <c r="I1472" s="488"/>
      <c r="J1472" s="294"/>
      <c r="K1472" s="291"/>
      <c r="L1472" s="291"/>
      <c r="M1472" s="291"/>
      <c r="N1472" s="291"/>
      <c r="O1472" s="291"/>
      <c r="P1472" s="291"/>
      <c r="Q1472" s="294"/>
      <c r="R1472" s="298" t="s">
        <v>191</v>
      </c>
      <c r="S1472" s="299"/>
    </row>
    <row r="1473" spans="2:24" ht="18.75" customHeight="1">
      <c r="B1473" s="292"/>
      <c r="C1473" s="300" t="s">
        <v>193</v>
      </c>
      <c r="D1473" s="493"/>
      <c r="E1473" s="493"/>
      <c r="F1473" s="493"/>
      <c r="G1473" s="493"/>
      <c r="H1473" s="493"/>
      <c r="I1473" s="493"/>
      <c r="J1473" s="294"/>
      <c r="K1473" s="294"/>
      <c r="L1473" s="295"/>
      <c r="M1473" s="294"/>
      <c r="N1473" s="294"/>
      <c r="O1473" s="294"/>
      <c r="P1473" s="296"/>
      <c r="Q1473" s="294"/>
      <c r="R1473" s="298" t="s">
        <v>221</v>
      </c>
      <c r="S1473" s="299"/>
    </row>
    <row r="1474" spans="2:24" ht="12" customHeight="1">
      <c r="B1474" s="292"/>
      <c r="C1474" s="294"/>
      <c r="D1474" s="294"/>
      <c r="E1474" s="294"/>
      <c r="F1474" s="294"/>
      <c r="G1474" s="294"/>
      <c r="H1474" s="294"/>
      <c r="I1474" s="294"/>
      <c r="J1474" s="294"/>
      <c r="K1474" s="294"/>
      <c r="L1474" s="294"/>
      <c r="M1474" s="294"/>
      <c r="N1474" s="294"/>
      <c r="O1474" s="294"/>
      <c r="P1474" s="294"/>
      <c r="Q1474" s="294"/>
      <c r="R1474" s="294"/>
      <c r="S1474" s="294"/>
    </row>
    <row r="1475" spans="2:24" s="308" customFormat="1" ht="18.75" customHeight="1">
      <c r="B1475" s="301"/>
      <c r="C1475" s="302" t="s">
        <v>187</v>
      </c>
      <c r="D1475" s="303"/>
      <c r="E1475" s="303"/>
      <c r="F1475" s="303"/>
      <c r="G1475" s="303"/>
      <c r="H1475" s="303"/>
      <c r="I1475" s="303"/>
      <c r="J1475" s="303"/>
      <c r="K1475" s="303"/>
      <c r="L1475" s="303"/>
      <c r="M1475" s="303"/>
      <c r="N1475" s="303"/>
      <c r="O1475" s="304"/>
      <c r="P1475" s="305" t="s">
        <v>188</v>
      </c>
      <c r="Q1475" s="306"/>
      <c r="R1475" s="494" t="s">
        <v>194</v>
      </c>
      <c r="S1475" s="494"/>
      <c r="T1475" s="307"/>
      <c r="V1475" s="288"/>
      <c r="W1475" s="288"/>
      <c r="X1475" s="288"/>
    </row>
    <row r="1476" spans="2:24" ht="6" customHeight="1">
      <c r="B1476" s="292"/>
      <c r="C1476" s="294"/>
      <c r="D1476" s="294"/>
      <c r="E1476" s="294"/>
      <c r="F1476" s="294"/>
      <c r="G1476" s="294"/>
      <c r="H1476" s="294"/>
      <c r="I1476" s="294"/>
      <c r="J1476" s="294"/>
      <c r="K1476" s="294"/>
      <c r="L1476" s="294"/>
      <c r="M1476" s="294"/>
      <c r="N1476" s="294"/>
      <c r="O1476" s="294"/>
      <c r="P1476" s="294"/>
      <c r="Q1476" s="294"/>
      <c r="R1476" s="294"/>
      <c r="S1476" s="294"/>
    </row>
    <row r="1477" spans="2:24" ht="18.75" customHeight="1">
      <c r="B1477" s="292"/>
      <c r="C1477" s="309" t="s">
        <v>222</v>
      </c>
      <c r="D1477" s="310"/>
      <c r="E1477" s="310"/>
      <c r="F1477" s="310"/>
      <c r="G1477" s="310"/>
      <c r="H1477" s="310"/>
      <c r="I1477" s="310"/>
      <c r="J1477" s="310"/>
      <c r="K1477" s="310"/>
      <c r="L1477" s="310"/>
      <c r="M1477" s="310"/>
      <c r="N1477" s="310"/>
      <c r="O1477" s="311"/>
      <c r="P1477" s="312">
        <f>SUM(D1477:O1477)</f>
        <v>0</v>
      </c>
      <c r="Q1477" s="294"/>
      <c r="R1477" s="488"/>
      <c r="S1477" s="488"/>
    </row>
    <row r="1478" spans="2:24" ht="18.75" customHeight="1">
      <c r="B1478" s="292"/>
      <c r="C1478" s="313" t="s">
        <v>196</v>
      </c>
      <c r="D1478" s="155"/>
      <c r="E1478" s="155"/>
      <c r="F1478" s="155"/>
      <c r="G1478" s="155"/>
      <c r="H1478" s="155"/>
      <c r="I1478" s="155"/>
      <c r="J1478" s="155"/>
      <c r="K1478" s="155"/>
      <c r="L1478" s="155"/>
      <c r="M1478" s="155"/>
      <c r="N1478" s="155"/>
      <c r="O1478" s="156"/>
      <c r="P1478" s="312">
        <f t="shared" ref="P1478:P1487" si="183">SUM(D1478:O1478)</f>
        <v>0</v>
      </c>
      <c r="Q1478" s="294"/>
      <c r="R1478" s="488"/>
      <c r="S1478" s="488"/>
    </row>
    <row r="1479" spans="2:24" ht="18.75" customHeight="1">
      <c r="B1479" s="292"/>
      <c r="C1479" s="314" t="s">
        <v>223</v>
      </c>
      <c r="D1479" s="310"/>
      <c r="E1479" s="310"/>
      <c r="F1479" s="310"/>
      <c r="G1479" s="310"/>
      <c r="H1479" s="310"/>
      <c r="I1479" s="310"/>
      <c r="J1479" s="310"/>
      <c r="K1479" s="310"/>
      <c r="L1479" s="310"/>
      <c r="M1479" s="310"/>
      <c r="N1479" s="310"/>
      <c r="O1479" s="311"/>
      <c r="P1479" s="312">
        <f t="shared" si="183"/>
        <v>0</v>
      </c>
      <c r="Q1479" s="294"/>
      <c r="R1479" s="488"/>
      <c r="S1479" s="488"/>
    </row>
    <row r="1480" spans="2:24" ht="18.75" customHeight="1">
      <c r="B1480" s="292"/>
      <c r="C1480" s="313" t="s">
        <v>206</v>
      </c>
      <c r="D1480" s="315"/>
      <c r="E1480" s="315"/>
      <c r="F1480" s="315"/>
      <c r="G1480" s="315"/>
      <c r="H1480" s="315"/>
      <c r="I1480" s="315"/>
      <c r="J1480" s="315"/>
      <c r="K1480" s="315"/>
      <c r="L1480" s="315"/>
      <c r="M1480" s="315"/>
      <c r="N1480" s="315"/>
      <c r="O1480" s="316"/>
      <c r="P1480" s="312">
        <f t="shared" si="183"/>
        <v>0</v>
      </c>
      <c r="Q1480" s="294"/>
      <c r="R1480" s="488"/>
      <c r="S1480" s="488"/>
    </row>
    <row r="1481" spans="2:24" ht="18.75" customHeight="1">
      <c r="B1481" s="292"/>
      <c r="C1481" s="313" t="s">
        <v>207</v>
      </c>
      <c r="D1481" s="315"/>
      <c r="E1481" s="315"/>
      <c r="F1481" s="315"/>
      <c r="G1481" s="315"/>
      <c r="H1481" s="315"/>
      <c r="I1481" s="315"/>
      <c r="J1481" s="315"/>
      <c r="K1481" s="315"/>
      <c r="L1481" s="315"/>
      <c r="M1481" s="315"/>
      <c r="N1481" s="315"/>
      <c r="O1481" s="316"/>
      <c r="P1481" s="312">
        <f t="shared" si="183"/>
        <v>0</v>
      </c>
      <c r="Q1481" s="294"/>
      <c r="R1481" s="488"/>
      <c r="S1481" s="488"/>
    </row>
    <row r="1482" spans="2:24" ht="18.75" customHeight="1">
      <c r="B1482" s="292"/>
      <c r="C1482" s="313" t="s">
        <v>209</v>
      </c>
      <c r="D1482" s="315"/>
      <c r="E1482" s="315"/>
      <c r="F1482" s="315"/>
      <c r="G1482" s="315"/>
      <c r="H1482" s="315"/>
      <c r="I1482" s="315"/>
      <c r="J1482" s="315"/>
      <c r="K1482" s="315"/>
      <c r="L1482" s="315"/>
      <c r="M1482" s="315"/>
      <c r="N1482" s="315"/>
      <c r="O1482" s="316"/>
      <c r="P1482" s="312">
        <f t="shared" si="183"/>
        <v>0</v>
      </c>
      <c r="Q1482" s="294"/>
      <c r="R1482" s="488"/>
      <c r="S1482" s="488"/>
    </row>
    <row r="1483" spans="2:24" ht="18.75" customHeight="1">
      <c r="B1483" s="292"/>
      <c r="C1483" s="313" t="s">
        <v>210</v>
      </c>
      <c r="D1483" s="315"/>
      <c r="E1483" s="315"/>
      <c r="F1483" s="315"/>
      <c r="G1483" s="315"/>
      <c r="H1483" s="315"/>
      <c r="I1483" s="315"/>
      <c r="J1483" s="315"/>
      <c r="K1483" s="315"/>
      <c r="L1483" s="315"/>
      <c r="M1483" s="315"/>
      <c r="N1483" s="315"/>
      <c r="O1483" s="316"/>
      <c r="P1483" s="312">
        <f t="shared" si="183"/>
        <v>0</v>
      </c>
      <c r="Q1483" s="294"/>
      <c r="R1483" s="488"/>
      <c r="S1483" s="488"/>
    </row>
    <row r="1484" spans="2:24" ht="18.75" customHeight="1">
      <c r="B1484" s="292"/>
      <c r="C1484" s="313" t="s">
        <v>211</v>
      </c>
      <c r="D1484" s="315"/>
      <c r="E1484" s="315"/>
      <c r="F1484" s="315"/>
      <c r="G1484" s="315"/>
      <c r="H1484" s="315"/>
      <c r="I1484" s="315"/>
      <c r="J1484" s="315"/>
      <c r="K1484" s="315"/>
      <c r="L1484" s="315"/>
      <c r="M1484" s="315"/>
      <c r="N1484" s="315"/>
      <c r="O1484" s="316"/>
      <c r="P1484" s="312">
        <f t="shared" si="183"/>
        <v>0</v>
      </c>
      <c r="Q1484" s="294"/>
      <c r="R1484" s="488"/>
      <c r="S1484" s="488"/>
    </row>
    <row r="1485" spans="2:24" ht="18.75" customHeight="1">
      <c r="B1485" s="292"/>
      <c r="C1485" s="313" t="s">
        <v>212</v>
      </c>
      <c r="D1485" s="315"/>
      <c r="E1485" s="315"/>
      <c r="F1485" s="315"/>
      <c r="G1485" s="315"/>
      <c r="H1485" s="315"/>
      <c r="I1485" s="315"/>
      <c r="J1485" s="315"/>
      <c r="K1485" s="315"/>
      <c r="L1485" s="315"/>
      <c r="M1485" s="315"/>
      <c r="N1485" s="315"/>
      <c r="O1485" s="316"/>
      <c r="P1485" s="312">
        <f t="shared" si="183"/>
        <v>0</v>
      </c>
      <c r="Q1485" s="294"/>
      <c r="R1485" s="488"/>
      <c r="S1485" s="488"/>
    </row>
    <row r="1486" spans="2:24" ht="18.75" customHeight="1">
      <c r="B1486" s="292"/>
      <c r="C1486" s="317" t="s">
        <v>224</v>
      </c>
      <c r="D1486" s="318"/>
      <c r="E1486" s="318"/>
      <c r="F1486" s="318"/>
      <c r="G1486" s="318"/>
      <c r="H1486" s="318"/>
      <c r="I1486" s="318"/>
      <c r="J1486" s="318"/>
      <c r="K1486" s="318"/>
      <c r="L1486" s="318"/>
      <c r="M1486" s="318"/>
      <c r="N1486" s="318"/>
      <c r="O1486" s="319"/>
      <c r="P1486" s="320">
        <f t="shared" si="183"/>
        <v>0</v>
      </c>
      <c r="Q1486" s="294"/>
      <c r="R1486" s="489"/>
      <c r="S1486" s="489"/>
    </row>
    <row r="1487" spans="2:24" ht="18.75" customHeight="1">
      <c r="B1487" s="292"/>
      <c r="C1487" s="321" t="s">
        <v>216</v>
      </c>
      <c r="D1487" s="322">
        <f>SUBTOTAL(9,D1477:D1486)</f>
        <v>0</v>
      </c>
      <c r="E1487" s="322">
        <f t="shared" ref="E1487:O1487" si="184">SUBTOTAL(9,E1477:E1486)</f>
        <v>0</v>
      </c>
      <c r="F1487" s="322">
        <f t="shared" si="184"/>
        <v>0</v>
      </c>
      <c r="G1487" s="322">
        <f t="shared" si="184"/>
        <v>0</v>
      </c>
      <c r="H1487" s="322">
        <f t="shared" si="184"/>
        <v>0</v>
      </c>
      <c r="I1487" s="322">
        <f t="shared" si="184"/>
        <v>0</v>
      </c>
      <c r="J1487" s="322">
        <f t="shared" si="184"/>
        <v>0</v>
      </c>
      <c r="K1487" s="322">
        <f t="shared" si="184"/>
        <v>0</v>
      </c>
      <c r="L1487" s="322">
        <f t="shared" si="184"/>
        <v>0</v>
      </c>
      <c r="M1487" s="322">
        <f t="shared" si="184"/>
        <v>0</v>
      </c>
      <c r="N1487" s="322">
        <f t="shared" si="184"/>
        <v>0</v>
      </c>
      <c r="O1487" s="323">
        <f t="shared" si="184"/>
        <v>0</v>
      </c>
      <c r="P1487" s="324">
        <f t="shared" si="183"/>
        <v>0</v>
      </c>
      <c r="Q1487" s="294"/>
      <c r="R1487" s="490"/>
      <c r="S1487" s="490"/>
    </row>
    <row r="1488" spans="2:24" ht="6" customHeight="1">
      <c r="B1488" s="292"/>
      <c r="C1488" s="294"/>
      <c r="D1488" s="294"/>
      <c r="E1488" s="294"/>
      <c r="F1488" s="294"/>
      <c r="G1488" s="294"/>
      <c r="H1488" s="294"/>
      <c r="I1488" s="294"/>
      <c r="J1488" s="294"/>
      <c r="K1488" s="294"/>
      <c r="L1488" s="294"/>
      <c r="M1488" s="294"/>
      <c r="N1488" s="294"/>
      <c r="O1488" s="294"/>
      <c r="P1488" s="294"/>
      <c r="Q1488" s="294"/>
      <c r="R1488" s="325"/>
      <c r="S1488" s="325"/>
    </row>
    <row r="1489" spans="2:24" ht="18.75" customHeight="1">
      <c r="B1489" s="326"/>
      <c r="C1489" s="313" t="s">
        <v>217</v>
      </c>
      <c r="D1489" s="327"/>
      <c r="E1489" s="327"/>
      <c r="F1489" s="327"/>
      <c r="G1489" s="327"/>
      <c r="H1489" s="327"/>
      <c r="I1489" s="327"/>
      <c r="J1489" s="327"/>
      <c r="K1489" s="327"/>
      <c r="L1489" s="327"/>
      <c r="M1489" s="327"/>
      <c r="N1489" s="327"/>
      <c r="O1489" s="328"/>
      <c r="P1489" s="329">
        <f t="shared" ref="P1489:P1490" si="185">SUM(D1489:O1489)</f>
        <v>0</v>
      </c>
      <c r="Q1489" s="294"/>
      <c r="R1489" s="488"/>
      <c r="S1489" s="488"/>
    </row>
    <row r="1490" spans="2:24" ht="18.75" customHeight="1">
      <c r="B1490" s="326"/>
      <c r="C1490" s="313" t="s">
        <v>218</v>
      </c>
      <c r="D1490" s="327"/>
      <c r="E1490" s="327"/>
      <c r="F1490" s="327"/>
      <c r="G1490" s="327"/>
      <c r="H1490" s="327"/>
      <c r="I1490" s="327"/>
      <c r="J1490" s="327"/>
      <c r="K1490" s="327"/>
      <c r="L1490" s="327"/>
      <c r="M1490" s="327"/>
      <c r="N1490" s="330"/>
      <c r="O1490" s="331"/>
      <c r="P1490" s="332">
        <f t="shared" si="185"/>
        <v>0</v>
      </c>
      <c r="Q1490" s="294"/>
      <c r="R1490" s="489"/>
      <c r="S1490" s="489"/>
    </row>
    <row r="1491" spans="2:24" s="308" customFormat="1" ht="18.75" customHeight="1">
      <c r="B1491" s="301"/>
      <c r="C1491" s="333"/>
      <c r="D1491" s="334"/>
      <c r="E1491" s="334"/>
      <c r="F1491" s="334"/>
      <c r="G1491" s="334"/>
      <c r="H1491" s="334"/>
      <c r="I1491" s="334"/>
      <c r="J1491" s="334"/>
      <c r="K1491" s="334"/>
      <c r="L1491" s="334"/>
      <c r="M1491" s="334"/>
      <c r="N1491" s="491" t="s">
        <v>219</v>
      </c>
      <c r="O1491" s="491"/>
      <c r="P1491" s="335">
        <f>ROUND(IF(P1489*P1490=0,0,P1487/P1489*P1490),2)</f>
        <v>0</v>
      </c>
      <c r="Q1491" s="306"/>
      <c r="R1491" s="492"/>
      <c r="S1491" s="492"/>
      <c r="T1491" s="307"/>
    </row>
    <row r="1492" spans="2:24" ht="30" customHeight="1">
      <c r="C1492" s="294"/>
      <c r="D1492" s="294"/>
      <c r="E1492" s="294"/>
      <c r="F1492" s="294"/>
      <c r="G1492" s="294"/>
      <c r="H1492" s="294"/>
      <c r="I1492" s="294"/>
      <c r="J1492" s="294"/>
      <c r="K1492" s="294"/>
      <c r="L1492" s="294"/>
      <c r="M1492" s="294"/>
      <c r="N1492" s="294"/>
      <c r="O1492" s="294"/>
      <c r="P1492" s="294"/>
      <c r="Q1492" s="294"/>
      <c r="R1492" s="294"/>
      <c r="S1492" s="294"/>
    </row>
    <row r="1493" spans="2:24" ht="18.75" customHeight="1">
      <c r="B1493" s="292"/>
      <c r="C1493" s="293" t="s">
        <v>183</v>
      </c>
      <c r="D1493" s="495"/>
      <c r="E1493" s="495"/>
      <c r="F1493" s="495"/>
      <c r="G1493" s="495"/>
      <c r="H1493" s="495"/>
      <c r="I1493" s="495"/>
      <c r="J1493" s="294"/>
      <c r="K1493" s="294"/>
      <c r="L1493" s="295"/>
      <c r="M1493" s="294"/>
      <c r="N1493" s="294"/>
      <c r="O1493" s="294"/>
      <c r="P1493" s="296"/>
      <c r="Q1493" s="294"/>
      <c r="R1493" s="296"/>
      <c r="S1493" s="296"/>
    </row>
    <row r="1494" spans="2:24" ht="18.75" customHeight="1">
      <c r="B1494" s="292"/>
      <c r="C1494" s="297" t="s">
        <v>184</v>
      </c>
      <c r="D1494" s="488"/>
      <c r="E1494" s="488"/>
      <c r="F1494" s="488"/>
      <c r="G1494" s="488"/>
      <c r="H1494" s="488"/>
      <c r="I1494" s="488"/>
      <c r="J1494" s="294"/>
      <c r="K1494" s="291"/>
      <c r="L1494" s="291"/>
      <c r="M1494" s="291"/>
      <c r="N1494" s="291"/>
      <c r="O1494" s="291"/>
      <c r="P1494" s="291"/>
      <c r="Q1494" s="294"/>
      <c r="R1494" s="496" t="s">
        <v>185</v>
      </c>
      <c r="S1494" s="496"/>
    </row>
    <row r="1495" spans="2:24" ht="18.75" customHeight="1">
      <c r="B1495" s="292"/>
      <c r="C1495" s="297" t="s">
        <v>8</v>
      </c>
      <c r="D1495" s="488"/>
      <c r="E1495" s="488"/>
      <c r="F1495" s="488"/>
      <c r="G1495" s="488"/>
      <c r="H1495" s="488"/>
      <c r="I1495" s="488"/>
      <c r="J1495" s="294"/>
      <c r="K1495" s="291"/>
      <c r="L1495" s="291"/>
      <c r="M1495" s="291"/>
      <c r="N1495" s="291"/>
      <c r="O1495" s="291"/>
      <c r="P1495" s="291"/>
      <c r="Q1495" s="294"/>
      <c r="R1495" s="298" t="s">
        <v>189</v>
      </c>
      <c r="S1495" s="299"/>
    </row>
    <row r="1496" spans="2:24" ht="18.75" customHeight="1">
      <c r="B1496" s="292"/>
      <c r="C1496" s="300" t="s">
        <v>172</v>
      </c>
      <c r="D1496" s="488"/>
      <c r="E1496" s="488"/>
      <c r="F1496" s="488"/>
      <c r="G1496" s="488"/>
      <c r="H1496" s="488"/>
      <c r="I1496" s="488"/>
      <c r="J1496" s="294"/>
      <c r="K1496" s="291"/>
      <c r="L1496" s="291"/>
      <c r="M1496" s="291"/>
      <c r="N1496" s="291"/>
      <c r="O1496" s="291"/>
      <c r="P1496" s="291"/>
      <c r="Q1496" s="294"/>
      <c r="R1496" s="298" t="s">
        <v>191</v>
      </c>
      <c r="S1496" s="299"/>
    </row>
    <row r="1497" spans="2:24" ht="18.75" customHeight="1">
      <c r="B1497" s="292"/>
      <c r="C1497" s="300" t="s">
        <v>193</v>
      </c>
      <c r="D1497" s="493"/>
      <c r="E1497" s="493"/>
      <c r="F1497" s="493"/>
      <c r="G1497" s="493"/>
      <c r="H1497" s="493"/>
      <c r="I1497" s="493"/>
      <c r="J1497" s="294"/>
      <c r="K1497" s="294"/>
      <c r="L1497" s="295"/>
      <c r="M1497" s="294"/>
      <c r="N1497" s="294"/>
      <c r="O1497" s="294"/>
      <c r="P1497" s="296"/>
      <c r="Q1497" s="294"/>
      <c r="R1497" s="298" t="s">
        <v>221</v>
      </c>
      <c r="S1497" s="299"/>
    </row>
    <row r="1498" spans="2:24" ht="12" customHeight="1">
      <c r="B1498" s="292"/>
      <c r="C1498" s="294"/>
      <c r="D1498" s="294"/>
      <c r="E1498" s="294"/>
      <c r="F1498" s="294"/>
      <c r="G1498" s="294"/>
      <c r="H1498" s="294"/>
      <c r="I1498" s="294"/>
      <c r="J1498" s="294"/>
      <c r="K1498" s="294"/>
      <c r="L1498" s="294"/>
      <c r="M1498" s="294"/>
      <c r="N1498" s="294"/>
      <c r="O1498" s="294"/>
      <c r="P1498" s="294"/>
      <c r="Q1498" s="294"/>
      <c r="R1498" s="294"/>
      <c r="S1498" s="294"/>
    </row>
    <row r="1499" spans="2:24" s="308" customFormat="1" ht="18.75" customHeight="1">
      <c r="B1499" s="301"/>
      <c r="C1499" s="302" t="s">
        <v>187</v>
      </c>
      <c r="D1499" s="303"/>
      <c r="E1499" s="303"/>
      <c r="F1499" s="303"/>
      <c r="G1499" s="303"/>
      <c r="H1499" s="303"/>
      <c r="I1499" s="303"/>
      <c r="J1499" s="303"/>
      <c r="K1499" s="303"/>
      <c r="L1499" s="303"/>
      <c r="M1499" s="303"/>
      <c r="N1499" s="303"/>
      <c r="O1499" s="304"/>
      <c r="P1499" s="305" t="s">
        <v>188</v>
      </c>
      <c r="Q1499" s="306"/>
      <c r="R1499" s="494" t="s">
        <v>194</v>
      </c>
      <c r="S1499" s="494"/>
      <c r="T1499" s="307"/>
      <c r="V1499" s="288"/>
      <c r="W1499" s="288"/>
      <c r="X1499" s="288"/>
    </row>
    <row r="1500" spans="2:24" ht="6" customHeight="1">
      <c r="B1500" s="292"/>
      <c r="C1500" s="294"/>
      <c r="D1500" s="294"/>
      <c r="E1500" s="294"/>
      <c r="F1500" s="294"/>
      <c r="G1500" s="294"/>
      <c r="H1500" s="294"/>
      <c r="I1500" s="294"/>
      <c r="J1500" s="294"/>
      <c r="K1500" s="294"/>
      <c r="L1500" s="294"/>
      <c r="M1500" s="294"/>
      <c r="N1500" s="294"/>
      <c r="O1500" s="294"/>
      <c r="P1500" s="294"/>
      <c r="Q1500" s="294"/>
      <c r="R1500" s="294"/>
      <c r="S1500" s="294"/>
    </row>
    <row r="1501" spans="2:24" ht="18.75" customHeight="1">
      <c r="B1501" s="292"/>
      <c r="C1501" s="309" t="s">
        <v>222</v>
      </c>
      <c r="D1501" s="310"/>
      <c r="E1501" s="310"/>
      <c r="F1501" s="310"/>
      <c r="G1501" s="310"/>
      <c r="H1501" s="310"/>
      <c r="I1501" s="310"/>
      <c r="J1501" s="310"/>
      <c r="K1501" s="310"/>
      <c r="L1501" s="310"/>
      <c r="M1501" s="310"/>
      <c r="N1501" s="310"/>
      <c r="O1501" s="311"/>
      <c r="P1501" s="312">
        <f>SUM(D1501:O1501)</f>
        <v>0</v>
      </c>
      <c r="Q1501" s="294"/>
      <c r="R1501" s="488"/>
      <c r="S1501" s="488"/>
    </row>
    <row r="1502" spans="2:24" ht="18.75" customHeight="1">
      <c r="B1502" s="292"/>
      <c r="C1502" s="313" t="s">
        <v>196</v>
      </c>
      <c r="D1502" s="155"/>
      <c r="E1502" s="155"/>
      <c r="F1502" s="155"/>
      <c r="G1502" s="155"/>
      <c r="H1502" s="155"/>
      <c r="I1502" s="155"/>
      <c r="J1502" s="155"/>
      <c r="K1502" s="155"/>
      <c r="L1502" s="155"/>
      <c r="M1502" s="155"/>
      <c r="N1502" s="155"/>
      <c r="O1502" s="156"/>
      <c r="P1502" s="312">
        <f t="shared" ref="P1502:P1511" si="186">SUM(D1502:O1502)</f>
        <v>0</v>
      </c>
      <c r="Q1502" s="294"/>
      <c r="R1502" s="488"/>
      <c r="S1502" s="488"/>
    </row>
    <row r="1503" spans="2:24" ht="18.75" customHeight="1">
      <c r="B1503" s="292"/>
      <c r="C1503" s="314" t="s">
        <v>223</v>
      </c>
      <c r="D1503" s="310"/>
      <c r="E1503" s="310"/>
      <c r="F1503" s="310"/>
      <c r="G1503" s="310"/>
      <c r="H1503" s="310"/>
      <c r="I1503" s="310"/>
      <c r="J1503" s="310"/>
      <c r="K1503" s="310"/>
      <c r="L1503" s="310"/>
      <c r="M1503" s="310"/>
      <c r="N1503" s="310"/>
      <c r="O1503" s="311"/>
      <c r="P1503" s="312">
        <f t="shared" si="186"/>
        <v>0</v>
      </c>
      <c r="Q1503" s="294"/>
      <c r="R1503" s="488"/>
      <c r="S1503" s="488"/>
    </row>
    <row r="1504" spans="2:24" ht="18.75" customHeight="1">
      <c r="B1504" s="292"/>
      <c r="C1504" s="313" t="s">
        <v>206</v>
      </c>
      <c r="D1504" s="315"/>
      <c r="E1504" s="315"/>
      <c r="F1504" s="315"/>
      <c r="G1504" s="315"/>
      <c r="H1504" s="315"/>
      <c r="I1504" s="315"/>
      <c r="J1504" s="315"/>
      <c r="K1504" s="315"/>
      <c r="L1504" s="315"/>
      <c r="M1504" s="315"/>
      <c r="N1504" s="315"/>
      <c r="O1504" s="316"/>
      <c r="P1504" s="312">
        <f t="shared" si="186"/>
        <v>0</v>
      </c>
      <c r="Q1504" s="294"/>
      <c r="R1504" s="488"/>
      <c r="S1504" s="488"/>
    </row>
    <row r="1505" spans="2:20" ht="18.75" customHeight="1">
      <c r="B1505" s="292"/>
      <c r="C1505" s="313" t="s">
        <v>207</v>
      </c>
      <c r="D1505" s="315"/>
      <c r="E1505" s="315"/>
      <c r="F1505" s="315"/>
      <c r="G1505" s="315"/>
      <c r="H1505" s="315"/>
      <c r="I1505" s="315"/>
      <c r="J1505" s="315"/>
      <c r="K1505" s="315"/>
      <c r="L1505" s="315"/>
      <c r="M1505" s="315"/>
      <c r="N1505" s="315"/>
      <c r="O1505" s="316"/>
      <c r="P1505" s="312">
        <f t="shared" si="186"/>
        <v>0</v>
      </c>
      <c r="Q1505" s="294"/>
      <c r="R1505" s="488"/>
      <c r="S1505" s="488"/>
    </row>
    <row r="1506" spans="2:20" ht="18.75" customHeight="1">
      <c r="B1506" s="292"/>
      <c r="C1506" s="313" t="s">
        <v>209</v>
      </c>
      <c r="D1506" s="315"/>
      <c r="E1506" s="315"/>
      <c r="F1506" s="315"/>
      <c r="G1506" s="315"/>
      <c r="H1506" s="315"/>
      <c r="I1506" s="315"/>
      <c r="J1506" s="315"/>
      <c r="K1506" s="315"/>
      <c r="L1506" s="315"/>
      <c r="M1506" s="315"/>
      <c r="N1506" s="315"/>
      <c r="O1506" s="316"/>
      <c r="P1506" s="312">
        <f t="shared" si="186"/>
        <v>0</v>
      </c>
      <c r="Q1506" s="294"/>
      <c r="R1506" s="488"/>
      <c r="S1506" s="488"/>
    </row>
    <row r="1507" spans="2:20" ht="18.75" customHeight="1">
      <c r="B1507" s="292"/>
      <c r="C1507" s="313" t="s">
        <v>210</v>
      </c>
      <c r="D1507" s="315"/>
      <c r="E1507" s="315"/>
      <c r="F1507" s="315"/>
      <c r="G1507" s="315"/>
      <c r="H1507" s="315"/>
      <c r="I1507" s="315"/>
      <c r="J1507" s="315"/>
      <c r="K1507" s="315"/>
      <c r="L1507" s="315"/>
      <c r="M1507" s="315"/>
      <c r="N1507" s="315"/>
      <c r="O1507" s="316"/>
      <c r="P1507" s="312">
        <f t="shared" si="186"/>
        <v>0</v>
      </c>
      <c r="Q1507" s="294"/>
      <c r="R1507" s="488"/>
      <c r="S1507" s="488"/>
    </row>
    <row r="1508" spans="2:20" ht="18.75" customHeight="1">
      <c r="B1508" s="292"/>
      <c r="C1508" s="313" t="s">
        <v>211</v>
      </c>
      <c r="D1508" s="315"/>
      <c r="E1508" s="315"/>
      <c r="F1508" s="315"/>
      <c r="G1508" s="315"/>
      <c r="H1508" s="315"/>
      <c r="I1508" s="315"/>
      <c r="J1508" s="315"/>
      <c r="K1508" s="315"/>
      <c r="L1508" s="315"/>
      <c r="M1508" s="315"/>
      <c r="N1508" s="315"/>
      <c r="O1508" s="316"/>
      <c r="P1508" s="312">
        <f t="shared" si="186"/>
        <v>0</v>
      </c>
      <c r="Q1508" s="294"/>
      <c r="R1508" s="488"/>
      <c r="S1508" s="488"/>
    </row>
    <row r="1509" spans="2:20" ht="18.75" customHeight="1">
      <c r="B1509" s="292"/>
      <c r="C1509" s="313" t="s">
        <v>212</v>
      </c>
      <c r="D1509" s="315"/>
      <c r="E1509" s="315"/>
      <c r="F1509" s="315"/>
      <c r="G1509" s="315"/>
      <c r="H1509" s="315"/>
      <c r="I1509" s="315"/>
      <c r="J1509" s="315"/>
      <c r="K1509" s="315"/>
      <c r="L1509" s="315"/>
      <c r="M1509" s="315"/>
      <c r="N1509" s="315"/>
      <c r="O1509" s="316"/>
      <c r="P1509" s="312">
        <f t="shared" si="186"/>
        <v>0</v>
      </c>
      <c r="Q1509" s="294"/>
      <c r="R1509" s="488"/>
      <c r="S1509" s="488"/>
    </row>
    <row r="1510" spans="2:20" ht="18.75" customHeight="1">
      <c r="B1510" s="292"/>
      <c r="C1510" s="317" t="s">
        <v>224</v>
      </c>
      <c r="D1510" s="318"/>
      <c r="E1510" s="318"/>
      <c r="F1510" s="318"/>
      <c r="G1510" s="318"/>
      <c r="H1510" s="318"/>
      <c r="I1510" s="318"/>
      <c r="J1510" s="318"/>
      <c r="K1510" s="318"/>
      <c r="L1510" s="318"/>
      <c r="M1510" s="318"/>
      <c r="N1510" s="318"/>
      <c r="O1510" s="319"/>
      <c r="P1510" s="320">
        <f t="shared" si="186"/>
        <v>0</v>
      </c>
      <c r="Q1510" s="294"/>
      <c r="R1510" s="489"/>
      <c r="S1510" s="489"/>
    </row>
    <row r="1511" spans="2:20" ht="18.75" customHeight="1">
      <c r="B1511" s="292"/>
      <c r="C1511" s="321" t="s">
        <v>216</v>
      </c>
      <c r="D1511" s="322">
        <f>SUBTOTAL(9,D1501:D1510)</f>
        <v>0</v>
      </c>
      <c r="E1511" s="322">
        <f t="shared" ref="E1511:O1511" si="187">SUBTOTAL(9,E1501:E1510)</f>
        <v>0</v>
      </c>
      <c r="F1511" s="322">
        <f t="shared" si="187"/>
        <v>0</v>
      </c>
      <c r="G1511" s="322">
        <f t="shared" si="187"/>
        <v>0</v>
      </c>
      <c r="H1511" s="322">
        <f t="shared" si="187"/>
        <v>0</v>
      </c>
      <c r="I1511" s="322">
        <f t="shared" si="187"/>
        <v>0</v>
      </c>
      <c r="J1511" s="322">
        <f t="shared" si="187"/>
        <v>0</v>
      </c>
      <c r="K1511" s="322">
        <f t="shared" si="187"/>
        <v>0</v>
      </c>
      <c r="L1511" s="322">
        <f t="shared" si="187"/>
        <v>0</v>
      </c>
      <c r="M1511" s="322">
        <f t="shared" si="187"/>
        <v>0</v>
      </c>
      <c r="N1511" s="322">
        <f t="shared" si="187"/>
        <v>0</v>
      </c>
      <c r="O1511" s="323">
        <f t="shared" si="187"/>
        <v>0</v>
      </c>
      <c r="P1511" s="324">
        <f t="shared" si="186"/>
        <v>0</v>
      </c>
      <c r="Q1511" s="294"/>
      <c r="R1511" s="490"/>
      <c r="S1511" s="490"/>
    </row>
    <row r="1512" spans="2:20" ht="6" customHeight="1">
      <c r="B1512" s="292"/>
      <c r="C1512" s="294"/>
      <c r="D1512" s="294"/>
      <c r="E1512" s="294"/>
      <c r="F1512" s="294"/>
      <c r="G1512" s="294"/>
      <c r="H1512" s="294"/>
      <c r="I1512" s="294"/>
      <c r="J1512" s="294"/>
      <c r="K1512" s="294"/>
      <c r="L1512" s="294"/>
      <c r="M1512" s="294"/>
      <c r="N1512" s="294"/>
      <c r="O1512" s="294"/>
      <c r="P1512" s="294"/>
      <c r="Q1512" s="294"/>
      <c r="R1512" s="325"/>
      <c r="S1512" s="325"/>
    </row>
    <row r="1513" spans="2:20" ht="18.75" customHeight="1">
      <c r="B1513" s="326"/>
      <c r="C1513" s="313" t="s">
        <v>217</v>
      </c>
      <c r="D1513" s="327"/>
      <c r="E1513" s="327"/>
      <c r="F1513" s="327"/>
      <c r="G1513" s="327"/>
      <c r="H1513" s="327"/>
      <c r="I1513" s="327"/>
      <c r="J1513" s="327"/>
      <c r="K1513" s="327"/>
      <c r="L1513" s="327"/>
      <c r="M1513" s="327"/>
      <c r="N1513" s="327"/>
      <c r="O1513" s="328"/>
      <c r="P1513" s="329">
        <f t="shared" ref="P1513:P1514" si="188">SUM(D1513:O1513)</f>
        <v>0</v>
      </c>
      <c r="Q1513" s="294"/>
      <c r="R1513" s="488"/>
      <c r="S1513" s="488"/>
    </row>
    <row r="1514" spans="2:20" ht="18.75" customHeight="1">
      <c r="B1514" s="326"/>
      <c r="C1514" s="313" t="s">
        <v>218</v>
      </c>
      <c r="D1514" s="327"/>
      <c r="E1514" s="327"/>
      <c r="F1514" s="327"/>
      <c r="G1514" s="327"/>
      <c r="H1514" s="327"/>
      <c r="I1514" s="327"/>
      <c r="J1514" s="327"/>
      <c r="K1514" s="327"/>
      <c r="L1514" s="327"/>
      <c r="M1514" s="327"/>
      <c r="N1514" s="330"/>
      <c r="O1514" s="331"/>
      <c r="P1514" s="332">
        <f t="shared" si="188"/>
        <v>0</v>
      </c>
      <c r="Q1514" s="294"/>
      <c r="R1514" s="489"/>
      <c r="S1514" s="489"/>
    </row>
    <row r="1515" spans="2:20" s="308" customFormat="1" ht="18.75" customHeight="1">
      <c r="B1515" s="301"/>
      <c r="C1515" s="333"/>
      <c r="D1515" s="334"/>
      <c r="E1515" s="334"/>
      <c r="F1515" s="334"/>
      <c r="G1515" s="334"/>
      <c r="H1515" s="334"/>
      <c r="I1515" s="334"/>
      <c r="J1515" s="334"/>
      <c r="K1515" s="334"/>
      <c r="L1515" s="334"/>
      <c r="M1515" s="334"/>
      <c r="N1515" s="491" t="s">
        <v>219</v>
      </c>
      <c r="O1515" s="491"/>
      <c r="P1515" s="335">
        <f>ROUND(IF(P1513*P1514=0,0,P1511/P1513*P1514),2)</f>
        <v>0</v>
      </c>
      <c r="Q1515" s="306"/>
      <c r="R1515" s="492"/>
      <c r="S1515" s="492"/>
      <c r="T1515" s="307"/>
    </row>
    <row r="1516" spans="2:20" ht="30" customHeight="1">
      <c r="C1516" s="294"/>
      <c r="D1516" s="294"/>
      <c r="E1516" s="294"/>
      <c r="F1516" s="294"/>
      <c r="G1516" s="294"/>
      <c r="H1516" s="294"/>
      <c r="I1516" s="294"/>
      <c r="J1516" s="294"/>
      <c r="K1516" s="294"/>
      <c r="L1516" s="294"/>
      <c r="M1516" s="294"/>
      <c r="N1516" s="294"/>
      <c r="O1516" s="294"/>
      <c r="P1516" s="294"/>
      <c r="Q1516" s="294"/>
      <c r="R1516" s="294"/>
      <c r="S1516" s="294"/>
    </row>
    <row r="1517" spans="2:20" ht="18.75" customHeight="1">
      <c r="B1517" s="292"/>
      <c r="C1517" s="293" t="s">
        <v>183</v>
      </c>
      <c r="D1517" s="495"/>
      <c r="E1517" s="495"/>
      <c r="F1517" s="495"/>
      <c r="G1517" s="495"/>
      <c r="H1517" s="495"/>
      <c r="I1517" s="495"/>
      <c r="J1517" s="294"/>
      <c r="K1517" s="294"/>
      <c r="L1517" s="295"/>
      <c r="M1517" s="294"/>
      <c r="N1517" s="294"/>
      <c r="O1517" s="294"/>
      <c r="P1517" s="296"/>
      <c r="Q1517" s="294"/>
      <c r="R1517" s="296"/>
      <c r="S1517" s="296"/>
    </row>
    <row r="1518" spans="2:20" ht="18.75" customHeight="1">
      <c r="B1518" s="292"/>
      <c r="C1518" s="297" t="s">
        <v>184</v>
      </c>
      <c r="D1518" s="488"/>
      <c r="E1518" s="488"/>
      <c r="F1518" s="488"/>
      <c r="G1518" s="488"/>
      <c r="H1518" s="488"/>
      <c r="I1518" s="488"/>
      <c r="J1518" s="294"/>
      <c r="K1518" s="291"/>
      <c r="L1518" s="291"/>
      <c r="M1518" s="291"/>
      <c r="N1518" s="291"/>
      <c r="O1518" s="291"/>
      <c r="P1518" s="291"/>
      <c r="Q1518" s="294"/>
      <c r="R1518" s="496" t="s">
        <v>185</v>
      </c>
      <c r="S1518" s="496"/>
    </row>
    <row r="1519" spans="2:20" ht="18.75" customHeight="1">
      <c r="B1519" s="292"/>
      <c r="C1519" s="297" t="s">
        <v>8</v>
      </c>
      <c r="D1519" s="488"/>
      <c r="E1519" s="488"/>
      <c r="F1519" s="488"/>
      <c r="G1519" s="488"/>
      <c r="H1519" s="488"/>
      <c r="I1519" s="488"/>
      <c r="J1519" s="294"/>
      <c r="K1519" s="291"/>
      <c r="L1519" s="291"/>
      <c r="M1519" s="291"/>
      <c r="N1519" s="291"/>
      <c r="O1519" s="291"/>
      <c r="P1519" s="291"/>
      <c r="Q1519" s="294"/>
      <c r="R1519" s="298" t="s">
        <v>189</v>
      </c>
      <c r="S1519" s="299"/>
    </row>
    <row r="1520" spans="2:20" ht="18.75" customHeight="1">
      <c r="B1520" s="292"/>
      <c r="C1520" s="300" t="s">
        <v>172</v>
      </c>
      <c r="D1520" s="488"/>
      <c r="E1520" s="488"/>
      <c r="F1520" s="488"/>
      <c r="G1520" s="488"/>
      <c r="H1520" s="488"/>
      <c r="I1520" s="488"/>
      <c r="J1520" s="294"/>
      <c r="K1520" s="291"/>
      <c r="L1520" s="291"/>
      <c r="M1520" s="291"/>
      <c r="N1520" s="291"/>
      <c r="O1520" s="291"/>
      <c r="P1520" s="291"/>
      <c r="Q1520" s="294"/>
      <c r="R1520" s="298" t="s">
        <v>191</v>
      </c>
      <c r="S1520" s="299"/>
    </row>
    <row r="1521" spans="2:24" ht="18.75" customHeight="1">
      <c r="B1521" s="292"/>
      <c r="C1521" s="300" t="s">
        <v>193</v>
      </c>
      <c r="D1521" s="493"/>
      <c r="E1521" s="493"/>
      <c r="F1521" s="493"/>
      <c r="G1521" s="493"/>
      <c r="H1521" s="493"/>
      <c r="I1521" s="493"/>
      <c r="J1521" s="294"/>
      <c r="K1521" s="294"/>
      <c r="L1521" s="295"/>
      <c r="M1521" s="294"/>
      <c r="N1521" s="294"/>
      <c r="O1521" s="294"/>
      <c r="P1521" s="296"/>
      <c r="Q1521" s="294"/>
      <c r="R1521" s="298" t="s">
        <v>221</v>
      </c>
      <c r="S1521" s="299"/>
    </row>
    <row r="1522" spans="2:24" ht="12" customHeight="1">
      <c r="B1522" s="292"/>
      <c r="C1522" s="294"/>
      <c r="D1522" s="294"/>
      <c r="E1522" s="294"/>
      <c r="F1522" s="294"/>
      <c r="G1522" s="294"/>
      <c r="H1522" s="294"/>
      <c r="I1522" s="294"/>
      <c r="J1522" s="294"/>
      <c r="K1522" s="294"/>
      <c r="L1522" s="294"/>
      <c r="M1522" s="294"/>
      <c r="N1522" s="294"/>
      <c r="O1522" s="294"/>
      <c r="P1522" s="294"/>
      <c r="Q1522" s="294"/>
      <c r="R1522" s="294"/>
      <c r="S1522" s="294"/>
    </row>
    <row r="1523" spans="2:24" s="308" customFormat="1" ht="18.75" customHeight="1">
      <c r="B1523" s="301"/>
      <c r="C1523" s="302" t="s">
        <v>187</v>
      </c>
      <c r="D1523" s="303"/>
      <c r="E1523" s="303"/>
      <c r="F1523" s="303"/>
      <c r="G1523" s="303"/>
      <c r="H1523" s="303"/>
      <c r="I1523" s="303"/>
      <c r="J1523" s="303"/>
      <c r="K1523" s="303"/>
      <c r="L1523" s="303"/>
      <c r="M1523" s="303"/>
      <c r="N1523" s="303"/>
      <c r="O1523" s="304"/>
      <c r="P1523" s="305" t="s">
        <v>188</v>
      </c>
      <c r="Q1523" s="306"/>
      <c r="R1523" s="494" t="s">
        <v>194</v>
      </c>
      <c r="S1523" s="494"/>
      <c r="T1523" s="307"/>
      <c r="V1523" s="288"/>
      <c r="W1523" s="288"/>
      <c r="X1523" s="288"/>
    </row>
    <row r="1524" spans="2:24" ht="6" customHeight="1">
      <c r="B1524" s="292"/>
      <c r="C1524" s="294"/>
      <c r="D1524" s="294"/>
      <c r="E1524" s="294"/>
      <c r="F1524" s="294"/>
      <c r="G1524" s="294"/>
      <c r="H1524" s="294"/>
      <c r="I1524" s="294"/>
      <c r="J1524" s="294"/>
      <c r="K1524" s="294"/>
      <c r="L1524" s="294"/>
      <c r="M1524" s="294"/>
      <c r="N1524" s="294"/>
      <c r="O1524" s="294"/>
      <c r="P1524" s="294"/>
      <c r="Q1524" s="294"/>
      <c r="R1524" s="294"/>
      <c r="S1524" s="294"/>
    </row>
    <row r="1525" spans="2:24" ht="18.75" customHeight="1">
      <c r="B1525" s="292"/>
      <c r="C1525" s="309" t="s">
        <v>222</v>
      </c>
      <c r="D1525" s="310"/>
      <c r="E1525" s="310"/>
      <c r="F1525" s="310"/>
      <c r="G1525" s="310"/>
      <c r="H1525" s="310"/>
      <c r="I1525" s="310"/>
      <c r="J1525" s="310"/>
      <c r="K1525" s="310"/>
      <c r="L1525" s="310"/>
      <c r="M1525" s="310"/>
      <c r="N1525" s="310"/>
      <c r="O1525" s="311"/>
      <c r="P1525" s="312">
        <f>SUM(D1525:O1525)</f>
        <v>0</v>
      </c>
      <c r="Q1525" s="294"/>
      <c r="R1525" s="488"/>
      <c r="S1525" s="488"/>
    </row>
    <row r="1526" spans="2:24" ht="18.75" customHeight="1">
      <c r="B1526" s="292"/>
      <c r="C1526" s="313" t="s">
        <v>196</v>
      </c>
      <c r="D1526" s="155"/>
      <c r="E1526" s="155"/>
      <c r="F1526" s="155"/>
      <c r="G1526" s="155"/>
      <c r="H1526" s="155"/>
      <c r="I1526" s="155"/>
      <c r="J1526" s="155"/>
      <c r="K1526" s="155"/>
      <c r="L1526" s="155"/>
      <c r="M1526" s="155"/>
      <c r="N1526" s="155"/>
      <c r="O1526" s="156"/>
      <c r="P1526" s="312">
        <f t="shared" ref="P1526:P1535" si="189">SUM(D1526:O1526)</f>
        <v>0</v>
      </c>
      <c r="Q1526" s="294"/>
      <c r="R1526" s="488"/>
      <c r="S1526" s="488"/>
    </row>
    <row r="1527" spans="2:24" ht="18.75" customHeight="1">
      <c r="B1527" s="292"/>
      <c r="C1527" s="314" t="s">
        <v>223</v>
      </c>
      <c r="D1527" s="310"/>
      <c r="E1527" s="310"/>
      <c r="F1527" s="310"/>
      <c r="G1527" s="310"/>
      <c r="H1527" s="310"/>
      <c r="I1527" s="310"/>
      <c r="J1527" s="310"/>
      <c r="K1527" s="310"/>
      <c r="L1527" s="310"/>
      <c r="M1527" s="310"/>
      <c r="N1527" s="310"/>
      <c r="O1527" s="311"/>
      <c r="P1527" s="312">
        <f t="shared" si="189"/>
        <v>0</v>
      </c>
      <c r="Q1527" s="294"/>
      <c r="R1527" s="488"/>
      <c r="S1527" s="488"/>
    </row>
    <row r="1528" spans="2:24" ht="18.75" customHeight="1">
      <c r="B1528" s="292"/>
      <c r="C1528" s="313" t="s">
        <v>206</v>
      </c>
      <c r="D1528" s="315"/>
      <c r="E1528" s="315"/>
      <c r="F1528" s="315"/>
      <c r="G1528" s="315"/>
      <c r="H1528" s="315"/>
      <c r="I1528" s="315"/>
      <c r="J1528" s="315"/>
      <c r="K1528" s="315"/>
      <c r="L1528" s="315"/>
      <c r="M1528" s="315"/>
      <c r="N1528" s="315"/>
      <c r="O1528" s="316"/>
      <c r="P1528" s="312">
        <f t="shared" si="189"/>
        <v>0</v>
      </c>
      <c r="Q1528" s="294"/>
      <c r="R1528" s="488"/>
      <c r="S1528" s="488"/>
    </row>
    <row r="1529" spans="2:24" ht="18.75" customHeight="1">
      <c r="B1529" s="292"/>
      <c r="C1529" s="313" t="s">
        <v>207</v>
      </c>
      <c r="D1529" s="315"/>
      <c r="E1529" s="315"/>
      <c r="F1529" s="315"/>
      <c r="G1529" s="315"/>
      <c r="H1529" s="315"/>
      <c r="I1529" s="315"/>
      <c r="J1529" s="315"/>
      <c r="K1529" s="315"/>
      <c r="L1529" s="315"/>
      <c r="M1529" s="315"/>
      <c r="N1529" s="315"/>
      <c r="O1529" s="316"/>
      <c r="P1529" s="312">
        <f t="shared" si="189"/>
        <v>0</v>
      </c>
      <c r="Q1529" s="294"/>
      <c r="R1529" s="488"/>
      <c r="S1529" s="488"/>
    </row>
    <row r="1530" spans="2:24" ht="18.75" customHeight="1">
      <c r="B1530" s="292"/>
      <c r="C1530" s="313" t="s">
        <v>209</v>
      </c>
      <c r="D1530" s="315"/>
      <c r="E1530" s="315"/>
      <c r="F1530" s="315"/>
      <c r="G1530" s="315"/>
      <c r="H1530" s="315"/>
      <c r="I1530" s="315"/>
      <c r="J1530" s="315"/>
      <c r="K1530" s="315"/>
      <c r="L1530" s="315"/>
      <c r="M1530" s="315"/>
      <c r="N1530" s="315"/>
      <c r="O1530" s="316"/>
      <c r="P1530" s="312">
        <f t="shared" si="189"/>
        <v>0</v>
      </c>
      <c r="Q1530" s="294"/>
      <c r="R1530" s="488"/>
      <c r="S1530" s="488"/>
    </row>
    <row r="1531" spans="2:24" ht="18.75" customHeight="1">
      <c r="B1531" s="292"/>
      <c r="C1531" s="313" t="s">
        <v>210</v>
      </c>
      <c r="D1531" s="315"/>
      <c r="E1531" s="315"/>
      <c r="F1531" s="315"/>
      <c r="G1531" s="315"/>
      <c r="H1531" s="315"/>
      <c r="I1531" s="315"/>
      <c r="J1531" s="315"/>
      <c r="K1531" s="315"/>
      <c r="L1531" s="315"/>
      <c r="M1531" s="315"/>
      <c r="N1531" s="315"/>
      <c r="O1531" s="316"/>
      <c r="P1531" s="312">
        <f t="shared" si="189"/>
        <v>0</v>
      </c>
      <c r="Q1531" s="294"/>
      <c r="R1531" s="488"/>
      <c r="S1531" s="488"/>
    </row>
    <row r="1532" spans="2:24" ht="18.75" customHeight="1">
      <c r="B1532" s="292"/>
      <c r="C1532" s="313" t="s">
        <v>211</v>
      </c>
      <c r="D1532" s="315"/>
      <c r="E1532" s="315"/>
      <c r="F1532" s="315"/>
      <c r="G1532" s="315"/>
      <c r="H1532" s="315"/>
      <c r="I1532" s="315"/>
      <c r="J1532" s="315"/>
      <c r="K1532" s="315"/>
      <c r="L1532" s="315"/>
      <c r="M1532" s="315"/>
      <c r="N1532" s="315"/>
      <c r="O1532" s="316"/>
      <c r="P1532" s="312">
        <f t="shared" si="189"/>
        <v>0</v>
      </c>
      <c r="Q1532" s="294"/>
      <c r="R1532" s="488"/>
      <c r="S1532" s="488"/>
    </row>
    <row r="1533" spans="2:24" ht="18.75" customHeight="1">
      <c r="B1533" s="292"/>
      <c r="C1533" s="313" t="s">
        <v>212</v>
      </c>
      <c r="D1533" s="315"/>
      <c r="E1533" s="315"/>
      <c r="F1533" s="315"/>
      <c r="G1533" s="315"/>
      <c r="H1533" s="315"/>
      <c r="I1533" s="315"/>
      <c r="J1533" s="315"/>
      <c r="K1533" s="315"/>
      <c r="L1533" s="315"/>
      <c r="M1533" s="315"/>
      <c r="N1533" s="315"/>
      <c r="O1533" s="316"/>
      <c r="P1533" s="312">
        <f t="shared" si="189"/>
        <v>0</v>
      </c>
      <c r="Q1533" s="294"/>
      <c r="R1533" s="488"/>
      <c r="S1533" s="488"/>
    </row>
    <row r="1534" spans="2:24" ht="18.75" customHeight="1">
      <c r="B1534" s="292"/>
      <c r="C1534" s="317" t="s">
        <v>224</v>
      </c>
      <c r="D1534" s="318"/>
      <c r="E1534" s="318"/>
      <c r="F1534" s="318"/>
      <c r="G1534" s="318"/>
      <c r="H1534" s="318"/>
      <c r="I1534" s="318"/>
      <c r="J1534" s="318"/>
      <c r="K1534" s="318"/>
      <c r="L1534" s="318"/>
      <c r="M1534" s="318"/>
      <c r="N1534" s="318"/>
      <c r="O1534" s="319"/>
      <c r="P1534" s="320">
        <f t="shared" si="189"/>
        <v>0</v>
      </c>
      <c r="Q1534" s="294"/>
      <c r="R1534" s="489"/>
      <c r="S1534" s="489"/>
    </row>
    <row r="1535" spans="2:24" ht="18.75" customHeight="1">
      <c r="B1535" s="292"/>
      <c r="C1535" s="321" t="s">
        <v>216</v>
      </c>
      <c r="D1535" s="322">
        <f>SUBTOTAL(9,D1525:D1534)</f>
        <v>0</v>
      </c>
      <c r="E1535" s="322">
        <f t="shared" ref="E1535:O1535" si="190">SUBTOTAL(9,E1525:E1534)</f>
        <v>0</v>
      </c>
      <c r="F1535" s="322">
        <f t="shared" si="190"/>
        <v>0</v>
      </c>
      <c r="G1535" s="322">
        <f t="shared" si="190"/>
        <v>0</v>
      </c>
      <c r="H1535" s="322">
        <f t="shared" si="190"/>
        <v>0</v>
      </c>
      <c r="I1535" s="322">
        <f t="shared" si="190"/>
        <v>0</v>
      </c>
      <c r="J1535" s="322">
        <f t="shared" si="190"/>
        <v>0</v>
      </c>
      <c r="K1535" s="322">
        <f t="shared" si="190"/>
        <v>0</v>
      </c>
      <c r="L1535" s="322">
        <f t="shared" si="190"/>
        <v>0</v>
      </c>
      <c r="M1535" s="322">
        <f t="shared" si="190"/>
        <v>0</v>
      </c>
      <c r="N1535" s="322">
        <f t="shared" si="190"/>
        <v>0</v>
      </c>
      <c r="O1535" s="323">
        <f t="shared" si="190"/>
        <v>0</v>
      </c>
      <c r="P1535" s="324">
        <f t="shared" si="189"/>
        <v>0</v>
      </c>
      <c r="Q1535" s="294"/>
      <c r="R1535" s="490"/>
      <c r="S1535" s="490"/>
    </row>
    <row r="1536" spans="2:24" ht="6" customHeight="1">
      <c r="B1536" s="292"/>
      <c r="C1536" s="294"/>
      <c r="D1536" s="294"/>
      <c r="E1536" s="294"/>
      <c r="F1536" s="294"/>
      <c r="G1536" s="294"/>
      <c r="H1536" s="294"/>
      <c r="I1536" s="294"/>
      <c r="J1536" s="294"/>
      <c r="K1536" s="294"/>
      <c r="L1536" s="294"/>
      <c r="M1536" s="294"/>
      <c r="N1536" s="294"/>
      <c r="O1536" s="294"/>
      <c r="P1536" s="294"/>
      <c r="Q1536" s="294"/>
      <c r="R1536" s="325"/>
      <c r="S1536" s="325"/>
    </row>
    <row r="1537" spans="2:24" ht="18.75" customHeight="1">
      <c r="B1537" s="326"/>
      <c r="C1537" s="313" t="s">
        <v>217</v>
      </c>
      <c r="D1537" s="327"/>
      <c r="E1537" s="327"/>
      <c r="F1537" s="327"/>
      <c r="G1537" s="327"/>
      <c r="H1537" s="327"/>
      <c r="I1537" s="327"/>
      <c r="J1537" s="327"/>
      <c r="K1537" s="327"/>
      <c r="L1537" s="327"/>
      <c r="M1537" s="327"/>
      <c r="N1537" s="327"/>
      <c r="O1537" s="328"/>
      <c r="P1537" s="329">
        <f t="shared" ref="P1537:P1538" si="191">SUM(D1537:O1537)</f>
        <v>0</v>
      </c>
      <c r="Q1537" s="294"/>
      <c r="R1537" s="488"/>
      <c r="S1537" s="488"/>
    </row>
    <row r="1538" spans="2:24" ht="18.75" customHeight="1">
      <c r="B1538" s="326"/>
      <c r="C1538" s="313" t="s">
        <v>218</v>
      </c>
      <c r="D1538" s="327"/>
      <c r="E1538" s="327"/>
      <c r="F1538" s="327"/>
      <c r="G1538" s="327"/>
      <c r="H1538" s="327"/>
      <c r="I1538" s="327"/>
      <c r="J1538" s="327"/>
      <c r="K1538" s="327"/>
      <c r="L1538" s="327"/>
      <c r="M1538" s="327"/>
      <c r="N1538" s="330"/>
      <c r="O1538" s="331"/>
      <c r="P1538" s="332">
        <f t="shared" si="191"/>
        <v>0</v>
      </c>
      <c r="Q1538" s="294"/>
      <c r="R1538" s="489"/>
      <c r="S1538" s="489"/>
    </row>
    <row r="1539" spans="2:24" s="308" customFormat="1" ht="18.75" customHeight="1">
      <c r="B1539" s="301"/>
      <c r="C1539" s="333"/>
      <c r="D1539" s="334"/>
      <c r="E1539" s="334"/>
      <c r="F1539" s="334"/>
      <c r="G1539" s="334"/>
      <c r="H1539" s="334"/>
      <c r="I1539" s="334"/>
      <c r="J1539" s="334"/>
      <c r="K1539" s="334"/>
      <c r="L1539" s="334"/>
      <c r="M1539" s="334"/>
      <c r="N1539" s="491" t="s">
        <v>219</v>
      </c>
      <c r="O1539" s="491"/>
      <c r="P1539" s="335">
        <f>ROUND(IF(P1537*P1538=0,0,P1535/P1537*P1538),2)</f>
        <v>0</v>
      </c>
      <c r="Q1539" s="306"/>
      <c r="R1539" s="492"/>
      <c r="S1539" s="492"/>
      <c r="T1539" s="307"/>
    </row>
    <row r="1540" spans="2:24" ht="30" customHeight="1">
      <c r="C1540" s="294"/>
      <c r="D1540" s="294"/>
      <c r="E1540" s="294"/>
      <c r="F1540" s="294"/>
      <c r="G1540" s="294"/>
      <c r="H1540" s="294"/>
      <c r="I1540" s="294"/>
      <c r="J1540" s="294"/>
      <c r="K1540" s="294"/>
      <c r="L1540" s="294"/>
      <c r="M1540" s="294"/>
      <c r="N1540" s="294"/>
      <c r="O1540" s="294"/>
      <c r="P1540" s="294"/>
      <c r="Q1540" s="294"/>
      <c r="R1540" s="294"/>
      <c r="S1540" s="294"/>
    </row>
    <row r="1541" spans="2:24" ht="18.75" customHeight="1">
      <c r="B1541" s="292"/>
      <c r="C1541" s="293" t="s">
        <v>183</v>
      </c>
      <c r="D1541" s="495"/>
      <c r="E1541" s="495"/>
      <c r="F1541" s="495"/>
      <c r="G1541" s="495"/>
      <c r="H1541" s="495"/>
      <c r="I1541" s="495"/>
      <c r="J1541" s="294"/>
      <c r="K1541" s="294"/>
      <c r="L1541" s="295"/>
      <c r="M1541" s="294"/>
      <c r="N1541" s="294"/>
      <c r="O1541" s="294"/>
      <c r="P1541" s="296"/>
      <c r="Q1541" s="294"/>
      <c r="R1541" s="296"/>
      <c r="S1541" s="296"/>
    </row>
    <row r="1542" spans="2:24" ht="18.75" customHeight="1">
      <c r="B1542" s="292"/>
      <c r="C1542" s="297" t="s">
        <v>184</v>
      </c>
      <c r="D1542" s="488"/>
      <c r="E1542" s="488"/>
      <c r="F1542" s="488"/>
      <c r="G1542" s="488"/>
      <c r="H1542" s="488"/>
      <c r="I1542" s="488"/>
      <c r="J1542" s="294"/>
      <c r="K1542" s="291"/>
      <c r="L1542" s="291"/>
      <c r="M1542" s="291"/>
      <c r="N1542" s="291"/>
      <c r="O1542" s="291"/>
      <c r="P1542" s="291"/>
      <c r="Q1542" s="294"/>
      <c r="R1542" s="496" t="s">
        <v>185</v>
      </c>
      <c r="S1542" s="496"/>
    </row>
    <row r="1543" spans="2:24" ht="18.75" customHeight="1">
      <c r="B1543" s="292"/>
      <c r="C1543" s="297" t="s">
        <v>8</v>
      </c>
      <c r="D1543" s="488"/>
      <c r="E1543" s="488"/>
      <c r="F1543" s="488"/>
      <c r="G1543" s="488"/>
      <c r="H1543" s="488"/>
      <c r="I1543" s="488"/>
      <c r="J1543" s="294"/>
      <c r="K1543" s="291"/>
      <c r="L1543" s="291"/>
      <c r="M1543" s="291"/>
      <c r="N1543" s="291"/>
      <c r="O1543" s="291"/>
      <c r="P1543" s="291"/>
      <c r="Q1543" s="294"/>
      <c r="R1543" s="298" t="s">
        <v>189</v>
      </c>
      <c r="S1543" s="299"/>
    </row>
    <row r="1544" spans="2:24" ht="18.75" customHeight="1">
      <c r="B1544" s="292"/>
      <c r="C1544" s="300" t="s">
        <v>172</v>
      </c>
      <c r="D1544" s="488"/>
      <c r="E1544" s="488"/>
      <c r="F1544" s="488"/>
      <c r="G1544" s="488"/>
      <c r="H1544" s="488"/>
      <c r="I1544" s="488"/>
      <c r="J1544" s="294"/>
      <c r="K1544" s="291"/>
      <c r="L1544" s="291"/>
      <c r="M1544" s="291"/>
      <c r="N1544" s="291"/>
      <c r="O1544" s="291"/>
      <c r="P1544" s="291"/>
      <c r="Q1544" s="294"/>
      <c r="R1544" s="298" t="s">
        <v>191</v>
      </c>
      <c r="S1544" s="299"/>
    </row>
    <row r="1545" spans="2:24" ht="18.75" customHeight="1">
      <c r="B1545" s="292"/>
      <c r="C1545" s="300" t="s">
        <v>193</v>
      </c>
      <c r="D1545" s="493"/>
      <c r="E1545" s="493"/>
      <c r="F1545" s="493"/>
      <c r="G1545" s="493"/>
      <c r="H1545" s="493"/>
      <c r="I1545" s="493"/>
      <c r="J1545" s="294"/>
      <c r="K1545" s="294"/>
      <c r="L1545" s="295"/>
      <c r="M1545" s="294"/>
      <c r="N1545" s="294"/>
      <c r="O1545" s="294"/>
      <c r="P1545" s="296"/>
      <c r="Q1545" s="294"/>
      <c r="R1545" s="298" t="s">
        <v>221</v>
      </c>
      <c r="S1545" s="299"/>
    </row>
    <row r="1546" spans="2:24" ht="12" customHeight="1">
      <c r="B1546" s="292"/>
      <c r="C1546" s="294"/>
      <c r="D1546" s="294"/>
      <c r="E1546" s="294"/>
      <c r="F1546" s="294"/>
      <c r="G1546" s="294"/>
      <c r="H1546" s="294"/>
      <c r="I1546" s="294"/>
      <c r="J1546" s="294"/>
      <c r="K1546" s="294"/>
      <c r="L1546" s="294"/>
      <c r="M1546" s="294"/>
      <c r="N1546" s="294"/>
      <c r="O1546" s="294"/>
      <c r="P1546" s="294"/>
      <c r="Q1546" s="294"/>
      <c r="R1546" s="294"/>
      <c r="S1546" s="294"/>
    </row>
    <row r="1547" spans="2:24" s="308" customFormat="1" ht="18.75" customHeight="1">
      <c r="B1547" s="301"/>
      <c r="C1547" s="302" t="s">
        <v>187</v>
      </c>
      <c r="D1547" s="303"/>
      <c r="E1547" s="303"/>
      <c r="F1547" s="303"/>
      <c r="G1547" s="303"/>
      <c r="H1547" s="303"/>
      <c r="I1547" s="303"/>
      <c r="J1547" s="303"/>
      <c r="K1547" s="303"/>
      <c r="L1547" s="303"/>
      <c r="M1547" s="303"/>
      <c r="N1547" s="303"/>
      <c r="O1547" s="304"/>
      <c r="P1547" s="305" t="s">
        <v>188</v>
      </c>
      <c r="Q1547" s="306"/>
      <c r="R1547" s="494" t="s">
        <v>194</v>
      </c>
      <c r="S1547" s="494"/>
      <c r="T1547" s="307"/>
      <c r="V1547" s="288"/>
      <c r="W1547" s="288"/>
      <c r="X1547" s="288"/>
    </row>
    <row r="1548" spans="2:24" ht="6" customHeight="1">
      <c r="B1548" s="292"/>
      <c r="C1548" s="294"/>
      <c r="D1548" s="294"/>
      <c r="E1548" s="294"/>
      <c r="F1548" s="294"/>
      <c r="G1548" s="294"/>
      <c r="H1548" s="294"/>
      <c r="I1548" s="294"/>
      <c r="J1548" s="294"/>
      <c r="K1548" s="294"/>
      <c r="L1548" s="294"/>
      <c r="M1548" s="294"/>
      <c r="N1548" s="294"/>
      <c r="O1548" s="294"/>
      <c r="P1548" s="294"/>
      <c r="Q1548" s="294"/>
      <c r="R1548" s="294"/>
      <c r="S1548" s="294"/>
    </row>
    <row r="1549" spans="2:24" ht="18.75" customHeight="1">
      <c r="B1549" s="292"/>
      <c r="C1549" s="309" t="s">
        <v>222</v>
      </c>
      <c r="D1549" s="310"/>
      <c r="E1549" s="310"/>
      <c r="F1549" s="310"/>
      <c r="G1549" s="310"/>
      <c r="H1549" s="310"/>
      <c r="I1549" s="310"/>
      <c r="J1549" s="310"/>
      <c r="K1549" s="310"/>
      <c r="L1549" s="310"/>
      <c r="M1549" s="310"/>
      <c r="N1549" s="310"/>
      <c r="O1549" s="311"/>
      <c r="P1549" s="312">
        <f>SUM(D1549:O1549)</f>
        <v>0</v>
      </c>
      <c r="Q1549" s="294"/>
      <c r="R1549" s="488"/>
      <c r="S1549" s="488"/>
    </row>
    <row r="1550" spans="2:24" ht="18.75" customHeight="1">
      <c r="B1550" s="292"/>
      <c r="C1550" s="313" t="s">
        <v>196</v>
      </c>
      <c r="D1550" s="155"/>
      <c r="E1550" s="155"/>
      <c r="F1550" s="155"/>
      <c r="G1550" s="155"/>
      <c r="H1550" s="155"/>
      <c r="I1550" s="155"/>
      <c r="J1550" s="155"/>
      <c r="K1550" s="155"/>
      <c r="L1550" s="155"/>
      <c r="M1550" s="155"/>
      <c r="N1550" s="155"/>
      <c r="O1550" s="156"/>
      <c r="P1550" s="312">
        <f t="shared" ref="P1550:P1559" si="192">SUM(D1550:O1550)</f>
        <v>0</v>
      </c>
      <c r="Q1550" s="294"/>
      <c r="R1550" s="488"/>
      <c r="S1550" s="488"/>
    </row>
    <row r="1551" spans="2:24" ht="18.75" customHeight="1">
      <c r="B1551" s="292"/>
      <c r="C1551" s="314" t="s">
        <v>223</v>
      </c>
      <c r="D1551" s="310"/>
      <c r="E1551" s="310"/>
      <c r="F1551" s="310"/>
      <c r="G1551" s="310"/>
      <c r="H1551" s="310"/>
      <c r="I1551" s="310"/>
      <c r="J1551" s="310"/>
      <c r="K1551" s="310"/>
      <c r="L1551" s="310"/>
      <c r="M1551" s="310"/>
      <c r="N1551" s="310"/>
      <c r="O1551" s="311"/>
      <c r="P1551" s="312">
        <f t="shared" si="192"/>
        <v>0</v>
      </c>
      <c r="Q1551" s="294"/>
      <c r="R1551" s="488"/>
      <c r="S1551" s="488"/>
    </row>
    <row r="1552" spans="2:24" ht="18.75" customHeight="1">
      <c r="B1552" s="292"/>
      <c r="C1552" s="313" t="s">
        <v>206</v>
      </c>
      <c r="D1552" s="315"/>
      <c r="E1552" s="315"/>
      <c r="F1552" s="315"/>
      <c r="G1552" s="315"/>
      <c r="H1552" s="315"/>
      <c r="I1552" s="315"/>
      <c r="J1552" s="315"/>
      <c r="K1552" s="315"/>
      <c r="L1552" s="315"/>
      <c r="M1552" s="315"/>
      <c r="N1552" s="315"/>
      <c r="O1552" s="316"/>
      <c r="P1552" s="312">
        <f t="shared" si="192"/>
        <v>0</v>
      </c>
      <c r="Q1552" s="294"/>
      <c r="R1552" s="488"/>
      <c r="S1552" s="488"/>
    </row>
    <row r="1553" spans="2:20" ht="18.75" customHeight="1">
      <c r="B1553" s="292"/>
      <c r="C1553" s="313" t="s">
        <v>207</v>
      </c>
      <c r="D1553" s="315"/>
      <c r="E1553" s="315"/>
      <c r="F1553" s="315"/>
      <c r="G1553" s="315"/>
      <c r="H1553" s="315"/>
      <c r="I1553" s="315"/>
      <c r="J1553" s="315"/>
      <c r="K1553" s="315"/>
      <c r="L1553" s="315"/>
      <c r="M1553" s="315"/>
      <c r="N1553" s="315"/>
      <c r="O1553" s="316"/>
      <c r="P1553" s="312">
        <f t="shared" si="192"/>
        <v>0</v>
      </c>
      <c r="Q1553" s="294"/>
      <c r="R1553" s="488"/>
      <c r="S1553" s="488"/>
    </row>
    <row r="1554" spans="2:20" ht="18.75" customHeight="1">
      <c r="B1554" s="292"/>
      <c r="C1554" s="313" t="s">
        <v>209</v>
      </c>
      <c r="D1554" s="315"/>
      <c r="E1554" s="315"/>
      <c r="F1554" s="315"/>
      <c r="G1554" s="315"/>
      <c r="H1554" s="315"/>
      <c r="I1554" s="315"/>
      <c r="J1554" s="315"/>
      <c r="K1554" s="315"/>
      <c r="L1554" s="315"/>
      <c r="M1554" s="315"/>
      <c r="N1554" s="315"/>
      <c r="O1554" s="316"/>
      <c r="P1554" s="312">
        <f t="shared" si="192"/>
        <v>0</v>
      </c>
      <c r="Q1554" s="294"/>
      <c r="R1554" s="488"/>
      <c r="S1554" s="488"/>
    </row>
    <row r="1555" spans="2:20" ht="18.75" customHeight="1">
      <c r="B1555" s="292"/>
      <c r="C1555" s="313" t="s">
        <v>210</v>
      </c>
      <c r="D1555" s="315"/>
      <c r="E1555" s="315"/>
      <c r="F1555" s="315"/>
      <c r="G1555" s="315"/>
      <c r="H1555" s="315"/>
      <c r="I1555" s="315"/>
      <c r="J1555" s="315"/>
      <c r="K1555" s="315"/>
      <c r="L1555" s="315"/>
      <c r="M1555" s="315"/>
      <c r="N1555" s="315"/>
      <c r="O1555" s="316"/>
      <c r="P1555" s="312">
        <f t="shared" si="192"/>
        <v>0</v>
      </c>
      <c r="Q1555" s="294"/>
      <c r="R1555" s="488"/>
      <c r="S1555" s="488"/>
    </row>
    <row r="1556" spans="2:20" ht="18.75" customHeight="1">
      <c r="B1556" s="292"/>
      <c r="C1556" s="313" t="s">
        <v>211</v>
      </c>
      <c r="D1556" s="315"/>
      <c r="E1556" s="315"/>
      <c r="F1556" s="315"/>
      <c r="G1556" s="315"/>
      <c r="H1556" s="315"/>
      <c r="I1556" s="315"/>
      <c r="J1556" s="315"/>
      <c r="K1556" s="315"/>
      <c r="L1556" s="315"/>
      <c r="M1556" s="315"/>
      <c r="N1556" s="315"/>
      <c r="O1556" s="316"/>
      <c r="P1556" s="312">
        <f t="shared" si="192"/>
        <v>0</v>
      </c>
      <c r="Q1556" s="294"/>
      <c r="R1556" s="488"/>
      <c r="S1556" s="488"/>
    </row>
    <row r="1557" spans="2:20" ht="18.75" customHeight="1">
      <c r="B1557" s="292"/>
      <c r="C1557" s="313" t="s">
        <v>212</v>
      </c>
      <c r="D1557" s="315"/>
      <c r="E1557" s="315"/>
      <c r="F1557" s="315"/>
      <c r="G1557" s="315"/>
      <c r="H1557" s="315"/>
      <c r="I1557" s="315"/>
      <c r="J1557" s="315"/>
      <c r="K1557" s="315"/>
      <c r="L1557" s="315"/>
      <c r="M1557" s="315"/>
      <c r="N1557" s="315"/>
      <c r="O1557" s="316"/>
      <c r="P1557" s="312">
        <f t="shared" si="192"/>
        <v>0</v>
      </c>
      <c r="Q1557" s="294"/>
      <c r="R1557" s="488"/>
      <c r="S1557" s="488"/>
    </row>
    <row r="1558" spans="2:20" ht="18.75" customHeight="1">
      <c r="B1558" s="292"/>
      <c r="C1558" s="317" t="s">
        <v>224</v>
      </c>
      <c r="D1558" s="318"/>
      <c r="E1558" s="318"/>
      <c r="F1558" s="318"/>
      <c r="G1558" s="318"/>
      <c r="H1558" s="318"/>
      <c r="I1558" s="318"/>
      <c r="J1558" s="318"/>
      <c r="K1558" s="318"/>
      <c r="L1558" s="318"/>
      <c r="M1558" s="318"/>
      <c r="N1558" s="318"/>
      <c r="O1558" s="319"/>
      <c r="P1558" s="320">
        <f t="shared" si="192"/>
        <v>0</v>
      </c>
      <c r="Q1558" s="294"/>
      <c r="R1558" s="489"/>
      <c r="S1558" s="489"/>
    </row>
    <row r="1559" spans="2:20" ht="18.75" customHeight="1">
      <c r="B1559" s="292"/>
      <c r="C1559" s="321" t="s">
        <v>216</v>
      </c>
      <c r="D1559" s="322">
        <f>SUBTOTAL(9,D1549:D1558)</f>
        <v>0</v>
      </c>
      <c r="E1559" s="322">
        <f t="shared" ref="E1559:O1559" si="193">SUBTOTAL(9,E1549:E1558)</f>
        <v>0</v>
      </c>
      <c r="F1559" s="322">
        <f t="shared" si="193"/>
        <v>0</v>
      </c>
      <c r="G1559" s="322">
        <f t="shared" si="193"/>
        <v>0</v>
      </c>
      <c r="H1559" s="322">
        <f t="shared" si="193"/>
        <v>0</v>
      </c>
      <c r="I1559" s="322">
        <f t="shared" si="193"/>
        <v>0</v>
      </c>
      <c r="J1559" s="322">
        <f t="shared" si="193"/>
        <v>0</v>
      </c>
      <c r="K1559" s="322">
        <f t="shared" si="193"/>
        <v>0</v>
      </c>
      <c r="L1559" s="322">
        <f t="shared" si="193"/>
        <v>0</v>
      </c>
      <c r="M1559" s="322">
        <f t="shared" si="193"/>
        <v>0</v>
      </c>
      <c r="N1559" s="322">
        <f t="shared" si="193"/>
        <v>0</v>
      </c>
      <c r="O1559" s="323">
        <f t="shared" si="193"/>
        <v>0</v>
      </c>
      <c r="P1559" s="324">
        <f t="shared" si="192"/>
        <v>0</v>
      </c>
      <c r="Q1559" s="294"/>
      <c r="R1559" s="490"/>
      <c r="S1559" s="490"/>
    </row>
    <row r="1560" spans="2:20" ht="6" customHeight="1">
      <c r="B1560" s="292"/>
      <c r="C1560" s="294"/>
      <c r="D1560" s="294"/>
      <c r="E1560" s="294"/>
      <c r="F1560" s="294"/>
      <c r="G1560" s="294"/>
      <c r="H1560" s="294"/>
      <c r="I1560" s="294"/>
      <c r="J1560" s="294"/>
      <c r="K1560" s="294"/>
      <c r="L1560" s="294"/>
      <c r="M1560" s="294"/>
      <c r="N1560" s="294"/>
      <c r="O1560" s="294"/>
      <c r="P1560" s="294"/>
      <c r="Q1560" s="294"/>
      <c r="R1560" s="325"/>
      <c r="S1560" s="325"/>
    </row>
    <row r="1561" spans="2:20" ht="18.75" customHeight="1">
      <c r="B1561" s="326"/>
      <c r="C1561" s="313" t="s">
        <v>217</v>
      </c>
      <c r="D1561" s="327"/>
      <c r="E1561" s="327"/>
      <c r="F1561" s="327"/>
      <c r="G1561" s="327"/>
      <c r="H1561" s="327"/>
      <c r="I1561" s="327"/>
      <c r="J1561" s="327"/>
      <c r="K1561" s="327"/>
      <c r="L1561" s="327"/>
      <c r="M1561" s="327"/>
      <c r="N1561" s="327"/>
      <c r="O1561" s="328"/>
      <c r="P1561" s="329">
        <f t="shared" ref="P1561:P1562" si="194">SUM(D1561:O1561)</f>
        <v>0</v>
      </c>
      <c r="Q1561" s="294"/>
      <c r="R1561" s="488"/>
      <c r="S1561" s="488"/>
    </row>
    <row r="1562" spans="2:20" ht="18.75" customHeight="1">
      <c r="B1562" s="326"/>
      <c r="C1562" s="313" t="s">
        <v>218</v>
      </c>
      <c r="D1562" s="327"/>
      <c r="E1562" s="327"/>
      <c r="F1562" s="327"/>
      <c r="G1562" s="327"/>
      <c r="H1562" s="327"/>
      <c r="I1562" s="327"/>
      <c r="J1562" s="327"/>
      <c r="K1562" s="327"/>
      <c r="L1562" s="327"/>
      <c r="M1562" s="327"/>
      <c r="N1562" s="330"/>
      <c r="O1562" s="331"/>
      <c r="P1562" s="332">
        <f t="shared" si="194"/>
        <v>0</v>
      </c>
      <c r="Q1562" s="294"/>
      <c r="R1562" s="489"/>
      <c r="S1562" s="489"/>
    </row>
    <row r="1563" spans="2:20" s="308" customFormat="1" ht="18.75" customHeight="1">
      <c r="B1563" s="301"/>
      <c r="C1563" s="333"/>
      <c r="D1563" s="334"/>
      <c r="E1563" s="334"/>
      <c r="F1563" s="334"/>
      <c r="G1563" s="334"/>
      <c r="H1563" s="334"/>
      <c r="I1563" s="334"/>
      <c r="J1563" s="334"/>
      <c r="K1563" s="334"/>
      <c r="L1563" s="334"/>
      <c r="M1563" s="334"/>
      <c r="N1563" s="491" t="s">
        <v>219</v>
      </c>
      <c r="O1563" s="491"/>
      <c r="P1563" s="335">
        <f>ROUND(IF(P1561*P1562=0,0,P1559/P1561*P1562),2)</f>
        <v>0</v>
      </c>
      <c r="Q1563" s="306"/>
      <c r="R1563" s="492"/>
      <c r="S1563" s="492"/>
      <c r="T1563" s="307"/>
    </row>
    <row r="1564" spans="2:20" ht="30" customHeight="1">
      <c r="C1564" s="294"/>
      <c r="D1564" s="294"/>
      <c r="E1564" s="294"/>
      <c r="F1564" s="294"/>
      <c r="G1564" s="294"/>
      <c r="H1564" s="294"/>
      <c r="I1564" s="294"/>
      <c r="J1564" s="294"/>
      <c r="K1564" s="294"/>
      <c r="L1564" s="294"/>
      <c r="M1564" s="294"/>
      <c r="N1564" s="294"/>
      <c r="O1564" s="294"/>
      <c r="P1564" s="294"/>
      <c r="Q1564" s="294"/>
      <c r="R1564" s="294"/>
      <c r="S1564" s="294"/>
    </row>
    <row r="1565" spans="2:20" ht="18.75" customHeight="1">
      <c r="B1565" s="292"/>
      <c r="C1565" s="293" t="s">
        <v>183</v>
      </c>
      <c r="D1565" s="495"/>
      <c r="E1565" s="495"/>
      <c r="F1565" s="495"/>
      <c r="G1565" s="495"/>
      <c r="H1565" s="495"/>
      <c r="I1565" s="495"/>
      <c r="J1565" s="294"/>
      <c r="K1565" s="294"/>
      <c r="L1565" s="295"/>
      <c r="M1565" s="294"/>
      <c r="N1565" s="294"/>
      <c r="O1565" s="294"/>
      <c r="P1565" s="296"/>
      <c r="Q1565" s="294"/>
      <c r="R1565" s="296"/>
      <c r="S1565" s="296"/>
    </row>
    <row r="1566" spans="2:20" ht="18.75" customHeight="1">
      <c r="B1566" s="292"/>
      <c r="C1566" s="297" t="s">
        <v>184</v>
      </c>
      <c r="D1566" s="488"/>
      <c r="E1566" s="488"/>
      <c r="F1566" s="488"/>
      <c r="G1566" s="488"/>
      <c r="H1566" s="488"/>
      <c r="I1566" s="488"/>
      <c r="J1566" s="294"/>
      <c r="K1566" s="291"/>
      <c r="L1566" s="291"/>
      <c r="M1566" s="291"/>
      <c r="N1566" s="291"/>
      <c r="O1566" s="291"/>
      <c r="P1566" s="291"/>
      <c r="Q1566" s="294"/>
      <c r="R1566" s="496" t="s">
        <v>185</v>
      </c>
      <c r="S1566" s="496"/>
    </row>
    <row r="1567" spans="2:20" ht="18.75" customHeight="1">
      <c r="B1567" s="292"/>
      <c r="C1567" s="297" t="s">
        <v>8</v>
      </c>
      <c r="D1567" s="488"/>
      <c r="E1567" s="488"/>
      <c r="F1567" s="488"/>
      <c r="G1567" s="488"/>
      <c r="H1567" s="488"/>
      <c r="I1567" s="488"/>
      <c r="J1567" s="294"/>
      <c r="K1567" s="291"/>
      <c r="L1567" s="291"/>
      <c r="M1567" s="291"/>
      <c r="N1567" s="291"/>
      <c r="O1567" s="291"/>
      <c r="P1567" s="291"/>
      <c r="Q1567" s="294"/>
      <c r="R1567" s="298" t="s">
        <v>189</v>
      </c>
      <c r="S1567" s="299"/>
    </row>
    <row r="1568" spans="2:20" ht="18.75" customHeight="1">
      <c r="B1568" s="292"/>
      <c r="C1568" s="300" t="s">
        <v>172</v>
      </c>
      <c r="D1568" s="488"/>
      <c r="E1568" s="488"/>
      <c r="F1568" s="488"/>
      <c r="G1568" s="488"/>
      <c r="H1568" s="488"/>
      <c r="I1568" s="488"/>
      <c r="J1568" s="294"/>
      <c r="K1568" s="291"/>
      <c r="L1568" s="291"/>
      <c r="M1568" s="291"/>
      <c r="N1568" s="291"/>
      <c r="O1568" s="291"/>
      <c r="P1568" s="291"/>
      <c r="Q1568" s="294"/>
      <c r="R1568" s="298" t="s">
        <v>191</v>
      </c>
      <c r="S1568" s="299"/>
    </row>
    <row r="1569" spans="2:24" ht="18.75" customHeight="1">
      <c r="B1569" s="292"/>
      <c r="C1569" s="300" t="s">
        <v>193</v>
      </c>
      <c r="D1569" s="493"/>
      <c r="E1569" s="493"/>
      <c r="F1569" s="493"/>
      <c r="G1569" s="493"/>
      <c r="H1569" s="493"/>
      <c r="I1569" s="493"/>
      <c r="J1569" s="294"/>
      <c r="K1569" s="294"/>
      <c r="L1569" s="295"/>
      <c r="M1569" s="294"/>
      <c r="N1569" s="294"/>
      <c r="O1569" s="294"/>
      <c r="P1569" s="296"/>
      <c r="Q1569" s="294"/>
      <c r="R1569" s="298" t="s">
        <v>221</v>
      </c>
      <c r="S1569" s="299"/>
    </row>
    <row r="1570" spans="2:24" ht="12" customHeight="1">
      <c r="B1570" s="292"/>
      <c r="C1570" s="294"/>
      <c r="D1570" s="294"/>
      <c r="E1570" s="294"/>
      <c r="F1570" s="294"/>
      <c r="G1570" s="294"/>
      <c r="H1570" s="294"/>
      <c r="I1570" s="294"/>
      <c r="J1570" s="294"/>
      <c r="K1570" s="294"/>
      <c r="L1570" s="294"/>
      <c r="M1570" s="294"/>
      <c r="N1570" s="294"/>
      <c r="O1570" s="294"/>
      <c r="P1570" s="294"/>
      <c r="Q1570" s="294"/>
      <c r="R1570" s="294"/>
      <c r="S1570" s="294"/>
    </row>
    <row r="1571" spans="2:24" s="308" customFormat="1" ht="18.75" customHeight="1">
      <c r="B1571" s="301"/>
      <c r="C1571" s="302" t="s">
        <v>187</v>
      </c>
      <c r="D1571" s="303"/>
      <c r="E1571" s="303"/>
      <c r="F1571" s="303"/>
      <c r="G1571" s="303"/>
      <c r="H1571" s="303"/>
      <c r="I1571" s="303"/>
      <c r="J1571" s="303"/>
      <c r="K1571" s="303"/>
      <c r="L1571" s="303"/>
      <c r="M1571" s="303"/>
      <c r="N1571" s="303"/>
      <c r="O1571" s="304"/>
      <c r="P1571" s="305" t="s">
        <v>188</v>
      </c>
      <c r="Q1571" s="306"/>
      <c r="R1571" s="494" t="s">
        <v>194</v>
      </c>
      <c r="S1571" s="494"/>
      <c r="T1571" s="307"/>
      <c r="V1571" s="288"/>
      <c r="W1571" s="288"/>
      <c r="X1571" s="288"/>
    </row>
    <row r="1572" spans="2:24" ht="6" customHeight="1">
      <c r="B1572" s="292"/>
      <c r="C1572" s="294"/>
      <c r="D1572" s="294"/>
      <c r="E1572" s="294"/>
      <c r="F1572" s="294"/>
      <c r="G1572" s="294"/>
      <c r="H1572" s="294"/>
      <c r="I1572" s="294"/>
      <c r="J1572" s="294"/>
      <c r="K1572" s="294"/>
      <c r="L1572" s="294"/>
      <c r="M1572" s="294"/>
      <c r="N1572" s="294"/>
      <c r="O1572" s="294"/>
      <c r="P1572" s="294"/>
      <c r="Q1572" s="294"/>
      <c r="R1572" s="294"/>
      <c r="S1572" s="294"/>
    </row>
    <row r="1573" spans="2:24" ht="18.75" customHeight="1">
      <c r="B1573" s="292"/>
      <c r="C1573" s="309" t="s">
        <v>222</v>
      </c>
      <c r="D1573" s="310"/>
      <c r="E1573" s="310"/>
      <c r="F1573" s="310"/>
      <c r="G1573" s="310"/>
      <c r="H1573" s="310"/>
      <c r="I1573" s="310"/>
      <c r="J1573" s="310"/>
      <c r="K1573" s="310"/>
      <c r="L1573" s="310"/>
      <c r="M1573" s="310"/>
      <c r="N1573" s="310"/>
      <c r="O1573" s="311"/>
      <c r="P1573" s="312">
        <f>SUM(D1573:O1573)</f>
        <v>0</v>
      </c>
      <c r="Q1573" s="294"/>
      <c r="R1573" s="488"/>
      <c r="S1573" s="488"/>
    </row>
    <row r="1574" spans="2:24" ht="18.75" customHeight="1">
      <c r="B1574" s="292"/>
      <c r="C1574" s="313" t="s">
        <v>196</v>
      </c>
      <c r="D1574" s="155"/>
      <c r="E1574" s="155"/>
      <c r="F1574" s="155"/>
      <c r="G1574" s="155"/>
      <c r="H1574" s="155"/>
      <c r="I1574" s="155"/>
      <c r="J1574" s="155"/>
      <c r="K1574" s="155"/>
      <c r="L1574" s="155"/>
      <c r="M1574" s="155"/>
      <c r="N1574" s="155"/>
      <c r="O1574" s="156"/>
      <c r="P1574" s="312">
        <f t="shared" ref="P1574:P1583" si="195">SUM(D1574:O1574)</f>
        <v>0</v>
      </c>
      <c r="Q1574" s="294"/>
      <c r="R1574" s="488"/>
      <c r="S1574" s="488"/>
    </row>
    <row r="1575" spans="2:24" ht="18.75" customHeight="1">
      <c r="B1575" s="292"/>
      <c r="C1575" s="314" t="s">
        <v>223</v>
      </c>
      <c r="D1575" s="310"/>
      <c r="E1575" s="310"/>
      <c r="F1575" s="310"/>
      <c r="G1575" s="310"/>
      <c r="H1575" s="310"/>
      <c r="I1575" s="310"/>
      <c r="J1575" s="310"/>
      <c r="K1575" s="310"/>
      <c r="L1575" s="310"/>
      <c r="M1575" s="310"/>
      <c r="N1575" s="310"/>
      <c r="O1575" s="311"/>
      <c r="P1575" s="312">
        <f t="shared" si="195"/>
        <v>0</v>
      </c>
      <c r="Q1575" s="294"/>
      <c r="R1575" s="488"/>
      <c r="S1575" s="488"/>
    </row>
    <row r="1576" spans="2:24" ht="18.75" customHeight="1">
      <c r="B1576" s="292"/>
      <c r="C1576" s="313" t="s">
        <v>206</v>
      </c>
      <c r="D1576" s="315"/>
      <c r="E1576" s="315"/>
      <c r="F1576" s="315"/>
      <c r="G1576" s="315"/>
      <c r="H1576" s="315"/>
      <c r="I1576" s="315"/>
      <c r="J1576" s="315"/>
      <c r="K1576" s="315"/>
      <c r="L1576" s="315"/>
      <c r="M1576" s="315"/>
      <c r="N1576" s="315"/>
      <c r="O1576" s="316"/>
      <c r="P1576" s="312">
        <f t="shared" si="195"/>
        <v>0</v>
      </c>
      <c r="Q1576" s="294"/>
      <c r="R1576" s="488"/>
      <c r="S1576" s="488"/>
    </row>
    <row r="1577" spans="2:24" ht="18.75" customHeight="1">
      <c r="B1577" s="292"/>
      <c r="C1577" s="313" t="s">
        <v>207</v>
      </c>
      <c r="D1577" s="315"/>
      <c r="E1577" s="315"/>
      <c r="F1577" s="315"/>
      <c r="G1577" s="315"/>
      <c r="H1577" s="315"/>
      <c r="I1577" s="315"/>
      <c r="J1577" s="315"/>
      <c r="K1577" s="315"/>
      <c r="L1577" s="315"/>
      <c r="M1577" s="315"/>
      <c r="N1577" s="315"/>
      <c r="O1577" s="316"/>
      <c r="P1577" s="312">
        <f t="shared" si="195"/>
        <v>0</v>
      </c>
      <c r="Q1577" s="294"/>
      <c r="R1577" s="488"/>
      <c r="S1577" s="488"/>
    </row>
    <row r="1578" spans="2:24" ht="18.75" customHeight="1">
      <c r="B1578" s="292"/>
      <c r="C1578" s="313" t="s">
        <v>209</v>
      </c>
      <c r="D1578" s="315"/>
      <c r="E1578" s="315"/>
      <c r="F1578" s="315"/>
      <c r="G1578" s="315"/>
      <c r="H1578" s="315"/>
      <c r="I1578" s="315"/>
      <c r="J1578" s="315"/>
      <c r="K1578" s="315"/>
      <c r="L1578" s="315"/>
      <c r="M1578" s="315"/>
      <c r="N1578" s="315"/>
      <c r="O1578" s="316"/>
      <c r="P1578" s="312">
        <f t="shared" si="195"/>
        <v>0</v>
      </c>
      <c r="Q1578" s="294"/>
      <c r="R1578" s="488"/>
      <c r="S1578" s="488"/>
    </row>
    <row r="1579" spans="2:24" ht="18.75" customHeight="1">
      <c r="B1579" s="292"/>
      <c r="C1579" s="313" t="s">
        <v>210</v>
      </c>
      <c r="D1579" s="315"/>
      <c r="E1579" s="315"/>
      <c r="F1579" s="315"/>
      <c r="G1579" s="315"/>
      <c r="H1579" s="315"/>
      <c r="I1579" s="315"/>
      <c r="J1579" s="315"/>
      <c r="K1579" s="315"/>
      <c r="L1579" s="315"/>
      <c r="M1579" s="315"/>
      <c r="N1579" s="315"/>
      <c r="O1579" s="316"/>
      <c r="P1579" s="312">
        <f t="shared" si="195"/>
        <v>0</v>
      </c>
      <c r="Q1579" s="294"/>
      <c r="R1579" s="488"/>
      <c r="S1579" s="488"/>
    </row>
    <row r="1580" spans="2:24" ht="18.75" customHeight="1">
      <c r="B1580" s="292"/>
      <c r="C1580" s="313" t="s">
        <v>211</v>
      </c>
      <c r="D1580" s="315"/>
      <c r="E1580" s="315"/>
      <c r="F1580" s="315"/>
      <c r="G1580" s="315"/>
      <c r="H1580" s="315"/>
      <c r="I1580" s="315"/>
      <c r="J1580" s="315"/>
      <c r="K1580" s="315"/>
      <c r="L1580" s="315"/>
      <c r="M1580" s="315"/>
      <c r="N1580" s="315"/>
      <c r="O1580" s="316"/>
      <c r="P1580" s="312">
        <f t="shared" si="195"/>
        <v>0</v>
      </c>
      <c r="Q1580" s="294"/>
      <c r="R1580" s="488"/>
      <c r="S1580" s="488"/>
    </row>
    <row r="1581" spans="2:24" ht="18.75" customHeight="1">
      <c r="B1581" s="292"/>
      <c r="C1581" s="313" t="s">
        <v>212</v>
      </c>
      <c r="D1581" s="315"/>
      <c r="E1581" s="315"/>
      <c r="F1581" s="315"/>
      <c r="G1581" s="315"/>
      <c r="H1581" s="315"/>
      <c r="I1581" s="315"/>
      <c r="J1581" s="315"/>
      <c r="K1581" s="315"/>
      <c r="L1581" s="315"/>
      <c r="M1581" s="315"/>
      <c r="N1581" s="315"/>
      <c r="O1581" s="316"/>
      <c r="P1581" s="312">
        <f t="shared" si="195"/>
        <v>0</v>
      </c>
      <c r="Q1581" s="294"/>
      <c r="R1581" s="488"/>
      <c r="S1581" s="488"/>
    </row>
    <row r="1582" spans="2:24" ht="18.75" customHeight="1">
      <c r="B1582" s="292"/>
      <c r="C1582" s="317" t="s">
        <v>224</v>
      </c>
      <c r="D1582" s="318"/>
      <c r="E1582" s="318"/>
      <c r="F1582" s="318"/>
      <c r="G1582" s="318"/>
      <c r="H1582" s="318"/>
      <c r="I1582" s="318"/>
      <c r="J1582" s="318"/>
      <c r="K1582" s="318"/>
      <c r="L1582" s="318"/>
      <c r="M1582" s="318"/>
      <c r="N1582" s="318"/>
      <c r="O1582" s="319"/>
      <c r="P1582" s="320">
        <f t="shared" si="195"/>
        <v>0</v>
      </c>
      <c r="Q1582" s="294"/>
      <c r="R1582" s="489"/>
      <c r="S1582" s="489"/>
    </row>
    <row r="1583" spans="2:24" ht="18.75" customHeight="1">
      <c r="B1583" s="292"/>
      <c r="C1583" s="321" t="s">
        <v>216</v>
      </c>
      <c r="D1583" s="322">
        <f>SUBTOTAL(9,D1573:D1582)</f>
        <v>0</v>
      </c>
      <c r="E1583" s="322">
        <f t="shared" ref="E1583:O1583" si="196">SUBTOTAL(9,E1573:E1582)</f>
        <v>0</v>
      </c>
      <c r="F1583" s="322">
        <f t="shared" si="196"/>
        <v>0</v>
      </c>
      <c r="G1583" s="322">
        <f t="shared" si="196"/>
        <v>0</v>
      </c>
      <c r="H1583" s="322">
        <f t="shared" si="196"/>
        <v>0</v>
      </c>
      <c r="I1583" s="322">
        <f t="shared" si="196"/>
        <v>0</v>
      </c>
      <c r="J1583" s="322">
        <f t="shared" si="196"/>
        <v>0</v>
      </c>
      <c r="K1583" s="322">
        <f t="shared" si="196"/>
        <v>0</v>
      </c>
      <c r="L1583" s="322">
        <f t="shared" si="196"/>
        <v>0</v>
      </c>
      <c r="M1583" s="322">
        <f t="shared" si="196"/>
        <v>0</v>
      </c>
      <c r="N1583" s="322">
        <f t="shared" si="196"/>
        <v>0</v>
      </c>
      <c r="O1583" s="323">
        <f t="shared" si="196"/>
        <v>0</v>
      </c>
      <c r="P1583" s="324">
        <f t="shared" si="195"/>
        <v>0</v>
      </c>
      <c r="Q1583" s="294"/>
      <c r="R1583" s="490"/>
      <c r="S1583" s="490"/>
    </row>
    <row r="1584" spans="2:24" ht="6" customHeight="1">
      <c r="B1584" s="292"/>
      <c r="C1584" s="294"/>
      <c r="D1584" s="294"/>
      <c r="E1584" s="294"/>
      <c r="F1584" s="294"/>
      <c r="G1584" s="294"/>
      <c r="H1584" s="294"/>
      <c r="I1584" s="294"/>
      <c r="J1584" s="294"/>
      <c r="K1584" s="294"/>
      <c r="L1584" s="294"/>
      <c r="M1584" s="294"/>
      <c r="N1584" s="294"/>
      <c r="O1584" s="294"/>
      <c r="P1584" s="294"/>
      <c r="Q1584" s="294"/>
      <c r="R1584" s="325"/>
      <c r="S1584" s="325"/>
    </row>
    <row r="1585" spans="2:24" ht="18.75" customHeight="1">
      <c r="B1585" s="326"/>
      <c r="C1585" s="313" t="s">
        <v>217</v>
      </c>
      <c r="D1585" s="327"/>
      <c r="E1585" s="327"/>
      <c r="F1585" s="327"/>
      <c r="G1585" s="327"/>
      <c r="H1585" s="327"/>
      <c r="I1585" s="327"/>
      <c r="J1585" s="327"/>
      <c r="K1585" s="327"/>
      <c r="L1585" s="327"/>
      <c r="M1585" s="327"/>
      <c r="N1585" s="327"/>
      <c r="O1585" s="328"/>
      <c r="P1585" s="329">
        <f t="shared" ref="P1585:P1586" si="197">SUM(D1585:O1585)</f>
        <v>0</v>
      </c>
      <c r="Q1585" s="294"/>
      <c r="R1585" s="488"/>
      <c r="S1585" s="488"/>
    </row>
    <row r="1586" spans="2:24" ht="18.75" customHeight="1">
      <c r="B1586" s="326"/>
      <c r="C1586" s="313" t="s">
        <v>218</v>
      </c>
      <c r="D1586" s="327"/>
      <c r="E1586" s="327"/>
      <c r="F1586" s="327"/>
      <c r="G1586" s="327"/>
      <c r="H1586" s="327"/>
      <c r="I1586" s="327"/>
      <c r="J1586" s="327"/>
      <c r="K1586" s="327"/>
      <c r="L1586" s="327"/>
      <c r="M1586" s="327"/>
      <c r="N1586" s="330"/>
      <c r="O1586" s="331"/>
      <c r="P1586" s="332">
        <f t="shared" si="197"/>
        <v>0</v>
      </c>
      <c r="Q1586" s="294"/>
      <c r="R1586" s="489"/>
      <c r="S1586" s="489"/>
    </row>
    <row r="1587" spans="2:24" s="308" customFormat="1" ht="18.75" customHeight="1">
      <c r="B1587" s="301"/>
      <c r="C1587" s="333"/>
      <c r="D1587" s="334"/>
      <c r="E1587" s="334"/>
      <c r="F1587" s="334"/>
      <c r="G1587" s="334"/>
      <c r="H1587" s="334"/>
      <c r="I1587" s="334"/>
      <c r="J1587" s="334"/>
      <c r="K1587" s="334"/>
      <c r="L1587" s="334"/>
      <c r="M1587" s="334"/>
      <c r="N1587" s="491" t="s">
        <v>219</v>
      </c>
      <c r="O1587" s="491"/>
      <c r="P1587" s="335">
        <f>ROUND(IF(P1585*P1586=0,0,P1583/P1585*P1586),2)</f>
        <v>0</v>
      </c>
      <c r="Q1587" s="306"/>
      <c r="R1587" s="492"/>
      <c r="S1587" s="492"/>
      <c r="T1587" s="307"/>
    </row>
    <row r="1588" spans="2:24" ht="30" customHeight="1">
      <c r="C1588" s="294"/>
      <c r="D1588" s="294"/>
      <c r="E1588" s="294"/>
      <c r="F1588" s="294"/>
      <c r="G1588" s="294"/>
      <c r="H1588" s="294"/>
      <c r="I1588" s="294"/>
      <c r="J1588" s="294"/>
      <c r="K1588" s="294"/>
      <c r="L1588" s="294"/>
      <c r="M1588" s="294"/>
      <c r="N1588" s="294"/>
      <c r="O1588" s="294"/>
      <c r="P1588" s="294"/>
      <c r="Q1588" s="294"/>
      <c r="R1588" s="294"/>
      <c r="S1588" s="294"/>
    </row>
    <row r="1589" spans="2:24" ht="18.75" customHeight="1">
      <c r="B1589" s="292"/>
      <c r="C1589" s="293" t="s">
        <v>183</v>
      </c>
      <c r="D1589" s="495"/>
      <c r="E1589" s="495"/>
      <c r="F1589" s="495"/>
      <c r="G1589" s="495"/>
      <c r="H1589" s="495"/>
      <c r="I1589" s="495"/>
      <c r="J1589" s="294"/>
      <c r="K1589" s="294"/>
      <c r="L1589" s="295"/>
      <c r="M1589" s="294"/>
      <c r="N1589" s="294"/>
      <c r="O1589" s="294"/>
      <c r="P1589" s="296"/>
      <c r="Q1589" s="294"/>
      <c r="R1589" s="296"/>
      <c r="S1589" s="296"/>
    </row>
    <row r="1590" spans="2:24" ht="18.75" customHeight="1">
      <c r="B1590" s="292"/>
      <c r="C1590" s="297" t="s">
        <v>184</v>
      </c>
      <c r="D1590" s="488"/>
      <c r="E1590" s="488"/>
      <c r="F1590" s="488"/>
      <c r="G1590" s="488"/>
      <c r="H1590" s="488"/>
      <c r="I1590" s="488"/>
      <c r="J1590" s="294"/>
      <c r="K1590" s="291"/>
      <c r="L1590" s="291"/>
      <c r="M1590" s="291"/>
      <c r="N1590" s="291"/>
      <c r="O1590" s="291"/>
      <c r="P1590" s="291"/>
      <c r="Q1590" s="294"/>
      <c r="R1590" s="496" t="s">
        <v>185</v>
      </c>
      <c r="S1590" s="496"/>
    </row>
    <row r="1591" spans="2:24" ht="18.75" customHeight="1">
      <c r="B1591" s="292"/>
      <c r="C1591" s="297" t="s">
        <v>8</v>
      </c>
      <c r="D1591" s="488"/>
      <c r="E1591" s="488"/>
      <c r="F1591" s="488"/>
      <c r="G1591" s="488"/>
      <c r="H1591" s="488"/>
      <c r="I1591" s="488"/>
      <c r="J1591" s="294"/>
      <c r="K1591" s="291"/>
      <c r="L1591" s="291"/>
      <c r="M1591" s="291"/>
      <c r="N1591" s="291"/>
      <c r="O1591" s="291"/>
      <c r="P1591" s="291"/>
      <c r="Q1591" s="294"/>
      <c r="R1591" s="298" t="s">
        <v>189</v>
      </c>
      <c r="S1591" s="299"/>
    </row>
    <row r="1592" spans="2:24" ht="18.75" customHeight="1">
      <c r="B1592" s="292"/>
      <c r="C1592" s="300" t="s">
        <v>172</v>
      </c>
      <c r="D1592" s="488"/>
      <c r="E1592" s="488"/>
      <c r="F1592" s="488"/>
      <c r="G1592" s="488"/>
      <c r="H1592" s="488"/>
      <c r="I1592" s="488"/>
      <c r="J1592" s="294"/>
      <c r="K1592" s="291"/>
      <c r="L1592" s="291"/>
      <c r="M1592" s="291"/>
      <c r="N1592" s="291"/>
      <c r="O1592" s="291"/>
      <c r="P1592" s="291"/>
      <c r="Q1592" s="294"/>
      <c r="R1592" s="298" t="s">
        <v>191</v>
      </c>
      <c r="S1592" s="299"/>
    </row>
    <row r="1593" spans="2:24" ht="18.75" customHeight="1">
      <c r="B1593" s="292"/>
      <c r="C1593" s="300" t="s">
        <v>193</v>
      </c>
      <c r="D1593" s="493"/>
      <c r="E1593" s="493"/>
      <c r="F1593" s="493"/>
      <c r="G1593" s="493"/>
      <c r="H1593" s="493"/>
      <c r="I1593" s="493"/>
      <c r="J1593" s="294"/>
      <c r="K1593" s="294"/>
      <c r="L1593" s="295"/>
      <c r="M1593" s="294"/>
      <c r="N1593" s="294"/>
      <c r="O1593" s="294"/>
      <c r="P1593" s="296"/>
      <c r="Q1593" s="294"/>
      <c r="R1593" s="298" t="s">
        <v>221</v>
      </c>
      <c r="S1593" s="299"/>
    </row>
    <row r="1594" spans="2:24" ht="12" customHeight="1">
      <c r="B1594" s="292"/>
      <c r="C1594" s="294"/>
      <c r="D1594" s="294"/>
      <c r="E1594" s="294"/>
      <c r="F1594" s="294"/>
      <c r="G1594" s="294"/>
      <c r="H1594" s="294"/>
      <c r="I1594" s="294"/>
      <c r="J1594" s="294"/>
      <c r="K1594" s="294"/>
      <c r="L1594" s="294"/>
      <c r="M1594" s="294"/>
      <c r="N1594" s="294"/>
      <c r="O1594" s="294"/>
      <c r="P1594" s="294"/>
      <c r="Q1594" s="294"/>
      <c r="R1594" s="294"/>
      <c r="S1594" s="294"/>
    </row>
    <row r="1595" spans="2:24" s="308" customFormat="1" ht="18.75" customHeight="1">
      <c r="B1595" s="301"/>
      <c r="C1595" s="302" t="s">
        <v>187</v>
      </c>
      <c r="D1595" s="303"/>
      <c r="E1595" s="303"/>
      <c r="F1595" s="303"/>
      <c r="G1595" s="303"/>
      <c r="H1595" s="303"/>
      <c r="I1595" s="303"/>
      <c r="J1595" s="303"/>
      <c r="K1595" s="303"/>
      <c r="L1595" s="303"/>
      <c r="M1595" s="303"/>
      <c r="N1595" s="303"/>
      <c r="O1595" s="304"/>
      <c r="P1595" s="305" t="s">
        <v>188</v>
      </c>
      <c r="Q1595" s="306"/>
      <c r="R1595" s="494" t="s">
        <v>194</v>
      </c>
      <c r="S1595" s="494"/>
      <c r="T1595" s="307"/>
      <c r="V1595" s="288"/>
      <c r="W1595" s="288"/>
      <c r="X1595" s="288"/>
    </row>
    <row r="1596" spans="2:24" ht="6" customHeight="1">
      <c r="B1596" s="292"/>
      <c r="C1596" s="294"/>
      <c r="D1596" s="294"/>
      <c r="E1596" s="294"/>
      <c r="F1596" s="294"/>
      <c r="G1596" s="294"/>
      <c r="H1596" s="294"/>
      <c r="I1596" s="294"/>
      <c r="J1596" s="294"/>
      <c r="K1596" s="294"/>
      <c r="L1596" s="294"/>
      <c r="M1596" s="294"/>
      <c r="N1596" s="294"/>
      <c r="O1596" s="294"/>
      <c r="P1596" s="294"/>
      <c r="Q1596" s="294"/>
      <c r="R1596" s="294"/>
      <c r="S1596" s="294"/>
    </row>
    <row r="1597" spans="2:24" ht="18.75" customHeight="1">
      <c r="B1597" s="292"/>
      <c r="C1597" s="309" t="s">
        <v>222</v>
      </c>
      <c r="D1597" s="310"/>
      <c r="E1597" s="310"/>
      <c r="F1597" s="310"/>
      <c r="G1597" s="310"/>
      <c r="H1597" s="310"/>
      <c r="I1597" s="310"/>
      <c r="J1597" s="310"/>
      <c r="K1597" s="310"/>
      <c r="L1597" s="310"/>
      <c r="M1597" s="310"/>
      <c r="N1597" s="310"/>
      <c r="O1597" s="311"/>
      <c r="P1597" s="312">
        <f>SUM(D1597:O1597)</f>
        <v>0</v>
      </c>
      <c r="Q1597" s="294"/>
      <c r="R1597" s="488"/>
      <c r="S1597" s="488"/>
    </row>
    <row r="1598" spans="2:24" ht="18.75" customHeight="1">
      <c r="B1598" s="292"/>
      <c r="C1598" s="313" t="s">
        <v>196</v>
      </c>
      <c r="D1598" s="155"/>
      <c r="E1598" s="155"/>
      <c r="F1598" s="155"/>
      <c r="G1598" s="155"/>
      <c r="H1598" s="155"/>
      <c r="I1598" s="155"/>
      <c r="J1598" s="155"/>
      <c r="K1598" s="155"/>
      <c r="L1598" s="155"/>
      <c r="M1598" s="155"/>
      <c r="N1598" s="155"/>
      <c r="O1598" s="156"/>
      <c r="P1598" s="312">
        <f t="shared" ref="P1598:P1607" si="198">SUM(D1598:O1598)</f>
        <v>0</v>
      </c>
      <c r="Q1598" s="294"/>
      <c r="R1598" s="488"/>
      <c r="S1598" s="488"/>
    </row>
    <row r="1599" spans="2:24" ht="18.75" customHeight="1">
      <c r="B1599" s="292"/>
      <c r="C1599" s="314" t="s">
        <v>223</v>
      </c>
      <c r="D1599" s="310"/>
      <c r="E1599" s="310"/>
      <c r="F1599" s="310"/>
      <c r="G1599" s="310"/>
      <c r="H1599" s="310"/>
      <c r="I1599" s="310"/>
      <c r="J1599" s="310"/>
      <c r="K1599" s="310"/>
      <c r="L1599" s="310"/>
      <c r="M1599" s="310"/>
      <c r="N1599" s="310"/>
      <c r="O1599" s="311"/>
      <c r="P1599" s="312">
        <f t="shared" si="198"/>
        <v>0</v>
      </c>
      <c r="Q1599" s="294"/>
      <c r="R1599" s="488"/>
      <c r="S1599" s="488"/>
    </row>
    <row r="1600" spans="2:24" ht="18.75" customHeight="1">
      <c r="B1600" s="292"/>
      <c r="C1600" s="313" t="s">
        <v>206</v>
      </c>
      <c r="D1600" s="315"/>
      <c r="E1600" s="315"/>
      <c r="F1600" s="315"/>
      <c r="G1600" s="315"/>
      <c r="H1600" s="315"/>
      <c r="I1600" s="315"/>
      <c r="J1600" s="315"/>
      <c r="K1600" s="315"/>
      <c r="L1600" s="315"/>
      <c r="M1600" s="315"/>
      <c r="N1600" s="315"/>
      <c r="O1600" s="316"/>
      <c r="P1600" s="312">
        <f t="shared" si="198"/>
        <v>0</v>
      </c>
      <c r="Q1600" s="294"/>
      <c r="R1600" s="488"/>
      <c r="S1600" s="488"/>
    </row>
    <row r="1601" spans="2:20" ht="18.75" customHeight="1">
      <c r="B1601" s="292"/>
      <c r="C1601" s="313" t="s">
        <v>207</v>
      </c>
      <c r="D1601" s="315"/>
      <c r="E1601" s="315"/>
      <c r="F1601" s="315"/>
      <c r="G1601" s="315"/>
      <c r="H1601" s="315"/>
      <c r="I1601" s="315"/>
      <c r="J1601" s="315"/>
      <c r="K1601" s="315"/>
      <c r="L1601" s="315"/>
      <c r="M1601" s="315"/>
      <c r="N1601" s="315"/>
      <c r="O1601" s="316"/>
      <c r="P1601" s="312">
        <f t="shared" si="198"/>
        <v>0</v>
      </c>
      <c r="Q1601" s="294"/>
      <c r="R1601" s="488"/>
      <c r="S1601" s="488"/>
    </row>
    <row r="1602" spans="2:20" ht="18.75" customHeight="1">
      <c r="B1602" s="292"/>
      <c r="C1602" s="313" t="s">
        <v>209</v>
      </c>
      <c r="D1602" s="315"/>
      <c r="E1602" s="315"/>
      <c r="F1602" s="315"/>
      <c r="G1602" s="315"/>
      <c r="H1602" s="315"/>
      <c r="I1602" s="315"/>
      <c r="J1602" s="315"/>
      <c r="K1602" s="315"/>
      <c r="L1602" s="315"/>
      <c r="M1602" s="315"/>
      <c r="N1602" s="315"/>
      <c r="O1602" s="316"/>
      <c r="P1602" s="312">
        <f t="shared" si="198"/>
        <v>0</v>
      </c>
      <c r="Q1602" s="294"/>
      <c r="R1602" s="488"/>
      <c r="S1602" s="488"/>
    </row>
    <row r="1603" spans="2:20" ht="18.75" customHeight="1">
      <c r="B1603" s="292"/>
      <c r="C1603" s="313" t="s">
        <v>210</v>
      </c>
      <c r="D1603" s="315"/>
      <c r="E1603" s="315"/>
      <c r="F1603" s="315"/>
      <c r="G1603" s="315"/>
      <c r="H1603" s="315"/>
      <c r="I1603" s="315"/>
      <c r="J1603" s="315"/>
      <c r="K1603" s="315"/>
      <c r="L1603" s="315"/>
      <c r="M1603" s="315"/>
      <c r="N1603" s="315"/>
      <c r="O1603" s="316"/>
      <c r="P1603" s="312">
        <f t="shared" si="198"/>
        <v>0</v>
      </c>
      <c r="Q1603" s="294"/>
      <c r="R1603" s="488"/>
      <c r="S1603" s="488"/>
    </row>
    <row r="1604" spans="2:20" ht="18.75" customHeight="1">
      <c r="B1604" s="292"/>
      <c r="C1604" s="313" t="s">
        <v>211</v>
      </c>
      <c r="D1604" s="315"/>
      <c r="E1604" s="315"/>
      <c r="F1604" s="315"/>
      <c r="G1604" s="315"/>
      <c r="H1604" s="315"/>
      <c r="I1604" s="315"/>
      <c r="J1604" s="315"/>
      <c r="K1604" s="315"/>
      <c r="L1604" s="315"/>
      <c r="M1604" s="315"/>
      <c r="N1604" s="315"/>
      <c r="O1604" s="316"/>
      <c r="P1604" s="312">
        <f t="shared" si="198"/>
        <v>0</v>
      </c>
      <c r="Q1604" s="294"/>
      <c r="R1604" s="488"/>
      <c r="S1604" s="488"/>
    </row>
    <row r="1605" spans="2:20" ht="18.75" customHeight="1">
      <c r="B1605" s="292"/>
      <c r="C1605" s="313" t="s">
        <v>212</v>
      </c>
      <c r="D1605" s="315"/>
      <c r="E1605" s="315"/>
      <c r="F1605" s="315"/>
      <c r="G1605" s="315"/>
      <c r="H1605" s="315"/>
      <c r="I1605" s="315"/>
      <c r="J1605" s="315"/>
      <c r="K1605" s="315"/>
      <c r="L1605" s="315"/>
      <c r="M1605" s="315"/>
      <c r="N1605" s="315"/>
      <c r="O1605" s="316"/>
      <c r="P1605" s="312">
        <f t="shared" si="198"/>
        <v>0</v>
      </c>
      <c r="Q1605" s="294"/>
      <c r="R1605" s="488"/>
      <c r="S1605" s="488"/>
    </row>
    <row r="1606" spans="2:20" ht="18.75" customHeight="1">
      <c r="B1606" s="292"/>
      <c r="C1606" s="317" t="s">
        <v>224</v>
      </c>
      <c r="D1606" s="318"/>
      <c r="E1606" s="318"/>
      <c r="F1606" s="318"/>
      <c r="G1606" s="318"/>
      <c r="H1606" s="318"/>
      <c r="I1606" s="318"/>
      <c r="J1606" s="318"/>
      <c r="K1606" s="318"/>
      <c r="L1606" s="318"/>
      <c r="M1606" s="318"/>
      <c r="N1606" s="318"/>
      <c r="O1606" s="319"/>
      <c r="P1606" s="320">
        <f t="shared" si="198"/>
        <v>0</v>
      </c>
      <c r="Q1606" s="294"/>
      <c r="R1606" s="489"/>
      <c r="S1606" s="489"/>
    </row>
    <row r="1607" spans="2:20" ht="18.75" customHeight="1">
      <c r="B1607" s="292"/>
      <c r="C1607" s="321" t="s">
        <v>216</v>
      </c>
      <c r="D1607" s="322">
        <f>SUBTOTAL(9,D1597:D1606)</f>
        <v>0</v>
      </c>
      <c r="E1607" s="322">
        <f t="shared" ref="E1607:O1607" si="199">SUBTOTAL(9,E1597:E1606)</f>
        <v>0</v>
      </c>
      <c r="F1607" s="322">
        <f t="shared" si="199"/>
        <v>0</v>
      </c>
      <c r="G1607" s="322">
        <f t="shared" si="199"/>
        <v>0</v>
      </c>
      <c r="H1607" s="322">
        <f t="shared" si="199"/>
        <v>0</v>
      </c>
      <c r="I1607" s="322">
        <f t="shared" si="199"/>
        <v>0</v>
      </c>
      <c r="J1607" s="322">
        <f t="shared" si="199"/>
        <v>0</v>
      </c>
      <c r="K1607" s="322">
        <f t="shared" si="199"/>
        <v>0</v>
      </c>
      <c r="L1607" s="322">
        <f t="shared" si="199"/>
        <v>0</v>
      </c>
      <c r="M1607" s="322">
        <f t="shared" si="199"/>
        <v>0</v>
      </c>
      <c r="N1607" s="322">
        <f t="shared" si="199"/>
        <v>0</v>
      </c>
      <c r="O1607" s="323">
        <f t="shared" si="199"/>
        <v>0</v>
      </c>
      <c r="P1607" s="324">
        <f t="shared" si="198"/>
        <v>0</v>
      </c>
      <c r="Q1607" s="294"/>
      <c r="R1607" s="490"/>
      <c r="S1607" s="490"/>
    </row>
    <row r="1608" spans="2:20" ht="6" customHeight="1">
      <c r="B1608" s="292"/>
      <c r="C1608" s="294"/>
      <c r="D1608" s="294"/>
      <c r="E1608" s="294"/>
      <c r="F1608" s="294"/>
      <c r="G1608" s="294"/>
      <c r="H1608" s="294"/>
      <c r="I1608" s="294"/>
      <c r="J1608" s="294"/>
      <c r="K1608" s="294"/>
      <c r="L1608" s="294"/>
      <c r="M1608" s="294"/>
      <c r="N1608" s="294"/>
      <c r="O1608" s="294"/>
      <c r="P1608" s="294"/>
      <c r="Q1608" s="294"/>
      <c r="R1608" s="325"/>
      <c r="S1608" s="325"/>
    </row>
    <row r="1609" spans="2:20" ht="18.75" customHeight="1">
      <c r="B1609" s="326"/>
      <c r="C1609" s="313" t="s">
        <v>217</v>
      </c>
      <c r="D1609" s="327"/>
      <c r="E1609" s="327"/>
      <c r="F1609" s="327"/>
      <c r="G1609" s="327"/>
      <c r="H1609" s="327"/>
      <c r="I1609" s="327"/>
      <c r="J1609" s="327"/>
      <c r="K1609" s="327"/>
      <c r="L1609" s="327"/>
      <c r="M1609" s="327"/>
      <c r="N1609" s="327"/>
      <c r="O1609" s="328"/>
      <c r="P1609" s="329">
        <f t="shared" ref="P1609:P1610" si="200">SUM(D1609:O1609)</f>
        <v>0</v>
      </c>
      <c r="Q1609" s="294"/>
      <c r="R1609" s="488"/>
      <c r="S1609" s="488"/>
    </row>
    <row r="1610" spans="2:20" ht="18.75" customHeight="1">
      <c r="B1610" s="326"/>
      <c r="C1610" s="313" t="s">
        <v>218</v>
      </c>
      <c r="D1610" s="327"/>
      <c r="E1610" s="327"/>
      <c r="F1610" s="327"/>
      <c r="G1610" s="327"/>
      <c r="H1610" s="327"/>
      <c r="I1610" s="327"/>
      <c r="J1610" s="327"/>
      <c r="K1610" s="327"/>
      <c r="L1610" s="327"/>
      <c r="M1610" s="327"/>
      <c r="N1610" s="330"/>
      <c r="O1610" s="331"/>
      <c r="P1610" s="332">
        <f t="shared" si="200"/>
        <v>0</v>
      </c>
      <c r="Q1610" s="294"/>
      <c r="R1610" s="489"/>
      <c r="S1610" s="489"/>
    </row>
    <row r="1611" spans="2:20" s="308" customFormat="1" ht="18.75" customHeight="1">
      <c r="B1611" s="301"/>
      <c r="C1611" s="333"/>
      <c r="D1611" s="334"/>
      <c r="E1611" s="334"/>
      <c r="F1611" s="334"/>
      <c r="G1611" s="334"/>
      <c r="H1611" s="334"/>
      <c r="I1611" s="334"/>
      <c r="J1611" s="334"/>
      <c r="K1611" s="334"/>
      <c r="L1611" s="334"/>
      <c r="M1611" s="334"/>
      <c r="N1611" s="491" t="s">
        <v>219</v>
      </c>
      <c r="O1611" s="491"/>
      <c r="P1611" s="335">
        <f>ROUND(IF(P1609*P1610=0,0,P1607/P1609*P1610),2)</f>
        <v>0</v>
      </c>
      <c r="Q1611" s="306"/>
      <c r="R1611" s="492"/>
      <c r="S1611" s="492"/>
      <c r="T1611" s="307"/>
    </row>
    <row r="1612" spans="2:20" ht="30" customHeight="1">
      <c r="C1612" s="294"/>
      <c r="D1612" s="294"/>
      <c r="E1612" s="294"/>
      <c r="F1612" s="294"/>
      <c r="G1612" s="294"/>
      <c r="H1612" s="294"/>
      <c r="I1612" s="294"/>
      <c r="J1612" s="294"/>
      <c r="K1612" s="294"/>
      <c r="L1612" s="294"/>
      <c r="M1612" s="294"/>
      <c r="N1612" s="294"/>
      <c r="O1612" s="294"/>
      <c r="P1612" s="294"/>
      <c r="Q1612" s="294"/>
      <c r="R1612" s="294"/>
      <c r="S1612" s="294"/>
    </row>
    <row r="1613" spans="2:20" ht="18.75" customHeight="1">
      <c r="B1613" s="292"/>
      <c r="C1613" s="293" t="s">
        <v>183</v>
      </c>
      <c r="D1613" s="495"/>
      <c r="E1613" s="495"/>
      <c r="F1613" s="495"/>
      <c r="G1613" s="495"/>
      <c r="H1613" s="495"/>
      <c r="I1613" s="495"/>
      <c r="J1613" s="294"/>
      <c r="K1613" s="294"/>
      <c r="L1613" s="295"/>
      <c r="M1613" s="294"/>
      <c r="N1613" s="294"/>
      <c r="O1613" s="294"/>
      <c r="P1613" s="296"/>
      <c r="Q1613" s="294"/>
      <c r="R1613" s="296"/>
      <c r="S1613" s="296"/>
    </row>
    <row r="1614" spans="2:20" ht="18.75" customHeight="1">
      <c r="B1614" s="292"/>
      <c r="C1614" s="297" t="s">
        <v>184</v>
      </c>
      <c r="D1614" s="488"/>
      <c r="E1614" s="488"/>
      <c r="F1614" s="488"/>
      <c r="G1614" s="488"/>
      <c r="H1614" s="488"/>
      <c r="I1614" s="488"/>
      <c r="J1614" s="294"/>
      <c r="K1614" s="291"/>
      <c r="L1614" s="291"/>
      <c r="M1614" s="291"/>
      <c r="N1614" s="291"/>
      <c r="O1614" s="291"/>
      <c r="P1614" s="291"/>
      <c r="Q1614" s="294"/>
      <c r="R1614" s="496" t="s">
        <v>185</v>
      </c>
      <c r="S1614" s="496"/>
    </row>
    <row r="1615" spans="2:20" ht="18.75" customHeight="1">
      <c r="B1615" s="292"/>
      <c r="C1615" s="297" t="s">
        <v>8</v>
      </c>
      <c r="D1615" s="488"/>
      <c r="E1615" s="488"/>
      <c r="F1615" s="488"/>
      <c r="G1615" s="488"/>
      <c r="H1615" s="488"/>
      <c r="I1615" s="488"/>
      <c r="J1615" s="294"/>
      <c r="K1615" s="291"/>
      <c r="L1615" s="291"/>
      <c r="M1615" s="291"/>
      <c r="N1615" s="291"/>
      <c r="O1615" s="291"/>
      <c r="P1615" s="291"/>
      <c r="Q1615" s="294"/>
      <c r="R1615" s="298" t="s">
        <v>189</v>
      </c>
      <c r="S1615" s="299"/>
    </row>
    <row r="1616" spans="2:20" ht="18.75" customHeight="1">
      <c r="B1616" s="292"/>
      <c r="C1616" s="300" t="s">
        <v>172</v>
      </c>
      <c r="D1616" s="488"/>
      <c r="E1616" s="488"/>
      <c r="F1616" s="488"/>
      <c r="G1616" s="488"/>
      <c r="H1616" s="488"/>
      <c r="I1616" s="488"/>
      <c r="J1616" s="294"/>
      <c r="K1616" s="291"/>
      <c r="L1616" s="291"/>
      <c r="M1616" s="291"/>
      <c r="N1616" s="291"/>
      <c r="O1616" s="291"/>
      <c r="P1616" s="291"/>
      <c r="Q1616" s="294"/>
      <c r="R1616" s="298" t="s">
        <v>191</v>
      </c>
      <c r="S1616" s="299"/>
    </row>
    <row r="1617" spans="2:24" ht="18.75" customHeight="1">
      <c r="B1617" s="292"/>
      <c r="C1617" s="300" t="s">
        <v>193</v>
      </c>
      <c r="D1617" s="493"/>
      <c r="E1617" s="493"/>
      <c r="F1617" s="493"/>
      <c r="G1617" s="493"/>
      <c r="H1617" s="493"/>
      <c r="I1617" s="493"/>
      <c r="J1617" s="294"/>
      <c r="K1617" s="294"/>
      <c r="L1617" s="295"/>
      <c r="M1617" s="294"/>
      <c r="N1617" s="294"/>
      <c r="O1617" s="294"/>
      <c r="P1617" s="296"/>
      <c r="Q1617" s="294"/>
      <c r="R1617" s="298" t="s">
        <v>221</v>
      </c>
      <c r="S1617" s="299"/>
    </row>
    <row r="1618" spans="2:24" ht="12" customHeight="1">
      <c r="B1618" s="292"/>
      <c r="C1618" s="294"/>
      <c r="D1618" s="294"/>
      <c r="E1618" s="294"/>
      <c r="F1618" s="294"/>
      <c r="G1618" s="294"/>
      <c r="H1618" s="294"/>
      <c r="I1618" s="294"/>
      <c r="J1618" s="294"/>
      <c r="K1618" s="294"/>
      <c r="L1618" s="294"/>
      <c r="M1618" s="294"/>
      <c r="N1618" s="294"/>
      <c r="O1618" s="294"/>
      <c r="P1618" s="294"/>
      <c r="Q1618" s="294"/>
      <c r="R1618" s="294"/>
      <c r="S1618" s="294"/>
    </row>
    <row r="1619" spans="2:24" s="308" customFormat="1" ht="18.75" customHeight="1">
      <c r="B1619" s="301"/>
      <c r="C1619" s="302" t="s">
        <v>187</v>
      </c>
      <c r="D1619" s="303"/>
      <c r="E1619" s="303"/>
      <c r="F1619" s="303"/>
      <c r="G1619" s="303"/>
      <c r="H1619" s="303"/>
      <c r="I1619" s="303"/>
      <c r="J1619" s="303"/>
      <c r="K1619" s="303"/>
      <c r="L1619" s="303"/>
      <c r="M1619" s="303"/>
      <c r="N1619" s="303"/>
      <c r="O1619" s="304"/>
      <c r="P1619" s="305" t="s">
        <v>188</v>
      </c>
      <c r="Q1619" s="306"/>
      <c r="R1619" s="494" t="s">
        <v>194</v>
      </c>
      <c r="S1619" s="494"/>
      <c r="T1619" s="307"/>
      <c r="V1619" s="288"/>
      <c r="W1619" s="288"/>
      <c r="X1619" s="288"/>
    </row>
    <row r="1620" spans="2:24" ht="6" customHeight="1">
      <c r="B1620" s="292"/>
      <c r="C1620" s="294"/>
      <c r="D1620" s="294"/>
      <c r="E1620" s="294"/>
      <c r="F1620" s="294"/>
      <c r="G1620" s="294"/>
      <c r="H1620" s="294"/>
      <c r="I1620" s="294"/>
      <c r="J1620" s="294"/>
      <c r="K1620" s="294"/>
      <c r="L1620" s="294"/>
      <c r="M1620" s="294"/>
      <c r="N1620" s="294"/>
      <c r="O1620" s="294"/>
      <c r="P1620" s="294"/>
      <c r="Q1620" s="294"/>
      <c r="R1620" s="294"/>
      <c r="S1620" s="294"/>
    </row>
    <row r="1621" spans="2:24" ht="18.75" customHeight="1">
      <c r="B1621" s="292"/>
      <c r="C1621" s="309" t="s">
        <v>222</v>
      </c>
      <c r="D1621" s="310"/>
      <c r="E1621" s="310"/>
      <c r="F1621" s="310"/>
      <c r="G1621" s="310"/>
      <c r="H1621" s="310"/>
      <c r="I1621" s="310"/>
      <c r="J1621" s="310"/>
      <c r="K1621" s="310"/>
      <c r="L1621" s="310"/>
      <c r="M1621" s="310"/>
      <c r="N1621" s="310"/>
      <c r="O1621" s="311"/>
      <c r="P1621" s="312">
        <f>SUM(D1621:O1621)</f>
        <v>0</v>
      </c>
      <c r="Q1621" s="294"/>
      <c r="R1621" s="488"/>
      <c r="S1621" s="488"/>
    </row>
    <row r="1622" spans="2:24" ht="18.75" customHeight="1">
      <c r="B1622" s="292"/>
      <c r="C1622" s="313" t="s">
        <v>196</v>
      </c>
      <c r="D1622" s="155"/>
      <c r="E1622" s="155"/>
      <c r="F1622" s="155"/>
      <c r="G1622" s="155"/>
      <c r="H1622" s="155"/>
      <c r="I1622" s="155"/>
      <c r="J1622" s="155"/>
      <c r="K1622" s="155"/>
      <c r="L1622" s="155"/>
      <c r="M1622" s="155"/>
      <c r="N1622" s="155"/>
      <c r="O1622" s="156"/>
      <c r="P1622" s="312">
        <f t="shared" ref="P1622:P1631" si="201">SUM(D1622:O1622)</f>
        <v>0</v>
      </c>
      <c r="Q1622" s="294"/>
      <c r="R1622" s="488"/>
      <c r="S1622" s="488"/>
    </row>
    <row r="1623" spans="2:24" ht="18.75" customHeight="1">
      <c r="B1623" s="292"/>
      <c r="C1623" s="314" t="s">
        <v>223</v>
      </c>
      <c r="D1623" s="310"/>
      <c r="E1623" s="310"/>
      <c r="F1623" s="310"/>
      <c r="G1623" s="310"/>
      <c r="H1623" s="310"/>
      <c r="I1623" s="310"/>
      <c r="J1623" s="310"/>
      <c r="K1623" s="310"/>
      <c r="L1623" s="310"/>
      <c r="M1623" s="310"/>
      <c r="N1623" s="310"/>
      <c r="O1623" s="311"/>
      <c r="P1623" s="312">
        <f t="shared" si="201"/>
        <v>0</v>
      </c>
      <c r="Q1623" s="294"/>
      <c r="R1623" s="488"/>
      <c r="S1623" s="488"/>
    </row>
    <row r="1624" spans="2:24" ht="18.75" customHeight="1">
      <c r="B1624" s="292"/>
      <c r="C1624" s="313" t="s">
        <v>206</v>
      </c>
      <c r="D1624" s="315"/>
      <c r="E1624" s="315"/>
      <c r="F1624" s="315"/>
      <c r="G1624" s="315"/>
      <c r="H1624" s="315"/>
      <c r="I1624" s="315"/>
      <c r="J1624" s="315"/>
      <c r="K1624" s="315"/>
      <c r="L1624" s="315"/>
      <c r="M1624" s="315"/>
      <c r="N1624" s="315"/>
      <c r="O1624" s="316"/>
      <c r="P1624" s="312">
        <f t="shared" si="201"/>
        <v>0</v>
      </c>
      <c r="Q1624" s="294"/>
      <c r="R1624" s="488"/>
      <c r="S1624" s="488"/>
    </row>
    <row r="1625" spans="2:24" ht="18.75" customHeight="1">
      <c r="B1625" s="292"/>
      <c r="C1625" s="313" t="s">
        <v>207</v>
      </c>
      <c r="D1625" s="315"/>
      <c r="E1625" s="315"/>
      <c r="F1625" s="315"/>
      <c r="G1625" s="315"/>
      <c r="H1625" s="315"/>
      <c r="I1625" s="315"/>
      <c r="J1625" s="315"/>
      <c r="K1625" s="315"/>
      <c r="L1625" s="315"/>
      <c r="M1625" s="315"/>
      <c r="N1625" s="315"/>
      <c r="O1625" s="316"/>
      <c r="P1625" s="312">
        <f t="shared" si="201"/>
        <v>0</v>
      </c>
      <c r="Q1625" s="294"/>
      <c r="R1625" s="488"/>
      <c r="S1625" s="488"/>
    </row>
    <row r="1626" spans="2:24" ht="18.75" customHeight="1">
      <c r="B1626" s="292"/>
      <c r="C1626" s="313" t="s">
        <v>209</v>
      </c>
      <c r="D1626" s="315"/>
      <c r="E1626" s="315"/>
      <c r="F1626" s="315"/>
      <c r="G1626" s="315"/>
      <c r="H1626" s="315"/>
      <c r="I1626" s="315"/>
      <c r="J1626" s="315"/>
      <c r="K1626" s="315"/>
      <c r="L1626" s="315"/>
      <c r="M1626" s="315"/>
      <c r="N1626" s="315"/>
      <c r="O1626" s="316"/>
      <c r="P1626" s="312">
        <f t="shared" si="201"/>
        <v>0</v>
      </c>
      <c r="Q1626" s="294"/>
      <c r="R1626" s="488"/>
      <c r="S1626" s="488"/>
    </row>
    <row r="1627" spans="2:24" ht="18.75" customHeight="1">
      <c r="B1627" s="292"/>
      <c r="C1627" s="313" t="s">
        <v>210</v>
      </c>
      <c r="D1627" s="315"/>
      <c r="E1627" s="315"/>
      <c r="F1627" s="315"/>
      <c r="G1627" s="315"/>
      <c r="H1627" s="315"/>
      <c r="I1627" s="315"/>
      <c r="J1627" s="315"/>
      <c r="K1627" s="315"/>
      <c r="L1627" s="315"/>
      <c r="M1627" s="315"/>
      <c r="N1627" s="315"/>
      <c r="O1627" s="316"/>
      <c r="P1627" s="312">
        <f t="shared" si="201"/>
        <v>0</v>
      </c>
      <c r="Q1627" s="294"/>
      <c r="R1627" s="488"/>
      <c r="S1627" s="488"/>
    </row>
    <row r="1628" spans="2:24" ht="18.75" customHeight="1">
      <c r="B1628" s="292"/>
      <c r="C1628" s="313" t="s">
        <v>211</v>
      </c>
      <c r="D1628" s="315"/>
      <c r="E1628" s="315"/>
      <c r="F1628" s="315"/>
      <c r="G1628" s="315"/>
      <c r="H1628" s="315"/>
      <c r="I1628" s="315"/>
      <c r="J1628" s="315"/>
      <c r="K1628" s="315"/>
      <c r="L1628" s="315"/>
      <c r="M1628" s="315"/>
      <c r="N1628" s="315"/>
      <c r="O1628" s="316"/>
      <c r="P1628" s="312">
        <f t="shared" si="201"/>
        <v>0</v>
      </c>
      <c r="Q1628" s="294"/>
      <c r="R1628" s="488"/>
      <c r="S1628" s="488"/>
    </row>
    <row r="1629" spans="2:24" ht="18.75" customHeight="1">
      <c r="B1629" s="292"/>
      <c r="C1629" s="313" t="s">
        <v>212</v>
      </c>
      <c r="D1629" s="315"/>
      <c r="E1629" s="315"/>
      <c r="F1629" s="315"/>
      <c r="G1629" s="315"/>
      <c r="H1629" s="315"/>
      <c r="I1629" s="315"/>
      <c r="J1629" s="315"/>
      <c r="K1629" s="315"/>
      <c r="L1629" s="315"/>
      <c r="M1629" s="315"/>
      <c r="N1629" s="315"/>
      <c r="O1629" s="316"/>
      <c r="P1629" s="312">
        <f t="shared" si="201"/>
        <v>0</v>
      </c>
      <c r="Q1629" s="294"/>
      <c r="R1629" s="488"/>
      <c r="S1629" s="488"/>
    </row>
    <row r="1630" spans="2:24" ht="18.75" customHeight="1">
      <c r="B1630" s="292"/>
      <c r="C1630" s="317" t="s">
        <v>224</v>
      </c>
      <c r="D1630" s="318"/>
      <c r="E1630" s="318"/>
      <c r="F1630" s="318"/>
      <c r="G1630" s="318"/>
      <c r="H1630" s="318"/>
      <c r="I1630" s="318"/>
      <c r="J1630" s="318"/>
      <c r="K1630" s="318"/>
      <c r="L1630" s="318"/>
      <c r="M1630" s="318"/>
      <c r="N1630" s="318"/>
      <c r="O1630" s="319"/>
      <c r="P1630" s="320">
        <f t="shared" si="201"/>
        <v>0</v>
      </c>
      <c r="Q1630" s="294"/>
      <c r="R1630" s="489"/>
      <c r="S1630" s="489"/>
    </row>
    <row r="1631" spans="2:24" ht="18.75" customHeight="1">
      <c r="B1631" s="292"/>
      <c r="C1631" s="321" t="s">
        <v>216</v>
      </c>
      <c r="D1631" s="322">
        <f>SUBTOTAL(9,D1621:D1630)</f>
        <v>0</v>
      </c>
      <c r="E1631" s="322">
        <f t="shared" ref="E1631:O1631" si="202">SUBTOTAL(9,E1621:E1630)</f>
        <v>0</v>
      </c>
      <c r="F1631" s="322">
        <f t="shared" si="202"/>
        <v>0</v>
      </c>
      <c r="G1631" s="322">
        <f t="shared" si="202"/>
        <v>0</v>
      </c>
      <c r="H1631" s="322">
        <f t="shared" si="202"/>
        <v>0</v>
      </c>
      <c r="I1631" s="322">
        <f t="shared" si="202"/>
        <v>0</v>
      </c>
      <c r="J1631" s="322">
        <f t="shared" si="202"/>
        <v>0</v>
      </c>
      <c r="K1631" s="322">
        <f t="shared" si="202"/>
        <v>0</v>
      </c>
      <c r="L1631" s="322">
        <f t="shared" si="202"/>
        <v>0</v>
      </c>
      <c r="M1631" s="322">
        <f t="shared" si="202"/>
        <v>0</v>
      </c>
      <c r="N1631" s="322">
        <f t="shared" si="202"/>
        <v>0</v>
      </c>
      <c r="O1631" s="323">
        <f t="shared" si="202"/>
        <v>0</v>
      </c>
      <c r="P1631" s="324">
        <f t="shared" si="201"/>
        <v>0</v>
      </c>
      <c r="Q1631" s="294"/>
      <c r="R1631" s="490"/>
      <c r="S1631" s="490"/>
    </row>
    <row r="1632" spans="2:24" ht="6" customHeight="1">
      <c r="B1632" s="292"/>
      <c r="C1632" s="294"/>
      <c r="D1632" s="294"/>
      <c r="E1632" s="294"/>
      <c r="F1632" s="294"/>
      <c r="G1632" s="294"/>
      <c r="H1632" s="294"/>
      <c r="I1632" s="294"/>
      <c r="J1632" s="294"/>
      <c r="K1632" s="294"/>
      <c r="L1632" s="294"/>
      <c r="M1632" s="294"/>
      <c r="N1632" s="294"/>
      <c r="O1632" s="294"/>
      <c r="P1632" s="294"/>
      <c r="Q1632" s="294"/>
      <c r="R1632" s="325"/>
      <c r="S1632" s="325"/>
    </row>
    <row r="1633" spans="2:24" ht="18.75" customHeight="1">
      <c r="B1633" s="326"/>
      <c r="C1633" s="313" t="s">
        <v>217</v>
      </c>
      <c r="D1633" s="327"/>
      <c r="E1633" s="327"/>
      <c r="F1633" s="327"/>
      <c r="G1633" s="327"/>
      <c r="H1633" s="327"/>
      <c r="I1633" s="327"/>
      <c r="J1633" s="327"/>
      <c r="K1633" s="327"/>
      <c r="L1633" s="327"/>
      <c r="M1633" s="327"/>
      <c r="N1633" s="327"/>
      <c r="O1633" s="328"/>
      <c r="P1633" s="329">
        <f t="shared" ref="P1633:P1634" si="203">SUM(D1633:O1633)</f>
        <v>0</v>
      </c>
      <c r="Q1633" s="294"/>
      <c r="R1633" s="488"/>
      <c r="S1633" s="488"/>
    </row>
    <row r="1634" spans="2:24" ht="18.75" customHeight="1">
      <c r="B1634" s="326"/>
      <c r="C1634" s="313" t="s">
        <v>218</v>
      </c>
      <c r="D1634" s="327"/>
      <c r="E1634" s="327"/>
      <c r="F1634" s="327"/>
      <c r="G1634" s="327"/>
      <c r="H1634" s="327"/>
      <c r="I1634" s="327"/>
      <c r="J1634" s="327"/>
      <c r="K1634" s="327"/>
      <c r="L1634" s="327"/>
      <c r="M1634" s="327"/>
      <c r="N1634" s="330"/>
      <c r="O1634" s="331"/>
      <c r="P1634" s="332">
        <f t="shared" si="203"/>
        <v>0</v>
      </c>
      <c r="Q1634" s="294"/>
      <c r="R1634" s="489"/>
      <c r="S1634" s="489"/>
    </row>
    <row r="1635" spans="2:24" s="308" customFormat="1" ht="18.75" customHeight="1">
      <c r="B1635" s="301"/>
      <c r="C1635" s="333"/>
      <c r="D1635" s="334"/>
      <c r="E1635" s="334"/>
      <c r="F1635" s="334"/>
      <c r="G1635" s="334"/>
      <c r="H1635" s="334"/>
      <c r="I1635" s="334"/>
      <c r="J1635" s="334"/>
      <c r="K1635" s="334"/>
      <c r="L1635" s="334"/>
      <c r="M1635" s="334"/>
      <c r="N1635" s="491" t="s">
        <v>219</v>
      </c>
      <c r="O1635" s="491"/>
      <c r="P1635" s="335">
        <f>ROUND(IF(P1633*P1634=0,0,P1631/P1633*P1634),2)</f>
        <v>0</v>
      </c>
      <c r="Q1635" s="306"/>
      <c r="R1635" s="492"/>
      <c r="S1635" s="492"/>
      <c r="T1635" s="307"/>
    </row>
    <row r="1636" spans="2:24" ht="30" customHeight="1">
      <c r="C1636" s="294"/>
      <c r="D1636" s="294"/>
      <c r="E1636" s="294"/>
      <c r="F1636" s="294"/>
      <c r="G1636" s="294"/>
      <c r="H1636" s="294"/>
      <c r="I1636" s="294"/>
      <c r="J1636" s="294"/>
      <c r="K1636" s="294"/>
      <c r="L1636" s="294"/>
      <c r="M1636" s="294"/>
      <c r="N1636" s="294"/>
      <c r="O1636" s="294"/>
      <c r="P1636" s="294"/>
      <c r="Q1636" s="294"/>
      <c r="R1636" s="294"/>
      <c r="S1636" s="294"/>
    </row>
    <row r="1637" spans="2:24" ht="18.75" customHeight="1">
      <c r="B1637" s="292"/>
      <c r="C1637" s="293" t="s">
        <v>183</v>
      </c>
      <c r="D1637" s="495"/>
      <c r="E1637" s="495"/>
      <c r="F1637" s="495"/>
      <c r="G1637" s="495"/>
      <c r="H1637" s="495"/>
      <c r="I1637" s="495"/>
      <c r="J1637" s="294"/>
      <c r="K1637" s="294"/>
      <c r="L1637" s="295"/>
      <c r="M1637" s="294"/>
      <c r="N1637" s="294"/>
      <c r="O1637" s="294"/>
      <c r="P1637" s="296"/>
      <c r="Q1637" s="294"/>
      <c r="R1637" s="296"/>
      <c r="S1637" s="296"/>
    </row>
    <row r="1638" spans="2:24" ht="18.75" customHeight="1">
      <c r="B1638" s="292"/>
      <c r="C1638" s="297" t="s">
        <v>184</v>
      </c>
      <c r="D1638" s="488"/>
      <c r="E1638" s="488"/>
      <c r="F1638" s="488"/>
      <c r="G1638" s="488"/>
      <c r="H1638" s="488"/>
      <c r="I1638" s="488"/>
      <c r="J1638" s="294"/>
      <c r="K1638" s="291"/>
      <c r="L1638" s="291"/>
      <c r="M1638" s="291"/>
      <c r="N1638" s="291"/>
      <c r="O1638" s="291"/>
      <c r="P1638" s="291"/>
      <c r="Q1638" s="294"/>
      <c r="R1638" s="496" t="s">
        <v>185</v>
      </c>
      <c r="S1638" s="496"/>
    </row>
    <row r="1639" spans="2:24" ht="18.75" customHeight="1">
      <c r="B1639" s="292"/>
      <c r="C1639" s="297" t="s">
        <v>8</v>
      </c>
      <c r="D1639" s="488"/>
      <c r="E1639" s="488"/>
      <c r="F1639" s="488"/>
      <c r="G1639" s="488"/>
      <c r="H1639" s="488"/>
      <c r="I1639" s="488"/>
      <c r="J1639" s="294"/>
      <c r="K1639" s="291"/>
      <c r="L1639" s="291"/>
      <c r="M1639" s="291"/>
      <c r="N1639" s="291"/>
      <c r="O1639" s="291"/>
      <c r="P1639" s="291"/>
      <c r="Q1639" s="294"/>
      <c r="R1639" s="298" t="s">
        <v>189</v>
      </c>
      <c r="S1639" s="299"/>
    </row>
    <row r="1640" spans="2:24" ht="18.75" customHeight="1">
      <c r="B1640" s="292"/>
      <c r="C1640" s="300" t="s">
        <v>172</v>
      </c>
      <c r="D1640" s="488"/>
      <c r="E1640" s="488"/>
      <c r="F1640" s="488"/>
      <c r="G1640" s="488"/>
      <c r="H1640" s="488"/>
      <c r="I1640" s="488"/>
      <c r="J1640" s="294"/>
      <c r="K1640" s="291"/>
      <c r="L1640" s="291"/>
      <c r="M1640" s="291"/>
      <c r="N1640" s="291"/>
      <c r="O1640" s="291"/>
      <c r="P1640" s="291"/>
      <c r="Q1640" s="294"/>
      <c r="R1640" s="298" t="s">
        <v>191</v>
      </c>
      <c r="S1640" s="299"/>
    </row>
    <row r="1641" spans="2:24" ht="18.75" customHeight="1">
      <c r="B1641" s="292"/>
      <c r="C1641" s="300" t="s">
        <v>193</v>
      </c>
      <c r="D1641" s="493"/>
      <c r="E1641" s="493"/>
      <c r="F1641" s="493"/>
      <c r="G1641" s="493"/>
      <c r="H1641" s="493"/>
      <c r="I1641" s="493"/>
      <c r="J1641" s="294"/>
      <c r="K1641" s="294"/>
      <c r="L1641" s="295"/>
      <c r="M1641" s="294"/>
      <c r="N1641" s="294"/>
      <c r="O1641" s="294"/>
      <c r="P1641" s="296"/>
      <c r="Q1641" s="294"/>
      <c r="R1641" s="298" t="s">
        <v>221</v>
      </c>
      <c r="S1641" s="299"/>
    </row>
    <row r="1642" spans="2:24" ht="12" customHeight="1">
      <c r="B1642" s="292"/>
      <c r="C1642" s="294"/>
      <c r="D1642" s="294"/>
      <c r="E1642" s="294"/>
      <c r="F1642" s="294"/>
      <c r="G1642" s="294"/>
      <c r="H1642" s="294"/>
      <c r="I1642" s="294"/>
      <c r="J1642" s="294"/>
      <c r="K1642" s="294"/>
      <c r="L1642" s="294"/>
      <c r="M1642" s="294"/>
      <c r="N1642" s="294"/>
      <c r="O1642" s="294"/>
      <c r="P1642" s="294"/>
      <c r="Q1642" s="294"/>
      <c r="R1642" s="294"/>
      <c r="S1642" s="294"/>
    </row>
    <row r="1643" spans="2:24" s="308" customFormat="1" ht="18.75" customHeight="1">
      <c r="B1643" s="301"/>
      <c r="C1643" s="302" t="s">
        <v>187</v>
      </c>
      <c r="D1643" s="303"/>
      <c r="E1643" s="303"/>
      <c r="F1643" s="303"/>
      <c r="G1643" s="303"/>
      <c r="H1643" s="303"/>
      <c r="I1643" s="303"/>
      <c r="J1643" s="303"/>
      <c r="K1643" s="303"/>
      <c r="L1643" s="303"/>
      <c r="M1643" s="303"/>
      <c r="N1643" s="303"/>
      <c r="O1643" s="304"/>
      <c r="P1643" s="305" t="s">
        <v>188</v>
      </c>
      <c r="Q1643" s="306"/>
      <c r="R1643" s="494" t="s">
        <v>194</v>
      </c>
      <c r="S1643" s="494"/>
      <c r="T1643" s="307"/>
      <c r="V1643" s="288"/>
      <c r="W1643" s="288"/>
      <c r="X1643" s="288"/>
    </row>
    <row r="1644" spans="2:24" ht="6" customHeight="1">
      <c r="B1644" s="292"/>
      <c r="C1644" s="294"/>
      <c r="D1644" s="294"/>
      <c r="E1644" s="294"/>
      <c r="F1644" s="294"/>
      <c r="G1644" s="294"/>
      <c r="H1644" s="294"/>
      <c r="I1644" s="294"/>
      <c r="J1644" s="294"/>
      <c r="K1644" s="294"/>
      <c r="L1644" s="294"/>
      <c r="M1644" s="294"/>
      <c r="N1644" s="294"/>
      <c r="O1644" s="294"/>
      <c r="P1644" s="294"/>
      <c r="Q1644" s="294"/>
      <c r="R1644" s="294"/>
      <c r="S1644" s="294"/>
    </row>
    <row r="1645" spans="2:24" ht="18.75" customHeight="1">
      <c r="B1645" s="292"/>
      <c r="C1645" s="309" t="s">
        <v>222</v>
      </c>
      <c r="D1645" s="310"/>
      <c r="E1645" s="310"/>
      <c r="F1645" s="310"/>
      <c r="G1645" s="310"/>
      <c r="H1645" s="310"/>
      <c r="I1645" s="310"/>
      <c r="J1645" s="310"/>
      <c r="K1645" s="310"/>
      <c r="L1645" s="310"/>
      <c r="M1645" s="310"/>
      <c r="N1645" s="310"/>
      <c r="O1645" s="311"/>
      <c r="P1645" s="312">
        <f>SUM(D1645:O1645)</f>
        <v>0</v>
      </c>
      <c r="Q1645" s="294"/>
      <c r="R1645" s="488"/>
      <c r="S1645" s="488"/>
    </row>
    <row r="1646" spans="2:24" ht="18.75" customHeight="1">
      <c r="B1646" s="292"/>
      <c r="C1646" s="313" t="s">
        <v>196</v>
      </c>
      <c r="D1646" s="155"/>
      <c r="E1646" s="155"/>
      <c r="F1646" s="155"/>
      <c r="G1646" s="155"/>
      <c r="H1646" s="155"/>
      <c r="I1646" s="155"/>
      <c r="J1646" s="155"/>
      <c r="K1646" s="155"/>
      <c r="L1646" s="155"/>
      <c r="M1646" s="155"/>
      <c r="N1646" s="155"/>
      <c r="O1646" s="156"/>
      <c r="P1646" s="312">
        <f t="shared" ref="P1646:P1655" si="204">SUM(D1646:O1646)</f>
        <v>0</v>
      </c>
      <c r="Q1646" s="294"/>
      <c r="R1646" s="488"/>
      <c r="S1646" s="488"/>
    </row>
    <row r="1647" spans="2:24" ht="18.75" customHeight="1">
      <c r="B1647" s="292"/>
      <c r="C1647" s="314" t="s">
        <v>223</v>
      </c>
      <c r="D1647" s="310"/>
      <c r="E1647" s="310"/>
      <c r="F1647" s="310"/>
      <c r="G1647" s="310"/>
      <c r="H1647" s="310"/>
      <c r="I1647" s="310"/>
      <c r="J1647" s="310"/>
      <c r="K1647" s="310"/>
      <c r="L1647" s="310"/>
      <c r="M1647" s="310"/>
      <c r="N1647" s="310"/>
      <c r="O1647" s="311"/>
      <c r="P1647" s="312">
        <f t="shared" si="204"/>
        <v>0</v>
      </c>
      <c r="Q1647" s="294"/>
      <c r="R1647" s="488"/>
      <c r="S1647" s="488"/>
    </row>
    <row r="1648" spans="2:24" ht="18.75" customHeight="1">
      <c r="B1648" s="292"/>
      <c r="C1648" s="313" t="s">
        <v>206</v>
      </c>
      <c r="D1648" s="315"/>
      <c r="E1648" s="315"/>
      <c r="F1648" s="315"/>
      <c r="G1648" s="315"/>
      <c r="H1648" s="315"/>
      <c r="I1648" s="315"/>
      <c r="J1648" s="315"/>
      <c r="K1648" s="315"/>
      <c r="L1648" s="315"/>
      <c r="M1648" s="315"/>
      <c r="N1648" s="315"/>
      <c r="O1648" s="316"/>
      <c r="P1648" s="312">
        <f t="shared" si="204"/>
        <v>0</v>
      </c>
      <c r="Q1648" s="294"/>
      <c r="R1648" s="488"/>
      <c r="S1648" s="488"/>
    </row>
    <row r="1649" spans="2:20" ht="18.75" customHeight="1">
      <c r="B1649" s="292"/>
      <c r="C1649" s="313" t="s">
        <v>207</v>
      </c>
      <c r="D1649" s="315"/>
      <c r="E1649" s="315"/>
      <c r="F1649" s="315"/>
      <c r="G1649" s="315"/>
      <c r="H1649" s="315"/>
      <c r="I1649" s="315"/>
      <c r="J1649" s="315"/>
      <c r="K1649" s="315"/>
      <c r="L1649" s="315"/>
      <c r="M1649" s="315"/>
      <c r="N1649" s="315"/>
      <c r="O1649" s="316"/>
      <c r="P1649" s="312">
        <f t="shared" si="204"/>
        <v>0</v>
      </c>
      <c r="Q1649" s="294"/>
      <c r="R1649" s="488"/>
      <c r="S1649" s="488"/>
    </row>
    <row r="1650" spans="2:20" ht="18.75" customHeight="1">
      <c r="B1650" s="292"/>
      <c r="C1650" s="313" t="s">
        <v>209</v>
      </c>
      <c r="D1650" s="315"/>
      <c r="E1650" s="315"/>
      <c r="F1650" s="315"/>
      <c r="G1650" s="315"/>
      <c r="H1650" s="315"/>
      <c r="I1650" s="315"/>
      <c r="J1650" s="315"/>
      <c r="K1650" s="315"/>
      <c r="L1650" s="315"/>
      <c r="M1650" s="315"/>
      <c r="N1650" s="315"/>
      <c r="O1650" s="316"/>
      <c r="P1650" s="312">
        <f t="shared" si="204"/>
        <v>0</v>
      </c>
      <c r="Q1650" s="294"/>
      <c r="R1650" s="488"/>
      <c r="S1650" s="488"/>
    </row>
    <row r="1651" spans="2:20" ht="18.75" customHeight="1">
      <c r="B1651" s="292"/>
      <c r="C1651" s="313" t="s">
        <v>210</v>
      </c>
      <c r="D1651" s="315"/>
      <c r="E1651" s="315"/>
      <c r="F1651" s="315"/>
      <c r="G1651" s="315"/>
      <c r="H1651" s="315"/>
      <c r="I1651" s="315"/>
      <c r="J1651" s="315"/>
      <c r="K1651" s="315"/>
      <c r="L1651" s="315"/>
      <c r="M1651" s="315"/>
      <c r="N1651" s="315"/>
      <c r="O1651" s="316"/>
      <c r="P1651" s="312">
        <f t="shared" si="204"/>
        <v>0</v>
      </c>
      <c r="Q1651" s="294"/>
      <c r="R1651" s="488"/>
      <c r="S1651" s="488"/>
    </row>
    <row r="1652" spans="2:20" ht="18.75" customHeight="1">
      <c r="B1652" s="292"/>
      <c r="C1652" s="313" t="s">
        <v>211</v>
      </c>
      <c r="D1652" s="315"/>
      <c r="E1652" s="315"/>
      <c r="F1652" s="315"/>
      <c r="G1652" s="315"/>
      <c r="H1652" s="315"/>
      <c r="I1652" s="315"/>
      <c r="J1652" s="315"/>
      <c r="K1652" s="315"/>
      <c r="L1652" s="315"/>
      <c r="M1652" s="315"/>
      <c r="N1652" s="315"/>
      <c r="O1652" s="316"/>
      <c r="P1652" s="312">
        <f t="shared" si="204"/>
        <v>0</v>
      </c>
      <c r="Q1652" s="294"/>
      <c r="R1652" s="488"/>
      <c r="S1652" s="488"/>
    </row>
    <row r="1653" spans="2:20" ht="18.75" customHeight="1">
      <c r="B1653" s="292"/>
      <c r="C1653" s="313" t="s">
        <v>212</v>
      </c>
      <c r="D1653" s="315"/>
      <c r="E1653" s="315"/>
      <c r="F1653" s="315"/>
      <c r="G1653" s="315"/>
      <c r="H1653" s="315"/>
      <c r="I1653" s="315"/>
      <c r="J1653" s="315"/>
      <c r="K1653" s="315"/>
      <c r="L1653" s="315"/>
      <c r="M1653" s="315"/>
      <c r="N1653" s="315"/>
      <c r="O1653" s="316"/>
      <c r="P1653" s="312">
        <f t="shared" si="204"/>
        <v>0</v>
      </c>
      <c r="Q1653" s="294"/>
      <c r="R1653" s="488"/>
      <c r="S1653" s="488"/>
    </row>
    <row r="1654" spans="2:20" ht="18.75" customHeight="1">
      <c r="B1654" s="292"/>
      <c r="C1654" s="317" t="s">
        <v>224</v>
      </c>
      <c r="D1654" s="318"/>
      <c r="E1654" s="318"/>
      <c r="F1654" s="318"/>
      <c r="G1654" s="318"/>
      <c r="H1654" s="318"/>
      <c r="I1654" s="318"/>
      <c r="J1654" s="318"/>
      <c r="K1654" s="318"/>
      <c r="L1654" s="318"/>
      <c r="M1654" s="318"/>
      <c r="N1654" s="318"/>
      <c r="O1654" s="319"/>
      <c r="P1654" s="320">
        <f t="shared" si="204"/>
        <v>0</v>
      </c>
      <c r="Q1654" s="294"/>
      <c r="R1654" s="489"/>
      <c r="S1654" s="489"/>
    </row>
    <row r="1655" spans="2:20" ht="18.75" customHeight="1">
      <c r="B1655" s="292"/>
      <c r="C1655" s="321" t="s">
        <v>216</v>
      </c>
      <c r="D1655" s="322">
        <f>SUBTOTAL(9,D1645:D1654)</f>
        <v>0</v>
      </c>
      <c r="E1655" s="322">
        <f t="shared" ref="E1655:O1655" si="205">SUBTOTAL(9,E1645:E1654)</f>
        <v>0</v>
      </c>
      <c r="F1655" s="322">
        <f t="shared" si="205"/>
        <v>0</v>
      </c>
      <c r="G1655" s="322">
        <f t="shared" si="205"/>
        <v>0</v>
      </c>
      <c r="H1655" s="322">
        <f t="shared" si="205"/>
        <v>0</v>
      </c>
      <c r="I1655" s="322">
        <f t="shared" si="205"/>
        <v>0</v>
      </c>
      <c r="J1655" s="322">
        <f t="shared" si="205"/>
        <v>0</v>
      </c>
      <c r="K1655" s="322">
        <f t="shared" si="205"/>
        <v>0</v>
      </c>
      <c r="L1655" s="322">
        <f t="shared" si="205"/>
        <v>0</v>
      </c>
      <c r="M1655" s="322">
        <f t="shared" si="205"/>
        <v>0</v>
      </c>
      <c r="N1655" s="322">
        <f t="shared" si="205"/>
        <v>0</v>
      </c>
      <c r="O1655" s="323">
        <f t="shared" si="205"/>
        <v>0</v>
      </c>
      <c r="P1655" s="324">
        <f t="shared" si="204"/>
        <v>0</v>
      </c>
      <c r="Q1655" s="294"/>
      <c r="R1655" s="490"/>
      <c r="S1655" s="490"/>
    </row>
    <row r="1656" spans="2:20" ht="6" customHeight="1">
      <c r="B1656" s="292"/>
      <c r="C1656" s="294"/>
      <c r="D1656" s="294"/>
      <c r="E1656" s="294"/>
      <c r="F1656" s="294"/>
      <c r="G1656" s="294"/>
      <c r="H1656" s="294"/>
      <c r="I1656" s="294"/>
      <c r="J1656" s="294"/>
      <c r="K1656" s="294"/>
      <c r="L1656" s="294"/>
      <c r="M1656" s="294"/>
      <c r="N1656" s="294"/>
      <c r="O1656" s="294"/>
      <c r="P1656" s="294"/>
      <c r="Q1656" s="294"/>
      <c r="R1656" s="325"/>
      <c r="S1656" s="325"/>
    </row>
    <row r="1657" spans="2:20" ht="18.75" customHeight="1">
      <c r="B1657" s="326"/>
      <c r="C1657" s="313" t="s">
        <v>217</v>
      </c>
      <c r="D1657" s="327"/>
      <c r="E1657" s="327"/>
      <c r="F1657" s="327"/>
      <c r="G1657" s="327"/>
      <c r="H1657" s="327"/>
      <c r="I1657" s="327"/>
      <c r="J1657" s="327"/>
      <c r="K1657" s="327"/>
      <c r="L1657" s="327"/>
      <c r="M1657" s="327"/>
      <c r="N1657" s="327"/>
      <c r="O1657" s="328"/>
      <c r="P1657" s="329">
        <f t="shared" ref="P1657:P1658" si="206">SUM(D1657:O1657)</f>
        <v>0</v>
      </c>
      <c r="Q1657" s="294"/>
      <c r="R1657" s="488"/>
      <c r="S1657" s="488"/>
    </row>
    <row r="1658" spans="2:20" ht="18.75" customHeight="1">
      <c r="B1658" s="326"/>
      <c r="C1658" s="313" t="s">
        <v>218</v>
      </c>
      <c r="D1658" s="327"/>
      <c r="E1658" s="327"/>
      <c r="F1658" s="327"/>
      <c r="G1658" s="327"/>
      <c r="H1658" s="327"/>
      <c r="I1658" s="327"/>
      <c r="J1658" s="327"/>
      <c r="K1658" s="327"/>
      <c r="L1658" s="327"/>
      <c r="M1658" s="327"/>
      <c r="N1658" s="330"/>
      <c r="O1658" s="331"/>
      <c r="P1658" s="332">
        <f t="shared" si="206"/>
        <v>0</v>
      </c>
      <c r="Q1658" s="294"/>
      <c r="R1658" s="489"/>
      <c r="S1658" s="489"/>
    </row>
    <row r="1659" spans="2:20" s="308" customFormat="1" ht="18.75" customHeight="1">
      <c r="B1659" s="301"/>
      <c r="C1659" s="333"/>
      <c r="D1659" s="334"/>
      <c r="E1659" s="334"/>
      <c r="F1659" s="334"/>
      <c r="G1659" s="334"/>
      <c r="H1659" s="334"/>
      <c r="I1659" s="334"/>
      <c r="J1659" s="334"/>
      <c r="K1659" s="334"/>
      <c r="L1659" s="334"/>
      <c r="M1659" s="334"/>
      <c r="N1659" s="491" t="s">
        <v>219</v>
      </c>
      <c r="O1659" s="491"/>
      <c r="P1659" s="335">
        <f>ROUND(IF(P1657*P1658=0,0,P1655/P1657*P1658),2)</f>
        <v>0</v>
      </c>
      <c r="Q1659" s="306"/>
      <c r="R1659" s="492"/>
      <c r="S1659" s="492"/>
      <c r="T1659" s="307"/>
    </row>
    <row r="1660" spans="2:20" ht="30" customHeight="1">
      <c r="C1660" s="294"/>
      <c r="D1660" s="294"/>
      <c r="E1660" s="294"/>
      <c r="F1660" s="294"/>
      <c r="G1660" s="294"/>
      <c r="H1660" s="294"/>
      <c r="I1660" s="294"/>
      <c r="J1660" s="294"/>
      <c r="K1660" s="294"/>
      <c r="L1660" s="294"/>
      <c r="M1660" s="294"/>
      <c r="N1660" s="294"/>
      <c r="O1660" s="294"/>
      <c r="P1660" s="294"/>
      <c r="Q1660" s="294"/>
      <c r="R1660" s="294"/>
      <c r="S1660" s="294"/>
    </row>
    <row r="1661" spans="2:20" ht="18.75" customHeight="1">
      <c r="B1661" s="292"/>
      <c r="C1661" s="293" t="s">
        <v>183</v>
      </c>
      <c r="D1661" s="495"/>
      <c r="E1661" s="495"/>
      <c r="F1661" s="495"/>
      <c r="G1661" s="495"/>
      <c r="H1661" s="495"/>
      <c r="I1661" s="495"/>
      <c r="J1661" s="294"/>
      <c r="K1661" s="294"/>
      <c r="L1661" s="295"/>
      <c r="M1661" s="294"/>
      <c r="N1661" s="294"/>
      <c r="O1661" s="294"/>
      <c r="P1661" s="296"/>
      <c r="Q1661" s="294"/>
      <c r="R1661" s="296"/>
      <c r="S1661" s="296"/>
    </row>
    <row r="1662" spans="2:20" ht="18.75" customHeight="1">
      <c r="B1662" s="292"/>
      <c r="C1662" s="297" t="s">
        <v>184</v>
      </c>
      <c r="D1662" s="488"/>
      <c r="E1662" s="488"/>
      <c r="F1662" s="488"/>
      <c r="G1662" s="488"/>
      <c r="H1662" s="488"/>
      <c r="I1662" s="488"/>
      <c r="J1662" s="294"/>
      <c r="K1662" s="291"/>
      <c r="L1662" s="291"/>
      <c r="M1662" s="291"/>
      <c r="N1662" s="291"/>
      <c r="O1662" s="291"/>
      <c r="P1662" s="291"/>
      <c r="Q1662" s="294"/>
      <c r="R1662" s="496" t="s">
        <v>185</v>
      </c>
      <c r="S1662" s="496"/>
    </row>
    <row r="1663" spans="2:20" ht="18.75" customHeight="1">
      <c r="B1663" s="292"/>
      <c r="C1663" s="297" t="s">
        <v>8</v>
      </c>
      <c r="D1663" s="488"/>
      <c r="E1663" s="488"/>
      <c r="F1663" s="488"/>
      <c r="G1663" s="488"/>
      <c r="H1663" s="488"/>
      <c r="I1663" s="488"/>
      <c r="J1663" s="294"/>
      <c r="K1663" s="291"/>
      <c r="L1663" s="291"/>
      <c r="M1663" s="291"/>
      <c r="N1663" s="291"/>
      <c r="O1663" s="291"/>
      <c r="P1663" s="291"/>
      <c r="Q1663" s="294"/>
      <c r="R1663" s="298" t="s">
        <v>189</v>
      </c>
      <c r="S1663" s="299"/>
    </row>
    <row r="1664" spans="2:20" ht="18.75" customHeight="1">
      <c r="B1664" s="292"/>
      <c r="C1664" s="300" t="s">
        <v>172</v>
      </c>
      <c r="D1664" s="488"/>
      <c r="E1664" s="488"/>
      <c r="F1664" s="488"/>
      <c r="G1664" s="488"/>
      <c r="H1664" s="488"/>
      <c r="I1664" s="488"/>
      <c r="J1664" s="294"/>
      <c r="K1664" s="291"/>
      <c r="L1664" s="291"/>
      <c r="M1664" s="291"/>
      <c r="N1664" s="291"/>
      <c r="O1664" s="291"/>
      <c r="P1664" s="291"/>
      <c r="Q1664" s="294"/>
      <c r="R1664" s="298" t="s">
        <v>191</v>
      </c>
      <c r="S1664" s="299"/>
    </row>
    <row r="1665" spans="2:24" ht="18.75" customHeight="1">
      <c r="B1665" s="292"/>
      <c r="C1665" s="300" t="s">
        <v>193</v>
      </c>
      <c r="D1665" s="493"/>
      <c r="E1665" s="493"/>
      <c r="F1665" s="493"/>
      <c r="G1665" s="493"/>
      <c r="H1665" s="493"/>
      <c r="I1665" s="493"/>
      <c r="J1665" s="294"/>
      <c r="K1665" s="294"/>
      <c r="L1665" s="295"/>
      <c r="M1665" s="294"/>
      <c r="N1665" s="294"/>
      <c r="O1665" s="294"/>
      <c r="P1665" s="296"/>
      <c r="Q1665" s="294"/>
      <c r="R1665" s="298" t="s">
        <v>221</v>
      </c>
      <c r="S1665" s="299"/>
    </row>
    <row r="1666" spans="2:24" ht="12" customHeight="1">
      <c r="B1666" s="292"/>
      <c r="C1666" s="294"/>
      <c r="D1666" s="294"/>
      <c r="E1666" s="294"/>
      <c r="F1666" s="294"/>
      <c r="G1666" s="294"/>
      <c r="H1666" s="294"/>
      <c r="I1666" s="294"/>
      <c r="J1666" s="294"/>
      <c r="K1666" s="294"/>
      <c r="L1666" s="294"/>
      <c r="M1666" s="294"/>
      <c r="N1666" s="294"/>
      <c r="O1666" s="294"/>
      <c r="P1666" s="294"/>
      <c r="Q1666" s="294"/>
      <c r="R1666" s="294"/>
      <c r="S1666" s="294"/>
    </row>
    <row r="1667" spans="2:24" s="308" customFormat="1" ht="18.75" customHeight="1">
      <c r="B1667" s="301"/>
      <c r="C1667" s="302" t="s">
        <v>187</v>
      </c>
      <c r="D1667" s="303"/>
      <c r="E1667" s="303"/>
      <c r="F1667" s="303"/>
      <c r="G1667" s="303"/>
      <c r="H1667" s="303"/>
      <c r="I1667" s="303"/>
      <c r="J1667" s="303"/>
      <c r="K1667" s="303"/>
      <c r="L1667" s="303"/>
      <c r="M1667" s="303"/>
      <c r="N1667" s="303"/>
      <c r="O1667" s="304"/>
      <c r="P1667" s="305" t="s">
        <v>188</v>
      </c>
      <c r="Q1667" s="306"/>
      <c r="R1667" s="494" t="s">
        <v>194</v>
      </c>
      <c r="S1667" s="494"/>
      <c r="T1667" s="307"/>
      <c r="V1667" s="288"/>
      <c r="W1667" s="288"/>
      <c r="X1667" s="288"/>
    </row>
    <row r="1668" spans="2:24" ht="6" customHeight="1">
      <c r="B1668" s="292"/>
      <c r="C1668" s="294"/>
      <c r="D1668" s="294"/>
      <c r="E1668" s="294"/>
      <c r="F1668" s="294"/>
      <c r="G1668" s="294"/>
      <c r="H1668" s="294"/>
      <c r="I1668" s="294"/>
      <c r="J1668" s="294"/>
      <c r="K1668" s="294"/>
      <c r="L1668" s="294"/>
      <c r="M1668" s="294"/>
      <c r="N1668" s="294"/>
      <c r="O1668" s="294"/>
      <c r="P1668" s="294"/>
      <c r="Q1668" s="294"/>
      <c r="R1668" s="294"/>
      <c r="S1668" s="294"/>
    </row>
    <row r="1669" spans="2:24" ht="18.75" customHeight="1">
      <c r="B1669" s="292"/>
      <c r="C1669" s="309" t="s">
        <v>222</v>
      </c>
      <c r="D1669" s="310"/>
      <c r="E1669" s="310"/>
      <c r="F1669" s="310"/>
      <c r="G1669" s="310"/>
      <c r="H1669" s="310"/>
      <c r="I1669" s="310"/>
      <c r="J1669" s="310"/>
      <c r="K1669" s="310"/>
      <c r="L1669" s="310"/>
      <c r="M1669" s="310"/>
      <c r="N1669" s="310"/>
      <c r="O1669" s="311"/>
      <c r="P1669" s="312">
        <f>SUM(D1669:O1669)</f>
        <v>0</v>
      </c>
      <c r="Q1669" s="294"/>
      <c r="R1669" s="488"/>
      <c r="S1669" s="488"/>
    </row>
    <row r="1670" spans="2:24" ht="18.75" customHeight="1">
      <c r="B1670" s="292"/>
      <c r="C1670" s="313" t="s">
        <v>196</v>
      </c>
      <c r="D1670" s="155"/>
      <c r="E1670" s="155"/>
      <c r="F1670" s="155"/>
      <c r="G1670" s="155"/>
      <c r="H1670" s="155"/>
      <c r="I1670" s="155"/>
      <c r="J1670" s="155"/>
      <c r="K1670" s="155"/>
      <c r="L1670" s="155"/>
      <c r="M1670" s="155"/>
      <c r="N1670" s="155"/>
      <c r="O1670" s="156"/>
      <c r="P1670" s="312">
        <f t="shared" ref="P1670:P1679" si="207">SUM(D1670:O1670)</f>
        <v>0</v>
      </c>
      <c r="Q1670" s="294"/>
      <c r="R1670" s="488"/>
      <c r="S1670" s="488"/>
    </row>
    <row r="1671" spans="2:24" ht="18.75" customHeight="1">
      <c r="B1671" s="292"/>
      <c r="C1671" s="314" t="s">
        <v>223</v>
      </c>
      <c r="D1671" s="310"/>
      <c r="E1671" s="310"/>
      <c r="F1671" s="310"/>
      <c r="G1671" s="310"/>
      <c r="H1671" s="310"/>
      <c r="I1671" s="310"/>
      <c r="J1671" s="310"/>
      <c r="K1671" s="310"/>
      <c r="L1671" s="310"/>
      <c r="M1671" s="310"/>
      <c r="N1671" s="310"/>
      <c r="O1671" s="311"/>
      <c r="P1671" s="312">
        <f t="shared" si="207"/>
        <v>0</v>
      </c>
      <c r="Q1671" s="294"/>
      <c r="R1671" s="488"/>
      <c r="S1671" s="488"/>
    </row>
    <row r="1672" spans="2:24" ht="18.75" customHeight="1">
      <c r="B1672" s="292"/>
      <c r="C1672" s="313" t="s">
        <v>206</v>
      </c>
      <c r="D1672" s="315"/>
      <c r="E1672" s="315"/>
      <c r="F1672" s="315"/>
      <c r="G1672" s="315"/>
      <c r="H1672" s="315"/>
      <c r="I1672" s="315"/>
      <c r="J1672" s="315"/>
      <c r="K1672" s="315"/>
      <c r="L1672" s="315"/>
      <c r="M1672" s="315"/>
      <c r="N1672" s="315"/>
      <c r="O1672" s="316"/>
      <c r="P1672" s="312">
        <f t="shared" si="207"/>
        <v>0</v>
      </c>
      <c r="Q1672" s="294"/>
      <c r="R1672" s="488"/>
      <c r="S1672" s="488"/>
    </row>
    <row r="1673" spans="2:24" ht="18.75" customHeight="1">
      <c r="B1673" s="292"/>
      <c r="C1673" s="313" t="s">
        <v>207</v>
      </c>
      <c r="D1673" s="315"/>
      <c r="E1673" s="315"/>
      <c r="F1673" s="315"/>
      <c r="G1673" s="315"/>
      <c r="H1673" s="315"/>
      <c r="I1673" s="315"/>
      <c r="J1673" s="315"/>
      <c r="K1673" s="315"/>
      <c r="L1673" s="315"/>
      <c r="M1673" s="315"/>
      <c r="N1673" s="315"/>
      <c r="O1673" s="316"/>
      <c r="P1673" s="312">
        <f t="shared" si="207"/>
        <v>0</v>
      </c>
      <c r="Q1673" s="294"/>
      <c r="R1673" s="488"/>
      <c r="S1673" s="488"/>
    </row>
    <row r="1674" spans="2:24" ht="18.75" customHeight="1">
      <c r="B1674" s="292"/>
      <c r="C1674" s="313" t="s">
        <v>209</v>
      </c>
      <c r="D1674" s="315"/>
      <c r="E1674" s="315"/>
      <c r="F1674" s="315"/>
      <c r="G1674" s="315"/>
      <c r="H1674" s="315"/>
      <c r="I1674" s="315"/>
      <c r="J1674" s="315"/>
      <c r="K1674" s="315"/>
      <c r="L1674" s="315"/>
      <c r="M1674" s="315"/>
      <c r="N1674" s="315"/>
      <c r="O1674" s="316"/>
      <c r="P1674" s="312">
        <f t="shared" si="207"/>
        <v>0</v>
      </c>
      <c r="Q1674" s="294"/>
      <c r="R1674" s="488"/>
      <c r="S1674" s="488"/>
    </row>
    <row r="1675" spans="2:24" ht="18.75" customHeight="1">
      <c r="B1675" s="292"/>
      <c r="C1675" s="313" t="s">
        <v>210</v>
      </c>
      <c r="D1675" s="315"/>
      <c r="E1675" s="315"/>
      <c r="F1675" s="315"/>
      <c r="G1675" s="315"/>
      <c r="H1675" s="315"/>
      <c r="I1675" s="315"/>
      <c r="J1675" s="315"/>
      <c r="K1675" s="315"/>
      <c r="L1675" s="315"/>
      <c r="M1675" s="315"/>
      <c r="N1675" s="315"/>
      <c r="O1675" s="316"/>
      <c r="P1675" s="312">
        <f t="shared" si="207"/>
        <v>0</v>
      </c>
      <c r="Q1675" s="294"/>
      <c r="R1675" s="488"/>
      <c r="S1675" s="488"/>
    </row>
    <row r="1676" spans="2:24" ht="18.75" customHeight="1">
      <c r="B1676" s="292"/>
      <c r="C1676" s="313" t="s">
        <v>211</v>
      </c>
      <c r="D1676" s="315"/>
      <c r="E1676" s="315"/>
      <c r="F1676" s="315"/>
      <c r="G1676" s="315"/>
      <c r="H1676" s="315"/>
      <c r="I1676" s="315"/>
      <c r="J1676" s="315"/>
      <c r="K1676" s="315"/>
      <c r="L1676" s="315"/>
      <c r="M1676" s="315"/>
      <c r="N1676" s="315"/>
      <c r="O1676" s="316"/>
      <c r="P1676" s="312">
        <f t="shared" si="207"/>
        <v>0</v>
      </c>
      <c r="Q1676" s="294"/>
      <c r="R1676" s="488"/>
      <c r="S1676" s="488"/>
    </row>
    <row r="1677" spans="2:24" ht="18.75" customHeight="1">
      <c r="B1677" s="292"/>
      <c r="C1677" s="313" t="s">
        <v>212</v>
      </c>
      <c r="D1677" s="315"/>
      <c r="E1677" s="315"/>
      <c r="F1677" s="315"/>
      <c r="G1677" s="315"/>
      <c r="H1677" s="315"/>
      <c r="I1677" s="315"/>
      <c r="J1677" s="315"/>
      <c r="K1677" s="315"/>
      <c r="L1677" s="315"/>
      <c r="M1677" s="315"/>
      <c r="N1677" s="315"/>
      <c r="O1677" s="316"/>
      <c r="P1677" s="312">
        <f t="shared" si="207"/>
        <v>0</v>
      </c>
      <c r="Q1677" s="294"/>
      <c r="R1677" s="488"/>
      <c r="S1677" s="488"/>
    </row>
    <row r="1678" spans="2:24" ht="18.75" customHeight="1">
      <c r="B1678" s="292"/>
      <c r="C1678" s="317" t="s">
        <v>224</v>
      </c>
      <c r="D1678" s="318"/>
      <c r="E1678" s="318"/>
      <c r="F1678" s="318"/>
      <c r="G1678" s="318"/>
      <c r="H1678" s="318"/>
      <c r="I1678" s="318"/>
      <c r="J1678" s="318"/>
      <c r="K1678" s="318"/>
      <c r="L1678" s="318"/>
      <c r="M1678" s="318"/>
      <c r="N1678" s="318"/>
      <c r="O1678" s="319"/>
      <c r="P1678" s="320">
        <f t="shared" si="207"/>
        <v>0</v>
      </c>
      <c r="Q1678" s="294"/>
      <c r="R1678" s="489"/>
      <c r="S1678" s="489"/>
    </row>
    <row r="1679" spans="2:24" ht="18.75" customHeight="1">
      <c r="B1679" s="292"/>
      <c r="C1679" s="321" t="s">
        <v>216</v>
      </c>
      <c r="D1679" s="322">
        <f>SUBTOTAL(9,D1669:D1678)</f>
        <v>0</v>
      </c>
      <c r="E1679" s="322">
        <f t="shared" ref="E1679:O1679" si="208">SUBTOTAL(9,E1669:E1678)</f>
        <v>0</v>
      </c>
      <c r="F1679" s="322">
        <f t="shared" si="208"/>
        <v>0</v>
      </c>
      <c r="G1679" s="322">
        <f t="shared" si="208"/>
        <v>0</v>
      </c>
      <c r="H1679" s="322">
        <f t="shared" si="208"/>
        <v>0</v>
      </c>
      <c r="I1679" s="322">
        <f t="shared" si="208"/>
        <v>0</v>
      </c>
      <c r="J1679" s="322">
        <f t="shared" si="208"/>
        <v>0</v>
      </c>
      <c r="K1679" s="322">
        <f t="shared" si="208"/>
        <v>0</v>
      </c>
      <c r="L1679" s="322">
        <f t="shared" si="208"/>
        <v>0</v>
      </c>
      <c r="M1679" s="322">
        <f t="shared" si="208"/>
        <v>0</v>
      </c>
      <c r="N1679" s="322">
        <f t="shared" si="208"/>
        <v>0</v>
      </c>
      <c r="O1679" s="323">
        <f t="shared" si="208"/>
        <v>0</v>
      </c>
      <c r="P1679" s="324">
        <f t="shared" si="207"/>
        <v>0</v>
      </c>
      <c r="Q1679" s="294"/>
      <c r="R1679" s="490"/>
      <c r="S1679" s="490"/>
    </row>
    <row r="1680" spans="2:24" ht="6" customHeight="1">
      <c r="B1680" s="292"/>
      <c r="C1680" s="294"/>
      <c r="D1680" s="294"/>
      <c r="E1680" s="294"/>
      <c r="F1680" s="294"/>
      <c r="G1680" s="294"/>
      <c r="H1680" s="294"/>
      <c r="I1680" s="294"/>
      <c r="J1680" s="294"/>
      <c r="K1680" s="294"/>
      <c r="L1680" s="294"/>
      <c r="M1680" s="294"/>
      <c r="N1680" s="294"/>
      <c r="O1680" s="294"/>
      <c r="P1680" s="294"/>
      <c r="Q1680" s="294"/>
      <c r="R1680" s="325"/>
      <c r="S1680" s="325"/>
    </row>
    <row r="1681" spans="2:24" ht="18.75" customHeight="1">
      <c r="B1681" s="326"/>
      <c r="C1681" s="313" t="s">
        <v>217</v>
      </c>
      <c r="D1681" s="327"/>
      <c r="E1681" s="327"/>
      <c r="F1681" s="327"/>
      <c r="G1681" s="327"/>
      <c r="H1681" s="327"/>
      <c r="I1681" s="327"/>
      <c r="J1681" s="327"/>
      <c r="K1681" s="327"/>
      <c r="L1681" s="327"/>
      <c r="M1681" s="327"/>
      <c r="N1681" s="327"/>
      <c r="O1681" s="328"/>
      <c r="P1681" s="329">
        <f t="shared" ref="P1681:P1682" si="209">SUM(D1681:O1681)</f>
        <v>0</v>
      </c>
      <c r="Q1681" s="294"/>
      <c r="R1681" s="488"/>
      <c r="S1681" s="488"/>
    </row>
    <row r="1682" spans="2:24" ht="18.75" customHeight="1">
      <c r="B1682" s="326"/>
      <c r="C1682" s="313" t="s">
        <v>218</v>
      </c>
      <c r="D1682" s="327"/>
      <c r="E1682" s="327"/>
      <c r="F1682" s="327"/>
      <c r="G1682" s="327"/>
      <c r="H1682" s="327"/>
      <c r="I1682" s="327"/>
      <c r="J1682" s="327"/>
      <c r="K1682" s="327"/>
      <c r="L1682" s="327"/>
      <c r="M1682" s="327"/>
      <c r="N1682" s="330"/>
      <c r="O1682" s="331"/>
      <c r="P1682" s="332">
        <f t="shared" si="209"/>
        <v>0</v>
      </c>
      <c r="Q1682" s="294"/>
      <c r="R1682" s="489"/>
      <c r="S1682" s="489"/>
    </row>
    <row r="1683" spans="2:24" s="308" customFormat="1" ht="18.75" customHeight="1">
      <c r="B1683" s="301"/>
      <c r="C1683" s="333"/>
      <c r="D1683" s="334"/>
      <c r="E1683" s="334"/>
      <c r="F1683" s="334"/>
      <c r="G1683" s="334"/>
      <c r="H1683" s="334"/>
      <c r="I1683" s="334"/>
      <c r="J1683" s="334"/>
      <c r="K1683" s="334"/>
      <c r="L1683" s="334"/>
      <c r="M1683" s="334"/>
      <c r="N1683" s="491" t="s">
        <v>219</v>
      </c>
      <c r="O1683" s="491"/>
      <c r="P1683" s="335">
        <f>ROUND(IF(P1681*P1682=0,0,P1679/P1681*P1682),2)</f>
        <v>0</v>
      </c>
      <c r="Q1683" s="306"/>
      <c r="R1683" s="492"/>
      <c r="S1683" s="492"/>
      <c r="T1683" s="307"/>
    </row>
    <row r="1684" spans="2:24" ht="30" customHeight="1">
      <c r="C1684" s="294"/>
      <c r="D1684" s="294"/>
      <c r="E1684" s="294"/>
      <c r="F1684" s="294"/>
      <c r="G1684" s="294"/>
      <c r="H1684" s="294"/>
      <c r="I1684" s="294"/>
      <c r="J1684" s="294"/>
      <c r="K1684" s="294"/>
      <c r="L1684" s="294"/>
      <c r="M1684" s="294"/>
      <c r="N1684" s="294"/>
      <c r="O1684" s="294"/>
      <c r="P1684" s="294"/>
      <c r="Q1684" s="294"/>
      <c r="R1684" s="294"/>
      <c r="S1684" s="294"/>
    </row>
    <row r="1685" spans="2:24" ht="18.75" customHeight="1">
      <c r="B1685" s="292"/>
      <c r="C1685" s="293" t="s">
        <v>183</v>
      </c>
      <c r="D1685" s="495"/>
      <c r="E1685" s="495"/>
      <c r="F1685" s="495"/>
      <c r="G1685" s="495"/>
      <c r="H1685" s="495"/>
      <c r="I1685" s="495"/>
      <c r="J1685" s="294"/>
      <c r="K1685" s="294"/>
      <c r="L1685" s="295"/>
      <c r="M1685" s="294"/>
      <c r="N1685" s="294"/>
      <c r="O1685" s="294"/>
      <c r="P1685" s="296"/>
      <c r="Q1685" s="294"/>
      <c r="R1685" s="296"/>
      <c r="S1685" s="296"/>
    </row>
    <row r="1686" spans="2:24" ht="18.75" customHeight="1">
      <c r="B1686" s="292"/>
      <c r="C1686" s="297" t="s">
        <v>184</v>
      </c>
      <c r="D1686" s="488"/>
      <c r="E1686" s="488"/>
      <c r="F1686" s="488"/>
      <c r="G1686" s="488"/>
      <c r="H1686" s="488"/>
      <c r="I1686" s="488"/>
      <c r="J1686" s="294"/>
      <c r="K1686" s="291"/>
      <c r="L1686" s="291"/>
      <c r="M1686" s="291"/>
      <c r="N1686" s="291"/>
      <c r="O1686" s="291"/>
      <c r="P1686" s="291"/>
      <c r="Q1686" s="294"/>
      <c r="R1686" s="496" t="s">
        <v>185</v>
      </c>
      <c r="S1686" s="496"/>
    </row>
    <row r="1687" spans="2:24" ht="18.75" customHeight="1">
      <c r="B1687" s="292"/>
      <c r="C1687" s="297" t="s">
        <v>8</v>
      </c>
      <c r="D1687" s="488"/>
      <c r="E1687" s="488"/>
      <c r="F1687" s="488"/>
      <c r="G1687" s="488"/>
      <c r="H1687" s="488"/>
      <c r="I1687" s="488"/>
      <c r="J1687" s="294"/>
      <c r="K1687" s="291"/>
      <c r="L1687" s="291"/>
      <c r="M1687" s="291"/>
      <c r="N1687" s="291"/>
      <c r="O1687" s="291"/>
      <c r="P1687" s="291"/>
      <c r="Q1687" s="294"/>
      <c r="R1687" s="298" t="s">
        <v>189</v>
      </c>
      <c r="S1687" s="299"/>
    </row>
    <row r="1688" spans="2:24" ht="18.75" customHeight="1">
      <c r="B1688" s="292"/>
      <c r="C1688" s="300" t="s">
        <v>172</v>
      </c>
      <c r="D1688" s="488"/>
      <c r="E1688" s="488"/>
      <c r="F1688" s="488"/>
      <c r="G1688" s="488"/>
      <c r="H1688" s="488"/>
      <c r="I1688" s="488"/>
      <c r="J1688" s="294"/>
      <c r="K1688" s="291"/>
      <c r="L1688" s="291"/>
      <c r="M1688" s="291"/>
      <c r="N1688" s="291"/>
      <c r="O1688" s="291"/>
      <c r="P1688" s="291"/>
      <c r="Q1688" s="294"/>
      <c r="R1688" s="298" t="s">
        <v>191</v>
      </c>
      <c r="S1688" s="299"/>
    </row>
    <row r="1689" spans="2:24" ht="18.75" customHeight="1">
      <c r="B1689" s="292"/>
      <c r="C1689" s="300" t="s">
        <v>193</v>
      </c>
      <c r="D1689" s="493"/>
      <c r="E1689" s="493"/>
      <c r="F1689" s="493"/>
      <c r="G1689" s="493"/>
      <c r="H1689" s="493"/>
      <c r="I1689" s="493"/>
      <c r="J1689" s="294"/>
      <c r="K1689" s="294"/>
      <c r="L1689" s="295"/>
      <c r="M1689" s="294"/>
      <c r="N1689" s="294"/>
      <c r="O1689" s="294"/>
      <c r="P1689" s="296"/>
      <c r="Q1689" s="294"/>
      <c r="R1689" s="298" t="s">
        <v>221</v>
      </c>
      <c r="S1689" s="299"/>
    </row>
    <row r="1690" spans="2:24" ht="12" customHeight="1">
      <c r="B1690" s="292"/>
      <c r="C1690" s="294"/>
      <c r="D1690" s="294"/>
      <c r="E1690" s="294"/>
      <c r="F1690" s="294"/>
      <c r="G1690" s="294"/>
      <c r="H1690" s="294"/>
      <c r="I1690" s="294"/>
      <c r="J1690" s="294"/>
      <c r="K1690" s="294"/>
      <c r="L1690" s="294"/>
      <c r="M1690" s="294"/>
      <c r="N1690" s="294"/>
      <c r="O1690" s="294"/>
      <c r="P1690" s="294"/>
      <c r="Q1690" s="294"/>
      <c r="R1690" s="294"/>
      <c r="S1690" s="294"/>
    </row>
    <row r="1691" spans="2:24" s="308" customFormat="1" ht="18.75" customHeight="1">
      <c r="B1691" s="301"/>
      <c r="C1691" s="302" t="s">
        <v>187</v>
      </c>
      <c r="D1691" s="303"/>
      <c r="E1691" s="303"/>
      <c r="F1691" s="303"/>
      <c r="G1691" s="303"/>
      <c r="H1691" s="303"/>
      <c r="I1691" s="303"/>
      <c r="J1691" s="303"/>
      <c r="K1691" s="303"/>
      <c r="L1691" s="303"/>
      <c r="M1691" s="303"/>
      <c r="N1691" s="303"/>
      <c r="O1691" s="304"/>
      <c r="P1691" s="305" t="s">
        <v>188</v>
      </c>
      <c r="Q1691" s="306"/>
      <c r="R1691" s="494" t="s">
        <v>194</v>
      </c>
      <c r="S1691" s="494"/>
      <c r="T1691" s="307"/>
      <c r="V1691" s="288"/>
      <c r="W1691" s="288"/>
      <c r="X1691" s="288"/>
    </row>
    <row r="1692" spans="2:24" ht="6" customHeight="1">
      <c r="B1692" s="292"/>
      <c r="C1692" s="294"/>
      <c r="D1692" s="294"/>
      <c r="E1692" s="294"/>
      <c r="F1692" s="294"/>
      <c r="G1692" s="294"/>
      <c r="H1692" s="294"/>
      <c r="I1692" s="294"/>
      <c r="J1692" s="294"/>
      <c r="K1692" s="294"/>
      <c r="L1692" s="294"/>
      <c r="M1692" s="294"/>
      <c r="N1692" s="294"/>
      <c r="O1692" s="294"/>
      <c r="P1692" s="294"/>
      <c r="Q1692" s="294"/>
      <c r="R1692" s="294"/>
      <c r="S1692" s="294"/>
    </row>
    <row r="1693" spans="2:24" ht="18.75" customHeight="1">
      <c r="B1693" s="292"/>
      <c r="C1693" s="309" t="s">
        <v>222</v>
      </c>
      <c r="D1693" s="310"/>
      <c r="E1693" s="310"/>
      <c r="F1693" s="310"/>
      <c r="G1693" s="310"/>
      <c r="H1693" s="310"/>
      <c r="I1693" s="310"/>
      <c r="J1693" s="310"/>
      <c r="K1693" s="310"/>
      <c r="L1693" s="310"/>
      <c r="M1693" s="310"/>
      <c r="N1693" s="310"/>
      <c r="O1693" s="311"/>
      <c r="P1693" s="312">
        <f>SUM(D1693:O1693)</f>
        <v>0</v>
      </c>
      <c r="Q1693" s="294"/>
      <c r="R1693" s="488"/>
      <c r="S1693" s="488"/>
    </row>
    <row r="1694" spans="2:24" ht="18.75" customHeight="1">
      <c r="B1694" s="292"/>
      <c r="C1694" s="313" t="s">
        <v>196</v>
      </c>
      <c r="D1694" s="155"/>
      <c r="E1694" s="155"/>
      <c r="F1694" s="155"/>
      <c r="G1694" s="155"/>
      <c r="H1694" s="155"/>
      <c r="I1694" s="155"/>
      <c r="J1694" s="155"/>
      <c r="K1694" s="155"/>
      <c r="L1694" s="155"/>
      <c r="M1694" s="155"/>
      <c r="N1694" s="155"/>
      <c r="O1694" s="156"/>
      <c r="P1694" s="312">
        <f t="shared" ref="P1694:P1703" si="210">SUM(D1694:O1694)</f>
        <v>0</v>
      </c>
      <c r="Q1694" s="294"/>
      <c r="R1694" s="488"/>
      <c r="S1694" s="488"/>
    </row>
    <row r="1695" spans="2:24" ht="18.75" customHeight="1">
      <c r="B1695" s="292"/>
      <c r="C1695" s="314" t="s">
        <v>223</v>
      </c>
      <c r="D1695" s="310"/>
      <c r="E1695" s="310"/>
      <c r="F1695" s="310"/>
      <c r="G1695" s="310"/>
      <c r="H1695" s="310"/>
      <c r="I1695" s="310"/>
      <c r="J1695" s="310"/>
      <c r="K1695" s="310"/>
      <c r="L1695" s="310"/>
      <c r="M1695" s="310"/>
      <c r="N1695" s="310"/>
      <c r="O1695" s="311"/>
      <c r="P1695" s="312">
        <f t="shared" si="210"/>
        <v>0</v>
      </c>
      <c r="Q1695" s="294"/>
      <c r="R1695" s="488"/>
      <c r="S1695" s="488"/>
    </row>
    <row r="1696" spans="2:24" ht="18.75" customHeight="1">
      <c r="B1696" s="292"/>
      <c r="C1696" s="313" t="s">
        <v>206</v>
      </c>
      <c r="D1696" s="315"/>
      <c r="E1696" s="315"/>
      <c r="F1696" s="315"/>
      <c r="G1696" s="315"/>
      <c r="H1696" s="315"/>
      <c r="I1696" s="315"/>
      <c r="J1696" s="315"/>
      <c r="K1696" s="315"/>
      <c r="L1696" s="315"/>
      <c r="M1696" s="315"/>
      <c r="N1696" s="315"/>
      <c r="O1696" s="316"/>
      <c r="P1696" s="312">
        <f t="shared" si="210"/>
        <v>0</v>
      </c>
      <c r="Q1696" s="294"/>
      <c r="R1696" s="488"/>
      <c r="S1696" s="488"/>
    </row>
    <row r="1697" spans="2:20" ht="18.75" customHeight="1">
      <c r="B1697" s="292"/>
      <c r="C1697" s="313" t="s">
        <v>207</v>
      </c>
      <c r="D1697" s="315"/>
      <c r="E1697" s="315"/>
      <c r="F1697" s="315"/>
      <c r="G1697" s="315"/>
      <c r="H1697" s="315"/>
      <c r="I1697" s="315"/>
      <c r="J1697" s="315"/>
      <c r="K1697" s="315"/>
      <c r="L1697" s="315"/>
      <c r="M1697" s="315"/>
      <c r="N1697" s="315"/>
      <c r="O1697" s="316"/>
      <c r="P1697" s="312">
        <f t="shared" si="210"/>
        <v>0</v>
      </c>
      <c r="Q1697" s="294"/>
      <c r="R1697" s="488"/>
      <c r="S1697" s="488"/>
    </row>
    <row r="1698" spans="2:20" ht="18.75" customHeight="1">
      <c r="B1698" s="292"/>
      <c r="C1698" s="313" t="s">
        <v>209</v>
      </c>
      <c r="D1698" s="315"/>
      <c r="E1698" s="315"/>
      <c r="F1698" s="315"/>
      <c r="G1698" s="315"/>
      <c r="H1698" s="315"/>
      <c r="I1698" s="315"/>
      <c r="J1698" s="315"/>
      <c r="K1698" s="315"/>
      <c r="L1698" s="315"/>
      <c r="M1698" s="315"/>
      <c r="N1698" s="315"/>
      <c r="O1698" s="316"/>
      <c r="P1698" s="312">
        <f t="shared" si="210"/>
        <v>0</v>
      </c>
      <c r="Q1698" s="294"/>
      <c r="R1698" s="488"/>
      <c r="S1698" s="488"/>
    </row>
    <row r="1699" spans="2:20" ht="18.75" customHeight="1">
      <c r="B1699" s="292"/>
      <c r="C1699" s="313" t="s">
        <v>210</v>
      </c>
      <c r="D1699" s="315"/>
      <c r="E1699" s="315"/>
      <c r="F1699" s="315"/>
      <c r="G1699" s="315"/>
      <c r="H1699" s="315"/>
      <c r="I1699" s="315"/>
      <c r="J1699" s="315"/>
      <c r="K1699" s="315"/>
      <c r="L1699" s="315"/>
      <c r="M1699" s="315"/>
      <c r="N1699" s="315"/>
      <c r="O1699" s="316"/>
      <c r="P1699" s="312">
        <f t="shared" si="210"/>
        <v>0</v>
      </c>
      <c r="Q1699" s="294"/>
      <c r="R1699" s="488"/>
      <c r="S1699" s="488"/>
    </row>
    <row r="1700" spans="2:20" ht="18.75" customHeight="1">
      <c r="B1700" s="292"/>
      <c r="C1700" s="313" t="s">
        <v>211</v>
      </c>
      <c r="D1700" s="315"/>
      <c r="E1700" s="315"/>
      <c r="F1700" s="315"/>
      <c r="G1700" s="315"/>
      <c r="H1700" s="315"/>
      <c r="I1700" s="315"/>
      <c r="J1700" s="315"/>
      <c r="K1700" s="315"/>
      <c r="L1700" s="315"/>
      <c r="M1700" s="315"/>
      <c r="N1700" s="315"/>
      <c r="O1700" s="316"/>
      <c r="P1700" s="312">
        <f t="shared" si="210"/>
        <v>0</v>
      </c>
      <c r="Q1700" s="294"/>
      <c r="R1700" s="488"/>
      <c r="S1700" s="488"/>
    </row>
    <row r="1701" spans="2:20" ht="18.75" customHeight="1">
      <c r="B1701" s="292"/>
      <c r="C1701" s="313" t="s">
        <v>212</v>
      </c>
      <c r="D1701" s="315"/>
      <c r="E1701" s="315"/>
      <c r="F1701" s="315"/>
      <c r="G1701" s="315"/>
      <c r="H1701" s="315"/>
      <c r="I1701" s="315"/>
      <c r="J1701" s="315"/>
      <c r="K1701" s="315"/>
      <c r="L1701" s="315"/>
      <c r="M1701" s="315"/>
      <c r="N1701" s="315"/>
      <c r="O1701" s="316"/>
      <c r="P1701" s="312">
        <f t="shared" si="210"/>
        <v>0</v>
      </c>
      <c r="Q1701" s="294"/>
      <c r="R1701" s="488"/>
      <c r="S1701" s="488"/>
    </row>
    <row r="1702" spans="2:20" ht="18.75" customHeight="1">
      <c r="B1702" s="292"/>
      <c r="C1702" s="317" t="s">
        <v>224</v>
      </c>
      <c r="D1702" s="318"/>
      <c r="E1702" s="318"/>
      <c r="F1702" s="318"/>
      <c r="G1702" s="318"/>
      <c r="H1702" s="318"/>
      <c r="I1702" s="318"/>
      <c r="J1702" s="318"/>
      <c r="K1702" s="318"/>
      <c r="L1702" s="318"/>
      <c r="M1702" s="318"/>
      <c r="N1702" s="318"/>
      <c r="O1702" s="319"/>
      <c r="P1702" s="320">
        <f t="shared" si="210"/>
        <v>0</v>
      </c>
      <c r="Q1702" s="294"/>
      <c r="R1702" s="489"/>
      <c r="S1702" s="489"/>
    </row>
    <row r="1703" spans="2:20" ht="18.75" customHeight="1">
      <c r="B1703" s="292"/>
      <c r="C1703" s="321" t="s">
        <v>216</v>
      </c>
      <c r="D1703" s="322">
        <f>SUBTOTAL(9,D1693:D1702)</f>
        <v>0</v>
      </c>
      <c r="E1703" s="322">
        <f t="shared" ref="E1703:O1703" si="211">SUBTOTAL(9,E1693:E1702)</f>
        <v>0</v>
      </c>
      <c r="F1703" s="322">
        <f t="shared" si="211"/>
        <v>0</v>
      </c>
      <c r="G1703" s="322">
        <f t="shared" si="211"/>
        <v>0</v>
      </c>
      <c r="H1703" s="322">
        <f t="shared" si="211"/>
        <v>0</v>
      </c>
      <c r="I1703" s="322">
        <f t="shared" si="211"/>
        <v>0</v>
      </c>
      <c r="J1703" s="322">
        <f t="shared" si="211"/>
        <v>0</v>
      </c>
      <c r="K1703" s="322">
        <f t="shared" si="211"/>
        <v>0</v>
      </c>
      <c r="L1703" s="322">
        <f t="shared" si="211"/>
        <v>0</v>
      </c>
      <c r="M1703" s="322">
        <f t="shared" si="211"/>
        <v>0</v>
      </c>
      <c r="N1703" s="322">
        <f t="shared" si="211"/>
        <v>0</v>
      </c>
      <c r="O1703" s="323">
        <f t="shared" si="211"/>
        <v>0</v>
      </c>
      <c r="P1703" s="324">
        <f t="shared" si="210"/>
        <v>0</v>
      </c>
      <c r="Q1703" s="294"/>
      <c r="R1703" s="490"/>
      <c r="S1703" s="490"/>
    </row>
    <row r="1704" spans="2:20" ht="6" customHeight="1">
      <c r="B1704" s="292"/>
      <c r="C1704" s="294"/>
      <c r="D1704" s="294"/>
      <c r="E1704" s="294"/>
      <c r="F1704" s="294"/>
      <c r="G1704" s="294"/>
      <c r="H1704" s="294"/>
      <c r="I1704" s="294"/>
      <c r="J1704" s="294"/>
      <c r="K1704" s="294"/>
      <c r="L1704" s="294"/>
      <c r="M1704" s="294"/>
      <c r="N1704" s="294"/>
      <c r="O1704" s="294"/>
      <c r="P1704" s="294"/>
      <c r="Q1704" s="294"/>
      <c r="R1704" s="325"/>
      <c r="S1704" s="325"/>
    </row>
    <row r="1705" spans="2:20" ht="18.75" customHeight="1">
      <c r="B1705" s="326"/>
      <c r="C1705" s="313" t="s">
        <v>217</v>
      </c>
      <c r="D1705" s="327"/>
      <c r="E1705" s="327"/>
      <c r="F1705" s="327"/>
      <c r="G1705" s="327"/>
      <c r="H1705" s="327"/>
      <c r="I1705" s="327"/>
      <c r="J1705" s="327"/>
      <c r="K1705" s="327"/>
      <c r="L1705" s="327"/>
      <c r="M1705" s="327"/>
      <c r="N1705" s="327"/>
      <c r="O1705" s="328"/>
      <c r="P1705" s="329">
        <f t="shared" ref="P1705:P1706" si="212">SUM(D1705:O1705)</f>
        <v>0</v>
      </c>
      <c r="Q1705" s="294"/>
      <c r="R1705" s="488"/>
      <c r="S1705" s="488"/>
    </row>
    <row r="1706" spans="2:20" ht="18.75" customHeight="1">
      <c r="B1706" s="326"/>
      <c r="C1706" s="313" t="s">
        <v>218</v>
      </c>
      <c r="D1706" s="327"/>
      <c r="E1706" s="327"/>
      <c r="F1706" s="327"/>
      <c r="G1706" s="327"/>
      <c r="H1706" s="327"/>
      <c r="I1706" s="327"/>
      <c r="J1706" s="327"/>
      <c r="K1706" s="327"/>
      <c r="L1706" s="327"/>
      <c r="M1706" s="327"/>
      <c r="N1706" s="330"/>
      <c r="O1706" s="331"/>
      <c r="P1706" s="332">
        <f t="shared" si="212"/>
        <v>0</v>
      </c>
      <c r="Q1706" s="294"/>
      <c r="R1706" s="489"/>
      <c r="S1706" s="489"/>
    </row>
    <row r="1707" spans="2:20" s="308" customFormat="1" ht="18.75" customHeight="1">
      <c r="B1707" s="301"/>
      <c r="C1707" s="333"/>
      <c r="D1707" s="334"/>
      <c r="E1707" s="334"/>
      <c r="F1707" s="334"/>
      <c r="G1707" s="334"/>
      <c r="H1707" s="334"/>
      <c r="I1707" s="334"/>
      <c r="J1707" s="334"/>
      <c r="K1707" s="334"/>
      <c r="L1707" s="334"/>
      <c r="M1707" s="334"/>
      <c r="N1707" s="491" t="s">
        <v>219</v>
      </c>
      <c r="O1707" s="491"/>
      <c r="P1707" s="335">
        <f>ROUND(IF(P1705*P1706=0,0,P1703/P1705*P1706),2)</f>
        <v>0</v>
      </c>
      <c r="Q1707" s="306"/>
      <c r="R1707" s="492"/>
      <c r="S1707" s="492"/>
      <c r="T1707" s="307"/>
    </row>
    <row r="1708" spans="2:20" ht="30" customHeight="1">
      <c r="C1708" s="294"/>
      <c r="D1708" s="294"/>
      <c r="E1708" s="294"/>
      <c r="F1708" s="294"/>
      <c r="G1708" s="294"/>
      <c r="H1708" s="294"/>
      <c r="I1708" s="294"/>
      <c r="J1708" s="294"/>
      <c r="K1708" s="294"/>
      <c r="L1708" s="294"/>
      <c r="M1708" s="294"/>
      <c r="N1708" s="294"/>
      <c r="O1708" s="294"/>
      <c r="P1708" s="294"/>
      <c r="Q1708" s="294"/>
      <c r="R1708" s="294"/>
      <c r="S1708" s="294"/>
    </row>
    <row r="1709" spans="2:20" ht="18.75" customHeight="1">
      <c r="B1709" s="292"/>
      <c r="C1709" s="293" t="s">
        <v>183</v>
      </c>
      <c r="D1709" s="495"/>
      <c r="E1709" s="495"/>
      <c r="F1709" s="495"/>
      <c r="G1709" s="495"/>
      <c r="H1709" s="495"/>
      <c r="I1709" s="495"/>
      <c r="J1709" s="294"/>
      <c r="K1709" s="294"/>
      <c r="L1709" s="295"/>
      <c r="M1709" s="294"/>
      <c r="N1709" s="294"/>
      <c r="O1709" s="294"/>
      <c r="P1709" s="296"/>
      <c r="Q1709" s="294"/>
      <c r="R1709" s="296"/>
      <c r="S1709" s="296"/>
    </row>
    <row r="1710" spans="2:20" ht="18.75" customHeight="1">
      <c r="B1710" s="292"/>
      <c r="C1710" s="297" t="s">
        <v>184</v>
      </c>
      <c r="D1710" s="488"/>
      <c r="E1710" s="488"/>
      <c r="F1710" s="488"/>
      <c r="G1710" s="488"/>
      <c r="H1710" s="488"/>
      <c r="I1710" s="488"/>
      <c r="J1710" s="294"/>
      <c r="K1710" s="291"/>
      <c r="L1710" s="291"/>
      <c r="M1710" s="291"/>
      <c r="N1710" s="291"/>
      <c r="O1710" s="291"/>
      <c r="P1710" s="291"/>
      <c r="Q1710" s="294"/>
      <c r="R1710" s="496" t="s">
        <v>185</v>
      </c>
      <c r="S1710" s="496"/>
    </row>
    <row r="1711" spans="2:20" ht="18.75" customHeight="1">
      <c r="B1711" s="292"/>
      <c r="C1711" s="297" t="s">
        <v>8</v>
      </c>
      <c r="D1711" s="488"/>
      <c r="E1711" s="488"/>
      <c r="F1711" s="488"/>
      <c r="G1711" s="488"/>
      <c r="H1711" s="488"/>
      <c r="I1711" s="488"/>
      <c r="J1711" s="294"/>
      <c r="K1711" s="291"/>
      <c r="L1711" s="291"/>
      <c r="M1711" s="291"/>
      <c r="N1711" s="291"/>
      <c r="O1711" s="291"/>
      <c r="P1711" s="291"/>
      <c r="Q1711" s="294"/>
      <c r="R1711" s="298" t="s">
        <v>189</v>
      </c>
      <c r="S1711" s="299"/>
    </row>
    <row r="1712" spans="2:20" ht="18.75" customHeight="1">
      <c r="B1712" s="292"/>
      <c r="C1712" s="300" t="s">
        <v>172</v>
      </c>
      <c r="D1712" s="488"/>
      <c r="E1712" s="488"/>
      <c r="F1712" s="488"/>
      <c r="G1712" s="488"/>
      <c r="H1712" s="488"/>
      <c r="I1712" s="488"/>
      <c r="J1712" s="294"/>
      <c r="K1712" s="291"/>
      <c r="L1712" s="291"/>
      <c r="M1712" s="291"/>
      <c r="N1712" s="291"/>
      <c r="O1712" s="291"/>
      <c r="P1712" s="291"/>
      <c r="Q1712" s="294"/>
      <c r="R1712" s="298" t="s">
        <v>191</v>
      </c>
      <c r="S1712" s="299"/>
    </row>
    <row r="1713" spans="2:24" ht="18.75" customHeight="1">
      <c r="B1713" s="292"/>
      <c r="C1713" s="300" t="s">
        <v>193</v>
      </c>
      <c r="D1713" s="493"/>
      <c r="E1713" s="493"/>
      <c r="F1713" s="493"/>
      <c r="G1713" s="493"/>
      <c r="H1713" s="493"/>
      <c r="I1713" s="493"/>
      <c r="J1713" s="294"/>
      <c r="K1713" s="294"/>
      <c r="L1713" s="295"/>
      <c r="M1713" s="294"/>
      <c r="N1713" s="294"/>
      <c r="O1713" s="294"/>
      <c r="P1713" s="296"/>
      <c r="Q1713" s="294"/>
      <c r="R1713" s="298" t="s">
        <v>221</v>
      </c>
      <c r="S1713" s="299"/>
    </row>
    <row r="1714" spans="2:24" ht="12" customHeight="1">
      <c r="B1714" s="292"/>
      <c r="C1714" s="294"/>
      <c r="D1714" s="294"/>
      <c r="E1714" s="294"/>
      <c r="F1714" s="294"/>
      <c r="G1714" s="294"/>
      <c r="H1714" s="294"/>
      <c r="I1714" s="294"/>
      <c r="J1714" s="294"/>
      <c r="K1714" s="294"/>
      <c r="L1714" s="294"/>
      <c r="M1714" s="294"/>
      <c r="N1714" s="294"/>
      <c r="O1714" s="294"/>
      <c r="P1714" s="294"/>
      <c r="Q1714" s="294"/>
      <c r="R1714" s="294"/>
      <c r="S1714" s="294"/>
    </row>
    <row r="1715" spans="2:24" s="308" customFormat="1" ht="18.75" customHeight="1">
      <c r="B1715" s="301"/>
      <c r="C1715" s="302" t="s">
        <v>187</v>
      </c>
      <c r="D1715" s="303"/>
      <c r="E1715" s="303"/>
      <c r="F1715" s="303"/>
      <c r="G1715" s="303"/>
      <c r="H1715" s="303"/>
      <c r="I1715" s="303"/>
      <c r="J1715" s="303"/>
      <c r="K1715" s="303"/>
      <c r="L1715" s="303"/>
      <c r="M1715" s="303"/>
      <c r="N1715" s="303"/>
      <c r="O1715" s="304"/>
      <c r="P1715" s="305" t="s">
        <v>188</v>
      </c>
      <c r="Q1715" s="306"/>
      <c r="R1715" s="494" t="s">
        <v>194</v>
      </c>
      <c r="S1715" s="494"/>
      <c r="T1715" s="307"/>
      <c r="V1715" s="288"/>
      <c r="W1715" s="288"/>
      <c r="X1715" s="288"/>
    </row>
    <row r="1716" spans="2:24" ht="6" customHeight="1">
      <c r="B1716" s="292"/>
      <c r="C1716" s="294"/>
      <c r="D1716" s="294"/>
      <c r="E1716" s="294"/>
      <c r="F1716" s="294"/>
      <c r="G1716" s="294"/>
      <c r="H1716" s="294"/>
      <c r="I1716" s="294"/>
      <c r="J1716" s="294"/>
      <c r="K1716" s="294"/>
      <c r="L1716" s="294"/>
      <c r="M1716" s="294"/>
      <c r="N1716" s="294"/>
      <c r="O1716" s="294"/>
      <c r="P1716" s="294"/>
      <c r="Q1716" s="294"/>
      <c r="R1716" s="294"/>
      <c r="S1716" s="294"/>
    </row>
    <row r="1717" spans="2:24" ht="18.75" customHeight="1">
      <c r="B1717" s="292"/>
      <c r="C1717" s="309" t="s">
        <v>222</v>
      </c>
      <c r="D1717" s="310"/>
      <c r="E1717" s="310"/>
      <c r="F1717" s="310"/>
      <c r="G1717" s="310"/>
      <c r="H1717" s="310"/>
      <c r="I1717" s="310"/>
      <c r="J1717" s="310"/>
      <c r="K1717" s="310"/>
      <c r="L1717" s="310"/>
      <c r="M1717" s="310"/>
      <c r="N1717" s="310"/>
      <c r="O1717" s="311"/>
      <c r="P1717" s="312">
        <f>SUM(D1717:O1717)</f>
        <v>0</v>
      </c>
      <c r="Q1717" s="294"/>
      <c r="R1717" s="488"/>
      <c r="S1717" s="488"/>
    </row>
    <row r="1718" spans="2:24" ht="18.75" customHeight="1">
      <c r="B1718" s="292"/>
      <c r="C1718" s="313" t="s">
        <v>196</v>
      </c>
      <c r="D1718" s="155"/>
      <c r="E1718" s="155"/>
      <c r="F1718" s="155"/>
      <c r="G1718" s="155"/>
      <c r="H1718" s="155"/>
      <c r="I1718" s="155"/>
      <c r="J1718" s="155"/>
      <c r="K1718" s="155"/>
      <c r="L1718" s="155"/>
      <c r="M1718" s="155"/>
      <c r="N1718" s="155"/>
      <c r="O1718" s="156"/>
      <c r="P1718" s="312">
        <f t="shared" ref="P1718:P1727" si="213">SUM(D1718:O1718)</f>
        <v>0</v>
      </c>
      <c r="Q1718" s="294"/>
      <c r="R1718" s="488"/>
      <c r="S1718" s="488"/>
    </row>
    <row r="1719" spans="2:24" ht="18.75" customHeight="1">
      <c r="B1719" s="292"/>
      <c r="C1719" s="314" t="s">
        <v>223</v>
      </c>
      <c r="D1719" s="310"/>
      <c r="E1719" s="310"/>
      <c r="F1719" s="310"/>
      <c r="G1719" s="310"/>
      <c r="H1719" s="310"/>
      <c r="I1719" s="310"/>
      <c r="J1719" s="310"/>
      <c r="K1719" s="310"/>
      <c r="L1719" s="310"/>
      <c r="M1719" s="310"/>
      <c r="N1719" s="310"/>
      <c r="O1719" s="311"/>
      <c r="P1719" s="312">
        <f t="shared" si="213"/>
        <v>0</v>
      </c>
      <c r="Q1719" s="294"/>
      <c r="R1719" s="488"/>
      <c r="S1719" s="488"/>
    </row>
    <row r="1720" spans="2:24" ht="18.75" customHeight="1">
      <c r="B1720" s="292"/>
      <c r="C1720" s="313" t="s">
        <v>206</v>
      </c>
      <c r="D1720" s="315"/>
      <c r="E1720" s="315"/>
      <c r="F1720" s="315"/>
      <c r="G1720" s="315"/>
      <c r="H1720" s="315"/>
      <c r="I1720" s="315"/>
      <c r="J1720" s="315"/>
      <c r="K1720" s="315"/>
      <c r="L1720" s="315"/>
      <c r="M1720" s="315"/>
      <c r="N1720" s="315"/>
      <c r="O1720" s="316"/>
      <c r="P1720" s="312">
        <f t="shared" si="213"/>
        <v>0</v>
      </c>
      <c r="Q1720" s="294"/>
      <c r="R1720" s="488"/>
      <c r="S1720" s="488"/>
    </row>
    <row r="1721" spans="2:24" ht="18.75" customHeight="1">
      <c r="B1721" s="292"/>
      <c r="C1721" s="313" t="s">
        <v>207</v>
      </c>
      <c r="D1721" s="315"/>
      <c r="E1721" s="315"/>
      <c r="F1721" s="315"/>
      <c r="G1721" s="315"/>
      <c r="H1721" s="315"/>
      <c r="I1721" s="315"/>
      <c r="J1721" s="315"/>
      <c r="K1721" s="315"/>
      <c r="L1721" s="315"/>
      <c r="M1721" s="315"/>
      <c r="N1721" s="315"/>
      <c r="O1721" s="316"/>
      <c r="P1721" s="312">
        <f t="shared" si="213"/>
        <v>0</v>
      </c>
      <c r="Q1721" s="294"/>
      <c r="R1721" s="488"/>
      <c r="S1721" s="488"/>
    </row>
    <row r="1722" spans="2:24" ht="18.75" customHeight="1">
      <c r="B1722" s="292"/>
      <c r="C1722" s="313" t="s">
        <v>209</v>
      </c>
      <c r="D1722" s="315"/>
      <c r="E1722" s="315"/>
      <c r="F1722" s="315"/>
      <c r="G1722" s="315"/>
      <c r="H1722" s="315"/>
      <c r="I1722" s="315"/>
      <c r="J1722" s="315"/>
      <c r="K1722" s="315"/>
      <c r="L1722" s="315"/>
      <c r="M1722" s="315"/>
      <c r="N1722" s="315"/>
      <c r="O1722" s="316"/>
      <c r="P1722" s="312">
        <f t="shared" si="213"/>
        <v>0</v>
      </c>
      <c r="Q1722" s="294"/>
      <c r="R1722" s="488"/>
      <c r="S1722" s="488"/>
    </row>
    <row r="1723" spans="2:24" ht="18.75" customHeight="1">
      <c r="B1723" s="292"/>
      <c r="C1723" s="313" t="s">
        <v>210</v>
      </c>
      <c r="D1723" s="315"/>
      <c r="E1723" s="315"/>
      <c r="F1723" s="315"/>
      <c r="G1723" s="315"/>
      <c r="H1723" s="315"/>
      <c r="I1723" s="315"/>
      <c r="J1723" s="315"/>
      <c r="K1723" s="315"/>
      <c r="L1723" s="315"/>
      <c r="M1723" s="315"/>
      <c r="N1723" s="315"/>
      <c r="O1723" s="316"/>
      <c r="P1723" s="312">
        <f t="shared" si="213"/>
        <v>0</v>
      </c>
      <c r="Q1723" s="294"/>
      <c r="R1723" s="488"/>
      <c r="S1723" s="488"/>
    </row>
    <row r="1724" spans="2:24" ht="18.75" customHeight="1">
      <c r="B1724" s="292"/>
      <c r="C1724" s="313" t="s">
        <v>211</v>
      </c>
      <c r="D1724" s="315"/>
      <c r="E1724" s="315"/>
      <c r="F1724" s="315"/>
      <c r="G1724" s="315"/>
      <c r="H1724" s="315"/>
      <c r="I1724" s="315"/>
      <c r="J1724" s="315"/>
      <c r="K1724" s="315"/>
      <c r="L1724" s="315"/>
      <c r="M1724" s="315"/>
      <c r="N1724" s="315"/>
      <c r="O1724" s="316"/>
      <c r="P1724" s="312">
        <f t="shared" si="213"/>
        <v>0</v>
      </c>
      <c r="Q1724" s="294"/>
      <c r="R1724" s="488"/>
      <c r="S1724" s="488"/>
    </row>
    <row r="1725" spans="2:24" ht="18.75" customHeight="1">
      <c r="B1725" s="292"/>
      <c r="C1725" s="313" t="s">
        <v>212</v>
      </c>
      <c r="D1725" s="315"/>
      <c r="E1725" s="315"/>
      <c r="F1725" s="315"/>
      <c r="G1725" s="315"/>
      <c r="H1725" s="315"/>
      <c r="I1725" s="315"/>
      <c r="J1725" s="315"/>
      <c r="K1725" s="315"/>
      <c r="L1725" s="315"/>
      <c r="M1725" s="315"/>
      <c r="N1725" s="315"/>
      <c r="O1725" s="316"/>
      <c r="P1725" s="312">
        <f t="shared" si="213"/>
        <v>0</v>
      </c>
      <c r="Q1725" s="294"/>
      <c r="R1725" s="488"/>
      <c r="S1725" s="488"/>
    </row>
    <row r="1726" spans="2:24" ht="18.75" customHeight="1">
      <c r="B1726" s="292"/>
      <c r="C1726" s="317" t="s">
        <v>224</v>
      </c>
      <c r="D1726" s="318"/>
      <c r="E1726" s="318"/>
      <c r="F1726" s="318"/>
      <c r="G1726" s="318"/>
      <c r="H1726" s="318"/>
      <c r="I1726" s="318"/>
      <c r="J1726" s="318"/>
      <c r="K1726" s="318"/>
      <c r="L1726" s="318"/>
      <c r="M1726" s="318"/>
      <c r="N1726" s="318"/>
      <c r="O1726" s="319"/>
      <c r="P1726" s="320">
        <f t="shared" si="213"/>
        <v>0</v>
      </c>
      <c r="Q1726" s="294"/>
      <c r="R1726" s="489"/>
      <c r="S1726" s="489"/>
    </row>
    <row r="1727" spans="2:24" ht="18.75" customHeight="1">
      <c r="B1727" s="292"/>
      <c r="C1727" s="321" t="s">
        <v>216</v>
      </c>
      <c r="D1727" s="322">
        <f>SUBTOTAL(9,D1717:D1726)</f>
        <v>0</v>
      </c>
      <c r="E1727" s="322">
        <f t="shared" ref="E1727:O1727" si="214">SUBTOTAL(9,E1717:E1726)</f>
        <v>0</v>
      </c>
      <c r="F1727" s="322">
        <f t="shared" si="214"/>
        <v>0</v>
      </c>
      <c r="G1727" s="322">
        <f t="shared" si="214"/>
        <v>0</v>
      </c>
      <c r="H1727" s="322">
        <f t="shared" si="214"/>
        <v>0</v>
      </c>
      <c r="I1727" s="322">
        <f t="shared" si="214"/>
        <v>0</v>
      </c>
      <c r="J1727" s="322">
        <f t="shared" si="214"/>
        <v>0</v>
      </c>
      <c r="K1727" s="322">
        <f t="shared" si="214"/>
        <v>0</v>
      </c>
      <c r="L1727" s="322">
        <f t="shared" si="214"/>
        <v>0</v>
      </c>
      <c r="M1727" s="322">
        <f t="shared" si="214"/>
        <v>0</v>
      </c>
      <c r="N1727" s="322">
        <f t="shared" si="214"/>
        <v>0</v>
      </c>
      <c r="O1727" s="323">
        <f t="shared" si="214"/>
        <v>0</v>
      </c>
      <c r="P1727" s="324">
        <f t="shared" si="213"/>
        <v>0</v>
      </c>
      <c r="Q1727" s="294"/>
      <c r="R1727" s="490"/>
      <c r="S1727" s="490"/>
    </row>
    <row r="1728" spans="2:24" ht="6" customHeight="1">
      <c r="B1728" s="292"/>
      <c r="C1728" s="294"/>
      <c r="D1728" s="294"/>
      <c r="E1728" s="294"/>
      <c r="F1728" s="294"/>
      <c r="G1728" s="294"/>
      <c r="H1728" s="294"/>
      <c r="I1728" s="294"/>
      <c r="J1728" s="294"/>
      <c r="K1728" s="294"/>
      <c r="L1728" s="294"/>
      <c r="M1728" s="294"/>
      <c r="N1728" s="294"/>
      <c r="O1728" s="294"/>
      <c r="P1728" s="294"/>
      <c r="Q1728" s="294"/>
      <c r="R1728" s="325"/>
      <c r="S1728" s="325"/>
    </row>
    <row r="1729" spans="2:24" ht="18.75" customHeight="1">
      <c r="B1729" s="326"/>
      <c r="C1729" s="313" t="s">
        <v>217</v>
      </c>
      <c r="D1729" s="327"/>
      <c r="E1729" s="327"/>
      <c r="F1729" s="327"/>
      <c r="G1729" s="327"/>
      <c r="H1729" s="327"/>
      <c r="I1729" s="327"/>
      <c r="J1729" s="327"/>
      <c r="K1729" s="327"/>
      <c r="L1729" s="327"/>
      <c r="M1729" s="327"/>
      <c r="N1729" s="327"/>
      <c r="O1729" s="328"/>
      <c r="P1729" s="329">
        <f t="shared" ref="P1729:P1730" si="215">SUM(D1729:O1729)</f>
        <v>0</v>
      </c>
      <c r="Q1729" s="294"/>
      <c r="R1729" s="488"/>
      <c r="S1729" s="488"/>
    </row>
    <row r="1730" spans="2:24" ht="18.75" customHeight="1">
      <c r="B1730" s="326"/>
      <c r="C1730" s="313" t="s">
        <v>218</v>
      </c>
      <c r="D1730" s="327"/>
      <c r="E1730" s="327"/>
      <c r="F1730" s="327"/>
      <c r="G1730" s="327"/>
      <c r="H1730" s="327"/>
      <c r="I1730" s="327"/>
      <c r="J1730" s="327"/>
      <c r="K1730" s="327"/>
      <c r="L1730" s="327"/>
      <c r="M1730" s="327"/>
      <c r="N1730" s="330"/>
      <c r="O1730" s="331"/>
      <c r="P1730" s="332">
        <f t="shared" si="215"/>
        <v>0</v>
      </c>
      <c r="Q1730" s="294"/>
      <c r="R1730" s="489"/>
      <c r="S1730" s="489"/>
    </row>
    <row r="1731" spans="2:24" s="308" customFormat="1" ht="18.75" customHeight="1">
      <c r="B1731" s="301"/>
      <c r="C1731" s="333"/>
      <c r="D1731" s="334"/>
      <c r="E1731" s="334"/>
      <c r="F1731" s="334"/>
      <c r="G1731" s="334"/>
      <c r="H1731" s="334"/>
      <c r="I1731" s="334"/>
      <c r="J1731" s="334"/>
      <c r="K1731" s="334"/>
      <c r="L1731" s="334"/>
      <c r="M1731" s="334"/>
      <c r="N1731" s="491" t="s">
        <v>219</v>
      </c>
      <c r="O1731" s="491"/>
      <c r="P1731" s="335">
        <f>ROUND(IF(P1729*P1730=0,0,P1727/P1729*P1730),2)</f>
        <v>0</v>
      </c>
      <c r="Q1731" s="306"/>
      <c r="R1731" s="492"/>
      <c r="S1731" s="492"/>
      <c r="T1731" s="307"/>
    </row>
    <row r="1732" spans="2:24" ht="30" customHeight="1">
      <c r="C1732" s="294"/>
      <c r="D1732" s="294"/>
      <c r="E1732" s="294"/>
      <c r="F1732" s="294"/>
      <c r="G1732" s="294"/>
      <c r="H1732" s="294"/>
      <c r="I1732" s="294"/>
      <c r="J1732" s="294"/>
      <c r="K1732" s="294"/>
      <c r="L1732" s="294"/>
      <c r="M1732" s="294"/>
      <c r="N1732" s="294"/>
      <c r="O1732" s="294"/>
      <c r="P1732" s="294"/>
      <c r="Q1732" s="294"/>
      <c r="R1732" s="294"/>
      <c r="S1732" s="294"/>
    </row>
    <row r="1733" spans="2:24" ht="18.75" customHeight="1">
      <c r="B1733" s="292"/>
      <c r="C1733" s="293" t="s">
        <v>183</v>
      </c>
      <c r="D1733" s="495"/>
      <c r="E1733" s="495"/>
      <c r="F1733" s="495"/>
      <c r="G1733" s="495"/>
      <c r="H1733" s="495"/>
      <c r="I1733" s="495"/>
      <c r="J1733" s="294"/>
      <c r="K1733" s="294"/>
      <c r="L1733" s="295"/>
      <c r="M1733" s="294"/>
      <c r="N1733" s="294"/>
      <c r="O1733" s="294"/>
      <c r="P1733" s="296"/>
      <c r="Q1733" s="294"/>
      <c r="R1733" s="296"/>
      <c r="S1733" s="296"/>
    </row>
    <row r="1734" spans="2:24" ht="18.75" customHeight="1">
      <c r="B1734" s="292"/>
      <c r="C1734" s="297" t="s">
        <v>184</v>
      </c>
      <c r="D1734" s="488"/>
      <c r="E1734" s="488"/>
      <c r="F1734" s="488"/>
      <c r="G1734" s="488"/>
      <c r="H1734" s="488"/>
      <c r="I1734" s="488"/>
      <c r="J1734" s="294"/>
      <c r="K1734" s="291"/>
      <c r="L1734" s="291"/>
      <c r="M1734" s="291"/>
      <c r="N1734" s="291"/>
      <c r="O1734" s="291"/>
      <c r="P1734" s="291"/>
      <c r="Q1734" s="294"/>
      <c r="R1734" s="496" t="s">
        <v>185</v>
      </c>
      <c r="S1734" s="496"/>
    </row>
    <row r="1735" spans="2:24" ht="18.75" customHeight="1">
      <c r="B1735" s="292"/>
      <c r="C1735" s="297" t="s">
        <v>8</v>
      </c>
      <c r="D1735" s="488"/>
      <c r="E1735" s="488"/>
      <c r="F1735" s="488"/>
      <c r="G1735" s="488"/>
      <c r="H1735" s="488"/>
      <c r="I1735" s="488"/>
      <c r="J1735" s="294"/>
      <c r="K1735" s="291"/>
      <c r="L1735" s="291"/>
      <c r="M1735" s="291"/>
      <c r="N1735" s="291"/>
      <c r="O1735" s="291"/>
      <c r="P1735" s="291"/>
      <c r="Q1735" s="294"/>
      <c r="R1735" s="298" t="s">
        <v>189</v>
      </c>
      <c r="S1735" s="299"/>
    </row>
    <row r="1736" spans="2:24" ht="18.75" customHeight="1">
      <c r="B1736" s="292"/>
      <c r="C1736" s="300" t="s">
        <v>172</v>
      </c>
      <c r="D1736" s="488"/>
      <c r="E1736" s="488"/>
      <c r="F1736" s="488"/>
      <c r="G1736" s="488"/>
      <c r="H1736" s="488"/>
      <c r="I1736" s="488"/>
      <c r="J1736" s="294"/>
      <c r="K1736" s="291"/>
      <c r="L1736" s="291"/>
      <c r="M1736" s="291"/>
      <c r="N1736" s="291"/>
      <c r="O1736" s="291"/>
      <c r="P1736" s="291"/>
      <c r="Q1736" s="294"/>
      <c r="R1736" s="298" t="s">
        <v>191</v>
      </c>
      <c r="S1736" s="299"/>
    </row>
    <row r="1737" spans="2:24" ht="18.75" customHeight="1">
      <c r="B1737" s="292"/>
      <c r="C1737" s="300" t="s">
        <v>193</v>
      </c>
      <c r="D1737" s="493"/>
      <c r="E1737" s="493"/>
      <c r="F1737" s="493"/>
      <c r="G1737" s="493"/>
      <c r="H1737" s="493"/>
      <c r="I1737" s="493"/>
      <c r="J1737" s="294"/>
      <c r="K1737" s="294"/>
      <c r="L1737" s="295"/>
      <c r="M1737" s="294"/>
      <c r="N1737" s="294"/>
      <c r="O1737" s="294"/>
      <c r="P1737" s="296"/>
      <c r="Q1737" s="294"/>
      <c r="R1737" s="298" t="s">
        <v>221</v>
      </c>
      <c r="S1737" s="299"/>
    </row>
    <row r="1738" spans="2:24" ht="12" customHeight="1">
      <c r="B1738" s="292"/>
      <c r="C1738" s="294"/>
      <c r="D1738" s="294"/>
      <c r="E1738" s="294"/>
      <c r="F1738" s="294"/>
      <c r="G1738" s="294"/>
      <c r="H1738" s="294"/>
      <c r="I1738" s="294"/>
      <c r="J1738" s="294"/>
      <c r="K1738" s="294"/>
      <c r="L1738" s="294"/>
      <c r="M1738" s="294"/>
      <c r="N1738" s="294"/>
      <c r="O1738" s="294"/>
      <c r="P1738" s="294"/>
      <c r="Q1738" s="294"/>
      <c r="R1738" s="294"/>
      <c r="S1738" s="294"/>
    </row>
    <row r="1739" spans="2:24" s="308" customFormat="1" ht="18.75" customHeight="1">
      <c r="B1739" s="301"/>
      <c r="C1739" s="302" t="s">
        <v>187</v>
      </c>
      <c r="D1739" s="303"/>
      <c r="E1739" s="303"/>
      <c r="F1739" s="303"/>
      <c r="G1739" s="303"/>
      <c r="H1739" s="303"/>
      <c r="I1739" s="303"/>
      <c r="J1739" s="303"/>
      <c r="K1739" s="303"/>
      <c r="L1739" s="303"/>
      <c r="M1739" s="303"/>
      <c r="N1739" s="303"/>
      <c r="O1739" s="304"/>
      <c r="P1739" s="305" t="s">
        <v>188</v>
      </c>
      <c r="Q1739" s="306"/>
      <c r="R1739" s="494" t="s">
        <v>194</v>
      </c>
      <c r="S1739" s="494"/>
      <c r="T1739" s="307"/>
      <c r="V1739" s="288"/>
      <c r="W1739" s="288"/>
      <c r="X1739" s="288"/>
    </row>
    <row r="1740" spans="2:24" ht="6" customHeight="1">
      <c r="B1740" s="292"/>
      <c r="C1740" s="294"/>
      <c r="D1740" s="294"/>
      <c r="E1740" s="294"/>
      <c r="F1740" s="294"/>
      <c r="G1740" s="294"/>
      <c r="H1740" s="294"/>
      <c r="I1740" s="294"/>
      <c r="J1740" s="294"/>
      <c r="K1740" s="294"/>
      <c r="L1740" s="294"/>
      <c r="M1740" s="294"/>
      <c r="N1740" s="294"/>
      <c r="O1740" s="294"/>
      <c r="P1740" s="294"/>
      <c r="Q1740" s="294"/>
      <c r="R1740" s="294"/>
      <c r="S1740" s="294"/>
    </row>
    <row r="1741" spans="2:24" ht="18.75" customHeight="1">
      <c r="B1741" s="292"/>
      <c r="C1741" s="309" t="s">
        <v>222</v>
      </c>
      <c r="D1741" s="310"/>
      <c r="E1741" s="310"/>
      <c r="F1741" s="310"/>
      <c r="G1741" s="310"/>
      <c r="H1741" s="310"/>
      <c r="I1741" s="310"/>
      <c r="J1741" s="310"/>
      <c r="K1741" s="310"/>
      <c r="L1741" s="310"/>
      <c r="M1741" s="310"/>
      <c r="N1741" s="310"/>
      <c r="O1741" s="311"/>
      <c r="P1741" s="312">
        <f>SUM(D1741:O1741)</f>
        <v>0</v>
      </c>
      <c r="Q1741" s="294"/>
      <c r="R1741" s="488"/>
      <c r="S1741" s="488"/>
    </row>
    <row r="1742" spans="2:24" ht="18.75" customHeight="1">
      <c r="B1742" s="292"/>
      <c r="C1742" s="313" t="s">
        <v>196</v>
      </c>
      <c r="D1742" s="155"/>
      <c r="E1742" s="155"/>
      <c r="F1742" s="155"/>
      <c r="G1742" s="155"/>
      <c r="H1742" s="155"/>
      <c r="I1742" s="155"/>
      <c r="J1742" s="155"/>
      <c r="K1742" s="155"/>
      <c r="L1742" s="155"/>
      <c r="M1742" s="155"/>
      <c r="N1742" s="155"/>
      <c r="O1742" s="156"/>
      <c r="P1742" s="312">
        <f t="shared" ref="P1742:P1751" si="216">SUM(D1742:O1742)</f>
        <v>0</v>
      </c>
      <c r="Q1742" s="294"/>
      <c r="R1742" s="488"/>
      <c r="S1742" s="488"/>
    </row>
    <row r="1743" spans="2:24" ht="18.75" customHeight="1">
      <c r="B1743" s="292"/>
      <c r="C1743" s="314" t="s">
        <v>223</v>
      </c>
      <c r="D1743" s="310"/>
      <c r="E1743" s="310"/>
      <c r="F1743" s="310"/>
      <c r="G1743" s="310"/>
      <c r="H1743" s="310"/>
      <c r="I1743" s="310"/>
      <c r="J1743" s="310"/>
      <c r="K1743" s="310"/>
      <c r="L1743" s="310"/>
      <c r="M1743" s="310"/>
      <c r="N1743" s="310"/>
      <c r="O1743" s="311"/>
      <c r="P1743" s="312">
        <f t="shared" si="216"/>
        <v>0</v>
      </c>
      <c r="Q1743" s="294"/>
      <c r="R1743" s="488"/>
      <c r="S1743" s="488"/>
    </row>
    <row r="1744" spans="2:24" ht="18.75" customHeight="1">
      <c r="B1744" s="292"/>
      <c r="C1744" s="313" t="s">
        <v>206</v>
      </c>
      <c r="D1744" s="315"/>
      <c r="E1744" s="315"/>
      <c r="F1744" s="315"/>
      <c r="G1744" s="315"/>
      <c r="H1744" s="315"/>
      <c r="I1744" s="315"/>
      <c r="J1744" s="315"/>
      <c r="K1744" s="315"/>
      <c r="L1744" s="315"/>
      <c r="M1744" s="315"/>
      <c r="N1744" s="315"/>
      <c r="O1744" s="316"/>
      <c r="P1744" s="312">
        <f t="shared" si="216"/>
        <v>0</v>
      </c>
      <c r="Q1744" s="294"/>
      <c r="R1744" s="488"/>
      <c r="S1744" s="488"/>
    </row>
    <row r="1745" spans="2:20" ht="18.75" customHeight="1">
      <c r="B1745" s="292"/>
      <c r="C1745" s="313" t="s">
        <v>207</v>
      </c>
      <c r="D1745" s="315"/>
      <c r="E1745" s="315"/>
      <c r="F1745" s="315"/>
      <c r="G1745" s="315"/>
      <c r="H1745" s="315"/>
      <c r="I1745" s="315"/>
      <c r="J1745" s="315"/>
      <c r="K1745" s="315"/>
      <c r="L1745" s="315"/>
      <c r="M1745" s="315"/>
      <c r="N1745" s="315"/>
      <c r="O1745" s="316"/>
      <c r="P1745" s="312">
        <f t="shared" si="216"/>
        <v>0</v>
      </c>
      <c r="Q1745" s="294"/>
      <c r="R1745" s="488"/>
      <c r="S1745" s="488"/>
    </row>
    <row r="1746" spans="2:20" ht="18.75" customHeight="1">
      <c r="B1746" s="292"/>
      <c r="C1746" s="313" t="s">
        <v>209</v>
      </c>
      <c r="D1746" s="315"/>
      <c r="E1746" s="315"/>
      <c r="F1746" s="315"/>
      <c r="G1746" s="315"/>
      <c r="H1746" s="315"/>
      <c r="I1746" s="315"/>
      <c r="J1746" s="315"/>
      <c r="K1746" s="315"/>
      <c r="L1746" s="315"/>
      <c r="M1746" s="315"/>
      <c r="N1746" s="315"/>
      <c r="O1746" s="316"/>
      <c r="P1746" s="312">
        <f t="shared" si="216"/>
        <v>0</v>
      </c>
      <c r="Q1746" s="294"/>
      <c r="R1746" s="488"/>
      <c r="S1746" s="488"/>
    </row>
    <row r="1747" spans="2:20" ht="18.75" customHeight="1">
      <c r="B1747" s="292"/>
      <c r="C1747" s="313" t="s">
        <v>210</v>
      </c>
      <c r="D1747" s="315"/>
      <c r="E1747" s="315"/>
      <c r="F1747" s="315"/>
      <c r="G1747" s="315"/>
      <c r="H1747" s="315"/>
      <c r="I1747" s="315"/>
      <c r="J1747" s="315"/>
      <c r="K1747" s="315"/>
      <c r="L1747" s="315"/>
      <c r="M1747" s="315"/>
      <c r="N1747" s="315"/>
      <c r="O1747" s="316"/>
      <c r="P1747" s="312">
        <f t="shared" si="216"/>
        <v>0</v>
      </c>
      <c r="Q1747" s="294"/>
      <c r="R1747" s="488"/>
      <c r="S1747" s="488"/>
    </row>
    <row r="1748" spans="2:20" ht="18.75" customHeight="1">
      <c r="B1748" s="292"/>
      <c r="C1748" s="313" t="s">
        <v>211</v>
      </c>
      <c r="D1748" s="315"/>
      <c r="E1748" s="315"/>
      <c r="F1748" s="315"/>
      <c r="G1748" s="315"/>
      <c r="H1748" s="315"/>
      <c r="I1748" s="315"/>
      <c r="J1748" s="315"/>
      <c r="K1748" s="315"/>
      <c r="L1748" s="315"/>
      <c r="M1748" s="315"/>
      <c r="N1748" s="315"/>
      <c r="O1748" s="316"/>
      <c r="P1748" s="312">
        <f t="shared" si="216"/>
        <v>0</v>
      </c>
      <c r="Q1748" s="294"/>
      <c r="R1748" s="488"/>
      <c r="S1748" s="488"/>
    </row>
    <row r="1749" spans="2:20" ht="18.75" customHeight="1">
      <c r="B1749" s="292"/>
      <c r="C1749" s="313" t="s">
        <v>212</v>
      </c>
      <c r="D1749" s="315"/>
      <c r="E1749" s="315"/>
      <c r="F1749" s="315"/>
      <c r="G1749" s="315"/>
      <c r="H1749" s="315"/>
      <c r="I1749" s="315"/>
      <c r="J1749" s="315"/>
      <c r="K1749" s="315"/>
      <c r="L1749" s="315"/>
      <c r="M1749" s="315"/>
      <c r="N1749" s="315"/>
      <c r="O1749" s="316"/>
      <c r="P1749" s="312">
        <f t="shared" si="216"/>
        <v>0</v>
      </c>
      <c r="Q1749" s="294"/>
      <c r="R1749" s="488"/>
      <c r="S1749" s="488"/>
    </row>
    <row r="1750" spans="2:20" ht="18.75" customHeight="1">
      <c r="B1750" s="292"/>
      <c r="C1750" s="317" t="s">
        <v>224</v>
      </c>
      <c r="D1750" s="318"/>
      <c r="E1750" s="318"/>
      <c r="F1750" s="318"/>
      <c r="G1750" s="318"/>
      <c r="H1750" s="318"/>
      <c r="I1750" s="318"/>
      <c r="J1750" s="318"/>
      <c r="K1750" s="318"/>
      <c r="L1750" s="318"/>
      <c r="M1750" s="318"/>
      <c r="N1750" s="318"/>
      <c r="O1750" s="319"/>
      <c r="P1750" s="320">
        <f t="shared" si="216"/>
        <v>0</v>
      </c>
      <c r="Q1750" s="294"/>
      <c r="R1750" s="489"/>
      <c r="S1750" s="489"/>
    </row>
    <row r="1751" spans="2:20" ht="18.75" customHeight="1">
      <c r="B1751" s="292"/>
      <c r="C1751" s="321" t="s">
        <v>216</v>
      </c>
      <c r="D1751" s="322">
        <f>SUBTOTAL(9,D1741:D1750)</f>
        <v>0</v>
      </c>
      <c r="E1751" s="322">
        <f t="shared" ref="E1751:O1751" si="217">SUBTOTAL(9,E1741:E1750)</f>
        <v>0</v>
      </c>
      <c r="F1751" s="322">
        <f t="shared" si="217"/>
        <v>0</v>
      </c>
      <c r="G1751" s="322">
        <f t="shared" si="217"/>
        <v>0</v>
      </c>
      <c r="H1751" s="322">
        <f t="shared" si="217"/>
        <v>0</v>
      </c>
      <c r="I1751" s="322">
        <f t="shared" si="217"/>
        <v>0</v>
      </c>
      <c r="J1751" s="322">
        <f t="shared" si="217"/>
        <v>0</v>
      </c>
      <c r="K1751" s="322">
        <f t="shared" si="217"/>
        <v>0</v>
      </c>
      <c r="L1751" s="322">
        <f t="shared" si="217"/>
        <v>0</v>
      </c>
      <c r="M1751" s="322">
        <f t="shared" si="217"/>
        <v>0</v>
      </c>
      <c r="N1751" s="322">
        <f t="shared" si="217"/>
        <v>0</v>
      </c>
      <c r="O1751" s="323">
        <f t="shared" si="217"/>
        <v>0</v>
      </c>
      <c r="P1751" s="324">
        <f t="shared" si="216"/>
        <v>0</v>
      </c>
      <c r="Q1751" s="294"/>
      <c r="R1751" s="490"/>
      <c r="S1751" s="490"/>
    </row>
    <row r="1752" spans="2:20" ht="6" customHeight="1">
      <c r="B1752" s="292"/>
      <c r="C1752" s="294"/>
      <c r="D1752" s="294"/>
      <c r="E1752" s="294"/>
      <c r="F1752" s="294"/>
      <c r="G1752" s="294"/>
      <c r="H1752" s="294"/>
      <c r="I1752" s="294"/>
      <c r="J1752" s="294"/>
      <c r="K1752" s="294"/>
      <c r="L1752" s="294"/>
      <c r="M1752" s="294"/>
      <c r="N1752" s="294"/>
      <c r="O1752" s="294"/>
      <c r="P1752" s="294"/>
      <c r="Q1752" s="294"/>
      <c r="R1752" s="325"/>
      <c r="S1752" s="325"/>
    </row>
    <row r="1753" spans="2:20" ht="18.75" customHeight="1">
      <c r="B1753" s="326"/>
      <c r="C1753" s="313" t="s">
        <v>217</v>
      </c>
      <c r="D1753" s="327"/>
      <c r="E1753" s="327"/>
      <c r="F1753" s="327"/>
      <c r="G1753" s="327"/>
      <c r="H1753" s="327"/>
      <c r="I1753" s="327"/>
      <c r="J1753" s="327"/>
      <c r="K1753" s="327"/>
      <c r="L1753" s="327"/>
      <c r="M1753" s="327"/>
      <c r="N1753" s="327"/>
      <c r="O1753" s="328"/>
      <c r="P1753" s="329">
        <f t="shared" ref="P1753:P1754" si="218">SUM(D1753:O1753)</f>
        <v>0</v>
      </c>
      <c r="Q1753" s="294"/>
      <c r="R1753" s="488"/>
      <c r="S1753" s="488"/>
    </row>
    <row r="1754" spans="2:20" ht="18.75" customHeight="1">
      <c r="B1754" s="326"/>
      <c r="C1754" s="313" t="s">
        <v>218</v>
      </c>
      <c r="D1754" s="327"/>
      <c r="E1754" s="327"/>
      <c r="F1754" s="327"/>
      <c r="G1754" s="327"/>
      <c r="H1754" s="327"/>
      <c r="I1754" s="327"/>
      <c r="J1754" s="327"/>
      <c r="K1754" s="327"/>
      <c r="L1754" s="327"/>
      <c r="M1754" s="327"/>
      <c r="N1754" s="330"/>
      <c r="O1754" s="331"/>
      <c r="P1754" s="332">
        <f t="shared" si="218"/>
        <v>0</v>
      </c>
      <c r="Q1754" s="294"/>
      <c r="R1754" s="489"/>
      <c r="S1754" s="489"/>
    </row>
    <row r="1755" spans="2:20" s="308" customFormat="1" ht="18.75" customHeight="1">
      <c r="B1755" s="301"/>
      <c r="C1755" s="333"/>
      <c r="D1755" s="334"/>
      <c r="E1755" s="334"/>
      <c r="F1755" s="334"/>
      <c r="G1755" s="334"/>
      <c r="H1755" s="334"/>
      <c r="I1755" s="334"/>
      <c r="J1755" s="334"/>
      <c r="K1755" s="334"/>
      <c r="L1755" s="334"/>
      <c r="M1755" s="334"/>
      <c r="N1755" s="491" t="s">
        <v>219</v>
      </c>
      <c r="O1755" s="491"/>
      <c r="P1755" s="335">
        <f>ROUND(IF(P1753*P1754=0,0,P1751/P1753*P1754),2)</f>
        <v>0</v>
      </c>
      <c r="Q1755" s="306"/>
      <c r="R1755" s="492"/>
      <c r="S1755" s="492"/>
      <c r="T1755" s="307"/>
    </row>
    <row r="1756" spans="2:20" ht="30" customHeight="1">
      <c r="C1756" s="294"/>
      <c r="D1756" s="294"/>
      <c r="E1756" s="294"/>
      <c r="F1756" s="294"/>
      <c r="G1756" s="294"/>
      <c r="H1756" s="294"/>
      <c r="I1756" s="294"/>
      <c r="J1756" s="294"/>
      <c r="K1756" s="294"/>
      <c r="L1756" s="294"/>
      <c r="M1756" s="294"/>
      <c r="N1756" s="294"/>
      <c r="O1756" s="294"/>
      <c r="P1756" s="294"/>
      <c r="Q1756" s="294"/>
      <c r="R1756" s="294"/>
      <c r="S1756" s="294"/>
    </row>
    <row r="1757" spans="2:20" ht="18.75" customHeight="1">
      <c r="B1757" s="292"/>
      <c r="C1757" s="293" t="s">
        <v>183</v>
      </c>
      <c r="D1757" s="495"/>
      <c r="E1757" s="495"/>
      <c r="F1757" s="495"/>
      <c r="G1757" s="495"/>
      <c r="H1757" s="495"/>
      <c r="I1757" s="495"/>
      <c r="J1757" s="294"/>
      <c r="K1757" s="294"/>
      <c r="L1757" s="295"/>
      <c r="M1757" s="294"/>
      <c r="N1757" s="294"/>
      <c r="O1757" s="294"/>
      <c r="P1757" s="296"/>
      <c r="Q1757" s="294"/>
      <c r="R1757" s="296"/>
      <c r="S1757" s="296"/>
    </row>
    <row r="1758" spans="2:20" ht="18.75" customHeight="1">
      <c r="B1758" s="292"/>
      <c r="C1758" s="297" t="s">
        <v>184</v>
      </c>
      <c r="D1758" s="488"/>
      <c r="E1758" s="488"/>
      <c r="F1758" s="488"/>
      <c r="G1758" s="488"/>
      <c r="H1758" s="488"/>
      <c r="I1758" s="488"/>
      <c r="J1758" s="294"/>
      <c r="K1758" s="291"/>
      <c r="L1758" s="291"/>
      <c r="M1758" s="291"/>
      <c r="N1758" s="291"/>
      <c r="O1758" s="291"/>
      <c r="P1758" s="291"/>
      <c r="Q1758" s="294"/>
      <c r="R1758" s="496" t="s">
        <v>185</v>
      </c>
      <c r="S1758" s="496"/>
    </row>
    <row r="1759" spans="2:20" ht="18.75" customHeight="1">
      <c r="B1759" s="292"/>
      <c r="C1759" s="297" t="s">
        <v>8</v>
      </c>
      <c r="D1759" s="488"/>
      <c r="E1759" s="488"/>
      <c r="F1759" s="488"/>
      <c r="G1759" s="488"/>
      <c r="H1759" s="488"/>
      <c r="I1759" s="488"/>
      <c r="J1759" s="294"/>
      <c r="K1759" s="291"/>
      <c r="L1759" s="291"/>
      <c r="M1759" s="291"/>
      <c r="N1759" s="291"/>
      <c r="O1759" s="291"/>
      <c r="P1759" s="291"/>
      <c r="Q1759" s="294"/>
      <c r="R1759" s="298" t="s">
        <v>189</v>
      </c>
      <c r="S1759" s="299"/>
    </row>
    <row r="1760" spans="2:20" ht="18.75" customHeight="1">
      <c r="B1760" s="292"/>
      <c r="C1760" s="300" t="s">
        <v>172</v>
      </c>
      <c r="D1760" s="488"/>
      <c r="E1760" s="488"/>
      <c r="F1760" s="488"/>
      <c r="G1760" s="488"/>
      <c r="H1760" s="488"/>
      <c r="I1760" s="488"/>
      <c r="J1760" s="294"/>
      <c r="K1760" s="291"/>
      <c r="L1760" s="291"/>
      <c r="M1760" s="291"/>
      <c r="N1760" s="291"/>
      <c r="O1760" s="291"/>
      <c r="P1760" s="291"/>
      <c r="Q1760" s="294"/>
      <c r="R1760" s="298" t="s">
        <v>191</v>
      </c>
      <c r="S1760" s="299"/>
    </row>
    <row r="1761" spans="2:24" ht="18.75" customHeight="1">
      <c r="B1761" s="292"/>
      <c r="C1761" s="300" t="s">
        <v>193</v>
      </c>
      <c r="D1761" s="493"/>
      <c r="E1761" s="493"/>
      <c r="F1761" s="493"/>
      <c r="G1761" s="493"/>
      <c r="H1761" s="493"/>
      <c r="I1761" s="493"/>
      <c r="J1761" s="294"/>
      <c r="K1761" s="294"/>
      <c r="L1761" s="295"/>
      <c r="M1761" s="294"/>
      <c r="N1761" s="294"/>
      <c r="O1761" s="294"/>
      <c r="P1761" s="296"/>
      <c r="Q1761" s="294"/>
      <c r="R1761" s="298" t="s">
        <v>221</v>
      </c>
      <c r="S1761" s="299"/>
    </row>
    <row r="1762" spans="2:24" ht="12" customHeight="1">
      <c r="B1762" s="292"/>
      <c r="C1762" s="294"/>
      <c r="D1762" s="294"/>
      <c r="E1762" s="294"/>
      <c r="F1762" s="294"/>
      <c r="G1762" s="294"/>
      <c r="H1762" s="294"/>
      <c r="I1762" s="294"/>
      <c r="J1762" s="294"/>
      <c r="K1762" s="294"/>
      <c r="L1762" s="294"/>
      <c r="M1762" s="294"/>
      <c r="N1762" s="294"/>
      <c r="O1762" s="294"/>
      <c r="P1762" s="294"/>
      <c r="Q1762" s="294"/>
      <c r="R1762" s="294"/>
      <c r="S1762" s="294"/>
    </row>
    <row r="1763" spans="2:24" s="308" customFormat="1" ht="18.75" customHeight="1">
      <c r="B1763" s="301"/>
      <c r="C1763" s="302" t="s">
        <v>187</v>
      </c>
      <c r="D1763" s="303"/>
      <c r="E1763" s="303"/>
      <c r="F1763" s="303"/>
      <c r="G1763" s="303"/>
      <c r="H1763" s="303"/>
      <c r="I1763" s="303"/>
      <c r="J1763" s="303"/>
      <c r="K1763" s="303"/>
      <c r="L1763" s="303"/>
      <c r="M1763" s="303"/>
      <c r="N1763" s="303"/>
      <c r="O1763" s="304"/>
      <c r="P1763" s="305" t="s">
        <v>188</v>
      </c>
      <c r="Q1763" s="306"/>
      <c r="R1763" s="494" t="s">
        <v>194</v>
      </c>
      <c r="S1763" s="494"/>
      <c r="T1763" s="307"/>
      <c r="V1763" s="288"/>
      <c r="W1763" s="288"/>
      <c r="X1763" s="288"/>
    </row>
    <row r="1764" spans="2:24" ht="6" customHeight="1">
      <c r="B1764" s="292"/>
      <c r="C1764" s="294"/>
      <c r="D1764" s="294"/>
      <c r="E1764" s="294"/>
      <c r="F1764" s="294"/>
      <c r="G1764" s="294"/>
      <c r="H1764" s="294"/>
      <c r="I1764" s="294"/>
      <c r="J1764" s="294"/>
      <c r="K1764" s="294"/>
      <c r="L1764" s="294"/>
      <c r="M1764" s="294"/>
      <c r="N1764" s="294"/>
      <c r="O1764" s="294"/>
      <c r="P1764" s="294"/>
      <c r="Q1764" s="294"/>
      <c r="R1764" s="294"/>
      <c r="S1764" s="294"/>
    </row>
    <row r="1765" spans="2:24" ht="18.75" customHeight="1">
      <c r="B1765" s="292"/>
      <c r="C1765" s="309" t="s">
        <v>222</v>
      </c>
      <c r="D1765" s="310"/>
      <c r="E1765" s="310"/>
      <c r="F1765" s="310"/>
      <c r="G1765" s="310"/>
      <c r="H1765" s="310"/>
      <c r="I1765" s="310"/>
      <c r="J1765" s="310"/>
      <c r="K1765" s="310"/>
      <c r="L1765" s="310"/>
      <c r="M1765" s="310"/>
      <c r="N1765" s="310"/>
      <c r="O1765" s="311"/>
      <c r="P1765" s="312">
        <f>SUM(D1765:O1765)</f>
        <v>0</v>
      </c>
      <c r="Q1765" s="294"/>
      <c r="R1765" s="488"/>
      <c r="S1765" s="488"/>
    </row>
    <row r="1766" spans="2:24" ht="18.75" customHeight="1">
      <c r="B1766" s="292"/>
      <c r="C1766" s="313" t="s">
        <v>196</v>
      </c>
      <c r="D1766" s="155"/>
      <c r="E1766" s="155"/>
      <c r="F1766" s="155"/>
      <c r="G1766" s="155"/>
      <c r="H1766" s="155"/>
      <c r="I1766" s="155"/>
      <c r="J1766" s="155"/>
      <c r="K1766" s="155"/>
      <c r="L1766" s="155"/>
      <c r="M1766" s="155"/>
      <c r="N1766" s="155"/>
      <c r="O1766" s="156"/>
      <c r="P1766" s="312">
        <f t="shared" ref="P1766:P1775" si="219">SUM(D1766:O1766)</f>
        <v>0</v>
      </c>
      <c r="Q1766" s="294"/>
      <c r="R1766" s="488"/>
      <c r="S1766" s="488"/>
    </row>
    <row r="1767" spans="2:24" ht="18.75" customHeight="1">
      <c r="B1767" s="292"/>
      <c r="C1767" s="314" t="s">
        <v>223</v>
      </c>
      <c r="D1767" s="310"/>
      <c r="E1767" s="310"/>
      <c r="F1767" s="310"/>
      <c r="G1767" s="310"/>
      <c r="H1767" s="310"/>
      <c r="I1767" s="310"/>
      <c r="J1767" s="310"/>
      <c r="K1767" s="310"/>
      <c r="L1767" s="310"/>
      <c r="M1767" s="310"/>
      <c r="N1767" s="310"/>
      <c r="O1767" s="311"/>
      <c r="P1767" s="312">
        <f t="shared" si="219"/>
        <v>0</v>
      </c>
      <c r="Q1767" s="294"/>
      <c r="R1767" s="488"/>
      <c r="S1767" s="488"/>
    </row>
    <row r="1768" spans="2:24" ht="18.75" customHeight="1">
      <c r="B1768" s="292"/>
      <c r="C1768" s="313" t="s">
        <v>206</v>
      </c>
      <c r="D1768" s="315"/>
      <c r="E1768" s="315"/>
      <c r="F1768" s="315"/>
      <c r="G1768" s="315"/>
      <c r="H1768" s="315"/>
      <c r="I1768" s="315"/>
      <c r="J1768" s="315"/>
      <c r="K1768" s="315"/>
      <c r="L1768" s="315"/>
      <c r="M1768" s="315"/>
      <c r="N1768" s="315"/>
      <c r="O1768" s="316"/>
      <c r="P1768" s="312">
        <f t="shared" si="219"/>
        <v>0</v>
      </c>
      <c r="Q1768" s="294"/>
      <c r="R1768" s="488"/>
      <c r="S1768" s="488"/>
    </row>
    <row r="1769" spans="2:24" ht="18.75" customHeight="1">
      <c r="B1769" s="292"/>
      <c r="C1769" s="313" t="s">
        <v>207</v>
      </c>
      <c r="D1769" s="315"/>
      <c r="E1769" s="315"/>
      <c r="F1769" s="315"/>
      <c r="G1769" s="315"/>
      <c r="H1769" s="315"/>
      <c r="I1769" s="315"/>
      <c r="J1769" s="315"/>
      <c r="K1769" s="315"/>
      <c r="L1769" s="315"/>
      <c r="M1769" s="315"/>
      <c r="N1769" s="315"/>
      <c r="O1769" s="316"/>
      <c r="P1769" s="312">
        <f t="shared" si="219"/>
        <v>0</v>
      </c>
      <c r="Q1769" s="294"/>
      <c r="R1769" s="488"/>
      <c r="S1769" s="488"/>
    </row>
    <row r="1770" spans="2:24" ht="18.75" customHeight="1">
      <c r="B1770" s="292"/>
      <c r="C1770" s="313" t="s">
        <v>209</v>
      </c>
      <c r="D1770" s="315"/>
      <c r="E1770" s="315"/>
      <c r="F1770" s="315"/>
      <c r="G1770" s="315"/>
      <c r="H1770" s="315"/>
      <c r="I1770" s="315"/>
      <c r="J1770" s="315"/>
      <c r="K1770" s="315"/>
      <c r="L1770" s="315"/>
      <c r="M1770" s="315"/>
      <c r="N1770" s="315"/>
      <c r="O1770" s="316"/>
      <c r="P1770" s="312">
        <f t="shared" si="219"/>
        <v>0</v>
      </c>
      <c r="Q1770" s="294"/>
      <c r="R1770" s="488"/>
      <c r="S1770" s="488"/>
    </row>
    <row r="1771" spans="2:24" ht="18.75" customHeight="1">
      <c r="B1771" s="292"/>
      <c r="C1771" s="313" t="s">
        <v>210</v>
      </c>
      <c r="D1771" s="315"/>
      <c r="E1771" s="315"/>
      <c r="F1771" s="315"/>
      <c r="G1771" s="315"/>
      <c r="H1771" s="315"/>
      <c r="I1771" s="315"/>
      <c r="J1771" s="315"/>
      <c r="K1771" s="315"/>
      <c r="L1771" s="315"/>
      <c r="M1771" s="315"/>
      <c r="N1771" s="315"/>
      <c r="O1771" s="316"/>
      <c r="P1771" s="312">
        <f t="shared" si="219"/>
        <v>0</v>
      </c>
      <c r="Q1771" s="294"/>
      <c r="R1771" s="488"/>
      <c r="S1771" s="488"/>
    </row>
    <row r="1772" spans="2:24" ht="18.75" customHeight="1">
      <c r="B1772" s="292"/>
      <c r="C1772" s="313" t="s">
        <v>211</v>
      </c>
      <c r="D1772" s="315"/>
      <c r="E1772" s="315"/>
      <c r="F1772" s="315"/>
      <c r="G1772" s="315"/>
      <c r="H1772" s="315"/>
      <c r="I1772" s="315"/>
      <c r="J1772" s="315"/>
      <c r="K1772" s="315"/>
      <c r="L1772" s="315"/>
      <c r="M1772" s="315"/>
      <c r="N1772" s="315"/>
      <c r="O1772" s="316"/>
      <c r="P1772" s="312">
        <f t="shared" si="219"/>
        <v>0</v>
      </c>
      <c r="Q1772" s="294"/>
      <c r="R1772" s="488"/>
      <c r="S1772" s="488"/>
    </row>
    <row r="1773" spans="2:24" ht="18.75" customHeight="1">
      <c r="B1773" s="292"/>
      <c r="C1773" s="313" t="s">
        <v>212</v>
      </c>
      <c r="D1773" s="315"/>
      <c r="E1773" s="315"/>
      <c r="F1773" s="315"/>
      <c r="G1773" s="315"/>
      <c r="H1773" s="315"/>
      <c r="I1773" s="315"/>
      <c r="J1773" s="315"/>
      <c r="K1773" s="315"/>
      <c r="L1773" s="315"/>
      <c r="M1773" s="315"/>
      <c r="N1773" s="315"/>
      <c r="O1773" s="316"/>
      <c r="P1773" s="312">
        <f t="shared" si="219"/>
        <v>0</v>
      </c>
      <c r="Q1773" s="294"/>
      <c r="R1773" s="488"/>
      <c r="S1773" s="488"/>
    </row>
    <row r="1774" spans="2:24" ht="18.75" customHeight="1">
      <c r="B1774" s="292"/>
      <c r="C1774" s="317" t="s">
        <v>224</v>
      </c>
      <c r="D1774" s="318"/>
      <c r="E1774" s="318"/>
      <c r="F1774" s="318"/>
      <c r="G1774" s="318"/>
      <c r="H1774" s="318"/>
      <c r="I1774" s="318"/>
      <c r="J1774" s="318"/>
      <c r="K1774" s="318"/>
      <c r="L1774" s="318"/>
      <c r="M1774" s="318"/>
      <c r="N1774" s="318"/>
      <c r="O1774" s="319"/>
      <c r="P1774" s="320">
        <f t="shared" si="219"/>
        <v>0</v>
      </c>
      <c r="Q1774" s="294"/>
      <c r="R1774" s="489"/>
      <c r="S1774" s="489"/>
    </row>
    <row r="1775" spans="2:24" ht="18.75" customHeight="1">
      <c r="B1775" s="292"/>
      <c r="C1775" s="321" t="s">
        <v>216</v>
      </c>
      <c r="D1775" s="322">
        <f>SUBTOTAL(9,D1765:D1774)</f>
        <v>0</v>
      </c>
      <c r="E1775" s="322">
        <f t="shared" ref="E1775:O1775" si="220">SUBTOTAL(9,E1765:E1774)</f>
        <v>0</v>
      </c>
      <c r="F1775" s="322">
        <f t="shared" si="220"/>
        <v>0</v>
      </c>
      <c r="G1775" s="322">
        <f t="shared" si="220"/>
        <v>0</v>
      </c>
      <c r="H1775" s="322">
        <f t="shared" si="220"/>
        <v>0</v>
      </c>
      <c r="I1775" s="322">
        <f t="shared" si="220"/>
        <v>0</v>
      </c>
      <c r="J1775" s="322">
        <f t="shared" si="220"/>
        <v>0</v>
      </c>
      <c r="K1775" s="322">
        <f t="shared" si="220"/>
        <v>0</v>
      </c>
      <c r="L1775" s="322">
        <f t="shared" si="220"/>
        <v>0</v>
      </c>
      <c r="M1775" s="322">
        <f t="shared" si="220"/>
        <v>0</v>
      </c>
      <c r="N1775" s="322">
        <f t="shared" si="220"/>
        <v>0</v>
      </c>
      <c r="O1775" s="323">
        <f t="shared" si="220"/>
        <v>0</v>
      </c>
      <c r="P1775" s="324">
        <f t="shared" si="219"/>
        <v>0</v>
      </c>
      <c r="Q1775" s="294"/>
      <c r="R1775" s="490"/>
      <c r="S1775" s="490"/>
    </row>
    <row r="1776" spans="2:24" ht="6" customHeight="1">
      <c r="B1776" s="292"/>
      <c r="C1776" s="294"/>
      <c r="D1776" s="294"/>
      <c r="E1776" s="294"/>
      <c r="F1776" s="294"/>
      <c r="G1776" s="294"/>
      <c r="H1776" s="294"/>
      <c r="I1776" s="294"/>
      <c r="J1776" s="294"/>
      <c r="K1776" s="294"/>
      <c r="L1776" s="294"/>
      <c r="M1776" s="294"/>
      <c r="N1776" s="294"/>
      <c r="O1776" s="294"/>
      <c r="P1776" s="294"/>
      <c r="Q1776" s="294"/>
      <c r="R1776" s="325"/>
      <c r="S1776" s="325"/>
    </row>
    <row r="1777" spans="2:24" ht="18.75" customHeight="1">
      <c r="B1777" s="326"/>
      <c r="C1777" s="313" t="s">
        <v>217</v>
      </c>
      <c r="D1777" s="327"/>
      <c r="E1777" s="327"/>
      <c r="F1777" s="327"/>
      <c r="G1777" s="327"/>
      <c r="H1777" s="327"/>
      <c r="I1777" s="327"/>
      <c r="J1777" s="327"/>
      <c r="K1777" s="327"/>
      <c r="L1777" s="327"/>
      <c r="M1777" s="327"/>
      <c r="N1777" s="327"/>
      <c r="O1777" s="328"/>
      <c r="P1777" s="329">
        <f t="shared" ref="P1777:P1778" si="221">SUM(D1777:O1777)</f>
        <v>0</v>
      </c>
      <c r="Q1777" s="294"/>
      <c r="R1777" s="488"/>
      <c r="S1777" s="488"/>
    </row>
    <row r="1778" spans="2:24" ht="18.75" customHeight="1">
      <c r="B1778" s="326"/>
      <c r="C1778" s="313" t="s">
        <v>218</v>
      </c>
      <c r="D1778" s="327"/>
      <c r="E1778" s="327"/>
      <c r="F1778" s="327"/>
      <c r="G1778" s="327"/>
      <c r="H1778" s="327"/>
      <c r="I1778" s="327"/>
      <c r="J1778" s="327"/>
      <c r="K1778" s="327"/>
      <c r="L1778" s="327"/>
      <c r="M1778" s="327"/>
      <c r="N1778" s="330"/>
      <c r="O1778" s="331"/>
      <c r="P1778" s="332">
        <f t="shared" si="221"/>
        <v>0</v>
      </c>
      <c r="Q1778" s="294"/>
      <c r="R1778" s="489"/>
      <c r="S1778" s="489"/>
    </row>
    <row r="1779" spans="2:24" s="308" customFormat="1" ht="18.75" customHeight="1">
      <c r="B1779" s="301"/>
      <c r="C1779" s="333"/>
      <c r="D1779" s="334"/>
      <c r="E1779" s="334"/>
      <c r="F1779" s="334"/>
      <c r="G1779" s="334"/>
      <c r="H1779" s="334"/>
      <c r="I1779" s="334"/>
      <c r="J1779" s="334"/>
      <c r="K1779" s="334"/>
      <c r="L1779" s="334"/>
      <c r="M1779" s="334"/>
      <c r="N1779" s="491" t="s">
        <v>219</v>
      </c>
      <c r="O1779" s="491"/>
      <c r="P1779" s="335">
        <f>ROUND(IF(P1777*P1778=0,0,P1775/P1777*P1778),2)</f>
        <v>0</v>
      </c>
      <c r="Q1779" s="306"/>
      <c r="R1779" s="492"/>
      <c r="S1779" s="492"/>
      <c r="T1779" s="307"/>
    </row>
    <row r="1780" spans="2:24" ht="30" customHeight="1">
      <c r="C1780" s="294"/>
      <c r="D1780" s="294"/>
      <c r="E1780" s="294"/>
      <c r="F1780" s="294"/>
      <c r="G1780" s="294"/>
      <c r="H1780" s="294"/>
      <c r="I1780" s="294"/>
      <c r="J1780" s="294"/>
      <c r="K1780" s="294"/>
      <c r="L1780" s="294"/>
      <c r="M1780" s="294"/>
      <c r="N1780" s="294"/>
      <c r="O1780" s="294"/>
      <c r="P1780" s="294"/>
      <c r="Q1780" s="294"/>
      <c r="R1780" s="294"/>
      <c r="S1780" s="294"/>
    </row>
    <row r="1781" spans="2:24" ht="18.75" customHeight="1">
      <c r="B1781" s="292"/>
      <c r="C1781" s="293" t="s">
        <v>183</v>
      </c>
      <c r="D1781" s="495"/>
      <c r="E1781" s="495"/>
      <c r="F1781" s="495"/>
      <c r="G1781" s="495"/>
      <c r="H1781" s="495"/>
      <c r="I1781" s="495"/>
      <c r="J1781" s="294"/>
      <c r="K1781" s="294"/>
      <c r="L1781" s="295"/>
      <c r="M1781" s="294"/>
      <c r="N1781" s="294"/>
      <c r="O1781" s="294"/>
      <c r="P1781" s="296"/>
      <c r="Q1781" s="294"/>
      <c r="R1781" s="296"/>
      <c r="S1781" s="296"/>
    </row>
    <row r="1782" spans="2:24" ht="18.75" customHeight="1">
      <c r="B1782" s="292"/>
      <c r="C1782" s="297" t="s">
        <v>184</v>
      </c>
      <c r="D1782" s="488"/>
      <c r="E1782" s="488"/>
      <c r="F1782" s="488"/>
      <c r="G1782" s="488"/>
      <c r="H1782" s="488"/>
      <c r="I1782" s="488"/>
      <c r="J1782" s="294"/>
      <c r="K1782" s="291"/>
      <c r="L1782" s="291"/>
      <c r="M1782" s="291"/>
      <c r="N1782" s="291"/>
      <c r="O1782" s="291"/>
      <c r="P1782" s="291"/>
      <c r="Q1782" s="294"/>
      <c r="R1782" s="496" t="s">
        <v>185</v>
      </c>
      <c r="S1782" s="496"/>
    </row>
    <row r="1783" spans="2:24" ht="18.75" customHeight="1">
      <c r="B1783" s="292"/>
      <c r="C1783" s="297" t="s">
        <v>8</v>
      </c>
      <c r="D1783" s="488"/>
      <c r="E1783" s="488"/>
      <c r="F1783" s="488"/>
      <c r="G1783" s="488"/>
      <c r="H1783" s="488"/>
      <c r="I1783" s="488"/>
      <c r="J1783" s="294"/>
      <c r="K1783" s="291"/>
      <c r="L1783" s="291"/>
      <c r="M1783" s="291"/>
      <c r="N1783" s="291"/>
      <c r="O1783" s="291"/>
      <c r="P1783" s="291"/>
      <c r="Q1783" s="294"/>
      <c r="R1783" s="298" t="s">
        <v>189</v>
      </c>
      <c r="S1783" s="299"/>
    </row>
    <row r="1784" spans="2:24" ht="18.75" customHeight="1">
      <c r="B1784" s="292"/>
      <c r="C1784" s="300" t="s">
        <v>172</v>
      </c>
      <c r="D1784" s="488"/>
      <c r="E1784" s="488"/>
      <c r="F1784" s="488"/>
      <c r="G1784" s="488"/>
      <c r="H1784" s="488"/>
      <c r="I1784" s="488"/>
      <c r="J1784" s="294"/>
      <c r="K1784" s="291"/>
      <c r="L1784" s="291"/>
      <c r="M1784" s="291"/>
      <c r="N1784" s="291"/>
      <c r="O1784" s="291"/>
      <c r="P1784" s="291"/>
      <c r="Q1784" s="294"/>
      <c r="R1784" s="298" t="s">
        <v>191</v>
      </c>
      <c r="S1784" s="299"/>
    </row>
    <row r="1785" spans="2:24" ht="18.75" customHeight="1">
      <c r="B1785" s="292"/>
      <c r="C1785" s="300" t="s">
        <v>193</v>
      </c>
      <c r="D1785" s="493"/>
      <c r="E1785" s="493"/>
      <c r="F1785" s="493"/>
      <c r="G1785" s="493"/>
      <c r="H1785" s="493"/>
      <c r="I1785" s="493"/>
      <c r="J1785" s="294"/>
      <c r="K1785" s="294"/>
      <c r="L1785" s="295"/>
      <c r="M1785" s="294"/>
      <c r="N1785" s="294"/>
      <c r="O1785" s="294"/>
      <c r="P1785" s="296"/>
      <c r="Q1785" s="294"/>
      <c r="R1785" s="298" t="s">
        <v>221</v>
      </c>
      <c r="S1785" s="299"/>
    </row>
    <row r="1786" spans="2:24" ht="12" customHeight="1">
      <c r="B1786" s="292"/>
      <c r="C1786" s="294"/>
      <c r="D1786" s="294"/>
      <c r="E1786" s="294"/>
      <c r="F1786" s="294"/>
      <c r="G1786" s="294"/>
      <c r="H1786" s="294"/>
      <c r="I1786" s="294"/>
      <c r="J1786" s="294"/>
      <c r="K1786" s="294"/>
      <c r="L1786" s="294"/>
      <c r="M1786" s="294"/>
      <c r="N1786" s="294"/>
      <c r="O1786" s="294"/>
      <c r="P1786" s="294"/>
      <c r="Q1786" s="294"/>
      <c r="R1786" s="294"/>
      <c r="S1786" s="294"/>
    </row>
    <row r="1787" spans="2:24" s="308" customFormat="1" ht="18.75" customHeight="1">
      <c r="B1787" s="301"/>
      <c r="C1787" s="302" t="s">
        <v>187</v>
      </c>
      <c r="D1787" s="303"/>
      <c r="E1787" s="303"/>
      <c r="F1787" s="303"/>
      <c r="G1787" s="303"/>
      <c r="H1787" s="303"/>
      <c r="I1787" s="303"/>
      <c r="J1787" s="303"/>
      <c r="K1787" s="303"/>
      <c r="L1787" s="303"/>
      <c r="M1787" s="303"/>
      <c r="N1787" s="303"/>
      <c r="O1787" s="304"/>
      <c r="P1787" s="305" t="s">
        <v>188</v>
      </c>
      <c r="Q1787" s="306"/>
      <c r="R1787" s="494" t="s">
        <v>194</v>
      </c>
      <c r="S1787" s="494"/>
      <c r="T1787" s="307"/>
      <c r="V1787" s="288"/>
      <c r="W1787" s="288"/>
      <c r="X1787" s="288"/>
    </row>
    <row r="1788" spans="2:24" ht="6" customHeight="1">
      <c r="B1788" s="292"/>
      <c r="C1788" s="294"/>
      <c r="D1788" s="294"/>
      <c r="E1788" s="294"/>
      <c r="F1788" s="294"/>
      <c r="G1788" s="294"/>
      <c r="H1788" s="294"/>
      <c r="I1788" s="294"/>
      <c r="J1788" s="294"/>
      <c r="K1788" s="294"/>
      <c r="L1788" s="294"/>
      <c r="M1788" s="294"/>
      <c r="N1788" s="294"/>
      <c r="O1788" s="294"/>
      <c r="P1788" s="294"/>
      <c r="Q1788" s="294"/>
      <c r="R1788" s="294"/>
      <c r="S1788" s="294"/>
    </row>
    <row r="1789" spans="2:24" ht="18.75" customHeight="1">
      <c r="B1789" s="292"/>
      <c r="C1789" s="309" t="s">
        <v>222</v>
      </c>
      <c r="D1789" s="310"/>
      <c r="E1789" s="310"/>
      <c r="F1789" s="310"/>
      <c r="G1789" s="310"/>
      <c r="H1789" s="310"/>
      <c r="I1789" s="310"/>
      <c r="J1789" s="310"/>
      <c r="K1789" s="310"/>
      <c r="L1789" s="310"/>
      <c r="M1789" s="310"/>
      <c r="N1789" s="310"/>
      <c r="O1789" s="311"/>
      <c r="P1789" s="312">
        <f>SUM(D1789:O1789)</f>
        <v>0</v>
      </c>
      <c r="Q1789" s="294"/>
      <c r="R1789" s="488"/>
      <c r="S1789" s="488"/>
    </row>
    <row r="1790" spans="2:24" ht="18.75" customHeight="1">
      <c r="B1790" s="292"/>
      <c r="C1790" s="313" t="s">
        <v>196</v>
      </c>
      <c r="D1790" s="155"/>
      <c r="E1790" s="155"/>
      <c r="F1790" s="155"/>
      <c r="G1790" s="155"/>
      <c r="H1790" s="155"/>
      <c r="I1790" s="155"/>
      <c r="J1790" s="155"/>
      <c r="K1790" s="155"/>
      <c r="L1790" s="155"/>
      <c r="M1790" s="155"/>
      <c r="N1790" s="155"/>
      <c r="O1790" s="156"/>
      <c r="P1790" s="312">
        <f t="shared" ref="P1790:P1799" si="222">SUM(D1790:O1790)</f>
        <v>0</v>
      </c>
      <c r="Q1790" s="294"/>
      <c r="R1790" s="488"/>
      <c r="S1790" s="488"/>
    </row>
    <row r="1791" spans="2:24" ht="18.75" customHeight="1">
      <c r="B1791" s="292"/>
      <c r="C1791" s="314" t="s">
        <v>223</v>
      </c>
      <c r="D1791" s="310"/>
      <c r="E1791" s="310"/>
      <c r="F1791" s="310"/>
      <c r="G1791" s="310"/>
      <c r="H1791" s="310"/>
      <c r="I1791" s="310"/>
      <c r="J1791" s="310"/>
      <c r="K1791" s="310"/>
      <c r="L1791" s="310"/>
      <c r="M1791" s="310"/>
      <c r="N1791" s="310"/>
      <c r="O1791" s="311"/>
      <c r="P1791" s="312">
        <f t="shared" si="222"/>
        <v>0</v>
      </c>
      <c r="Q1791" s="294"/>
      <c r="R1791" s="488"/>
      <c r="S1791" s="488"/>
    </row>
    <row r="1792" spans="2:24" ht="18.75" customHeight="1">
      <c r="B1792" s="292"/>
      <c r="C1792" s="313" t="s">
        <v>206</v>
      </c>
      <c r="D1792" s="315"/>
      <c r="E1792" s="315"/>
      <c r="F1792" s="315"/>
      <c r="G1792" s="315"/>
      <c r="H1792" s="315"/>
      <c r="I1792" s="315"/>
      <c r="J1792" s="315"/>
      <c r="K1792" s="315"/>
      <c r="L1792" s="315"/>
      <c r="M1792" s="315"/>
      <c r="N1792" s="315"/>
      <c r="O1792" s="316"/>
      <c r="P1792" s="312">
        <f t="shared" si="222"/>
        <v>0</v>
      </c>
      <c r="Q1792" s="294"/>
      <c r="R1792" s="488"/>
      <c r="S1792" s="488"/>
    </row>
    <row r="1793" spans="2:20" ht="18.75" customHeight="1">
      <c r="B1793" s="292"/>
      <c r="C1793" s="313" t="s">
        <v>207</v>
      </c>
      <c r="D1793" s="315"/>
      <c r="E1793" s="315"/>
      <c r="F1793" s="315"/>
      <c r="G1793" s="315"/>
      <c r="H1793" s="315"/>
      <c r="I1793" s="315"/>
      <c r="J1793" s="315"/>
      <c r="K1793" s="315"/>
      <c r="L1793" s="315"/>
      <c r="M1793" s="315"/>
      <c r="N1793" s="315"/>
      <c r="O1793" s="316"/>
      <c r="P1793" s="312">
        <f t="shared" si="222"/>
        <v>0</v>
      </c>
      <c r="Q1793" s="294"/>
      <c r="R1793" s="488"/>
      <c r="S1793" s="488"/>
    </row>
    <row r="1794" spans="2:20" ht="18.75" customHeight="1">
      <c r="B1794" s="292"/>
      <c r="C1794" s="313" t="s">
        <v>209</v>
      </c>
      <c r="D1794" s="315"/>
      <c r="E1794" s="315"/>
      <c r="F1794" s="315"/>
      <c r="G1794" s="315"/>
      <c r="H1794" s="315"/>
      <c r="I1794" s="315"/>
      <c r="J1794" s="315"/>
      <c r="K1794" s="315"/>
      <c r="L1794" s="315"/>
      <c r="M1794" s="315"/>
      <c r="N1794" s="315"/>
      <c r="O1794" s="316"/>
      <c r="P1794" s="312">
        <f t="shared" si="222"/>
        <v>0</v>
      </c>
      <c r="Q1794" s="294"/>
      <c r="R1794" s="488"/>
      <c r="S1794" s="488"/>
    </row>
    <row r="1795" spans="2:20" ht="18.75" customHeight="1">
      <c r="B1795" s="292"/>
      <c r="C1795" s="313" t="s">
        <v>210</v>
      </c>
      <c r="D1795" s="315"/>
      <c r="E1795" s="315"/>
      <c r="F1795" s="315"/>
      <c r="G1795" s="315"/>
      <c r="H1795" s="315"/>
      <c r="I1795" s="315"/>
      <c r="J1795" s="315"/>
      <c r="K1795" s="315"/>
      <c r="L1795" s="315"/>
      <c r="M1795" s="315"/>
      <c r="N1795" s="315"/>
      <c r="O1795" s="316"/>
      <c r="P1795" s="312">
        <f t="shared" si="222"/>
        <v>0</v>
      </c>
      <c r="Q1795" s="294"/>
      <c r="R1795" s="488"/>
      <c r="S1795" s="488"/>
    </row>
    <row r="1796" spans="2:20" ht="18.75" customHeight="1">
      <c r="B1796" s="292"/>
      <c r="C1796" s="313" t="s">
        <v>211</v>
      </c>
      <c r="D1796" s="315"/>
      <c r="E1796" s="315"/>
      <c r="F1796" s="315"/>
      <c r="G1796" s="315"/>
      <c r="H1796" s="315"/>
      <c r="I1796" s="315"/>
      <c r="J1796" s="315"/>
      <c r="K1796" s="315"/>
      <c r="L1796" s="315"/>
      <c r="M1796" s="315"/>
      <c r="N1796" s="315"/>
      <c r="O1796" s="316"/>
      <c r="P1796" s="312">
        <f t="shared" si="222"/>
        <v>0</v>
      </c>
      <c r="Q1796" s="294"/>
      <c r="R1796" s="488"/>
      <c r="S1796" s="488"/>
    </row>
    <row r="1797" spans="2:20" ht="18.75" customHeight="1">
      <c r="B1797" s="292"/>
      <c r="C1797" s="313" t="s">
        <v>212</v>
      </c>
      <c r="D1797" s="315"/>
      <c r="E1797" s="315"/>
      <c r="F1797" s="315"/>
      <c r="G1797" s="315"/>
      <c r="H1797" s="315"/>
      <c r="I1797" s="315"/>
      <c r="J1797" s="315"/>
      <c r="K1797" s="315"/>
      <c r="L1797" s="315"/>
      <c r="M1797" s="315"/>
      <c r="N1797" s="315"/>
      <c r="O1797" s="316"/>
      <c r="P1797" s="312">
        <f t="shared" si="222"/>
        <v>0</v>
      </c>
      <c r="Q1797" s="294"/>
      <c r="R1797" s="488"/>
      <c r="S1797" s="488"/>
    </row>
    <row r="1798" spans="2:20" ht="18.75" customHeight="1">
      <c r="B1798" s="292"/>
      <c r="C1798" s="317" t="s">
        <v>224</v>
      </c>
      <c r="D1798" s="318"/>
      <c r="E1798" s="318"/>
      <c r="F1798" s="318"/>
      <c r="G1798" s="318"/>
      <c r="H1798" s="318"/>
      <c r="I1798" s="318"/>
      <c r="J1798" s="318"/>
      <c r="K1798" s="318"/>
      <c r="L1798" s="318"/>
      <c r="M1798" s="318"/>
      <c r="N1798" s="318"/>
      <c r="O1798" s="319"/>
      <c r="P1798" s="320">
        <f t="shared" si="222"/>
        <v>0</v>
      </c>
      <c r="Q1798" s="294"/>
      <c r="R1798" s="489"/>
      <c r="S1798" s="489"/>
    </row>
    <row r="1799" spans="2:20" ht="18.75" customHeight="1">
      <c r="B1799" s="292"/>
      <c r="C1799" s="321" t="s">
        <v>216</v>
      </c>
      <c r="D1799" s="322">
        <f>SUBTOTAL(9,D1789:D1798)</f>
        <v>0</v>
      </c>
      <c r="E1799" s="322">
        <f t="shared" ref="E1799:O1799" si="223">SUBTOTAL(9,E1789:E1798)</f>
        <v>0</v>
      </c>
      <c r="F1799" s="322">
        <f t="shared" si="223"/>
        <v>0</v>
      </c>
      <c r="G1799" s="322">
        <f t="shared" si="223"/>
        <v>0</v>
      </c>
      <c r="H1799" s="322">
        <f t="shared" si="223"/>
        <v>0</v>
      </c>
      <c r="I1799" s="322">
        <f t="shared" si="223"/>
        <v>0</v>
      </c>
      <c r="J1799" s="322">
        <f t="shared" si="223"/>
        <v>0</v>
      </c>
      <c r="K1799" s="322">
        <f t="shared" si="223"/>
        <v>0</v>
      </c>
      <c r="L1799" s="322">
        <f t="shared" si="223"/>
        <v>0</v>
      </c>
      <c r="M1799" s="322">
        <f t="shared" si="223"/>
        <v>0</v>
      </c>
      <c r="N1799" s="322">
        <f t="shared" si="223"/>
        <v>0</v>
      </c>
      <c r="O1799" s="323">
        <f t="shared" si="223"/>
        <v>0</v>
      </c>
      <c r="P1799" s="324">
        <f t="shared" si="222"/>
        <v>0</v>
      </c>
      <c r="Q1799" s="294"/>
      <c r="R1799" s="490"/>
      <c r="S1799" s="490"/>
    </row>
    <row r="1800" spans="2:20" ht="6" customHeight="1">
      <c r="B1800" s="292"/>
      <c r="C1800" s="294"/>
      <c r="D1800" s="294"/>
      <c r="E1800" s="294"/>
      <c r="F1800" s="294"/>
      <c r="G1800" s="294"/>
      <c r="H1800" s="294"/>
      <c r="I1800" s="294"/>
      <c r="J1800" s="294"/>
      <c r="K1800" s="294"/>
      <c r="L1800" s="294"/>
      <c r="M1800" s="294"/>
      <c r="N1800" s="294"/>
      <c r="O1800" s="294"/>
      <c r="P1800" s="294"/>
      <c r="Q1800" s="294"/>
      <c r="R1800" s="325"/>
      <c r="S1800" s="325"/>
    </row>
    <row r="1801" spans="2:20" ht="18.75" customHeight="1">
      <c r="B1801" s="326"/>
      <c r="C1801" s="313" t="s">
        <v>217</v>
      </c>
      <c r="D1801" s="327"/>
      <c r="E1801" s="327"/>
      <c r="F1801" s="327"/>
      <c r="G1801" s="327"/>
      <c r="H1801" s="327"/>
      <c r="I1801" s="327"/>
      <c r="J1801" s="327"/>
      <c r="K1801" s="327"/>
      <c r="L1801" s="327"/>
      <c r="M1801" s="327"/>
      <c r="N1801" s="327"/>
      <c r="O1801" s="328"/>
      <c r="P1801" s="329">
        <f t="shared" ref="P1801:P1802" si="224">SUM(D1801:O1801)</f>
        <v>0</v>
      </c>
      <c r="Q1801" s="294"/>
      <c r="R1801" s="488"/>
      <c r="S1801" s="488"/>
    </row>
    <row r="1802" spans="2:20" ht="18.75" customHeight="1">
      <c r="B1802" s="326"/>
      <c r="C1802" s="313" t="s">
        <v>218</v>
      </c>
      <c r="D1802" s="327"/>
      <c r="E1802" s="327"/>
      <c r="F1802" s="327"/>
      <c r="G1802" s="327"/>
      <c r="H1802" s="327"/>
      <c r="I1802" s="327"/>
      <c r="J1802" s="327"/>
      <c r="K1802" s="327"/>
      <c r="L1802" s="327"/>
      <c r="M1802" s="327"/>
      <c r="N1802" s="330"/>
      <c r="O1802" s="331"/>
      <c r="P1802" s="332">
        <f t="shared" si="224"/>
        <v>0</v>
      </c>
      <c r="Q1802" s="294"/>
      <c r="R1802" s="489"/>
      <c r="S1802" s="489"/>
    </row>
    <row r="1803" spans="2:20" s="308" customFormat="1" ht="18.75" customHeight="1">
      <c r="B1803" s="301"/>
      <c r="C1803" s="333"/>
      <c r="D1803" s="334"/>
      <c r="E1803" s="334"/>
      <c r="F1803" s="334"/>
      <c r="G1803" s="334"/>
      <c r="H1803" s="334"/>
      <c r="I1803" s="334"/>
      <c r="J1803" s="334"/>
      <c r="K1803" s="334"/>
      <c r="L1803" s="334"/>
      <c r="M1803" s="334"/>
      <c r="N1803" s="491" t="s">
        <v>219</v>
      </c>
      <c r="O1803" s="491"/>
      <c r="P1803" s="335">
        <f>ROUND(IF(P1801*P1802=0,0,P1799/P1801*P1802),2)</f>
        <v>0</v>
      </c>
      <c r="Q1803" s="306"/>
      <c r="R1803" s="492"/>
      <c r="S1803" s="492"/>
      <c r="T1803" s="307"/>
    </row>
    <row r="1804" spans="2:20" ht="30" customHeight="1">
      <c r="C1804" s="294"/>
      <c r="D1804" s="294"/>
      <c r="E1804" s="294"/>
      <c r="F1804" s="294"/>
      <c r="G1804" s="294"/>
      <c r="H1804" s="294"/>
      <c r="I1804" s="294"/>
      <c r="J1804" s="294"/>
      <c r="K1804" s="294"/>
      <c r="L1804" s="294"/>
      <c r="M1804" s="294"/>
      <c r="N1804" s="294"/>
      <c r="O1804" s="294"/>
      <c r="P1804" s="294"/>
      <c r="Q1804" s="294"/>
      <c r="R1804" s="294"/>
      <c r="S1804" s="294"/>
    </row>
    <row r="1805" spans="2:20" ht="18.75" customHeight="1">
      <c r="B1805" s="292"/>
      <c r="C1805" s="293" t="s">
        <v>183</v>
      </c>
      <c r="D1805" s="495"/>
      <c r="E1805" s="495"/>
      <c r="F1805" s="495"/>
      <c r="G1805" s="495"/>
      <c r="H1805" s="495"/>
      <c r="I1805" s="495"/>
      <c r="J1805" s="294"/>
      <c r="K1805" s="294"/>
      <c r="L1805" s="295"/>
      <c r="M1805" s="294"/>
      <c r="N1805" s="294"/>
      <c r="O1805" s="294"/>
      <c r="P1805" s="296"/>
      <c r="Q1805" s="294"/>
      <c r="R1805" s="296"/>
      <c r="S1805" s="296"/>
    </row>
    <row r="1806" spans="2:20" ht="18.75" customHeight="1">
      <c r="B1806" s="292"/>
      <c r="C1806" s="297" t="s">
        <v>184</v>
      </c>
      <c r="D1806" s="488"/>
      <c r="E1806" s="488"/>
      <c r="F1806" s="488"/>
      <c r="G1806" s="488"/>
      <c r="H1806" s="488"/>
      <c r="I1806" s="488"/>
      <c r="J1806" s="294"/>
      <c r="K1806" s="291"/>
      <c r="L1806" s="291"/>
      <c r="M1806" s="291"/>
      <c r="N1806" s="291"/>
      <c r="O1806" s="291"/>
      <c r="P1806" s="291"/>
      <c r="Q1806" s="294"/>
      <c r="R1806" s="496" t="s">
        <v>185</v>
      </c>
      <c r="S1806" s="496"/>
    </row>
    <row r="1807" spans="2:20" ht="18.75" customHeight="1">
      <c r="B1807" s="292"/>
      <c r="C1807" s="297" t="s">
        <v>8</v>
      </c>
      <c r="D1807" s="488"/>
      <c r="E1807" s="488"/>
      <c r="F1807" s="488"/>
      <c r="G1807" s="488"/>
      <c r="H1807" s="488"/>
      <c r="I1807" s="488"/>
      <c r="J1807" s="294"/>
      <c r="K1807" s="291"/>
      <c r="L1807" s="291"/>
      <c r="M1807" s="291"/>
      <c r="N1807" s="291"/>
      <c r="O1807" s="291"/>
      <c r="P1807" s="291"/>
      <c r="Q1807" s="294"/>
      <c r="R1807" s="298" t="s">
        <v>189</v>
      </c>
      <c r="S1807" s="299"/>
    </row>
    <row r="1808" spans="2:20" ht="18.75" customHeight="1">
      <c r="B1808" s="292"/>
      <c r="C1808" s="300" t="s">
        <v>172</v>
      </c>
      <c r="D1808" s="488"/>
      <c r="E1808" s="488"/>
      <c r="F1808" s="488"/>
      <c r="G1808" s="488"/>
      <c r="H1808" s="488"/>
      <c r="I1808" s="488"/>
      <c r="J1808" s="294"/>
      <c r="K1808" s="291"/>
      <c r="L1808" s="291"/>
      <c r="M1808" s="291"/>
      <c r="N1808" s="291"/>
      <c r="O1808" s="291"/>
      <c r="P1808" s="291"/>
      <c r="Q1808" s="294"/>
      <c r="R1808" s="298" t="s">
        <v>191</v>
      </c>
      <c r="S1808" s="299"/>
    </row>
    <row r="1809" spans="2:24" ht="18.75" customHeight="1">
      <c r="B1809" s="292"/>
      <c r="C1809" s="300" t="s">
        <v>193</v>
      </c>
      <c r="D1809" s="493"/>
      <c r="E1809" s="493"/>
      <c r="F1809" s="493"/>
      <c r="G1809" s="493"/>
      <c r="H1809" s="493"/>
      <c r="I1809" s="493"/>
      <c r="J1809" s="294"/>
      <c r="K1809" s="294"/>
      <c r="L1809" s="295"/>
      <c r="M1809" s="294"/>
      <c r="N1809" s="294"/>
      <c r="O1809" s="294"/>
      <c r="P1809" s="296"/>
      <c r="Q1809" s="294"/>
      <c r="R1809" s="298" t="s">
        <v>221</v>
      </c>
      <c r="S1809" s="299"/>
    </row>
    <row r="1810" spans="2:24" ht="12" customHeight="1">
      <c r="B1810" s="292"/>
      <c r="C1810" s="294"/>
      <c r="D1810" s="294"/>
      <c r="E1810" s="294"/>
      <c r="F1810" s="294"/>
      <c r="G1810" s="294"/>
      <c r="H1810" s="294"/>
      <c r="I1810" s="294"/>
      <c r="J1810" s="294"/>
      <c r="K1810" s="294"/>
      <c r="L1810" s="294"/>
      <c r="M1810" s="294"/>
      <c r="N1810" s="294"/>
      <c r="O1810" s="294"/>
      <c r="P1810" s="294"/>
      <c r="Q1810" s="294"/>
      <c r="R1810" s="294"/>
      <c r="S1810" s="294"/>
    </row>
    <row r="1811" spans="2:24" s="308" customFormat="1" ht="18.75" customHeight="1">
      <c r="B1811" s="301"/>
      <c r="C1811" s="302" t="s">
        <v>187</v>
      </c>
      <c r="D1811" s="303"/>
      <c r="E1811" s="303"/>
      <c r="F1811" s="303"/>
      <c r="G1811" s="303"/>
      <c r="H1811" s="303"/>
      <c r="I1811" s="303"/>
      <c r="J1811" s="303"/>
      <c r="K1811" s="303"/>
      <c r="L1811" s="303"/>
      <c r="M1811" s="303"/>
      <c r="N1811" s="303"/>
      <c r="O1811" s="304"/>
      <c r="P1811" s="305" t="s">
        <v>188</v>
      </c>
      <c r="Q1811" s="306"/>
      <c r="R1811" s="494" t="s">
        <v>194</v>
      </c>
      <c r="S1811" s="494"/>
      <c r="T1811" s="307"/>
      <c r="V1811" s="288"/>
      <c r="W1811" s="288"/>
      <c r="X1811" s="288"/>
    </row>
    <row r="1812" spans="2:24" ht="6" customHeight="1">
      <c r="B1812" s="292"/>
      <c r="C1812" s="294"/>
      <c r="D1812" s="294"/>
      <c r="E1812" s="294"/>
      <c r="F1812" s="294"/>
      <c r="G1812" s="294"/>
      <c r="H1812" s="294"/>
      <c r="I1812" s="294"/>
      <c r="J1812" s="294"/>
      <c r="K1812" s="294"/>
      <c r="L1812" s="294"/>
      <c r="M1812" s="294"/>
      <c r="N1812" s="294"/>
      <c r="O1812" s="294"/>
      <c r="P1812" s="294"/>
      <c r="Q1812" s="294"/>
      <c r="R1812" s="294"/>
      <c r="S1812" s="294"/>
    </row>
    <row r="1813" spans="2:24" ht="18.75" customHeight="1">
      <c r="B1813" s="292"/>
      <c r="C1813" s="309" t="s">
        <v>222</v>
      </c>
      <c r="D1813" s="310"/>
      <c r="E1813" s="310"/>
      <c r="F1813" s="310"/>
      <c r="G1813" s="310"/>
      <c r="H1813" s="310"/>
      <c r="I1813" s="310"/>
      <c r="J1813" s="310"/>
      <c r="K1813" s="310"/>
      <c r="L1813" s="310"/>
      <c r="M1813" s="310"/>
      <c r="N1813" s="310"/>
      <c r="O1813" s="311"/>
      <c r="P1813" s="312">
        <f>SUM(D1813:O1813)</f>
        <v>0</v>
      </c>
      <c r="Q1813" s="294"/>
      <c r="R1813" s="488"/>
      <c r="S1813" s="488"/>
    </row>
    <row r="1814" spans="2:24" ht="18.75" customHeight="1">
      <c r="B1814" s="292"/>
      <c r="C1814" s="313" t="s">
        <v>196</v>
      </c>
      <c r="D1814" s="155"/>
      <c r="E1814" s="155"/>
      <c r="F1814" s="155"/>
      <c r="G1814" s="155"/>
      <c r="H1814" s="155"/>
      <c r="I1814" s="155"/>
      <c r="J1814" s="155"/>
      <c r="K1814" s="155"/>
      <c r="L1814" s="155"/>
      <c r="M1814" s="155"/>
      <c r="N1814" s="155"/>
      <c r="O1814" s="156"/>
      <c r="P1814" s="312">
        <f t="shared" ref="P1814:P1823" si="225">SUM(D1814:O1814)</f>
        <v>0</v>
      </c>
      <c r="Q1814" s="294"/>
      <c r="R1814" s="488"/>
      <c r="S1814" s="488"/>
    </row>
    <row r="1815" spans="2:24" ht="18.75" customHeight="1">
      <c r="B1815" s="292"/>
      <c r="C1815" s="314" t="s">
        <v>223</v>
      </c>
      <c r="D1815" s="310"/>
      <c r="E1815" s="310"/>
      <c r="F1815" s="310"/>
      <c r="G1815" s="310"/>
      <c r="H1815" s="310"/>
      <c r="I1815" s="310"/>
      <c r="J1815" s="310"/>
      <c r="K1815" s="310"/>
      <c r="L1815" s="310"/>
      <c r="M1815" s="310"/>
      <c r="N1815" s="310"/>
      <c r="O1815" s="311"/>
      <c r="P1815" s="312">
        <f t="shared" si="225"/>
        <v>0</v>
      </c>
      <c r="Q1815" s="294"/>
      <c r="R1815" s="488"/>
      <c r="S1815" s="488"/>
    </row>
    <row r="1816" spans="2:24" ht="18.75" customHeight="1">
      <c r="B1816" s="292"/>
      <c r="C1816" s="313" t="s">
        <v>206</v>
      </c>
      <c r="D1816" s="315"/>
      <c r="E1816" s="315"/>
      <c r="F1816" s="315"/>
      <c r="G1816" s="315"/>
      <c r="H1816" s="315"/>
      <c r="I1816" s="315"/>
      <c r="J1816" s="315"/>
      <c r="K1816" s="315"/>
      <c r="L1816" s="315"/>
      <c r="M1816" s="315"/>
      <c r="N1816" s="315"/>
      <c r="O1816" s="316"/>
      <c r="P1816" s="312">
        <f t="shared" si="225"/>
        <v>0</v>
      </c>
      <c r="Q1816" s="294"/>
      <c r="R1816" s="488"/>
      <c r="S1816" s="488"/>
    </row>
    <row r="1817" spans="2:24" ht="18.75" customHeight="1">
      <c r="B1817" s="292"/>
      <c r="C1817" s="313" t="s">
        <v>207</v>
      </c>
      <c r="D1817" s="315"/>
      <c r="E1817" s="315"/>
      <c r="F1817" s="315"/>
      <c r="G1817" s="315"/>
      <c r="H1817" s="315"/>
      <c r="I1817" s="315"/>
      <c r="J1817" s="315"/>
      <c r="K1817" s="315"/>
      <c r="L1817" s="315"/>
      <c r="M1817" s="315"/>
      <c r="N1817" s="315"/>
      <c r="O1817" s="316"/>
      <c r="P1817" s="312">
        <f t="shared" si="225"/>
        <v>0</v>
      </c>
      <c r="Q1817" s="294"/>
      <c r="R1817" s="488"/>
      <c r="S1817" s="488"/>
    </row>
    <row r="1818" spans="2:24" ht="18.75" customHeight="1">
      <c r="B1818" s="292"/>
      <c r="C1818" s="313" t="s">
        <v>209</v>
      </c>
      <c r="D1818" s="315"/>
      <c r="E1818" s="315"/>
      <c r="F1818" s="315"/>
      <c r="G1818" s="315"/>
      <c r="H1818" s="315"/>
      <c r="I1818" s="315"/>
      <c r="J1818" s="315"/>
      <c r="K1818" s="315"/>
      <c r="L1818" s="315"/>
      <c r="M1818" s="315"/>
      <c r="N1818" s="315"/>
      <c r="O1818" s="316"/>
      <c r="P1818" s="312">
        <f t="shared" si="225"/>
        <v>0</v>
      </c>
      <c r="Q1818" s="294"/>
      <c r="R1818" s="488"/>
      <c r="S1818" s="488"/>
    </row>
    <row r="1819" spans="2:24" ht="18.75" customHeight="1">
      <c r="B1819" s="292"/>
      <c r="C1819" s="313" t="s">
        <v>210</v>
      </c>
      <c r="D1819" s="315"/>
      <c r="E1819" s="315"/>
      <c r="F1819" s="315"/>
      <c r="G1819" s="315"/>
      <c r="H1819" s="315"/>
      <c r="I1819" s="315"/>
      <c r="J1819" s="315"/>
      <c r="K1819" s="315"/>
      <c r="L1819" s="315"/>
      <c r="M1819" s="315"/>
      <c r="N1819" s="315"/>
      <c r="O1819" s="316"/>
      <c r="P1819" s="312">
        <f t="shared" si="225"/>
        <v>0</v>
      </c>
      <c r="Q1819" s="294"/>
      <c r="R1819" s="488"/>
      <c r="S1819" s="488"/>
    </row>
    <row r="1820" spans="2:24" ht="18.75" customHeight="1">
      <c r="B1820" s="292"/>
      <c r="C1820" s="313" t="s">
        <v>211</v>
      </c>
      <c r="D1820" s="315"/>
      <c r="E1820" s="315"/>
      <c r="F1820" s="315"/>
      <c r="G1820" s="315"/>
      <c r="H1820" s="315"/>
      <c r="I1820" s="315"/>
      <c r="J1820" s="315"/>
      <c r="K1820" s="315"/>
      <c r="L1820" s="315"/>
      <c r="M1820" s="315"/>
      <c r="N1820" s="315"/>
      <c r="O1820" s="316"/>
      <c r="P1820" s="312">
        <f t="shared" si="225"/>
        <v>0</v>
      </c>
      <c r="Q1820" s="294"/>
      <c r="R1820" s="488"/>
      <c r="S1820" s="488"/>
    </row>
    <row r="1821" spans="2:24" ht="18.75" customHeight="1">
      <c r="B1821" s="292"/>
      <c r="C1821" s="313" t="s">
        <v>212</v>
      </c>
      <c r="D1821" s="315"/>
      <c r="E1821" s="315"/>
      <c r="F1821" s="315"/>
      <c r="G1821" s="315"/>
      <c r="H1821" s="315"/>
      <c r="I1821" s="315"/>
      <c r="J1821" s="315"/>
      <c r="K1821" s="315"/>
      <c r="L1821" s="315"/>
      <c r="M1821" s="315"/>
      <c r="N1821" s="315"/>
      <c r="O1821" s="316"/>
      <c r="P1821" s="312">
        <f t="shared" si="225"/>
        <v>0</v>
      </c>
      <c r="Q1821" s="294"/>
      <c r="R1821" s="488"/>
      <c r="S1821" s="488"/>
    </row>
    <row r="1822" spans="2:24" ht="18.75" customHeight="1">
      <c r="B1822" s="292"/>
      <c r="C1822" s="317" t="s">
        <v>224</v>
      </c>
      <c r="D1822" s="318"/>
      <c r="E1822" s="318"/>
      <c r="F1822" s="318"/>
      <c r="G1822" s="318"/>
      <c r="H1822" s="318"/>
      <c r="I1822" s="318"/>
      <c r="J1822" s="318"/>
      <c r="K1822" s="318"/>
      <c r="L1822" s="318"/>
      <c r="M1822" s="318"/>
      <c r="N1822" s="318"/>
      <c r="O1822" s="319"/>
      <c r="P1822" s="320">
        <f t="shared" si="225"/>
        <v>0</v>
      </c>
      <c r="Q1822" s="294"/>
      <c r="R1822" s="489"/>
      <c r="S1822" s="489"/>
    </row>
    <row r="1823" spans="2:24" ht="18.75" customHeight="1">
      <c r="B1823" s="292"/>
      <c r="C1823" s="321" t="s">
        <v>216</v>
      </c>
      <c r="D1823" s="322">
        <f>SUBTOTAL(9,D1813:D1822)</f>
        <v>0</v>
      </c>
      <c r="E1823" s="322">
        <f t="shared" ref="E1823:O1823" si="226">SUBTOTAL(9,E1813:E1822)</f>
        <v>0</v>
      </c>
      <c r="F1823" s="322">
        <f t="shared" si="226"/>
        <v>0</v>
      </c>
      <c r="G1823" s="322">
        <f t="shared" si="226"/>
        <v>0</v>
      </c>
      <c r="H1823" s="322">
        <f t="shared" si="226"/>
        <v>0</v>
      </c>
      <c r="I1823" s="322">
        <f t="shared" si="226"/>
        <v>0</v>
      </c>
      <c r="J1823" s="322">
        <f t="shared" si="226"/>
        <v>0</v>
      </c>
      <c r="K1823" s="322">
        <f t="shared" si="226"/>
        <v>0</v>
      </c>
      <c r="L1823" s="322">
        <f t="shared" si="226"/>
        <v>0</v>
      </c>
      <c r="M1823" s="322">
        <f t="shared" si="226"/>
        <v>0</v>
      </c>
      <c r="N1823" s="322">
        <f t="shared" si="226"/>
        <v>0</v>
      </c>
      <c r="O1823" s="323">
        <f t="shared" si="226"/>
        <v>0</v>
      </c>
      <c r="P1823" s="324">
        <f t="shared" si="225"/>
        <v>0</v>
      </c>
      <c r="Q1823" s="294"/>
      <c r="R1823" s="490"/>
      <c r="S1823" s="490"/>
    </row>
    <row r="1824" spans="2:24" ht="6" customHeight="1">
      <c r="B1824" s="292"/>
      <c r="C1824" s="294"/>
      <c r="D1824" s="294"/>
      <c r="E1824" s="294"/>
      <c r="F1824" s="294"/>
      <c r="G1824" s="294"/>
      <c r="H1824" s="294"/>
      <c r="I1824" s="294"/>
      <c r="J1824" s="294"/>
      <c r="K1824" s="294"/>
      <c r="L1824" s="294"/>
      <c r="M1824" s="294"/>
      <c r="N1824" s="294"/>
      <c r="O1824" s="294"/>
      <c r="P1824" s="294"/>
      <c r="Q1824" s="294"/>
      <c r="R1824" s="325"/>
      <c r="S1824" s="325"/>
    </row>
    <row r="1825" spans="2:24" ht="18.75" customHeight="1">
      <c r="B1825" s="326"/>
      <c r="C1825" s="313" t="s">
        <v>217</v>
      </c>
      <c r="D1825" s="327"/>
      <c r="E1825" s="327"/>
      <c r="F1825" s="327"/>
      <c r="G1825" s="327"/>
      <c r="H1825" s="327"/>
      <c r="I1825" s="327"/>
      <c r="J1825" s="327"/>
      <c r="K1825" s="327"/>
      <c r="L1825" s="327"/>
      <c r="M1825" s="327"/>
      <c r="N1825" s="327"/>
      <c r="O1825" s="328"/>
      <c r="P1825" s="329">
        <f t="shared" ref="P1825:P1826" si="227">SUM(D1825:O1825)</f>
        <v>0</v>
      </c>
      <c r="Q1825" s="294"/>
      <c r="R1825" s="488"/>
      <c r="S1825" s="488"/>
    </row>
    <row r="1826" spans="2:24" ht="18.75" customHeight="1">
      <c r="B1826" s="326"/>
      <c r="C1826" s="313" t="s">
        <v>218</v>
      </c>
      <c r="D1826" s="327"/>
      <c r="E1826" s="327"/>
      <c r="F1826" s="327"/>
      <c r="G1826" s="327"/>
      <c r="H1826" s="327"/>
      <c r="I1826" s="327"/>
      <c r="J1826" s="327"/>
      <c r="K1826" s="327"/>
      <c r="L1826" s="327"/>
      <c r="M1826" s="327"/>
      <c r="N1826" s="330"/>
      <c r="O1826" s="331"/>
      <c r="P1826" s="332">
        <f t="shared" si="227"/>
        <v>0</v>
      </c>
      <c r="Q1826" s="294"/>
      <c r="R1826" s="489"/>
      <c r="S1826" s="489"/>
    </row>
    <row r="1827" spans="2:24" s="308" customFormat="1" ht="18.75" customHeight="1">
      <c r="B1827" s="301"/>
      <c r="C1827" s="333"/>
      <c r="D1827" s="334"/>
      <c r="E1827" s="334"/>
      <c r="F1827" s="334"/>
      <c r="G1827" s="334"/>
      <c r="H1827" s="334"/>
      <c r="I1827" s="334"/>
      <c r="J1827" s="334"/>
      <c r="K1827" s="334"/>
      <c r="L1827" s="334"/>
      <c r="M1827" s="334"/>
      <c r="N1827" s="491" t="s">
        <v>219</v>
      </c>
      <c r="O1827" s="491"/>
      <c r="P1827" s="335">
        <f>ROUND(IF(P1825*P1826=0,0,P1823/P1825*P1826),2)</f>
        <v>0</v>
      </c>
      <c r="Q1827" s="306"/>
      <c r="R1827" s="492"/>
      <c r="S1827" s="492"/>
      <c r="T1827" s="307"/>
    </row>
    <row r="1828" spans="2:24" ht="30" customHeight="1">
      <c r="C1828" s="294"/>
      <c r="D1828" s="294"/>
      <c r="E1828" s="294"/>
      <c r="F1828" s="294"/>
      <c r="G1828" s="294"/>
      <c r="H1828" s="294"/>
      <c r="I1828" s="294"/>
      <c r="J1828" s="294"/>
      <c r="K1828" s="294"/>
      <c r="L1828" s="294"/>
      <c r="M1828" s="294"/>
      <c r="N1828" s="294"/>
      <c r="O1828" s="294"/>
      <c r="P1828" s="294"/>
      <c r="Q1828" s="294"/>
      <c r="R1828" s="294"/>
      <c r="S1828" s="294"/>
    </row>
    <row r="1829" spans="2:24" ht="18.75" customHeight="1">
      <c r="B1829" s="292"/>
      <c r="C1829" s="293" t="s">
        <v>183</v>
      </c>
      <c r="D1829" s="495"/>
      <c r="E1829" s="495"/>
      <c r="F1829" s="495"/>
      <c r="G1829" s="495"/>
      <c r="H1829" s="495"/>
      <c r="I1829" s="495"/>
      <c r="J1829" s="294"/>
      <c r="K1829" s="294"/>
      <c r="L1829" s="295"/>
      <c r="M1829" s="294"/>
      <c r="N1829" s="294"/>
      <c r="O1829" s="294"/>
      <c r="P1829" s="296"/>
      <c r="Q1829" s="294"/>
      <c r="R1829" s="296"/>
      <c r="S1829" s="296"/>
    </row>
    <row r="1830" spans="2:24" ht="18.75" customHeight="1">
      <c r="B1830" s="292"/>
      <c r="C1830" s="297" t="s">
        <v>184</v>
      </c>
      <c r="D1830" s="488"/>
      <c r="E1830" s="488"/>
      <c r="F1830" s="488"/>
      <c r="G1830" s="488"/>
      <c r="H1830" s="488"/>
      <c r="I1830" s="488"/>
      <c r="J1830" s="294"/>
      <c r="K1830" s="291"/>
      <c r="L1830" s="291"/>
      <c r="M1830" s="291"/>
      <c r="N1830" s="291"/>
      <c r="O1830" s="291"/>
      <c r="P1830" s="291"/>
      <c r="Q1830" s="294"/>
      <c r="R1830" s="496" t="s">
        <v>185</v>
      </c>
      <c r="S1830" s="496"/>
    </row>
    <row r="1831" spans="2:24" ht="18.75" customHeight="1">
      <c r="B1831" s="292"/>
      <c r="C1831" s="297" t="s">
        <v>8</v>
      </c>
      <c r="D1831" s="488"/>
      <c r="E1831" s="488"/>
      <c r="F1831" s="488"/>
      <c r="G1831" s="488"/>
      <c r="H1831" s="488"/>
      <c r="I1831" s="488"/>
      <c r="J1831" s="294"/>
      <c r="K1831" s="291"/>
      <c r="L1831" s="291"/>
      <c r="M1831" s="291"/>
      <c r="N1831" s="291"/>
      <c r="O1831" s="291"/>
      <c r="P1831" s="291"/>
      <c r="Q1831" s="294"/>
      <c r="R1831" s="298" t="s">
        <v>189</v>
      </c>
      <c r="S1831" s="299"/>
    </row>
    <row r="1832" spans="2:24" ht="18.75" customHeight="1">
      <c r="B1832" s="292"/>
      <c r="C1832" s="300" t="s">
        <v>172</v>
      </c>
      <c r="D1832" s="488"/>
      <c r="E1832" s="488"/>
      <c r="F1832" s="488"/>
      <c r="G1832" s="488"/>
      <c r="H1832" s="488"/>
      <c r="I1832" s="488"/>
      <c r="J1832" s="294"/>
      <c r="K1832" s="291"/>
      <c r="L1832" s="291"/>
      <c r="M1832" s="291"/>
      <c r="N1832" s="291"/>
      <c r="O1832" s="291"/>
      <c r="P1832" s="291"/>
      <c r="Q1832" s="294"/>
      <c r="R1832" s="298" t="s">
        <v>191</v>
      </c>
      <c r="S1832" s="299"/>
    </row>
    <row r="1833" spans="2:24" ht="18.75" customHeight="1">
      <c r="B1833" s="292"/>
      <c r="C1833" s="300" t="s">
        <v>193</v>
      </c>
      <c r="D1833" s="493"/>
      <c r="E1833" s="493"/>
      <c r="F1833" s="493"/>
      <c r="G1833" s="493"/>
      <c r="H1833" s="493"/>
      <c r="I1833" s="493"/>
      <c r="J1833" s="294"/>
      <c r="K1833" s="294"/>
      <c r="L1833" s="295"/>
      <c r="M1833" s="294"/>
      <c r="N1833" s="294"/>
      <c r="O1833" s="294"/>
      <c r="P1833" s="296"/>
      <c r="Q1833" s="294"/>
      <c r="R1833" s="298" t="s">
        <v>221</v>
      </c>
      <c r="S1833" s="299"/>
    </row>
    <row r="1834" spans="2:24" ht="12" customHeight="1">
      <c r="B1834" s="292"/>
      <c r="C1834" s="294"/>
      <c r="D1834" s="294"/>
      <c r="E1834" s="294"/>
      <c r="F1834" s="294"/>
      <c r="G1834" s="294"/>
      <c r="H1834" s="294"/>
      <c r="I1834" s="294"/>
      <c r="J1834" s="294"/>
      <c r="K1834" s="294"/>
      <c r="L1834" s="294"/>
      <c r="M1834" s="294"/>
      <c r="N1834" s="294"/>
      <c r="O1834" s="294"/>
      <c r="P1834" s="294"/>
      <c r="Q1834" s="294"/>
      <c r="R1834" s="294"/>
      <c r="S1834" s="294"/>
    </row>
    <row r="1835" spans="2:24" s="308" customFormat="1" ht="18.75" customHeight="1">
      <c r="B1835" s="301"/>
      <c r="C1835" s="302" t="s">
        <v>187</v>
      </c>
      <c r="D1835" s="303"/>
      <c r="E1835" s="303"/>
      <c r="F1835" s="303"/>
      <c r="G1835" s="303"/>
      <c r="H1835" s="303"/>
      <c r="I1835" s="303"/>
      <c r="J1835" s="303"/>
      <c r="K1835" s="303"/>
      <c r="L1835" s="303"/>
      <c r="M1835" s="303"/>
      <c r="N1835" s="303"/>
      <c r="O1835" s="304"/>
      <c r="P1835" s="305" t="s">
        <v>188</v>
      </c>
      <c r="Q1835" s="306"/>
      <c r="R1835" s="494" t="s">
        <v>194</v>
      </c>
      <c r="S1835" s="494"/>
      <c r="T1835" s="307"/>
      <c r="V1835" s="288"/>
      <c r="W1835" s="288"/>
      <c r="X1835" s="288"/>
    </row>
    <row r="1836" spans="2:24" ht="6" customHeight="1">
      <c r="B1836" s="292"/>
      <c r="C1836" s="294"/>
      <c r="D1836" s="294"/>
      <c r="E1836" s="294"/>
      <c r="F1836" s="294"/>
      <c r="G1836" s="294"/>
      <c r="H1836" s="294"/>
      <c r="I1836" s="294"/>
      <c r="J1836" s="294"/>
      <c r="K1836" s="294"/>
      <c r="L1836" s="294"/>
      <c r="M1836" s="294"/>
      <c r="N1836" s="294"/>
      <c r="O1836" s="294"/>
      <c r="P1836" s="294"/>
      <c r="Q1836" s="294"/>
      <c r="R1836" s="294"/>
      <c r="S1836" s="294"/>
    </row>
    <row r="1837" spans="2:24" ht="18.75" customHeight="1">
      <c r="B1837" s="292"/>
      <c r="C1837" s="309" t="s">
        <v>222</v>
      </c>
      <c r="D1837" s="310"/>
      <c r="E1837" s="310"/>
      <c r="F1837" s="310"/>
      <c r="G1837" s="310"/>
      <c r="H1837" s="310"/>
      <c r="I1837" s="310"/>
      <c r="J1837" s="310"/>
      <c r="K1837" s="310"/>
      <c r="L1837" s="310"/>
      <c r="M1837" s="310"/>
      <c r="N1837" s="310"/>
      <c r="O1837" s="311"/>
      <c r="P1837" s="312">
        <f>SUM(D1837:O1837)</f>
        <v>0</v>
      </c>
      <c r="Q1837" s="294"/>
      <c r="R1837" s="488"/>
      <c r="S1837" s="488"/>
    </row>
    <row r="1838" spans="2:24" ht="18.75" customHeight="1">
      <c r="B1838" s="292"/>
      <c r="C1838" s="313" t="s">
        <v>196</v>
      </c>
      <c r="D1838" s="155"/>
      <c r="E1838" s="155"/>
      <c r="F1838" s="155"/>
      <c r="G1838" s="155"/>
      <c r="H1838" s="155"/>
      <c r="I1838" s="155"/>
      <c r="J1838" s="155"/>
      <c r="K1838" s="155"/>
      <c r="L1838" s="155"/>
      <c r="M1838" s="155"/>
      <c r="N1838" s="155"/>
      <c r="O1838" s="156"/>
      <c r="P1838" s="312">
        <f t="shared" ref="P1838:P1847" si="228">SUM(D1838:O1838)</f>
        <v>0</v>
      </c>
      <c r="Q1838" s="294"/>
      <c r="R1838" s="488"/>
      <c r="S1838" s="488"/>
    </row>
    <row r="1839" spans="2:24" ht="18.75" customHeight="1">
      <c r="B1839" s="292"/>
      <c r="C1839" s="314" t="s">
        <v>223</v>
      </c>
      <c r="D1839" s="310"/>
      <c r="E1839" s="310"/>
      <c r="F1839" s="310"/>
      <c r="G1839" s="310"/>
      <c r="H1839" s="310"/>
      <c r="I1839" s="310"/>
      <c r="J1839" s="310"/>
      <c r="K1839" s="310"/>
      <c r="L1839" s="310"/>
      <c r="M1839" s="310"/>
      <c r="N1839" s="310"/>
      <c r="O1839" s="311"/>
      <c r="P1839" s="312">
        <f t="shared" si="228"/>
        <v>0</v>
      </c>
      <c r="Q1839" s="294"/>
      <c r="R1839" s="488"/>
      <c r="S1839" s="488"/>
    </row>
    <row r="1840" spans="2:24" ht="18.75" customHeight="1">
      <c r="B1840" s="292"/>
      <c r="C1840" s="313" t="s">
        <v>206</v>
      </c>
      <c r="D1840" s="315"/>
      <c r="E1840" s="315"/>
      <c r="F1840" s="315"/>
      <c r="G1840" s="315"/>
      <c r="H1840" s="315"/>
      <c r="I1840" s="315"/>
      <c r="J1840" s="315"/>
      <c r="K1840" s="315"/>
      <c r="L1840" s="315"/>
      <c r="M1840" s="315"/>
      <c r="N1840" s="315"/>
      <c r="O1840" s="316"/>
      <c r="P1840" s="312">
        <f t="shared" si="228"/>
        <v>0</v>
      </c>
      <c r="Q1840" s="294"/>
      <c r="R1840" s="488"/>
      <c r="S1840" s="488"/>
    </row>
    <row r="1841" spans="2:20" ht="18.75" customHeight="1">
      <c r="B1841" s="292"/>
      <c r="C1841" s="313" t="s">
        <v>207</v>
      </c>
      <c r="D1841" s="315"/>
      <c r="E1841" s="315"/>
      <c r="F1841" s="315"/>
      <c r="G1841" s="315"/>
      <c r="H1841" s="315"/>
      <c r="I1841" s="315"/>
      <c r="J1841" s="315"/>
      <c r="K1841" s="315"/>
      <c r="L1841" s="315"/>
      <c r="M1841" s="315"/>
      <c r="N1841" s="315"/>
      <c r="O1841" s="316"/>
      <c r="P1841" s="312">
        <f t="shared" si="228"/>
        <v>0</v>
      </c>
      <c r="Q1841" s="294"/>
      <c r="R1841" s="488"/>
      <c r="S1841" s="488"/>
    </row>
    <row r="1842" spans="2:20" ht="18.75" customHeight="1">
      <c r="B1842" s="292"/>
      <c r="C1842" s="313" t="s">
        <v>209</v>
      </c>
      <c r="D1842" s="315"/>
      <c r="E1842" s="315"/>
      <c r="F1842" s="315"/>
      <c r="G1842" s="315"/>
      <c r="H1842" s="315"/>
      <c r="I1842" s="315"/>
      <c r="J1842" s="315"/>
      <c r="K1842" s="315"/>
      <c r="L1842" s="315"/>
      <c r="M1842" s="315"/>
      <c r="N1842" s="315"/>
      <c r="O1842" s="316"/>
      <c r="P1842" s="312">
        <f t="shared" si="228"/>
        <v>0</v>
      </c>
      <c r="Q1842" s="294"/>
      <c r="R1842" s="488"/>
      <c r="S1842" s="488"/>
    </row>
    <row r="1843" spans="2:20" ht="18.75" customHeight="1">
      <c r="B1843" s="292"/>
      <c r="C1843" s="313" t="s">
        <v>210</v>
      </c>
      <c r="D1843" s="315"/>
      <c r="E1843" s="315"/>
      <c r="F1843" s="315"/>
      <c r="G1843" s="315"/>
      <c r="H1843" s="315"/>
      <c r="I1843" s="315"/>
      <c r="J1843" s="315"/>
      <c r="K1843" s="315"/>
      <c r="L1843" s="315"/>
      <c r="M1843" s="315"/>
      <c r="N1843" s="315"/>
      <c r="O1843" s="316"/>
      <c r="P1843" s="312">
        <f t="shared" si="228"/>
        <v>0</v>
      </c>
      <c r="Q1843" s="294"/>
      <c r="R1843" s="488"/>
      <c r="S1843" s="488"/>
    </row>
    <row r="1844" spans="2:20" ht="18.75" customHeight="1">
      <c r="B1844" s="292"/>
      <c r="C1844" s="313" t="s">
        <v>211</v>
      </c>
      <c r="D1844" s="315"/>
      <c r="E1844" s="315"/>
      <c r="F1844" s="315"/>
      <c r="G1844" s="315"/>
      <c r="H1844" s="315"/>
      <c r="I1844" s="315"/>
      <c r="J1844" s="315"/>
      <c r="K1844" s="315"/>
      <c r="L1844" s="315"/>
      <c r="M1844" s="315"/>
      <c r="N1844" s="315"/>
      <c r="O1844" s="316"/>
      <c r="P1844" s="312">
        <f t="shared" si="228"/>
        <v>0</v>
      </c>
      <c r="Q1844" s="294"/>
      <c r="R1844" s="488"/>
      <c r="S1844" s="488"/>
    </row>
    <row r="1845" spans="2:20" ht="18.75" customHeight="1">
      <c r="B1845" s="292"/>
      <c r="C1845" s="313" t="s">
        <v>212</v>
      </c>
      <c r="D1845" s="315"/>
      <c r="E1845" s="315"/>
      <c r="F1845" s="315"/>
      <c r="G1845" s="315"/>
      <c r="H1845" s="315"/>
      <c r="I1845" s="315"/>
      <c r="J1845" s="315"/>
      <c r="K1845" s="315"/>
      <c r="L1845" s="315"/>
      <c r="M1845" s="315"/>
      <c r="N1845" s="315"/>
      <c r="O1845" s="316"/>
      <c r="P1845" s="312">
        <f t="shared" si="228"/>
        <v>0</v>
      </c>
      <c r="Q1845" s="294"/>
      <c r="R1845" s="488"/>
      <c r="S1845" s="488"/>
    </row>
    <row r="1846" spans="2:20" ht="18.75" customHeight="1">
      <c r="B1846" s="292"/>
      <c r="C1846" s="317" t="s">
        <v>224</v>
      </c>
      <c r="D1846" s="318"/>
      <c r="E1846" s="318"/>
      <c r="F1846" s="318"/>
      <c r="G1846" s="318"/>
      <c r="H1846" s="318"/>
      <c r="I1846" s="318"/>
      <c r="J1846" s="318"/>
      <c r="K1846" s="318"/>
      <c r="L1846" s="318"/>
      <c r="M1846" s="318"/>
      <c r="N1846" s="318"/>
      <c r="O1846" s="319"/>
      <c r="P1846" s="320">
        <f t="shared" si="228"/>
        <v>0</v>
      </c>
      <c r="Q1846" s="294"/>
      <c r="R1846" s="489"/>
      <c r="S1846" s="489"/>
    </row>
    <row r="1847" spans="2:20" ht="18.75" customHeight="1">
      <c r="B1847" s="292"/>
      <c r="C1847" s="321" t="s">
        <v>216</v>
      </c>
      <c r="D1847" s="322">
        <f>SUBTOTAL(9,D1837:D1846)</f>
        <v>0</v>
      </c>
      <c r="E1847" s="322">
        <f t="shared" ref="E1847:O1847" si="229">SUBTOTAL(9,E1837:E1846)</f>
        <v>0</v>
      </c>
      <c r="F1847" s="322">
        <f t="shared" si="229"/>
        <v>0</v>
      </c>
      <c r="G1847" s="322">
        <f t="shared" si="229"/>
        <v>0</v>
      </c>
      <c r="H1847" s="322">
        <f t="shared" si="229"/>
        <v>0</v>
      </c>
      <c r="I1847" s="322">
        <f t="shared" si="229"/>
        <v>0</v>
      </c>
      <c r="J1847" s="322">
        <f t="shared" si="229"/>
        <v>0</v>
      </c>
      <c r="K1847" s="322">
        <f t="shared" si="229"/>
        <v>0</v>
      </c>
      <c r="L1847" s="322">
        <f t="shared" si="229"/>
        <v>0</v>
      </c>
      <c r="M1847" s="322">
        <f t="shared" si="229"/>
        <v>0</v>
      </c>
      <c r="N1847" s="322">
        <f t="shared" si="229"/>
        <v>0</v>
      </c>
      <c r="O1847" s="323">
        <f t="shared" si="229"/>
        <v>0</v>
      </c>
      <c r="P1847" s="324">
        <f t="shared" si="228"/>
        <v>0</v>
      </c>
      <c r="Q1847" s="294"/>
      <c r="R1847" s="490"/>
      <c r="S1847" s="490"/>
    </row>
    <row r="1848" spans="2:20" ht="6" customHeight="1">
      <c r="B1848" s="292"/>
      <c r="C1848" s="294"/>
      <c r="D1848" s="294"/>
      <c r="E1848" s="294"/>
      <c r="F1848" s="294"/>
      <c r="G1848" s="294"/>
      <c r="H1848" s="294"/>
      <c r="I1848" s="294"/>
      <c r="J1848" s="294"/>
      <c r="K1848" s="294"/>
      <c r="L1848" s="294"/>
      <c r="M1848" s="294"/>
      <c r="N1848" s="294"/>
      <c r="O1848" s="294"/>
      <c r="P1848" s="294"/>
      <c r="Q1848" s="294"/>
      <c r="R1848" s="325"/>
      <c r="S1848" s="325"/>
    </row>
    <row r="1849" spans="2:20" ht="18.75" customHeight="1">
      <c r="B1849" s="326"/>
      <c r="C1849" s="313" t="s">
        <v>217</v>
      </c>
      <c r="D1849" s="327"/>
      <c r="E1849" s="327"/>
      <c r="F1849" s="327"/>
      <c r="G1849" s="327"/>
      <c r="H1849" s="327"/>
      <c r="I1849" s="327"/>
      <c r="J1849" s="327"/>
      <c r="K1849" s="327"/>
      <c r="L1849" s="327"/>
      <c r="M1849" s="327"/>
      <c r="N1849" s="327"/>
      <c r="O1849" s="328"/>
      <c r="P1849" s="329">
        <f t="shared" ref="P1849:P1850" si="230">SUM(D1849:O1849)</f>
        <v>0</v>
      </c>
      <c r="Q1849" s="294"/>
      <c r="R1849" s="488"/>
      <c r="S1849" s="488"/>
    </row>
    <row r="1850" spans="2:20" ht="18.75" customHeight="1">
      <c r="B1850" s="326"/>
      <c r="C1850" s="313" t="s">
        <v>218</v>
      </c>
      <c r="D1850" s="327"/>
      <c r="E1850" s="327"/>
      <c r="F1850" s="327"/>
      <c r="G1850" s="327"/>
      <c r="H1850" s="327"/>
      <c r="I1850" s="327"/>
      <c r="J1850" s="327"/>
      <c r="K1850" s="327"/>
      <c r="L1850" s="327"/>
      <c r="M1850" s="327"/>
      <c r="N1850" s="330"/>
      <c r="O1850" s="331"/>
      <c r="P1850" s="332">
        <f t="shared" si="230"/>
        <v>0</v>
      </c>
      <c r="Q1850" s="294"/>
      <c r="R1850" s="489"/>
      <c r="S1850" s="489"/>
    </row>
    <row r="1851" spans="2:20" s="308" customFormat="1" ht="18.75" customHeight="1">
      <c r="B1851" s="301"/>
      <c r="C1851" s="333"/>
      <c r="D1851" s="334"/>
      <c r="E1851" s="334"/>
      <c r="F1851" s="334"/>
      <c r="G1851" s="334"/>
      <c r="H1851" s="334"/>
      <c r="I1851" s="334"/>
      <c r="J1851" s="334"/>
      <c r="K1851" s="334"/>
      <c r="L1851" s="334"/>
      <c r="M1851" s="334"/>
      <c r="N1851" s="491" t="s">
        <v>219</v>
      </c>
      <c r="O1851" s="491"/>
      <c r="P1851" s="335">
        <f>ROUND(IF(P1849*P1850=0,0,P1847/P1849*P1850),2)</f>
        <v>0</v>
      </c>
      <c r="Q1851" s="306"/>
      <c r="R1851" s="492"/>
      <c r="S1851" s="492"/>
      <c r="T1851" s="307"/>
    </row>
    <row r="1852" spans="2:20" ht="30" customHeight="1">
      <c r="C1852" s="294"/>
      <c r="D1852" s="294"/>
      <c r="E1852" s="294"/>
      <c r="F1852" s="294"/>
      <c r="G1852" s="294"/>
      <c r="H1852" s="294"/>
      <c r="I1852" s="294"/>
      <c r="J1852" s="294"/>
      <c r="K1852" s="294"/>
      <c r="L1852" s="294"/>
      <c r="M1852" s="294"/>
      <c r="N1852" s="294"/>
      <c r="O1852" s="294"/>
      <c r="P1852" s="294"/>
      <c r="Q1852" s="294"/>
      <c r="R1852" s="294"/>
      <c r="S1852" s="294"/>
    </row>
    <row r="1853" spans="2:20" ht="18.75" customHeight="1">
      <c r="B1853" s="292"/>
      <c r="C1853" s="293" t="s">
        <v>183</v>
      </c>
      <c r="D1853" s="495"/>
      <c r="E1853" s="495"/>
      <c r="F1853" s="495"/>
      <c r="G1853" s="495"/>
      <c r="H1853" s="495"/>
      <c r="I1853" s="495"/>
      <c r="J1853" s="294"/>
      <c r="K1853" s="294"/>
      <c r="L1853" s="295"/>
      <c r="M1853" s="294"/>
      <c r="N1853" s="294"/>
      <c r="O1853" s="294"/>
      <c r="P1853" s="296"/>
      <c r="Q1853" s="294"/>
      <c r="R1853" s="296"/>
      <c r="S1853" s="296"/>
    </row>
    <row r="1854" spans="2:20" ht="18.75" customHeight="1">
      <c r="B1854" s="292"/>
      <c r="C1854" s="297" t="s">
        <v>184</v>
      </c>
      <c r="D1854" s="488"/>
      <c r="E1854" s="488"/>
      <c r="F1854" s="488"/>
      <c r="G1854" s="488"/>
      <c r="H1854" s="488"/>
      <c r="I1854" s="488"/>
      <c r="J1854" s="294"/>
      <c r="K1854" s="291"/>
      <c r="L1854" s="291"/>
      <c r="M1854" s="291"/>
      <c r="N1854" s="291"/>
      <c r="O1854" s="291"/>
      <c r="P1854" s="291"/>
      <c r="Q1854" s="294"/>
      <c r="R1854" s="496" t="s">
        <v>185</v>
      </c>
      <c r="S1854" s="496"/>
    </row>
    <row r="1855" spans="2:20" ht="18.75" customHeight="1">
      <c r="B1855" s="292"/>
      <c r="C1855" s="297" t="s">
        <v>8</v>
      </c>
      <c r="D1855" s="488"/>
      <c r="E1855" s="488"/>
      <c r="F1855" s="488"/>
      <c r="G1855" s="488"/>
      <c r="H1855" s="488"/>
      <c r="I1855" s="488"/>
      <c r="J1855" s="294"/>
      <c r="K1855" s="291"/>
      <c r="L1855" s="291"/>
      <c r="M1855" s="291"/>
      <c r="N1855" s="291"/>
      <c r="O1855" s="291"/>
      <c r="P1855" s="291"/>
      <c r="Q1855" s="294"/>
      <c r="R1855" s="298" t="s">
        <v>189</v>
      </c>
      <c r="S1855" s="299"/>
    </row>
    <row r="1856" spans="2:20" ht="18.75" customHeight="1">
      <c r="B1856" s="292"/>
      <c r="C1856" s="300" t="s">
        <v>172</v>
      </c>
      <c r="D1856" s="488"/>
      <c r="E1856" s="488"/>
      <c r="F1856" s="488"/>
      <c r="G1856" s="488"/>
      <c r="H1856" s="488"/>
      <c r="I1856" s="488"/>
      <c r="J1856" s="294"/>
      <c r="K1856" s="291"/>
      <c r="L1856" s="291"/>
      <c r="M1856" s="291"/>
      <c r="N1856" s="291"/>
      <c r="O1856" s="291"/>
      <c r="P1856" s="291"/>
      <c r="Q1856" s="294"/>
      <c r="R1856" s="298" t="s">
        <v>191</v>
      </c>
      <c r="S1856" s="299"/>
    </row>
    <row r="1857" spans="2:24" ht="18.75" customHeight="1">
      <c r="B1857" s="292"/>
      <c r="C1857" s="300" t="s">
        <v>193</v>
      </c>
      <c r="D1857" s="493"/>
      <c r="E1857" s="493"/>
      <c r="F1857" s="493"/>
      <c r="G1857" s="493"/>
      <c r="H1857" s="493"/>
      <c r="I1857" s="493"/>
      <c r="J1857" s="294"/>
      <c r="K1857" s="294"/>
      <c r="L1857" s="295"/>
      <c r="M1857" s="294"/>
      <c r="N1857" s="294"/>
      <c r="O1857" s="294"/>
      <c r="P1857" s="296"/>
      <c r="Q1857" s="294"/>
      <c r="R1857" s="298" t="s">
        <v>221</v>
      </c>
      <c r="S1857" s="299"/>
    </row>
    <row r="1858" spans="2:24" ht="12" customHeight="1">
      <c r="B1858" s="292"/>
      <c r="C1858" s="294"/>
      <c r="D1858" s="294"/>
      <c r="E1858" s="294"/>
      <c r="F1858" s="294"/>
      <c r="G1858" s="294"/>
      <c r="H1858" s="294"/>
      <c r="I1858" s="294"/>
      <c r="J1858" s="294"/>
      <c r="K1858" s="294"/>
      <c r="L1858" s="294"/>
      <c r="M1858" s="294"/>
      <c r="N1858" s="294"/>
      <c r="O1858" s="294"/>
      <c r="P1858" s="294"/>
      <c r="Q1858" s="294"/>
      <c r="R1858" s="294"/>
      <c r="S1858" s="294"/>
    </row>
    <row r="1859" spans="2:24" s="308" customFormat="1" ht="18.75" customHeight="1">
      <c r="B1859" s="301"/>
      <c r="C1859" s="302" t="s">
        <v>187</v>
      </c>
      <c r="D1859" s="303"/>
      <c r="E1859" s="303"/>
      <c r="F1859" s="303"/>
      <c r="G1859" s="303"/>
      <c r="H1859" s="303"/>
      <c r="I1859" s="303"/>
      <c r="J1859" s="303"/>
      <c r="K1859" s="303"/>
      <c r="L1859" s="303"/>
      <c r="M1859" s="303"/>
      <c r="N1859" s="303"/>
      <c r="O1859" s="304"/>
      <c r="P1859" s="305" t="s">
        <v>188</v>
      </c>
      <c r="Q1859" s="306"/>
      <c r="R1859" s="494" t="s">
        <v>194</v>
      </c>
      <c r="S1859" s="494"/>
      <c r="T1859" s="307"/>
      <c r="V1859" s="288"/>
      <c r="W1859" s="288"/>
      <c r="X1859" s="288"/>
    </row>
    <row r="1860" spans="2:24" ht="6" customHeight="1">
      <c r="B1860" s="292"/>
      <c r="C1860" s="294"/>
      <c r="D1860" s="294"/>
      <c r="E1860" s="294"/>
      <c r="F1860" s="294"/>
      <c r="G1860" s="294"/>
      <c r="H1860" s="294"/>
      <c r="I1860" s="294"/>
      <c r="J1860" s="294"/>
      <c r="K1860" s="294"/>
      <c r="L1860" s="294"/>
      <c r="M1860" s="294"/>
      <c r="N1860" s="294"/>
      <c r="O1860" s="294"/>
      <c r="P1860" s="294"/>
      <c r="Q1860" s="294"/>
      <c r="R1860" s="294"/>
      <c r="S1860" s="294"/>
    </row>
    <row r="1861" spans="2:24" ht="18.75" customHeight="1">
      <c r="B1861" s="292"/>
      <c r="C1861" s="309" t="s">
        <v>222</v>
      </c>
      <c r="D1861" s="310"/>
      <c r="E1861" s="310"/>
      <c r="F1861" s="310"/>
      <c r="G1861" s="310"/>
      <c r="H1861" s="310"/>
      <c r="I1861" s="310"/>
      <c r="J1861" s="310"/>
      <c r="K1861" s="310"/>
      <c r="L1861" s="310"/>
      <c r="M1861" s="310"/>
      <c r="N1861" s="310"/>
      <c r="O1861" s="311"/>
      <c r="P1861" s="312">
        <f>SUM(D1861:O1861)</f>
        <v>0</v>
      </c>
      <c r="Q1861" s="294"/>
      <c r="R1861" s="488"/>
      <c r="S1861" s="488"/>
    </row>
    <row r="1862" spans="2:24" ht="18.75" customHeight="1">
      <c r="B1862" s="292"/>
      <c r="C1862" s="313" t="s">
        <v>196</v>
      </c>
      <c r="D1862" s="155"/>
      <c r="E1862" s="155"/>
      <c r="F1862" s="155"/>
      <c r="G1862" s="155"/>
      <c r="H1862" s="155"/>
      <c r="I1862" s="155"/>
      <c r="J1862" s="155"/>
      <c r="K1862" s="155"/>
      <c r="L1862" s="155"/>
      <c r="M1862" s="155"/>
      <c r="N1862" s="155"/>
      <c r="O1862" s="156"/>
      <c r="P1862" s="312">
        <f t="shared" ref="P1862:P1871" si="231">SUM(D1862:O1862)</f>
        <v>0</v>
      </c>
      <c r="Q1862" s="294"/>
      <c r="R1862" s="488"/>
      <c r="S1862" s="488"/>
    </row>
    <row r="1863" spans="2:24" ht="18.75" customHeight="1">
      <c r="B1863" s="292"/>
      <c r="C1863" s="314" t="s">
        <v>223</v>
      </c>
      <c r="D1863" s="310"/>
      <c r="E1863" s="310"/>
      <c r="F1863" s="310"/>
      <c r="G1863" s="310"/>
      <c r="H1863" s="310"/>
      <c r="I1863" s="310"/>
      <c r="J1863" s="310"/>
      <c r="K1863" s="310"/>
      <c r="L1863" s="310"/>
      <c r="M1863" s="310"/>
      <c r="N1863" s="310"/>
      <c r="O1863" s="311"/>
      <c r="P1863" s="312">
        <f t="shared" si="231"/>
        <v>0</v>
      </c>
      <c r="Q1863" s="294"/>
      <c r="R1863" s="488"/>
      <c r="S1863" s="488"/>
    </row>
    <row r="1864" spans="2:24" ht="18.75" customHeight="1">
      <c r="B1864" s="292"/>
      <c r="C1864" s="313" t="s">
        <v>206</v>
      </c>
      <c r="D1864" s="315"/>
      <c r="E1864" s="315"/>
      <c r="F1864" s="315"/>
      <c r="G1864" s="315"/>
      <c r="H1864" s="315"/>
      <c r="I1864" s="315"/>
      <c r="J1864" s="315"/>
      <c r="K1864" s="315"/>
      <c r="L1864" s="315"/>
      <c r="M1864" s="315"/>
      <c r="N1864" s="315"/>
      <c r="O1864" s="316"/>
      <c r="P1864" s="312">
        <f t="shared" si="231"/>
        <v>0</v>
      </c>
      <c r="Q1864" s="294"/>
      <c r="R1864" s="488"/>
      <c r="S1864" s="488"/>
    </row>
    <row r="1865" spans="2:24" ht="18.75" customHeight="1">
      <c r="B1865" s="292"/>
      <c r="C1865" s="313" t="s">
        <v>207</v>
      </c>
      <c r="D1865" s="315"/>
      <c r="E1865" s="315"/>
      <c r="F1865" s="315"/>
      <c r="G1865" s="315"/>
      <c r="H1865" s="315"/>
      <c r="I1865" s="315"/>
      <c r="J1865" s="315"/>
      <c r="K1865" s="315"/>
      <c r="L1865" s="315"/>
      <c r="M1865" s="315"/>
      <c r="N1865" s="315"/>
      <c r="O1865" s="316"/>
      <c r="P1865" s="312">
        <f t="shared" si="231"/>
        <v>0</v>
      </c>
      <c r="Q1865" s="294"/>
      <c r="R1865" s="488"/>
      <c r="S1865" s="488"/>
    </row>
    <row r="1866" spans="2:24" ht="18.75" customHeight="1">
      <c r="B1866" s="292"/>
      <c r="C1866" s="313" t="s">
        <v>209</v>
      </c>
      <c r="D1866" s="315"/>
      <c r="E1866" s="315"/>
      <c r="F1866" s="315"/>
      <c r="G1866" s="315"/>
      <c r="H1866" s="315"/>
      <c r="I1866" s="315"/>
      <c r="J1866" s="315"/>
      <c r="K1866" s="315"/>
      <c r="L1866" s="315"/>
      <c r="M1866" s="315"/>
      <c r="N1866" s="315"/>
      <c r="O1866" s="316"/>
      <c r="P1866" s="312">
        <f t="shared" si="231"/>
        <v>0</v>
      </c>
      <c r="Q1866" s="294"/>
      <c r="R1866" s="488"/>
      <c r="S1866" s="488"/>
    </row>
    <row r="1867" spans="2:24" ht="18.75" customHeight="1">
      <c r="B1867" s="292"/>
      <c r="C1867" s="313" t="s">
        <v>210</v>
      </c>
      <c r="D1867" s="315"/>
      <c r="E1867" s="315"/>
      <c r="F1867" s="315"/>
      <c r="G1867" s="315"/>
      <c r="H1867" s="315"/>
      <c r="I1867" s="315"/>
      <c r="J1867" s="315"/>
      <c r="K1867" s="315"/>
      <c r="L1867" s="315"/>
      <c r="M1867" s="315"/>
      <c r="N1867" s="315"/>
      <c r="O1867" s="316"/>
      <c r="P1867" s="312">
        <f t="shared" si="231"/>
        <v>0</v>
      </c>
      <c r="Q1867" s="294"/>
      <c r="R1867" s="488"/>
      <c r="S1867" s="488"/>
    </row>
    <row r="1868" spans="2:24" ht="18.75" customHeight="1">
      <c r="B1868" s="292"/>
      <c r="C1868" s="313" t="s">
        <v>211</v>
      </c>
      <c r="D1868" s="315"/>
      <c r="E1868" s="315"/>
      <c r="F1868" s="315"/>
      <c r="G1868" s="315"/>
      <c r="H1868" s="315"/>
      <c r="I1868" s="315"/>
      <c r="J1868" s="315"/>
      <c r="K1868" s="315"/>
      <c r="L1868" s="315"/>
      <c r="M1868" s="315"/>
      <c r="N1868" s="315"/>
      <c r="O1868" s="316"/>
      <c r="P1868" s="312">
        <f t="shared" si="231"/>
        <v>0</v>
      </c>
      <c r="Q1868" s="294"/>
      <c r="R1868" s="488"/>
      <c r="S1868" s="488"/>
    </row>
    <row r="1869" spans="2:24" ht="18.75" customHeight="1">
      <c r="B1869" s="292"/>
      <c r="C1869" s="313" t="s">
        <v>212</v>
      </c>
      <c r="D1869" s="315"/>
      <c r="E1869" s="315"/>
      <c r="F1869" s="315"/>
      <c r="G1869" s="315"/>
      <c r="H1869" s="315"/>
      <c r="I1869" s="315"/>
      <c r="J1869" s="315"/>
      <c r="K1869" s="315"/>
      <c r="L1869" s="315"/>
      <c r="M1869" s="315"/>
      <c r="N1869" s="315"/>
      <c r="O1869" s="316"/>
      <c r="P1869" s="312">
        <f t="shared" si="231"/>
        <v>0</v>
      </c>
      <c r="Q1869" s="294"/>
      <c r="R1869" s="488"/>
      <c r="S1869" s="488"/>
    </row>
    <row r="1870" spans="2:24" ht="18.75" customHeight="1">
      <c r="B1870" s="292"/>
      <c r="C1870" s="317" t="s">
        <v>224</v>
      </c>
      <c r="D1870" s="318"/>
      <c r="E1870" s="318"/>
      <c r="F1870" s="318"/>
      <c r="G1870" s="318"/>
      <c r="H1870" s="318"/>
      <c r="I1870" s="318"/>
      <c r="J1870" s="318"/>
      <c r="K1870" s="318"/>
      <c r="L1870" s="318"/>
      <c r="M1870" s="318"/>
      <c r="N1870" s="318"/>
      <c r="O1870" s="319"/>
      <c r="P1870" s="320">
        <f t="shared" si="231"/>
        <v>0</v>
      </c>
      <c r="Q1870" s="294"/>
      <c r="R1870" s="489"/>
      <c r="S1870" s="489"/>
    </row>
    <row r="1871" spans="2:24" ht="18.75" customHeight="1">
      <c r="B1871" s="292"/>
      <c r="C1871" s="321" t="s">
        <v>216</v>
      </c>
      <c r="D1871" s="322">
        <f>SUBTOTAL(9,D1861:D1870)</f>
        <v>0</v>
      </c>
      <c r="E1871" s="322">
        <f t="shared" ref="E1871:O1871" si="232">SUBTOTAL(9,E1861:E1870)</f>
        <v>0</v>
      </c>
      <c r="F1871" s="322">
        <f t="shared" si="232"/>
        <v>0</v>
      </c>
      <c r="G1871" s="322">
        <f t="shared" si="232"/>
        <v>0</v>
      </c>
      <c r="H1871" s="322">
        <f t="shared" si="232"/>
        <v>0</v>
      </c>
      <c r="I1871" s="322">
        <f t="shared" si="232"/>
        <v>0</v>
      </c>
      <c r="J1871" s="322">
        <f t="shared" si="232"/>
        <v>0</v>
      </c>
      <c r="K1871" s="322">
        <f t="shared" si="232"/>
        <v>0</v>
      </c>
      <c r="L1871" s="322">
        <f t="shared" si="232"/>
        <v>0</v>
      </c>
      <c r="M1871" s="322">
        <f t="shared" si="232"/>
        <v>0</v>
      </c>
      <c r="N1871" s="322">
        <f t="shared" si="232"/>
        <v>0</v>
      </c>
      <c r="O1871" s="323">
        <f t="shared" si="232"/>
        <v>0</v>
      </c>
      <c r="P1871" s="324">
        <f t="shared" si="231"/>
        <v>0</v>
      </c>
      <c r="Q1871" s="294"/>
      <c r="R1871" s="490"/>
      <c r="S1871" s="490"/>
    </row>
    <row r="1872" spans="2:24" ht="6" customHeight="1">
      <c r="B1872" s="292"/>
      <c r="C1872" s="294"/>
      <c r="D1872" s="294"/>
      <c r="E1872" s="294"/>
      <c r="F1872" s="294"/>
      <c r="G1872" s="294"/>
      <c r="H1872" s="294"/>
      <c r="I1872" s="294"/>
      <c r="J1872" s="294"/>
      <c r="K1872" s="294"/>
      <c r="L1872" s="294"/>
      <c r="M1872" s="294"/>
      <c r="N1872" s="294"/>
      <c r="O1872" s="294"/>
      <c r="P1872" s="294"/>
      <c r="Q1872" s="294"/>
      <c r="R1872" s="325"/>
      <c r="S1872" s="325"/>
    </row>
    <row r="1873" spans="2:24" ht="18.75" customHeight="1">
      <c r="B1873" s="326"/>
      <c r="C1873" s="313" t="s">
        <v>217</v>
      </c>
      <c r="D1873" s="327"/>
      <c r="E1873" s="327"/>
      <c r="F1873" s="327"/>
      <c r="G1873" s="327"/>
      <c r="H1873" s="327"/>
      <c r="I1873" s="327"/>
      <c r="J1873" s="327"/>
      <c r="K1873" s="327"/>
      <c r="L1873" s="327"/>
      <c r="M1873" s="327"/>
      <c r="N1873" s="327"/>
      <c r="O1873" s="328"/>
      <c r="P1873" s="329">
        <f t="shared" ref="P1873:P1874" si="233">SUM(D1873:O1873)</f>
        <v>0</v>
      </c>
      <c r="Q1873" s="294"/>
      <c r="R1873" s="488"/>
      <c r="S1873" s="488"/>
    </row>
    <row r="1874" spans="2:24" ht="18.75" customHeight="1">
      <c r="B1874" s="326"/>
      <c r="C1874" s="313" t="s">
        <v>218</v>
      </c>
      <c r="D1874" s="327"/>
      <c r="E1874" s="327"/>
      <c r="F1874" s="327"/>
      <c r="G1874" s="327"/>
      <c r="H1874" s="327"/>
      <c r="I1874" s="327"/>
      <c r="J1874" s="327"/>
      <c r="K1874" s="327"/>
      <c r="L1874" s="327"/>
      <c r="M1874" s="327"/>
      <c r="N1874" s="330"/>
      <c r="O1874" s="331"/>
      <c r="P1874" s="332">
        <f t="shared" si="233"/>
        <v>0</v>
      </c>
      <c r="Q1874" s="294"/>
      <c r="R1874" s="489"/>
      <c r="S1874" s="489"/>
    </row>
    <row r="1875" spans="2:24" s="308" customFormat="1" ht="18.75" customHeight="1">
      <c r="B1875" s="301"/>
      <c r="C1875" s="333"/>
      <c r="D1875" s="334"/>
      <c r="E1875" s="334"/>
      <c r="F1875" s="334"/>
      <c r="G1875" s="334"/>
      <c r="H1875" s="334"/>
      <c r="I1875" s="334"/>
      <c r="J1875" s="334"/>
      <c r="K1875" s="334"/>
      <c r="L1875" s="334"/>
      <c r="M1875" s="334"/>
      <c r="N1875" s="491" t="s">
        <v>219</v>
      </c>
      <c r="O1875" s="491"/>
      <c r="P1875" s="335">
        <f>ROUND(IF(P1873*P1874=0,0,P1871/P1873*P1874),2)</f>
        <v>0</v>
      </c>
      <c r="Q1875" s="306"/>
      <c r="R1875" s="492"/>
      <c r="S1875" s="492"/>
      <c r="T1875" s="307"/>
    </row>
    <row r="1876" spans="2:24" ht="30" customHeight="1">
      <c r="C1876" s="294"/>
      <c r="D1876" s="294"/>
      <c r="E1876" s="294"/>
      <c r="F1876" s="294"/>
      <c r="G1876" s="294"/>
      <c r="H1876" s="294"/>
      <c r="I1876" s="294"/>
      <c r="J1876" s="294"/>
      <c r="K1876" s="294"/>
      <c r="L1876" s="294"/>
      <c r="M1876" s="294"/>
      <c r="N1876" s="294"/>
      <c r="O1876" s="294"/>
      <c r="P1876" s="294"/>
      <c r="Q1876" s="294"/>
      <c r="R1876" s="294"/>
      <c r="S1876" s="294"/>
    </row>
    <row r="1877" spans="2:24" ht="18.75" customHeight="1">
      <c r="B1877" s="292"/>
      <c r="C1877" s="293" t="s">
        <v>183</v>
      </c>
      <c r="D1877" s="495"/>
      <c r="E1877" s="495"/>
      <c r="F1877" s="495"/>
      <c r="G1877" s="495"/>
      <c r="H1877" s="495"/>
      <c r="I1877" s="495"/>
      <c r="J1877" s="294"/>
      <c r="K1877" s="294"/>
      <c r="L1877" s="295"/>
      <c r="M1877" s="294"/>
      <c r="N1877" s="294"/>
      <c r="O1877" s="294"/>
      <c r="P1877" s="296"/>
      <c r="Q1877" s="294"/>
      <c r="R1877" s="296"/>
      <c r="S1877" s="296"/>
    </row>
    <row r="1878" spans="2:24" ht="18.75" customHeight="1">
      <c r="B1878" s="292"/>
      <c r="C1878" s="297" t="s">
        <v>184</v>
      </c>
      <c r="D1878" s="488"/>
      <c r="E1878" s="488"/>
      <c r="F1878" s="488"/>
      <c r="G1878" s="488"/>
      <c r="H1878" s="488"/>
      <c r="I1878" s="488"/>
      <c r="J1878" s="294"/>
      <c r="K1878" s="291"/>
      <c r="L1878" s="291"/>
      <c r="M1878" s="291"/>
      <c r="N1878" s="291"/>
      <c r="O1878" s="291"/>
      <c r="P1878" s="291"/>
      <c r="Q1878" s="294"/>
      <c r="R1878" s="496" t="s">
        <v>185</v>
      </c>
      <c r="S1878" s="496"/>
    </row>
    <row r="1879" spans="2:24" ht="18.75" customHeight="1">
      <c r="B1879" s="292"/>
      <c r="C1879" s="297" t="s">
        <v>8</v>
      </c>
      <c r="D1879" s="488"/>
      <c r="E1879" s="488"/>
      <c r="F1879" s="488"/>
      <c r="G1879" s="488"/>
      <c r="H1879" s="488"/>
      <c r="I1879" s="488"/>
      <c r="J1879" s="294"/>
      <c r="K1879" s="291"/>
      <c r="L1879" s="291"/>
      <c r="M1879" s="291"/>
      <c r="N1879" s="291"/>
      <c r="O1879" s="291"/>
      <c r="P1879" s="291"/>
      <c r="Q1879" s="294"/>
      <c r="R1879" s="298" t="s">
        <v>189</v>
      </c>
      <c r="S1879" s="299"/>
    </row>
    <row r="1880" spans="2:24" ht="18.75" customHeight="1">
      <c r="B1880" s="292"/>
      <c r="C1880" s="300" t="s">
        <v>172</v>
      </c>
      <c r="D1880" s="488"/>
      <c r="E1880" s="488"/>
      <c r="F1880" s="488"/>
      <c r="G1880" s="488"/>
      <c r="H1880" s="488"/>
      <c r="I1880" s="488"/>
      <c r="J1880" s="294"/>
      <c r="K1880" s="291"/>
      <c r="L1880" s="291"/>
      <c r="M1880" s="291"/>
      <c r="N1880" s="291"/>
      <c r="O1880" s="291"/>
      <c r="P1880" s="291"/>
      <c r="Q1880" s="294"/>
      <c r="R1880" s="298" t="s">
        <v>191</v>
      </c>
      <c r="S1880" s="299"/>
    </row>
    <row r="1881" spans="2:24" ht="18.75" customHeight="1">
      <c r="B1881" s="292"/>
      <c r="C1881" s="300" t="s">
        <v>193</v>
      </c>
      <c r="D1881" s="493"/>
      <c r="E1881" s="493"/>
      <c r="F1881" s="493"/>
      <c r="G1881" s="493"/>
      <c r="H1881" s="493"/>
      <c r="I1881" s="493"/>
      <c r="J1881" s="294"/>
      <c r="K1881" s="294"/>
      <c r="L1881" s="295"/>
      <c r="M1881" s="294"/>
      <c r="N1881" s="294"/>
      <c r="O1881" s="294"/>
      <c r="P1881" s="296"/>
      <c r="Q1881" s="294"/>
      <c r="R1881" s="298" t="s">
        <v>221</v>
      </c>
      <c r="S1881" s="299"/>
    </row>
    <row r="1882" spans="2:24" ht="12" customHeight="1">
      <c r="B1882" s="292"/>
      <c r="C1882" s="294"/>
      <c r="D1882" s="294"/>
      <c r="E1882" s="294"/>
      <c r="F1882" s="294"/>
      <c r="G1882" s="294"/>
      <c r="H1882" s="294"/>
      <c r="I1882" s="294"/>
      <c r="J1882" s="294"/>
      <c r="K1882" s="294"/>
      <c r="L1882" s="294"/>
      <c r="M1882" s="294"/>
      <c r="N1882" s="294"/>
      <c r="O1882" s="294"/>
      <c r="P1882" s="294"/>
      <c r="Q1882" s="294"/>
      <c r="R1882" s="294"/>
      <c r="S1882" s="294"/>
    </row>
    <row r="1883" spans="2:24" s="308" customFormat="1" ht="18.75" customHeight="1">
      <c r="B1883" s="301"/>
      <c r="C1883" s="302" t="s">
        <v>187</v>
      </c>
      <c r="D1883" s="303"/>
      <c r="E1883" s="303"/>
      <c r="F1883" s="303"/>
      <c r="G1883" s="303"/>
      <c r="H1883" s="303"/>
      <c r="I1883" s="303"/>
      <c r="J1883" s="303"/>
      <c r="K1883" s="303"/>
      <c r="L1883" s="303"/>
      <c r="M1883" s="303"/>
      <c r="N1883" s="303"/>
      <c r="O1883" s="304"/>
      <c r="P1883" s="305" t="s">
        <v>188</v>
      </c>
      <c r="Q1883" s="306"/>
      <c r="R1883" s="494" t="s">
        <v>194</v>
      </c>
      <c r="S1883" s="494"/>
      <c r="T1883" s="307"/>
      <c r="V1883" s="288"/>
      <c r="W1883" s="288"/>
      <c r="X1883" s="288"/>
    </row>
    <row r="1884" spans="2:24" ht="6" customHeight="1">
      <c r="B1884" s="292"/>
      <c r="C1884" s="294"/>
      <c r="D1884" s="294"/>
      <c r="E1884" s="294"/>
      <c r="F1884" s="294"/>
      <c r="G1884" s="294"/>
      <c r="H1884" s="294"/>
      <c r="I1884" s="294"/>
      <c r="J1884" s="294"/>
      <c r="K1884" s="294"/>
      <c r="L1884" s="294"/>
      <c r="M1884" s="294"/>
      <c r="N1884" s="294"/>
      <c r="O1884" s="294"/>
      <c r="P1884" s="294"/>
      <c r="Q1884" s="294"/>
      <c r="R1884" s="294"/>
      <c r="S1884" s="294"/>
    </row>
    <row r="1885" spans="2:24" ht="18.75" customHeight="1">
      <c r="B1885" s="292"/>
      <c r="C1885" s="309" t="s">
        <v>222</v>
      </c>
      <c r="D1885" s="310"/>
      <c r="E1885" s="310"/>
      <c r="F1885" s="310"/>
      <c r="G1885" s="310"/>
      <c r="H1885" s="310"/>
      <c r="I1885" s="310"/>
      <c r="J1885" s="310"/>
      <c r="K1885" s="310"/>
      <c r="L1885" s="310"/>
      <c r="M1885" s="310"/>
      <c r="N1885" s="310"/>
      <c r="O1885" s="311"/>
      <c r="P1885" s="312">
        <f>SUM(D1885:O1885)</f>
        <v>0</v>
      </c>
      <c r="Q1885" s="294"/>
      <c r="R1885" s="488"/>
      <c r="S1885" s="488"/>
    </row>
    <row r="1886" spans="2:24" ht="18.75" customHeight="1">
      <c r="B1886" s="292"/>
      <c r="C1886" s="313" t="s">
        <v>196</v>
      </c>
      <c r="D1886" s="155"/>
      <c r="E1886" s="155"/>
      <c r="F1886" s="155"/>
      <c r="G1886" s="155"/>
      <c r="H1886" s="155"/>
      <c r="I1886" s="155"/>
      <c r="J1886" s="155"/>
      <c r="K1886" s="155"/>
      <c r="L1886" s="155"/>
      <c r="M1886" s="155"/>
      <c r="N1886" s="155"/>
      <c r="O1886" s="156"/>
      <c r="P1886" s="312">
        <f t="shared" ref="P1886:P1895" si="234">SUM(D1886:O1886)</f>
        <v>0</v>
      </c>
      <c r="Q1886" s="294"/>
      <c r="R1886" s="488"/>
      <c r="S1886" s="488"/>
    </row>
    <row r="1887" spans="2:24" ht="18.75" customHeight="1">
      <c r="B1887" s="292"/>
      <c r="C1887" s="314" t="s">
        <v>223</v>
      </c>
      <c r="D1887" s="310"/>
      <c r="E1887" s="310"/>
      <c r="F1887" s="310"/>
      <c r="G1887" s="310"/>
      <c r="H1887" s="310"/>
      <c r="I1887" s="310"/>
      <c r="J1887" s="310"/>
      <c r="K1887" s="310"/>
      <c r="L1887" s="310"/>
      <c r="M1887" s="310"/>
      <c r="N1887" s="310"/>
      <c r="O1887" s="311"/>
      <c r="P1887" s="312">
        <f t="shared" si="234"/>
        <v>0</v>
      </c>
      <c r="Q1887" s="294"/>
      <c r="R1887" s="488"/>
      <c r="S1887" s="488"/>
    </row>
    <row r="1888" spans="2:24" ht="18.75" customHeight="1">
      <c r="B1888" s="292"/>
      <c r="C1888" s="313" t="s">
        <v>206</v>
      </c>
      <c r="D1888" s="315"/>
      <c r="E1888" s="315"/>
      <c r="F1888" s="315"/>
      <c r="G1888" s="315"/>
      <c r="H1888" s="315"/>
      <c r="I1888" s="315"/>
      <c r="J1888" s="315"/>
      <c r="K1888" s="315"/>
      <c r="L1888" s="315"/>
      <c r="M1888" s="315"/>
      <c r="N1888" s="315"/>
      <c r="O1888" s="316"/>
      <c r="P1888" s="312">
        <f t="shared" si="234"/>
        <v>0</v>
      </c>
      <c r="Q1888" s="294"/>
      <c r="R1888" s="488"/>
      <c r="S1888" s="488"/>
    </row>
    <row r="1889" spans="2:20" ht="18.75" customHeight="1">
      <c r="B1889" s="292"/>
      <c r="C1889" s="313" t="s">
        <v>207</v>
      </c>
      <c r="D1889" s="315"/>
      <c r="E1889" s="315"/>
      <c r="F1889" s="315"/>
      <c r="G1889" s="315"/>
      <c r="H1889" s="315"/>
      <c r="I1889" s="315"/>
      <c r="J1889" s="315"/>
      <c r="K1889" s="315"/>
      <c r="L1889" s="315"/>
      <c r="M1889" s="315"/>
      <c r="N1889" s="315"/>
      <c r="O1889" s="316"/>
      <c r="P1889" s="312">
        <f t="shared" si="234"/>
        <v>0</v>
      </c>
      <c r="Q1889" s="294"/>
      <c r="R1889" s="488"/>
      <c r="S1889" s="488"/>
    </row>
    <row r="1890" spans="2:20" ht="18.75" customHeight="1">
      <c r="B1890" s="292"/>
      <c r="C1890" s="313" t="s">
        <v>209</v>
      </c>
      <c r="D1890" s="315"/>
      <c r="E1890" s="315"/>
      <c r="F1890" s="315"/>
      <c r="G1890" s="315"/>
      <c r="H1890" s="315"/>
      <c r="I1890" s="315"/>
      <c r="J1890" s="315"/>
      <c r="K1890" s="315"/>
      <c r="L1890" s="315"/>
      <c r="M1890" s="315"/>
      <c r="N1890" s="315"/>
      <c r="O1890" s="316"/>
      <c r="P1890" s="312">
        <f t="shared" si="234"/>
        <v>0</v>
      </c>
      <c r="Q1890" s="294"/>
      <c r="R1890" s="488"/>
      <c r="S1890" s="488"/>
    </row>
    <row r="1891" spans="2:20" ht="18.75" customHeight="1">
      <c r="B1891" s="292"/>
      <c r="C1891" s="313" t="s">
        <v>210</v>
      </c>
      <c r="D1891" s="315"/>
      <c r="E1891" s="315"/>
      <c r="F1891" s="315"/>
      <c r="G1891" s="315"/>
      <c r="H1891" s="315"/>
      <c r="I1891" s="315"/>
      <c r="J1891" s="315"/>
      <c r="K1891" s="315"/>
      <c r="L1891" s="315"/>
      <c r="M1891" s="315"/>
      <c r="N1891" s="315"/>
      <c r="O1891" s="316"/>
      <c r="P1891" s="312">
        <f t="shared" si="234"/>
        <v>0</v>
      </c>
      <c r="Q1891" s="294"/>
      <c r="R1891" s="488"/>
      <c r="S1891" s="488"/>
    </row>
    <row r="1892" spans="2:20" ht="18.75" customHeight="1">
      <c r="B1892" s="292"/>
      <c r="C1892" s="313" t="s">
        <v>211</v>
      </c>
      <c r="D1892" s="315"/>
      <c r="E1892" s="315"/>
      <c r="F1892" s="315"/>
      <c r="G1892" s="315"/>
      <c r="H1892" s="315"/>
      <c r="I1892" s="315"/>
      <c r="J1892" s="315"/>
      <c r="K1892" s="315"/>
      <c r="L1892" s="315"/>
      <c r="M1892" s="315"/>
      <c r="N1892" s="315"/>
      <c r="O1892" s="316"/>
      <c r="P1892" s="312">
        <f t="shared" si="234"/>
        <v>0</v>
      </c>
      <c r="Q1892" s="294"/>
      <c r="R1892" s="488"/>
      <c r="S1892" s="488"/>
    </row>
    <row r="1893" spans="2:20" ht="18.75" customHeight="1">
      <c r="B1893" s="292"/>
      <c r="C1893" s="313" t="s">
        <v>212</v>
      </c>
      <c r="D1893" s="315"/>
      <c r="E1893" s="315"/>
      <c r="F1893" s="315"/>
      <c r="G1893" s="315"/>
      <c r="H1893" s="315"/>
      <c r="I1893" s="315"/>
      <c r="J1893" s="315"/>
      <c r="K1893" s="315"/>
      <c r="L1893" s="315"/>
      <c r="M1893" s="315"/>
      <c r="N1893" s="315"/>
      <c r="O1893" s="316"/>
      <c r="P1893" s="312">
        <f t="shared" si="234"/>
        <v>0</v>
      </c>
      <c r="Q1893" s="294"/>
      <c r="R1893" s="488"/>
      <c r="S1893" s="488"/>
    </row>
    <row r="1894" spans="2:20" ht="18.75" customHeight="1">
      <c r="B1894" s="292"/>
      <c r="C1894" s="317" t="s">
        <v>224</v>
      </c>
      <c r="D1894" s="318"/>
      <c r="E1894" s="318"/>
      <c r="F1894" s="318"/>
      <c r="G1894" s="318"/>
      <c r="H1894" s="318"/>
      <c r="I1894" s="318"/>
      <c r="J1894" s="318"/>
      <c r="K1894" s="318"/>
      <c r="L1894" s="318"/>
      <c r="M1894" s="318"/>
      <c r="N1894" s="318"/>
      <c r="O1894" s="319"/>
      <c r="P1894" s="320">
        <f t="shared" si="234"/>
        <v>0</v>
      </c>
      <c r="Q1894" s="294"/>
      <c r="R1894" s="489"/>
      <c r="S1894" s="489"/>
    </row>
    <row r="1895" spans="2:20" ht="18.75" customHeight="1">
      <c r="B1895" s="292"/>
      <c r="C1895" s="321" t="s">
        <v>216</v>
      </c>
      <c r="D1895" s="322">
        <f>SUBTOTAL(9,D1885:D1894)</f>
        <v>0</v>
      </c>
      <c r="E1895" s="322">
        <f t="shared" ref="E1895:O1895" si="235">SUBTOTAL(9,E1885:E1894)</f>
        <v>0</v>
      </c>
      <c r="F1895" s="322">
        <f t="shared" si="235"/>
        <v>0</v>
      </c>
      <c r="G1895" s="322">
        <f t="shared" si="235"/>
        <v>0</v>
      </c>
      <c r="H1895" s="322">
        <f t="shared" si="235"/>
        <v>0</v>
      </c>
      <c r="I1895" s="322">
        <f t="shared" si="235"/>
        <v>0</v>
      </c>
      <c r="J1895" s="322">
        <f t="shared" si="235"/>
        <v>0</v>
      </c>
      <c r="K1895" s="322">
        <f t="shared" si="235"/>
        <v>0</v>
      </c>
      <c r="L1895" s="322">
        <f t="shared" si="235"/>
        <v>0</v>
      </c>
      <c r="M1895" s="322">
        <f t="shared" si="235"/>
        <v>0</v>
      </c>
      <c r="N1895" s="322">
        <f t="shared" si="235"/>
        <v>0</v>
      </c>
      <c r="O1895" s="323">
        <f t="shared" si="235"/>
        <v>0</v>
      </c>
      <c r="P1895" s="324">
        <f t="shared" si="234"/>
        <v>0</v>
      </c>
      <c r="Q1895" s="294"/>
      <c r="R1895" s="490"/>
      <c r="S1895" s="490"/>
    </row>
    <row r="1896" spans="2:20" ht="6" customHeight="1">
      <c r="B1896" s="292"/>
      <c r="C1896" s="294"/>
      <c r="D1896" s="294"/>
      <c r="E1896" s="294"/>
      <c r="F1896" s="294"/>
      <c r="G1896" s="294"/>
      <c r="H1896" s="294"/>
      <c r="I1896" s="294"/>
      <c r="J1896" s="294"/>
      <c r="K1896" s="294"/>
      <c r="L1896" s="294"/>
      <c r="M1896" s="294"/>
      <c r="N1896" s="294"/>
      <c r="O1896" s="294"/>
      <c r="P1896" s="294"/>
      <c r="Q1896" s="294"/>
      <c r="R1896" s="325"/>
      <c r="S1896" s="325"/>
    </row>
    <row r="1897" spans="2:20" ht="18.75" customHeight="1">
      <c r="B1897" s="326"/>
      <c r="C1897" s="313" t="s">
        <v>217</v>
      </c>
      <c r="D1897" s="327"/>
      <c r="E1897" s="327"/>
      <c r="F1897" s="327"/>
      <c r="G1897" s="327"/>
      <c r="H1897" s="327"/>
      <c r="I1897" s="327"/>
      <c r="J1897" s="327"/>
      <c r="K1897" s="327"/>
      <c r="L1897" s="327"/>
      <c r="M1897" s="327"/>
      <c r="N1897" s="327"/>
      <c r="O1897" s="328"/>
      <c r="P1897" s="329">
        <f t="shared" ref="P1897:P1898" si="236">SUM(D1897:O1897)</f>
        <v>0</v>
      </c>
      <c r="Q1897" s="294"/>
      <c r="R1897" s="488"/>
      <c r="S1897" s="488"/>
    </row>
    <row r="1898" spans="2:20" ht="18.75" customHeight="1">
      <c r="B1898" s="326"/>
      <c r="C1898" s="313" t="s">
        <v>218</v>
      </c>
      <c r="D1898" s="327"/>
      <c r="E1898" s="327"/>
      <c r="F1898" s="327"/>
      <c r="G1898" s="327"/>
      <c r="H1898" s="327"/>
      <c r="I1898" s="327"/>
      <c r="J1898" s="327"/>
      <c r="K1898" s="327"/>
      <c r="L1898" s="327"/>
      <c r="M1898" s="327"/>
      <c r="N1898" s="330"/>
      <c r="O1898" s="331"/>
      <c r="P1898" s="332">
        <f t="shared" si="236"/>
        <v>0</v>
      </c>
      <c r="Q1898" s="294"/>
      <c r="R1898" s="489"/>
      <c r="S1898" s="489"/>
    </row>
    <row r="1899" spans="2:20" s="308" customFormat="1" ht="18.75" customHeight="1">
      <c r="B1899" s="301"/>
      <c r="C1899" s="333"/>
      <c r="D1899" s="334"/>
      <c r="E1899" s="334"/>
      <c r="F1899" s="334"/>
      <c r="G1899" s="334"/>
      <c r="H1899" s="334"/>
      <c r="I1899" s="334"/>
      <c r="J1899" s="334"/>
      <c r="K1899" s="334"/>
      <c r="L1899" s="334"/>
      <c r="M1899" s="334"/>
      <c r="N1899" s="491" t="s">
        <v>219</v>
      </c>
      <c r="O1899" s="491"/>
      <c r="P1899" s="335">
        <f>ROUND(IF(P1897*P1898=0,0,P1895/P1897*P1898),2)</f>
        <v>0</v>
      </c>
      <c r="Q1899" s="306"/>
      <c r="R1899" s="492"/>
      <c r="S1899" s="492"/>
      <c r="T1899" s="307"/>
    </row>
    <row r="1900" spans="2:20" ht="30" customHeight="1">
      <c r="C1900" s="294"/>
      <c r="D1900" s="294"/>
      <c r="E1900" s="294"/>
      <c r="F1900" s="294"/>
      <c r="G1900" s="294"/>
      <c r="H1900" s="294"/>
      <c r="I1900" s="294"/>
      <c r="J1900" s="294"/>
      <c r="K1900" s="294"/>
      <c r="L1900" s="294"/>
      <c r="M1900" s="294"/>
      <c r="N1900" s="294"/>
      <c r="O1900" s="294"/>
      <c r="P1900" s="294"/>
      <c r="Q1900" s="294"/>
      <c r="R1900" s="294"/>
      <c r="S1900" s="294"/>
    </row>
    <row r="1901" spans="2:20" ht="18.75" customHeight="1">
      <c r="B1901" s="292"/>
      <c r="C1901" s="293" t="s">
        <v>183</v>
      </c>
      <c r="D1901" s="495"/>
      <c r="E1901" s="495"/>
      <c r="F1901" s="495"/>
      <c r="G1901" s="495"/>
      <c r="H1901" s="495"/>
      <c r="I1901" s="495"/>
      <c r="J1901" s="294"/>
      <c r="K1901" s="294"/>
      <c r="L1901" s="295"/>
      <c r="M1901" s="294"/>
      <c r="N1901" s="294"/>
      <c r="O1901" s="294"/>
      <c r="P1901" s="296"/>
      <c r="Q1901" s="294"/>
      <c r="R1901" s="296"/>
      <c r="S1901" s="296"/>
    </row>
    <row r="1902" spans="2:20" ht="18.75" customHeight="1">
      <c r="B1902" s="292"/>
      <c r="C1902" s="297" t="s">
        <v>184</v>
      </c>
      <c r="D1902" s="488"/>
      <c r="E1902" s="488"/>
      <c r="F1902" s="488"/>
      <c r="G1902" s="488"/>
      <c r="H1902" s="488"/>
      <c r="I1902" s="488"/>
      <c r="J1902" s="294"/>
      <c r="K1902" s="291"/>
      <c r="L1902" s="291"/>
      <c r="M1902" s="291"/>
      <c r="N1902" s="291"/>
      <c r="O1902" s="291"/>
      <c r="P1902" s="291"/>
      <c r="Q1902" s="294"/>
      <c r="R1902" s="496" t="s">
        <v>185</v>
      </c>
      <c r="S1902" s="496"/>
    </row>
    <row r="1903" spans="2:20" ht="18.75" customHeight="1">
      <c r="B1903" s="292"/>
      <c r="C1903" s="297" t="s">
        <v>8</v>
      </c>
      <c r="D1903" s="488"/>
      <c r="E1903" s="488"/>
      <c r="F1903" s="488"/>
      <c r="G1903" s="488"/>
      <c r="H1903" s="488"/>
      <c r="I1903" s="488"/>
      <c r="J1903" s="294"/>
      <c r="K1903" s="291"/>
      <c r="L1903" s="291"/>
      <c r="M1903" s="291"/>
      <c r="N1903" s="291"/>
      <c r="O1903" s="291"/>
      <c r="P1903" s="291"/>
      <c r="Q1903" s="294"/>
      <c r="R1903" s="298" t="s">
        <v>189</v>
      </c>
      <c r="S1903" s="299"/>
    </row>
    <row r="1904" spans="2:20" ht="18.75" customHeight="1">
      <c r="B1904" s="292"/>
      <c r="C1904" s="300" t="s">
        <v>172</v>
      </c>
      <c r="D1904" s="488"/>
      <c r="E1904" s="488"/>
      <c r="F1904" s="488"/>
      <c r="G1904" s="488"/>
      <c r="H1904" s="488"/>
      <c r="I1904" s="488"/>
      <c r="J1904" s="294"/>
      <c r="K1904" s="291"/>
      <c r="L1904" s="291"/>
      <c r="M1904" s="291"/>
      <c r="N1904" s="291"/>
      <c r="O1904" s="291"/>
      <c r="P1904" s="291"/>
      <c r="Q1904" s="294"/>
      <c r="R1904" s="298" t="s">
        <v>191</v>
      </c>
      <c r="S1904" s="299"/>
    </row>
    <row r="1905" spans="2:24" ht="18.75" customHeight="1">
      <c r="B1905" s="292"/>
      <c r="C1905" s="300" t="s">
        <v>193</v>
      </c>
      <c r="D1905" s="493"/>
      <c r="E1905" s="493"/>
      <c r="F1905" s="493"/>
      <c r="G1905" s="493"/>
      <c r="H1905" s="493"/>
      <c r="I1905" s="493"/>
      <c r="J1905" s="294"/>
      <c r="K1905" s="294"/>
      <c r="L1905" s="295"/>
      <c r="M1905" s="294"/>
      <c r="N1905" s="294"/>
      <c r="O1905" s="294"/>
      <c r="P1905" s="296"/>
      <c r="Q1905" s="294"/>
      <c r="R1905" s="298" t="s">
        <v>221</v>
      </c>
      <c r="S1905" s="299"/>
    </row>
    <row r="1906" spans="2:24" ht="12" customHeight="1">
      <c r="B1906" s="292"/>
      <c r="C1906" s="294"/>
      <c r="D1906" s="294"/>
      <c r="E1906" s="294"/>
      <c r="F1906" s="294"/>
      <c r="G1906" s="294"/>
      <c r="H1906" s="294"/>
      <c r="I1906" s="294"/>
      <c r="J1906" s="294"/>
      <c r="K1906" s="294"/>
      <c r="L1906" s="294"/>
      <c r="M1906" s="294"/>
      <c r="N1906" s="294"/>
      <c r="O1906" s="294"/>
      <c r="P1906" s="294"/>
      <c r="Q1906" s="294"/>
      <c r="R1906" s="294"/>
      <c r="S1906" s="294"/>
    </row>
    <row r="1907" spans="2:24" s="308" customFormat="1" ht="18.75" customHeight="1">
      <c r="B1907" s="301"/>
      <c r="C1907" s="302" t="s">
        <v>187</v>
      </c>
      <c r="D1907" s="303"/>
      <c r="E1907" s="303"/>
      <c r="F1907" s="303"/>
      <c r="G1907" s="303"/>
      <c r="H1907" s="303"/>
      <c r="I1907" s="303"/>
      <c r="J1907" s="303"/>
      <c r="K1907" s="303"/>
      <c r="L1907" s="303"/>
      <c r="M1907" s="303"/>
      <c r="N1907" s="303"/>
      <c r="O1907" s="304"/>
      <c r="P1907" s="305" t="s">
        <v>188</v>
      </c>
      <c r="Q1907" s="306"/>
      <c r="R1907" s="494" t="s">
        <v>194</v>
      </c>
      <c r="S1907" s="494"/>
      <c r="T1907" s="307"/>
      <c r="V1907" s="288"/>
      <c r="W1907" s="288"/>
      <c r="X1907" s="288"/>
    </row>
    <row r="1908" spans="2:24" ht="6" customHeight="1">
      <c r="B1908" s="292"/>
      <c r="C1908" s="294"/>
      <c r="D1908" s="294"/>
      <c r="E1908" s="294"/>
      <c r="F1908" s="294"/>
      <c r="G1908" s="294"/>
      <c r="H1908" s="294"/>
      <c r="I1908" s="294"/>
      <c r="J1908" s="294"/>
      <c r="K1908" s="294"/>
      <c r="L1908" s="294"/>
      <c r="M1908" s="294"/>
      <c r="N1908" s="294"/>
      <c r="O1908" s="294"/>
      <c r="P1908" s="294"/>
      <c r="Q1908" s="294"/>
      <c r="R1908" s="294"/>
      <c r="S1908" s="294"/>
    </row>
    <row r="1909" spans="2:24" ht="18.75" customHeight="1">
      <c r="B1909" s="292"/>
      <c r="C1909" s="309" t="s">
        <v>222</v>
      </c>
      <c r="D1909" s="310"/>
      <c r="E1909" s="310"/>
      <c r="F1909" s="310"/>
      <c r="G1909" s="310"/>
      <c r="H1909" s="310"/>
      <c r="I1909" s="310"/>
      <c r="J1909" s="310"/>
      <c r="K1909" s="310"/>
      <c r="L1909" s="310"/>
      <c r="M1909" s="310"/>
      <c r="N1909" s="310"/>
      <c r="O1909" s="311"/>
      <c r="P1909" s="312">
        <f>SUM(D1909:O1909)</f>
        <v>0</v>
      </c>
      <c r="Q1909" s="294"/>
      <c r="R1909" s="488"/>
      <c r="S1909" s="488"/>
    </row>
    <row r="1910" spans="2:24" ht="18.75" customHeight="1">
      <c r="B1910" s="292"/>
      <c r="C1910" s="313" t="s">
        <v>196</v>
      </c>
      <c r="D1910" s="155"/>
      <c r="E1910" s="155"/>
      <c r="F1910" s="155"/>
      <c r="G1910" s="155"/>
      <c r="H1910" s="155"/>
      <c r="I1910" s="155"/>
      <c r="J1910" s="155"/>
      <c r="K1910" s="155"/>
      <c r="L1910" s="155"/>
      <c r="M1910" s="155"/>
      <c r="N1910" s="155"/>
      <c r="O1910" s="156"/>
      <c r="P1910" s="312">
        <f t="shared" ref="P1910:P1919" si="237">SUM(D1910:O1910)</f>
        <v>0</v>
      </c>
      <c r="Q1910" s="294"/>
      <c r="R1910" s="488"/>
      <c r="S1910" s="488"/>
    </row>
    <row r="1911" spans="2:24" ht="18.75" customHeight="1">
      <c r="B1911" s="292"/>
      <c r="C1911" s="314" t="s">
        <v>223</v>
      </c>
      <c r="D1911" s="310"/>
      <c r="E1911" s="310"/>
      <c r="F1911" s="310"/>
      <c r="G1911" s="310"/>
      <c r="H1911" s="310"/>
      <c r="I1911" s="310"/>
      <c r="J1911" s="310"/>
      <c r="K1911" s="310"/>
      <c r="L1911" s="310"/>
      <c r="M1911" s="310"/>
      <c r="N1911" s="310"/>
      <c r="O1911" s="311"/>
      <c r="P1911" s="312">
        <f t="shared" si="237"/>
        <v>0</v>
      </c>
      <c r="Q1911" s="294"/>
      <c r="R1911" s="488"/>
      <c r="S1911" s="488"/>
    </row>
    <row r="1912" spans="2:24" ht="18.75" customHeight="1">
      <c r="B1912" s="292"/>
      <c r="C1912" s="313" t="s">
        <v>206</v>
      </c>
      <c r="D1912" s="315"/>
      <c r="E1912" s="315"/>
      <c r="F1912" s="315"/>
      <c r="G1912" s="315"/>
      <c r="H1912" s="315"/>
      <c r="I1912" s="315"/>
      <c r="J1912" s="315"/>
      <c r="K1912" s="315"/>
      <c r="L1912" s="315"/>
      <c r="M1912" s="315"/>
      <c r="N1912" s="315"/>
      <c r="O1912" s="316"/>
      <c r="P1912" s="312">
        <f t="shared" si="237"/>
        <v>0</v>
      </c>
      <c r="Q1912" s="294"/>
      <c r="R1912" s="488"/>
      <c r="S1912" s="488"/>
    </row>
    <row r="1913" spans="2:24" ht="18.75" customHeight="1">
      <c r="B1913" s="292"/>
      <c r="C1913" s="313" t="s">
        <v>207</v>
      </c>
      <c r="D1913" s="315"/>
      <c r="E1913" s="315"/>
      <c r="F1913" s="315"/>
      <c r="G1913" s="315"/>
      <c r="H1913" s="315"/>
      <c r="I1913" s="315"/>
      <c r="J1913" s="315"/>
      <c r="K1913" s="315"/>
      <c r="L1913" s="315"/>
      <c r="M1913" s="315"/>
      <c r="N1913" s="315"/>
      <c r="O1913" s="316"/>
      <c r="P1913" s="312">
        <f t="shared" si="237"/>
        <v>0</v>
      </c>
      <c r="Q1913" s="294"/>
      <c r="R1913" s="488"/>
      <c r="S1913" s="488"/>
    </row>
    <row r="1914" spans="2:24" ht="18.75" customHeight="1">
      <c r="B1914" s="292"/>
      <c r="C1914" s="313" t="s">
        <v>209</v>
      </c>
      <c r="D1914" s="315"/>
      <c r="E1914" s="315"/>
      <c r="F1914" s="315"/>
      <c r="G1914" s="315"/>
      <c r="H1914" s="315"/>
      <c r="I1914" s="315"/>
      <c r="J1914" s="315"/>
      <c r="K1914" s="315"/>
      <c r="L1914" s="315"/>
      <c r="M1914" s="315"/>
      <c r="N1914" s="315"/>
      <c r="O1914" s="316"/>
      <c r="P1914" s="312">
        <f t="shared" si="237"/>
        <v>0</v>
      </c>
      <c r="Q1914" s="294"/>
      <c r="R1914" s="488"/>
      <c r="S1914" s="488"/>
    </row>
    <row r="1915" spans="2:24" ht="18.75" customHeight="1">
      <c r="B1915" s="292"/>
      <c r="C1915" s="313" t="s">
        <v>210</v>
      </c>
      <c r="D1915" s="315"/>
      <c r="E1915" s="315"/>
      <c r="F1915" s="315"/>
      <c r="G1915" s="315"/>
      <c r="H1915" s="315"/>
      <c r="I1915" s="315"/>
      <c r="J1915" s="315"/>
      <c r="K1915" s="315"/>
      <c r="L1915" s="315"/>
      <c r="M1915" s="315"/>
      <c r="N1915" s="315"/>
      <c r="O1915" s="316"/>
      <c r="P1915" s="312">
        <f t="shared" si="237"/>
        <v>0</v>
      </c>
      <c r="Q1915" s="294"/>
      <c r="R1915" s="488"/>
      <c r="S1915" s="488"/>
    </row>
    <row r="1916" spans="2:24" ht="18.75" customHeight="1">
      <c r="B1916" s="292"/>
      <c r="C1916" s="313" t="s">
        <v>211</v>
      </c>
      <c r="D1916" s="315"/>
      <c r="E1916" s="315"/>
      <c r="F1916" s="315"/>
      <c r="G1916" s="315"/>
      <c r="H1916" s="315"/>
      <c r="I1916" s="315"/>
      <c r="J1916" s="315"/>
      <c r="K1916" s="315"/>
      <c r="L1916" s="315"/>
      <c r="M1916" s="315"/>
      <c r="N1916" s="315"/>
      <c r="O1916" s="316"/>
      <c r="P1916" s="312">
        <f t="shared" si="237"/>
        <v>0</v>
      </c>
      <c r="Q1916" s="294"/>
      <c r="R1916" s="488"/>
      <c r="S1916" s="488"/>
    </row>
    <row r="1917" spans="2:24" ht="18.75" customHeight="1">
      <c r="B1917" s="292"/>
      <c r="C1917" s="313" t="s">
        <v>212</v>
      </c>
      <c r="D1917" s="315"/>
      <c r="E1917" s="315"/>
      <c r="F1917" s="315"/>
      <c r="G1917" s="315"/>
      <c r="H1917" s="315"/>
      <c r="I1917" s="315"/>
      <c r="J1917" s="315"/>
      <c r="K1917" s="315"/>
      <c r="L1917" s="315"/>
      <c r="M1917" s="315"/>
      <c r="N1917" s="315"/>
      <c r="O1917" s="316"/>
      <c r="P1917" s="312">
        <f t="shared" si="237"/>
        <v>0</v>
      </c>
      <c r="Q1917" s="294"/>
      <c r="R1917" s="488"/>
      <c r="S1917" s="488"/>
    </row>
    <row r="1918" spans="2:24" ht="18.75" customHeight="1">
      <c r="B1918" s="292"/>
      <c r="C1918" s="317" t="s">
        <v>224</v>
      </c>
      <c r="D1918" s="318"/>
      <c r="E1918" s="318"/>
      <c r="F1918" s="318"/>
      <c r="G1918" s="318"/>
      <c r="H1918" s="318"/>
      <c r="I1918" s="318"/>
      <c r="J1918" s="318"/>
      <c r="K1918" s="318"/>
      <c r="L1918" s="318"/>
      <c r="M1918" s="318"/>
      <c r="N1918" s="318"/>
      <c r="O1918" s="319"/>
      <c r="P1918" s="320">
        <f t="shared" si="237"/>
        <v>0</v>
      </c>
      <c r="Q1918" s="294"/>
      <c r="R1918" s="489"/>
      <c r="S1918" s="489"/>
    </row>
    <row r="1919" spans="2:24" ht="18.75" customHeight="1">
      <c r="B1919" s="292"/>
      <c r="C1919" s="321" t="s">
        <v>216</v>
      </c>
      <c r="D1919" s="322">
        <f>SUBTOTAL(9,D1909:D1918)</f>
        <v>0</v>
      </c>
      <c r="E1919" s="322">
        <f t="shared" ref="E1919:O1919" si="238">SUBTOTAL(9,E1909:E1918)</f>
        <v>0</v>
      </c>
      <c r="F1919" s="322">
        <f t="shared" si="238"/>
        <v>0</v>
      </c>
      <c r="G1919" s="322">
        <f t="shared" si="238"/>
        <v>0</v>
      </c>
      <c r="H1919" s="322">
        <f t="shared" si="238"/>
        <v>0</v>
      </c>
      <c r="I1919" s="322">
        <f t="shared" si="238"/>
        <v>0</v>
      </c>
      <c r="J1919" s="322">
        <f t="shared" si="238"/>
        <v>0</v>
      </c>
      <c r="K1919" s="322">
        <f t="shared" si="238"/>
        <v>0</v>
      </c>
      <c r="L1919" s="322">
        <f t="shared" si="238"/>
        <v>0</v>
      </c>
      <c r="M1919" s="322">
        <f t="shared" si="238"/>
        <v>0</v>
      </c>
      <c r="N1919" s="322">
        <f t="shared" si="238"/>
        <v>0</v>
      </c>
      <c r="O1919" s="323">
        <f t="shared" si="238"/>
        <v>0</v>
      </c>
      <c r="P1919" s="324">
        <f t="shared" si="237"/>
        <v>0</v>
      </c>
      <c r="Q1919" s="294"/>
      <c r="R1919" s="490"/>
      <c r="S1919" s="490"/>
    </row>
    <row r="1920" spans="2:24" ht="6" customHeight="1">
      <c r="B1920" s="292"/>
      <c r="C1920" s="294"/>
      <c r="D1920" s="294"/>
      <c r="E1920" s="294"/>
      <c r="F1920" s="294"/>
      <c r="G1920" s="294"/>
      <c r="H1920" s="294"/>
      <c r="I1920" s="294"/>
      <c r="J1920" s="294"/>
      <c r="K1920" s="294"/>
      <c r="L1920" s="294"/>
      <c r="M1920" s="294"/>
      <c r="N1920" s="294"/>
      <c r="O1920" s="294"/>
      <c r="P1920" s="294"/>
      <c r="Q1920" s="294"/>
      <c r="R1920" s="325"/>
      <c r="S1920" s="325"/>
    </row>
    <row r="1921" spans="2:24" ht="18.75" customHeight="1">
      <c r="B1921" s="326"/>
      <c r="C1921" s="313" t="s">
        <v>217</v>
      </c>
      <c r="D1921" s="327"/>
      <c r="E1921" s="327"/>
      <c r="F1921" s="327"/>
      <c r="G1921" s="327"/>
      <c r="H1921" s="327"/>
      <c r="I1921" s="327"/>
      <c r="J1921" s="327"/>
      <c r="K1921" s="327"/>
      <c r="L1921" s="327"/>
      <c r="M1921" s="327"/>
      <c r="N1921" s="327"/>
      <c r="O1921" s="328"/>
      <c r="P1921" s="329">
        <f t="shared" ref="P1921:P1922" si="239">SUM(D1921:O1921)</f>
        <v>0</v>
      </c>
      <c r="Q1921" s="294"/>
      <c r="R1921" s="488"/>
      <c r="S1921" s="488"/>
    </row>
    <row r="1922" spans="2:24" ht="18.75" customHeight="1">
      <c r="B1922" s="326"/>
      <c r="C1922" s="313" t="s">
        <v>218</v>
      </c>
      <c r="D1922" s="327"/>
      <c r="E1922" s="327"/>
      <c r="F1922" s="327"/>
      <c r="G1922" s="327"/>
      <c r="H1922" s="327"/>
      <c r="I1922" s="327"/>
      <c r="J1922" s="327"/>
      <c r="K1922" s="327"/>
      <c r="L1922" s="327"/>
      <c r="M1922" s="327"/>
      <c r="N1922" s="330"/>
      <c r="O1922" s="331"/>
      <c r="P1922" s="332">
        <f t="shared" si="239"/>
        <v>0</v>
      </c>
      <c r="Q1922" s="294"/>
      <c r="R1922" s="489"/>
      <c r="S1922" s="489"/>
    </row>
    <row r="1923" spans="2:24" s="308" customFormat="1" ht="18.75" customHeight="1">
      <c r="B1923" s="301"/>
      <c r="C1923" s="333"/>
      <c r="D1923" s="334"/>
      <c r="E1923" s="334"/>
      <c r="F1923" s="334"/>
      <c r="G1923" s="334"/>
      <c r="H1923" s="334"/>
      <c r="I1923" s="334"/>
      <c r="J1923" s="334"/>
      <c r="K1923" s="334"/>
      <c r="L1923" s="334"/>
      <c r="M1923" s="334"/>
      <c r="N1923" s="491" t="s">
        <v>219</v>
      </c>
      <c r="O1923" s="491"/>
      <c r="P1923" s="335">
        <f>ROUND(IF(P1921*P1922=0,0,P1919/P1921*P1922),2)</f>
        <v>0</v>
      </c>
      <c r="Q1923" s="306"/>
      <c r="R1923" s="492"/>
      <c r="S1923" s="492"/>
      <c r="T1923" s="307"/>
    </row>
    <row r="1924" spans="2:24" ht="30" customHeight="1">
      <c r="C1924" s="294"/>
      <c r="D1924" s="294"/>
      <c r="E1924" s="294"/>
      <c r="F1924" s="294"/>
      <c r="G1924" s="294"/>
      <c r="H1924" s="294"/>
      <c r="I1924" s="294"/>
      <c r="J1924" s="294"/>
      <c r="K1924" s="294"/>
      <c r="L1924" s="294"/>
      <c r="M1924" s="294"/>
      <c r="N1924" s="294"/>
      <c r="O1924" s="294"/>
      <c r="P1924" s="294"/>
      <c r="Q1924" s="294"/>
      <c r="R1924" s="294"/>
      <c r="S1924" s="294"/>
    </row>
    <row r="1925" spans="2:24" ht="18.75" customHeight="1">
      <c r="B1925" s="292"/>
      <c r="C1925" s="293" t="s">
        <v>183</v>
      </c>
      <c r="D1925" s="495"/>
      <c r="E1925" s="495"/>
      <c r="F1925" s="495"/>
      <c r="G1925" s="495"/>
      <c r="H1925" s="495"/>
      <c r="I1925" s="495"/>
      <c r="J1925" s="294"/>
      <c r="K1925" s="294"/>
      <c r="L1925" s="295"/>
      <c r="M1925" s="294"/>
      <c r="N1925" s="294"/>
      <c r="O1925" s="294"/>
      <c r="P1925" s="296"/>
      <c r="Q1925" s="294"/>
      <c r="R1925" s="296"/>
      <c r="S1925" s="296"/>
    </row>
    <row r="1926" spans="2:24" ht="18.75" customHeight="1">
      <c r="B1926" s="292"/>
      <c r="C1926" s="297" t="s">
        <v>184</v>
      </c>
      <c r="D1926" s="488"/>
      <c r="E1926" s="488"/>
      <c r="F1926" s="488"/>
      <c r="G1926" s="488"/>
      <c r="H1926" s="488"/>
      <c r="I1926" s="488"/>
      <c r="J1926" s="294"/>
      <c r="K1926" s="291"/>
      <c r="L1926" s="291"/>
      <c r="M1926" s="291"/>
      <c r="N1926" s="291"/>
      <c r="O1926" s="291"/>
      <c r="P1926" s="291"/>
      <c r="Q1926" s="294"/>
      <c r="R1926" s="496" t="s">
        <v>185</v>
      </c>
      <c r="S1926" s="496"/>
    </row>
    <row r="1927" spans="2:24" ht="18.75" customHeight="1">
      <c r="B1927" s="292"/>
      <c r="C1927" s="297" t="s">
        <v>8</v>
      </c>
      <c r="D1927" s="488"/>
      <c r="E1927" s="488"/>
      <c r="F1927" s="488"/>
      <c r="G1927" s="488"/>
      <c r="H1927" s="488"/>
      <c r="I1927" s="488"/>
      <c r="J1927" s="294"/>
      <c r="K1927" s="291"/>
      <c r="L1927" s="291"/>
      <c r="M1927" s="291"/>
      <c r="N1927" s="291"/>
      <c r="O1927" s="291"/>
      <c r="P1927" s="291"/>
      <c r="Q1927" s="294"/>
      <c r="R1927" s="298" t="s">
        <v>189</v>
      </c>
      <c r="S1927" s="299"/>
    </row>
    <row r="1928" spans="2:24" ht="18.75" customHeight="1">
      <c r="B1928" s="292"/>
      <c r="C1928" s="300" t="s">
        <v>172</v>
      </c>
      <c r="D1928" s="488"/>
      <c r="E1928" s="488"/>
      <c r="F1928" s="488"/>
      <c r="G1928" s="488"/>
      <c r="H1928" s="488"/>
      <c r="I1928" s="488"/>
      <c r="J1928" s="294"/>
      <c r="K1928" s="291"/>
      <c r="L1928" s="291"/>
      <c r="M1928" s="291"/>
      <c r="N1928" s="291"/>
      <c r="O1928" s="291"/>
      <c r="P1928" s="291"/>
      <c r="Q1928" s="294"/>
      <c r="R1928" s="298" t="s">
        <v>191</v>
      </c>
      <c r="S1928" s="299"/>
    </row>
    <row r="1929" spans="2:24" ht="18.75" customHeight="1">
      <c r="B1929" s="292"/>
      <c r="C1929" s="300" t="s">
        <v>193</v>
      </c>
      <c r="D1929" s="493"/>
      <c r="E1929" s="493"/>
      <c r="F1929" s="493"/>
      <c r="G1929" s="493"/>
      <c r="H1929" s="493"/>
      <c r="I1929" s="493"/>
      <c r="J1929" s="294"/>
      <c r="K1929" s="294"/>
      <c r="L1929" s="295"/>
      <c r="M1929" s="294"/>
      <c r="N1929" s="294"/>
      <c r="O1929" s="294"/>
      <c r="P1929" s="296"/>
      <c r="Q1929" s="294"/>
      <c r="R1929" s="298" t="s">
        <v>221</v>
      </c>
      <c r="S1929" s="299"/>
    </row>
    <row r="1930" spans="2:24" ht="12" customHeight="1">
      <c r="B1930" s="292"/>
      <c r="C1930" s="294"/>
      <c r="D1930" s="294"/>
      <c r="E1930" s="294"/>
      <c r="F1930" s="294"/>
      <c r="G1930" s="294"/>
      <c r="H1930" s="294"/>
      <c r="I1930" s="294"/>
      <c r="J1930" s="294"/>
      <c r="K1930" s="294"/>
      <c r="L1930" s="294"/>
      <c r="M1930" s="294"/>
      <c r="N1930" s="294"/>
      <c r="O1930" s="294"/>
      <c r="P1930" s="294"/>
      <c r="Q1930" s="294"/>
      <c r="R1930" s="294"/>
      <c r="S1930" s="294"/>
    </row>
    <row r="1931" spans="2:24" s="308" customFormat="1" ht="18.75" customHeight="1">
      <c r="B1931" s="301"/>
      <c r="C1931" s="302" t="s">
        <v>187</v>
      </c>
      <c r="D1931" s="303"/>
      <c r="E1931" s="303"/>
      <c r="F1931" s="303"/>
      <c r="G1931" s="303"/>
      <c r="H1931" s="303"/>
      <c r="I1931" s="303"/>
      <c r="J1931" s="303"/>
      <c r="K1931" s="303"/>
      <c r="L1931" s="303"/>
      <c r="M1931" s="303"/>
      <c r="N1931" s="303"/>
      <c r="O1931" s="304"/>
      <c r="P1931" s="305" t="s">
        <v>188</v>
      </c>
      <c r="Q1931" s="306"/>
      <c r="R1931" s="494" t="s">
        <v>194</v>
      </c>
      <c r="S1931" s="494"/>
      <c r="T1931" s="307"/>
      <c r="V1931" s="288"/>
      <c r="W1931" s="288"/>
      <c r="X1931" s="288"/>
    </row>
    <row r="1932" spans="2:24" ht="6" customHeight="1">
      <c r="B1932" s="292"/>
      <c r="C1932" s="294"/>
      <c r="D1932" s="294"/>
      <c r="E1932" s="294"/>
      <c r="F1932" s="294"/>
      <c r="G1932" s="294"/>
      <c r="H1932" s="294"/>
      <c r="I1932" s="294"/>
      <c r="J1932" s="294"/>
      <c r="K1932" s="294"/>
      <c r="L1932" s="294"/>
      <c r="M1932" s="294"/>
      <c r="N1932" s="294"/>
      <c r="O1932" s="294"/>
      <c r="P1932" s="294"/>
      <c r="Q1932" s="294"/>
      <c r="R1932" s="294"/>
      <c r="S1932" s="294"/>
    </row>
    <row r="1933" spans="2:24" ht="18.75" customHeight="1">
      <c r="B1933" s="292"/>
      <c r="C1933" s="309" t="s">
        <v>222</v>
      </c>
      <c r="D1933" s="310"/>
      <c r="E1933" s="310"/>
      <c r="F1933" s="310"/>
      <c r="G1933" s="310"/>
      <c r="H1933" s="310"/>
      <c r="I1933" s="310"/>
      <c r="J1933" s="310"/>
      <c r="K1933" s="310"/>
      <c r="L1933" s="310"/>
      <c r="M1933" s="310"/>
      <c r="N1933" s="310"/>
      <c r="O1933" s="311"/>
      <c r="P1933" s="312">
        <f>SUM(D1933:O1933)</f>
        <v>0</v>
      </c>
      <c r="Q1933" s="294"/>
      <c r="R1933" s="488"/>
      <c r="S1933" s="488"/>
    </row>
    <row r="1934" spans="2:24" ht="18.75" customHeight="1">
      <c r="B1934" s="292"/>
      <c r="C1934" s="313" t="s">
        <v>196</v>
      </c>
      <c r="D1934" s="155"/>
      <c r="E1934" s="155"/>
      <c r="F1934" s="155"/>
      <c r="G1934" s="155"/>
      <c r="H1934" s="155"/>
      <c r="I1934" s="155"/>
      <c r="J1934" s="155"/>
      <c r="K1934" s="155"/>
      <c r="L1934" s="155"/>
      <c r="M1934" s="155"/>
      <c r="N1934" s="155"/>
      <c r="O1934" s="156"/>
      <c r="P1934" s="312">
        <f t="shared" ref="P1934:P1943" si="240">SUM(D1934:O1934)</f>
        <v>0</v>
      </c>
      <c r="Q1934" s="294"/>
      <c r="R1934" s="488"/>
      <c r="S1934" s="488"/>
    </row>
    <row r="1935" spans="2:24" ht="18.75" customHeight="1">
      <c r="B1935" s="292"/>
      <c r="C1935" s="314" t="s">
        <v>223</v>
      </c>
      <c r="D1935" s="310"/>
      <c r="E1935" s="310"/>
      <c r="F1935" s="310"/>
      <c r="G1935" s="310"/>
      <c r="H1935" s="310"/>
      <c r="I1935" s="310"/>
      <c r="J1935" s="310"/>
      <c r="K1935" s="310"/>
      <c r="L1935" s="310"/>
      <c r="M1935" s="310"/>
      <c r="N1935" s="310"/>
      <c r="O1935" s="311"/>
      <c r="P1935" s="312">
        <f t="shared" si="240"/>
        <v>0</v>
      </c>
      <c r="Q1935" s="294"/>
      <c r="R1935" s="488"/>
      <c r="S1935" s="488"/>
    </row>
    <row r="1936" spans="2:24" ht="18.75" customHeight="1">
      <c r="B1936" s="292"/>
      <c r="C1936" s="313" t="s">
        <v>206</v>
      </c>
      <c r="D1936" s="315"/>
      <c r="E1936" s="315"/>
      <c r="F1936" s="315"/>
      <c r="G1936" s="315"/>
      <c r="H1936" s="315"/>
      <c r="I1936" s="315"/>
      <c r="J1936" s="315"/>
      <c r="K1936" s="315"/>
      <c r="L1936" s="315"/>
      <c r="M1936" s="315"/>
      <c r="N1936" s="315"/>
      <c r="O1936" s="316"/>
      <c r="P1936" s="312">
        <f t="shared" si="240"/>
        <v>0</v>
      </c>
      <c r="Q1936" s="294"/>
      <c r="R1936" s="488"/>
      <c r="S1936" s="488"/>
    </row>
    <row r="1937" spans="2:20" ht="18.75" customHeight="1">
      <c r="B1937" s="292"/>
      <c r="C1937" s="313" t="s">
        <v>207</v>
      </c>
      <c r="D1937" s="315"/>
      <c r="E1937" s="315"/>
      <c r="F1937" s="315"/>
      <c r="G1937" s="315"/>
      <c r="H1937" s="315"/>
      <c r="I1937" s="315"/>
      <c r="J1937" s="315"/>
      <c r="K1937" s="315"/>
      <c r="L1937" s="315"/>
      <c r="M1937" s="315"/>
      <c r="N1937" s="315"/>
      <c r="O1937" s="316"/>
      <c r="P1937" s="312">
        <f t="shared" si="240"/>
        <v>0</v>
      </c>
      <c r="Q1937" s="294"/>
      <c r="R1937" s="488"/>
      <c r="S1937" s="488"/>
    </row>
    <row r="1938" spans="2:20" ht="18.75" customHeight="1">
      <c r="B1938" s="292"/>
      <c r="C1938" s="313" t="s">
        <v>209</v>
      </c>
      <c r="D1938" s="315"/>
      <c r="E1938" s="315"/>
      <c r="F1938" s="315"/>
      <c r="G1938" s="315"/>
      <c r="H1938" s="315"/>
      <c r="I1938" s="315"/>
      <c r="J1938" s="315"/>
      <c r="K1938" s="315"/>
      <c r="L1938" s="315"/>
      <c r="M1938" s="315"/>
      <c r="N1938" s="315"/>
      <c r="O1938" s="316"/>
      <c r="P1938" s="312">
        <f t="shared" si="240"/>
        <v>0</v>
      </c>
      <c r="Q1938" s="294"/>
      <c r="R1938" s="488"/>
      <c r="S1938" s="488"/>
    </row>
    <row r="1939" spans="2:20" ht="18.75" customHeight="1">
      <c r="B1939" s="292"/>
      <c r="C1939" s="313" t="s">
        <v>210</v>
      </c>
      <c r="D1939" s="315"/>
      <c r="E1939" s="315"/>
      <c r="F1939" s="315"/>
      <c r="G1939" s="315"/>
      <c r="H1939" s="315"/>
      <c r="I1939" s="315"/>
      <c r="J1939" s="315"/>
      <c r="K1939" s="315"/>
      <c r="L1939" s="315"/>
      <c r="M1939" s="315"/>
      <c r="N1939" s="315"/>
      <c r="O1939" s="316"/>
      <c r="P1939" s="312">
        <f t="shared" si="240"/>
        <v>0</v>
      </c>
      <c r="Q1939" s="294"/>
      <c r="R1939" s="488"/>
      <c r="S1939" s="488"/>
    </row>
    <row r="1940" spans="2:20" ht="18.75" customHeight="1">
      <c r="B1940" s="292"/>
      <c r="C1940" s="313" t="s">
        <v>211</v>
      </c>
      <c r="D1940" s="315"/>
      <c r="E1940" s="315"/>
      <c r="F1940" s="315"/>
      <c r="G1940" s="315"/>
      <c r="H1940" s="315"/>
      <c r="I1940" s="315"/>
      <c r="J1940" s="315"/>
      <c r="K1940" s="315"/>
      <c r="L1940" s="315"/>
      <c r="M1940" s="315"/>
      <c r="N1940" s="315"/>
      <c r="O1940" s="316"/>
      <c r="P1940" s="312">
        <f t="shared" si="240"/>
        <v>0</v>
      </c>
      <c r="Q1940" s="294"/>
      <c r="R1940" s="488"/>
      <c r="S1940" s="488"/>
    </row>
    <row r="1941" spans="2:20" ht="18.75" customHeight="1">
      <c r="B1941" s="292"/>
      <c r="C1941" s="313" t="s">
        <v>212</v>
      </c>
      <c r="D1941" s="315"/>
      <c r="E1941" s="315"/>
      <c r="F1941" s="315"/>
      <c r="G1941" s="315"/>
      <c r="H1941" s="315"/>
      <c r="I1941" s="315"/>
      <c r="J1941" s="315"/>
      <c r="K1941" s="315"/>
      <c r="L1941" s="315"/>
      <c r="M1941" s="315"/>
      <c r="N1941" s="315"/>
      <c r="O1941" s="316"/>
      <c r="P1941" s="312">
        <f t="shared" si="240"/>
        <v>0</v>
      </c>
      <c r="Q1941" s="294"/>
      <c r="R1941" s="488"/>
      <c r="S1941" s="488"/>
    </row>
    <row r="1942" spans="2:20" ht="18.75" customHeight="1">
      <c r="B1942" s="292"/>
      <c r="C1942" s="317" t="s">
        <v>224</v>
      </c>
      <c r="D1942" s="318"/>
      <c r="E1942" s="318"/>
      <c r="F1942" s="318"/>
      <c r="G1942" s="318"/>
      <c r="H1942" s="318"/>
      <c r="I1942" s="318"/>
      <c r="J1942" s="318"/>
      <c r="K1942" s="318"/>
      <c r="L1942" s="318"/>
      <c r="M1942" s="318"/>
      <c r="N1942" s="318"/>
      <c r="O1942" s="319"/>
      <c r="P1942" s="320">
        <f t="shared" si="240"/>
        <v>0</v>
      </c>
      <c r="Q1942" s="294"/>
      <c r="R1942" s="489"/>
      <c r="S1942" s="489"/>
    </row>
    <row r="1943" spans="2:20" ht="18.75" customHeight="1">
      <c r="B1943" s="292"/>
      <c r="C1943" s="321" t="s">
        <v>216</v>
      </c>
      <c r="D1943" s="322">
        <f>SUBTOTAL(9,D1933:D1942)</f>
        <v>0</v>
      </c>
      <c r="E1943" s="322">
        <f t="shared" ref="E1943:O1943" si="241">SUBTOTAL(9,E1933:E1942)</f>
        <v>0</v>
      </c>
      <c r="F1943" s="322">
        <f t="shared" si="241"/>
        <v>0</v>
      </c>
      <c r="G1943" s="322">
        <f t="shared" si="241"/>
        <v>0</v>
      </c>
      <c r="H1943" s="322">
        <f t="shared" si="241"/>
        <v>0</v>
      </c>
      <c r="I1943" s="322">
        <f t="shared" si="241"/>
        <v>0</v>
      </c>
      <c r="J1943" s="322">
        <f t="shared" si="241"/>
        <v>0</v>
      </c>
      <c r="K1943" s="322">
        <f t="shared" si="241"/>
        <v>0</v>
      </c>
      <c r="L1943" s="322">
        <f t="shared" si="241"/>
        <v>0</v>
      </c>
      <c r="M1943" s="322">
        <f t="shared" si="241"/>
        <v>0</v>
      </c>
      <c r="N1943" s="322">
        <f t="shared" si="241"/>
        <v>0</v>
      </c>
      <c r="O1943" s="323">
        <f t="shared" si="241"/>
        <v>0</v>
      </c>
      <c r="P1943" s="324">
        <f t="shared" si="240"/>
        <v>0</v>
      </c>
      <c r="Q1943" s="294"/>
      <c r="R1943" s="490"/>
      <c r="S1943" s="490"/>
    </row>
    <row r="1944" spans="2:20" ht="6" customHeight="1">
      <c r="B1944" s="292"/>
      <c r="C1944" s="294"/>
      <c r="D1944" s="294"/>
      <c r="E1944" s="294"/>
      <c r="F1944" s="294"/>
      <c r="G1944" s="294"/>
      <c r="H1944" s="294"/>
      <c r="I1944" s="294"/>
      <c r="J1944" s="294"/>
      <c r="K1944" s="294"/>
      <c r="L1944" s="294"/>
      <c r="M1944" s="294"/>
      <c r="N1944" s="294"/>
      <c r="O1944" s="294"/>
      <c r="P1944" s="294"/>
      <c r="Q1944" s="294"/>
      <c r="R1944" s="325"/>
      <c r="S1944" s="325"/>
    </row>
    <row r="1945" spans="2:20" ht="18.75" customHeight="1">
      <c r="B1945" s="326"/>
      <c r="C1945" s="313" t="s">
        <v>217</v>
      </c>
      <c r="D1945" s="327"/>
      <c r="E1945" s="327"/>
      <c r="F1945" s="327"/>
      <c r="G1945" s="327"/>
      <c r="H1945" s="327"/>
      <c r="I1945" s="327"/>
      <c r="J1945" s="327"/>
      <c r="K1945" s="327"/>
      <c r="L1945" s="327"/>
      <c r="M1945" s="327"/>
      <c r="N1945" s="327"/>
      <c r="O1945" s="328"/>
      <c r="P1945" s="329">
        <f t="shared" ref="P1945:P1946" si="242">SUM(D1945:O1945)</f>
        <v>0</v>
      </c>
      <c r="Q1945" s="294"/>
      <c r="R1945" s="488"/>
      <c r="S1945" s="488"/>
    </row>
    <row r="1946" spans="2:20" ht="18.75" customHeight="1">
      <c r="B1946" s="326"/>
      <c r="C1946" s="313" t="s">
        <v>218</v>
      </c>
      <c r="D1946" s="327"/>
      <c r="E1946" s="327"/>
      <c r="F1946" s="327"/>
      <c r="G1946" s="327"/>
      <c r="H1946" s="327"/>
      <c r="I1946" s="327"/>
      <c r="J1946" s="327"/>
      <c r="K1946" s="327"/>
      <c r="L1946" s="327"/>
      <c r="M1946" s="327"/>
      <c r="N1946" s="330"/>
      <c r="O1946" s="331"/>
      <c r="P1946" s="332">
        <f t="shared" si="242"/>
        <v>0</v>
      </c>
      <c r="Q1946" s="294"/>
      <c r="R1946" s="489"/>
      <c r="S1946" s="489"/>
    </row>
    <row r="1947" spans="2:20" s="308" customFormat="1" ht="18.75" customHeight="1">
      <c r="B1947" s="301"/>
      <c r="C1947" s="333"/>
      <c r="D1947" s="334"/>
      <c r="E1947" s="334"/>
      <c r="F1947" s="334"/>
      <c r="G1947" s="334"/>
      <c r="H1947" s="334"/>
      <c r="I1947" s="334"/>
      <c r="J1947" s="334"/>
      <c r="K1947" s="334"/>
      <c r="L1947" s="334"/>
      <c r="M1947" s="334"/>
      <c r="N1947" s="491" t="s">
        <v>219</v>
      </c>
      <c r="O1947" s="491"/>
      <c r="P1947" s="335">
        <f>ROUND(IF(P1945*P1946=0,0,P1943/P1945*P1946),2)</f>
        <v>0</v>
      </c>
      <c r="Q1947" s="306"/>
      <c r="R1947" s="492"/>
      <c r="S1947" s="492"/>
      <c r="T1947" s="307"/>
    </row>
    <row r="1948" spans="2:20" ht="30" customHeight="1">
      <c r="C1948" s="294"/>
      <c r="D1948" s="294"/>
      <c r="E1948" s="294"/>
      <c r="F1948" s="294"/>
      <c r="G1948" s="294"/>
      <c r="H1948" s="294"/>
      <c r="I1948" s="294"/>
      <c r="J1948" s="294"/>
      <c r="K1948" s="294"/>
      <c r="L1948" s="294"/>
      <c r="M1948" s="294"/>
      <c r="N1948" s="294"/>
      <c r="O1948" s="294"/>
      <c r="P1948" s="294"/>
      <c r="Q1948" s="294"/>
      <c r="R1948" s="294"/>
      <c r="S1948" s="294"/>
    </row>
    <row r="1949" spans="2:20" ht="18.75" customHeight="1">
      <c r="B1949" s="292"/>
      <c r="C1949" s="293" t="s">
        <v>183</v>
      </c>
      <c r="D1949" s="495"/>
      <c r="E1949" s="495"/>
      <c r="F1949" s="495"/>
      <c r="G1949" s="495"/>
      <c r="H1949" s="495"/>
      <c r="I1949" s="495"/>
      <c r="J1949" s="294"/>
      <c r="K1949" s="294"/>
      <c r="L1949" s="295"/>
      <c r="M1949" s="294"/>
      <c r="N1949" s="294"/>
      <c r="O1949" s="294"/>
      <c r="P1949" s="296"/>
      <c r="Q1949" s="294"/>
      <c r="R1949" s="296"/>
      <c r="S1949" s="296"/>
    </row>
    <row r="1950" spans="2:20" ht="18.75" customHeight="1">
      <c r="B1950" s="292"/>
      <c r="C1950" s="297" t="s">
        <v>184</v>
      </c>
      <c r="D1950" s="488"/>
      <c r="E1950" s="488"/>
      <c r="F1950" s="488"/>
      <c r="G1950" s="488"/>
      <c r="H1950" s="488"/>
      <c r="I1950" s="488"/>
      <c r="J1950" s="294"/>
      <c r="K1950" s="291"/>
      <c r="L1950" s="291"/>
      <c r="M1950" s="291"/>
      <c r="N1950" s="291"/>
      <c r="O1950" s="291"/>
      <c r="P1950" s="291"/>
      <c r="Q1950" s="294"/>
      <c r="R1950" s="496" t="s">
        <v>185</v>
      </c>
      <c r="S1950" s="496"/>
    </row>
    <row r="1951" spans="2:20" ht="18.75" customHeight="1">
      <c r="B1951" s="292"/>
      <c r="C1951" s="297" t="s">
        <v>8</v>
      </c>
      <c r="D1951" s="488"/>
      <c r="E1951" s="488"/>
      <c r="F1951" s="488"/>
      <c r="G1951" s="488"/>
      <c r="H1951" s="488"/>
      <c r="I1951" s="488"/>
      <c r="J1951" s="294"/>
      <c r="K1951" s="291"/>
      <c r="L1951" s="291"/>
      <c r="M1951" s="291"/>
      <c r="N1951" s="291"/>
      <c r="O1951" s="291"/>
      <c r="P1951" s="291"/>
      <c r="Q1951" s="294"/>
      <c r="R1951" s="298" t="s">
        <v>189</v>
      </c>
      <c r="S1951" s="299"/>
    </row>
    <row r="1952" spans="2:20" ht="18.75" customHeight="1">
      <c r="B1952" s="292"/>
      <c r="C1952" s="300" t="s">
        <v>172</v>
      </c>
      <c r="D1952" s="488"/>
      <c r="E1952" s="488"/>
      <c r="F1952" s="488"/>
      <c r="G1952" s="488"/>
      <c r="H1952" s="488"/>
      <c r="I1952" s="488"/>
      <c r="J1952" s="294"/>
      <c r="K1952" s="291"/>
      <c r="L1952" s="291"/>
      <c r="M1952" s="291"/>
      <c r="N1952" s="291"/>
      <c r="O1952" s="291"/>
      <c r="P1952" s="291"/>
      <c r="Q1952" s="294"/>
      <c r="R1952" s="298" t="s">
        <v>191</v>
      </c>
      <c r="S1952" s="299"/>
    </row>
    <row r="1953" spans="2:24" ht="18.75" customHeight="1">
      <c r="B1953" s="292"/>
      <c r="C1953" s="300" t="s">
        <v>193</v>
      </c>
      <c r="D1953" s="493"/>
      <c r="E1953" s="493"/>
      <c r="F1953" s="493"/>
      <c r="G1953" s="493"/>
      <c r="H1953" s="493"/>
      <c r="I1953" s="493"/>
      <c r="J1953" s="294"/>
      <c r="K1953" s="294"/>
      <c r="L1953" s="295"/>
      <c r="M1953" s="294"/>
      <c r="N1953" s="294"/>
      <c r="O1953" s="294"/>
      <c r="P1953" s="296"/>
      <c r="Q1953" s="294"/>
      <c r="R1953" s="298" t="s">
        <v>221</v>
      </c>
      <c r="S1953" s="299"/>
    </row>
    <row r="1954" spans="2:24" ht="12" customHeight="1">
      <c r="B1954" s="292"/>
      <c r="C1954" s="294"/>
      <c r="D1954" s="294"/>
      <c r="E1954" s="294"/>
      <c r="F1954" s="294"/>
      <c r="G1954" s="294"/>
      <c r="H1954" s="294"/>
      <c r="I1954" s="294"/>
      <c r="J1954" s="294"/>
      <c r="K1954" s="294"/>
      <c r="L1954" s="294"/>
      <c r="M1954" s="294"/>
      <c r="N1954" s="294"/>
      <c r="O1954" s="294"/>
      <c r="P1954" s="294"/>
      <c r="Q1954" s="294"/>
      <c r="R1954" s="294"/>
      <c r="S1954" s="294"/>
    </row>
    <row r="1955" spans="2:24" s="308" customFormat="1" ht="18.75" customHeight="1">
      <c r="B1955" s="301"/>
      <c r="C1955" s="302" t="s">
        <v>187</v>
      </c>
      <c r="D1955" s="303"/>
      <c r="E1955" s="303"/>
      <c r="F1955" s="303"/>
      <c r="G1955" s="303"/>
      <c r="H1955" s="303"/>
      <c r="I1955" s="303"/>
      <c r="J1955" s="303"/>
      <c r="K1955" s="303"/>
      <c r="L1955" s="303"/>
      <c r="M1955" s="303"/>
      <c r="N1955" s="303"/>
      <c r="O1955" s="304"/>
      <c r="P1955" s="305" t="s">
        <v>188</v>
      </c>
      <c r="Q1955" s="306"/>
      <c r="R1955" s="494" t="s">
        <v>194</v>
      </c>
      <c r="S1955" s="494"/>
      <c r="T1955" s="307"/>
      <c r="V1955" s="288"/>
      <c r="W1955" s="288"/>
      <c r="X1955" s="288"/>
    </row>
    <row r="1956" spans="2:24" ht="6" customHeight="1">
      <c r="B1956" s="292"/>
      <c r="C1956" s="294"/>
      <c r="D1956" s="294"/>
      <c r="E1956" s="294"/>
      <c r="F1956" s="294"/>
      <c r="G1956" s="294"/>
      <c r="H1956" s="294"/>
      <c r="I1956" s="294"/>
      <c r="J1956" s="294"/>
      <c r="K1956" s="294"/>
      <c r="L1956" s="294"/>
      <c r="M1956" s="294"/>
      <c r="N1956" s="294"/>
      <c r="O1956" s="294"/>
      <c r="P1956" s="294"/>
      <c r="Q1956" s="294"/>
      <c r="R1956" s="294"/>
      <c r="S1956" s="294"/>
    </row>
    <row r="1957" spans="2:24" ht="18.75" customHeight="1">
      <c r="B1957" s="292"/>
      <c r="C1957" s="309" t="s">
        <v>222</v>
      </c>
      <c r="D1957" s="310"/>
      <c r="E1957" s="310"/>
      <c r="F1957" s="310"/>
      <c r="G1957" s="310"/>
      <c r="H1957" s="310"/>
      <c r="I1957" s="310"/>
      <c r="J1957" s="310"/>
      <c r="K1957" s="310"/>
      <c r="L1957" s="310"/>
      <c r="M1957" s="310"/>
      <c r="N1957" s="310"/>
      <c r="O1957" s="311"/>
      <c r="P1957" s="312">
        <f>SUM(D1957:O1957)</f>
        <v>0</v>
      </c>
      <c r="Q1957" s="294"/>
      <c r="R1957" s="488"/>
      <c r="S1957" s="488"/>
    </row>
    <row r="1958" spans="2:24" ht="18.75" customHeight="1">
      <c r="B1958" s="292"/>
      <c r="C1958" s="313" t="s">
        <v>196</v>
      </c>
      <c r="D1958" s="155"/>
      <c r="E1958" s="155"/>
      <c r="F1958" s="155"/>
      <c r="G1958" s="155"/>
      <c r="H1958" s="155"/>
      <c r="I1958" s="155"/>
      <c r="J1958" s="155"/>
      <c r="K1958" s="155"/>
      <c r="L1958" s="155"/>
      <c r="M1958" s="155"/>
      <c r="N1958" s="155"/>
      <c r="O1958" s="156"/>
      <c r="P1958" s="312">
        <f t="shared" ref="P1958:P1967" si="243">SUM(D1958:O1958)</f>
        <v>0</v>
      </c>
      <c r="Q1958" s="294"/>
      <c r="R1958" s="488"/>
      <c r="S1958" s="488"/>
    </row>
    <row r="1959" spans="2:24" ht="18.75" customHeight="1">
      <c r="B1959" s="292"/>
      <c r="C1959" s="314" t="s">
        <v>223</v>
      </c>
      <c r="D1959" s="310"/>
      <c r="E1959" s="310"/>
      <c r="F1959" s="310"/>
      <c r="G1959" s="310"/>
      <c r="H1959" s="310"/>
      <c r="I1959" s="310"/>
      <c r="J1959" s="310"/>
      <c r="K1959" s="310"/>
      <c r="L1959" s="310"/>
      <c r="M1959" s="310"/>
      <c r="N1959" s="310"/>
      <c r="O1959" s="311"/>
      <c r="P1959" s="312">
        <f t="shared" si="243"/>
        <v>0</v>
      </c>
      <c r="Q1959" s="294"/>
      <c r="R1959" s="488"/>
      <c r="S1959" s="488"/>
    </row>
    <row r="1960" spans="2:24" ht="18.75" customHeight="1">
      <c r="B1960" s="292"/>
      <c r="C1960" s="313" t="s">
        <v>206</v>
      </c>
      <c r="D1960" s="315"/>
      <c r="E1960" s="315"/>
      <c r="F1960" s="315"/>
      <c r="G1960" s="315"/>
      <c r="H1960" s="315"/>
      <c r="I1960" s="315"/>
      <c r="J1960" s="315"/>
      <c r="K1960" s="315"/>
      <c r="L1960" s="315"/>
      <c r="M1960" s="315"/>
      <c r="N1960" s="315"/>
      <c r="O1960" s="316"/>
      <c r="P1960" s="312">
        <f t="shared" si="243"/>
        <v>0</v>
      </c>
      <c r="Q1960" s="294"/>
      <c r="R1960" s="488"/>
      <c r="S1960" s="488"/>
    </row>
    <row r="1961" spans="2:24" ht="18.75" customHeight="1">
      <c r="B1961" s="292"/>
      <c r="C1961" s="313" t="s">
        <v>207</v>
      </c>
      <c r="D1961" s="315"/>
      <c r="E1961" s="315"/>
      <c r="F1961" s="315"/>
      <c r="G1961" s="315"/>
      <c r="H1961" s="315"/>
      <c r="I1961" s="315"/>
      <c r="J1961" s="315"/>
      <c r="K1961" s="315"/>
      <c r="L1961" s="315"/>
      <c r="M1961" s="315"/>
      <c r="N1961" s="315"/>
      <c r="O1961" s="316"/>
      <c r="P1961" s="312">
        <f t="shared" si="243"/>
        <v>0</v>
      </c>
      <c r="Q1961" s="294"/>
      <c r="R1961" s="488"/>
      <c r="S1961" s="488"/>
    </row>
    <row r="1962" spans="2:24" ht="18.75" customHeight="1">
      <c r="B1962" s="292"/>
      <c r="C1962" s="313" t="s">
        <v>209</v>
      </c>
      <c r="D1962" s="315"/>
      <c r="E1962" s="315"/>
      <c r="F1962" s="315"/>
      <c r="G1962" s="315"/>
      <c r="H1962" s="315"/>
      <c r="I1962" s="315"/>
      <c r="J1962" s="315"/>
      <c r="K1962" s="315"/>
      <c r="L1962" s="315"/>
      <c r="M1962" s="315"/>
      <c r="N1962" s="315"/>
      <c r="O1962" s="316"/>
      <c r="P1962" s="312">
        <f t="shared" si="243"/>
        <v>0</v>
      </c>
      <c r="Q1962" s="294"/>
      <c r="R1962" s="488"/>
      <c r="S1962" s="488"/>
    </row>
    <row r="1963" spans="2:24" ht="18.75" customHeight="1">
      <c r="B1963" s="292"/>
      <c r="C1963" s="313" t="s">
        <v>210</v>
      </c>
      <c r="D1963" s="315"/>
      <c r="E1963" s="315"/>
      <c r="F1963" s="315"/>
      <c r="G1963" s="315"/>
      <c r="H1963" s="315"/>
      <c r="I1963" s="315"/>
      <c r="J1963" s="315"/>
      <c r="K1963" s="315"/>
      <c r="L1963" s="315"/>
      <c r="M1963" s="315"/>
      <c r="N1963" s="315"/>
      <c r="O1963" s="316"/>
      <c r="P1963" s="312">
        <f t="shared" si="243"/>
        <v>0</v>
      </c>
      <c r="Q1963" s="294"/>
      <c r="R1963" s="488"/>
      <c r="S1963" s="488"/>
    </row>
    <row r="1964" spans="2:24" ht="18.75" customHeight="1">
      <c r="B1964" s="292"/>
      <c r="C1964" s="313" t="s">
        <v>211</v>
      </c>
      <c r="D1964" s="315"/>
      <c r="E1964" s="315"/>
      <c r="F1964" s="315"/>
      <c r="G1964" s="315"/>
      <c r="H1964" s="315"/>
      <c r="I1964" s="315"/>
      <c r="J1964" s="315"/>
      <c r="K1964" s="315"/>
      <c r="L1964" s="315"/>
      <c r="M1964" s="315"/>
      <c r="N1964" s="315"/>
      <c r="O1964" s="316"/>
      <c r="P1964" s="312">
        <f t="shared" si="243"/>
        <v>0</v>
      </c>
      <c r="Q1964" s="294"/>
      <c r="R1964" s="488"/>
      <c r="S1964" s="488"/>
    </row>
    <row r="1965" spans="2:24" ht="18.75" customHeight="1">
      <c r="B1965" s="292"/>
      <c r="C1965" s="313" t="s">
        <v>212</v>
      </c>
      <c r="D1965" s="315"/>
      <c r="E1965" s="315"/>
      <c r="F1965" s="315"/>
      <c r="G1965" s="315"/>
      <c r="H1965" s="315"/>
      <c r="I1965" s="315"/>
      <c r="J1965" s="315"/>
      <c r="K1965" s="315"/>
      <c r="L1965" s="315"/>
      <c r="M1965" s="315"/>
      <c r="N1965" s="315"/>
      <c r="O1965" s="316"/>
      <c r="P1965" s="312">
        <f t="shared" si="243"/>
        <v>0</v>
      </c>
      <c r="Q1965" s="294"/>
      <c r="R1965" s="488"/>
      <c r="S1965" s="488"/>
    </row>
    <row r="1966" spans="2:24" ht="18.75" customHeight="1">
      <c r="B1966" s="292"/>
      <c r="C1966" s="317" t="s">
        <v>224</v>
      </c>
      <c r="D1966" s="318"/>
      <c r="E1966" s="318"/>
      <c r="F1966" s="318"/>
      <c r="G1966" s="318"/>
      <c r="H1966" s="318"/>
      <c r="I1966" s="318"/>
      <c r="J1966" s="318"/>
      <c r="K1966" s="318"/>
      <c r="L1966" s="318"/>
      <c r="M1966" s="318"/>
      <c r="N1966" s="318"/>
      <c r="O1966" s="319"/>
      <c r="P1966" s="320">
        <f t="shared" si="243"/>
        <v>0</v>
      </c>
      <c r="Q1966" s="294"/>
      <c r="R1966" s="489"/>
      <c r="S1966" s="489"/>
    </row>
    <row r="1967" spans="2:24" ht="18.75" customHeight="1">
      <c r="B1967" s="292"/>
      <c r="C1967" s="321" t="s">
        <v>216</v>
      </c>
      <c r="D1967" s="322">
        <f>SUBTOTAL(9,D1957:D1966)</f>
        <v>0</v>
      </c>
      <c r="E1967" s="322">
        <f t="shared" ref="E1967:O1967" si="244">SUBTOTAL(9,E1957:E1966)</f>
        <v>0</v>
      </c>
      <c r="F1967" s="322">
        <f t="shared" si="244"/>
        <v>0</v>
      </c>
      <c r="G1967" s="322">
        <f t="shared" si="244"/>
        <v>0</v>
      </c>
      <c r="H1967" s="322">
        <f t="shared" si="244"/>
        <v>0</v>
      </c>
      <c r="I1967" s="322">
        <f t="shared" si="244"/>
        <v>0</v>
      </c>
      <c r="J1967" s="322">
        <f t="shared" si="244"/>
        <v>0</v>
      </c>
      <c r="K1967" s="322">
        <f t="shared" si="244"/>
        <v>0</v>
      </c>
      <c r="L1967" s="322">
        <f t="shared" si="244"/>
        <v>0</v>
      </c>
      <c r="M1967" s="322">
        <f t="shared" si="244"/>
        <v>0</v>
      </c>
      <c r="N1967" s="322">
        <f t="shared" si="244"/>
        <v>0</v>
      </c>
      <c r="O1967" s="323">
        <f t="shared" si="244"/>
        <v>0</v>
      </c>
      <c r="P1967" s="324">
        <f t="shared" si="243"/>
        <v>0</v>
      </c>
      <c r="Q1967" s="294"/>
      <c r="R1967" s="490"/>
      <c r="S1967" s="490"/>
    </row>
    <row r="1968" spans="2:24" ht="6" customHeight="1">
      <c r="B1968" s="292"/>
      <c r="C1968" s="294"/>
      <c r="D1968" s="294"/>
      <c r="E1968" s="294"/>
      <c r="F1968" s="294"/>
      <c r="G1968" s="294"/>
      <c r="H1968" s="294"/>
      <c r="I1968" s="294"/>
      <c r="J1968" s="294"/>
      <c r="K1968" s="294"/>
      <c r="L1968" s="294"/>
      <c r="M1968" s="294"/>
      <c r="N1968" s="294"/>
      <c r="O1968" s="294"/>
      <c r="P1968" s="294"/>
      <c r="Q1968" s="294"/>
      <c r="R1968" s="325"/>
      <c r="S1968" s="325"/>
    </row>
    <row r="1969" spans="2:24" ht="18.75" customHeight="1">
      <c r="B1969" s="326"/>
      <c r="C1969" s="313" t="s">
        <v>217</v>
      </c>
      <c r="D1969" s="327"/>
      <c r="E1969" s="327"/>
      <c r="F1969" s="327"/>
      <c r="G1969" s="327"/>
      <c r="H1969" s="327"/>
      <c r="I1969" s="327"/>
      <c r="J1969" s="327"/>
      <c r="K1969" s="327"/>
      <c r="L1969" s="327"/>
      <c r="M1969" s="327"/>
      <c r="N1969" s="327"/>
      <c r="O1969" s="328"/>
      <c r="P1969" s="329">
        <f t="shared" ref="P1969:P1970" si="245">SUM(D1969:O1969)</f>
        <v>0</v>
      </c>
      <c r="Q1969" s="294"/>
      <c r="R1969" s="488"/>
      <c r="S1969" s="488"/>
    </row>
    <row r="1970" spans="2:24" ht="18.75" customHeight="1">
      <c r="B1970" s="326"/>
      <c r="C1970" s="313" t="s">
        <v>218</v>
      </c>
      <c r="D1970" s="327"/>
      <c r="E1970" s="327"/>
      <c r="F1970" s="327"/>
      <c r="G1970" s="327"/>
      <c r="H1970" s="327"/>
      <c r="I1970" s="327"/>
      <c r="J1970" s="327"/>
      <c r="K1970" s="327"/>
      <c r="L1970" s="327"/>
      <c r="M1970" s="327"/>
      <c r="N1970" s="330"/>
      <c r="O1970" s="331"/>
      <c r="P1970" s="332">
        <f t="shared" si="245"/>
        <v>0</v>
      </c>
      <c r="Q1970" s="294"/>
      <c r="R1970" s="489"/>
      <c r="S1970" s="489"/>
    </row>
    <row r="1971" spans="2:24" s="308" customFormat="1" ht="18.75" customHeight="1">
      <c r="B1971" s="301"/>
      <c r="C1971" s="333"/>
      <c r="D1971" s="334"/>
      <c r="E1971" s="334"/>
      <c r="F1971" s="334"/>
      <c r="G1971" s="334"/>
      <c r="H1971" s="334"/>
      <c r="I1971" s="334"/>
      <c r="J1971" s="334"/>
      <c r="K1971" s="334"/>
      <c r="L1971" s="334"/>
      <c r="M1971" s="334"/>
      <c r="N1971" s="491" t="s">
        <v>219</v>
      </c>
      <c r="O1971" s="491"/>
      <c r="P1971" s="335">
        <f>ROUND(IF(P1969*P1970=0,0,P1967/P1969*P1970),2)</f>
        <v>0</v>
      </c>
      <c r="Q1971" s="306"/>
      <c r="R1971" s="492"/>
      <c r="S1971" s="492"/>
      <c r="T1971" s="307"/>
    </row>
    <row r="1972" spans="2:24" ht="30" customHeight="1">
      <c r="C1972" s="294"/>
      <c r="D1972" s="294"/>
      <c r="E1972" s="294"/>
      <c r="F1972" s="294"/>
      <c r="G1972" s="294"/>
      <c r="H1972" s="294"/>
      <c r="I1972" s="294"/>
      <c r="J1972" s="294"/>
      <c r="K1972" s="294"/>
      <c r="L1972" s="294"/>
      <c r="M1972" s="294"/>
      <c r="N1972" s="294"/>
      <c r="O1972" s="294"/>
      <c r="P1972" s="294"/>
      <c r="Q1972" s="294"/>
      <c r="R1972" s="294"/>
      <c r="S1972" s="294"/>
    </row>
    <row r="1973" spans="2:24" ht="18.75" customHeight="1">
      <c r="B1973" s="292"/>
      <c r="C1973" s="293" t="s">
        <v>183</v>
      </c>
      <c r="D1973" s="495"/>
      <c r="E1973" s="495"/>
      <c r="F1973" s="495"/>
      <c r="G1973" s="495"/>
      <c r="H1973" s="495"/>
      <c r="I1973" s="495"/>
      <c r="J1973" s="294"/>
      <c r="K1973" s="294"/>
      <c r="L1973" s="295"/>
      <c r="M1973" s="294"/>
      <c r="N1973" s="294"/>
      <c r="O1973" s="294"/>
      <c r="P1973" s="296"/>
      <c r="Q1973" s="294"/>
      <c r="R1973" s="296"/>
      <c r="S1973" s="296"/>
    </row>
    <row r="1974" spans="2:24" ht="18.75" customHeight="1">
      <c r="B1974" s="292"/>
      <c r="C1974" s="297" t="s">
        <v>184</v>
      </c>
      <c r="D1974" s="488"/>
      <c r="E1974" s="488"/>
      <c r="F1974" s="488"/>
      <c r="G1974" s="488"/>
      <c r="H1974" s="488"/>
      <c r="I1974" s="488"/>
      <c r="J1974" s="294"/>
      <c r="K1974" s="291"/>
      <c r="L1974" s="291"/>
      <c r="M1974" s="291"/>
      <c r="N1974" s="291"/>
      <c r="O1974" s="291"/>
      <c r="P1974" s="291"/>
      <c r="Q1974" s="294"/>
      <c r="R1974" s="496" t="s">
        <v>185</v>
      </c>
      <c r="S1974" s="496"/>
    </row>
    <row r="1975" spans="2:24" ht="18.75" customHeight="1">
      <c r="B1975" s="292"/>
      <c r="C1975" s="297" t="s">
        <v>8</v>
      </c>
      <c r="D1975" s="488"/>
      <c r="E1975" s="488"/>
      <c r="F1975" s="488"/>
      <c r="G1975" s="488"/>
      <c r="H1975" s="488"/>
      <c r="I1975" s="488"/>
      <c r="J1975" s="294"/>
      <c r="K1975" s="291"/>
      <c r="L1975" s="291"/>
      <c r="M1975" s="291"/>
      <c r="N1975" s="291"/>
      <c r="O1975" s="291"/>
      <c r="P1975" s="291"/>
      <c r="Q1975" s="294"/>
      <c r="R1975" s="298" t="s">
        <v>189</v>
      </c>
      <c r="S1975" s="299"/>
    </row>
    <row r="1976" spans="2:24" ht="18.75" customHeight="1">
      <c r="B1976" s="292"/>
      <c r="C1976" s="300" t="s">
        <v>172</v>
      </c>
      <c r="D1976" s="488"/>
      <c r="E1976" s="488"/>
      <c r="F1976" s="488"/>
      <c r="G1976" s="488"/>
      <c r="H1976" s="488"/>
      <c r="I1976" s="488"/>
      <c r="J1976" s="294"/>
      <c r="K1976" s="291"/>
      <c r="L1976" s="291"/>
      <c r="M1976" s="291"/>
      <c r="N1976" s="291"/>
      <c r="O1976" s="291"/>
      <c r="P1976" s="291"/>
      <c r="Q1976" s="294"/>
      <c r="R1976" s="298" t="s">
        <v>191</v>
      </c>
      <c r="S1976" s="299"/>
    </row>
    <row r="1977" spans="2:24" ht="18.75" customHeight="1">
      <c r="B1977" s="292"/>
      <c r="C1977" s="300" t="s">
        <v>193</v>
      </c>
      <c r="D1977" s="493"/>
      <c r="E1977" s="493"/>
      <c r="F1977" s="493"/>
      <c r="G1977" s="493"/>
      <c r="H1977" s="493"/>
      <c r="I1977" s="493"/>
      <c r="J1977" s="294"/>
      <c r="K1977" s="294"/>
      <c r="L1977" s="295"/>
      <c r="M1977" s="294"/>
      <c r="N1977" s="294"/>
      <c r="O1977" s="294"/>
      <c r="P1977" s="296"/>
      <c r="Q1977" s="294"/>
      <c r="R1977" s="298" t="s">
        <v>221</v>
      </c>
      <c r="S1977" s="299"/>
    </row>
    <row r="1978" spans="2:24" ht="12" customHeight="1">
      <c r="B1978" s="292"/>
      <c r="C1978" s="294"/>
      <c r="D1978" s="294"/>
      <c r="E1978" s="294"/>
      <c r="F1978" s="294"/>
      <c r="G1978" s="294"/>
      <c r="H1978" s="294"/>
      <c r="I1978" s="294"/>
      <c r="J1978" s="294"/>
      <c r="K1978" s="294"/>
      <c r="L1978" s="294"/>
      <c r="M1978" s="294"/>
      <c r="N1978" s="294"/>
      <c r="O1978" s="294"/>
      <c r="P1978" s="294"/>
      <c r="Q1978" s="294"/>
      <c r="R1978" s="294"/>
      <c r="S1978" s="294"/>
    </row>
    <row r="1979" spans="2:24" s="308" customFormat="1" ht="18.75" customHeight="1">
      <c r="B1979" s="301"/>
      <c r="C1979" s="302" t="s">
        <v>187</v>
      </c>
      <c r="D1979" s="303"/>
      <c r="E1979" s="303"/>
      <c r="F1979" s="303"/>
      <c r="G1979" s="303"/>
      <c r="H1979" s="303"/>
      <c r="I1979" s="303"/>
      <c r="J1979" s="303"/>
      <c r="K1979" s="303"/>
      <c r="L1979" s="303"/>
      <c r="M1979" s="303"/>
      <c r="N1979" s="303"/>
      <c r="O1979" s="304"/>
      <c r="P1979" s="305" t="s">
        <v>188</v>
      </c>
      <c r="Q1979" s="306"/>
      <c r="R1979" s="494" t="s">
        <v>194</v>
      </c>
      <c r="S1979" s="494"/>
      <c r="T1979" s="307"/>
      <c r="V1979" s="288"/>
      <c r="W1979" s="288"/>
      <c r="X1979" s="288"/>
    </row>
    <row r="1980" spans="2:24" ht="6" customHeight="1">
      <c r="B1980" s="292"/>
      <c r="C1980" s="294"/>
      <c r="D1980" s="294"/>
      <c r="E1980" s="294"/>
      <c r="F1980" s="294"/>
      <c r="G1980" s="294"/>
      <c r="H1980" s="294"/>
      <c r="I1980" s="294"/>
      <c r="J1980" s="294"/>
      <c r="K1980" s="294"/>
      <c r="L1980" s="294"/>
      <c r="M1980" s="294"/>
      <c r="N1980" s="294"/>
      <c r="O1980" s="294"/>
      <c r="P1980" s="294"/>
      <c r="Q1980" s="294"/>
      <c r="R1980" s="294"/>
      <c r="S1980" s="294"/>
    </row>
    <row r="1981" spans="2:24" ht="18.75" customHeight="1">
      <c r="B1981" s="292"/>
      <c r="C1981" s="309" t="s">
        <v>222</v>
      </c>
      <c r="D1981" s="310"/>
      <c r="E1981" s="310"/>
      <c r="F1981" s="310"/>
      <c r="G1981" s="310"/>
      <c r="H1981" s="310"/>
      <c r="I1981" s="310"/>
      <c r="J1981" s="310"/>
      <c r="K1981" s="310"/>
      <c r="L1981" s="310"/>
      <c r="M1981" s="310"/>
      <c r="N1981" s="310"/>
      <c r="O1981" s="311"/>
      <c r="P1981" s="312">
        <f>SUM(D1981:O1981)</f>
        <v>0</v>
      </c>
      <c r="Q1981" s="294"/>
      <c r="R1981" s="488"/>
      <c r="S1981" s="488"/>
    </row>
    <row r="1982" spans="2:24" ht="18.75" customHeight="1">
      <c r="B1982" s="292"/>
      <c r="C1982" s="313" t="s">
        <v>196</v>
      </c>
      <c r="D1982" s="155"/>
      <c r="E1982" s="155"/>
      <c r="F1982" s="155"/>
      <c r="G1982" s="155"/>
      <c r="H1982" s="155"/>
      <c r="I1982" s="155"/>
      <c r="J1982" s="155"/>
      <c r="K1982" s="155"/>
      <c r="L1982" s="155"/>
      <c r="M1982" s="155"/>
      <c r="N1982" s="155"/>
      <c r="O1982" s="156"/>
      <c r="P1982" s="312">
        <f t="shared" ref="P1982:P1991" si="246">SUM(D1982:O1982)</f>
        <v>0</v>
      </c>
      <c r="Q1982" s="294"/>
      <c r="R1982" s="488"/>
      <c r="S1982" s="488"/>
    </row>
    <row r="1983" spans="2:24" ht="18.75" customHeight="1">
      <c r="B1983" s="292"/>
      <c r="C1983" s="314" t="s">
        <v>223</v>
      </c>
      <c r="D1983" s="310"/>
      <c r="E1983" s="310"/>
      <c r="F1983" s="310"/>
      <c r="G1983" s="310"/>
      <c r="H1983" s="310"/>
      <c r="I1983" s="310"/>
      <c r="J1983" s="310"/>
      <c r="K1983" s="310"/>
      <c r="L1983" s="310"/>
      <c r="M1983" s="310"/>
      <c r="N1983" s="310"/>
      <c r="O1983" s="311"/>
      <c r="P1983" s="312">
        <f t="shared" si="246"/>
        <v>0</v>
      </c>
      <c r="Q1983" s="294"/>
      <c r="R1983" s="488"/>
      <c r="S1983" s="488"/>
    </row>
    <row r="1984" spans="2:24" ht="18.75" customHeight="1">
      <c r="B1984" s="292"/>
      <c r="C1984" s="313" t="s">
        <v>206</v>
      </c>
      <c r="D1984" s="315"/>
      <c r="E1984" s="315"/>
      <c r="F1984" s="315"/>
      <c r="G1984" s="315"/>
      <c r="H1984" s="315"/>
      <c r="I1984" s="315"/>
      <c r="J1984" s="315"/>
      <c r="K1984" s="315"/>
      <c r="L1984" s="315"/>
      <c r="M1984" s="315"/>
      <c r="N1984" s="315"/>
      <c r="O1984" s="316"/>
      <c r="P1984" s="312">
        <f t="shared" si="246"/>
        <v>0</v>
      </c>
      <c r="Q1984" s="294"/>
      <c r="R1984" s="488"/>
      <c r="S1984" s="488"/>
    </row>
    <row r="1985" spans="2:20" ht="18.75" customHeight="1">
      <c r="B1985" s="292"/>
      <c r="C1985" s="313" t="s">
        <v>207</v>
      </c>
      <c r="D1985" s="315"/>
      <c r="E1985" s="315"/>
      <c r="F1985" s="315"/>
      <c r="G1985" s="315"/>
      <c r="H1985" s="315"/>
      <c r="I1985" s="315"/>
      <c r="J1985" s="315"/>
      <c r="K1985" s="315"/>
      <c r="L1985" s="315"/>
      <c r="M1985" s="315"/>
      <c r="N1985" s="315"/>
      <c r="O1985" s="316"/>
      <c r="P1985" s="312">
        <f t="shared" si="246"/>
        <v>0</v>
      </c>
      <c r="Q1985" s="294"/>
      <c r="R1985" s="488"/>
      <c r="S1985" s="488"/>
    </row>
    <row r="1986" spans="2:20" ht="18.75" customHeight="1">
      <c r="B1986" s="292"/>
      <c r="C1986" s="313" t="s">
        <v>209</v>
      </c>
      <c r="D1986" s="315"/>
      <c r="E1986" s="315"/>
      <c r="F1986" s="315"/>
      <c r="G1986" s="315"/>
      <c r="H1986" s="315"/>
      <c r="I1986" s="315"/>
      <c r="J1986" s="315"/>
      <c r="K1986" s="315"/>
      <c r="L1986" s="315"/>
      <c r="M1986" s="315"/>
      <c r="N1986" s="315"/>
      <c r="O1986" s="316"/>
      <c r="P1986" s="312">
        <f t="shared" si="246"/>
        <v>0</v>
      </c>
      <c r="Q1986" s="294"/>
      <c r="R1986" s="488"/>
      <c r="S1986" s="488"/>
    </row>
    <row r="1987" spans="2:20" ht="18.75" customHeight="1">
      <c r="B1987" s="292"/>
      <c r="C1987" s="313" t="s">
        <v>210</v>
      </c>
      <c r="D1987" s="315"/>
      <c r="E1987" s="315"/>
      <c r="F1987" s="315"/>
      <c r="G1987" s="315"/>
      <c r="H1987" s="315"/>
      <c r="I1987" s="315"/>
      <c r="J1987" s="315"/>
      <c r="K1987" s="315"/>
      <c r="L1987" s="315"/>
      <c r="M1987" s="315"/>
      <c r="N1987" s="315"/>
      <c r="O1987" s="316"/>
      <c r="P1987" s="312">
        <f t="shared" si="246"/>
        <v>0</v>
      </c>
      <c r="Q1987" s="294"/>
      <c r="R1987" s="488"/>
      <c r="S1987" s="488"/>
    </row>
    <row r="1988" spans="2:20" ht="18.75" customHeight="1">
      <c r="B1988" s="292"/>
      <c r="C1988" s="313" t="s">
        <v>211</v>
      </c>
      <c r="D1988" s="315"/>
      <c r="E1988" s="315"/>
      <c r="F1988" s="315"/>
      <c r="G1988" s="315"/>
      <c r="H1988" s="315"/>
      <c r="I1988" s="315"/>
      <c r="J1988" s="315"/>
      <c r="K1988" s="315"/>
      <c r="L1988" s="315"/>
      <c r="M1988" s="315"/>
      <c r="N1988" s="315"/>
      <c r="O1988" s="316"/>
      <c r="P1988" s="312">
        <f t="shared" si="246"/>
        <v>0</v>
      </c>
      <c r="Q1988" s="294"/>
      <c r="R1988" s="488"/>
      <c r="S1988" s="488"/>
    </row>
    <row r="1989" spans="2:20" ht="18.75" customHeight="1">
      <c r="B1989" s="292"/>
      <c r="C1989" s="313" t="s">
        <v>212</v>
      </c>
      <c r="D1989" s="315"/>
      <c r="E1989" s="315"/>
      <c r="F1989" s="315"/>
      <c r="G1989" s="315"/>
      <c r="H1989" s="315"/>
      <c r="I1989" s="315"/>
      <c r="J1989" s="315"/>
      <c r="K1989" s="315"/>
      <c r="L1989" s="315"/>
      <c r="M1989" s="315"/>
      <c r="N1989" s="315"/>
      <c r="O1989" s="316"/>
      <c r="P1989" s="312">
        <f t="shared" si="246"/>
        <v>0</v>
      </c>
      <c r="Q1989" s="294"/>
      <c r="R1989" s="488"/>
      <c r="S1989" s="488"/>
    </row>
    <row r="1990" spans="2:20" ht="18.75" customHeight="1">
      <c r="B1990" s="292"/>
      <c r="C1990" s="317" t="s">
        <v>224</v>
      </c>
      <c r="D1990" s="318"/>
      <c r="E1990" s="318"/>
      <c r="F1990" s="318"/>
      <c r="G1990" s="318"/>
      <c r="H1990" s="318"/>
      <c r="I1990" s="318"/>
      <c r="J1990" s="318"/>
      <c r="K1990" s="318"/>
      <c r="L1990" s="318"/>
      <c r="M1990" s="318"/>
      <c r="N1990" s="318"/>
      <c r="O1990" s="319"/>
      <c r="P1990" s="320">
        <f t="shared" si="246"/>
        <v>0</v>
      </c>
      <c r="Q1990" s="294"/>
      <c r="R1990" s="489"/>
      <c r="S1990" s="489"/>
    </row>
    <row r="1991" spans="2:20" ht="18.75" customHeight="1">
      <c r="B1991" s="292"/>
      <c r="C1991" s="321" t="s">
        <v>216</v>
      </c>
      <c r="D1991" s="322">
        <f>SUBTOTAL(9,D1981:D1990)</f>
        <v>0</v>
      </c>
      <c r="E1991" s="322">
        <f t="shared" ref="E1991:O1991" si="247">SUBTOTAL(9,E1981:E1990)</f>
        <v>0</v>
      </c>
      <c r="F1991" s="322">
        <f t="shared" si="247"/>
        <v>0</v>
      </c>
      <c r="G1991" s="322">
        <f t="shared" si="247"/>
        <v>0</v>
      </c>
      <c r="H1991" s="322">
        <f t="shared" si="247"/>
        <v>0</v>
      </c>
      <c r="I1991" s="322">
        <f t="shared" si="247"/>
        <v>0</v>
      </c>
      <c r="J1991" s="322">
        <f t="shared" si="247"/>
        <v>0</v>
      </c>
      <c r="K1991" s="322">
        <f t="shared" si="247"/>
        <v>0</v>
      </c>
      <c r="L1991" s="322">
        <f t="shared" si="247"/>
        <v>0</v>
      </c>
      <c r="M1991" s="322">
        <f t="shared" si="247"/>
        <v>0</v>
      </c>
      <c r="N1991" s="322">
        <f t="shared" si="247"/>
        <v>0</v>
      </c>
      <c r="O1991" s="323">
        <f t="shared" si="247"/>
        <v>0</v>
      </c>
      <c r="P1991" s="324">
        <f t="shared" si="246"/>
        <v>0</v>
      </c>
      <c r="Q1991" s="294"/>
      <c r="R1991" s="490"/>
      <c r="S1991" s="490"/>
    </row>
    <row r="1992" spans="2:20" ht="6" customHeight="1">
      <c r="B1992" s="292"/>
      <c r="C1992" s="294"/>
      <c r="D1992" s="294"/>
      <c r="E1992" s="294"/>
      <c r="F1992" s="294"/>
      <c r="G1992" s="294"/>
      <c r="H1992" s="294"/>
      <c r="I1992" s="294"/>
      <c r="J1992" s="294"/>
      <c r="K1992" s="294"/>
      <c r="L1992" s="294"/>
      <c r="M1992" s="294"/>
      <c r="N1992" s="294"/>
      <c r="O1992" s="294"/>
      <c r="P1992" s="294"/>
      <c r="Q1992" s="294"/>
      <c r="R1992" s="325"/>
      <c r="S1992" s="325"/>
    </row>
    <row r="1993" spans="2:20" ht="18.75" customHeight="1">
      <c r="B1993" s="326"/>
      <c r="C1993" s="313" t="s">
        <v>217</v>
      </c>
      <c r="D1993" s="327"/>
      <c r="E1993" s="327"/>
      <c r="F1993" s="327"/>
      <c r="G1993" s="327"/>
      <c r="H1993" s="327"/>
      <c r="I1993" s="327"/>
      <c r="J1993" s="327"/>
      <c r="K1993" s="327"/>
      <c r="L1993" s="327"/>
      <c r="M1993" s="327"/>
      <c r="N1993" s="327"/>
      <c r="O1993" s="328"/>
      <c r="P1993" s="329">
        <f t="shared" ref="P1993:P1994" si="248">SUM(D1993:O1993)</f>
        <v>0</v>
      </c>
      <c r="Q1993" s="294"/>
      <c r="R1993" s="488"/>
      <c r="S1993" s="488"/>
    </row>
    <row r="1994" spans="2:20" ht="18.75" customHeight="1">
      <c r="B1994" s="326"/>
      <c r="C1994" s="313" t="s">
        <v>218</v>
      </c>
      <c r="D1994" s="327"/>
      <c r="E1994" s="327"/>
      <c r="F1994" s="327"/>
      <c r="G1994" s="327"/>
      <c r="H1994" s="327"/>
      <c r="I1994" s="327"/>
      <c r="J1994" s="327"/>
      <c r="K1994" s="327"/>
      <c r="L1994" s="327"/>
      <c r="M1994" s="327"/>
      <c r="N1994" s="330"/>
      <c r="O1994" s="331"/>
      <c r="P1994" s="332">
        <f t="shared" si="248"/>
        <v>0</v>
      </c>
      <c r="Q1994" s="294"/>
      <c r="R1994" s="489"/>
      <c r="S1994" s="489"/>
    </row>
    <row r="1995" spans="2:20" s="308" customFormat="1" ht="18.75" customHeight="1">
      <c r="B1995" s="301"/>
      <c r="C1995" s="333"/>
      <c r="D1995" s="334"/>
      <c r="E1995" s="334"/>
      <c r="F1995" s="334"/>
      <c r="G1995" s="334"/>
      <c r="H1995" s="334"/>
      <c r="I1995" s="334"/>
      <c r="J1995" s="334"/>
      <c r="K1995" s="334"/>
      <c r="L1995" s="334"/>
      <c r="M1995" s="334"/>
      <c r="N1995" s="491" t="s">
        <v>219</v>
      </c>
      <c r="O1995" s="491"/>
      <c r="P1995" s="335">
        <f>ROUND(IF(P1993*P1994=0,0,P1991/P1993*P1994),2)</f>
        <v>0</v>
      </c>
      <c r="Q1995" s="306"/>
      <c r="R1995" s="492"/>
      <c r="S1995" s="492"/>
      <c r="T1995" s="307"/>
    </row>
    <row r="1996" spans="2:20" ht="30" customHeight="1">
      <c r="C1996" s="294"/>
      <c r="D1996" s="294"/>
      <c r="E1996" s="294"/>
      <c r="F1996" s="294"/>
      <c r="G1996" s="294"/>
      <c r="H1996" s="294"/>
      <c r="I1996" s="294"/>
      <c r="J1996" s="294"/>
      <c r="K1996" s="294"/>
      <c r="L1996" s="294"/>
      <c r="M1996" s="294"/>
      <c r="N1996" s="294"/>
      <c r="O1996" s="294"/>
      <c r="P1996" s="294"/>
      <c r="Q1996" s="294"/>
      <c r="R1996" s="294"/>
      <c r="S1996" s="294"/>
    </row>
    <row r="1997" spans="2:20" ht="18.75" customHeight="1">
      <c r="B1997" s="292"/>
      <c r="C1997" s="293" t="s">
        <v>183</v>
      </c>
      <c r="D1997" s="495"/>
      <c r="E1997" s="495"/>
      <c r="F1997" s="495"/>
      <c r="G1997" s="495"/>
      <c r="H1997" s="495"/>
      <c r="I1997" s="495"/>
      <c r="J1997" s="294"/>
      <c r="K1997" s="294"/>
      <c r="L1997" s="295"/>
      <c r="M1997" s="294"/>
      <c r="N1997" s="294"/>
      <c r="O1997" s="294"/>
      <c r="P1997" s="296"/>
      <c r="Q1997" s="294"/>
      <c r="R1997" s="296"/>
      <c r="S1997" s="296"/>
    </row>
    <row r="1998" spans="2:20" ht="18.75" customHeight="1">
      <c r="B1998" s="292"/>
      <c r="C1998" s="297" t="s">
        <v>184</v>
      </c>
      <c r="D1998" s="488"/>
      <c r="E1998" s="488"/>
      <c r="F1998" s="488"/>
      <c r="G1998" s="488"/>
      <c r="H1998" s="488"/>
      <c r="I1998" s="488"/>
      <c r="J1998" s="294"/>
      <c r="K1998" s="291"/>
      <c r="L1998" s="291"/>
      <c r="M1998" s="291"/>
      <c r="N1998" s="291"/>
      <c r="O1998" s="291"/>
      <c r="P1998" s="291"/>
      <c r="Q1998" s="294"/>
      <c r="R1998" s="496" t="s">
        <v>185</v>
      </c>
      <c r="S1998" s="496"/>
    </row>
    <row r="1999" spans="2:20" ht="18.75" customHeight="1">
      <c r="B1999" s="292"/>
      <c r="C1999" s="297" t="s">
        <v>8</v>
      </c>
      <c r="D1999" s="488"/>
      <c r="E1999" s="488"/>
      <c r="F1999" s="488"/>
      <c r="G1999" s="488"/>
      <c r="H1999" s="488"/>
      <c r="I1999" s="488"/>
      <c r="J1999" s="294"/>
      <c r="K1999" s="291"/>
      <c r="L1999" s="291"/>
      <c r="M1999" s="291"/>
      <c r="N1999" s="291"/>
      <c r="O1999" s="291"/>
      <c r="P1999" s="291"/>
      <c r="Q1999" s="294"/>
      <c r="R1999" s="298" t="s">
        <v>189</v>
      </c>
      <c r="S1999" s="299"/>
    </row>
    <row r="2000" spans="2:20" ht="18.75" customHeight="1">
      <c r="B2000" s="292"/>
      <c r="C2000" s="300" t="s">
        <v>172</v>
      </c>
      <c r="D2000" s="488"/>
      <c r="E2000" s="488"/>
      <c r="F2000" s="488"/>
      <c r="G2000" s="488"/>
      <c r="H2000" s="488"/>
      <c r="I2000" s="488"/>
      <c r="J2000" s="294"/>
      <c r="K2000" s="291"/>
      <c r="L2000" s="291"/>
      <c r="M2000" s="291"/>
      <c r="N2000" s="291"/>
      <c r="O2000" s="291"/>
      <c r="P2000" s="291"/>
      <c r="Q2000" s="294"/>
      <c r="R2000" s="298" t="s">
        <v>191</v>
      </c>
      <c r="S2000" s="299"/>
    </row>
    <row r="2001" spans="2:24" ht="18.75" customHeight="1">
      <c r="B2001" s="292"/>
      <c r="C2001" s="300" t="s">
        <v>193</v>
      </c>
      <c r="D2001" s="493"/>
      <c r="E2001" s="493"/>
      <c r="F2001" s="493"/>
      <c r="G2001" s="493"/>
      <c r="H2001" s="493"/>
      <c r="I2001" s="493"/>
      <c r="J2001" s="294"/>
      <c r="K2001" s="294"/>
      <c r="L2001" s="295"/>
      <c r="M2001" s="294"/>
      <c r="N2001" s="294"/>
      <c r="O2001" s="294"/>
      <c r="P2001" s="296"/>
      <c r="Q2001" s="294"/>
      <c r="R2001" s="298" t="s">
        <v>221</v>
      </c>
      <c r="S2001" s="299"/>
    </row>
    <row r="2002" spans="2:24" ht="12" customHeight="1">
      <c r="B2002" s="292"/>
      <c r="C2002" s="294"/>
      <c r="D2002" s="294"/>
      <c r="E2002" s="294"/>
      <c r="F2002" s="294"/>
      <c r="G2002" s="294"/>
      <c r="H2002" s="294"/>
      <c r="I2002" s="294"/>
      <c r="J2002" s="294"/>
      <c r="K2002" s="294"/>
      <c r="L2002" s="294"/>
      <c r="M2002" s="294"/>
      <c r="N2002" s="294"/>
      <c r="O2002" s="294"/>
      <c r="P2002" s="294"/>
      <c r="Q2002" s="294"/>
      <c r="R2002" s="294"/>
      <c r="S2002" s="294"/>
    </row>
    <row r="2003" spans="2:24" s="308" customFormat="1" ht="18.75" customHeight="1">
      <c r="B2003" s="301"/>
      <c r="C2003" s="302" t="s">
        <v>187</v>
      </c>
      <c r="D2003" s="303"/>
      <c r="E2003" s="303"/>
      <c r="F2003" s="303"/>
      <c r="G2003" s="303"/>
      <c r="H2003" s="303"/>
      <c r="I2003" s="303"/>
      <c r="J2003" s="303"/>
      <c r="K2003" s="303"/>
      <c r="L2003" s="303"/>
      <c r="M2003" s="303"/>
      <c r="N2003" s="303"/>
      <c r="O2003" s="304"/>
      <c r="P2003" s="305" t="s">
        <v>188</v>
      </c>
      <c r="Q2003" s="306"/>
      <c r="R2003" s="494" t="s">
        <v>194</v>
      </c>
      <c r="S2003" s="494"/>
      <c r="T2003" s="307"/>
      <c r="V2003" s="288"/>
      <c r="W2003" s="288"/>
      <c r="X2003" s="288"/>
    </row>
    <row r="2004" spans="2:24" ht="6" customHeight="1">
      <c r="B2004" s="292"/>
      <c r="C2004" s="294"/>
      <c r="D2004" s="294"/>
      <c r="E2004" s="294"/>
      <c r="F2004" s="294"/>
      <c r="G2004" s="294"/>
      <c r="H2004" s="294"/>
      <c r="I2004" s="294"/>
      <c r="J2004" s="294"/>
      <c r="K2004" s="294"/>
      <c r="L2004" s="294"/>
      <c r="M2004" s="294"/>
      <c r="N2004" s="294"/>
      <c r="O2004" s="294"/>
      <c r="P2004" s="294"/>
      <c r="Q2004" s="294"/>
      <c r="R2004" s="294"/>
      <c r="S2004" s="294"/>
    </row>
    <row r="2005" spans="2:24" ht="18.75" customHeight="1">
      <c r="B2005" s="292"/>
      <c r="C2005" s="309" t="s">
        <v>222</v>
      </c>
      <c r="D2005" s="310"/>
      <c r="E2005" s="310"/>
      <c r="F2005" s="310"/>
      <c r="G2005" s="310"/>
      <c r="H2005" s="310"/>
      <c r="I2005" s="310"/>
      <c r="J2005" s="310"/>
      <c r="K2005" s="310"/>
      <c r="L2005" s="310"/>
      <c r="M2005" s="310"/>
      <c r="N2005" s="310"/>
      <c r="O2005" s="311"/>
      <c r="P2005" s="312">
        <f>SUM(D2005:O2005)</f>
        <v>0</v>
      </c>
      <c r="Q2005" s="294"/>
      <c r="R2005" s="488"/>
      <c r="S2005" s="488"/>
    </row>
    <row r="2006" spans="2:24" ht="18.75" customHeight="1">
      <c r="B2006" s="292"/>
      <c r="C2006" s="313" t="s">
        <v>196</v>
      </c>
      <c r="D2006" s="155"/>
      <c r="E2006" s="155"/>
      <c r="F2006" s="155"/>
      <c r="G2006" s="155"/>
      <c r="H2006" s="155"/>
      <c r="I2006" s="155"/>
      <c r="J2006" s="155"/>
      <c r="K2006" s="155"/>
      <c r="L2006" s="155"/>
      <c r="M2006" s="155"/>
      <c r="N2006" s="155"/>
      <c r="O2006" s="156"/>
      <c r="P2006" s="312">
        <f t="shared" ref="P2006:P2015" si="249">SUM(D2006:O2006)</f>
        <v>0</v>
      </c>
      <c r="Q2006" s="294"/>
      <c r="R2006" s="488"/>
      <c r="S2006" s="488"/>
    </row>
    <row r="2007" spans="2:24" ht="18.75" customHeight="1">
      <c r="B2007" s="292"/>
      <c r="C2007" s="314" t="s">
        <v>223</v>
      </c>
      <c r="D2007" s="310"/>
      <c r="E2007" s="310"/>
      <c r="F2007" s="310"/>
      <c r="G2007" s="310"/>
      <c r="H2007" s="310"/>
      <c r="I2007" s="310"/>
      <c r="J2007" s="310"/>
      <c r="K2007" s="310"/>
      <c r="L2007" s="310"/>
      <c r="M2007" s="310"/>
      <c r="N2007" s="310"/>
      <c r="O2007" s="311"/>
      <c r="P2007" s="312">
        <f t="shared" si="249"/>
        <v>0</v>
      </c>
      <c r="Q2007" s="294"/>
      <c r="R2007" s="488"/>
      <c r="S2007" s="488"/>
    </row>
    <row r="2008" spans="2:24" ht="18.75" customHeight="1">
      <c r="B2008" s="292"/>
      <c r="C2008" s="313" t="s">
        <v>206</v>
      </c>
      <c r="D2008" s="315"/>
      <c r="E2008" s="315"/>
      <c r="F2008" s="315"/>
      <c r="G2008" s="315"/>
      <c r="H2008" s="315"/>
      <c r="I2008" s="315"/>
      <c r="J2008" s="315"/>
      <c r="K2008" s="315"/>
      <c r="L2008" s="315"/>
      <c r="M2008" s="315"/>
      <c r="N2008" s="315"/>
      <c r="O2008" s="316"/>
      <c r="P2008" s="312">
        <f t="shared" si="249"/>
        <v>0</v>
      </c>
      <c r="Q2008" s="294"/>
      <c r="R2008" s="488"/>
      <c r="S2008" s="488"/>
    </row>
    <row r="2009" spans="2:24" ht="18.75" customHeight="1">
      <c r="B2009" s="292"/>
      <c r="C2009" s="313" t="s">
        <v>207</v>
      </c>
      <c r="D2009" s="315"/>
      <c r="E2009" s="315"/>
      <c r="F2009" s="315"/>
      <c r="G2009" s="315"/>
      <c r="H2009" s="315"/>
      <c r="I2009" s="315"/>
      <c r="J2009" s="315"/>
      <c r="K2009" s="315"/>
      <c r="L2009" s="315"/>
      <c r="M2009" s="315"/>
      <c r="N2009" s="315"/>
      <c r="O2009" s="316"/>
      <c r="P2009" s="312">
        <f t="shared" si="249"/>
        <v>0</v>
      </c>
      <c r="Q2009" s="294"/>
      <c r="R2009" s="488"/>
      <c r="S2009" s="488"/>
    </row>
    <row r="2010" spans="2:24" ht="18.75" customHeight="1">
      <c r="B2010" s="292"/>
      <c r="C2010" s="313" t="s">
        <v>209</v>
      </c>
      <c r="D2010" s="315"/>
      <c r="E2010" s="315"/>
      <c r="F2010" s="315"/>
      <c r="G2010" s="315"/>
      <c r="H2010" s="315"/>
      <c r="I2010" s="315"/>
      <c r="J2010" s="315"/>
      <c r="K2010" s="315"/>
      <c r="L2010" s="315"/>
      <c r="M2010" s="315"/>
      <c r="N2010" s="315"/>
      <c r="O2010" s="316"/>
      <c r="P2010" s="312">
        <f t="shared" si="249"/>
        <v>0</v>
      </c>
      <c r="Q2010" s="294"/>
      <c r="R2010" s="488"/>
      <c r="S2010" s="488"/>
    </row>
    <row r="2011" spans="2:24" ht="18.75" customHeight="1">
      <c r="B2011" s="292"/>
      <c r="C2011" s="313" t="s">
        <v>210</v>
      </c>
      <c r="D2011" s="315"/>
      <c r="E2011" s="315"/>
      <c r="F2011" s="315"/>
      <c r="G2011" s="315"/>
      <c r="H2011" s="315"/>
      <c r="I2011" s="315"/>
      <c r="J2011" s="315"/>
      <c r="K2011" s="315"/>
      <c r="L2011" s="315"/>
      <c r="M2011" s="315"/>
      <c r="N2011" s="315"/>
      <c r="O2011" s="316"/>
      <c r="P2011" s="312">
        <f t="shared" si="249"/>
        <v>0</v>
      </c>
      <c r="Q2011" s="294"/>
      <c r="R2011" s="488"/>
      <c r="S2011" s="488"/>
    </row>
    <row r="2012" spans="2:24" ht="18.75" customHeight="1">
      <c r="B2012" s="292"/>
      <c r="C2012" s="313" t="s">
        <v>211</v>
      </c>
      <c r="D2012" s="315"/>
      <c r="E2012" s="315"/>
      <c r="F2012" s="315"/>
      <c r="G2012" s="315"/>
      <c r="H2012" s="315"/>
      <c r="I2012" s="315"/>
      <c r="J2012" s="315"/>
      <c r="K2012" s="315"/>
      <c r="L2012" s="315"/>
      <c r="M2012" s="315"/>
      <c r="N2012" s="315"/>
      <c r="O2012" s="316"/>
      <c r="P2012" s="312">
        <f t="shared" si="249"/>
        <v>0</v>
      </c>
      <c r="Q2012" s="294"/>
      <c r="R2012" s="488"/>
      <c r="S2012" s="488"/>
    </row>
    <row r="2013" spans="2:24" ht="18.75" customHeight="1">
      <c r="B2013" s="292"/>
      <c r="C2013" s="313" t="s">
        <v>212</v>
      </c>
      <c r="D2013" s="315"/>
      <c r="E2013" s="315"/>
      <c r="F2013" s="315"/>
      <c r="G2013" s="315"/>
      <c r="H2013" s="315"/>
      <c r="I2013" s="315"/>
      <c r="J2013" s="315"/>
      <c r="K2013" s="315"/>
      <c r="L2013" s="315"/>
      <c r="M2013" s="315"/>
      <c r="N2013" s="315"/>
      <c r="O2013" s="316"/>
      <c r="P2013" s="312">
        <f t="shared" si="249"/>
        <v>0</v>
      </c>
      <c r="Q2013" s="294"/>
      <c r="R2013" s="488"/>
      <c r="S2013" s="488"/>
    </row>
    <row r="2014" spans="2:24" ht="18.75" customHeight="1">
      <c r="B2014" s="292"/>
      <c r="C2014" s="317" t="s">
        <v>224</v>
      </c>
      <c r="D2014" s="318"/>
      <c r="E2014" s="318"/>
      <c r="F2014" s="318"/>
      <c r="G2014" s="318"/>
      <c r="H2014" s="318"/>
      <c r="I2014" s="318"/>
      <c r="J2014" s="318"/>
      <c r="K2014" s="318"/>
      <c r="L2014" s="318"/>
      <c r="M2014" s="318"/>
      <c r="N2014" s="318"/>
      <c r="O2014" s="319"/>
      <c r="P2014" s="320">
        <f t="shared" si="249"/>
        <v>0</v>
      </c>
      <c r="Q2014" s="294"/>
      <c r="R2014" s="489"/>
      <c r="S2014" s="489"/>
    </row>
    <row r="2015" spans="2:24" ht="18.75" customHeight="1">
      <c r="B2015" s="292"/>
      <c r="C2015" s="321" t="s">
        <v>216</v>
      </c>
      <c r="D2015" s="322">
        <f>SUBTOTAL(9,D2005:D2014)</f>
        <v>0</v>
      </c>
      <c r="E2015" s="322">
        <f t="shared" ref="E2015:O2015" si="250">SUBTOTAL(9,E2005:E2014)</f>
        <v>0</v>
      </c>
      <c r="F2015" s="322">
        <f t="shared" si="250"/>
        <v>0</v>
      </c>
      <c r="G2015" s="322">
        <f t="shared" si="250"/>
        <v>0</v>
      </c>
      <c r="H2015" s="322">
        <f t="shared" si="250"/>
        <v>0</v>
      </c>
      <c r="I2015" s="322">
        <f t="shared" si="250"/>
        <v>0</v>
      </c>
      <c r="J2015" s="322">
        <f t="shared" si="250"/>
        <v>0</v>
      </c>
      <c r="K2015" s="322">
        <f t="shared" si="250"/>
        <v>0</v>
      </c>
      <c r="L2015" s="322">
        <f t="shared" si="250"/>
        <v>0</v>
      </c>
      <c r="M2015" s="322">
        <f t="shared" si="250"/>
        <v>0</v>
      </c>
      <c r="N2015" s="322">
        <f t="shared" si="250"/>
        <v>0</v>
      </c>
      <c r="O2015" s="323">
        <f t="shared" si="250"/>
        <v>0</v>
      </c>
      <c r="P2015" s="324">
        <f t="shared" si="249"/>
        <v>0</v>
      </c>
      <c r="Q2015" s="294"/>
      <c r="R2015" s="490"/>
      <c r="S2015" s="490"/>
    </row>
    <row r="2016" spans="2:24" ht="6" customHeight="1">
      <c r="B2016" s="292"/>
      <c r="C2016" s="294"/>
      <c r="D2016" s="294"/>
      <c r="E2016" s="294"/>
      <c r="F2016" s="294"/>
      <c r="G2016" s="294"/>
      <c r="H2016" s="294"/>
      <c r="I2016" s="294"/>
      <c r="J2016" s="294"/>
      <c r="K2016" s="294"/>
      <c r="L2016" s="294"/>
      <c r="M2016" s="294"/>
      <c r="N2016" s="294"/>
      <c r="O2016" s="294"/>
      <c r="P2016" s="294"/>
      <c r="Q2016" s="294"/>
      <c r="R2016" s="325"/>
      <c r="S2016" s="325"/>
    </row>
    <row r="2017" spans="2:24" ht="18.75" customHeight="1">
      <c r="B2017" s="326"/>
      <c r="C2017" s="313" t="s">
        <v>217</v>
      </c>
      <c r="D2017" s="327"/>
      <c r="E2017" s="327"/>
      <c r="F2017" s="327"/>
      <c r="G2017" s="327"/>
      <c r="H2017" s="327"/>
      <c r="I2017" s="327"/>
      <c r="J2017" s="327"/>
      <c r="K2017" s="327"/>
      <c r="L2017" s="327"/>
      <c r="M2017" s="327"/>
      <c r="N2017" s="327"/>
      <c r="O2017" s="328"/>
      <c r="P2017" s="329">
        <f t="shared" ref="P2017:P2018" si="251">SUM(D2017:O2017)</f>
        <v>0</v>
      </c>
      <c r="Q2017" s="294"/>
      <c r="R2017" s="488"/>
      <c r="S2017" s="488"/>
    </row>
    <row r="2018" spans="2:24" ht="18.75" customHeight="1">
      <c r="B2018" s="326"/>
      <c r="C2018" s="313" t="s">
        <v>218</v>
      </c>
      <c r="D2018" s="327"/>
      <c r="E2018" s="327"/>
      <c r="F2018" s="327"/>
      <c r="G2018" s="327"/>
      <c r="H2018" s="327"/>
      <c r="I2018" s="327"/>
      <c r="J2018" s="327"/>
      <c r="K2018" s="327"/>
      <c r="L2018" s="327"/>
      <c r="M2018" s="327"/>
      <c r="N2018" s="330"/>
      <c r="O2018" s="331"/>
      <c r="P2018" s="332">
        <f t="shared" si="251"/>
        <v>0</v>
      </c>
      <c r="Q2018" s="294"/>
      <c r="R2018" s="489"/>
      <c r="S2018" s="489"/>
    </row>
    <row r="2019" spans="2:24" s="308" customFormat="1" ht="18.75" customHeight="1">
      <c r="B2019" s="301"/>
      <c r="C2019" s="333"/>
      <c r="D2019" s="334"/>
      <c r="E2019" s="334"/>
      <c r="F2019" s="334"/>
      <c r="G2019" s="334"/>
      <c r="H2019" s="334"/>
      <c r="I2019" s="334"/>
      <c r="J2019" s="334"/>
      <c r="K2019" s="334"/>
      <c r="L2019" s="334"/>
      <c r="M2019" s="334"/>
      <c r="N2019" s="491" t="s">
        <v>219</v>
      </c>
      <c r="O2019" s="491"/>
      <c r="P2019" s="335">
        <f>ROUND(IF(P2017*P2018=0,0,P2015/P2017*P2018),2)</f>
        <v>0</v>
      </c>
      <c r="Q2019" s="306"/>
      <c r="R2019" s="492"/>
      <c r="S2019" s="492"/>
      <c r="T2019" s="307"/>
    </row>
    <row r="2020" spans="2:24" ht="30" customHeight="1">
      <c r="C2020" s="294"/>
      <c r="D2020" s="294"/>
      <c r="E2020" s="294"/>
      <c r="F2020" s="294"/>
      <c r="G2020" s="294"/>
      <c r="H2020" s="294"/>
      <c r="I2020" s="294"/>
      <c r="J2020" s="294"/>
      <c r="K2020" s="294"/>
      <c r="L2020" s="294"/>
      <c r="M2020" s="294"/>
      <c r="N2020" s="294"/>
      <c r="O2020" s="294"/>
      <c r="P2020" s="294"/>
      <c r="Q2020" s="294"/>
      <c r="R2020" s="294"/>
      <c r="S2020" s="294"/>
    </row>
    <row r="2021" spans="2:24" ht="18.75" customHeight="1">
      <c r="B2021" s="292"/>
      <c r="C2021" s="293" t="s">
        <v>183</v>
      </c>
      <c r="D2021" s="495"/>
      <c r="E2021" s="495"/>
      <c r="F2021" s="495"/>
      <c r="G2021" s="495"/>
      <c r="H2021" s="495"/>
      <c r="I2021" s="495"/>
      <c r="J2021" s="294"/>
      <c r="K2021" s="294"/>
      <c r="L2021" s="295"/>
      <c r="M2021" s="294"/>
      <c r="N2021" s="294"/>
      <c r="O2021" s="294"/>
      <c r="P2021" s="296"/>
      <c r="Q2021" s="294"/>
      <c r="R2021" s="296"/>
      <c r="S2021" s="296"/>
    </row>
    <row r="2022" spans="2:24" ht="18.75" customHeight="1">
      <c r="B2022" s="292"/>
      <c r="C2022" s="297" t="s">
        <v>184</v>
      </c>
      <c r="D2022" s="488"/>
      <c r="E2022" s="488"/>
      <c r="F2022" s="488"/>
      <c r="G2022" s="488"/>
      <c r="H2022" s="488"/>
      <c r="I2022" s="488"/>
      <c r="J2022" s="294"/>
      <c r="K2022" s="291"/>
      <c r="L2022" s="291"/>
      <c r="M2022" s="291"/>
      <c r="N2022" s="291"/>
      <c r="O2022" s="291"/>
      <c r="P2022" s="291"/>
      <c r="Q2022" s="294"/>
      <c r="R2022" s="496" t="s">
        <v>185</v>
      </c>
      <c r="S2022" s="496"/>
    </row>
    <row r="2023" spans="2:24" ht="18.75" customHeight="1">
      <c r="B2023" s="292"/>
      <c r="C2023" s="297" t="s">
        <v>8</v>
      </c>
      <c r="D2023" s="488"/>
      <c r="E2023" s="488"/>
      <c r="F2023" s="488"/>
      <c r="G2023" s="488"/>
      <c r="H2023" s="488"/>
      <c r="I2023" s="488"/>
      <c r="J2023" s="294"/>
      <c r="K2023" s="291"/>
      <c r="L2023" s="291"/>
      <c r="M2023" s="291"/>
      <c r="N2023" s="291"/>
      <c r="O2023" s="291"/>
      <c r="P2023" s="291"/>
      <c r="Q2023" s="294"/>
      <c r="R2023" s="298" t="s">
        <v>189</v>
      </c>
      <c r="S2023" s="299"/>
    </row>
    <row r="2024" spans="2:24" ht="18.75" customHeight="1">
      <c r="B2024" s="292"/>
      <c r="C2024" s="300" t="s">
        <v>172</v>
      </c>
      <c r="D2024" s="488"/>
      <c r="E2024" s="488"/>
      <c r="F2024" s="488"/>
      <c r="G2024" s="488"/>
      <c r="H2024" s="488"/>
      <c r="I2024" s="488"/>
      <c r="J2024" s="294"/>
      <c r="K2024" s="291"/>
      <c r="L2024" s="291"/>
      <c r="M2024" s="291"/>
      <c r="N2024" s="291"/>
      <c r="O2024" s="291"/>
      <c r="P2024" s="291"/>
      <c r="Q2024" s="294"/>
      <c r="R2024" s="298" t="s">
        <v>191</v>
      </c>
      <c r="S2024" s="299"/>
    </row>
    <row r="2025" spans="2:24" ht="18.75" customHeight="1">
      <c r="B2025" s="292"/>
      <c r="C2025" s="300" t="s">
        <v>193</v>
      </c>
      <c r="D2025" s="493"/>
      <c r="E2025" s="493"/>
      <c r="F2025" s="493"/>
      <c r="G2025" s="493"/>
      <c r="H2025" s="493"/>
      <c r="I2025" s="493"/>
      <c r="J2025" s="294"/>
      <c r="K2025" s="294"/>
      <c r="L2025" s="295"/>
      <c r="M2025" s="294"/>
      <c r="N2025" s="294"/>
      <c r="O2025" s="294"/>
      <c r="P2025" s="296"/>
      <c r="Q2025" s="294"/>
      <c r="R2025" s="298" t="s">
        <v>221</v>
      </c>
      <c r="S2025" s="299"/>
    </row>
    <row r="2026" spans="2:24" ht="12" customHeight="1">
      <c r="B2026" s="292"/>
      <c r="C2026" s="294"/>
      <c r="D2026" s="294"/>
      <c r="E2026" s="294"/>
      <c r="F2026" s="294"/>
      <c r="G2026" s="294"/>
      <c r="H2026" s="294"/>
      <c r="I2026" s="294"/>
      <c r="J2026" s="294"/>
      <c r="K2026" s="294"/>
      <c r="L2026" s="294"/>
      <c r="M2026" s="294"/>
      <c r="N2026" s="294"/>
      <c r="O2026" s="294"/>
      <c r="P2026" s="294"/>
      <c r="Q2026" s="294"/>
      <c r="R2026" s="294"/>
      <c r="S2026" s="294"/>
    </row>
    <row r="2027" spans="2:24" s="308" customFormat="1" ht="18.75" customHeight="1">
      <c r="B2027" s="301"/>
      <c r="C2027" s="302" t="s">
        <v>187</v>
      </c>
      <c r="D2027" s="303"/>
      <c r="E2027" s="303"/>
      <c r="F2027" s="303"/>
      <c r="G2027" s="303"/>
      <c r="H2027" s="303"/>
      <c r="I2027" s="303"/>
      <c r="J2027" s="303"/>
      <c r="K2027" s="303"/>
      <c r="L2027" s="303"/>
      <c r="M2027" s="303"/>
      <c r="N2027" s="303"/>
      <c r="O2027" s="304"/>
      <c r="P2027" s="305" t="s">
        <v>188</v>
      </c>
      <c r="Q2027" s="306"/>
      <c r="R2027" s="494" t="s">
        <v>194</v>
      </c>
      <c r="S2027" s="494"/>
      <c r="T2027" s="307"/>
      <c r="V2027" s="288"/>
      <c r="W2027" s="288"/>
      <c r="X2027" s="288"/>
    </row>
    <row r="2028" spans="2:24" ht="6" customHeight="1">
      <c r="B2028" s="292"/>
      <c r="C2028" s="294"/>
      <c r="D2028" s="294"/>
      <c r="E2028" s="294"/>
      <c r="F2028" s="294"/>
      <c r="G2028" s="294"/>
      <c r="H2028" s="294"/>
      <c r="I2028" s="294"/>
      <c r="J2028" s="294"/>
      <c r="K2028" s="294"/>
      <c r="L2028" s="294"/>
      <c r="M2028" s="294"/>
      <c r="N2028" s="294"/>
      <c r="O2028" s="294"/>
      <c r="P2028" s="294"/>
      <c r="Q2028" s="294"/>
      <c r="R2028" s="294"/>
      <c r="S2028" s="294"/>
    </row>
    <row r="2029" spans="2:24" ht="18.75" customHeight="1">
      <c r="B2029" s="292"/>
      <c r="C2029" s="309" t="s">
        <v>222</v>
      </c>
      <c r="D2029" s="310"/>
      <c r="E2029" s="310"/>
      <c r="F2029" s="310"/>
      <c r="G2029" s="310"/>
      <c r="H2029" s="310"/>
      <c r="I2029" s="310"/>
      <c r="J2029" s="310"/>
      <c r="K2029" s="310"/>
      <c r="L2029" s="310"/>
      <c r="M2029" s="310"/>
      <c r="N2029" s="310"/>
      <c r="O2029" s="311"/>
      <c r="P2029" s="312">
        <f>SUM(D2029:O2029)</f>
        <v>0</v>
      </c>
      <c r="Q2029" s="294"/>
      <c r="R2029" s="488"/>
      <c r="S2029" s="488"/>
    </row>
    <row r="2030" spans="2:24" ht="18.75" customHeight="1">
      <c r="B2030" s="292"/>
      <c r="C2030" s="313" t="s">
        <v>196</v>
      </c>
      <c r="D2030" s="155"/>
      <c r="E2030" s="155"/>
      <c r="F2030" s="155"/>
      <c r="G2030" s="155"/>
      <c r="H2030" s="155"/>
      <c r="I2030" s="155"/>
      <c r="J2030" s="155"/>
      <c r="K2030" s="155"/>
      <c r="L2030" s="155"/>
      <c r="M2030" s="155"/>
      <c r="N2030" s="155"/>
      <c r="O2030" s="156"/>
      <c r="P2030" s="312">
        <f t="shared" ref="P2030:P2039" si="252">SUM(D2030:O2030)</f>
        <v>0</v>
      </c>
      <c r="Q2030" s="294"/>
      <c r="R2030" s="488"/>
      <c r="S2030" s="488"/>
    </row>
    <row r="2031" spans="2:24" ht="18.75" customHeight="1">
      <c r="B2031" s="292"/>
      <c r="C2031" s="314" t="s">
        <v>223</v>
      </c>
      <c r="D2031" s="310"/>
      <c r="E2031" s="310"/>
      <c r="F2031" s="310"/>
      <c r="G2031" s="310"/>
      <c r="H2031" s="310"/>
      <c r="I2031" s="310"/>
      <c r="J2031" s="310"/>
      <c r="K2031" s="310"/>
      <c r="L2031" s="310"/>
      <c r="M2031" s="310"/>
      <c r="N2031" s="310"/>
      <c r="O2031" s="311"/>
      <c r="P2031" s="312">
        <f t="shared" si="252"/>
        <v>0</v>
      </c>
      <c r="Q2031" s="294"/>
      <c r="R2031" s="488"/>
      <c r="S2031" s="488"/>
    </row>
    <row r="2032" spans="2:24" ht="18.75" customHeight="1">
      <c r="B2032" s="292"/>
      <c r="C2032" s="313" t="s">
        <v>206</v>
      </c>
      <c r="D2032" s="315"/>
      <c r="E2032" s="315"/>
      <c r="F2032" s="315"/>
      <c r="G2032" s="315"/>
      <c r="H2032" s="315"/>
      <c r="I2032" s="315"/>
      <c r="J2032" s="315"/>
      <c r="K2032" s="315"/>
      <c r="L2032" s="315"/>
      <c r="M2032" s="315"/>
      <c r="N2032" s="315"/>
      <c r="O2032" s="316"/>
      <c r="P2032" s="312">
        <f t="shared" si="252"/>
        <v>0</v>
      </c>
      <c r="Q2032" s="294"/>
      <c r="R2032" s="488"/>
      <c r="S2032" s="488"/>
    </row>
    <row r="2033" spans="2:20" ht="18.75" customHeight="1">
      <c r="B2033" s="292"/>
      <c r="C2033" s="313" t="s">
        <v>207</v>
      </c>
      <c r="D2033" s="315"/>
      <c r="E2033" s="315"/>
      <c r="F2033" s="315"/>
      <c r="G2033" s="315"/>
      <c r="H2033" s="315"/>
      <c r="I2033" s="315"/>
      <c r="J2033" s="315"/>
      <c r="K2033" s="315"/>
      <c r="L2033" s="315"/>
      <c r="M2033" s="315"/>
      <c r="N2033" s="315"/>
      <c r="O2033" s="316"/>
      <c r="P2033" s="312">
        <f t="shared" si="252"/>
        <v>0</v>
      </c>
      <c r="Q2033" s="294"/>
      <c r="R2033" s="488"/>
      <c r="S2033" s="488"/>
    </row>
    <row r="2034" spans="2:20" ht="18.75" customHeight="1">
      <c r="B2034" s="292"/>
      <c r="C2034" s="313" t="s">
        <v>209</v>
      </c>
      <c r="D2034" s="315"/>
      <c r="E2034" s="315"/>
      <c r="F2034" s="315"/>
      <c r="G2034" s="315"/>
      <c r="H2034" s="315"/>
      <c r="I2034" s="315"/>
      <c r="J2034" s="315"/>
      <c r="K2034" s="315"/>
      <c r="L2034" s="315"/>
      <c r="M2034" s="315"/>
      <c r="N2034" s="315"/>
      <c r="O2034" s="316"/>
      <c r="P2034" s="312">
        <f t="shared" si="252"/>
        <v>0</v>
      </c>
      <c r="Q2034" s="294"/>
      <c r="R2034" s="488"/>
      <c r="S2034" s="488"/>
    </row>
    <row r="2035" spans="2:20" ht="18.75" customHeight="1">
      <c r="B2035" s="292"/>
      <c r="C2035" s="313" t="s">
        <v>210</v>
      </c>
      <c r="D2035" s="315"/>
      <c r="E2035" s="315"/>
      <c r="F2035" s="315"/>
      <c r="G2035" s="315"/>
      <c r="H2035" s="315"/>
      <c r="I2035" s="315"/>
      <c r="J2035" s="315"/>
      <c r="K2035" s="315"/>
      <c r="L2035" s="315"/>
      <c r="M2035" s="315"/>
      <c r="N2035" s="315"/>
      <c r="O2035" s="316"/>
      <c r="P2035" s="312">
        <f t="shared" si="252"/>
        <v>0</v>
      </c>
      <c r="Q2035" s="294"/>
      <c r="R2035" s="488"/>
      <c r="S2035" s="488"/>
    </row>
    <row r="2036" spans="2:20" ht="18.75" customHeight="1">
      <c r="B2036" s="292"/>
      <c r="C2036" s="313" t="s">
        <v>211</v>
      </c>
      <c r="D2036" s="315"/>
      <c r="E2036" s="315"/>
      <c r="F2036" s="315"/>
      <c r="G2036" s="315"/>
      <c r="H2036" s="315"/>
      <c r="I2036" s="315"/>
      <c r="J2036" s="315"/>
      <c r="K2036" s="315"/>
      <c r="L2036" s="315"/>
      <c r="M2036" s="315"/>
      <c r="N2036" s="315"/>
      <c r="O2036" s="316"/>
      <c r="P2036" s="312">
        <f t="shared" si="252"/>
        <v>0</v>
      </c>
      <c r="Q2036" s="294"/>
      <c r="R2036" s="488"/>
      <c r="S2036" s="488"/>
    </row>
    <row r="2037" spans="2:20" ht="18.75" customHeight="1">
      <c r="B2037" s="292"/>
      <c r="C2037" s="313" t="s">
        <v>212</v>
      </c>
      <c r="D2037" s="315"/>
      <c r="E2037" s="315"/>
      <c r="F2037" s="315"/>
      <c r="G2037" s="315"/>
      <c r="H2037" s="315"/>
      <c r="I2037" s="315"/>
      <c r="J2037" s="315"/>
      <c r="K2037" s="315"/>
      <c r="L2037" s="315"/>
      <c r="M2037" s="315"/>
      <c r="N2037" s="315"/>
      <c r="O2037" s="316"/>
      <c r="P2037" s="312">
        <f t="shared" si="252"/>
        <v>0</v>
      </c>
      <c r="Q2037" s="294"/>
      <c r="R2037" s="488"/>
      <c r="S2037" s="488"/>
    </row>
    <row r="2038" spans="2:20" ht="18.75" customHeight="1">
      <c r="B2038" s="292"/>
      <c r="C2038" s="317" t="s">
        <v>224</v>
      </c>
      <c r="D2038" s="318"/>
      <c r="E2038" s="318"/>
      <c r="F2038" s="318"/>
      <c r="G2038" s="318"/>
      <c r="H2038" s="318"/>
      <c r="I2038" s="318"/>
      <c r="J2038" s="318"/>
      <c r="K2038" s="318"/>
      <c r="L2038" s="318"/>
      <c r="M2038" s="318"/>
      <c r="N2038" s="318"/>
      <c r="O2038" s="319"/>
      <c r="P2038" s="320">
        <f t="shared" si="252"/>
        <v>0</v>
      </c>
      <c r="Q2038" s="294"/>
      <c r="R2038" s="489"/>
      <c r="S2038" s="489"/>
    </row>
    <row r="2039" spans="2:20" ht="18.75" customHeight="1">
      <c r="B2039" s="292"/>
      <c r="C2039" s="321" t="s">
        <v>216</v>
      </c>
      <c r="D2039" s="322">
        <f>SUBTOTAL(9,D2029:D2038)</f>
        <v>0</v>
      </c>
      <c r="E2039" s="322">
        <f t="shared" ref="E2039:O2039" si="253">SUBTOTAL(9,E2029:E2038)</f>
        <v>0</v>
      </c>
      <c r="F2039" s="322">
        <f t="shared" si="253"/>
        <v>0</v>
      </c>
      <c r="G2039" s="322">
        <f t="shared" si="253"/>
        <v>0</v>
      </c>
      <c r="H2039" s="322">
        <f t="shared" si="253"/>
        <v>0</v>
      </c>
      <c r="I2039" s="322">
        <f t="shared" si="253"/>
        <v>0</v>
      </c>
      <c r="J2039" s="322">
        <f t="shared" si="253"/>
        <v>0</v>
      </c>
      <c r="K2039" s="322">
        <f t="shared" si="253"/>
        <v>0</v>
      </c>
      <c r="L2039" s="322">
        <f t="shared" si="253"/>
        <v>0</v>
      </c>
      <c r="M2039" s="322">
        <f t="shared" si="253"/>
        <v>0</v>
      </c>
      <c r="N2039" s="322">
        <f t="shared" si="253"/>
        <v>0</v>
      </c>
      <c r="O2039" s="323">
        <f t="shared" si="253"/>
        <v>0</v>
      </c>
      <c r="P2039" s="324">
        <f t="shared" si="252"/>
        <v>0</v>
      </c>
      <c r="Q2039" s="294"/>
      <c r="R2039" s="490"/>
      <c r="S2039" s="490"/>
    </row>
    <row r="2040" spans="2:20" ht="6" customHeight="1">
      <c r="B2040" s="292"/>
      <c r="C2040" s="294"/>
      <c r="D2040" s="294"/>
      <c r="E2040" s="294"/>
      <c r="F2040" s="294"/>
      <c r="G2040" s="294"/>
      <c r="H2040" s="294"/>
      <c r="I2040" s="294"/>
      <c r="J2040" s="294"/>
      <c r="K2040" s="294"/>
      <c r="L2040" s="294"/>
      <c r="M2040" s="294"/>
      <c r="N2040" s="294"/>
      <c r="O2040" s="294"/>
      <c r="P2040" s="294"/>
      <c r="Q2040" s="294"/>
      <c r="R2040" s="325"/>
      <c r="S2040" s="325"/>
    </row>
    <row r="2041" spans="2:20" ht="18.75" customHeight="1">
      <c r="B2041" s="326"/>
      <c r="C2041" s="313" t="s">
        <v>217</v>
      </c>
      <c r="D2041" s="327"/>
      <c r="E2041" s="327"/>
      <c r="F2041" s="327"/>
      <c r="G2041" s="327"/>
      <c r="H2041" s="327"/>
      <c r="I2041" s="327"/>
      <c r="J2041" s="327"/>
      <c r="K2041" s="327"/>
      <c r="L2041" s="327"/>
      <c r="M2041" s="327"/>
      <c r="N2041" s="327"/>
      <c r="O2041" s="328"/>
      <c r="P2041" s="329">
        <f t="shared" ref="P2041:P2042" si="254">SUM(D2041:O2041)</f>
        <v>0</v>
      </c>
      <c r="Q2041" s="294"/>
      <c r="R2041" s="488"/>
      <c r="S2041" s="488"/>
    </row>
    <row r="2042" spans="2:20" ht="18.75" customHeight="1">
      <c r="B2042" s="326"/>
      <c r="C2042" s="313" t="s">
        <v>218</v>
      </c>
      <c r="D2042" s="327"/>
      <c r="E2042" s="327"/>
      <c r="F2042" s="327"/>
      <c r="G2042" s="327"/>
      <c r="H2042" s="327"/>
      <c r="I2042" s="327"/>
      <c r="J2042" s="327"/>
      <c r="K2042" s="327"/>
      <c r="L2042" s="327"/>
      <c r="M2042" s="327"/>
      <c r="N2042" s="330"/>
      <c r="O2042" s="331"/>
      <c r="P2042" s="332">
        <f t="shared" si="254"/>
        <v>0</v>
      </c>
      <c r="Q2042" s="294"/>
      <c r="R2042" s="489"/>
      <c r="S2042" s="489"/>
    </row>
    <row r="2043" spans="2:20" s="308" customFormat="1" ht="18.75" customHeight="1">
      <c r="B2043" s="301"/>
      <c r="C2043" s="333"/>
      <c r="D2043" s="334"/>
      <c r="E2043" s="334"/>
      <c r="F2043" s="334"/>
      <c r="G2043" s="334"/>
      <c r="H2043" s="334"/>
      <c r="I2043" s="334"/>
      <c r="J2043" s="334"/>
      <c r="K2043" s="334"/>
      <c r="L2043" s="334"/>
      <c r="M2043" s="334"/>
      <c r="N2043" s="491" t="s">
        <v>219</v>
      </c>
      <c r="O2043" s="491"/>
      <c r="P2043" s="335">
        <f>ROUND(IF(P2041*P2042=0,0,P2039/P2041*P2042),2)</f>
        <v>0</v>
      </c>
      <c r="Q2043" s="306"/>
      <c r="R2043" s="492"/>
      <c r="S2043" s="492"/>
      <c r="T2043" s="307"/>
    </row>
    <row r="2044" spans="2:20" ht="30" customHeight="1">
      <c r="C2044" s="294"/>
      <c r="D2044" s="294"/>
      <c r="E2044" s="294"/>
      <c r="F2044" s="294"/>
      <c r="G2044" s="294"/>
      <c r="H2044" s="294"/>
      <c r="I2044" s="294"/>
      <c r="J2044" s="294"/>
      <c r="K2044" s="294"/>
      <c r="L2044" s="294"/>
      <c r="M2044" s="294"/>
      <c r="N2044" s="294"/>
      <c r="O2044" s="294"/>
      <c r="P2044" s="294"/>
      <c r="Q2044" s="294"/>
      <c r="R2044" s="294"/>
      <c r="S2044" s="294"/>
    </row>
    <row r="2045" spans="2:20" ht="18.75" customHeight="1">
      <c r="B2045" s="292"/>
      <c r="C2045" s="293" t="s">
        <v>183</v>
      </c>
      <c r="D2045" s="495"/>
      <c r="E2045" s="495"/>
      <c r="F2045" s="495"/>
      <c r="G2045" s="495"/>
      <c r="H2045" s="495"/>
      <c r="I2045" s="495"/>
      <c r="J2045" s="294"/>
      <c r="K2045" s="294"/>
      <c r="L2045" s="295"/>
      <c r="M2045" s="294"/>
      <c r="N2045" s="294"/>
      <c r="O2045" s="294"/>
      <c r="P2045" s="296"/>
      <c r="Q2045" s="294"/>
      <c r="R2045" s="296"/>
      <c r="S2045" s="296"/>
    </row>
    <row r="2046" spans="2:20" ht="18.75" customHeight="1">
      <c r="B2046" s="292"/>
      <c r="C2046" s="297" t="s">
        <v>184</v>
      </c>
      <c r="D2046" s="488"/>
      <c r="E2046" s="488"/>
      <c r="F2046" s="488"/>
      <c r="G2046" s="488"/>
      <c r="H2046" s="488"/>
      <c r="I2046" s="488"/>
      <c r="J2046" s="294"/>
      <c r="K2046" s="291"/>
      <c r="L2046" s="291"/>
      <c r="M2046" s="291"/>
      <c r="N2046" s="291"/>
      <c r="O2046" s="291"/>
      <c r="P2046" s="291"/>
      <c r="Q2046" s="294"/>
      <c r="R2046" s="496" t="s">
        <v>185</v>
      </c>
      <c r="S2046" s="496"/>
    </row>
    <row r="2047" spans="2:20" ht="18.75" customHeight="1">
      <c r="B2047" s="292"/>
      <c r="C2047" s="297" t="s">
        <v>8</v>
      </c>
      <c r="D2047" s="488"/>
      <c r="E2047" s="488"/>
      <c r="F2047" s="488"/>
      <c r="G2047" s="488"/>
      <c r="H2047" s="488"/>
      <c r="I2047" s="488"/>
      <c r="J2047" s="294"/>
      <c r="K2047" s="291"/>
      <c r="L2047" s="291"/>
      <c r="M2047" s="291"/>
      <c r="N2047" s="291"/>
      <c r="O2047" s="291"/>
      <c r="P2047" s="291"/>
      <c r="Q2047" s="294"/>
      <c r="R2047" s="298" t="s">
        <v>189</v>
      </c>
      <c r="S2047" s="299"/>
    </row>
    <row r="2048" spans="2:20" ht="18.75" customHeight="1">
      <c r="B2048" s="292"/>
      <c r="C2048" s="300" t="s">
        <v>172</v>
      </c>
      <c r="D2048" s="488"/>
      <c r="E2048" s="488"/>
      <c r="F2048" s="488"/>
      <c r="G2048" s="488"/>
      <c r="H2048" s="488"/>
      <c r="I2048" s="488"/>
      <c r="J2048" s="294"/>
      <c r="K2048" s="291"/>
      <c r="L2048" s="291"/>
      <c r="M2048" s="291"/>
      <c r="N2048" s="291"/>
      <c r="O2048" s="291"/>
      <c r="P2048" s="291"/>
      <c r="Q2048" s="294"/>
      <c r="R2048" s="298" t="s">
        <v>191</v>
      </c>
      <c r="S2048" s="299"/>
    </row>
    <row r="2049" spans="2:24" ht="18.75" customHeight="1">
      <c r="B2049" s="292"/>
      <c r="C2049" s="300" t="s">
        <v>193</v>
      </c>
      <c r="D2049" s="493"/>
      <c r="E2049" s="493"/>
      <c r="F2049" s="493"/>
      <c r="G2049" s="493"/>
      <c r="H2049" s="493"/>
      <c r="I2049" s="493"/>
      <c r="J2049" s="294"/>
      <c r="K2049" s="294"/>
      <c r="L2049" s="295"/>
      <c r="M2049" s="294"/>
      <c r="N2049" s="294"/>
      <c r="O2049" s="294"/>
      <c r="P2049" s="296"/>
      <c r="Q2049" s="294"/>
      <c r="R2049" s="298" t="s">
        <v>221</v>
      </c>
      <c r="S2049" s="299"/>
    </row>
    <row r="2050" spans="2:24" ht="12" customHeight="1">
      <c r="B2050" s="292"/>
      <c r="C2050" s="294"/>
      <c r="D2050" s="294"/>
      <c r="E2050" s="294"/>
      <c r="F2050" s="294"/>
      <c r="G2050" s="294"/>
      <c r="H2050" s="294"/>
      <c r="I2050" s="294"/>
      <c r="J2050" s="294"/>
      <c r="K2050" s="294"/>
      <c r="L2050" s="294"/>
      <c r="M2050" s="294"/>
      <c r="N2050" s="294"/>
      <c r="O2050" s="294"/>
      <c r="P2050" s="294"/>
      <c r="Q2050" s="294"/>
      <c r="R2050" s="294"/>
      <c r="S2050" s="294"/>
    </row>
    <row r="2051" spans="2:24" s="308" customFormat="1" ht="18.75" customHeight="1">
      <c r="B2051" s="301"/>
      <c r="C2051" s="302" t="s">
        <v>187</v>
      </c>
      <c r="D2051" s="303"/>
      <c r="E2051" s="303"/>
      <c r="F2051" s="303"/>
      <c r="G2051" s="303"/>
      <c r="H2051" s="303"/>
      <c r="I2051" s="303"/>
      <c r="J2051" s="303"/>
      <c r="K2051" s="303"/>
      <c r="L2051" s="303"/>
      <c r="M2051" s="303"/>
      <c r="N2051" s="303"/>
      <c r="O2051" s="304"/>
      <c r="P2051" s="305" t="s">
        <v>188</v>
      </c>
      <c r="Q2051" s="306"/>
      <c r="R2051" s="494" t="s">
        <v>194</v>
      </c>
      <c r="S2051" s="494"/>
      <c r="T2051" s="307"/>
      <c r="V2051" s="288"/>
      <c r="W2051" s="288"/>
      <c r="X2051" s="288"/>
    </row>
    <row r="2052" spans="2:24" ht="6" customHeight="1">
      <c r="B2052" s="292"/>
      <c r="C2052" s="294"/>
      <c r="D2052" s="294"/>
      <c r="E2052" s="294"/>
      <c r="F2052" s="294"/>
      <c r="G2052" s="294"/>
      <c r="H2052" s="294"/>
      <c r="I2052" s="294"/>
      <c r="J2052" s="294"/>
      <c r="K2052" s="294"/>
      <c r="L2052" s="294"/>
      <c r="M2052" s="294"/>
      <c r="N2052" s="294"/>
      <c r="O2052" s="294"/>
      <c r="P2052" s="294"/>
      <c r="Q2052" s="294"/>
      <c r="R2052" s="294"/>
      <c r="S2052" s="294"/>
    </row>
    <row r="2053" spans="2:24" ht="18.75" customHeight="1">
      <c r="B2053" s="292"/>
      <c r="C2053" s="309" t="s">
        <v>222</v>
      </c>
      <c r="D2053" s="310"/>
      <c r="E2053" s="310"/>
      <c r="F2053" s="310"/>
      <c r="G2053" s="310"/>
      <c r="H2053" s="310"/>
      <c r="I2053" s="310"/>
      <c r="J2053" s="310"/>
      <c r="K2053" s="310"/>
      <c r="L2053" s="310"/>
      <c r="M2053" s="310"/>
      <c r="N2053" s="310"/>
      <c r="O2053" s="311"/>
      <c r="P2053" s="312">
        <f>SUM(D2053:O2053)</f>
        <v>0</v>
      </c>
      <c r="Q2053" s="294"/>
      <c r="R2053" s="488"/>
      <c r="S2053" s="488"/>
    </row>
    <row r="2054" spans="2:24" ht="18.75" customHeight="1">
      <c r="B2054" s="292"/>
      <c r="C2054" s="313" t="s">
        <v>196</v>
      </c>
      <c r="D2054" s="155"/>
      <c r="E2054" s="155"/>
      <c r="F2054" s="155"/>
      <c r="G2054" s="155"/>
      <c r="H2054" s="155"/>
      <c r="I2054" s="155"/>
      <c r="J2054" s="155"/>
      <c r="K2054" s="155"/>
      <c r="L2054" s="155"/>
      <c r="M2054" s="155"/>
      <c r="N2054" s="155"/>
      <c r="O2054" s="156"/>
      <c r="P2054" s="312">
        <f t="shared" ref="P2054:P2063" si="255">SUM(D2054:O2054)</f>
        <v>0</v>
      </c>
      <c r="Q2054" s="294"/>
      <c r="R2054" s="488"/>
      <c r="S2054" s="488"/>
    </row>
    <row r="2055" spans="2:24" ht="18.75" customHeight="1">
      <c r="B2055" s="292"/>
      <c r="C2055" s="314" t="s">
        <v>223</v>
      </c>
      <c r="D2055" s="310"/>
      <c r="E2055" s="310"/>
      <c r="F2055" s="310"/>
      <c r="G2055" s="310"/>
      <c r="H2055" s="310"/>
      <c r="I2055" s="310"/>
      <c r="J2055" s="310"/>
      <c r="K2055" s="310"/>
      <c r="L2055" s="310"/>
      <c r="M2055" s="310"/>
      <c r="N2055" s="310"/>
      <c r="O2055" s="311"/>
      <c r="P2055" s="312">
        <f t="shared" si="255"/>
        <v>0</v>
      </c>
      <c r="Q2055" s="294"/>
      <c r="R2055" s="488"/>
      <c r="S2055" s="488"/>
    </row>
    <row r="2056" spans="2:24" ht="18.75" customHeight="1">
      <c r="B2056" s="292"/>
      <c r="C2056" s="313" t="s">
        <v>206</v>
      </c>
      <c r="D2056" s="315"/>
      <c r="E2056" s="315"/>
      <c r="F2056" s="315"/>
      <c r="G2056" s="315"/>
      <c r="H2056" s="315"/>
      <c r="I2056" s="315"/>
      <c r="J2056" s="315"/>
      <c r="K2056" s="315"/>
      <c r="L2056" s="315"/>
      <c r="M2056" s="315"/>
      <c r="N2056" s="315"/>
      <c r="O2056" s="316"/>
      <c r="P2056" s="312">
        <f t="shared" si="255"/>
        <v>0</v>
      </c>
      <c r="Q2056" s="294"/>
      <c r="R2056" s="488"/>
      <c r="S2056" s="488"/>
    </row>
    <row r="2057" spans="2:24" ht="18.75" customHeight="1">
      <c r="B2057" s="292"/>
      <c r="C2057" s="313" t="s">
        <v>207</v>
      </c>
      <c r="D2057" s="315"/>
      <c r="E2057" s="315"/>
      <c r="F2057" s="315"/>
      <c r="G2057" s="315"/>
      <c r="H2057" s="315"/>
      <c r="I2057" s="315"/>
      <c r="J2057" s="315"/>
      <c r="K2057" s="315"/>
      <c r="L2057" s="315"/>
      <c r="M2057" s="315"/>
      <c r="N2057" s="315"/>
      <c r="O2057" s="316"/>
      <c r="P2057" s="312">
        <f t="shared" si="255"/>
        <v>0</v>
      </c>
      <c r="Q2057" s="294"/>
      <c r="R2057" s="488"/>
      <c r="S2057" s="488"/>
    </row>
    <row r="2058" spans="2:24" ht="18.75" customHeight="1">
      <c r="B2058" s="292"/>
      <c r="C2058" s="313" t="s">
        <v>209</v>
      </c>
      <c r="D2058" s="315"/>
      <c r="E2058" s="315"/>
      <c r="F2058" s="315"/>
      <c r="G2058" s="315"/>
      <c r="H2058" s="315"/>
      <c r="I2058" s="315"/>
      <c r="J2058" s="315"/>
      <c r="K2058" s="315"/>
      <c r="L2058" s="315"/>
      <c r="M2058" s="315"/>
      <c r="N2058" s="315"/>
      <c r="O2058" s="316"/>
      <c r="P2058" s="312">
        <f t="shared" si="255"/>
        <v>0</v>
      </c>
      <c r="Q2058" s="294"/>
      <c r="R2058" s="488"/>
      <c r="S2058" s="488"/>
    </row>
    <row r="2059" spans="2:24" ht="18.75" customHeight="1">
      <c r="B2059" s="292"/>
      <c r="C2059" s="313" t="s">
        <v>210</v>
      </c>
      <c r="D2059" s="315"/>
      <c r="E2059" s="315"/>
      <c r="F2059" s="315"/>
      <c r="G2059" s="315"/>
      <c r="H2059" s="315"/>
      <c r="I2059" s="315"/>
      <c r="J2059" s="315"/>
      <c r="K2059" s="315"/>
      <c r="L2059" s="315"/>
      <c r="M2059" s="315"/>
      <c r="N2059" s="315"/>
      <c r="O2059" s="316"/>
      <c r="P2059" s="312">
        <f t="shared" si="255"/>
        <v>0</v>
      </c>
      <c r="Q2059" s="294"/>
      <c r="R2059" s="488"/>
      <c r="S2059" s="488"/>
    </row>
    <row r="2060" spans="2:24" ht="18.75" customHeight="1">
      <c r="B2060" s="292"/>
      <c r="C2060" s="313" t="s">
        <v>211</v>
      </c>
      <c r="D2060" s="315"/>
      <c r="E2060" s="315"/>
      <c r="F2060" s="315"/>
      <c r="G2060" s="315"/>
      <c r="H2060" s="315"/>
      <c r="I2060" s="315"/>
      <c r="J2060" s="315"/>
      <c r="K2060" s="315"/>
      <c r="L2060" s="315"/>
      <c r="M2060" s="315"/>
      <c r="N2060" s="315"/>
      <c r="O2060" s="316"/>
      <c r="P2060" s="312">
        <f t="shared" si="255"/>
        <v>0</v>
      </c>
      <c r="Q2060" s="294"/>
      <c r="R2060" s="488"/>
      <c r="S2060" s="488"/>
    </row>
    <row r="2061" spans="2:24" ht="18.75" customHeight="1">
      <c r="B2061" s="292"/>
      <c r="C2061" s="313" t="s">
        <v>212</v>
      </c>
      <c r="D2061" s="315"/>
      <c r="E2061" s="315"/>
      <c r="F2061" s="315"/>
      <c r="G2061" s="315"/>
      <c r="H2061" s="315"/>
      <c r="I2061" s="315"/>
      <c r="J2061" s="315"/>
      <c r="K2061" s="315"/>
      <c r="L2061" s="315"/>
      <c r="M2061" s="315"/>
      <c r="N2061" s="315"/>
      <c r="O2061" s="316"/>
      <c r="P2061" s="312">
        <f t="shared" si="255"/>
        <v>0</v>
      </c>
      <c r="Q2061" s="294"/>
      <c r="R2061" s="488"/>
      <c r="S2061" s="488"/>
    </row>
    <row r="2062" spans="2:24" ht="18.75" customHeight="1">
      <c r="B2062" s="292"/>
      <c r="C2062" s="317" t="s">
        <v>224</v>
      </c>
      <c r="D2062" s="318"/>
      <c r="E2062" s="318"/>
      <c r="F2062" s="318"/>
      <c r="G2062" s="318"/>
      <c r="H2062" s="318"/>
      <c r="I2062" s="318"/>
      <c r="J2062" s="318"/>
      <c r="K2062" s="318"/>
      <c r="L2062" s="318"/>
      <c r="M2062" s="318"/>
      <c r="N2062" s="318"/>
      <c r="O2062" s="319"/>
      <c r="P2062" s="320">
        <f t="shared" si="255"/>
        <v>0</v>
      </c>
      <c r="Q2062" s="294"/>
      <c r="R2062" s="489"/>
      <c r="S2062" s="489"/>
    </row>
    <row r="2063" spans="2:24" ht="18.75" customHeight="1">
      <c r="B2063" s="292"/>
      <c r="C2063" s="321" t="s">
        <v>216</v>
      </c>
      <c r="D2063" s="322">
        <f>SUBTOTAL(9,D2053:D2062)</f>
        <v>0</v>
      </c>
      <c r="E2063" s="322">
        <f t="shared" ref="E2063:O2063" si="256">SUBTOTAL(9,E2053:E2062)</f>
        <v>0</v>
      </c>
      <c r="F2063" s="322">
        <f t="shared" si="256"/>
        <v>0</v>
      </c>
      <c r="G2063" s="322">
        <f t="shared" si="256"/>
        <v>0</v>
      </c>
      <c r="H2063" s="322">
        <f t="shared" si="256"/>
        <v>0</v>
      </c>
      <c r="I2063" s="322">
        <f t="shared" si="256"/>
        <v>0</v>
      </c>
      <c r="J2063" s="322">
        <f t="shared" si="256"/>
        <v>0</v>
      </c>
      <c r="K2063" s="322">
        <f t="shared" si="256"/>
        <v>0</v>
      </c>
      <c r="L2063" s="322">
        <f t="shared" si="256"/>
        <v>0</v>
      </c>
      <c r="M2063" s="322">
        <f t="shared" si="256"/>
        <v>0</v>
      </c>
      <c r="N2063" s="322">
        <f t="shared" si="256"/>
        <v>0</v>
      </c>
      <c r="O2063" s="323">
        <f t="shared" si="256"/>
        <v>0</v>
      </c>
      <c r="P2063" s="324">
        <f t="shared" si="255"/>
        <v>0</v>
      </c>
      <c r="Q2063" s="294"/>
      <c r="R2063" s="490"/>
      <c r="S2063" s="490"/>
    </row>
    <row r="2064" spans="2:24" ht="6" customHeight="1">
      <c r="B2064" s="292"/>
      <c r="C2064" s="294"/>
      <c r="D2064" s="294"/>
      <c r="E2064" s="294"/>
      <c r="F2064" s="294"/>
      <c r="G2064" s="294"/>
      <c r="H2064" s="294"/>
      <c r="I2064" s="294"/>
      <c r="J2064" s="294"/>
      <c r="K2064" s="294"/>
      <c r="L2064" s="294"/>
      <c r="M2064" s="294"/>
      <c r="N2064" s="294"/>
      <c r="O2064" s="294"/>
      <c r="P2064" s="294"/>
      <c r="Q2064" s="294"/>
      <c r="R2064" s="325"/>
      <c r="S2064" s="325"/>
    </row>
    <row r="2065" spans="2:24" ht="18.75" customHeight="1">
      <c r="B2065" s="326"/>
      <c r="C2065" s="313" t="s">
        <v>217</v>
      </c>
      <c r="D2065" s="327"/>
      <c r="E2065" s="327"/>
      <c r="F2065" s="327"/>
      <c r="G2065" s="327"/>
      <c r="H2065" s="327"/>
      <c r="I2065" s="327"/>
      <c r="J2065" s="327"/>
      <c r="K2065" s="327"/>
      <c r="L2065" s="327"/>
      <c r="M2065" s="327"/>
      <c r="N2065" s="327"/>
      <c r="O2065" s="328"/>
      <c r="P2065" s="329">
        <f t="shared" ref="P2065:P2066" si="257">SUM(D2065:O2065)</f>
        <v>0</v>
      </c>
      <c r="Q2065" s="294"/>
      <c r="R2065" s="488"/>
      <c r="S2065" s="488"/>
    </row>
    <row r="2066" spans="2:24" ht="18.75" customHeight="1">
      <c r="B2066" s="326"/>
      <c r="C2066" s="313" t="s">
        <v>218</v>
      </c>
      <c r="D2066" s="327"/>
      <c r="E2066" s="327"/>
      <c r="F2066" s="327"/>
      <c r="G2066" s="327"/>
      <c r="H2066" s="327"/>
      <c r="I2066" s="327"/>
      <c r="J2066" s="327"/>
      <c r="K2066" s="327"/>
      <c r="L2066" s="327"/>
      <c r="M2066" s="327"/>
      <c r="N2066" s="330"/>
      <c r="O2066" s="331"/>
      <c r="P2066" s="332">
        <f t="shared" si="257"/>
        <v>0</v>
      </c>
      <c r="Q2066" s="294"/>
      <c r="R2066" s="489"/>
      <c r="S2066" s="489"/>
    </row>
    <row r="2067" spans="2:24" s="308" customFormat="1" ht="18.75" customHeight="1">
      <c r="B2067" s="301"/>
      <c r="C2067" s="333"/>
      <c r="D2067" s="334"/>
      <c r="E2067" s="334"/>
      <c r="F2067" s="334"/>
      <c r="G2067" s="334"/>
      <c r="H2067" s="334"/>
      <c r="I2067" s="334"/>
      <c r="J2067" s="334"/>
      <c r="K2067" s="334"/>
      <c r="L2067" s="334"/>
      <c r="M2067" s="334"/>
      <c r="N2067" s="491" t="s">
        <v>219</v>
      </c>
      <c r="O2067" s="491"/>
      <c r="P2067" s="335">
        <f>ROUND(IF(P2065*P2066=0,0,P2063/P2065*P2066),2)</f>
        <v>0</v>
      </c>
      <c r="Q2067" s="306"/>
      <c r="R2067" s="492"/>
      <c r="S2067" s="492"/>
      <c r="T2067" s="307"/>
    </row>
    <row r="2068" spans="2:24" ht="30" customHeight="1">
      <c r="C2068" s="294"/>
      <c r="D2068" s="294"/>
      <c r="E2068" s="294"/>
      <c r="F2068" s="294"/>
      <c r="G2068" s="294"/>
      <c r="H2068" s="294"/>
      <c r="I2068" s="294"/>
      <c r="J2068" s="294"/>
      <c r="K2068" s="294"/>
      <c r="L2068" s="294"/>
      <c r="M2068" s="294"/>
      <c r="N2068" s="294"/>
      <c r="O2068" s="294"/>
      <c r="P2068" s="294"/>
      <c r="Q2068" s="294"/>
      <c r="R2068" s="294"/>
      <c r="S2068" s="294"/>
    </row>
    <row r="2069" spans="2:24" ht="18.75" customHeight="1">
      <c r="B2069" s="292"/>
      <c r="C2069" s="293" t="s">
        <v>183</v>
      </c>
      <c r="D2069" s="495"/>
      <c r="E2069" s="495"/>
      <c r="F2069" s="495"/>
      <c r="G2069" s="495"/>
      <c r="H2069" s="495"/>
      <c r="I2069" s="495"/>
      <c r="J2069" s="294"/>
      <c r="K2069" s="294"/>
      <c r="L2069" s="295"/>
      <c r="M2069" s="294"/>
      <c r="N2069" s="294"/>
      <c r="O2069" s="294"/>
      <c r="P2069" s="296"/>
      <c r="Q2069" s="294"/>
      <c r="R2069" s="296"/>
      <c r="S2069" s="296"/>
    </row>
    <row r="2070" spans="2:24" ht="18.75" customHeight="1">
      <c r="B2070" s="292"/>
      <c r="C2070" s="297" t="s">
        <v>184</v>
      </c>
      <c r="D2070" s="488"/>
      <c r="E2070" s="488"/>
      <c r="F2070" s="488"/>
      <c r="G2070" s="488"/>
      <c r="H2070" s="488"/>
      <c r="I2070" s="488"/>
      <c r="J2070" s="294"/>
      <c r="K2070" s="291"/>
      <c r="L2070" s="291"/>
      <c r="M2070" s="291"/>
      <c r="N2070" s="291"/>
      <c r="O2070" s="291"/>
      <c r="P2070" s="291"/>
      <c r="Q2070" s="294"/>
      <c r="R2070" s="496" t="s">
        <v>185</v>
      </c>
      <c r="S2070" s="496"/>
    </row>
    <row r="2071" spans="2:24" ht="18.75" customHeight="1">
      <c r="B2071" s="292"/>
      <c r="C2071" s="297" t="s">
        <v>8</v>
      </c>
      <c r="D2071" s="488"/>
      <c r="E2071" s="488"/>
      <c r="F2071" s="488"/>
      <c r="G2071" s="488"/>
      <c r="H2071" s="488"/>
      <c r="I2071" s="488"/>
      <c r="J2071" s="294"/>
      <c r="K2071" s="291"/>
      <c r="L2071" s="291"/>
      <c r="M2071" s="291"/>
      <c r="N2071" s="291"/>
      <c r="O2071" s="291"/>
      <c r="P2071" s="291"/>
      <c r="Q2071" s="294"/>
      <c r="R2071" s="298" t="s">
        <v>189</v>
      </c>
      <c r="S2071" s="299"/>
    </row>
    <row r="2072" spans="2:24" ht="18.75" customHeight="1">
      <c r="B2072" s="292"/>
      <c r="C2072" s="300" t="s">
        <v>172</v>
      </c>
      <c r="D2072" s="488"/>
      <c r="E2072" s="488"/>
      <c r="F2072" s="488"/>
      <c r="G2072" s="488"/>
      <c r="H2072" s="488"/>
      <c r="I2072" s="488"/>
      <c r="J2072" s="294"/>
      <c r="K2072" s="291"/>
      <c r="L2072" s="291"/>
      <c r="M2072" s="291"/>
      <c r="N2072" s="291"/>
      <c r="O2072" s="291"/>
      <c r="P2072" s="291"/>
      <c r="Q2072" s="294"/>
      <c r="R2072" s="298" t="s">
        <v>191</v>
      </c>
      <c r="S2072" s="299"/>
    </row>
    <row r="2073" spans="2:24" ht="18.75" customHeight="1">
      <c r="B2073" s="292"/>
      <c r="C2073" s="300" t="s">
        <v>193</v>
      </c>
      <c r="D2073" s="493"/>
      <c r="E2073" s="493"/>
      <c r="F2073" s="493"/>
      <c r="G2073" s="493"/>
      <c r="H2073" s="493"/>
      <c r="I2073" s="493"/>
      <c r="J2073" s="294"/>
      <c r="K2073" s="294"/>
      <c r="L2073" s="295"/>
      <c r="M2073" s="294"/>
      <c r="N2073" s="294"/>
      <c r="O2073" s="294"/>
      <c r="P2073" s="296"/>
      <c r="Q2073" s="294"/>
      <c r="R2073" s="298" t="s">
        <v>221</v>
      </c>
      <c r="S2073" s="299"/>
    </row>
    <row r="2074" spans="2:24" ht="12" customHeight="1">
      <c r="B2074" s="292"/>
      <c r="C2074" s="294"/>
      <c r="D2074" s="294"/>
      <c r="E2074" s="294"/>
      <c r="F2074" s="294"/>
      <c r="G2074" s="294"/>
      <c r="H2074" s="294"/>
      <c r="I2074" s="294"/>
      <c r="J2074" s="294"/>
      <c r="K2074" s="294"/>
      <c r="L2074" s="294"/>
      <c r="M2074" s="294"/>
      <c r="N2074" s="294"/>
      <c r="O2074" s="294"/>
      <c r="P2074" s="294"/>
      <c r="Q2074" s="294"/>
      <c r="R2074" s="294"/>
      <c r="S2074" s="294"/>
    </row>
    <row r="2075" spans="2:24" s="308" customFormat="1" ht="18.75" customHeight="1">
      <c r="B2075" s="301"/>
      <c r="C2075" s="302" t="s">
        <v>187</v>
      </c>
      <c r="D2075" s="303"/>
      <c r="E2075" s="303"/>
      <c r="F2075" s="303"/>
      <c r="G2075" s="303"/>
      <c r="H2075" s="303"/>
      <c r="I2075" s="303"/>
      <c r="J2075" s="303"/>
      <c r="K2075" s="303"/>
      <c r="L2075" s="303"/>
      <c r="M2075" s="303"/>
      <c r="N2075" s="303"/>
      <c r="O2075" s="304"/>
      <c r="P2075" s="305" t="s">
        <v>188</v>
      </c>
      <c r="Q2075" s="306"/>
      <c r="R2075" s="494" t="s">
        <v>194</v>
      </c>
      <c r="S2075" s="494"/>
      <c r="T2075" s="307"/>
      <c r="V2075" s="288"/>
      <c r="W2075" s="288"/>
      <c r="X2075" s="288"/>
    </row>
    <row r="2076" spans="2:24" ht="6" customHeight="1">
      <c r="B2076" s="292"/>
      <c r="C2076" s="294"/>
      <c r="D2076" s="294"/>
      <c r="E2076" s="294"/>
      <c r="F2076" s="294"/>
      <c r="G2076" s="294"/>
      <c r="H2076" s="294"/>
      <c r="I2076" s="294"/>
      <c r="J2076" s="294"/>
      <c r="K2076" s="294"/>
      <c r="L2076" s="294"/>
      <c r="M2076" s="294"/>
      <c r="N2076" s="294"/>
      <c r="O2076" s="294"/>
      <c r="P2076" s="294"/>
      <c r="Q2076" s="294"/>
      <c r="R2076" s="294"/>
      <c r="S2076" s="294"/>
    </row>
    <row r="2077" spans="2:24" ht="18.75" customHeight="1">
      <c r="B2077" s="292"/>
      <c r="C2077" s="309" t="s">
        <v>222</v>
      </c>
      <c r="D2077" s="310"/>
      <c r="E2077" s="310"/>
      <c r="F2077" s="310"/>
      <c r="G2077" s="310"/>
      <c r="H2077" s="310"/>
      <c r="I2077" s="310"/>
      <c r="J2077" s="310"/>
      <c r="K2077" s="310"/>
      <c r="L2077" s="310"/>
      <c r="M2077" s="310"/>
      <c r="N2077" s="310"/>
      <c r="O2077" s="311"/>
      <c r="P2077" s="312">
        <f>SUM(D2077:O2077)</f>
        <v>0</v>
      </c>
      <c r="Q2077" s="294"/>
      <c r="R2077" s="488"/>
      <c r="S2077" s="488"/>
    </row>
    <row r="2078" spans="2:24" ht="18.75" customHeight="1">
      <c r="B2078" s="292"/>
      <c r="C2078" s="313" t="s">
        <v>196</v>
      </c>
      <c r="D2078" s="155"/>
      <c r="E2078" s="155"/>
      <c r="F2078" s="155"/>
      <c r="G2078" s="155"/>
      <c r="H2078" s="155"/>
      <c r="I2078" s="155"/>
      <c r="J2078" s="155"/>
      <c r="K2078" s="155"/>
      <c r="L2078" s="155"/>
      <c r="M2078" s="155"/>
      <c r="N2078" s="155"/>
      <c r="O2078" s="156"/>
      <c r="P2078" s="312">
        <f t="shared" ref="P2078:P2087" si="258">SUM(D2078:O2078)</f>
        <v>0</v>
      </c>
      <c r="Q2078" s="294"/>
      <c r="R2078" s="488"/>
      <c r="S2078" s="488"/>
    </row>
    <row r="2079" spans="2:24" ht="18.75" customHeight="1">
      <c r="B2079" s="292"/>
      <c r="C2079" s="314" t="s">
        <v>223</v>
      </c>
      <c r="D2079" s="310"/>
      <c r="E2079" s="310"/>
      <c r="F2079" s="310"/>
      <c r="G2079" s="310"/>
      <c r="H2079" s="310"/>
      <c r="I2079" s="310"/>
      <c r="J2079" s="310"/>
      <c r="K2079" s="310"/>
      <c r="L2079" s="310"/>
      <c r="M2079" s="310"/>
      <c r="N2079" s="310"/>
      <c r="O2079" s="311"/>
      <c r="P2079" s="312">
        <f t="shared" si="258"/>
        <v>0</v>
      </c>
      <c r="Q2079" s="294"/>
      <c r="R2079" s="488"/>
      <c r="S2079" s="488"/>
    </row>
    <row r="2080" spans="2:24" ht="18.75" customHeight="1">
      <c r="B2080" s="292"/>
      <c r="C2080" s="313" t="s">
        <v>206</v>
      </c>
      <c r="D2080" s="315"/>
      <c r="E2080" s="315"/>
      <c r="F2080" s="315"/>
      <c r="G2080" s="315"/>
      <c r="H2080" s="315"/>
      <c r="I2080" s="315"/>
      <c r="J2080" s="315"/>
      <c r="K2080" s="315"/>
      <c r="L2080" s="315"/>
      <c r="M2080" s="315"/>
      <c r="N2080" s="315"/>
      <c r="O2080" s="316"/>
      <c r="P2080" s="312">
        <f t="shared" si="258"/>
        <v>0</v>
      </c>
      <c r="Q2080" s="294"/>
      <c r="R2080" s="488"/>
      <c r="S2080" s="488"/>
    </row>
    <row r="2081" spans="2:20" ht="18.75" customHeight="1">
      <c r="B2081" s="292"/>
      <c r="C2081" s="313" t="s">
        <v>207</v>
      </c>
      <c r="D2081" s="315"/>
      <c r="E2081" s="315"/>
      <c r="F2081" s="315"/>
      <c r="G2081" s="315"/>
      <c r="H2081" s="315"/>
      <c r="I2081" s="315"/>
      <c r="J2081" s="315"/>
      <c r="K2081" s="315"/>
      <c r="L2081" s="315"/>
      <c r="M2081" s="315"/>
      <c r="N2081" s="315"/>
      <c r="O2081" s="316"/>
      <c r="P2081" s="312">
        <f t="shared" si="258"/>
        <v>0</v>
      </c>
      <c r="Q2081" s="294"/>
      <c r="R2081" s="488"/>
      <c r="S2081" s="488"/>
    </row>
    <row r="2082" spans="2:20" ht="18.75" customHeight="1">
      <c r="B2082" s="292"/>
      <c r="C2082" s="313" t="s">
        <v>209</v>
      </c>
      <c r="D2082" s="315"/>
      <c r="E2082" s="315"/>
      <c r="F2082" s="315"/>
      <c r="G2082" s="315"/>
      <c r="H2082" s="315"/>
      <c r="I2082" s="315"/>
      <c r="J2082" s="315"/>
      <c r="K2082" s="315"/>
      <c r="L2082" s="315"/>
      <c r="M2082" s="315"/>
      <c r="N2082" s="315"/>
      <c r="O2082" s="316"/>
      <c r="P2082" s="312">
        <f t="shared" si="258"/>
        <v>0</v>
      </c>
      <c r="Q2082" s="294"/>
      <c r="R2082" s="488"/>
      <c r="S2082" s="488"/>
    </row>
    <row r="2083" spans="2:20" ht="18.75" customHeight="1">
      <c r="B2083" s="292"/>
      <c r="C2083" s="313" t="s">
        <v>210</v>
      </c>
      <c r="D2083" s="315"/>
      <c r="E2083" s="315"/>
      <c r="F2083" s="315"/>
      <c r="G2083" s="315"/>
      <c r="H2083" s="315"/>
      <c r="I2083" s="315"/>
      <c r="J2083" s="315"/>
      <c r="K2083" s="315"/>
      <c r="L2083" s="315"/>
      <c r="M2083" s="315"/>
      <c r="N2083" s="315"/>
      <c r="O2083" s="316"/>
      <c r="P2083" s="312">
        <f t="shared" si="258"/>
        <v>0</v>
      </c>
      <c r="Q2083" s="294"/>
      <c r="R2083" s="488"/>
      <c r="S2083" s="488"/>
    </row>
    <row r="2084" spans="2:20" ht="18.75" customHeight="1">
      <c r="B2084" s="292"/>
      <c r="C2084" s="313" t="s">
        <v>211</v>
      </c>
      <c r="D2084" s="315"/>
      <c r="E2084" s="315"/>
      <c r="F2084" s="315"/>
      <c r="G2084" s="315"/>
      <c r="H2084" s="315"/>
      <c r="I2084" s="315"/>
      <c r="J2084" s="315"/>
      <c r="K2084" s="315"/>
      <c r="L2084" s="315"/>
      <c r="M2084" s="315"/>
      <c r="N2084" s="315"/>
      <c r="O2084" s="316"/>
      <c r="P2084" s="312">
        <f t="shared" si="258"/>
        <v>0</v>
      </c>
      <c r="Q2084" s="294"/>
      <c r="R2084" s="488"/>
      <c r="S2084" s="488"/>
    </row>
    <row r="2085" spans="2:20" ht="18.75" customHeight="1">
      <c r="B2085" s="292"/>
      <c r="C2085" s="313" t="s">
        <v>212</v>
      </c>
      <c r="D2085" s="315"/>
      <c r="E2085" s="315"/>
      <c r="F2085" s="315"/>
      <c r="G2085" s="315"/>
      <c r="H2085" s="315"/>
      <c r="I2085" s="315"/>
      <c r="J2085" s="315"/>
      <c r="K2085" s="315"/>
      <c r="L2085" s="315"/>
      <c r="M2085" s="315"/>
      <c r="N2085" s="315"/>
      <c r="O2085" s="316"/>
      <c r="P2085" s="312">
        <f t="shared" si="258"/>
        <v>0</v>
      </c>
      <c r="Q2085" s="294"/>
      <c r="R2085" s="488"/>
      <c r="S2085" s="488"/>
    </row>
    <row r="2086" spans="2:20" ht="18.75" customHeight="1">
      <c r="B2086" s="292"/>
      <c r="C2086" s="317" t="s">
        <v>224</v>
      </c>
      <c r="D2086" s="318"/>
      <c r="E2086" s="318"/>
      <c r="F2086" s="318"/>
      <c r="G2086" s="318"/>
      <c r="H2086" s="318"/>
      <c r="I2086" s="318"/>
      <c r="J2086" s="318"/>
      <c r="K2086" s="318"/>
      <c r="L2086" s="318"/>
      <c r="M2086" s="318"/>
      <c r="N2086" s="318"/>
      <c r="O2086" s="319"/>
      <c r="P2086" s="320">
        <f t="shared" si="258"/>
        <v>0</v>
      </c>
      <c r="Q2086" s="294"/>
      <c r="R2086" s="489"/>
      <c r="S2086" s="489"/>
    </row>
    <row r="2087" spans="2:20" ht="18.75" customHeight="1">
      <c r="B2087" s="292"/>
      <c r="C2087" s="321" t="s">
        <v>216</v>
      </c>
      <c r="D2087" s="322">
        <f>SUBTOTAL(9,D2077:D2086)</f>
        <v>0</v>
      </c>
      <c r="E2087" s="322">
        <f t="shared" ref="E2087:O2087" si="259">SUBTOTAL(9,E2077:E2086)</f>
        <v>0</v>
      </c>
      <c r="F2087" s="322">
        <f t="shared" si="259"/>
        <v>0</v>
      </c>
      <c r="G2087" s="322">
        <f t="shared" si="259"/>
        <v>0</v>
      </c>
      <c r="H2087" s="322">
        <f t="shared" si="259"/>
        <v>0</v>
      </c>
      <c r="I2087" s="322">
        <f t="shared" si="259"/>
        <v>0</v>
      </c>
      <c r="J2087" s="322">
        <f t="shared" si="259"/>
        <v>0</v>
      </c>
      <c r="K2087" s="322">
        <f t="shared" si="259"/>
        <v>0</v>
      </c>
      <c r="L2087" s="322">
        <f t="shared" si="259"/>
        <v>0</v>
      </c>
      <c r="M2087" s="322">
        <f t="shared" si="259"/>
        <v>0</v>
      </c>
      <c r="N2087" s="322">
        <f t="shared" si="259"/>
        <v>0</v>
      </c>
      <c r="O2087" s="323">
        <f t="shared" si="259"/>
        <v>0</v>
      </c>
      <c r="P2087" s="324">
        <f t="shared" si="258"/>
        <v>0</v>
      </c>
      <c r="Q2087" s="294"/>
      <c r="R2087" s="490"/>
      <c r="S2087" s="490"/>
    </row>
    <row r="2088" spans="2:20" ht="6" customHeight="1">
      <c r="B2088" s="292"/>
      <c r="C2088" s="294"/>
      <c r="D2088" s="294"/>
      <c r="E2088" s="294"/>
      <c r="F2088" s="294"/>
      <c r="G2088" s="294"/>
      <c r="H2088" s="294"/>
      <c r="I2088" s="294"/>
      <c r="J2088" s="294"/>
      <c r="K2088" s="294"/>
      <c r="L2088" s="294"/>
      <c r="M2088" s="294"/>
      <c r="N2088" s="294"/>
      <c r="O2088" s="294"/>
      <c r="P2088" s="294"/>
      <c r="Q2088" s="294"/>
      <c r="R2088" s="325"/>
      <c r="S2088" s="325"/>
    </row>
    <row r="2089" spans="2:20" ht="18.75" customHeight="1">
      <c r="B2089" s="326"/>
      <c r="C2089" s="313" t="s">
        <v>217</v>
      </c>
      <c r="D2089" s="327"/>
      <c r="E2089" s="327"/>
      <c r="F2089" s="327"/>
      <c r="G2089" s="327"/>
      <c r="H2089" s="327"/>
      <c r="I2089" s="327"/>
      <c r="J2089" s="327"/>
      <c r="K2089" s="327"/>
      <c r="L2089" s="327"/>
      <c r="M2089" s="327"/>
      <c r="N2089" s="327"/>
      <c r="O2089" s="328"/>
      <c r="P2089" s="329">
        <f t="shared" ref="P2089:P2090" si="260">SUM(D2089:O2089)</f>
        <v>0</v>
      </c>
      <c r="Q2089" s="294"/>
      <c r="R2089" s="488"/>
      <c r="S2089" s="488"/>
    </row>
    <row r="2090" spans="2:20" ht="18.75" customHeight="1">
      <c r="B2090" s="326"/>
      <c r="C2090" s="313" t="s">
        <v>218</v>
      </c>
      <c r="D2090" s="327"/>
      <c r="E2090" s="327"/>
      <c r="F2090" s="327"/>
      <c r="G2090" s="327"/>
      <c r="H2090" s="327"/>
      <c r="I2090" s="327"/>
      <c r="J2090" s="327"/>
      <c r="K2090" s="327"/>
      <c r="L2090" s="327"/>
      <c r="M2090" s="327"/>
      <c r="N2090" s="330"/>
      <c r="O2090" s="331"/>
      <c r="P2090" s="332">
        <f t="shared" si="260"/>
        <v>0</v>
      </c>
      <c r="Q2090" s="294"/>
      <c r="R2090" s="489"/>
      <c r="S2090" s="489"/>
    </row>
    <row r="2091" spans="2:20" s="308" customFormat="1" ht="18.75" customHeight="1">
      <c r="B2091" s="301"/>
      <c r="C2091" s="333"/>
      <c r="D2091" s="334"/>
      <c r="E2091" s="334"/>
      <c r="F2091" s="334"/>
      <c r="G2091" s="334"/>
      <c r="H2091" s="334"/>
      <c r="I2091" s="334"/>
      <c r="J2091" s="334"/>
      <c r="K2091" s="334"/>
      <c r="L2091" s="334"/>
      <c r="M2091" s="334"/>
      <c r="N2091" s="491" t="s">
        <v>219</v>
      </c>
      <c r="O2091" s="491"/>
      <c r="P2091" s="335">
        <f>ROUND(IF(P2089*P2090=0,0,P2087/P2089*P2090),2)</f>
        <v>0</v>
      </c>
      <c r="Q2091" s="306"/>
      <c r="R2091" s="492"/>
      <c r="S2091" s="492"/>
      <c r="T2091" s="307"/>
    </row>
    <row r="2092" spans="2:20" ht="30" customHeight="1">
      <c r="C2092" s="294"/>
      <c r="D2092" s="294"/>
      <c r="E2092" s="294"/>
      <c r="F2092" s="294"/>
      <c r="G2092" s="294"/>
      <c r="H2092" s="294"/>
      <c r="I2092" s="294"/>
      <c r="J2092" s="294"/>
      <c r="K2092" s="294"/>
      <c r="L2092" s="294"/>
      <c r="M2092" s="294"/>
      <c r="N2092" s="294"/>
      <c r="O2092" s="294"/>
      <c r="P2092" s="294"/>
      <c r="Q2092" s="294"/>
      <c r="R2092" s="294"/>
      <c r="S2092" s="294"/>
    </row>
    <row r="2093" spans="2:20" ht="18.75" customHeight="1">
      <c r="B2093" s="292"/>
      <c r="C2093" s="293" t="s">
        <v>183</v>
      </c>
      <c r="D2093" s="495"/>
      <c r="E2093" s="495"/>
      <c r="F2093" s="495"/>
      <c r="G2093" s="495"/>
      <c r="H2093" s="495"/>
      <c r="I2093" s="495"/>
      <c r="J2093" s="294"/>
      <c r="K2093" s="294"/>
      <c r="L2093" s="295"/>
      <c r="M2093" s="294"/>
      <c r="N2093" s="294"/>
      <c r="O2093" s="294"/>
      <c r="P2093" s="296"/>
      <c r="Q2093" s="294"/>
      <c r="R2093" s="296"/>
      <c r="S2093" s="296"/>
    </row>
    <row r="2094" spans="2:20" ht="18.75" customHeight="1">
      <c r="B2094" s="292"/>
      <c r="C2094" s="297" t="s">
        <v>184</v>
      </c>
      <c r="D2094" s="488"/>
      <c r="E2094" s="488"/>
      <c r="F2094" s="488"/>
      <c r="G2094" s="488"/>
      <c r="H2094" s="488"/>
      <c r="I2094" s="488"/>
      <c r="J2094" s="294"/>
      <c r="K2094" s="291"/>
      <c r="L2094" s="291"/>
      <c r="M2094" s="291"/>
      <c r="N2094" s="291"/>
      <c r="O2094" s="291"/>
      <c r="P2094" s="291"/>
      <c r="Q2094" s="294"/>
      <c r="R2094" s="496" t="s">
        <v>185</v>
      </c>
      <c r="S2094" s="496"/>
    </row>
    <row r="2095" spans="2:20" ht="18.75" customHeight="1">
      <c r="B2095" s="292"/>
      <c r="C2095" s="297" t="s">
        <v>8</v>
      </c>
      <c r="D2095" s="488"/>
      <c r="E2095" s="488"/>
      <c r="F2095" s="488"/>
      <c r="G2095" s="488"/>
      <c r="H2095" s="488"/>
      <c r="I2095" s="488"/>
      <c r="J2095" s="294"/>
      <c r="K2095" s="291"/>
      <c r="L2095" s="291"/>
      <c r="M2095" s="291"/>
      <c r="N2095" s="291"/>
      <c r="O2095" s="291"/>
      <c r="P2095" s="291"/>
      <c r="Q2095" s="294"/>
      <c r="R2095" s="298" t="s">
        <v>189</v>
      </c>
      <c r="S2095" s="299"/>
    </row>
    <row r="2096" spans="2:20" ht="18.75" customHeight="1">
      <c r="B2096" s="292"/>
      <c r="C2096" s="300" t="s">
        <v>172</v>
      </c>
      <c r="D2096" s="488"/>
      <c r="E2096" s="488"/>
      <c r="F2096" s="488"/>
      <c r="G2096" s="488"/>
      <c r="H2096" s="488"/>
      <c r="I2096" s="488"/>
      <c r="J2096" s="294"/>
      <c r="K2096" s="291"/>
      <c r="L2096" s="291"/>
      <c r="M2096" s="291"/>
      <c r="N2096" s="291"/>
      <c r="O2096" s="291"/>
      <c r="P2096" s="291"/>
      <c r="Q2096" s="294"/>
      <c r="R2096" s="298" t="s">
        <v>191</v>
      </c>
      <c r="S2096" s="299"/>
    </row>
    <row r="2097" spans="2:24" ht="18.75" customHeight="1">
      <c r="B2097" s="292"/>
      <c r="C2097" s="300" t="s">
        <v>193</v>
      </c>
      <c r="D2097" s="493"/>
      <c r="E2097" s="493"/>
      <c r="F2097" s="493"/>
      <c r="G2097" s="493"/>
      <c r="H2097" s="493"/>
      <c r="I2097" s="493"/>
      <c r="J2097" s="294"/>
      <c r="K2097" s="294"/>
      <c r="L2097" s="295"/>
      <c r="M2097" s="294"/>
      <c r="N2097" s="294"/>
      <c r="O2097" s="294"/>
      <c r="P2097" s="296"/>
      <c r="Q2097" s="294"/>
      <c r="R2097" s="298" t="s">
        <v>221</v>
      </c>
      <c r="S2097" s="299"/>
    </row>
    <row r="2098" spans="2:24" ht="12" customHeight="1">
      <c r="B2098" s="292"/>
      <c r="C2098" s="294"/>
      <c r="D2098" s="294"/>
      <c r="E2098" s="294"/>
      <c r="F2098" s="294"/>
      <c r="G2098" s="294"/>
      <c r="H2098" s="294"/>
      <c r="I2098" s="294"/>
      <c r="J2098" s="294"/>
      <c r="K2098" s="294"/>
      <c r="L2098" s="294"/>
      <c r="M2098" s="294"/>
      <c r="N2098" s="294"/>
      <c r="O2098" s="294"/>
      <c r="P2098" s="294"/>
      <c r="Q2098" s="294"/>
      <c r="R2098" s="294"/>
      <c r="S2098" s="294"/>
    </row>
    <row r="2099" spans="2:24" s="308" customFormat="1" ht="18.75" customHeight="1">
      <c r="B2099" s="301"/>
      <c r="C2099" s="302" t="s">
        <v>187</v>
      </c>
      <c r="D2099" s="303"/>
      <c r="E2099" s="303"/>
      <c r="F2099" s="303"/>
      <c r="G2099" s="303"/>
      <c r="H2099" s="303"/>
      <c r="I2099" s="303"/>
      <c r="J2099" s="303"/>
      <c r="K2099" s="303"/>
      <c r="L2099" s="303"/>
      <c r="M2099" s="303"/>
      <c r="N2099" s="303"/>
      <c r="O2099" s="304"/>
      <c r="P2099" s="305" t="s">
        <v>188</v>
      </c>
      <c r="Q2099" s="306"/>
      <c r="R2099" s="494" t="s">
        <v>194</v>
      </c>
      <c r="S2099" s="494"/>
      <c r="T2099" s="307"/>
      <c r="V2099" s="288"/>
      <c r="W2099" s="288"/>
      <c r="X2099" s="288"/>
    </row>
    <row r="2100" spans="2:24" ht="6" customHeight="1">
      <c r="B2100" s="292"/>
      <c r="C2100" s="294"/>
      <c r="D2100" s="294"/>
      <c r="E2100" s="294"/>
      <c r="F2100" s="294"/>
      <c r="G2100" s="294"/>
      <c r="H2100" s="294"/>
      <c r="I2100" s="294"/>
      <c r="J2100" s="294"/>
      <c r="K2100" s="294"/>
      <c r="L2100" s="294"/>
      <c r="M2100" s="294"/>
      <c r="N2100" s="294"/>
      <c r="O2100" s="294"/>
      <c r="P2100" s="294"/>
      <c r="Q2100" s="294"/>
      <c r="R2100" s="294"/>
      <c r="S2100" s="294"/>
    </row>
    <row r="2101" spans="2:24" ht="18.75" customHeight="1">
      <c r="B2101" s="292"/>
      <c r="C2101" s="309" t="s">
        <v>222</v>
      </c>
      <c r="D2101" s="310"/>
      <c r="E2101" s="310"/>
      <c r="F2101" s="310"/>
      <c r="G2101" s="310"/>
      <c r="H2101" s="310"/>
      <c r="I2101" s="310"/>
      <c r="J2101" s="310"/>
      <c r="K2101" s="310"/>
      <c r="L2101" s="310"/>
      <c r="M2101" s="310"/>
      <c r="N2101" s="310"/>
      <c r="O2101" s="311"/>
      <c r="P2101" s="312">
        <f>SUM(D2101:O2101)</f>
        <v>0</v>
      </c>
      <c r="Q2101" s="294"/>
      <c r="R2101" s="488"/>
      <c r="S2101" s="488"/>
    </row>
    <row r="2102" spans="2:24" ht="18.75" customHeight="1">
      <c r="B2102" s="292"/>
      <c r="C2102" s="313" t="s">
        <v>196</v>
      </c>
      <c r="D2102" s="155"/>
      <c r="E2102" s="155"/>
      <c r="F2102" s="155"/>
      <c r="G2102" s="155"/>
      <c r="H2102" s="155"/>
      <c r="I2102" s="155"/>
      <c r="J2102" s="155"/>
      <c r="K2102" s="155"/>
      <c r="L2102" s="155"/>
      <c r="M2102" s="155"/>
      <c r="N2102" s="155"/>
      <c r="O2102" s="156"/>
      <c r="P2102" s="312">
        <f t="shared" ref="P2102:P2111" si="261">SUM(D2102:O2102)</f>
        <v>0</v>
      </c>
      <c r="Q2102" s="294"/>
      <c r="R2102" s="488"/>
      <c r="S2102" s="488"/>
    </row>
    <row r="2103" spans="2:24" ht="18.75" customHeight="1">
      <c r="B2103" s="292"/>
      <c r="C2103" s="314" t="s">
        <v>223</v>
      </c>
      <c r="D2103" s="310"/>
      <c r="E2103" s="310"/>
      <c r="F2103" s="310"/>
      <c r="G2103" s="310"/>
      <c r="H2103" s="310"/>
      <c r="I2103" s="310"/>
      <c r="J2103" s="310"/>
      <c r="K2103" s="310"/>
      <c r="L2103" s="310"/>
      <c r="M2103" s="310"/>
      <c r="N2103" s="310"/>
      <c r="O2103" s="311"/>
      <c r="P2103" s="312">
        <f t="shared" si="261"/>
        <v>0</v>
      </c>
      <c r="Q2103" s="294"/>
      <c r="R2103" s="488"/>
      <c r="S2103" s="488"/>
    </row>
    <row r="2104" spans="2:24" ht="18.75" customHeight="1">
      <c r="B2104" s="292"/>
      <c r="C2104" s="313" t="s">
        <v>206</v>
      </c>
      <c r="D2104" s="315"/>
      <c r="E2104" s="315"/>
      <c r="F2104" s="315"/>
      <c r="G2104" s="315"/>
      <c r="H2104" s="315"/>
      <c r="I2104" s="315"/>
      <c r="J2104" s="315"/>
      <c r="K2104" s="315"/>
      <c r="L2104" s="315"/>
      <c r="M2104" s="315"/>
      <c r="N2104" s="315"/>
      <c r="O2104" s="316"/>
      <c r="P2104" s="312">
        <f t="shared" si="261"/>
        <v>0</v>
      </c>
      <c r="Q2104" s="294"/>
      <c r="R2104" s="488"/>
      <c r="S2104" s="488"/>
    </row>
    <row r="2105" spans="2:24" ht="18.75" customHeight="1">
      <c r="B2105" s="292"/>
      <c r="C2105" s="313" t="s">
        <v>207</v>
      </c>
      <c r="D2105" s="315"/>
      <c r="E2105" s="315"/>
      <c r="F2105" s="315"/>
      <c r="G2105" s="315"/>
      <c r="H2105" s="315"/>
      <c r="I2105" s="315"/>
      <c r="J2105" s="315"/>
      <c r="K2105" s="315"/>
      <c r="L2105" s="315"/>
      <c r="M2105" s="315"/>
      <c r="N2105" s="315"/>
      <c r="O2105" s="316"/>
      <c r="P2105" s="312">
        <f t="shared" si="261"/>
        <v>0</v>
      </c>
      <c r="Q2105" s="294"/>
      <c r="R2105" s="488"/>
      <c r="S2105" s="488"/>
    </row>
    <row r="2106" spans="2:24" ht="18.75" customHeight="1">
      <c r="B2106" s="292"/>
      <c r="C2106" s="313" t="s">
        <v>209</v>
      </c>
      <c r="D2106" s="315"/>
      <c r="E2106" s="315"/>
      <c r="F2106" s="315"/>
      <c r="G2106" s="315"/>
      <c r="H2106" s="315"/>
      <c r="I2106" s="315"/>
      <c r="J2106" s="315"/>
      <c r="K2106" s="315"/>
      <c r="L2106" s="315"/>
      <c r="M2106" s="315"/>
      <c r="N2106" s="315"/>
      <c r="O2106" s="316"/>
      <c r="P2106" s="312">
        <f t="shared" si="261"/>
        <v>0</v>
      </c>
      <c r="Q2106" s="294"/>
      <c r="R2106" s="488"/>
      <c r="S2106" s="488"/>
    </row>
    <row r="2107" spans="2:24" ht="18.75" customHeight="1">
      <c r="B2107" s="292"/>
      <c r="C2107" s="313" t="s">
        <v>210</v>
      </c>
      <c r="D2107" s="315"/>
      <c r="E2107" s="315"/>
      <c r="F2107" s="315"/>
      <c r="G2107" s="315"/>
      <c r="H2107" s="315"/>
      <c r="I2107" s="315"/>
      <c r="J2107" s="315"/>
      <c r="K2107" s="315"/>
      <c r="L2107" s="315"/>
      <c r="M2107" s="315"/>
      <c r="N2107" s="315"/>
      <c r="O2107" s="316"/>
      <c r="P2107" s="312">
        <f t="shared" si="261"/>
        <v>0</v>
      </c>
      <c r="Q2107" s="294"/>
      <c r="R2107" s="488"/>
      <c r="S2107" s="488"/>
    </row>
    <row r="2108" spans="2:24" ht="18.75" customHeight="1">
      <c r="B2108" s="292"/>
      <c r="C2108" s="313" t="s">
        <v>211</v>
      </c>
      <c r="D2108" s="315"/>
      <c r="E2108" s="315"/>
      <c r="F2108" s="315"/>
      <c r="G2108" s="315"/>
      <c r="H2108" s="315"/>
      <c r="I2108" s="315"/>
      <c r="J2108" s="315"/>
      <c r="K2108" s="315"/>
      <c r="L2108" s="315"/>
      <c r="M2108" s="315"/>
      <c r="N2108" s="315"/>
      <c r="O2108" s="316"/>
      <c r="P2108" s="312">
        <f t="shared" si="261"/>
        <v>0</v>
      </c>
      <c r="Q2108" s="294"/>
      <c r="R2108" s="488"/>
      <c r="S2108" s="488"/>
    </row>
    <row r="2109" spans="2:24" ht="18.75" customHeight="1">
      <c r="B2109" s="292"/>
      <c r="C2109" s="313" t="s">
        <v>212</v>
      </c>
      <c r="D2109" s="315"/>
      <c r="E2109" s="315"/>
      <c r="F2109" s="315"/>
      <c r="G2109" s="315"/>
      <c r="H2109" s="315"/>
      <c r="I2109" s="315"/>
      <c r="J2109" s="315"/>
      <c r="K2109" s="315"/>
      <c r="L2109" s="315"/>
      <c r="M2109" s="315"/>
      <c r="N2109" s="315"/>
      <c r="O2109" s="316"/>
      <c r="P2109" s="312">
        <f t="shared" si="261"/>
        <v>0</v>
      </c>
      <c r="Q2109" s="294"/>
      <c r="R2109" s="488"/>
      <c r="S2109" s="488"/>
    </row>
    <row r="2110" spans="2:24" ht="18.75" customHeight="1">
      <c r="B2110" s="292"/>
      <c r="C2110" s="317" t="s">
        <v>224</v>
      </c>
      <c r="D2110" s="318"/>
      <c r="E2110" s="318"/>
      <c r="F2110" s="318"/>
      <c r="G2110" s="318"/>
      <c r="H2110" s="318"/>
      <c r="I2110" s="318"/>
      <c r="J2110" s="318"/>
      <c r="K2110" s="318"/>
      <c r="L2110" s="318"/>
      <c r="M2110" s="318"/>
      <c r="N2110" s="318"/>
      <c r="O2110" s="319"/>
      <c r="P2110" s="320">
        <f t="shared" si="261"/>
        <v>0</v>
      </c>
      <c r="Q2110" s="294"/>
      <c r="R2110" s="489"/>
      <c r="S2110" s="489"/>
    </row>
    <row r="2111" spans="2:24" ht="18.75" customHeight="1">
      <c r="B2111" s="292"/>
      <c r="C2111" s="321" t="s">
        <v>216</v>
      </c>
      <c r="D2111" s="322">
        <f>SUBTOTAL(9,D2101:D2110)</f>
        <v>0</v>
      </c>
      <c r="E2111" s="322">
        <f t="shared" ref="E2111:O2111" si="262">SUBTOTAL(9,E2101:E2110)</f>
        <v>0</v>
      </c>
      <c r="F2111" s="322">
        <f t="shared" si="262"/>
        <v>0</v>
      </c>
      <c r="G2111" s="322">
        <f t="shared" si="262"/>
        <v>0</v>
      </c>
      <c r="H2111" s="322">
        <f t="shared" si="262"/>
        <v>0</v>
      </c>
      <c r="I2111" s="322">
        <f t="shared" si="262"/>
        <v>0</v>
      </c>
      <c r="J2111" s="322">
        <f t="shared" si="262"/>
        <v>0</v>
      </c>
      <c r="K2111" s="322">
        <f t="shared" si="262"/>
        <v>0</v>
      </c>
      <c r="L2111" s="322">
        <f t="shared" si="262"/>
        <v>0</v>
      </c>
      <c r="M2111" s="322">
        <f t="shared" si="262"/>
        <v>0</v>
      </c>
      <c r="N2111" s="322">
        <f t="shared" si="262"/>
        <v>0</v>
      </c>
      <c r="O2111" s="323">
        <f t="shared" si="262"/>
        <v>0</v>
      </c>
      <c r="P2111" s="324">
        <f t="shared" si="261"/>
        <v>0</v>
      </c>
      <c r="Q2111" s="294"/>
      <c r="R2111" s="490"/>
      <c r="S2111" s="490"/>
    </row>
    <row r="2112" spans="2:24" ht="6" customHeight="1">
      <c r="B2112" s="292"/>
      <c r="C2112" s="294"/>
      <c r="D2112" s="294"/>
      <c r="E2112" s="294"/>
      <c r="F2112" s="294"/>
      <c r="G2112" s="294"/>
      <c r="H2112" s="294"/>
      <c r="I2112" s="294"/>
      <c r="J2112" s="294"/>
      <c r="K2112" s="294"/>
      <c r="L2112" s="294"/>
      <c r="M2112" s="294"/>
      <c r="N2112" s="294"/>
      <c r="O2112" s="294"/>
      <c r="P2112" s="294"/>
      <c r="Q2112" s="294"/>
      <c r="R2112" s="325"/>
      <c r="S2112" s="325"/>
    </row>
    <row r="2113" spans="2:24" ht="18.75" customHeight="1">
      <c r="B2113" s="326"/>
      <c r="C2113" s="313" t="s">
        <v>217</v>
      </c>
      <c r="D2113" s="327"/>
      <c r="E2113" s="327"/>
      <c r="F2113" s="327"/>
      <c r="G2113" s="327"/>
      <c r="H2113" s="327"/>
      <c r="I2113" s="327"/>
      <c r="J2113" s="327"/>
      <c r="K2113" s="327"/>
      <c r="L2113" s="327"/>
      <c r="M2113" s="327"/>
      <c r="N2113" s="327"/>
      <c r="O2113" s="328"/>
      <c r="P2113" s="329">
        <f t="shared" ref="P2113:P2114" si="263">SUM(D2113:O2113)</f>
        <v>0</v>
      </c>
      <c r="Q2113" s="294"/>
      <c r="R2113" s="488"/>
      <c r="S2113" s="488"/>
    </row>
    <row r="2114" spans="2:24" ht="18.75" customHeight="1">
      <c r="B2114" s="326"/>
      <c r="C2114" s="313" t="s">
        <v>218</v>
      </c>
      <c r="D2114" s="327"/>
      <c r="E2114" s="327"/>
      <c r="F2114" s="327"/>
      <c r="G2114" s="327"/>
      <c r="H2114" s="327"/>
      <c r="I2114" s="327"/>
      <c r="J2114" s="327"/>
      <c r="K2114" s="327"/>
      <c r="L2114" s="327"/>
      <c r="M2114" s="327"/>
      <c r="N2114" s="330"/>
      <c r="O2114" s="331"/>
      <c r="P2114" s="332">
        <f t="shared" si="263"/>
        <v>0</v>
      </c>
      <c r="Q2114" s="294"/>
      <c r="R2114" s="489"/>
      <c r="S2114" s="489"/>
    </row>
    <row r="2115" spans="2:24" s="308" customFormat="1" ht="18.75" customHeight="1">
      <c r="B2115" s="301"/>
      <c r="C2115" s="333"/>
      <c r="D2115" s="334"/>
      <c r="E2115" s="334"/>
      <c r="F2115" s="334"/>
      <c r="G2115" s="334"/>
      <c r="H2115" s="334"/>
      <c r="I2115" s="334"/>
      <c r="J2115" s="334"/>
      <c r="K2115" s="334"/>
      <c r="L2115" s="334"/>
      <c r="M2115" s="334"/>
      <c r="N2115" s="491" t="s">
        <v>219</v>
      </c>
      <c r="O2115" s="491"/>
      <c r="P2115" s="335">
        <f>ROUND(IF(P2113*P2114=0,0,P2111/P2113*P2114),2)</f>
        <v>0</v>
      </c>
      <c r="Q2115" s="306"/>
      <c r="R2115" s="492"/>
      <c r="S2115" s="492"/>
      <c r="T2115" s="307"/>
    </row>
    <row r="2116" spans="2:24" ht="30" customHeight="1">
      <c r="C2116" s="294"/>
      <c r="D2116" s="294"/>
      <c r="E2116" s="294"/>
      <c r="F2116" s="294"/>
      <c r="G2116" s="294"/>
      <c r="H2116" s="294"/>
      <c r="I2116" s="294"/>
      <c r="J2116" s="294"/>
      <c r="K2116" s="294"/>
      <c r="L2116" s="294"/>
      <c r="M2116" s="294"/>
      <c r="N2116" s="294"/>
      <c r="O2116" s="294"/>
      <c r="P2116" s="294"/>
      <c r="Q2116" s="294"/>
      <c r="R2116" s="294"/>
      <c r="S2116" s="294"/>
    </row>
    <row r="2117" spans="2:24" ht="18.75" customHeight="1">
      <c r="B2117" s="292"/>
      <c r="C2117" s="293" t="s">
        <v>183</v>
      </c>
      <c r="D2117" s="495"/>
      <c r="E2117" s="495"/>
      <c r="F2117" s="495"/>
      <c r="G2117" s="495"/>
      <c r="H2117" s="495"/>
      <c r="I2117" s="495"/>
      <c r="J2117" s="294"/>
      <c r="K2117" s="294"/>
      <c r="L2117" s="295"/>
      <c r="M2117" s="294"/>
      <c r="N2117" s="294"/>
      <c r="O2117" s="294"/>
      <c r="P2117" s="296"/>
      <c r="Q2117" s="294"/>
      <c r="R2117" s="296"/>
      <c r="S2117" s="296"/>
    </row>
    <row r="2118" spans="2:24" ht="18.75" customHeight="1">
      <c r="B2118" s="292"/>
      <c r="C2118" s="297" t="s">
        <v>184</v>
      </c>
      <c r="D2118" s="488"/>
      <c r="E2118" s="488"/>
      <c r="F2118" s="488"/>
      <c r="G2118" s="488"/>
      <c r="H2118" s="488"/>
      <c r="I2118" s="488"/>
      <c r="J2118" s="294"/>
      <c r="K2118" s="291"/>
      <c r="L2118" s="291"/>
      <c r="M2118" s="291"/>
      <c r="N2118" s="291"/>
      <c r="O2118" s="291"/>
      <c r="P2118" s="291"/>
      <c r="Q2118" s="294"/>
      <c r="R2118" s="496" t="s">
        <v>185</v>
      </c>
      <c r="S2118" s="496"/>
    </row>
    <row r="2119" spans="2:24" ht="18.75" customHeight="1">
      <c r="B2119" s="292"/>
      <c r="C2119" s="297" t="s">
        <v>8</v>
      </c>
      <c r="D2119" s="488"/>
      <c r="E2119" s="488"/>
      <c r="F2119" s="488"/>
      <c r="G2119" s="488"/>
      <c r="H2119" s="488"/>
      <c r="I2119" s="488"/>
      <c r="J2119" s="294"/>
      <c r="K2119" s="291"/>
      <c r="L2119" s="291"/>
      <c r="M2119" s="291"/>
      <c r="N2119" s="291"/>
      <c r="O2119" s="291"/>
      <c r="P2119" s="291"/>
      <c r="Q2119" s="294"/>
      <c r="R2119" s="298" t="s">
        <v>189</v>
      </c>
      <c r="S2119" s="299"/>
    </row>
    <row r="2120" spans="2:24" ht="18.75" customHeight="1">
      <c r="B2120" s="292"/>
      <c r="C2120" s="300" t="s">
        <v>172</v>
      </c>
      <c r="D2120" s="488"/>
      <c r="E2120" s="488"/>
      <c r="F2120" s="488"/>
      <c r="G2120" s="488"/>
      <c r="H2120" s="488"/>
      <c r="I2120" s="488"/>
      <c r="J2120" s="294"/>
      <c r="K2120" s="291"/>
      <c r="L2120" s="291"/>
      <c r="M2120" s="291"/>
      <c r="N2120" s="291"/>
      <c r="O2120" s="291"/>
      <c r="P2120" s="291"/>
      <c r="Q2120" s="294"/>
      <c r="R2120" s="298" t="s">
        <v>191</v>
      </c>
      <c r="S2120" s="299"/>
    </row>
    <row r="2121" spans="2:24" ht="18.75" customHeight="1">
      <c r="B2121" s="292"/>
      <c r="C2121" s="300" t="s">
        <v>193</v>
      </c>
      <c r="D2121" s="493"/>
      <c r="E2121" s="493"/>
      <c r="F2121" s="493"/>
      <c r="G2121" s="493"/>
      <c r="H2121" s="493"/>
      <c r="I2121" s="493"/>
      <c r="J2121" s="294"/>
      <c r="K2121" s="294"/>
      <c r="L2121" s="295"/>
      <c r="M2121" s="294"/>
      <c r="N2121" s="294"/>
      <c r="O2121" s="294"/>
      <c r="P2121" s="296"/>
      <c r="Q2121" s="294"/>
      <c r="R2121" s="298" t="s">
        <v>221</v>
      </c>
      <c r="S2121" s="299"/>
    </row>
    <row r="2122" spans="2:24" ht="12" customHeight="1">
      <c r="B2122" s="292"/>
      <c r="C2122" s="294"/>
      <c r="D2122" s="294"/>
      <c r="E2122" s="294"/>
      <c r="F2122" s="294"/>
      <c r="G2122" s="294"/>
      <c r="H2122" s="294"/>
      <c r="I2122" s="294"/>
      <c r="J2122" s="294"/>
      <c r="K2122" s="294"/>
      <c r="L2122" s="294"/>
      <c r="M2122" s="294"/>
      <c r="N2122" s="294"/>
      <c r="O2122" s="294"/>
      <c r="P2122" s="294"/>
      <c r="Q2122" s="294"/>
      <c r="R2122" s="294"/>
      <c r="S2122" s="294"/>
    </row>
    <row r="2123" spans="2:24" s="308" customFormat="1" ht="18.75" customHeight="1">
      <c r="B2123" s="301"/>
      <c r="C2123" s="302" t="s">
        <v>187</v>
      </c>
      <c r="D2123" s="303"/>
      <c r="E2123" s="303"/>
      <c r="F2123" s="303"/>
      <c r="G2123" s="303"/>
      <c r="H2123" s="303"/>
      <c r="I2123" s="303"/>
      <c r="J2123" s="303"/>
      <c r="K2123" s="303"/>
      <c r="L2123" s="303"/>
      <c r="M2123" s="303"/>
      <c r="N2123" s="303"/>
      <c r="O2123" s="304"/>
      <c r="P2123" s="305" t="s">
        <v>188</v>
      </c>
      <c r="Q2123" s="306"/>
      <c r="R2123" s="494" t="s">
        <v>194</v>
      </c>
      <c r="S2123" s="494"/>
      <c r="T2123" s="307"/>
      <c r="V2123" s="288"/>
      <c r="W2123" s="288"/>
      <c r="X2123" s="288"/>
    </row>
    <row r="2124" spans="2:24" ht="6" customHeight="1">
      <c r="B2124" s="292"/>
      <c r="C2124" s="294"/>
      <c r="D2124" s="294"/>
      <c r="E2124" s="294"/>
      <c r="F2124" s="294"/>
      <c r="G2124" s="294"/>
      <c r="H2124" s="294"/>
      <c r="I2124" s="294"/>
      <c r="J2124" s="294"/>
      <c r="K2124" s="294"/>
      <c r="L2124" s="294"/>
      <c r="M2124" s="294"/>
      <c r="N2124" s="294"/>
      <c r="O2124" s="294"/>
      <c r="P2124" s="294"/>
      <c r="Q2124" s="294"/>
      <c r="R2124" s="294"/>
      <c r="S2124" s="294"/>
    </row>
    <row r="2125" spans="2:24" ht="18.75" customHeight="1">
      <c r="B2125" s="292"/>
      <c r="C2125" s="309" t="s">
        <v>222</v>
      </c>
      <c r="D2125" s="310"/>
      <c r="E2125" s="310"/>
      <c r="F2125" s="310"/>
      <c r="G2125" s="310"/>
      <c r="H2125" s="310"/>
      <c r="I2125" s="310"/>
      <c r="J2125" s="310"/>
      <c r="K2125" s="310"/>
      <c r="L2125" s="310"/>
      <c r="M2125" s="310"/>
      <c r="N2125" s="310"/>
      <c r="O2125" s="311"/>
      <c r="P2125" s="312">
        <f>SUM(D2125:O2125)</f>
        <v>0</v>
      </c>
      <c r="Q2125" s="294"/>
      <c r="R2125" s="488"/>
      <c r="S2125" s="488"/>
    </row>
    <row r="2126" spans="2:24" ht="18.75" customHeight="1">
      <c r="B2126" s="292"/>
      <c r="C2126" s="313" t="s">
        <v>196</v>
      </c>
      <c r="D2126" s="155"/>
      <c r="E2126" s="155"/>
      <c r="F2126" s="155"/>
      <c r="G2126" s="155"/>
      <c r="H2126" s="155"/>
      <c r="I2126" s="155"/>
      <c r="J2126" s="155"/>
      <c r="K2126" s="155"/>
      <c r="L2126" s="155"/>
      <c r="M2126" s="155"/>
      <c r="N2126" s="155"/>
      <c r="O2126" s="156"/>
      <c r="P2126" s="312">
        <f t="shared" ref="P2126:P2135" si="264">SUM(D2126:O2126)</f>
        <v>0</v>
      </c>
      <c r="Q2126" s="294"/>
      <c r="R2126" s="488"/>
      <c r="S2126" s="488"/>
    </row>
    <row r="2127" spans="2:24" ht="18.75" customHeight="1">
      <c r="B2127" s="292"/>
      <c r="C2127" s="314" t="s">
        <v>223</v>
      </c>
      <c r="D2127" s="310"/>
      <c r="E2127" s="310"/>
      <c r="F2127" s="310"/>
      <c r="G2127" s="310"/>
      <c r="H2127" s="310"/>
      <c r="I2127" s="310"/>
      <c r="J2127" s="310"/>
      <c r="K2127" s="310"/>
      <c r="L2127" s="310"/>
      <c r="M2127" s="310"/>
      <c r="N2127" s="310"/>
      <c r="O2127" s="311"/>
      <c r="P2127" s="312">
        <f t="shared" si="264"/>
        <v>0</v>
      </c>
      <c r="Q2127" s="294"/>
      <c r="R2127" s="488"/>
      <c r="S2127" s="488"/>
    </row>
    <row r="2128" spans="2:24" ht="18.75" customHeight="1">
      <c r="B2128" s="292"/>
      <c r="C2128" s="313" t="s">
        <v>206</v>
      </c>
      <c r="D2128" s="315"/>
      <c r="E2128" s="315"/>
      <c r="F2128" s="315"/>
      <c r="G2128" s="315"/>
      <c r="H2128" s="315"/>
      <c r="I2128" s="315"/>
      <c r="J2128" s="315"/>
      <c r="K2128" s="315"/>
      <c r="L2128" s="315"/>
      <c r="M2128" s="315"/>
      <c r="N2128" s="315"/>
      <c r="O2128" s="316"/>
      <c r="P2128" s="312">
        <f t="shared" si="264"/>
        <v>0</v>
      </c>
      <c r="Q2128" s="294"/>
      <c r="R2128" s="488"/>
      <c r="S2128" s="488"/>
    </row>
    <row r="2129" spans="2:20" ht="18.75" customHeight="1">
      <c r="B2129" s="292"/>
      <c r="C2129" s="313" t="s">
        <v>207</v>
      </c>
      <c r="D2129" s="315"/>
      <c r="E2129" s="315"/>
      <c r="F2129" s="315"/>
      <c r="G2129" s="315"/>
      <c r="H2129" s="315"/>
      <c r="I2129" s="315"/>
      <c r="J2129" s="315"/>
      <c r="K2129" s="315"/>
      <c r="L2129" s="315"/>
      <c r="M2129" s="315"/>
      <c r="N2129" s="315"/>
      <c r="O2129" s="316"/>
      <c r="P2129" s="312">
        <f t="shared" si="264"/>
        <v>0</v>
      </c>
      <c r="Q2129" s="294"/>
      <c r="R2129" s="488"/>
      <c r="S2129" s="488"/>
    </row>
    <row r="2130" spans="2:20" ht="18.75" customHeight="1">
      <c r="B2130" s="292"/>
      <c r="C2130" s="313" t="s">
        <v>209</v>
      </c>
      <c r="D2130" s="315"/>
      <c r="E2130" s="315"/>
      <c r="F2130" s="315"/>
      <c r="G2130" s="315"/>
      <c r="H2130" s="315"/>
      <c r="I2130" s="315"/>
      <c r="J2130" s="315"/>
      <c r="K2130" s="315"/>
      <c r="L2130" s="315"/>
      <c r="M2130" s="315"/>
      <c r="N2130" s="315"/>
      <c r="O2130" s="316"/>
      <c r="P2130" s="312">
        <f t="shared" si="264"/>
        <v>0</v>
      </c>
      <c r="Q2130" s="294"/>
      <c r="R2130" s="488"/>
      <c r="S2130" s="488"/>
    </row>
    <row r="2131" spans="2:20" ht="18.75" customHeight="1">
      <c r="B2131" s="292"/>
      <c r="C2131" s="313" t="s">
        <v>210</v>
      </c>
      <c r="D2131" s="315"/>
      <c r="E2131" s="315"/>
      <c r="F2131" s="315"/>
      <c r="G2131" s="315"/>
      <c r="H2131" s="315"/>
      <c r="I2131" s="315"/>
      <c r="J2131" s="315"/>
      <c r="K2131" s="315"/>
      <c r="L2131" s="315"/>
      <c r="M2131" s="315"/>
      <c r="N2131" s="315"/>
      <c r="O2131" s="316"/>
      <c r="P2131" s="312">
        <f t="shared" si="264"/>
        <v>0</v>
      </c>
      <c r="Q2131" s="294"/>
      <c r="R2131" s="488"/>
      <c r="S2131" s="488"/>
    </row>
    <row r="2132" spans="2:20" ht="18.75" customHeight="1">
      <c r="B2132" s="292"/>
      <c r="C2132" s="313" t="s">
        <v>211</v>
      </c>
      <c r="D2132" s="315"/>
      <c r="E2132" s="315"/>
      <c r="F2132" s="315"/>
      <c r="G2132" s="315"/>
      <c r="H2132" s="315"/>
      <c r="I2132" s="315"/>
      <c r="J2132" s="315"/>
      <c r="K2132" s="315"/>
      <c r="L2132" s="315"/>
      <c r="M2132" s="315"/>
      <c r="N2132" s="315"/>
      <c r="O2132" s="316"/>
      <c r="P2132" s="312">
        <f t="shared" si="264"/>
        <v>0</v>
      </c>
      <c r="Q2132" s="294"/>
      <c r="R2132" s="488"/>
      <c r="S2132" s="488"/>
    </row>
    <row r="2133" spans="2:20" ht="18.75" customHeight="1">
      <c r="B2133" s="292"/>
      <c r="C2133" s="313" t="s">
        <v>212</v>
      </c>
      <c r="D2133" s="315"/>
      <c r="E2133" s="315"/>
      <c r="F2133" s="315"/>
      <c r="G2133" s="315"/>
      <c r="H2133" s="315"/>
      <c r="I2133" s="315"/>
      <c r="J2133" s="315"/>
      <c r="K2133" s="315"/>
      <c r="L2133" s="315"/>
      <c r="M2133" s="315"/>
      <c r="N2133" s="315"/>
      <c r="O2133" s="316"/>
      <c r="P2133" s="312">
        <f t="shared" si="264"/>
        <v>0</v>
      </c>
      <c r="Q2133" s="294"/>
      <c r="R2133" s="488"/>
      <c r="S2133" s="488"/>
    </row>
    <row r="2134" spans="2:20" ht="18.75" customHeight="1">
      <c r="B2134" s="292"/>
      <c r="C2134" s="317" t="s">
        <v>224</v>
      </c>
      <c r="D2134" s="318"/>
      <c r="E2134" s="318"/>
      <c r="F2134" s="318"/>
      <c r="G2134" s="318"/>
      <c r="H2134" s="318"/>
      <c r="I2134" s="318"/>
      <c r="J2134" s="318"/>
      <c r="K2134" s="318"/>
      <c r="L2134" s="318"/>
      <c r="M2134" s="318"/>
      <c r="N2134" s="318"/>
      <c r="O2134" s="319"/>
      <c r="P2134" s="320">
        <f t="shared" si="264"/>
        <v>0</v>
      </c>
      <c r="Q2134" s="294"/>
      <c r="R2134" s="489"/>
      <c r="S2134" s="489"/>
    </row>
    <row r="2135" spans="2:20" ht="18.75" customHeight="1">
      <c r="B2135" s="292"/>
      <c r="C2135" s="321" t="s">
        <v>216</v>
      </c>
      <c r="D2135" s="322">
        <f>SUBTOTAL(9,D2125:D2134)</f>
        <v>0</v>
      </c>
      <c r="E2135" s="322">
        <f t="shared" ref="E2135:O2135" si="265">SUBTOTAL(9,E2125:E2134)</f>
        <v>0</v>
      </c>
      <c r="F2135" s="322">
        <f t="shared" si="265"/>
        <v>0</v>
      </c>
      <c r="G2135" s="322">
        <f t="shared" si="265"/>
        <v>0</v>
      </c>
      <c r="H2135" s="322">
        <f t="shared" si="265"/>
        <v>0</v>
      </c>
      <c r="I2135" s="322">
        <f t="shared" si="265"/>
        <v>0</v>
      </c>
      <c r="J2135" s="322">
        <f t="shared" si="265"/>
        <v>0</v>
      </c>
      <c r="K2135" s="322">
        <f t="shared" si="265"/>
        <v>0</v>
      </c>
      <c r="L2135" s="322">
        <f t="shared" si="265"/>
        <v>0</v>
      </c>
      <c r="M2135" s="322">
        <f t="shared" si="265"/>
        <v>0</v>
      </c>
      <c r="N2135" s="322">
        <f t="shared" si="265"/>
        <v>0</v>
      </c>
      <c r="O2135" s="323">
        <f t="shared" si="265"/>
        <v>0</v>
      </c>
      <c r="P2135" s="324">
        <f t="shared" si="264"/>
        <v>0</v>
      </c>
      <c r="Q2135" s="294"/>
      <c r="R2135" s="490"/>
      <c r="S2135" s="490"/>
    </row>
    <row r="2136" spans="2:20" ht="6" customHeight="1">
      <c r="B2136" s="292"/>
      <c r="C2136" s="294"/>
      <c r="D2136" s="294"/>
      <c r="E2136" s="294"/>
      <c r="F2136" s="294"/>
      <c r="G2136" s="294"/>
      <c r="H2136" s="294"/>
      <c r="I2136" s="294"/>
      <c r="J2136" s="294"/>
      <c r="K2136" s="294"/>
      <c r="L2136" s="294"/>
      <c r="M2136" s="294"/>
      <c r="N2136" s="294"/>
      <c r="O2136" s="294"/>
      <c r="P2136" s="294"/>
      <c r="Q2136" s="294"/>
      <c r="R2136" s="325"/>
      <c r="S2136" s="325"/>
    </row>
    <row r="2137" spans="2:20" ht="18.75" customHeight="1">
      <c r="B2137" s="326"/>
      <c r="C2137" s="313" t="s">
        <v>217</v>
      </c>
      <c r="D2137" s="327"/>
      <c r="E2137" s="327"/>
      <c r="F2137" s="327"/>
      <c r="G2137" s="327"/>
      <c r="H2137" s="327"/>
      <c r="I2137" s="327"/>
      <c r="J2137" s="327"/>
      <c r="K2137" s="327"/>
      <c r="L2137" s="327"/>
      <c r="M2137" s="327"/>
      <c r="N2137" s="327"/>
      <c r="O2137" s="328"/>
      <c r="P2137" s="329">
        <f t="shared" ref="P2137:P2138" si="266">SUM(D2137:O2137)</f>
        <v>0</v>
      </c>
      <c r="Q2137" s="294"/>
      <c r="R2137" s="488"/>
      <c r="S2137" s="488"/>
    </row>
    <row r="2138" spans="2:20" ht="18.75" customHeight="1">
      <c r="B2138" s="326"/>
      <c r="C2138" s="313" t="s">
        <v>218</v>
      </c>
      <c r="D2138" s="327"/>
      <c r="E2138" s="327"/>
      <c r="F2138" s="327"/>
      <c r="G2138" s="327"/>
      <c r="H2138" s="327"/>
      <c r="I2138" s="327"/>
      <c r="J2138" s="327"/>
      <c r="K2138" s="327"/>
      <c r="L2138" s="327"/>
      <c r="M2138" s="327"/>
      <c r="N2138" s="330"/>
      <c r="O2138" s="331"/>
      <c r="P2138" s="332">
        <f t="shared" si="266"/>
        <v>0</v>
      </c>
      <c r="Q2138" s="294"/>
      <c r="R2138" s="489"/>
      <c r="S2138" s="489"/>
    </row>
    <row r="2139" spans="2:20" s="308" customFormat="1" ht="18.75" customHeight="1">
      <c r="B2139" s="301"/>
      <c r="C2139" s="333"/>
      <c r="D2139" s="334"/>
      <c r="E2139" s="334"/>
      <c r="F2139" s="334"/>
      <c r="G2139" s="334"/>
      <c r="H2139" s="334"/>
      <c r="I2139" s="334"/>
      <c r="J2139" s="334"/>
      <c r="K2139" s="334"/>
      <c r="L2139" s="334"/>
      <c r="M2139" s="334"/>
      <c r="N2139" s="491" t="s">
        <v>219</v>
      </c>
      <c r="O2139" s="491"/>
      <c r="P2139" s="335">
        <f>ROUND(IF(P2137*P2138=0,0,P2135/P2137*P2138),2)</f>
        <v>0</v>
      </c>
      <c r="Q2139" s="306"/>
      <c r="R2139" s="492"/>
      <c r="S2139" s="492"/>
      <c r="T2139" s="307"/>
    </row>
    <row r="2140" spans="2:20" ht="30" customHeight="1">
      <c r="C2140" s="294"/>
      <c r="D2140" s="294"/>
      <c r="E2140" s="294"/>
      <c r="F2140" s="294"/>
      <c r="G2140" s="294"/>
      <c r="H2140" s="294"/>
      <c r="I2140" s="294"/>
      <c r="J2140" s="294"/>
      <c r="K2140" s="294"/>
      <c r="L2140" s="294"/>
      <c r="M2140" s="294"/>
      <c r="N2140" s="294"/>
      <c r="O2140" s="294"/>
      <c r="P2140" s="294"/>
      <c r="Q2140" s="294"/>
      <c r="R2140" s="294"/>
      <c r="S2140" s="294"/>
    </row>
    <row r="2141" spans="2:20" ht="18.75" customHeight="1">
      <c r="B2141" s="292"/>
      <c r="C2141" s="293" t="s">
        <v>183</v>
      </c>
      <c r="D2141" s="495"/>
      <c r="E2141" s="495"/>
      <c r="F2141" s="495"/>
      <c r="G2141" s="495"/>
      <c r="H2141" s="495"/>
      <c r="I2141" s="495"/>
      <c r="J2141" s="294"/>
      <c r="K2141" s="294"/>
      <c r="L2141" s="295"/>
      <c r="M2141" s="294"/>
      <c r="N2141" s="294"/>
      <c r="O2141" s="294"/>
      <c r="P2141" s="296"/>
      <c r="Q2141" s="294"/>
      <c r="R2141" s="296"/>
      <c r="S2141" s="296"/>
    </row>
    <row r="2142" spans="2:20" ht="18.75" customHeight="1">
      <c r="B2142" s="292"/>
      <c r="C2142" s="297" t="s">
        <v>184</v>
      </c>
      <c r="D2142" s="488"/>
      <c r="E2142" s="488"/>
      <c r="F2142" s="488"/>
      <c r="G2142" s="488"/>
      <c r="H2142" s="488"/>
      <c r="I2142" s="488"/>
      <c r="J2142" s="294"/>
      <c r="K2142" s="291"/>
      <c r="L2142" s="291"/>
      <c r="M2142" s="291"/>
      <c r="N2142" s="291"/>
      <c r="O2142" s="291"/>
      <c r="P2142" s="291"/>
      <c r="Q2142" s="294"/>
      <c r="R2142" s="496" t="s">
        <v>185</v>
      </c>
      <c r="S2142" s="496"/>
    </row>
    <row r="2143" spans="2:20" ht="18.75" customHeight="1">
      <c r="B2143" s="292"/>
      <c r="C2143" s="297" t="s">
        <v>8</v>
      </c>
      <c r="D2143" s="488"/>
      <c r="E2143" s="488"/>
      <c r="F2143" s="488"/>
      <c r="G2143" s="488"/>
      <c r="H2143" s="488"/>
      <c r="I2143" s="488"/>
      <c r="J2143" s="294"/>
      <c r="K2143" s="291"/>
      <c r="L2143" s="291"/>
      <c r="M2143" s="291"/>
      <c r="N2143" s="291"/>
      <c r="O2143" s="291"/>
      <c r="P2143" s="291"/>
      <c r="Q2143" s="294"/>
      <c r="R2143" s="298" t="s">
        <v>189</v>
      </c>
      <c r="S2143" s="299"/>
    </row>
    <row r="2144" spans="2:20" ht="18.75" customHeight="1">
      <c r="B2144" s="292"/>
      <c r="C2144" s="300" t="s">
        <v>172</v>
      </c>
      <c r="D2144" s="488"/>
      <c r="E2144" s="488"/>
      <c r="F2144" s="488"/>
      <c r="G2144" s="488"/>
      <c r="H2144" s="488"/>
      <c r="I2144" s="488"/>
      <c r="J2144" s="294"/>
      <c r="K2144" s="291"/>
      <c r="L2144" s="291"/>
      <c r="M2144" s="291"/>
      <c r="N2144" s="291"/>
      <c r="O2144" s="291"/>
      <c r="P2144" s="291"/>
      <c r="Q2144" s="294"/>
      <c r="R2144" s="298" t="s">
        <v>191</v>
      </c>
      <c r="S2144" s="299"/>
    </row>
    <row r="2145" spans="2:24" ht="18.75" customHeight="1">
      <c r="B2145" s="292"/>
      <c r="C2145" s="300" t="s">
        <v>193</v>
      </c>
      <c r="D2145" s="493"/>
      <c r="E2145" s="493"/>
      <c r="F2145" s="493"/>
      <c r="G2145" s="493"/>
      <c r="H2145" s="493"/>
      <c r="I2145" s="493"/>
      <c r="J2145" s="294"/>
      <c r="K2145" s="294"/>
      <c r="L2145" s="295"/>
      <c r="M2145" s="294"/>
      <c r="N2145" s="294"/>
      <c r="O2145" s="294"/>
      <c r="P2145" s="296"/>
      <c r="Q2145" s="294"/>
      <c r="R2145" s="298" t="s">
        <v>221</v>
      </c>
      <c r="S2145" s="299"/>
    </row>
    <row r="2146" spans="2:24" ht="12" customHeight="1">
      <c r="B2146" s="292"/>
      <c r="C2146" s="294"/>
      <c r="D2146" s="294"/>
      <c r="E2146" s="294"/>
      <c r="F2146" s="294"/>
      <c r="G2146" s="294"/>
      <c r="H2146" s="294"/>
      <c r="I2146" s="294"/>
      <c r="J2146" s="294"/>
      <c r="K2146" s="294"/>
      <c r="L2146" s="294"/>
      <c r="M2146" s="294"/>
      <c r="N2146" s="294"/>
      <c r="O2146" s="294"/>
      <c r="P2146" s="294"/>
      <c r="Q2146" s="294"/>
      <c r="R2146" s="294"/>
      <c r="S2146" s="294"/>
    </row>
    <row r="2147" spans="2:24" s="308" customFormat="1" ht="18.75" customHeight="1">
      <c r="B2147" s="301"/>
      <c r="C2147" s="302" t="s">
        <v>187</v>
      </c>
      <c r="D2147" s="303"/>
      <c r="E2147" s="303"/>
      <c r="F2147" s="303"/>
      <c r="G2147" s="303"/>
      <c r="H2147" s="303"/>
      <c r="I2147" s="303"/>
      <c r="J2147" s="303"/>
      <c r="K2147" s="303"/>
      <c r="L2147" s="303"/>
      <c r="M2147" s="303"/>
      <c r="N2147" s="303"/>
      <c r="O2147" s="304"/>
      <c r="P2147" s="305" t="s">
        <v>188</v>
      </c>
      <c r="Q2147" s="306"/>
      <c r="R2147" s="494" t="s">
        <v>194</v>
      </c>
      <c r="S2147" s="494"/>
      <c r="T2147" s="307"/>
      <c r="V2147" s="288"/>
      <c r="W2147" s="288"/>
      <c r="X2147" s="288"/>
    </row>
    <row r="2148" spans="2:24" ht="6" customHeight="1">
      <c r="B2148" s="292"/>
      <c r="C2148" s="294"/>
      <c r="D2148" s="294"/>
      <c r="E2148" s="294"/>
      <c r="F2148" s="294"/>
      <c r="G2148" s="294"/>
      <c r="H2148" s="294"/>
      <c r="I2148" s="294"/>
      <c r="J2148" s="294"/>
      <c r="K2148" s="294"/>
      <c r="L2148" s="294"/>
      <c r="M2148" s="294"/>
      <c r="N2148" s="294"/>
      <c r="O2148" s="294"/>
      <c r="P2148" s="294"/>
      <c r="Q2148" s="294"/>
      <c r="R2148" s="294"/>
      <c r="S2148" s="294"/>
    </row>
    <row r="2149" spans="2:24" ht="18.75" customHeight="1">
      <c r="B2149" s="292"/>
      <c r="C2149" s="309" t="s">
        <v>222</v>
      </c>
      <c r="D2149" s="310"/>
      <c r="E2149" s="310"/>
      <c r="F2149" s="310"/>
      <c r="G2149" s="310"/>
      <c r="H2149" s="310"/>
      <c r="I2149" s="310"/>
      <c r="J2149" s="310"/>
      <c r="K2149" s="310"/>
      <c r="L2149" s="310"/>
      <c r="M2149" s="310"/>
      <c r="N2149" s="310"/>
      <c r="O2149" s="311"/>
      <c r="P2149" s="312">
        <f>SUM(D2149:O2149)</f>
        <v>0</v>
      </c>
      <c r="Q2149" s="294"/>
      <c r="R2149" s="488"/>
      <c r="S2149" s="488"/>
    </row>
    <row r="2150" spans="2:24" ht="18.75" customHeight="1">
      <c r="B2150" s="292"/>
      <c r="C2150" s="313" t="s">
        <v>196</v>
      </c>
      <c r="D2150" s="155"/>
      <c r="E2150" s="155"/>
      <c r="F2150" s="155"/>
      <c r="G2150" s="155"/>
      <c r="H2150" s="155"/>
      <c r="I2150" s="155"/>
      <c r="J2150" s="155"/>
      <c r="K2150" s="155"/>
      <c r="L2150" s="155"/>
      <c r="M2150" s="155"/>
      <c r="N2150" s="155"/>
      <c r="O2150" s="156"/>
      <c r="P2150" s="312">
        <f t="shared" ref="P2150:P2159" si="267">SUM(D2150:O2150)</f>
        <v>0</v>
      </c>
      <c r="Q2150" s="294"/>
      <c r="R2150" s="488"/>
      <c r="S2150" s="488"/>
    </row>
    <row r="2151" spans="2:24" ht="18.75" customHeight="1">
      <c r="B2151" s="292"/>
      <c r="C2151" s="314" t="s">
        <v>223</v>
      </c>
      <c r="D2151" s="310"/>
      <c r="E2151" s="310"/>
      <c r="F2151" s="310"/>
      <c r="G2151" s="310"/>
      <c r="H2151" s="310"/>
      <c r="I2151" s="310"/>
      <c r="J2151" s="310"/>
      <c r="K2151" s="310"/>
      <c r="L2151" s="310"/>
      <c r="M2151" s="310"/>
      <c r="N2151" s="310"/>
      <c r="O2151" s="311"/>
      <c r="P2151" s="312">
        <f t="shared" si="267"/>
        <v>0</v>
      </c>
      <c r="Q2151" s="294"/>
      <c r="R2151" s="488"/>
      <c r="S2151" s="488"/>
    </row>
    <row r="2152" spans="2:24" ht="18.75" customHeight="1">
      <c r="B2152" s="292"/>
      <c r="C2152" s="313" t="s">
        <v>206</v>
      </c>
      <c r="D2152" s="315"/>
      <c r="E2152" s="315"/>
      <c r="F2152" s="315"/>
      <c r="G2152" s="315"/>
      <c r="H2152" s="315"/>
      <c r="I2152" s="315"/>
      <c r="J2152" s="315"/>
      <c r="K2152" s="315"/>
      <c r="L2152" s="315"/>
      <c r="M2152" s="315"/>
      <c r="N2152" s="315"/>
      <c r="O2152" s="316"/>
      <c r="P2152" s="312">
        <f t="shared" si="267"/>
        <v>0</v>
      </c>
      <c r="Q2152" s="294"/>
      <c r="R2152" s="488"/>
      <c r="S2152" s="488"/>
    </row>
    <row r="2153" spans="2:24" ht="18.75" customHeight="1">
      <c r="B2153" s="292"/>
      <c r="C2153" s="313" t="s">
        <v>207</v>
      </c>
      <c r="D2153" s="315"/>
      <c r="E2153" s="315"/>
      <c r="F2153" s="315"/>
      <c r="G2153" s="315"/>
      <c r="H2153" s="315"/>
      <c r="I2153" s="315"/>
      <c r="J2153" s="315"/>
      <c r="K2153" s="315"/>
      <c r="L2153" s="315"/>
      <c r="M2153" s="315"/>
      <c r="N2153" s="315"/>
      <c r="O2153" s="316"/>
      <c r="P2153" s="312">
        <f t="shared" si="267"/>
        <v>0</v>
      </c>
      <c r="Q2153" s="294"/>
      <c r="R2153" s="488"/>
      <c r="S2153" s="488"/>
    </row>
    <row r="2154" spans="2:24" ht="18.75" customHeight="1">
      <c r="B2154" s="292"/>
      <c r="C2154" s="313" t="s">
        <v>209</v>
      </c>
      <c r="D2154" s="315"/>
      <c r="E2154" s="315"/>
      <c r="F2154" s="315"/>
      <c r="G2154" s="315"/>
      <c r="H2154" s="315"/>
      <c r="I2154" s="315"/>
      <c r="J2154" s="315"/>
      <c r="K2154" s="315"/>
      <c r="L2154" s="315"/>
      <c r="M2154" s="315"/>
      <c r="N2154" s="315"/>
      <c r="O2154" s="316"/>
      <c r="P2154" s="312">
        <f t="shared" si="267"/>
        <v>0</v>
      </c>
      <c r="Q2154" s="294"/>
      <c r="R2154" s="488"/>
      <c r="S2154" s="488"/>
    </row>
    <row r="2155" spans="2:24" ht="18.75" customHeight="1">
      <c r="B2155" s="292"/>
      <c r="C2155" s="313" t="s">
        <v>210</v>
      </c>
      <c r="D2155" s="315"/>
      <c r="E2155" s="315"/>
      <c r="F2155" s="315"/>
      <c r="G2155" s="315"/>
      <c r="H2155" s="315"/>
      <c r="I2155" s="315"/>
      <c r="J2155" s="315"/>
      <c r="K2155" s="315"/>
      <c r="L2155" s="315"/>
      <c r="M2155" s="315"/>
      <c r="N2155" s="315"/>
      <c r="O2155" s="316"/>
      <c r="P2155" s="312">
        <f t="shared" si="267"/>
        <v>0</v>
      </c>
      <c r="Q2155" s="294"/>
      <c r="R2155" s="488"/>
      <c r="S2155" s="488"/>
    </row>
    <row r="2156" spans="2:24" ht="18.75" customHeight="1">
      <c r="B2156" s="292"/>
      <c r="C2156" s="313" t="s">
        <v>211</v>
      </c>
      <c r="D2156" s="315"/>
      <c r="E2156" s="315"/>
      <c r="F2156" s="315"/>
      <c r="G2156" s="315"/>
      <c r="H2156" s="315"/>
      <c r="I2156" s="315"/>
      <c r="J2156" s="315"/>
      <c r="K2156" s="315"/>
      <c r="L2156" s="315"/>
      <c r="M2156" s="315"/>
      <c r="N2156" s="315"/>
      <c r="O2156" s="316"/>
      <c r="P2156" s="312">
        <f t="shared" si="267"/>
        <v>0</v>
      </c>
      <c r="Q2156" s="294"/>
      <c r="R2156" s="488"/>
      <c r="S2156" s="488"/>
    </row>
    <row r="2157" spans="2:24" ht="18.75" customHeight="1">
      <c r="B2157" s="292"/>
      <c r="C2157" s="313" t="s">
        <v>212</v>
      </c>
      <c r="D2157" s="315"/>
      <c r="E2157" s="315"/>
      <c r="F2157" s="315"/>
      <c r="G2157" s="315"/>
      <c r="H2157" s="315"/>
      <c r="I2157" s="315"/>
      <c r="J2157" s="315"/>
      <c r="K2157" s="315"/>
      <c r="L2157" s="315"/>
      <c r="M2157" s="315"/>
      <c r="N2157" s="315"/>
      <c r="O2157" s="316"/>
      <c r="P2157" s="312">
        <f t="shared" si="267"/>
        <v>0</v>
      </c>
      <c r="Q2157" s="294"/>
      <c r="R2157" s="488"/>
      <c r="S2157" s="488"/>
    </row>
    <row r="2158" spans="2:24" ht="18.75" customHeight="1">
      <c r="B2158" s="292"/>
      <c r="C2158" s="317" t="s">
        <v>224</v>
      </c>
      <c r="D2158" s="318"/>
      <c r="E2158" s="318"/>
      <c r="F2158" s="318"/>
      <c r="G2158" s="318"/>
      <c r="H2158" s="318"/>
      <c r="I2158" s="318"/>
      <c r="J2158" s="318"/>
      <c r="K2158" s="318"/>
      <c r="L2158" s="318"/>
      <c r="M2158" s="318"/>
      <c r="N2158" s="318"/>
      <c r="O2158" s="319"/>
      <c r="P2158" s="320">
        <f t="shared" si="267"/>
        <v>0</v>
      </c>
      <c r="Q2158" s="294"/>
      <c r="R2158" s="489"/>
      <c r="S2158" s="489"/>
    </row>
    <row r="2159" spans="2:24" ht="18.75" customHeight="1">
      <c r="B2159" s="292"/>
      <c r="C2159" s="321" t="s">
        <v>216</v>
      </c>
      <c r="D2159" s="322">
        <f>SUBTOTAL(9,D2149:D2158)</f>
        <v>0</v>
      </c>
      <c r="E2159" s="322">
        <f t="shared" ref="E2159:O2159" si="268">SUBTOTAL(9,E2149:E2158)</f>
        <v>0</v>
      </c>
      <c r="F2159" s="322">
        <f t="shared" si="268"/>
        <v>0</v>
      </c>
      <c r="G2159" s="322">
        <f t="shared" si="268"/>
        <v>0</v>
      </c>
      <c r="H2159" s="322">
        <f t="shared" si="268"/>
        <v>0</v>
      </c>
      <c r="I2159" s="322">
        <f t="shared" si="268"/>
        <v>0</v>
      </c>
      <c r="J2159" s="322">
        <f t="shared" si="268"/>
        <v>0</v>
      </c>
      <c r="K2159" s="322">
        <f t="shared" si="268"/>
        <v>0</v>
      </c>
      <c r="L2159" s="322">
        <f t="shared" si="268"/>
        <v>0</v>
      </c>
      <c r="M2159" s="322">
        <f t="shared" si="268"/>
        <v>0</v>
      </c>
      <c r="N2159" s="322">
        <f t="shared" si="268"/>
        <v>0</v>
      </c>
      <c r="O2159" s="323">
        <f t="shared" si="268"/>
        <v>0</v>
      </c>
      <c r="P2159" s="324">
        <f t="shared" si="267"/>
        <v>0</v>
      </c>
      <c r="Q2159" s="294"/>
      <c r="R2159" s="490"/>
      <c r="S2159" s="490"/>
    </row>
    <row r="2160" spans="2:24" ht="6" customHeight="1">
      <c r="B2160" s="292"/>
      <c r="C2160" s="294"/>
      <c r="D2160" s="294"/>
      <c r="E2160" s="294"/>
      <c r="F2160" s="294"/>
      <c r="G2160" s="294"/>
      <c r="H2160" s="294"/>
      <c r="I2160" s="294"/>
      <c r="J2160" s="294"/>
      <c r="K2160" s="294"/>
      <c r="L2160" s="294"/>
      <c r="M2160" s="294"/>
      <c r="N2160" s="294"/>
      <c r="O2160" s="294"/>
      <c r="P2160" s="294"/>
      <c r="Q2160" s="294"/>
      <c r="R2160" s="325"/>
      <c r="S2160" s="325"/>
    </row>
    <row r="2161" spans="2:24" ht="18.75" customHeight="1">
      <c r="B2161" s="326"/>
      <c r="C2161" s="313" t="s">
        <v>217</v>
      </c>
      <c r="D2161" s="327"/>
      <c r="E2161" s="327"/>
      <c r="F2161" s="327"/>
      <c r="G2161" s="327"/>
      <c r="H2161" s="327"/>
      <c r="I2161" s="327"/>
      <c r="J2161" s="327"/>
      <c r="K2161" s="327"/>
      <c r="L2161" s="327"/>
      <c r="M2161" s="327"/>
      <c r="N2161" s="327"/>
      <c r="O2161" s="328"/>
      <c r="P2161" s="329">
        <f t="shared" ref="P2161:P2162" si="269">SUM(D2161:O2161)</f>
        <v>0</v>
      </c>
      <c r="Q2161" s="294"/>
      <c r="R2161" s="488"/>
      <c r="S2161" s="488"/>
    </row>
    <row r="2162" spans="2:24" ht="18.75" customHeight="1">
      <c r="B2162" s="326"/>
      <c r="C2162" s="313" t="s">
        <v>218</v>
      </c>
      <c r="D2162" s="327"/>
      <c r="E2162" s="327"/>
      <c r="F2162" s="327"/>
      <c r="G2162" s="327"/>
      <c r="H2162" s="327"/>
      <c r="I2162" s="327"/>
      <c r="J2162" s="327"/>
      <c r="K2162" s="327"/>
      <c r="L2162" s="327"/>
      <c r="M2162" s="327"/>
      <c r="N2162" s="330"/>
      <c r="O2162" s="331"/>
      <c r="P2162" s="332">
        <f t="shared" si="269"/>
        <v>0</v>
      </c>
      <c r="Q2162" s="294"/>
      <c r="R2162" s="489"/>
      <c r="S2162" s="489"/>
    </row>
    <row r="2163" spans="2:24" s="308" customFormat="1" ht="18.75" customHeight="1">
      <c r="B2163" s="301"/>
      <c r="C2163" s="333"/>
      <c r="D2163" s="334"/>
      <c r="E2163" s="334"/>
      <c r="F2163" s="334"/>
      <c r="G2163" s="334"/>
      <c r="H2163" s="334"/>
      <c r="I2163" s="334"/>
      <c r="J2163" s="334"/>
      <c r="K2163" s="334"/>
      <c r="L2163" s="334"/>
      <c r="M2163" s="334"/>
      <c r="N2163" s="491" t="s">
        <v>219</v>
      </c>
      <c r="O2163" s="491"/>
      <c r="P2163" s="335">
        <f>ROUND(IF(P2161*P2162=0,0,P2159/P2161*P2162),2)</f>
        <v>0</v>
      </c>
      <c r="Q2163" s="306"/>
      <c r="R2163" s="492"/>
      <c r="S2163" s="492"/>
      <c r="T2163" s="307"/>
    </row>
    <row r="2164" spans="2:24" ht="30" customHeight="1">
      <c r="C2164" s="294"/>
      <c r="D2164" s="294"/>
      <c r="E2164" s="294"/>
      <c r="F2164" s="294"/>
      <c r="G2164" s="294"/>
      <c r="H2164" s="294"/>
      <c r="I2164" s="294"/>
      <c r="J2164" s="294"/>
      <c r="K2164" s="294"/>
      <c r="L2164" s="294"/>
      <c r="M2164" s="294"/>
      <c r="N2164" s="294"/>
      <c r="O2164" s="294"/>
      <c r="P2164" s="294"/>
      <c r="Q2164" s="294"/>
      <c r="R2164" s="294"/>
      <c r="S2164" s="294"/>
    </row>
    <row r="2165" spans="2:24" ht="18.75" customHeight="1">
      <c r="B2165" s="292"/>
      <c r="C2165" s="293" t="s">
        <v>183</v>
      </c>
      <c r="D2165" s="495"/>
      <c r="E2165" s="495"/>
      <c r="F2165" s="495"/>
      <c r="G2165" s="495"/>
      <c r="H2165" s="495"/>
      <c r="I2165" s="495"/>
      <c r="J2165" s="294"/>
      <c r="K2165" s="294"/>
      <c r="L2165" s="295"/>
      <c r="M2165" s="294"/>
      <c r="N2165" s="294"/>
      <c r="O2165" s="294"/>
      <c r="P2165" s="296"/>
      <c r="Q2165" s="294"/>
      <c r="R2165" s="296"/>
      <c r="S2165" s="296"/>
    </row>
    <row r="2166" spans="2:24" ht="18.75" customHeight="1">
      <c r="B2166" s="292"/>
      <c r="C2166" s="297" t="s">
        <v>184</v>
      </c>
      <c r="D2166" s="488"/>
      <c r="E2166" s="488"/>
      <c r="F2166" s="488"/>
      <c r="G2166" s="488"/>
      <c r="H2166" s="488"/>
      <c r="I2166" s="488"/>
      <c r="J2166" s="294"/>
      <c r="K2166" s="291"/>
      <c r="L2166" s="291"/>
      <c r="M2166" s="291"/>
      <c r="N2166" s="291"/>
      <c r="O2166" s="291"/>
      <c r="P2166" s="291"/>
      <c r="Q2166" s="294"/>
      <c r="R2166" s="496" t="s">
        <v>185</v>
      </c>
      <c r="S2166" s="496"/>
    </row>
    <row r="2167" spans="2:24" ht="18.75" customHeight="1">
      <c r="B2167" s="292"/>
      <c r="C2167" s="297" t="s">
        <v>8</v>
      </c>
      <c r="D2167" s="488"/>
      <c r="E2167" s="488"/>
      <c r="F2167" s="488"/>
      <c r="G2167" s="488"/>
      <c r="H2167" s="488"/>
      <c r="I2167" s="488"/>
      <c r="J2167" s="294"/>
      <c r="K2167" s="291"/>
      <c r="L2167" s="291"/>
      <c r="M2167" s="291"/>
      <c r="N2167" s="291"/>
      <c r="O2167" s="291"/>
      <c r="P2167" s="291"/>
      <c r="Q2167" s="294"/>
      <c r="R2167" s="298" t="s">
        <v>189</v>
      </c>
      <c r="S2167" s="299"/>
    </row>
    <row r="2168" spans="2:24" ht="18.75" customHeight="1">
      <c r="B2168" s="292"/>
      <c r="C2168" s="300" t="s">
        <v>172</v>
      </c>
      <c r="D2168" s="488"/>
      <c r="E2168" s="488"/>
      <c r="F2168" s="488"/>
      <c r="G2168" s="488"/>
      <c r="H2168" s="488"/>
      <c r="I2168" s="488"/>
      <c r="J2168" s="294"/>
      <c r="K2168" s="291"/>
      <c r="L2168" s="291"/>
      <c r="M2168" s="291"/>
      <c r="N2168" s="291"/>
      <c r="O2168" s="291"/>
      <c r="P2168" s="291"/>
      <c r="Q2168" s="294"/>
      <c r="R2168" s="298" t="s">
        <v>191</v>
      </c>
      <c r="S2168" s="299"/>
    </row>
    <row r="2169" spans="2:24" ht="18.75" customHeight="1">
      <c r="B2169" s="292"/>
      <c r="C2169" s="300" t="s">
        <v>193</v>
      </c>
      <c r="D2169" s="493"/>
      <c r="E2169" s="493"/>
      <c r="F2169" s="493"/>
      <c r="G2169" s="493"/>
      <c r="H2169" s="493"/>
      <c r="I2169" s="493"/>
      <c r="J2169" s="294"/>
      <c r="K2169" s="294"/>
      <c r="L2169" s="295"/>
      <c r="M2169" s="294"/>
      <c r="N2169" s="294"/>
      <c r="O2169" s="294"/>
      <c r="P2169" s="296"/>
      <c r="Q2169" s="294"/>
      <c r="R2169" s="298" t="s">
        <v>221</v>
      </c>
      <c r="S2169" s="299"/>
    </row>
    <row r="2170" spans="2:24" ht="12" customHeight="1">
      <c r="B2170" s="292"/>
      <c r="C2170" s="294"/>
      <c r="D2170" s="294"/>
      <c r="E2170" s="294"/>
      <c r="F2170" s="294"/>
      <c r="G2170" s="294"/>
      <c r="H2170" s="294"/>
      <c r="I2170" s="294"/>
      <c r="J2170" s="294"/>
      <c r="K2170" s="294"/>
      <c r="L2170" s="294"/>
      <c r="M2170" s="294"/>
      <c r="N2170" s="294"/>
      <c r="O2170" s="294"/>
      <c r="P2170" s="294"/>
      <c r="Q2170" s="294"/>
      <c r="R2170" s="294"/>
      <c r="S2170" s="294"/>
    </row>
    <row r="2171" spans="2:24" s="308" customFormat="1" ht="18.75" customHeight="1">
      <c r="B2171" s="301"/>
      <c r="C2171" s="302" t="s">
        <v>187</v>
      </c>
      <c r="D2171" s="303"/>
      <c r="E2171" s="303"/>
      <c r="F2171" s="303"/>
      <c r="G2171" s="303"/>
      <c r="H2171" s="303"/>
      <c r="I2171" s="303"/>
      <c r="J2171" s="303"/>
      <c r="K2171" s="303"/>
      <c r="L2171" s="303"/>
      <c r="M2171" s="303"/>
      <c r="N2171" s="303"/>
      <c r="O2171" s="304"/>
      <c r="P2171" s="305" t="s">
        <v>188</v>
      </c>
      <c r="Q2171" s="306"/>
      <c r="R2171" s="494" t="s">
        <v>194</v>
      </c>
      <c r="S2171" s="494"/>
      <c r="T2171" s="307"/>
      <c r="V2171" s="288"/>
      <c r="W2171" s="288"/>
      <c r="X2171" s="288"/>
    </row>
    <row r="2172" spans="2:24" ht="6" customHeight="1">
      <c r="B2172" s="292"/>
      <c r="C2172" s="294"/>
      <c r="D2172" s="294"/>
      <c r="E2172" s="294"/>
      <c r="F2172" s="294"/>
      <c r="G2172" s="294"/>
      <c r="H2172" s="294"/>
      <c r="I2172" s="294"/>
      <c r="J2172" s="294"/>
      <c r="K2172" s="294"/>
      <c r="L2172" s="294"/>
      <c r="M2172" s="294"/>
      <c r="N2172" s="294"/>
      <c r="O2172" s="294"/>
      <c r="P2172" s="294"/>
      <c r="Q2172" s="294"/>
      <c r="R2172" s="294"/>
      <c r="S2172" s="294"/>
    </row>
    <row r="2173" spans="2:24" ht="18.75" customHeight="1">
      <c r="B2173" s="292"/>
      <c r="C2173" s="309" t="s">
        <v>222</v>
      </c>
      <c r="D2173" s="310"/>
      <c r="E2173" s="310"/>
      <c r="F2173" s="310"/>
      <c r="G2173" s="310"/>
      <c r="H2173" s="310"/>
      <c r="I2173" s="310"/>
      <c r="J2173" s="310"/>
      <c r="K2173" s="310"/>
      <c r="L2173" s="310"/>
      <c r="M2173" s="310"/>
      <c r="N2173" s="310"/>
      <c r="O2173" s="311"/>
      <c r="P2173" s="312">
        <f>SUM(D2173:O2173)</f>
        <v>0</v>
      </c>
      <c r="Q2173" s="294"/>
      <c r="R2173" s="488"/>
      <c r="S2173" s="488"/>
    </row>
    <row r="2174" spans="2:24" ht="18.75" customHeight="1">
      <c r="B2174" s="292"/>
      <c r="C2174" s="313" t="s">
        <v>196</v>
      </c>
      <c r="D2174" s="155"/>
      <c r="E2174" s="155"/>
      <c r="F2174" s="155"/>
      <c r="G2174" s="155"/>
      <c r="H2174" s="155"/>
      <c r="I2174" s="155"/>
      <c r="J2174" s="155"/>
      <c r="K2174" s="155"/>
      <c r="L2174" s="155"/>
      <c r="M2174" s="155"/>
      <c r="N2174" s="155"/>
      <c r="O2174" s="156"/>
      <c r="P2174" s="312">
        <f t="shared" ref="P2174:P2183" si="270">SUM(D2174:O2174)</f>
        <v>0</v>
      </c>
      <c r="Q2174" s="294"/>
      <c r="R2174" s="488"/>
      <c r="S2174" s="488"/>
    </row>
    <row r="2175" spans="2:24" ht="18.75" customHeight="1">
      <c r="B2175" s="292"/>
      <c r="C2175" s="314" t="s">
        <v>223</v>
      </c>
      <c r="D2175" s="310"/>
      <c r="E2175" s="310"/>
      <c r="F2175" s="310"/>
      <c r="G2175" s="310"/>
      <c r="H2175" s="310"/>
      <c r="I2175" s="310"/>
      <c r="J2175" s="310"/>
      <c r="K2175" s="310"/>
      <c r="L2175" s="310"/>
      <c r="M2175" s="310"/>
      <c r="N2175" s="310"/>
      <c r="O2175" s="311"/>
      <c r="P2175" s="312">
        <f t="shared" si="270"/>
        <v>0</v>
      </c>
      <c r="Q2175" s="294"/>
      <c r="R2175" s="488"/>
      <c r="S2175" s="488"/>
    </row>
    <row r="2176" spans="2:24" ht="18.75" customHeight="1">
      <c r="B2176" s="292"/>
      <c r="C2176" s="313" t="s">
        <v>206</v>
      </c>
      <c r="D2176" s="315"/>
      <c r="E2176" s="315"/>
      <c r="F2176" s="315"/>
      <c r="G2176" s="315"/>
      <c r="H2176" s="315"/>
      <c r="I2176" s="315"/>
      <c r="J2176" s="315"/>
      <c r="K2176" s="315"/>
      <c r="L2176" s="315"/>
      <c r="M2176" s="315"/>
      <c r="N2176" s="315"/>
      <c r="O2176" s="316"/>
      <c r="P2176" s="312">
        <f t="shared" si="270"/>
        <v>0</v>
      </c>
      <c r="Q2176" s="294"/>
      <c r="R2176" s="488"/>
      <c r="S2176" s="488"/>
    </row>
    <row r="2177" spans="2:20" ht="18.75" customHeight="1">
      <c r="B2177" s="292"/>
      <c r="C2177" s="313" t="s">
        <v>207</v>
      </c>
      <c r="D2177" s="315"/>
      <c r="E2177" s="315"/>
      <c r="F2177" s="315"/>
      <c r="G2177" s="315"/>
      <c r="H2177" s="315"/>
      <c r="I2177" s="315"/>
      <c r="J2177" s="315"/>
      <c r="K2177" s="315"/>
      <c r="L2177" s="315"/>
      <c r="M2177" s="315"/>
      <c r="N2177" s="315"/>
      <c r="O2177" s="316"/>
      <c r="P2177" s="312">
        <f t="shared" si="270"/>
        <v>0</v>
      </c>
      <c r="Q2177" s="294"/>
      <c r="R2177" s="488"/>
      <c r="S2177" s="488"/>
    </row>
    <row r="2178" spans="2:20" ht="18.75" customHeight="1">
      <c r="B2178" s="292"/>
      <c r="C2178" s="313" t="s">
        <v>209</v>
      </c>
      <c r="D2178" s="315"/>
      <c r="E2178" s="315"/>
      <c r="F2178" s="315"/>
      <c r="G2178" s="315"/>
      <c r="H2178" s="315"/>
      <c r="I2178" s="315"/>
      <c r="J2178" s="315"/>
      <c r="K2178" s="315"/>
      <c r="L2178" s="315"/>
      <c r="M2178" s="315"/>
      <c r="N2178" s="315"/>
      <c r="O2178" s="316"/>
      <c r="P2178" s="312">
        <f t="shared" si="270"/>
        <v>0</v>
      </c>
      <c r="Q2178" s="294"/>
      <c r="R2178" s="488"/>
      <c r="S2178" s="488"/>
    </row>
    <row r="2179" spans="2:20" ht="18.75" customHeight="1">
      <c r="B2179" s="292"/>
      <c r="C2179" s="313" t="s">
        <v>210</v>
      </c>
      <c r="D2179" s="315"/>
      <c r="E2179" s="315"/>
      <c r="F2179" s="315"/>
      <c r="G2179" s="315"/>
      <c r="H2179" s="315"/>
      <c r="I2179" s="315"/>
      <c r="J2179" s="315"/>
      <c r="K2179" s="315"/>
      <c r="L2179" s="315"/>
      <c r="M2179" s="315"/>
      <c r="N2179" s="315"/>
      <c r="O2179" s="316"/>
      <c r="P2179" s="312">
        <f t="shared" si="270"/>
        <v>0</v>
      </c>
      <c r="Q2179" s="294"/>
      <c r="R2179" s="488"/>
      <c r="S2179" s="488"/>
    </row>
    <row r="2180" spans="2:20" ht="18.75" customHeight="1">
      <c r="B2180" s="292"/>
      <c r="C2180" s="313" t="s">
        <v>211</v>
      </c>
      <c r="D2180" s="315"/>
      <c r="E2180" s="315"/>
      <c r="F2180" s="315"/>
      <c r="G2180" s="315"/>
      <c r="H2180" s="315"/>
      <c r="I2180" s="315"/>
      <c r="J2180" s="315"/>
      <c r="K2180" s="315"/>
      <c r="L2180" s="315"/>
      <c r="M2180" s="315"/>
      <c r="N2180" s="315"/>
      <c r="O2180" s="316"/>
      <c r="P2180" s="312">
        <f t="shared" si="270"/>
        <v>0</v>
      </c>
      <c r="Q2180" s="294"/>
      <c r="R2180" s="488"/>
      <c r="S2180" s="488"/>
    </row>
    <row r="2181" spans="2:20" ht="18.75" customHeight="1">
      <c r="B2181" s="292"/>
      <c r="C2181" s="313" t="s">
        <v>212</v>
      </c>
      <c r="D2181" s="315"/>
      <c r="E2181" s="315"/>
      <c r="F2181" s="315"/>
      <c r="G2181" s="315"/>
      <c r="H2181" s="315"/>
      <c r="I2181" s="315"/>
      <c r="J2181" s="315"/>
      <c r="K2181" s="315"/>
      <c r="L2181" s="315"/>
      <c r="M2181" s="315"/>
      <c r="N2181" s="315"/>
      <c r="O2181" s="316"/>
      <c r="P2181" s="312">
        <f t="shared" si="270"/>
        <v>0</v>
      </c>
      <c r="Q2181" s="294"/>
      <c r="R2181" s="488"/>
      <c r="S2181" s="488"/>
    </row>
    <row r="2182" spans="2:20" ht="18.75" customHeight="1">
      <c r="B2182" s="292"/>
      <c r="C2182" s="317" t="s">
        <v>224</v>
      </c>
      <c r="D2182" s="318"/>
      <c r="E2182" s="318"/>
      <c r="F2182" s="318"/>
      <c r="G2182" s="318"/>
      <c r="H2182" s="318"/>
      <c r="I2182" s="318"/>
      <c r="J2182" s="318"/>
      <c r="K2182" s="318"/>
      <c r="L2182" s="318"/>
      <c r="M2182" s="318"/>
      <c r="N2182" s="318"/>
      <c r="O2182" s="319"/>
      <c r="P2182" s="320">
        <f t="shared" si="270"/>
        <v>0</v>
      </c>
      <c r="Q2182" s="294"/>
      <c r="R2182" s="489"/>
      <c r="S2182" s="489"/>
    </row>
    <row r="2183" spans="2:20" ht="18.75" customHeight="1">
      <c r="B2183" s="292"/>
      <c r="C2183" s="321" t="s">
        <v>216</v>
      </c>
      <c r="D2183" s="322">
        <f>SUBTOTAL(9,D2173:D2182)</f>
        <v>0</v>
      </c>
      <c r="E2183" s="322">
        <f t="shared" ref="E2183:O2183" si="271">SUBTOTAL(9,E2173:E2182)</f>
        <v>0</v>
      </c>
      <c r="F2183" s="322">
        <f t="shared" si="271"/>
        <v>0</v>
      </c>
      <c r="G2183" s="322">
        <f t="shared" si="271"/>
        <v>0</v>
      </c>
      <c r="H2183" s="322">
        <f t="shared" si="271"/>
        <v>0</v>
      </c>
      <c r="I2183" s="322">
        <f t="shared" si="271"/>
        <v>0</v>
      </c>
      <c r="J2183" s="322">
        <f t="shared" si="271"/>
        <v>0</v>
      </c>
      <c r="K2183" s="322">
        <f t="shared" si="271"/>
        <v>0</v>
      </c>
      <c r="L2183" s="322">
        <f t="shared" si="271"/>
        <v>0</v>
      </c>
      <c r="M2183" s="322">
        <f t="shared" si="271"/>
        <v>0</v>
      </c>
      <c r="N2183" s="322">
        <f t="shared" si="271"/>
        <v>0</v>
      </c>
      <c r="O2183" s="323">
        <f t="shared" si="271"/>
        <v>0</v>
      </c>
      <c r="P2183" s="324">
        <f t="shared" si="270"/>
        <v>0</v>
      </c>
      <c r="Q2183" s="294"/>
      <c r="R2183" s="490"/>
      <c r="S2183" s="490"/>
    </row>
    <row r="2184" spans="2:20" ht="6" customHeight="1">
      <c r="B2184" s="292"/>
      <c r="C2184" s="294"/>
      <c r="D2184" s="294"/>
      <c r="E2184" s="294"/>
      <c r="F2184" s="294"/>
      <c r="G2184" s="294"/>
      <c r="H2184" s="294"/>
      <c r="I2184" s="294"/>
      <c r="J2184" s="294"/>
      <c r="K2184" s="294"/>
      <c r="L2184" s="294"/>
      <c r="M2184" s="294"/>
      <c r="N2184" s="294"/>
      <c r="O2184" s="294"/>
      <c r="P2184" s="294"/>
      <c r="Q2184" s="294"/>
      <c r="R2184" s="325"/>
      <c r="S2184" s="325"/>
    </row>
    <row r="2185" spans="2:20" ht="18.75" customHeight="1">
      <c r="B2185" s="326"/>
      <c r="C2185" s="313" t="s">
        <v>217</v>
      </c>
      <c r="D2185" s="327"/>
      <c r="E2185" s="327"/>
      <c r="F2185" s="327"/>
      <c r="G2185" s="327"/>
      <c r="H2185" s="327"/>
      <c r="I2185" s="327"/>
      <c r="J2185" s="327"/>
      <c r="K2185" s="327"/>
      <c r="L2185" s="327"/>
      <c r="M2185" s="327"/>
      <c r="N2185" s="327"/>
      <c r="O2185" s="328"/>
      <c r="P2185" s="329">
        <f t="shared" ref="P2185:P2186" si="272">SUM(D2185:O2185)</f>
        <v>0</v>
      </c>
      <c r="Q2185" s="294"/>
      <c r="R2185" s="488"/>
      <c r="S2185" s="488"/>
    </row>
    <row r="2186" spans="2:20" ht="18.75" customHeight="1">
      <c r="B2186" s="326"/>
      <c r="C2186" s="313" t="s">
        <v>218</v>
      </c>
      <c r="D2186" s="327"/>
      <c r="E2186" s="327"/>
      <c r="F2186" s="327"/>
      <c r="G2186" s="327"/>
      <c r="H2186" s="327"/>
      <c r="I2186" s="327"/>
      <c r="J2186" s="327"/>
      <c r="K2186" s="327"/>
      <c r="L2186" s="327"/>
      <c r="M2186" s="327"/>
      <c r="N2186" s="330"/>
      <c r="O2186" s="331"/>
      <c r="P2186" s="332">
        <f t="shared" si="272"/>
        <v>0</v>
      </c>
      <c r="Q2186" s="294"/>
      <c r="R2186" s="489"/>
      <c r="S2186" s="489"/>
    </row>
    <row r="2187" spans="2:20" s="308" customFormat="1" ht="18.75" customHeight="1">
      <c r="B2187" s="301"/>
      <c r="C2187" s="333"/>
      <c r="D2187" s="334"/>
      <c r="E2187" s="334"/>
      <c r="F2187" s="334"/>
      <c r="G2187" s="334"/>
      <c r="H2187" s="334"/>
      <c r="I2187" s="334"/>
      <c r="J2187" s="334"/>
      <c r="K2187" s="334"/>
      <c r="L2187" s="334"/>
      <c r="M2187" s="334"/>
      <c r="N2187" s="491" t="s">
        <v>219</v>
      </c>
      <c r="O2187" s="491"/>
      <c r="P2187" s="335">
        <f>ROUND(IF(P2185*P2186=0,0,P2183/P2185*P2186),2)</f>
        <v>0</v>
      </c>
      <c r="Q2187" s="306"/>
      <c r="R2187" s="492"/>
      <c r="S2187" s="492"/>
      <c r="T2187" s="307"/>
    </row>
    <row r="2188" spans="2:20" ht="30" customHeight="1">
      <c r="C2188" s="294"/>
      <c r="D2188" s="294"/>
      <c r="E2188" s="294"/>
      <c r="F2188" s="294"/>
      <c r="G2188" s="294"/>
      <c r="H2188" s="294"/>
      <c r="I2188" s="294"/>
      <c r="J2188" s="294"/>
      <c r="K2188" s="294"/>
      <c r="L2188" s="294"/>
      <c r="M2188" s="294"/>
      <c r="N2188" s="294"/>
      <c r="O2188" s="294"/>
      <c r="P2188" s="294"/>
      <c r="Q2188" s="294"/>
      <c r="R2188" s="294"/>
      <c r="S2188" s="294"/>
    </row>
    <row r="2189" spans="2:20" ht="18.75" customHeight="1">
      <c r="B2189" s="292"/>
      <c r="C2189" s="293" t="s">
        <v>183</v>
      </c>
      <c r="D2189" s="495"/>
      <c r="E2189" s="495"/>
      <c r="F2189" s="495"/>
      <c r="G2189" s="495"/>
      <c r="H2189" s="495"/>
      <c r="I2189" s="495"/>
      <c r="J2189" s="294"/>
      <c r="K2189" s="294"/>
      <c r="L2189" s="295"/>
      <c r="M2189" s="294"/>
      <c r="N2189" s="294"/>
      <c r="O2189" s="294"/>
      <c r="P2189" s="296"/>
      <c r="Q2189" s="294"/>
      <c r="R2189" s="296"/>
      <c r="S2189" s="296"/>
    </row>
    <row r="2190" spans="2:20" ht="18.75" customHeight="1">
      <c r="B2190" s="292"/>
      <c r="C2190" s="297" t="s">
        <v>184</v>
      </c>
      <c r="D2190" s="488"/>
      <c r="E2190" s="488"/>
      <c r="F2190" s="488"/>
      <c r="G2190" s="488"/>
      <c r="H2190" s="488"/>
      <c r="I2190" s="488"/>
      <c r="J2190" s="294"/>
      <c r="K2190" s="291"/>
      <c r="L2190" s="291"/>
      <c r="M2190" s="291"/>
      <c r="N2190" s="291"/>
      <c r="O2190" s="291"/>
      <c r="P2190" s="291"/>
      <c r="Q2190" s="294"/>
      <c r="R2190" s="496" t="s">
        <v>185</v>
      </c>
      <c r="S2190" s="496"/>
    </row>
    <row r="2191" spans="2:20" ht="18.75" customHeight="1">
      <c r="B2191" s="292"/>
      <c r="C2191" s="297" t="s">
        <v>8</v>
      </c>
      <c r="D2191" s="488"/>
      <c r="E2191" s="488"/>
      <c r="F2191" s="488"/>
      <c r="G2191" s="488"/>
      <c r="H2191" s="488"/>
      <c r="I2191" s="488"/>
      <c r="J2191" s="294"/>
      <c r="K2191" s="291"/>
      <c r="L2191" s="291"/>
      <c r="M2191" s="291"/>
      <c r="N2191" s="291"/>
      <c r="O2191" s="291"/>
      <c r="P2191" s="291"/>
      <c r="Q2191" s="294"/>
      <c r="R2191" s="298" t="s">
        <v>189</v>
      </c>
      <c r="S2191" s="299"/>
    </row>
    <row r="2192" spans="2:20" ht="18.75" customHeight="1">
      <c r="B2192" s="292"/>
      <c r="C2192" s="300" t="s">
        <v>172</v>
      </c>
      <c r="D2192" s="488"/>
      <c r="E2192" s="488"/>
      <c r="F2192" s="488"/>
      <c r="G2192" s="488"/>
      <c r="H2192" s="488"/>
      <c r="I2192" s="488"/>
      <c r="J2192" s="294"/>
      <c r="K2192" s="291"/>
      <c r="L2192" s="291"/>
      <c r="M2192" s="291"/>
      <c r="N2192" s="291"/>
      <c r="O2192" s="291"/>
      <c r="P2192" s="291"/>
      <c r="Q2192" s="294"/>
      <c r="R2192" s="298" t="s">
        <v>191</v>
      </c>
      <c r="S2192" s="299"/>
    </row>
    <row r="2193" spans="2:24" ht="18.75" customHeight="1">
      <c r="B2193" s="292"/>
      <c r="C2193" s="300" t="s">
        <v>193</v>
      </c>
      <c r="D2193" s="493"/>
      <c r="E2193" s="493"/>
      <c r="F2193" s="493"/>
      <c r="G2193" s="493"/>
      <c r="H2193" s="493"/>
      <c r="I2193" s="493"/>
      <c r="J2193" s="294"/>
      <c r="K2193" s="294"/>
      <c r="L2193" s="295"/>
      <c r="M2193" s="294"/>
      <c r="N2193" s="294"/>
      <c r="O2193" s="294"/>
      <c r="P2193" s="296"/>
      <c r="Q2193" s="294"/>
      <c r="R2193" s="298" t="s">
        <v>221</v>
      </c>
      <c r="S2193" s="299"/>
    </row>
    <row r="2194" spans="2:24" ht="12" customHeight="1">
      <c r="B2194" s="292"/>
      <c r="C2194" s="294"/>
      <c r="D2194" s="294"/>
      <c r="E2194" s="294"/>
      <c r="F2194" s="294"/>
      <c r="G2194" s="294"/>
      <c r="H2194" s="294"/>
      <c r="I2194" s="294"/>
      <c r="J2194" s="294"/>
      <c r="K2194" s="294"/>
      <c r="L2194" s="294"/>
      <c r="M2194" s="294"/>
      <c r="N2194" s="294"/>
      <c r="O2194" s="294"/>
      <c r="P2194" s="294"/>
      <c r="Q2194" s="294"/>
      <c r="R2194" s="294"/>
      <c r="S2194" s="294"/>
    </row>
    <row r="2195" spans="2:24" s="308" customFormat="1" ht="18.75" customHeight="1">
      <c r="B2195" s="301"/>
      <c r="C2195" s="302" t="s">
        <v>187</v>
      </c>
      <c r="D2195" s="303"/>
      <c r="E2195" s="303"/>
      <c r="F2195" s="303"/>
      <c r="G2195" s="303"/>
      <c r="H2195" s="303"/>
      <c r="I2195" s="303"/>
      <c r="J2195" s="303"/>
      <c r="K2195" s="303"/>
      <c r="L2195" s="303"/>
      <c r="M2195" s="303"/>
      <c r="N2195" s="303"/>
      <c r="O2195" s="304"/>
      <c r="P2195" s="305" t="s">
        <v>188</v>
      </c>
      <c r="Q2195" s="306"/>
      <c r="R2195" s="494" t="s">
        <v>194</v>
      </c>
      <c r="S2195" s="494"/>
      <c r="T2195" s="307"/>
      <c r="V2195" s="288"/>
      <c r="W2195" s="288"/>
      <c r="X2195" s="288"/>
    </row>
    <row r="2196" spans="2:24" ht="6" customHeight="1">
      <c r="B2196" s="292"/>
      <c r="C2196" s="294"/>
      <c r="D2196" s="294"/>
      <c r="E2196" s="294"/>
      <c r="F2196" s="294"/>
      <c r="G2196" s="294"/>
      <c r="H2196" s="294"/>
      <c r="I2196" s="294"/>
      <c r="J2196" s="294"/>
      <c r="K2196" s="294"/>
      <c r="L2196" s="294"/>
      <c r="M2196" s="294"/>
      <c r="N2196" s="294"/>
      <c r="O2196" s="294"/>
      <c r="P2196" s="294"/>
      <c r="Q2196" s="294"/>
      <c r="R2196" s="294"/>
      <c r="S2196" s="294"/>
    </row>
    <row r="2197" spans="2:24" ht="18.75" customHeight="1">
      <c r="B2197" s="292"/>
      <c r="C2197" s="309" t="s">
        <v>222</v>
      </c>
      <c r="D2197" s="310"/>
      <c r="E2197" s="310"/>
      <c r="F2197" s="310"/>
      <c r="G2197" s="310"/>
      <c r="H2197" s="310"/>
      <c r="I2197" s="310"/>
      <c r="J2197" s="310"/>
      <c r="K2197" s="310"/>
      <c r="L2197" s="310"/>
      <c r="M2197" s="310"/>
      <c r="N2197" s="310"/>
      <c r="O2197" s="311"/>
      <c r="P2197" s="312">
        <f>SUM(D2197:O2197)</f>
        <v>0</v>
      </c>
      <c r="Q2197" s="294"/>
      <c r="R2197" s="488"/>
      <c r="S2197" s="488"/>
    </row>
    <row r="2198" spans="2:24" ht="18.75" customHeight="1">
      <c r="B2198" s="292"/>
      <c r="C2198" s="313" t="s">
        <v>196</v>
      </c>
      <c r="D2198" s="155"/>
      <c r="E2198" s="155"/>
      <c r="F2198" s="155"/>
      <c r="G2198" s="155"/>
      <c r="H2198" s="155"/>
      <c r="I2198" s="155"/>
      <c r="J2198" s="155"/>
      <c r="K2198" s="155"/>
      <c r="L2198" s="155"/>
      <c r="M2198" s="155"/>
      <c r="N2198" s="155"/>
      <c r="O2198" s="156"/>
      <c r="P2198" s="312">
        <f t="shared" ref="P2198:P2207" si="273">SUM(D2198:O2198)</f>
        <v>0</v>
      </c>
      <c r="Q2198" s="294"/>
      <c r="R2198" s="488"/>
      <c r="S2198" s="488"/>
    </row>
    <row r="2199" spans="2:24" ht="18.75" customHeight="1">
      <c r="B2199" s="292"/>
      <c r="C2199" s="314" t="s">
        <v>223</v>
      </c>
      <c r="D2199" s="310"/>
      <c r="E2199" s="310"/>
      <c r="F2199" s="310"/>
      <c r="G2199" s="310"/>
      <c r="H2199" s="310"/>
      <c r="I2199" s="310"/>
      <c r="J2199" s="310"/>
      <c r="K2199" s="310"/>
      <c r="L2199" s="310"/>
      <c r="M2199" s="310"/>
      <c r="N2199" s="310"/>
      <c r="O2199" s="311"/>
      <c r="P2199" s="312">
        <f t="shared" si="273"/>
        <v>0</v>
      </c>
      <c r="Q2199" s="294"/>
      <c r="R2199" s="488"/>
      <c r="S2199" s="488"/>
    </row>
    <row r="2200" spans="2:24" ht="18.75" customHeight="1">
      <c r="B2200" s="292"/>
      <c r="C2200" s="313" t="s">
        <v>206</v>
      </c>
      <c r="D2200" s="315"/>
      <c r="E2200" s="315"/>
      <c r="F2200" s="315"/>
      <c r="G2200" s="315"/>
      <c r="H2200" s="315"/>
      <c r="I2200" s="315"/>
      <c r="J2200" s="315"/>
      <c r="K2200" s="315"/>
      <c r="L2200" s="315"/>
      <c r="M2200" s="315"/>
      <c r="N2200" s="315"/>
      <c r="O2200" s="316"/>
      <c r="P2200" s="312">
        <f t="shared" si="273"/>
        <v>0</v>
      </c>
      <c r="Q2200" s="294"/>
      <c r="R2200" s="488"/>
      <c r="S2200" s="488"/>
    </row>
    <row r="2201" spans="2:24" ht="18.75" customHeight="1">
      <c r="B2201" s="292"/>
      <c r="C2201" s="313" t="s">
        <v>207</v>
      </c>
      <c r="D2201" s="315"/>
      <c r="E2201" s="315"/>
      <c r="F2201" s="315"/>
      <c r="G2201" s="315"/>
      <c r="H2201" s="315"/>
      <c r="I2201" s="315"/>
      <c r="J2201" s="315"/>
      <c r="K2201" s="315"/>
      <c r="L2201" s="315"/>
      <c r="M2201" s="315"/>
      <c r="N2201" s="315"/>
      <c r="O2201" s="316"/>
      <c r="P2201" s="312">
        <f t="shared" si="273"/>
        <v>0</v>
      </c>
      <c r="Q2201" s="294"/>
      <c r="R2201" s="488"/>
      <c r="S2201" s="488"/>
    </row>
    <row r="2202" spans="2:24" ht="18.75" customHeight="1">
      <c r="B2202" s="292"/>
      <c r="C2202" s="313" t="s">
        <v>209</v>
      </c>
      <c r="D2202" s="315"/>
      <c r="E2202" s="315"/>
      <c r="F2202" s="315"/>
      <c r="G2202" s="315"/>
      <c r="H2202" s="315"/>
      <c r="I2202" s="315"/>
      <c r="J2202" s="315"/>
      <c r="K2202" s="315"/>
      <c r="L2202" s="315"/>
      <c r="M2202" s="315"/>
      <c r="N2202" s="315"/>
      <c r="O2202" s="316"/>
      <c r="P2202" s="312">
        <f t="shared" si="273"/>
        <v>0</v>
      </c>
      <c r="Q2202" s="294"/>
      <c r="R2202" s="488"/>
      <c r="S2202" s="488"/>
    </row>
    <row r="2203" spans="2:24" ht="18.75" customHeight="1">
      <c r="B2203" s="292"/>
      <c r="C2203" s="313" t="s">
        <v>210</v>
      </c>
      <c r="D2203" s="315"/>
      <c r="E2203" s="315"/>
      <c r="F2203" s="315"/>
      <c r="G2203" s="315"/>
      <c r="H2203" s="315"/>
      <c r="I2203" s="315"/>
      <c r="J2203" s="315"/>
      <c r="K2203" s="315"/>
      <c r="L2203" s="315"/>
      <c r="M2203" s="315"/>
      <c r="N2203" s="315"/>
      <c r="O2203" s="316"/>
      <c r="P2203" s="312">
        <f t="shared" si="273"/>
        <v>0</v>
      </c>
      <c r="Q2203" s="294"/>
      <c r="R2203" s="488"/>
      <c r="S2203" s="488"/>
    </row>
    <row r="2204" spans="2:24" ht="18.75" customHeight="1">
      <c r="B2204" s="292"/>
      <c r="C2204" s="313" t="s">
        <v>211</v>
      </c>
      <c r="D2204" s="315"/>
      <c r="E2204" s="315"/>
      <c r="F2204" s="315"/>
      <c r="G2204" s="315"/>
      <c r="H2204" s="315"/>
      <c r="I2204" s="315"/>
      <c r="J2204" s="315"/>
      <c r="K2204" s="315"/>
      <c r="L2204" s="315"/>
      <c r="M2204" s="315"/>
      <c r="N2204" s="315"/>
      <c r="O2204" s="316"/>
      <c r="P2204" s="312">
        <f t="shared" si="273"/>
        <v>0</v>
      </c>
      <c r="Q2204" s="294"/>
      <c r="R2204" s="488"/>
      <c r="S2204" s="488"/>
    </row>
    <row r="2205" spans="2:24" ht="18.75" customHeight="1">
      <c r="B2205" s="292"/>
      <c r="C2205" s="313" t="s">
        <v>212</v>
      </c>
      <c r="D2205" s="315"/>
      <c r="E2205" s="315"/>
      <c r="F2205" s="315"/>
      <c r="G2205" s="315"/>
      <c r="H2205" s="315"/>
      <c r="I2205" s="315"/>
      <c r="J2205" s="315"/>
      <c r="K2205" s="315"/>
      <c r="L2205" s="315"/>
      <c r="M2205" s="315"/>
      <c r="N2205" s="315"/>
      <c r="O2205" s="316"/>
      <c r="P2205" s="312">
        <f t="shared" si="273"/>
        <v>0</v>
      </c>
      <c r="Q2205" s="294"/>
      <c r="R2205" s="488"/>
      <c r="S2205" s="488"/>
    </row>
    <row r="2206" spans="2:24" ht="18.75" customHeight="1">
      <c r="B2206" s="292"/>
      <c r="C2206" s="317" t="s">
        <v>224</v>
      </c>
      <c r="D2206" s="318"/>
      <c r="E2206" s="318"/>
      <c r="F2206" s="318"/>
      <c r="G2206" s="318"/>
      <c r="H2206" s="318"/>
      <c r="I2206" s="318"/>
      <c r="J2206" s="318"/>
      <c r="K2206" s="318"/>
      <c r="L2206" s="318"/>
      <c r="M2206" s="318"/>
      <c r="N2206" s="318"/>
      <c r="O2206" s="319"/>
      <c r="P2206" s="320">
        <f t="shared" si="273"/>
        <v>0</v>
      </c>
      <c r="Q2206" s="294"/>
      <c r="R2206" s="489"/>
      <c r="S2206" s="489"/>
    </row>
    <row r="2207" spans="2:24" ht="18.75" customHeight="1">
      <c r="B2207" s="292"/>
      <c r="C2207" s="321" t="s">
        <v>216</v>
      </c>
      <c r="D2207" s="322">
        <f>SUBTOTAL(9,D2197:D2206)</f>
        <v>0</v>
      </c>
      <c r="E2207" s="322">
        <f t="shared" ref="E2207:O2207" si="274">SUBTOTAL(9,E2197:E2206)</f>
        <v>0</v>
      </c>
      <c r="F2207" s="322">
        <f t="shared" si="274"/>
        <v>0</v>
      </c>
      <c r="G2207" s="322">
        <f t="shared" si="274"/>
        <v>0</v>
      </c>
      <c r="H2207" s="322">
        <f t="shared" si="274"/>
        <v>0</v>
      </c>
      <c r="I2207" s="322">
        <f t="shared" si="274"/>
        <v>0</v>
      </c>
      <c r="J2207" s="322">
        <f t="shared" si="274"/>
        <v>0</v>
      </c>
      <c r="K2207" s="322">
        <f t="shared" si="274"/>
        <v>0</v>
      </c>
      <c r="L2207" s="322">
        <f t="shared" si="274"/>
        <v>0</v>
      </c>
      <c r="M2207" s="322">
        <f t="shared" si="274"/>
        <v>0</v>
      </c>
      <c r="N2207" s="322">
        <f t="shared" si="274"/>
        <v>0</v>
      </c>
      <c r="O2207" s="323">
        <f t="shared" si="274"/>
        <v>0</v>
      </c>
      <c r="P2207" s="324">
        <f t="shared" si="273"/>
        <v>0</v>
      </c>
      <c r="Q2207" s="294"/>
      <c r="R2207" s="490"/>
      <c r="S2207" s="490"/>
    </row>
    <row r="2208" spans="2:24" ht="6" customHeight="1">
      <c r="B2208" s="292"/>
      <c r="C2208" s="294"/>
      <c r="D2208" s="294"/>
      <c r="E2208" s="294"/>
      <c r="F2208" s="294"/>
      <c r="G2208" s="294"/>
      <c r="H2208" s="294"/>
      <c r="I2208" s="294"/>
      <c r="J2208" s="294"/>
      <c r="K2208" s="294"/>
      <c r="L2208" s="294"/>
      <c r="M2208" s="294"/>
      <c r="N2208" s="294"/>
      <c r="O2208" s="294"/>
      <c r="P2208" s="294"/>
      <c r="Q2208" s="294"/>
      <c r="R2208" s="325"/>
      <c r="S2208" s="325"/>
    </row>
    <row r="2209" spans="2:24" ht="18.75" customHeight="1">
      <c r="B2209" s="326"/>
      <c r="C2209" s="313" t="s">
        <v>217</v>
      </c>
      <c r="D2209" s="327"/>
      <c r="E2209" s="327"/>
      <c r="F2209" s="327"/>
      <c r="G2209" s="327"/>
      <c r="H2209" s="327"/>
      <c r="I2209" s="327"/>
      <c r="J2209" s="327"/>
      <c r="K2209" s="327"/>
      <c r="L2209" s="327"/>
      <c r="M2209" s="327"/>
      <c r="N2209" s="327"/>
      <c r="O2209" s="328"/>
      <c r="P2209" s="329">
        <f t="shared" ref="P2209:P2210" si="275">SUM(D2209:O2209)</f>
        <v>0</v>
      </c>
      <c r="Q2209" s="294"/>
      <c r="R2209" s="488"/>
      <c r="S2209" s="488"/>
    </row>
    <row r="2210" spans="2:24" ht="18.75" customHeight="1">
      <c r="B2210" s="326"/>
      <c r="C2210" s="313" t="s">
        <v>218</v>
      </c>
      <c r="D2210" s="327"/>
      <c r="E2210" s="327"/>
      <c r="F2210" s="327"/>
      <c r="G2210" s="327"/>
      <c r="H2210" s="327"/>
      <c r="I2210" s="327"/>
      <c r="J2210" s="327"/>
      <c r="K2210" s="327"/>
      <c r="L2210" s="327"/>
      <c r="M2210" s="327"/>
      <c r="N2210" s="330"/>
      <c r="O2210" s="331"/>
      <c r="P2210" s="332">
        <f t="shared" si="275"/>
        <v>0</v>
      </c>
      <c r="Q2210" s="294"/>
      <c r="R2210" s="489"/>
      <c r="S2210" s="489"/>
    </row>
    <row r="2211" spans="2:24" s="308" customFormat="1" ht="18.75" customHeight="1">
      <c r="B2211" s="301"/>
      <c r="C2211" s="333"/>
      <c r="D2211" s="334"/>
      <c r="E2211" s="334"/>
      <c r="F2211" s="334"/>
      <c r="G2211" s="334"/>
      <c r="H2211" s="334"/>
      <c r="I2211" s="334"/>
      <c r="J2211" s="334"/>
      <c r="K2211" s="334"/>
      <c r="L2211" s="334"/>
      <c r="M2211" s="334"/>
      <c r="N2211" s="491" t="s">
        <v>219</v>
      </c>
      <c r="O2211" s="491"/>
      <c r="P2211" s="335">
        <f>ROUND(IF(P2209*P2210=0,0,P2207/P2209*P2210),2)</f>
        <v>0</v>
      </c>
      <c r="Q2211" s="306"/>
      <c r="R2211" s="492"/>
      <c r="S2211" s="492"/>
      <c r="T2211" s="307"/>
    </row>
    <row r="2212" spans="2:24" ht="30" customHeight="1">
      <c r="C2212" s="294"/>
      <c r="D2212" s="294"/>
      <c r="E2212" s="294"/>
      <c r="F2212" s="294"/>
      <c r="G2212" s="294"/>
      <c r="H2212" s="294"/>
      <c r="I2212" s="294"/>
      <c r="J2212" s="294"/>
      <c r="K2212" s="294"/>
      <c r="L2212" s="294"/>
      <c r="M2212" s="294"/>
      <c r="N2212" s="294"/>
      <c r="O2212" s="294"/>
      <c r="P2212" s="294"/>
      <c r="Q2212" s="294"/>
      <c r="R2212" s="294"/>
      <c r="S2212" s="294"/>
    </row>
    <row r="2213" spans="2:24" ht="18.75" customHeight="1">
      <c r="B2213" s="292"/>
      <c r="C2213" s="293" t="s">
        <v>183</v>
      </c>
      <c r="D2213" s="495"/>
      <c r="E2213" s="495"/>
      <c r="F2213" s="495"/>
      <c r="G2213" s="495"/>
      <c r="H2213" s="495"/>
      <c r="I2213" s="495"/>
      <c r="J2213" s="294"/>
      <c r="K2213" s="294"/>
      <c r="L2213" s="295"/>
      <c r="M2213" s="294"/>
      <c r="N2213" s="294"/>
      <c r="O2213" s="294"/>
      <c r="P2213" s="296"/>
      <c r="Q2213" s="294"/>
      <c r="R2213" s="296"/>
      <c r="S2213" s="296"/>
    </row>
    <row r="2214" spans="2:24" ht="18.75" customHeight="1">
      <c r="B2214" s="292"/>
      <c r="C2214" s="297" t="s">
        <v>184</v>
      </c>
      <c r="D2214" s="488"/>
      <c r="E2214" s="488"/>
      <c r="F2214" s="488"/>
      <c r="G2214" s="488"/>
      <c r="H2214" s="488"/>
      <c r="I2214" s="488"/>
      <c r="J2214" s="294"/>
      <c r="K2214" s="291"/>
      <c r="L2214" s="291"/>
      <c r="M2214" s="291"/>
      <c r="N2214" s="291"/>
      <c r="O2214" s="291"/>
      <c r="P2214" s="291"/>
      <c r="Q2214" s="294"/>
      <c r="R2214" s="496" t="s">
        <v>185</v>
      </c>
      <c r="S2214" s="496"/>
    </row>
    <row r="2215" spans="2:24" ht="18.75" customHeight="1">
      <c r="B2215" s="292"/>
      <c r="C2215" s="297" t="s">
        <v>8</v>
      </c>
      <c r="D2215" s="488"/>
      <c r="E2215" s="488"/>
      <c r="F2215" s="488"/>
      <c r="G2215" s="488"/>
      <c r="H2215" s="488"/>
      <c r="I2215" s="488"/>
      <c r="J2215" s="294"/>
      <c r="K2215" s="291"/>
      <c r="L2215" s="291"/>
      <c r="M2215" s="291"/>
      <c r="N2215" s="291"/>
      <c r="O2215" s="291"/>
      <c r="P2215" s="291"/>
      <c r="Q2215" s="294"/>
      <c r="R2215" s="298" t="s">
        <v>189</v>
      </c>
      <c r="S2215" s="299"/>
    </row>
    <row r="2216" spans="2:24" ht="18.75" customHeight="1">
      <c r="B2216" s="292"/>
      <c r="C2216" s="300" t="s">
        <v>172</v>
      </c>
      <c r="D2216" s="488"/>
      <c r="E2216" s="488"/>
      <c r="F2216" s="488"/>
      <c r="G2216" s="488"/>
      <c r="H2216" s="488"/>
      <c r="I2216" s="488"/>
      <c r="J2216" s="294"/>
      <c r="K2216" s="291"/>
      <c r="L2216" s="291"/>
      <c r="M2216" s="291"/>
      <c r="N2216" s="291"/>
      <c r="O2216" s="291"/>
      <c r="P2216" s="291"/>
      <c r="Q2216" s="294"/>
      <c r="R2216" s="298" t="s">
        <v>191</v>
      </c>
      <c r="S2216" s="299"/>
    </row>
    <row r="2217" spans="2:24" ht="18.75" customHeight="1">
      <c r="B2217" s="292"/>
      <c r="C2217" s="300" t="s">
        <v>193</v>
      </c>
      <c r="D2217" s="493"/>
      <c r="E2217" s="493"/>
      <c r="F2217" s="493"/>
      <c r="G2217" s="493"/>
      <c r="H2217" s="493"/>
      <c r="I2217" s="493"/>
      <c r="J2217" s="294"/>
      <c r="K2217" s="294"/>
      <c r="L2217" s="295"/>
      <c r="M2217" s="294"/>
      <c r="N2217" s="294"/>
      <c r="O2217" s="294"/>
      <c r="P2217" s="296"/>
      <c r="Q2217" s="294"/>
      <c r="R2217" s="298" t="s">
        <v>221</v>
      </c>
      <c r="S2217" s="299"/>
    </row>
    <row r="2218" spans="2:24" ht="12" customHeight="1">
      <c r="B2218" s="292"/>
      <c r="C2218" s="294"/>
      <c r="D2218" s="294"/>
      <c r="E2218" s="294"/>
      <c r="F2218" s="294"/>
      <c r="G2218" s="294"/>
      <c r="H2218" s="294"/>
      <c r="I2218" s="294"/>
      <c r="J2218" s="294"/>
      <c r="K2218" s="294"/>
      <c r="L2218" s="294"/>
      <c r="M2218" s="294"/>
      <c r="N2218" s="294"/>
      <c r="O2218" s="294"/>
      <c r="P2218" s="294"/>
      <c r="Q2218" s="294"/>
      <c r="R2218" s="294"/>
      <c r="S2218" s="294"/>
    </row>
    <row r="2219" spans="2:24" s="308" customFormat="1" ht="18.75" customHeight="1">
      <c r="B2219" s="301"/>
      <c r="C2219" s="302" t="s">
        <v>187</v>
      </c>
      <c r="D2219" s="303"/>
      <c r="E2219" s="303"/>
      <c r="F2219" s="303"/>
      <c r="G2219" s="303"/>
      <c r="H2219" s="303"/>
      <c r="I2219" s="303"/>
      <c r="J2219" s="303"/>
      <c r="K2219" s="303"/>
      <c r="L2219" s="303"/>
      <c r="M2219" s="303"/>
      <c r="N2219" s="303"/>
      <c r="O2219" s="304"/>
      <c r="P2219" s="305" t="s">
        <v>188</v>
      </c>
      <c r="Q2219" s="306"/>
      <c r="R2219" s="494" t="s">
        <v>194</v>
      </c>
      <c r="S2219" s="494"/>
      <c r="T2219" s="307"/>
      <c r="V2219" s="288"/>
      <c r="W2219" s="288"/>
      <c r="X2219" s="288"/>
    </row>
    <row r="2220" spans="2:24" ht="6" customHeight="1">
      <c r="B2220" s="292"/>
      <c r="C2220" s="294"/>
      <c r="D2220" s="294"/>
      <c r="E2220" s="294"/>
      <c r="F2220" s="294"/>
      <c r="G2220" s="294"/>
      <c r="H2220" s="294"/>
      <c r="I2220" s="294"/>
      <c r="J2220" s="294"/>
      <c r="K2220" s="294"/>
      <c r="L2220" s="294"/>
      <c r="M2220" s="294"/>
      <c r="N2220" s="294"/>
      <c r="O2220" s="294"/>
      <c r="P2220" s="294"/>
      <c r="Q2220" s="294"/>
      <c r="R2220" s="294"/>
      <c r="S2220" s="294"/>
    </row>
    <row r="2221" spans="2:24" ht="18.75" customHeight="1">
      <c r="B2221" s="292"/>
      <c r="C2221" s="309" t="s">
        <v>222</v>
      </c>
      <c r="D2221" s="310"/>
      <c r="E2221" s="310"/>
      <c r="F2221" s="310"/>
      <c r="G2221" s="310"/>
      <c r="H2221" s="310"/>
      <c r="I2221" s="310"/>
      <c r="J2221" s="310"/>
      <c r="K2221" s="310"/>
      <c r="L2221" s="310"/>
      <c r="M2221" s="310"/>
      <c r="N2221" s="310"/>
      <c r="O2221" s="311"/>
      <c r="P2221" s="312">
        <f>SUM(D2221:O2221)</f>
        <v>0</v>
      </c>
      <c r="Q2221" s="294"/>
      <c r="R2221" s="488"/>
      <c r="S2221" s="488"/>
    </row>
    <row r="2222" spans="2:24" ht="18.75" customHeight="1">
      <c r="B2222" s="292"/>
      <c r="C2222" s="313" t="s">
        <v>196</v>
      </c>
      <c r="D2222" s="155"/>
      <c r="E2222" s="155"/>
      <c r="F2222" s="155"/>
      <c r="G2222" s="155"/>
      <c r="H2222" s="155"/>
      <c r="I2222" s="155"/>
      <c r="J2222" s="155"/>
      <c r="K2222" s="155"/>
      <c r="L2222" s="155"/>
      <c r="M2222" s="155"/>
      <c r="N2222" s="155"/>
      <c r="O2222" s="156"/>
      <c r="P2222" s="312">
        <f t="shared" ref="P2222:P2231" si="276">SUM(D2222:O2222)</f>
        <v>0</v>
      </c>
      <c r="Q2222" s="294"/>
      <c r="R2222" s="488"/>
      <c r="S2222" s="488"/>
    </row>
    <row r="2223" spans="2:24" ht="18.75" customHeight="1">
      <c r="B2223" s="292"/>
      <c r="C2223" s="314" t="s">
        <v>223</v>
      </c>
      <c r="D2223" s="310"/>
      <c r="E2223" s="310"/>
      <c r="F2223" s="310"/>
      <c r="G2223" s="310"/>
      <c r="H2223" s="310"/>
      <c r="I2223" s="310"/>
      <c r="J2223" s="310"/>
      <c r="K2223" s="310"/>
      <c r="L2223" s="310"/>
      <c r="M2223" s="310"/>
      <c r="N2223" s="310"/>
      <c r="O2223" s="311"/>
      <c r="P2223" s="312">
        <f t="shared" si="276"/>
        <v>0</v>
      </c>
      <c r="Q2223" s="294"/>
      <c r="R2223" s="488"/>
      <c r="S2223" s="488"/>
    </row>
    <row r="2224" spans="2:24" ht="18.75" customHeight="1">
      <c r="B2224" s="292"/>
      <c r="C2224" s="313" t="s">
        <v>206</v>
      </c>
      <c r="D2224" s="315"/>
      <c r="E2224" s="315"/>
      <c r="F2224" s="315"/>
      <c r="G2224" s="315"/>
      <c r="H2224" s="315"/>
      <c r="I2224" s="315"/>
      <c r="J2224" s="315"/>
      <c r="K2224" s="315"/>
      <c r="L2224" s="315"/>
      <c r="M2224" s="315"/>
      <c r="N2224" s="315"/>
      <c r="O2224" s="316"/>
      <c r="P2224" s="312">
        <f t="shared" si="276"/>
        <v>0</v>
      </c>
      <c r="Q2224" s="294"/>
      <c r="R2224" s="488"/>
      <c r="S2224" s="488"/>
    </row>
    <row r="2225" spans="2:20" ht="18.75" customHeight="1">
      <c r="B2225" s="292"/>
      <c r="C2225" s="313" t="s">
        <v>207</v>
      </c>
      <c r="D2225" s="315"/>
      <c r="E2225" s="315"/>
      <c r="F2225" s="315"/>
      <c r="G2225" s="315"/>
      <c r="H2225" s="315"/>
      <c r="I2225" s="315"/>
      <c r="J2225" s="315"/>
      <c r="K2225" s="315"/>
      <c r="L2225" s="315"/>
      <c r="M2225" s="315"/>
      <c r="N2225" s="315"/>
      <c r="O2225" s="316"/>
      <c r="P2225" s="312">
        <f t="shared" si="276"/>
        <v>0</v>
      </c>
      <c r="Q2225" s="294"/>
      <c r="R2225" s="488"/>
      <c r="S2225" s="488"/>
    </row>
    <row r="2226" spans="2:20" ht="18.75" customHeight="1">
      <c r="B2226" s="292"/>
      <c r="C2226" s="313" t="s">
        <v>209</v>
      </c>
      <c r="D2226" s="315"/>
      <c r="E2226" s="315"/>
      <c r="F2226" s="315"/>
      <c r="G2226" s="315"/>
      <c r="H2226" s="315"/>
      <c r="I2226" s="315"/>
      <c r="J2226" s="315"/>
      <c r="K2226" s="315"/>
      <c r="L2226" s="315"/>
      <c r="M2226" s="315"/>
      <c r="N2226" s="315"/>
      <c r="O2226" s="316"/>
      <c r="P2226" s="312">
        <f t="shared" si="276"/>
        <v>0</v>
      </c>
      <c r="Q2226" s="294"/>
      <c r="R2226" s="488"/>
      <c r="S2226" s="488"/>
    </row>
    <row r="2227" spans="2:20" ht="18.75" customHeight="1">
      <c r="B2227" s="292"/>
      <c r="C2227" s="313" t="s">
        <v>210</v>
      </c>
      <c r="D2227" s="315"/>
      <c r="E2227" s="315"/>
      <c r="F2227" s="315"/>
      <c r="G2227" s="315"/>
      <c r="H2227" s="315"/>
      <c r="I2227" s="315"/>
      <c r="J2227" s="315"/>
      <c r="K2227" s="315"/>
      <c r="L2227" s="315"/>
      <c r="M2227" s="315"/>
      <c r="N2227" s="315"/>
      <c r="O2227" s="316"/>
      <c r="P2227" s="312">
        <f t="shared" si="276"/>
        <v>0</v>
      </c>
      <c r="Q2227" s="294"/>
      <c r="R2227" s="488"/>
      <c r="S2227" s="488"/>
    </row>
    <row r="2228" spans="2:20" ht="18.75" customHeight="1">
      <c r="B2228" s="292"/>
      <c r="C2228" s="313" t="s">
        <v>211</v>
      </c>
      <c r="D2228" s="315"/>
      <c r="E2228" s="315"/>
      <c r="F2228" s="315"/>
      <c r="G2228" s="315"/>
      <c r="H2228" s="315"/>
      <c r="I2228" s="315"/>
      <c r="J2228" s="315"/>
      <c r="K2228" s="315"/>
      <c r="L2228" s="315"/>
      <c r="M2228" s="315"/>
      <c r="N2228" s="315"/>
      <c r="O2228" s="316"/>
      <c r="P2228" s="312">
        <f t="shared" si="276"/>
        <v>0</v>
      </c>
      <c r="Q2228" s="294"/>
      <c r="R2228" s="488"/>
      <c r="S2228" s="488"/>
    </row>
    <row r="2229" spans="2:20" ht="18.75" customHeight="1">
      <c r="B2229" s="292"/>
      <c r="C2229" s="313" t="s">
        <v>212</v>
      </c>
      <c r="D2229" s="315"/>
      <c r="E2229" s="315"/>
      <c r="F2229" s="315"/>
      <c r="G2229" s="315"/>
      <c r="H2229" s="315"/>
      <c r="I2229" s="315"/>
      <c r="J2229" s="315"/>
      <c r="K2229" s="315"/>
      <c r="L2229" s="315"/>
      <c r="M2229" s="315"/>
      <c r="N2229" s="315"/>
      <c r="O2229" s="316"/>
      <c r="P2229" s="312">
        <f t="shared" si="276"/>
        <v>0</v>
      </c>
      <c r="Q2229" s="294"/>
      <c r="R2229" s="488"/>
      <c r="S2229" s="488"/>
    </row>
    <row r="2230" spans="2:20" ht="18.75" customHeight="1">
      <c r="B2230" s="292"/>
      <c r="C2230" s="317" t="s">
        <v>224</v>
      </c>
      <c r="D2230" s="318"/>
      <c r="E2230" s="318"/>
      <c r="F2230" s="318"/>
      <c r="G2230" s="318"/>
      <c r="H2230" s="318"/>
      <c r="I2230" s="318"/>
      <c r="J2230" s="318"/>
      <c r="K2230" s="318"/>
      <c r="L2230" s="318"/>
      <c r="M2230" s="318"/>
      <c r="N2230" s="318"/>
      <c r="O2230" s="319"/>
      <c r="P2230" s="320">
        <f t="shared" si="276"/>
        <v>0</v>
      </c>
      <c r="Q2230" s="294"/>
      <c r="R2230" s="489"/>
      <c r="S2230" s="489"/>
    </row>
    <row r="2231" spans="2:20" ht="18.75" customHeight="1">
      <c r="B2231" s="292"/>
      <c r="C2231" s="321" t="s">
        <v>216</v>
      </c>
      <c r="D2231" s="322">
        <f>SUBTOTAL(9,D2221:D2230)</f>
        <v>0</v>
      </c>
      <c r="E2231" s="322">
        <f t="shared" ref="E2231:O2231" si="277">SUBTOTAL(9,E2221:E2230)</f>
        <v>0</v>
      </c>
      <c r="F2231" s="322">
        <f t="shared" si="277"/>
        <v>0</v>
      </c>
      <c r="G2231" s="322">
        <f t="shared" si="277"/>
        <v>0</v>
      </c>
      <c r="H2231" s="322">
        <f t="shared" si="277"/>
        <v>0</v>
      </c>
      <c r="I2231" s="322">
        <f t="shared" si="277"/>
        <v>0</v>
      </c>
      <c r="J2231" s="322">
        <f t="shared" si="277"/>
        <v>0</v>
      </c>
      <c r="K2231" s="322">
        <f t="shared" si="277"/>
        <v>0</v>
      </c>
      <c r="L2231" s="322">
        <f t="shared" si="277"/>
        <v>0</v>
      </c>
      <c r="M2231" s="322">
        <f t="shared" si="277"/>
        <v>0</v>
      </c>
      <c r="N2231" s="322">
        <f t="shared" si="277"/>
        <v>0</v>
      </c>
      <c r="O2231" s="323">
        <f t="shared" si="277"/>
        <v>0</v>
      </c>
      <c r="P2231" s="324">
        <f t="shared" si="276"/>
        <v>0</v>
      </c>
      <c r="Q2231" s="294"/>
      <c r="R2231" s="490"/>
      <c r="S2231" s="490"/>
    </row>
    <row r="2232" spans="2:20" ht="6" customHeight="1">
      <c r="B2232" s="292"/>
      <c r="C2232" s="294"/>
      <c r="D2232" s="294"/>
      <c r="E2232" s="294"/>
      <c r="F2232" s="294"/>
      <c r="G2232" s="294"/>
      <c r="H2232" s="294"/>
      <c r="I2232" s="294"/>
      <c r="J2232" s="294"/>
      <c r="K2232" s="294"/>
      <c r="L2232" s="294"/>
      <c r="M2232" s="294"/>
      <c r="N2232" s="294"/>
      <c r="O2232" s="294"/>
      <c r="P2232" s="294"/>
      <c r="Q2232" s="294"/>
      <c r="R2232" s="325"/>
      <c r="S2232" s="325"/>
    </row>
    <row r="2233" spans="2:20" ht="18.75" customHeight="1">
      <c r="B2233" s="326"/>
      <c r="C2233" s="313" t="s">
        <v>217</v>
      </c>
      <c r="D2233" s="327"/>
      <c r="E2233" s="327"/>
      <c r="F2233" s="327"/>
      <c r="G2233" s="327"/>
      <c r="H2233" s="327"/>
      <c r="I2233" s="327"/>
      <c r="J2233" s="327"/>
      <c r="K2233" s="327"/>
      <c r="L2233" s="327"/>
      <c r="M2233" s="327"/>
      <c r="N2233" s="327"/>
      <c r="O2233" s="328"/>
      <c r="P2233" s="329">
        <f t="shared" ref="P2233:P2234" si="278">SUM(D2233:O2233)</f>
        <v>0</v>
      </c>
      <c r="Q2233" s="294"/>
      <c r="R2233" s="488"/>
      <c r="S2233" s="488"/>
    </row>
    <row r="2234" spans="2:20" ht="18.75" customHeight="1">
      <c r="B2234" s="326"/>
      <c r="C2234" s="313" t="s">
        <v>218</v>
      </c>
      <c r="D2234" s="327"/>
      <c r="E2234" s="327"/>
      <c r="F2234" s="327"/>
      <c r="G2234" s="327"/>
      <c r="H2234" s="327"/>
      <c r="I2234" s="327"/>
      <c r="J2234" s="327"/>
      <c r="K2234" s="327"/>
      <c r="L2234" s="327"/>
      <c r="M2234" s="327"/>
      <c r="N2234" s="330"/>
      <c r="O2234" s="331"/>
      <c r="P2234" s="332">
        <f t="shared" si="278"/>
        <v>0</v>
      </c>
      <c r="Q2234" s="294"/>
      <c r="R2234" s="489"/>
      <c r="S2234" s="489"/>
    </row>
    <row r="2235" spans="2:20" s="308" customFormat="1" ht="18.75" customHeight="1">
      <c r="B2235" s="301"/>
      <c r="C2235" s="333"/>
      <c r="D2235" s="334"/>
      <c r="E2235" s="334"/>
      <c r="F2235" s="334"/>
      <c r="G2235" s="334"/>
      <c r="H2235" s="334"/>
      <c r="I2235" s="334"/>
      <c r="J2235" s="334"/>
      <c r="K2235" s="334"/>
      <c r="L2235" s="334"/>
      <c r="M2235" s="334"/>
      <c r="N2235" s="491" t="s">
        <v>219</v>
      </c>
      <c r="O2235" s="491"/>
      <c r="P2235" s="335">
        <f>ROUND(IF(P2233*P2234=0,0,P2231/P2233*P2234),2)</f>
        <v>0</v>
      </c>
      <c r="Q2235" s="306"/>
      <c r="R2235" s="492"/>
      <c r="S2235" s="492"/>
      <c r="T2235" s="307"/>
    </row>
    <row r="2236" spans="2:20" ht="30" customHeight="1">
      <c r="C2236" s="294"/>
      <c r="D2236" s="294"/>
      <c r="E2236" s="294"/>
      <c r="F2236" s="294"/>
      <c r="G2236" s="294"/>
      <c r="H2236" s="294"/>
      <c r="I2236" s="294"/>
      <c r="J2236" s="294"/>
      <c r="K2236" s="294"/>
      <c r="L2236" s="294"/>
      <c r="M2236" s="294"/>
      <c r="N2236" s="294"/>
      <c r="O2236" s="294"/>
      <c r="P2236" s="294"/>
      <c r="Q2236" s="294"/>
      <c r="R2236" s="294"/>
      <c r="S2236" s="294"/>
    </row>
    <row r="2237" spans="2:20" ht="18.75" customHeight="1">
      <c r="B2237" s="292"/>
      <c r="C2237" s="293" t="s">
        <v>183</v>
      </c>
      <c r="D2237" s="495"/>
      <c r="E2237" s="495"/>
      <c r="F2237" s="495"/>
      <c r="G2237" s="495"/>
      <c r="H2237" s="495"/>
      <c r="I2237" s="495"/>
      <c r="J2237" s="294"/>
      <c r="K2237" s="294"/>
      <c r="L2237" s="295"/>
      <c r="M2237" s="294"/>
      <c r="N2237" s="294"/>
      <c r="O2237" s="294"/>
      <c r="P2237" s="296"/>
      <c r="Q2237" s="294"/>
      <c r="R2237" s="296"/>
      <c r="S2237" s="296"/>
    </row>
    <row r="2238" spans="2:20" ht="18.75" customHeight="1">
      <c r="B2238" s="292"/>
      <c r="C2238" s="297" t="s">
        <v>184</v>
      </c>
      <c r="D2238" s="488"/>
      <c r="E2238" s="488"/>
      <c r="F2238" s="488"/>
      <c r="G2238" s="488"/>
      <c r="H2238" s="488"/>
      <c r="I2238" s="488"/>
      <c r="J2238" s="294"/>
      <c r="K2238" s="291"/>
      <c r="L2238" s="291"/>
      <c r="M2238" s="291"/>
      <c r="N2238" s="291"/>
      <c r="O2238" s="291"/>
      <c r="P2238" s="291"/>
      <c r="Q2238" s="294"/>
      <c r="R2238" s="496" t="s">
        <v>185</v>
      </c>
      <c r="S2238" s="496"/>
    </row>
    <row r="2239" spans="2:20" ht="18.75" customHeight="1">
      <c r="B2239" s="292"/>
      <c r="C2239" s="297" t="s">
        <v>8</v>
      </c>
      <c r="D2239" s="488"/>
      <c r="E2239" s="488"/>
      <c r="F2239" s="488"/>
      <c r="G2239" s="488"/>
      <c r="H2239" s="488"/>
      <c r="I2239" s="488"/>
      <c r="J2239" s="294"/>
      <c r="K2239" s="291"/>
      <c r="L2239" s="291"/>
      <c r="M2239" s="291"/>
      <c r="N2239" s="291"/>
      <c r="O2239" s="291"/>
      <c r="P2239" s="291"/>
      <c r="Q2239" s="294"/>
      <c r="R2239" s="298" t="s">
        <v>189</v>
      </c>
      <c r="S2239" s="299"/>
    </row>
    <row r="2240" spans="2:20" ht="18.75" customHeight="1">
      <c r="B2240" s="292"/>
      <c r="C2240" s="300" t="s">
        <v>172</v>
      </c>
      <c r="D2240" s="488"/>
      <c r="E2240" s="488"/>
      <c r="F2240" s="488"/>
      <c r="G2240" s="488"/>
      <c r="H2240" s="488"/>
      <c r="I2240" s="488"/>
      <c r="J2240" s="294"/>
      <c r="K2240" s="291"/>
      <c r="L2240" s="291"/>
      <c r="M2240" s="291"/>
      <c r="N2240" s="291"/>
      <c r="O2240" s="291"/>
      <c r="P2240" s="291"/>
      <c r="Q2240" s="294"/>
      <c r="R2240" s="298" t="s">
        <v>191</v>
      </c>
      <c r="S2240" s="299"/>
    </row>
    <row r="2241" spans="2:24" ht="18.75" customHeight="1">
      <c r="B2241" s="292"/>
      <c r="C2241" s="300" t="s">
        <v>193</v>
      </c>
      <c r="D2241" s="493"/>
      <c r="E2241" s="493"/>
      <c r="F2241" s="493"/>
      <c r="G2241" s="493"/>
      <c r="H2241" s="493"/>
      <c r="I2241" s="493"/>
      <c r="J2241" s="294"/>
      <c r="K2241" s="294"/>
      <c r="L2241" s="295"/>
      <c r="M2241" s="294"/>
      <c r="N2241" s="294"/>
      <c r="O2241" s="294"/>
      <c r="P2241" s="296"/>
      <c r="Q2241" s="294"/>
      <c r="R2241" s="298" t="s">
        <v>221</v>
      </c>
      <c r="S2241" s="299"/>
    </row>
    <row r="2242" spans="2:24" ht="12" customHeight="1">
      <c r="B2242" s="292"/>
      <c r="C2242" s="294"/>
      <c r="D2242" s="294"/>
      <c r="E2242" s="294"/>
      <c r="F2242" s="294"/>
      <c r="G2242" s="294"/>
      <c r="H2242" s="294"/>
      <c r="I2242" s="294"/>
      <c r="J2242" s="294"/>
      <c r="K2242" s="294"/>
      <c r="L2242" s="294"/>
      <c r="M2242" s="294"/>
      <c r="N2242" s="294"/>
      <c r="O2242" s="294"/>
      <c r="P2242" s="294"/>
      <c r="Q2242" s="294"/>
      <c r="R2242" s="294"/>
      <c r="S2242" s="294"/>
    </row>
    <row r="2243" spans="2:24" s="308" customFormat="1" ht="18.75" customHeight="1">
      <c r="B2243" s="301"/>
      <c r="C2243" s="302" t="s">
        <v>187</v>
      </c>
      <c r="D2243" s="303"/>
      <c r="E2243" s="303"/>
      <c r="F2243" s="303"/>
      <c r="G2243" s="303"/>
      <c r="H2243" s="303"/>
      <c r="I2243" s="303"/>
      <c r="J2243" s="303"/>
      <c r="K2243" s="303"/>
      <c r="L2243" s="303"/>
      <c r="M2243" s="303"/>
      <c r="N2243" s="303"/>
      <c r="O2243" s="304"/>
      <c r="P2243" s="305" t="s">
        <v>188</v>
      </c>
      <c r="Q2243" s="306"/>
      <c r="R2243" s="494" t="s">
        <v>194</v>
      </c>
      <c r="S2243" s="494"/>
      <c r="T2243" s="307"/>
      <c r="V2243" s="288"/>
      <c r="W2243" s="288"/>
      <c r="X2243" s="288"/>
    </row>
    <row r="2244" spans="2:24" ht="6" customHeight="1">
      <c r="B2244" s="292"/>
      <c r="C2244" s="294"/>
      <c r="D2244" s="294"/>
      <c r="E2244" s="294"/>
      <c r="F2244" s="294"/>
      <c r="G2244" s="294"/>
      <c r="H2244" s="294"/>
      <c r="I2244" s="294"/>
      <c r="J2244" s="294"/>
      <c r="K2244" s="294"/>
      <c r="L2244" s="294"/>
      <c r="M2244" s="294"/>
      <c r="N2244" s="294"/>
      <c r="O2244" s="294"/>
      <c r="P2244" s="294"/>
      <c r="Q2244" s="294"/>
      <c r="R2244" s="294"/>
      <c r="S2244" s="294"/>
    </row>
    <row r="2245" spans="2:24" ht="18.75" customHeight="1">
      <c r="B2245" s="292"/>
      <c r="C2245" s="309" t="s">
        <v>222</v>
      </c>
      <c r="D2245" s="310"/>
      <c r="E2245" s="310"/>
      <c r="F2245" s="310"/>
      <c r="G2245" s="310"/>
      <c r="H2245" s="310"/>
      <c r="I2245" s="310"/>
      <c r="J2245" s="310"/>
      <c r="K2245" s="310"/>
      <c r="L2245" s="310"/>
      <c r="M2245" s="310"/>
      <c r="N2245" s="310"/>
      <c r="O2245" s="311"/>
      <c r="P2245" s="312">
        <f>SUM(D2245:O2245)</f>
        <v>0</v>
      </c>
      <c r="Q2245" s="294"/>
      <c r="R2245" s="488"/>
      <c r="S2245" s="488"/>
    </row>
    <row r="2246" spans="2:24" ht="18.75" customHeight="1">
      <c r="B2246" s="292"/>
      <c r="C2246" s="313" t="s">
        <v>196</v>
      </c>
      <c r="D2246" s="155"/>
      <c r="E2246" s="155"/>
      <c r="F2246" s="155"/>
      <c r="G2246" s="155"/>
      <c r="H2246" s="155"/>
      <c r="I2246" s="155"/>
      <c r="J2246" s="155"/>
      <c r="K2246" s="155"/>
      <c r="L2246" s="155"/>
      <c r="M2246" s="155"/>
      <c r="N2246" s="155"/>
      <c r="O2246" s="156"/>
      <c r="P2246" s="312">
        <f t="shared" ref="P2246:P2255" si="279">SUM(D2246:O2246)</f>
        <v>0</v>
      </c>
      <c r="Q2246" s="294"/>
      <c r="R2246" s="488"/>
      <c r="S2246" s="488"/>
    </row>
    <row r="2247" spans="2:24" ht="18.75" customHeight="1">
      <c r="B2247" s="292"/>
      <c r="C2247" s="314" t="s">
        <v>223</v>
      </c>
      <c r="D2247" s="310"/>
      <c r="E2247" s="310"/>
      <c r="F2247" s="310"/>
      <c r="G2247" s="310"/>
      <c r="H2247" s="310"/>
      <c r="I2247" s="310"/>
      <c r="J2247" s="310"/>
      <c r="K2247" s="310"/>
      <c r="L2247" s="310"/>
      <c r="M2247" s="310"/>
      <c r="N2247" s="310"/>
      <c r="O2247" s="311"/>
      <c r="P2247" s="312">
        <f t="shared" si="279"/>
        <v>0</v>
      </c>
      <c r="Q2247" s="294"/>
      <c r="R2247" s="488"/>
      <c r="S2247" s="488"/>
    </row>
    <row r="2248" spans="2:24" ht="18.75" customHeight="1">
      <c r="B2248" s="292"/>
      <c r="C2248" s="313" t="s">
        <v>206</v>
      </c>
      <c r="D2248" s="315"/>
      <c r="E2248" s="315"/>
      <c r="F2248" s="315"/>
      <c r="G2248" s="315"/>
      <c r="H2248" s="315"/>
      <c r="I2248" s="315"/>
      <c r="J2248" s="315"/>
      <c r="K2248" s="315"/>
      <c r="L2248" s="315"/>
      <c r="M2248" s="315"/>
      <c r="N2248" s="315"/>
      <c r="O2248" s="316"/>
      <c r="P2248" s="312">
        <f t="shared" si="279"/>
        <v>0</v>
      </c>
      <c r="Q2248" s="294"/>
      <c r="R2248" s="488"/>
      <c r="S2248" s="488"/>
    </row>
    <row r="2249" spans="2:24" ht="18.75" customHeight="1">
      <c r="B2249" s="292"/>
      <c r="C2249" s="313" t="s">
        <v>207</v>
      </c>
      <c r="D2249" s="315"/>
      <c r="E2249" s="315"/>
      <c r="F2249" s="315"/>
      <c r="G2249" s="315"/>
      <c r="H2249" s="315"/>
      <c r="I2249" s="315"/>
      <c r="J2249" s="315"/>
      <c r="K2249" s="315"/>
      <c r="L2249" s="315"/>
      <c r="M2249" s="315"/>
      <c r="N2249" s="315"/>
      <c r="O2249" s="316"/>
      <c r="P2249" s="312">
        <f t="shared" si="279"/>
        <v>0</v>
      </c>
      <c r="Q2249" s="294"/>
      <c r="R2249" s="488"/>
      <c r="S2249" s="488"/>
    </row>
    <row r="2250" spans="2:24" ht="18.75" customHeight="1">
      <c r="B2250" s="292"/>
      <c r="C2250" s="313" t="s">
        <v>209</v>
      </c>
      <c r="D2250" s="315"/>
      <c r="E2250" s="315"/>
      <c r="F2250" s="315"/>
      <c r="G2250" s="315"/>
      <c r="H2250" s="315"/>
      <c r="I2250" s="315"/>
      <c r="J2250" s="315"/>
      <c r="K2250" s="315"/>
      <c r="L2250" s="315"/>
      <c r="M2250" s="315"/>
      <c r="N2250" s="315"/>
      <c r="O2250" s="316"/>
      <c r="P2250" s="312">
        <f t="shared" si="279"/>
        <v>0</v>
      </c>
      <c r="Q2250" s="294"/>
      <c r="R2250" s="488"/>
      <c r="S2250" s="488"/>
    </row>
    <row r="2251" spans="2:24" ht="18.75" customHeight="1">
      <c r="B2251" s="292"/>
      <c r="C2251" s="313" t="s">
        <v>210</v>
      </c>
      <c r="D2251" s="315"/>
      <c r="E2251" s="315"/>
      <c r="F2251" s="315"/>
      <c r="G2251" s="315"/>
      <c r="H2251" s="315"/>
      <c r="I2251" s="315"/>
      <c r="J2251" s="315"/>
      <c r="K2251" s="315"/>
      <c r="L2251" s="315"/>
      <c r="M2251" s="315"/>
      <c r="N2251" s="315"/>
      <c r="O2251" s="316"/>
      <c r="P2251" s="312">
        <f t="shared" si="279"/>
        <v>0</v>
      </c>
      <c r="Q2251" s="294"/>
      <c r="R2251" s="488"/>
      <c r="S2251" s="488"/>
    </row>
    <row r="2252" spans="2:24" ht="18.75" customHeight="1">
      <c r="B2252" s="292"/>
      <c r="C2252" s="313" t="s">
        <v>211</v>
      </c>
      <c r="D2252" s="315"/>
      <c r="E2252" s="315"/>
      <c r="F2252" s="315"/>
      <c r="G2252" s="315"/>
      <c r="H2252" s="315"/>
      <c r="I2252" s="315"/>
      <c r="J2252" s="315"/>
      <c r="K2252" s="315"/>
      <c r="L2252" s="315"/>
      <c r="M2252" s="315"/>
      <c r="N2252" s="315"/>
      <c r="O2252" s="316"/>
      <c r="P2252" s="312">
        <f t="shared" si="279"/>
        <v>0</v>
      </c>
      <c r="Q2252" s="294"/>
      <c r="R2252" s="488"/>
      <c r="S2252" s="488"/>
    </row>
    <row r="2253" spans="2:24" ht="18.75" customHeight="1">
      <c r="B2253" s="292"/>
      <c r="C2253" s="313" t="s">
        <v>212</v>
      </c>
      <c r="D2253" s="315"/>
      <c r="E2253" s="315"/>
      <c r="F2253" s="315"/>
      <c r="G2253" s="315"/>
      <c r="H2253" s="315"/>
      <c r="I2253" s="315"/>
      <c r="J2253" s="315"/>
      <c r="K2253" s="315"/>
      <c r="L2253" s="315"/>
      <c r="M2253" s="315"/>
      <c r="N2253" s="315"/>
      <c r="O2253" s="316"/>
      <c r="P2253" s="312">
        <f t="shared" si="279"/>
        <v>0</v>
      </c>
      <c r="Q2253" s="294"/>
      <c r="R2253" s="488"/>
      <c r="S2253" s="488"/>
    </row>
    <row r="2254" spans="2:24" ht="18.75" customHeight="1">
      <c r="B2254" s="292"/>
      <c r="C2254" s="317" t="s">
        <v>224</v>
      </c>
      <c r="D2254" s="318"/>
      <c r="E2254" s="318"/>
      <c r="F2254" s="318"/>
      <c r="G2254" s="318"/>
      <c r="H2254" s="318"/>
      <c r="I2254" s="318"/>
      <c r="J2254" s="318"/>
      <c r="K2254" s="318"/>
      <c r="L2254" s="318"/>
      <c r="M2254" s="318"/>
      <c r="N2254" s="318"/>
      <c r="O2254" s="319"/>
      <c r="P2254" s="320">
        <f t="shared" si="279"/>
        <v>0</v>
      </c>
      <c r="Q2254" s="294"/>
      <c r="R2254" s="489"/>
      <c r="S2254" s="489"/>
    </row>
    <row r="2255" spans="2:24" ht="18.75" customHeight="1">
      <c r="B2255" s="292"/>
      <c r="C2255" s="321" t="s">
        <v>216</v>
      </c>
      <c r="D2255" s="322">
        <f>SUBTOTAL(9,D2245:D2254)</f>
        <v>0</v>
      </c>
      <c r="E2255" s="322">
        <f t="shared" ref="E2255:O2255" si="280">SUBTOTAL(9,E2245:E2254)</f>
        <v>0</v>
      </c>
      <c r="F2255" s="322">
        <f t="shared" si="280"/>
        <v>0</v>
      </c>
      <c r="G2255" s="322">
        <f t="shared" si="280"/>
        <v>0</v>
      </c>
      <c r="H2255" s="322">
        <f t="shared" si="280"/>
        <v>0</v>
      </c>
      <c r="I2255" s="322">
        <f t="shared" si="280"/>
        <v>0</v>
      </c>
      <c r="J2255" s="322">
        <f t="shared" si="280"/>
        <v>0</v>
      </c>
      <c r="K2255" s="322">
        <f t="shared" si="280"/>
        <v>0</v>
      </c>
      <c r="L2255" s="322">
        <f t="shared" si="280"/>
        <v>0</v>
      </c>
      <c r="M2255" s="322">
        <f t="shared" si="280"/>
        <v>0</v>
      </c>
      <c r="N2255" s="322">
        <f t="shared" si="280"/>
        <v>0</v>
      </c>
      <c r="O2255" s="323">
        <f t="shared" si="280"/>
        <v>0</v>
      </c>
      <c r="P2255" s="324">
        <f t="shared" si="279"/>
        <v>0</v>
      </c>
      <c r="Q2255" s="294"/>
      <c r="R2255" s="490"/>
      <c r="S2255" s="490"/>
    </row>
    <row r="2256" spans="2:24" ht="6" customHeight="1">
      <c r="B2256" s="292"/>
      <c r="C2256" s="294"/>
      <c r="D2256" s="294"/>
      <c r="E2256" s="294"/>
      <c r="F2256" s="294"/>
      <c r="G2256" s="294"/>
      <c r="H2256" s="294"/>
      <c r="I2256" s="294"/>
      <c r="J2256" s="294"/>
      <c r="K2256" s="294"/>
      <c r="L2256" s="294"/>
      <c r="M2256" s="294"/>
      <c r="N2256" s="294"/>
      <c r="O2256" s="294"/>
      <c r="P2256" s="294"/>
      <c r="Q2256" s="294"/>
      <c r="R2256" s="325"/>
      <c r="S2256" s="325"/>
    </row>
    <row r="2257" spans="2:24" ht="18.75" customHeight="1">
      <c r="B2257" s="326"/>
      <c r="C2257" s="313" t="s">
        <v>217</v>
      </c>
      <c r="D2257" s="327"/>
      <c r="E2257" s="327"/>
      <c r="F2257" s="327"/>
      <c r="G2257" s="327"/>
      <c r="H2257" s="327"/>
      <c r="I2257" s="327"/>
      <c r="J2257" s="327"/>
      <c r="K2257" s="327"/>
      <c r="L2257" s="327"/>
      <c r="M2257" s="327"/>
      <c r="N2257" s="327"/>
      <c r="O2257" s="328"/>
      <c r="P2257" s="329">
        <f t="shared" ref="P2257:P2258" si="281">SUM(D2257:O2257)</f>
        <v>0</v>
      </c>
      <c r="Q2257" s="294"/>
      <c r="R2257" s="488"/>
      <c r="S2257" s="488"/>
    </row>
    <row r="2258" spans="2:24" ht="18.75" customHeight="1">
      <c r="B2258" s="326"/>
      <c r="C2258" s="313" t="s">
        <v>218</v>
      </c>
      <c r="D2258" s="327"/>
      <c r="E2258" s="327"/>
      <c r="F2258" s="327"/>
      <c r="G2258" s="327"/>
      <c r="H2258" s="327"/>
      <c r="I2258" s="327"/>
      <c r="J2258" s="327"/>
      <c r="K2258" s="327"/>
      <c r="L2258" s="327"/>
      <c r="M2258" s="327"/>
      <c r="N2258" s="330"/>
      <c r="O2258" s="331"/>
      <c r="P2258" s="332">
        <f t="shared" si="281"/>
        <v>0</v>
      </c>
      <c r="Q2258" s="294"/>
      <c r="R2258" s="489"/>
      <c r="S2258" s="489"/>
    </row>
    <row r="2259" spans="2:24" s="308" customFormat="1" ht="18.75" customHeight="1">
      <c r="B2259" s="301"/>
      <c r="C2259" s="333"/>
      <c r="D2259" s="334"/>
      <c r="E2259" s="334"/>
      <c r="F2259" s="334"/>
      <c r="G2259" s="334"/>
      <c r="H2259" s="334"/>
      <c r="I2259" s="334"/>
      <c r="J2259" s="334"/>
      <c r="K2259" s="334"/>
      <c r="L2259" s="334"/>
      <c r="M2259" s="334"/>
      <c r="N2259" s="491" t="s">
        <v>219</v>
      </c>
      <c r="O2259" s="491"/>
      <c r="P2259" s="335">
        <f>ROUND(IF(P2257*P2258=0,0,P2255/P2257*P2258),2)</f>
        <v>0</v>
      </c>
      <c r="Q2259" s="306"/>
      <c r="R2259" s="492"/>
      <c r="S2259" s="492"/>
      <c r="T2259" s="307"/>
    </row>
    <row r="2260" spans="2:24" ht="30" customHeight="1">
      <c r="C2260" s="294"/>
      <c r="D2260" s="294"/>
      <c r="E2260" s="294"/>
      <c r="F2260" s="294"/>
      <c r="G2260" s="294"/>
      <c r="H2260" s="294"/>
      <c r="I2260" s="294"/>
      <c r="J2260" s="294"/>
      <c r="K2260" s="294"/>
      <c r="L2260" s="294"/>
      <c r="M2260" s="294"/>
      <c r="N2260" s="294"/>
      <c r="O2260" s="294"/>
      <c r="P2260" s="294"/>
      <c r="Q2260" s="294"/>
      <c r="R2260" s="294"/>
      <c r="S2260" s="294"/>
    </row>
    <row r="2261" spans="2:24" ht="18.75" customHeight="1">
      <c r="B2261" s="292"/>
      <c r="C2261" s="293" t="s">
        <v>183</v>
      </c>
      <c r="D2261" s="495"/>
      <c r="E2261" s="495"/>
      <c r="F2261" s="495"/>
      <c r="G2261" s="495"/>
      <c r="H2261" s="495"/>
      <c r="I2261" s="495"/>
      <c r="J2261" s="294"/>
      <c r="K2261" s="294"/>
      <c r="L2261" s="295"/>
      <c r="M2261" s="294"/>
      <c r="N2261" s="294"/>
      <c r="O2261" s="294"/>
      <c r="P2261" s="296"/>
      <c r="Q2261" s="294"/>
      <c r="R2261" s="296"/>
      <c r="S2261" s="296"/>
    </row>
    <row r="2262" spans="2:24" ht="18.75" customHeight="1">
      <c r="B2262" s="292"/>
      <c r="C2262" s="297" t="s">
        <v>184</v>
      </c>
      <c r="D2262" s="488"/>
      <c r="E2262" s="488"/>
      <c r="F2262" s="488"/>
      <c r="G2262" s="488"/>
      <c r="H2262" s="488"/>
      <c r="I2262" s="488"/>
      <c r="J2262" s="294"/>
      <c r="K2262" s="291"/>
      <c r="L2262" s="291"/>
      <c r="M2262" s="291"/>
      <c r="N2262" s="291"/>
      <c r="O2262" s="291"/>
      <c r="P2262" s="291"/>
      <c r="Q2262" s="294"/>
      <c r="R2262" s="496" t="s">
        <v>185</v>
      </c>
      <c r="S2262" s="496"/>
    </row>
    <row r="2263" spans="2:24" ht="18.75" customHeight="1">
      <c r="B2263" s="292"/>
      <c r="C2263" s="297" t="s">
        <v>8</v>
      </c>
      <c r="D2263" s="488"/>
      <c r="E2263" s="488"/>
      <c r="F2263" s="488"/>
      <c r="G2263" s="488"/>
      <c r="H2263" s="488"/>
      <c r="I2263" s="488"/>
      <c r="J2263" s="294"/>
      <c r="K2263" s="291"/>
      <c r="L2263" s="291"/>
      <c r="M2263" s="291"/>
      <c r="N2263" s="291"/>
      <c r="O2263" s="291"/>
      <c r="P2263" s="291"/>
      <c r="Q2263" s="294"/>
      <c r="R2263" s="298" t="s">
        <v>189</v>
      </c>
      <c r="S2263" s="299"/>
    </row>
    <row r="2264" spans="2:24" ht="18.75" customHeight="1">
      <c r="B2264" s="292"/>
      <c r="C2264" s="300" t="s">
        <v>172</v>
      </c>
      <c r="D2264" s="488"/>
      <c r="E2264" s="488"/>
      <c r="F2264" s="488"/>
      <c r="G2264" s="488"/>
      <c r="H2264" s="488"/>
      <c r="I2264" s="488"/>
      <c r="J2264" s="294"/>
      <c r="K2264" s="291"/>
      <c r="L2264" s="291"/>
      <c r="M2264" s="291"/>
      <c r="N2264" s="291"/>
      <c r="O2264" s="291"/>
      <c r="P2264" s="291"/>
      <c r="Q2264" s="294"/>
      <c r="R2264" s="298" t="s">
        <v>191</v>
      </c>
      <c r="S2264" s="299"/>
    </row>
    <row r="2265" spans="2:24" ht="18.75" customHeight="1">
      <c r="B2265" s="292"/>
      <c r="C2265" s="300" t="s">
        <v>193</v>
      </c>
      <c r="D2265" s="493"/>
      <c r="E2265" s="493"/>
      <c r="F2265" s="493"/>
      <c r="G2265" s="493"/>
      <c r="H2265" s="493"/>
      <c r="I2265" s="493"/>
      <c r="J2265" s="294"/>
      <c r="K2265" s="294"/>
      <c r="L2265" s="295"/>
      <c r="M2265" s="294"/>
      <c r="N2265" s="294"/>
      <c r="O2265" s="294"/>
      <c r="P2265" s="296"/>
      <c r="Q2265" s="294"/>
      <c r="R2265" s="298" t="s">
        <v>221</v>
      </c>
      <c r="S2265" s="299"/>
    </row>
    <row r="2266" spans="2:24" ht="12" customHeight="1">
      <c r="B2266" s="292"/>
      <c r="C2266" s="294"/>
      <c r="D2266" s="294"/>
      <c r="E2266" s="294"/>
      <c r="F2266" s="294"/>
      <c r="G2266" s="294"/>
      <c r="H2266" s="294"/>
      <c r="I2266" s="294"/>
      <c r="J2266" s="294"/>
      <c r="K2266" s="294"/>
      <c r="L2266" s="294"/>
      <c r="M2266" s="294"/>
      <c r="N2266" s="294"/>
      <c r="O2266" s="294"/>
      <c r="P2266" s="294"/>
      <c r="Q2266" s="294"/>
      <c r="R2266" s="294"/>
      <c r="S2266" s="294"/>
    </row>
    <row r="2267" spans="2:24" s="308" customFormat="1" ht="18.75" customHeight="1">
      <c r="B2267" s="301"/>
      <c r="C2267" s="302" t="s">
        <v>187</v>
      </c>
      <c r="D2267" s="303"/>
      <c r="E2267" s="303"/>
      <c r="F2267" s="303"/>
      <c r="G2267" s="303"/>
      <c r="H2267" s="303"/>
      <c r="I2267" s="303"/>
      <c r="J2267" s="303"/>
      <c r="K2267" s="303"/>
      <c r="L2267" s="303"/>
      <c r="M2267" s="303"/>
      <c r="N2267" s="303"/>
      <c r="O2267" s="304"/>
      <c r="P2267" s="305" t="s">
        <v>188</v>
      </c>
      <c r="Q2267" s="306"/>
      <c r="R2267" s="494" t="s">
        <v>194</v>
      </c>
      <c r="S2267" s="494"/>
      <c r="T2267" s="307"/>
      <c r="V2267" s="288"/>
      <c r="W2267" s="288"/>
      <c r="X2267" s="288"/>
    </row>
    <row r="2268" spans="2:24" ht="6" customHeight="1">
      <c r="B2268" s="292"/>
      <c r="C2268" s="294"/>
      <c r="D2268" s="294"/>
      <c r="E2268" s="294"/>
      <c r="F2268" s="294"/>
      <c r="G2268" s="294"/>
      <c r="H2268" s="294"/>
      <c r="I2268" s="294"/>
      <c r="J2268" s="294"/>
      <c r="K2268" s="294"/>
      <c r="L2268" s="294"/>
      <c r="M2268" s="294"/>
      <c r="N2268" s="294"/>
      <c r="O2268" s="294"/>
      <c r="P2268" s="294"/>
      <c r="Q2268" s="294"/>
      <c r="R2268" s="294"/>
      <c r="S2268" s="294"/>
    </row>
    <row r="2269" spans="2:24" ht="18.75" customHeight="1">
      <c r="B2269" s="292"/>
      <c r="C2269" s="309" t="s">
        <v>222</v>
      </c>
      <c r="D2269" s="310"/>
      <c r="E2269" s="310"/>
      <c r="F2269" s="310"/>
      <c r="G2269" s="310"/>
      <c r="H2269" s="310"/>
      <c r="I2269" s="310"/>
      <c r="J2269" s="310"/>
      <c r="K2269" s="310"/>
      <c r="L2269" s="310"/>
      <c r="M2269" s="310"/>
      <c r="N2269" s="310"/>
      <c r="O2269" s="311"/>
      <c r="P2269" s="312">
        <f>SUM(D2269:O2269)</f>
        <v>0</v>
      </c>
      <c r="Q2269" s="294"/>
      <c r="R2269" s="488"/>
      <c r="S2269" s="488"/>
    </row>
    <row r="2270" spans="2:24" ht="18.75" customHeight="1">
      <c r="B2270" s="292"/>
      <c r="C2270" s="313" t="s">
        <v>196</v>
      </c>
      <c r="D2270" s="155"/>
      <c r="E2270" s="155"/>
      <c r="F2270" s="155"/>
      <c r="G2270" s="155"/>
      <c r="H2270" s="155"/>
      <c r="I2270" s="155"/>
      <c r="J2270" s="155"/>
      <c r="K2270" s="155"/>
      <c r="L2270" s="155"/>
      <c r="M2270" s="155"/>
      <c r="N2270" s="155"/>
      <c r="O2270" s="156"/>
      <c r="P2270" s="312">
        <f t="shared" ref="P2270:P2279" si="282">SUM(D2270:O2270)</f>
        <v>0</v>
      </c>
      <c r="Q2270" s="294"/>
      <c r="R2270" s="488"/>
      <c r="S2270" s="488"/>
    </row>
    <row r="2271" spans="2:24" ht="18.75" customHeight="1">
      <c r="B2271" s="292"/>
      <c r="C2271" s="314" t="s">
        <v>223</v>
      </c>
      <c r="D2271" s="310"/>
      <c r="E2271" s="310"/>
      <c r="F2271" s="310"/>
      <c r="G2271" s="310"/>
      <c r="H2271" s="310"/>
      <c r="I2271" s="310"/>
      <c r="J2271" s="310"/>
      <c r="K2271" s="310"/>
      <c r="L2271" s="310"/>
      <c r="M2271" s="310"/>
      <c r="N2271" s="310"/>
      <c r="O2271" s="311"/>
      <c r="P2271" s="312">
        <f t="shared" si="282"/>
        <v>0</v>
      </c>
      <c r="Q2271" s="294"/>
      <c r="R2271" s="488"/>
      <c r="S2271" s="488"/>
    </row>
    <row r="2272" spans="2:24" ht="18.75" customHeight="1">
      <c r="B2272" s="292"/>
      <c r="C2272" s="313" t="s">
        <v>206</v>
      </c>
      <c r="D2272" s="315"/>
      <c r="E2272" s="315"/>
      <c r="F2272" s="315"/>
      <c r="G2272" s="315"/>
      <c r="H2272" s="315"/>
      <c r="I2272" s="315"/>
      <c r="J2272" s="315"/>
      <c r="K2272" s="315"/>
      <c r="L2272" s="315"/>
      <c r="M2272" s="315"/>
      <c r="N2272" s="315"/>
      <c r="O2272" s="316"/>
      <c r="P2272" s="312">
        <f t="shared" si="282"/>
        <v>0</v>
      </c>
      <c r="Q2272" s="294"/>
      <c r="R2272" s="488"/>
      <c r="S2272" s="488"/>
    </row>
    <row r="2273" spans="2:20" ht="18.75" customHeight="1">
      <c r="B2273" s="292"/>
      <c r="C2273" s="313" t="s">
        <v>207</v>
      </c>
      <c r="D2273" s="315"/>
      <c r="E2273" s="315"/>
      <c r="F2273" s="315"/>
      <c r="G2273" s="315"/>
      <c r="H2273" s="315"/>
      <c r="I2273" s="315"/>
      <c r="J2273" s="315"/>
      <c r="K2273" s="315"/>
      <c r="L2273" s="315"/>
      <c r="M2273" s="315"/>
      <c r="N2273" s="315"/>
      <c r="O2273" s="316"/>
      <c r="P2273" s="312">
        <f t="shared" si="282"/>
        <v>0</v>
      </c>
      <c r="Q2273" s="294"/>
      <c r="R2273" s="488"/>
      <c r="S2273" s="488"/>
    </row>
    <row r="2274" spans="2:20" ht="18.75" customHeight="1">
      <c r="B2274" s="292"/>
      <c r="C2274" s="313" t="s">
        <v>209</v>
      </c>
      <c r="D2274" s="315"/>
      <c r="E2274" s="315"/>
      <c r="F2274" s="315"/>
      <c r="G2274" s="315"/>
      <c r="H2274" s="315"/>
      <c r="I2274" s="315"/>
      <c r="J2274" s="315"/>
      <c r="K2274" s="315"/>
      <c r="L2274" s="315"/>
      <c r="M2274" s="315"/>
      <c r="N2274" s="315"/>
      <c r="O2274" s="316"/>
      <c r="P2274" s="312">
        <f t="shared" si="282"/>
        <v>0</v>
      </c>
      <c r="Q2274" s="294"/>
      <c r="R2274" s="488"/>
      <c r="S2274" s="488"/>
    </row>
    <row r="2275" spans="2:20" ht="18.75" customHeight="1">
      <c r="B2275" s="292"/>
      <c r="C2275" s="313" t="s">
        <v>210</v>
      </c>
      <c r="D2275" s="315"/>
      <c r="E2275" s="315"/>
      <c r="F2275" s="315"/>
      <c r="G2275" s="315"/>
      <c r="H2275" s="315"/>
      <c r="I2275" s="315"/>
      <c r="J2275" s="315"/>
      <c r="K2275" s="315"/>
      <c r="L2275" s="315"/>
      <c r="M2275" s="315"/>
      <c r="N2275" s="315"/>
      <c r="O2275" s="316"/>
      <c r="P2275" s="312">
        <f t="shared" si="282"/>
        <v>0</v>
      </c>
      <c r="Q2275" s="294"/>
      <c r="R2275" s="488"/>
      <c r="S2275" s="488"/>
    </row>
    <row r="2276" spans="2:20" ht="18.75" customHeight="1">
      <c r="B2276" s="292"/>
      <c r="C2276" s="313" t="s">
        <v>211</v>
      </c>
      <c r="D2276" s="315"/>
      <c r="E2276" s="315"/>
      <c r="F2276" s="315"/>
      <c r="G2276" s="315"/>
      <c r="H2276" s="315"/>
      <c r="I2276" s="315"/>
      <c r="J2276" s="315"/>
      <c r="K2276" s="315"/>
      <c r="L2276" s="315"/>
      <c r="M2276" s="315"/>
      <c r="N2276" s="315"/>
      <c r="O2276" s="316"/>
      <c r="P2276" s="312">
        <f t="shared" si="282"/>
        <v>0</v>
      </c>
      <c r="Q2276" s="294"/>
      <c r="R2276" s="488"/>
      <c r="S2276" s="488"/>
    </row>
    <row r="2277" spans="2:20" ht="18.75" customHeight="1">
      <c r="B2277" s="292"/>
      <c r="C2277" s="313" t="s">
        <v>212</v>
      </c>
      <c r="D2277" s="315"/>
      <c r="E2277" s="315"/>
      <c r="F2277" s="315"/>
      <c r="G2277" s="315"/>
      <c r="H2277" s="315"/>
      <c r="I2277" s="315"/>
      <c r="J2277" s="315"/>
      <c r="K2277" s="315"/>
      <c r="L2277" s="315"/>
      <c r="M2277" s="315"/>
      <c r="N2277" s="315"/>
      <c r="O2277" s="316"/>
      <c r="P2277" s="312">
        <f t="shared" si="282"/>
        <v>0</v>
      </c>
      <c r="Q2277" s="294"/>
      <c r="R2277" s="488"/>
      <c r="S2277" s="488"/>
    </row>
    <row r="2278" spans="2:20" ht="18.75" customHeight="1">
      <c r="B2278" s="292"/>
      <c r="C2278" s="317" t="s">
        <v>224</v>
      </c>
      <c r="D2278" s="318"/>
      <c r="E2278" s="318"/>
      <c r="F2278" s="318"/>
      <c r="G2278" s="318"/>
      <c r="H2278" s="318"/>
      <c r="I2278" s="318"/>
      <c r="J2278" s="318"/>
      <c r="K2278" s="318"/>
      <c r="L2278" s="318"/>
      <c r="M2278" s="318"/>
      <c r="N2278" s="318"/>
      <c r="O2278" s="319"/>
      <c r="P2278" s="320">
        <f t="shared" si="282"/>
        <v>0</v>
      </c>
      <c r="Q2278" s="294"/>
      <c r="R2278" s="489"/>
      <c r="S2278" s="489"/>
    </row>
    <row r="2279" spans="2:20" ht="18.75" customHeight="1">
      <c r="B2279" s="292"/>
      <c r="C2279" s="321" t="s">
        <v>216</v>
      </c>
      <c r="D2279" s="322">
        <f>SUBTOTAL(9,D2269:D2278)</f>
        <v>0</v>
      </c>
      <c r="E2279" s="322">
        <f t="shared" ref="E2279:O2279" si="283">SUBTOTAL(9,E2269:E2278)</f>
        <v>0</v>
      </c>
      <c r="F2279" s="322">
        <f t="shared" si="283"/>
        <v>0</v>
      </c>
      <c r="G2279" s="322">
        <f t="shared" si="283"/>
        <v>0</v>
      </c>
      <c r="H2279" s="322">
        <f t="shared" si="283"/>
        <v>0</v>
      </c>
      <c r="I2279" s="322">
        <f t="shared" si="283"/>
        <v>0</v>
      </c>
      <c r="J2279" s="322">
        <f t="shared" si="283"/>
        <v>0</v>
      </c>
      <c r="K2279" s="322">
        <f t="shared" si="283"/>
        <v>0</v>
      </c>
      <c r="L2279" s="322">
        <f t="shared" si="283"/>
        <v>0</v>
      </c>
      <c r="M2279" s="322">
        <f t="shared" si="283"/>
        <v>0</v>
      </c>
      <c r="N2279" s="322">
        <f t="shared" si="283"/>
        <v>0</v>
      </c>
      <c r="O2279" s="323">
        <f t="shared" si="283"/>
        <v>0</v>
      </c>
      <c r="P2279" s="324">
        <f t="shared" si="282"/>
        <v>0</v>
      </c>
      <c r="Q2279" s="294"/>
      <c r="R2279" s="490"/>
      <c r="S2279" s="490"/>
    </row>
    <row r="2280" spans="2:20" ht="6" customHeight="1">
      <c r="B2280" s="292"/>
      <c r="C2280" s="294"/>
      <c r="D2280" s="294"/>
      <c r="E2280" s="294"/>
      <c r="F2280" s="294"/>
      <c r="G2280" s="294"/>
      <c r="H2280" s="294"/>
      <c r="I2280" s="294"/>
      <c r="J2280" s="294"/>
      <c r="K2280" s="294"/>
      <c r="L2280" s="294"/>
      <c r="M2280" s="294"/>
      <c r="N2280" s="294"/>
      <c r="O2280" s="294"/>
      <c r="P2280" s="294"/>
      <c r="Q2280" s="294"/>
      <c r="R2280" s="325"/>
      <c r="S2280" s="325"/>
    </row>
    <row r="2281" spans="2:20" ht="18.75" customHeight="1">
      <c r="B2281" s="326"/>
      <c r="C2281" s="313" t="s">
        <v>217</v>
      </c>
      <c r="D2281" s="327"/>
      <c r="E2281" s="327"/>
      <c r="F2281" s="327"/>
      <c r="G2281" s="327"/>
      <c r="H2281" s="327"/>
      <c r="I2281" s="327"/>
      <c r="J2281" s="327"/>
      <c r="K2281" s="327"/>
      <c r="L2281" s="327"/>
      <c r="M2281" s="327"/>
      <c r="N2281" s="327"/>
      <c r="O2281" s="328"/>
      <c r="P2281" s="329">
        <f t="shared" ref="P2281:P2282" si="284">SUM(D2281:O2281)</f>
        <v>0</v>
      </c>
      <c r="Q2281" s="294"/>
      <c r="R2281" s="488"/>
      <c r="S2281" s="488"/>
    </row>
    <row r="2282" spans="2:20" ht="18.75" customHeight="1">
      <c r="B2282" s="326"/>
      <c r="C2282" s="313" t="s">
        <v>218</v>
      </c>
      <c r="D2282" s="327"/>
      <c r="E2282" s="327"/>
      <c r="F2282" s="327"/>
      <c r="G2282" s="327"/>
      <c r="H2282" s="327"/>
      <c r="I2282" s="327"/>
      <c r="J2282" s="327"/>
      <c r="K2282" s="327"/>
      <c r="L2282" s="327"/>
      <c r="M2282" s="327"/>
      <c r="N2282" s="330"/>
      <c r="O2282" s="331"/>
      <c r="P2282" s="332">
        <f t="shared" si="284"/>
        <v>0</v>
      </c>
      <c r="Q2282" s="294"/>
      <c r="R2282" s="489"/>
      <c r="S2282" s="489"/>
    </row>
    <row r="2283" spans="2:20" s="308" customFormat="1" ht="18.75" customHeight="1">
      <c r="B2283" s="301"/>
      <c r="C2283" s="333"/>
      <c r="D2283" s="334"/>
      <c r="E2283" s="334"/>
      <c r="F2283" s="334"/>
      <c r="G2283" s="334"/>
      <c r="H2283" s="334"/>
      <c r="I2283" s="334"/>
      <c r="J2283" s="334"/>
      <c r="K2283" s="334"/>
      <c r="L2283" s="334"/>
      <c r="M2283" s="334"/>
      <c r="N2283" s="491" t="s">
        <v>219</v>
      </c>
      <c r="O2283" s="491"/>
      <c r="P2283" s="335">
        <f>ROUND(IF(P2281*P2282=0,0,P2279/P2281*P2282),2)</f>
        <v>0</v>
      </c>
      <c r="Q2283" s="306"/>
      <c r="R2283" s="492"/>
      <c r="S2283" s="492"/>
      <c r="T2283" s="307"/>
    </row>
    <row r="2284" spans="2:20" ht="30" customHeight="1">
      <c r="C2284" s="294"/>
      <c r="D2284" s="294"/>
      <c r="E2284" s="294"/>
      <c r="F2284" s="294"/>
      <c r="G2284" s="294"/>
      <c r="H2284" s="294"/>
      <c r="I2284" s="294"/>
      <c r="J2284" s="294"/>
      <c r="K2284" s="294"/>
      <c r="L2284" s="294"/>
      <c r="M2284" s="294"/>
      <c r="N2284" s="294"/>
      <c r="O2284" s="294"/>
      <c r="P2284" s="294"/>
      <c r="Q2284" s="294"/>
      <c r="R2284" s="294"/>
      <c r="S2284" s="294"/>
    </row>
    <row r="2285" spans="2:20" ht="18.75" customHeight="1">
      <c r="B2285" s="292"/>
      <c r="C2285" s="293" t="s">
        <v>183</v>
      </c>
      <c r="D2285" s="495"/>
      <c r="E2285" s="495"/>
      <c r="F2285" s="495"/>
      <c r="G2285" s="495"/>
      <c r="H2285" s="495"/>
      <c r="I2285" s="495"/>
      <c r="J2285" s="294"/>
      <c r="K2285" s="294"/>
      <c r="L2285" s="295"/>
      <c r="M2285" s="294"/>
      <c r="N2285" s="294"/>
      <c r="O2285" s="294"/>
      <c r="P2285" s="296"/>
      <c r="Q2285" s="294"/>
      <c r="R2285" s="296"/>
      <c r="S2285" s="296"/>
    </row>
    <row r="2286" spans="2:20" ht="18.75" customHeight="1">
      <c r="B2286" s="292"/>
      <c r="C2286" s="297" t="s">
        <v>184</v>
      </c>
      <c r="D2286" s="488"/>
      <c r="E2286" s="488"/>
      <c r="F2286" s="488"/>
      <c r="G2286" s="488"/>
      <c r="H2286" s="488"/>
      <c r="I2286" s="488"/>
      <c r="J2286" s="294"/>
      <c r="K2286" s="291"/>
      <c r="L2286" s="291"/>
      <c r="M2286" s="291"/>
      <c r="N2286" s="291"/>
      <c r="O2286" s="291"/>
      <c r="P2286" s="291"/>
      <c r="Q2286" s="294"/>
      <c r="R2286" s="496" t="s">
        <v>185</v>
      </c>
      <c r="S2286" s="496"/>
    </row>
    <row r="2287" spans="2:20" ht="18.75" customHeight="1">
      <c r="B2287" s="292"/>
      <c r="C2287" s="297" t="s">
        <v>8</v>
      </c>
      <c r="D2287" s="488"/>
      <c r="E2287" s="488"/>
      <c r="F2287" s="488"/>
      <c r="G2287" s="488"/>
      <c r="H2287" s="488"/>
      <c r="I2287" s="488"/>
      <c r="J2287" s="294"/>
      <c r="K2287" s="291"/>
      <c r="L2287" s="291"/>
      <c r="M2287" s="291"/>
      <c r="N2287" s="291"/>
      <c r="O2287" s="291"/>
      <c r="P2287" s="291"/>
      <c r="Q2287" s="294"/>
      <c r="R2287" s="298" t="s">
        <v>189</v>
      </c>
      <c r="S2287" s="299"/>
    </row>
    <row r="2288" spans="2:20" ht="18.75" customHeight="1">
      <c r="B2288" s="292"/>
      <c r="C2288" s="300" t="s">
        <v>172</v>
      </c>
      <c r="D2288" s="488"/>
      <c r="E2288" s="488"/>
      <c r="F2288" s="488"/>
      <c r="G2288" s="488"/>
      <c r="H2288" s="488"/>
      <c r="I2288" s="488"/>
      <c r="J2288" s="294"/>
      <c r="K2288" s="291"/>
      <c r="L2288" s="291"/>
      <c r="M2288" s="291"/>
      <c r="N2288" s="291"/>
      <c r="O2288" s="291"/>
      <c r="P2288" s="291"/>
      <c r="Q2288" s="294"/>
      <c r="R2288" s="298" t="s">
        <v>191</v>
      </c>
      <c r="S2288" s="299"/>
    </row>
    <row r="2289" spans="2:24" ht="18.75" customHeight="1">
      <c r="B2289" s="292"/>
      <c r="C2289" s="300" t="s">
        <v>193</v>
      </c>
      <c r="D2289" s="493"/>
      <c r="E2289" s="493"/>
      <c r="F2289" s="493"/>
      <c r="G2289" s="493"/>
      <c r="H2289" s="493"/>
      <c r="I2289" s="493"/>
      <c r="J2289" s="294"/>
      <c r="K2289" s="294"/>
      <c r="L2289" s="295"/>
      <c r="M2289" s="294"/>
      <c r="N2289" s="294"/>
      <c r="O2289" s="294"/>
      <c r="P2289" s="296"/>
      <c r="Q2289" s="294"/>
      <c r="R2289" s="298" t="s">
        <v>221</v>
      </c>
      <c r="S2289" s="299"/>
    </row>
    <row r="2290" spans="2:24" ht="12" customHeight="1">
      <c r="B2290" s="292"/>
      <c r="C2290" s="294"/>
      <c r="D2290" s="294"/>
      <c r="E2290" s="294"/>
      <c r="F2290" s="294"/>
      <c r="G2290" s="294"/>
      <c r="H2290" s="294"/>
      <c r="I2290" s="294"/>
      <c r="J2290" s="294"/>
      <c r="K2290" s="294"/>
      <c r="L2290" s="294"/>
      <c r="M2290" s="294"/>
      <c r="N2290" s="294"/>
      <c r="O2290" s="294"/>
      <c r="P2290" s="294"/>
      <c r="Q2290" s="294"/>
      <c r="R2290" s="294"/>
      <c r="S2290" s="294"/>
    </row>
    <row r="2291" spans="2:24" s="308" customFormat="1" ht="18.75" customHeight="1">
      <c r="B2291" s="301"/>
      <c r="C2291" s="302" t="s">
        <v>187</v>
      </c>
      <c r="D2291" s="303"/>
      <c r="E2291" s="303"/>
      <c r="F2291" s="303"/>
      <c r="G2291" s="303"/>
      <c r="H2291" s="303"/>
      <c r="I2291" s="303"/>
      <c r="J2291" s="303"/>
      <c r="K2291" s="303"/>
      <c r="L2291" s="303"/>
      <c r="M2291" s="303"/>
      <c r="N2291" s="303"/>
      <c r="O2291" s="304"/>
      <c r="P2291" s="305" t="s">
        <v>188</v>
      </c>
      <c r="Q2291" s="306"/>
      <c r="R2291" s="494" t="s">
        <v>194</v>
      </c>
      <c r="S2291" s="494"/>
      <c r="T2291" s="307"/>
      <c r="V2291" s="288"/>
      <c r="W2291" s="288"/>
      <c r="X2291" s="288"/>
    </row>
    <row r="2292" spans="2:24" ht="6" customHeight="1">
      <c r="B2292" s="292"/>
      <c r="C2292" s="294"/>
      <c r="D2292" s="294"/>
      <c r="E2292" s="294"/>
      <c r="F2292" s="294"/>
      <c r="G2292" s="294"/>
      <c r="H2292" s="294"/>
      <c r="I2292" s="294"/>
      <c r="J2292" s="294"/>
      <c r="K2292" s="294"/>
      <c r="L2292" s="294"/>
      <c r="M2292" s="294"/>
      <c r="N2292" s="294"/>
      <c r="O2292" s="294"/>
      <c r="P2292" s="294"/>
      <c r="Q2292" s="294"/>
      <c r="R2292" s="294"/>
      <c r="S2292" s="294"/>
    </row>
    <row r="2293" spans="2:24" ht="18.75" customHeight="1">
      <c r="B2293" s="292"/>
      <c r="C2293" s="309" t="s">
        <v>222</v>
      </c>
      <c r="D2293" s="310"/>
      <c r="E2293" s="310"/>
      <c r="F2293" s="310"/>
      <c r="G2293" s="310"/>
      <c r="H2293" s="310"/>
      <c r="I2293" s="310"/>
      <c r="J2293" s="310"/>
      <c r="K2293" s="310"/>
      <c r="L2293" s="310"/>
      <c r="M2293" s="310"/>
      <c r="N2293" s="310"/>
      <c r="O2293" s="311"/>
      <c r="P2293" s="312">
        <f>SUM(D2293:O2293)</f>
        <v>0</v>
      </c>
      <c r="Q2293" s="294"/>
      <c r="R2293" s="488"/>
      <c r="S2293" s="488"/>
    </row>
    <row r="2294" spans="2:24" ht="18.75" customHeight="1">
      <c r="B2294" s="292"/>
      <c r="C2294" s="313" t="s">
        <v>196</v>
      </c>
      <c r="D2294" s="155"/>
      <c r="E2294" s="155"/>
      <c r="F2294" s="155"/>
      <c r="G2294" s="155"/>
      <c r="H2294" s="155"/>
      <c r="I2294" s="155"/>
      <c r="J2294" s="155"/>
      <c r="K2294" s="155"/>
      <c r="L2294" s="155"/>
      <c r="M2294" s="155"/>
      <c r="N2294" s="155"/>
      <c r="O2294" s="156"/>
      <c r="P2294" s="312">
        <f t="shared" ref="P2294:P2303" si="285">SUM(D2294:O2294)</f>
        <v>0</v>
      </c>
      <c r="Q2294" s="294"/>
      <c r="R2294" s="488"/>
      <c r="S2294" s="488"/>
    </row>
    <row r="2295" spans="2:24" ht="18.75" customHeight="1">
      <c r="B2295" s="292"/>
      <c r="C2295" s="314" t="s">
        <v>223</v>
      </c>
      <c r="D2295" s="310"/>
      <c r="E2295" s="310"/>
      <c r="F2295" s="310"/>
      <c r="G2295" s="310"/>
      <c r="H2295" s="310"/>
      <c r="I2295" s="310"/>
      <c r="J2295" s="310"/>
      <c r="K2295" s="310"/>
      <c r="L2295" s="310"/>
      <c r="M2295" s="310"/>
      <c r="N2295" s="310"/>
      <c r="O2295" s="311"/>
      <c r="P2295" s="312">
        <f t="shared" si="285"/>
        <v>0</v>
      </c>
      <c r="Q2295" s="294"/>
      <c r="R2295" s="488"/>
      <c r="S2295" s="488"/>
    </row>
    <row r="2296" spans="2:24" ht="18.75" customHeight="1">
      <c r="B2296" s="292"/>
      <c r="C2296" s="313" t="s">
        <v>206</v>
      </c>
      <c r="D2296" s="315"/>
      <c r="E2296" s="315"/>
      <c r="F2296" s="315"/>
      <c r="G2296" s="315"/>
      <c r="H2296" s="315"/>
      <c r="I2296" s="315"/>
      <c r="J2296" s="315"/>
      <c r="K2296" s="315"/>
      <c r="L2296" s="315"/>
      <c r="M2296" s="315"/>
      <c r="N2296" s="315"/>
      <c r="O2296" s="316"/>
      <c r="P2296" s="312">
        <f t="shared" si="285"/>
        <v>0</v>
      </c>
      <c r="Q2296" s="294"/>
      <c r="R2296" s="488"/>
      <c r="S2296" s="488"/>
    </row>
    <row r="2297" spans="2:24" ht="18.75" customHeight="1">
      <c r="B2297" s="292"/>
      <c r="C2297" s="313" t="s">
        <v>207</v>
      </c>
      <c r="D2297" s="315"/>
      <c r="E2297" s="315"/>
      <c r="F2297" s="315"/>
      <c r="G2297" s="315"/>
      <c r="H2297" s="315"/>
      <c r="I2297" s="315"/>
      <c r="J2297" s="315"/>
      <c r="K2297" s="315"/>
      <c r="L2297" s="315"/>
      <c r="M2297" s="315"/>
      <c r="N2297" s="315"/>
      <c r="O2297" s="316"/>
      <c r="P2297" s="312">
        <f t="shared" si="285"/>
        <v>0</v>
      </c>
      <c r="Q2297" s="294"/>
      <c r="R2297" s="488"/>
      <c r="S2297" s="488"/>
    </row>
    <row r="2298" spans="2:24" ht="18.75" customHeight="1">
      <c r="B2298" s="292"/>
      <c r="C2298" s="313" t="s">
        <v>209</v>
      </c>
      <c r="D2298" s="315"/>
      <c r="E2298" s="315"/>
      <c r="F2298" s="315"/>
      <c r="G2298" s="315"/>
      <c r="H2298" s="315"/>
      <c r="I2298" s="315"/>
      <c r="J2298" s="315"/>
      <c r="K2298" s="315"/>
      <c r="L2298" s="315"/>
      <c r="M2298" s="315"/>
      <c r="N2298" s="315"/>
      <c r="O2298" s="316"/>
      <c r="P2298" s="312">
        <f t="shared" si="285"/>
        <v>0</v>
      </c>
      <c r="Q2298" s="294"/>
      <c r="R2298" s="488"/>
      <c r="S2298" s="488"/>
    </row>
    <row r="2299" spans="2:24" ht="18.75" customHeight="1">
      <c r="B2299" s="292"/>
      <c r="C2299" s="313" t="s">
        <v>210</v>
      </c>
      <c r="D2299" s="315"/>
      <c r="E2299" s="315"/>
      <c r="F2299" s="315"/>
      <c r="G2299" s="315"/>
      <c r="H2299" s="315"/>
      <c r="I2299" s="315"/>
      <c r="J2299" s="315"/>
      <c r="K2299" s="315"/>
      <c r="L2299" s="315"/>
      <c r="M2299" s="315"/>
      <c r="N2299" s="315"/>
      <c r="O2299" s="316"/>
      <c r="P2299" s="312">
        <f t="shared" si="285"/>
        <v>0</v>
      </c>
      <c r="Q2299" s="294"/>
      <c r="R2299" s="488"/>
      <c r="S2299" s="488"/>
    </row>
    <row r="2300" spans="2:24" ht="18.75" customHeight="1">
      <c r="B2300" s="292"/>
      <c r="C2300" s="313" t="s">
        <v>211</v>
      </c>
      <c r="D2300" s="315"/>
      <c r="E2300" s="315"/>
      <c r="F2300" s="315"/>
      <c r="G2300" s="315"/>
      <c r="H2300" s="315"/>
      <c r="I2300" s="315"/>
      <c r="J2300" s="315"/>
      <c r="K2300" s="315"/>
      <c r="L2300" s="315"/>
      <c r="M2300" s="315"/>
      <c r="N2300" s="315"/>
      <c r="O2300" s="316"/>
      <c r="P2300" s="312">
        <f t="shared" si="285"/>
        <v>0</v>
      </c>
      <c r="Q2300" s="294"/>
      <c r="R2300" s="488"/>
      <c r="S2300" s="488"/>
    </row>
    <row r="2301" spans="2:24" ht="18.75" customHeight="1">
      <c r="B2301" s="292"/>
      <c r="C2301" s="313" t="s">
        <v>212</v>
      </c>
      <c r="D2301" s="315"/>
      <c r="E2301" s="315"/>
      <c r="F2301" s="315"/>
      <c r="G2301" s="315"/>
      <c r="H2301" s="315"/>
      <c r="I2301" s="315"/>
      <c r="J2301" s="315"/>
      <c r="K2301" s="315"/>
      <c r="L2301" s="315"/>
      <c r="M2301" s="315"/>
      <c r="N2301" s="315"/>
      <c r="O2301" s="316"/>
      <c r="P2301" s="312">
        <f t="shared" si="285"/>
        <v>0</v>
      </c>
      <c r="Q2301" s="294"/>
      <c r="R2301" s="488"/>
      <c r="S2301" s="488"/>
    </row>
    <row r="2302" spans="2:24" ht="18.75" customHeight="1">
      <c r="B2302" s="292"/>
      <c r="C2302" s="317" t="s">
        <v>224</v>
      </c>
      <c r="D2302" s="318"/>
      <c r="E2302" s="318"/>
      <c r="F2302" s="318"/>
      <c r="G2302" s="318"/>
      <c r="H2302" s="318"/>
      <c r="I2302" s="318"/>
      <c r="J2302" s="318"/>
      <c r="K2302" s="318"/>
      <c r="L2302" s="318"/>
      <c r="M2302" s="318"/>
      <c r="N2302" s="318"/>
      <c r="O2302" s="319"/>
      <c r="P2302" s="320">
        <f t="shared" si="285"/>
        <v>0</v>
      </c>
      <c r="Q2302" s="294"/>
      <c r="R2302" s="489"/>
      <c r="S2302" s="489"/>
    </row>
    <row r="2303" spans="2:24" ht="18.75" customHeight="1">
      <c r="B2303" s="292"/>
      <c r="C2303" s="321" t="s">
        <v>216</v>
      </c>
      <c r="D2303" s="322">
        <f>SUBTOTAL(9,D2293:D2302)</f>
        <v>0</v>
      </c>
      <c r="E2303" s="322">
        <f t="shared" ref="E2303:O2303" si="286">SUBTOTAL(9,E2293:E2302)</f>
        <v>0</v>
      </c>
      <c r="F2303" s="322">
        <f t="shared" si="286"/>
        <v>0</v>
      </c>
      <c r="G2303" s="322">
        <f t="shared" si="286"/>
        <v>0</v>
      </c>
      <c r="H2303" s="322">
        <f t="shared" si="286"/>
        <v>0</v>
      </c>
      <c r="I2303" s="322">
        <f t="shared" si="286"/>
        <v>0</v>
      </c>
      <c r="J2303" s="322">
        <f t="shared" si="286"/>
        <v>0</v>
      </c>
      <c r="K2303" s="322">
        <f t="shared" si="286"/>
        <v>0</v>
      </c>
      <c r="L2303" s="322">
        <f t="shared" si="286"/>
        <v>0</v>
      </c>
      <c r="M2303" s="322">
        <f t="shared" si="286"/>
        <v>0</v>
      </c>
      <c r="N2303" s="322">
        <f t="shared" si="286"/>
        <v>0</v>
      </c>
      <c r="O2303" s="323">
        <f t="shared" si="286"/>
        <v>0</v>
      </c>
      <c r="P2303" s="324">
        <f t="shared" si="285"/>
        <v>0</v>
      </c>
      <c r="Q2303" s="294"/>
      <c r="R2303" s="490"/>
      <c r="S2303" s="490"/>
    </row>
    <row r="2304" spans="2:24" ht="6" customHeight="1">
      <c r="B2304" s="292"/>
      <c r="C2304" s="294"/>
      <c r="D2304" s="294"/>
      <c r="E2304" s="294"/>
      <c r="F2304" s="294"/>
      <c r="G2304" s="294"/>
      <c r="H2304" s="294"/>
      <c r="I2304" s="294"/>
      <c r="J2304" s="294"/>
      <c r="K2304" s="294"/>
      <c r="L2304" s="294"/>
      <c r="M2304" s="294"/>
      <c r="N2304" s="294"/>
      <c r="O2304" s="294"/>
      <c r="P2304" s="294"/>
      <c r="Q2304" s="294"/>
      <c r="R2304" s="325"/>
      <c r="S2304" s="325"/>
    </row>
    <row r="2305" spans="2:24" ht="18.75" customHeight="1">
      <c r="B2305" s="326"/>
      <c r="C2305" s="313" t="s">
        <v>217</v>
      </c>
      <c r="D2305" s="327"/>
      <c r="E2305" s="327"/>
      <c r="F2305" s="327"/>
      <c r="G2305" s="327"/>
      <c r="H2305" s="327"/>
      <c r="I2305" s="327"/>
      <c r="J2305" s="327"/>
      <c r="K2305" s="327"/>
      <c r="L2305" s="327"/>
      <c r="M2305" s="327"/>
      <c r="N2305" s="327"/>
      <c r="O2305" s="328"/>
      <c r="P2305" s="329">
        <f t="shared" ref="P2305:P2306" si="287">SUM(D2305:O2305)</f>
        <v>0</v>
      </c>
      <c r="Q2305" s="294"/>
      <c r="R2305" s="488"/>
      <c r="S2305" s="488"/>
    </row>
    <row r="2306" spans="2:24" ht="18.75" customHeight="1">
      <c r="B2306" s="326"/>
      <c r="C2306" s="313" t="s">
        <v>218</v>
      </c>
      <c r="D2306" s="327"/>
      <c r="E2306" s="327"/>
      <c r="F2306" s="327"/>
      <c r="G2306" s="327"/>
      <c r="H2306" s="327"/>
      <c r="I2306" s="327"/>
      <c r="J2306" s="327"/>
      <c r="K2306" s="327"/>
      <c r="L2306" s="327"/>
      <c r="M2306" s="327"/>
      <c r="N2306" s="330"/>
      <c r="O2306" s="331"/>
      <c r="P2306" s="332">
        <f t="shared" si="287"/>
        <v>0</v>
      </c>
      <c r="Q2306" s="294"/>
      <c r="R2306" s="489"/>
      <c r="S2306" s="489"/>
    </row>
    <row r="2307" spans="2:24" s="308" customFormat="1" ht="18.75" customHeight="1">
      <c r="B2307" s="301"/>
      <c r="C2307" s="333"/>
      <c r="D2307" s="334"/>
      <c r="E2307" s="334"/>
      <c r="F2307" s="334"/>
      <c r="G2307" s="334"/>
      <c r="H2307" s="334"/>
      <c r="I2307" s="334"/>
      <c r="J2307" s="334"/>
      <c r="K2307" s="334"/>
      <c r="L2307" s="334"/>
      <c r="M2307" s="334"/>
      <c r="N2307" s="491" t="s">
        <v>219</v>
      </c>
      <c r="O2307" s="491"/>
      <c r="P2307" s="335">
        <f>ROUND(IF(P2305*P2306=0,0,P2303/P2305*P2306),2)</f>
        <v>0</v>
      </c>
      <c r="Q2307" s="306"/>
      <c r="R2307" s="492"/>
      <c r="S2307" s="492"/>
      <c r="T2307" s="307"/>
    </row>
    <row r="2308" spans="2:24" ht="30" customHeight="1">
      <c r="C2308" s="294"/>
      <c r="D2308" s="294"/>
      <c r="E2308" s="294"/>
      <c r="F2308" s="294"/>
      <c r="G2308" s="294"/>
      <c r="H2308" s="294"/>
      <c r="I2308" s="294"/>
      <c r="J2308" s="294"/>
      <c r="K2308" s="294"/>
      <c r="L2308" s="294"/>
      <c r="M2308" s="294"/>
      <c r="N2308" s="294"/>
      <c r="O2308" s="294"/>
      <c r="P2308" s="294"/>
      <c r="Q2308" s="294"/>
      <c r="R2308" s="294"/>
      <c r="S2308" s="294"/>
    </row>
    <row r="2309" spans="2:24" ht="18.75" customHeight="1">
      <c r="B2309" s="292"/>
      <c r="C2309" s="293" t="s">
        <v>183</v>
      </c>
      <c r="D2309" s="495"/>
      <c r="E2309" s="495"/>
      <c r="F2309" s="495"/>
      <c r="G2309" s="495"/>
      <c r="H2309" s="495"/>
      <c r="I2309" s="495"/>
      <c r="J2309" s="294"/>
      <c r="K2309" s="294"/>
      <c r="L2309" s="295"/>
      <c r="M2309" s="294"/>
      <c r="N2309" s="294"/>
      <c r="O2309" s="294"/>
      <c r="P2309" s="296"/>
      <c r="Q2309" s="294"/>
      <c r="R2309" s="296"/>
      <c r="S2309" s="296"/>
    </row>
    <row r="2310" spans="2:24" ht="18.75" customHeight="1">
      <c r="B2310" s="292"/>
      <c r="C2310" s="297" t="s">
        <v>184</v>
      </c>
      <c r="D2310" s="488"/>
      <c r="E2310" s="488"/>
      <c r="F2310" s="488"/>
      <c r="G2310" s="488"/>
      <c r="H2310" s="488"/>
      <c r="I2310" s="488"/>
      <c r="J2310" s="294"/>
      <c r="K2310" s="291"/>
      <c r="L2310" s="291"/>
      <c r="M2310" s="291"/>
      <c r="N2310" s="291"/>
      <c r="O2310" s="291"/>
      <c r="P2310" s="291"/>
      <c r="Q2310" s="294"/>
      <c r="R2310" s="496" t="s">
        <v>185</v>
      </c>
      <c r="S2310" s="496"/>
    </row>
    <row r="2311" spans="2:24" ht="18.75" customHeight="1">
      <c r="B2311" s="292"/>
      <c r="C2311" s="297" t="s">
        <v>8</v>
      </c>
      <c r="D2311" s="488"/>
      <c r="E2311" s="488"/>
      <c r="F2311" s="488"/>
      <c r="G2311" s="488"/>
      <c r="H2311" s="488"/>
      <c r="I2311" s="488"/>
      <c r="J2311" s="294"/>
      <c r="K2311" s="291"/>
      <c r="L2311" s="291"/>
      <c r="M2311" s="291"/>
      <c r="N2311" s="291"/>
      <c r="O2311" s="291"/>
      <c r="P2311" s="291"/>
      <c r="Q2311" s="294"/>
      <c r="R2311" s="298" t="s">
        <v>189</v>
      </c>
      <c r="S2311" s="299"/>
    </row>
    <row r="2312" spans="2:24" ht="18.75" customHeight="1">
      <c r="B2312" s="292"/>
      <c r="C2312" s="300" t="s">
        <v>172</v>
      </c>
      <c r="D2312" s="488"/>
      <c r="E2312" s="488"/>
      <c r="F2312" s="488"/>
      <c r="G2312" s="488"/>
      <c r="H2312" s="488"/>
      <c r="I2312" s="488"/>
      <c r="J2312" s="294"/>
      <c r="K2312" s="291"/>
      <c r="L2312" s="291"/>
      <c r="M2312" s="291"/>
      <c r="N2312" s="291"/>
      <c r="O2312" s="291"/>
      <c r="P2312" s="291"/>
      <c r="Q2312" s="294"/>
      <c r="R2312" s="298" t="s">
        <v>191</v>
      </c>
      <c r="S2312" s="299"/>
    </row>
    <row r="2313" spans="2:24" ht="18.75" customHeight="1">
      <c r="B2313" s="292"/>
      <c r="C2313" s="300" t="s">
        <v>193</v>
      </c>
      <c r="D2313" s="493"/>
      <c r="E2313" s="493"/>
      <c r="F2313" s="493"/>
      <c r="G2313" s="493"/>
      <c r="H2313" s="493"/>
      <c r="I2313" s="493"/>
      <c r="J2313" s="294"/>
      <c r="K2313" s="294"/>
      <c r="L2313" s="295"/>
      <c r="M2313" s="294"/>
      <c r="N2313" s="294"/>
      <c r="O2313" s="294"/>
      <c r="P2313" s="296"/>
      <c r="Q2313" s="294"/>
      <c r="R2313" s="298" t="s">
        <v>221</v>
      </c>
      <c r="S2313" s="299"/>
    </row>
    <row r="2314" spans="2:24" ht="12" customHeight="1">
      <c r="B2314" s="292"/>
      <c r="C2314" s="294"/>
      <c r="D2314" s="294"/>
      <c r="E2314" s="294"/>
      <c r="F2314" s="294"/>
      <c r="G2314" s="294"/>
      <c r="H2314" s="294"/>
      <c r="I2314" s="294"/>
      <c r="J2314" s="294"/>
      <c r="K2314" s="294"/>
      <c r="L2314" s="294"/>
      <c r="M2314" s="294"/>
      <c r="N2314" s="294"/>
      <c r="O2314" s="294"/>
      <c r="P2314" s="294"/>
      <c r="Q2314" s="294"/>
      <c r="R2314" s="294"/>
      <c r="S2314" s="294"/>
    </row>
    <row r="2315" spans="2:24" s="308" customFormat="1" ht="18.75" customHeight="1">
      <c r="B2315" s="301"/>
      <c r="C2315" s="302" t="s">
        <v>187</v>
      </c>
      <c r="D2315" s="303"/>
      <c r="E2315" s="303"/>
      <c r="F2315" s="303"/>
      <c r="G2315" s="303"/>
      <c r="H2315" s="303"/>
      <c r="I2315" s="303"/>
      <c r="J2315" s="303"/>
      <c r="K2315" s="303"/>
      <c r="L2315" s="303"/>
      <c r="M2315" s="303"/>
      <c r="N2315" s="303"/>
      <c r="O2315" s="304"/>
      <c r="P2315" s="305" t="s">
        <v>188</v>
      </c>
      <c r="Q2315" s="306"/>
      <c r="R2315" s="494" t="s">
        <v>194</v>
      </c>
      <c r="S2315" s="494"/>
      <c r="T2315" s="307"/>
      <c r="V2315" s="288"/>
      <c r="W2315" s="288"/>
      <c r="X2315" s="288"/>
    </row>
    <row r="2316" spans="2:24" ht="6" customHeight="1">
      <c r="B2316" s="292"/>
      <c r="C2316" s="294"/>
      <c r="D2316" s="294"/>
      <c r="E2316" s="294"/>
      <c r="F2316" s="294"/>
      <c r="G2316" s="294"/>
      <c r="H2316" s="294"/>
      <c r="I2316" s="294"/>
      <c r="J2316" s="294"/>
      <c r="K2316" s="294"/>
      <c r="L2316" s="294"/>
      <c r="M2316" s="294"/>
      <c r="N2316" s="294"/>
      <c r="O2316" s="294"/>
      <c r="P2316" s="294"/>
      <c r="Q2316" s="294"/>
      <c r="R2316" s="294"/>
      <c r="S2316" s="294"/>
    </row>
    <row r="2317" spans="2:24" ht="18.75" customHeight="1">
      <c r="B2317" s="292"/>
      <c r="C2317" s="309" t="s">
        <v>222</v>
      </c>
      <c r="D2317" s="310"/>
      <c r="E2317" s="310"/>
      <c r="F2317" s="310"/>
      <c r="G2317" s="310"/>
      <c r="H2317" s="310"/>
      <c r="I2317" s="310"/>
      <c r="J2317" s="310"/>
      <c r="K2317" s="310"/>
      <c r="L2317" s="310"/>
      <c r="M2317" s="310"/>
      <c r="N2317" s="310"/>
      <c r="O2317" s="311"/>
      <c r="P2317" s="312">
        <f>SUM(D2317:O2317)</f>
        <v>0</v>
      </c>
      <c r="Q2317" s="294"/>
      <c r="R2317" s="488"/>
      <c r="S2317" s="488"/>
    </row>
    <row r="2318" spans="2:24" ht="18.75" customHeight="1">
      <c r="B2318" s="292"/>
      <c r="C2318" s="313" t="s">
        <v>196</v>
      </c>
      <c r="D2318" s="155"/>
      <c r="E2318" s="155"/>
      <c r="F2318" s="155"/>
      <c r="G2318" s="155"/>
      <c r="H2318" s="155"/>
      <c r="I2318" s="155"/>
      <c r="J2318" s="155"/>
      <c r="K2318" s="155"/>
      <c r="L2318" s="155"/>
      <c r="M2318" s="155"/>
      <c r="N2318" s="155"/>
      <c r="O2318" s="156"/>
      <c r="P2318" s="312">
        <f t="shared" ref="P2318:P2327" si="288">SUM(D2318:O2318)</f>
        <v>0</v>
      </c>
      <c r="Q2318" s="294"/>
      <c r="R2318" s="488"/>
      <c r="S2318" s="488"/>
    </row>
    <row r="2319" spans="2:24" ht="18.75" customHeight="1">
      <c r="B2319" s="292"/>
      <c r="C2319" s="314" t="s">
        <v>223</v>
      </c>
      <c r="D2319" s="310"/>
      <c r="E2319" s="310"/>
      <c r="F2319" s="310"/>
      <c r="G2319" s="310"/>
      <c r="H2319" s="310"/>
      <c r="I2319" s="310"/>
      <c r="J2319" s="310"/>
      <c r="K2319" s="310"/>
      <c r="L2319" s="310"/>
      <c r="M2319" s="310"/>
      <c r="N2319" s="310"/>
      <c r="O2319" s="311"/>
      <c r="P2319" s="312">
        <f t="shared" si="288"/>
        <v>0</v>
      </c>
      <c r="Q2319" s="294"/>
      <c r="R2319" s="488"/>
      <c r="S2319" s="488"/>
    </row>
    <row r="2320" spans="2:24" ht="18.75" customHeight="1">
      <c r="B2320" s="292"/>
      <c r="C2320" s="313" t="s">
        <v>206</v>
      </c>
      <c r="D2320" s="315"/>
      <c r="E2320" s="315"/>
      <c r="F2320" s="315"/>
      <c r="G2320" s="315"/>
      <c r="H2320" s="315"/>
      <c r="I2320" s="315"/>
      <c r="J2320" s="315"/>
      <c r="K2320" s="315"/>
      <c r="L2320" s="315"/>
      <c r="M2320" s="315"/>
      <c r="N2320" s="315"/>
      <c r="O2320" s="316"/>
      <c r="P2320" s="312">
        <f t="shared" si="288"/>
        <v>0</v>
      </c>
      <c r="Q2320" s="294"/>
      <c r="R2320" s="488"/>
      <c r="S2320" s="488"/>
    </row>
    <row r="2321" spans="2:20" ht="18.75" customHeight="1">
      <c r="B2321" s="292"/>
      <c r="C2321" s="313" t="s">
        <v>207</v>
      </c>
      <c r="D2321" s="315"/>
      <c r="E2321" s="315"/>
      <c r="F2321" s="315"/>
      <c r="G2321" s="315"/>
      <c r="H2321" s="315"/>
      <c r="I2321" s="315"/>
      <c r="J2321" s="315"/>
      <c r="K2321" s="315"/>
      <c r="L2321" s="315"/>
      <c r="M2321" s="315"/>
      <c r="N2321" s="315"/>
      <c r="O2321" s="316"/>
      <c r="P2321" s="312">
        <f t="shared" si="288"/>
        <v>0</v>
      </c>
      <c r="Q2321" s="294"/>
      <c r="R2321" s="488"/>
      <c r="S2321" s="488"/>
    </row>
    <row r="2322" spans="2:20" ht="18.75" customHeight="1">
      <c r="B2322" s="292"/>
      <c r="C2322" s="313" t="s">
        <v>209</v>
      </c>
      <c r="D2322" s="315"/>
      <c r="E2322" s="315"/>
      <c r="F2322" s="315"/>
      <c r="G2322" s="315"/>
      <c r="H2322" s="315"/>
      <c r="I2322" s="315"/>
      <c r="J2322" s="315"/>
      <c r="K2322" s="315"/>
      <c r="L2322" s="315"/>
      <c r="M2322" s="315"/>
      <c r="N2322" s="315"/>
      <c r="O2322" s="316"/>
      <c r="P2322" s="312">
        <f t="shared" si="288"/>
        <v>0</v>
      </c>
      <c r="Q2322" s="294"/>
      <c r="R2322" s="488"/>
      <c r="S2322" s="488"/>
    </row>
    <row r="2323" spans="2:20" ht="18.75" customHeight="1">
      <c r="B2323" s="292"/>
      <c r="C2323" s="313" t="s">
        <v>210</v>
      </c>
      <c r="D2323" s="315"/>
      <c r="E2323" s="315"/>
      <c r="F2323" s="315"/>
      <c r="G2323" s="315"/>
      <c r="H2323" s="315"/>
      <c r="I2323" s="315"/>
      <c r="J2323" s="315"/>
      <c r="K2323" s="315"/>
      <c r="L2323" s="315"/>
      <c r="M2323" s="315"/>
      <c r="N2323" s="315"/>
      <c r="O2323" s="316"/>
      <c r="P2323" s="312">
        <f t="shared" si="288"/>
        <v>0</v>
      </c>
      <c r="Q2323" s="294"/>
      <c r="R2323" s="488"/>
      <c r="S2323" s="488"/>
    </row>
    <row r="2324" spans="2:20" ht="18.75" customHeight="1">
      <c r="B2324" s="292"/>
      <c r="C2324" s="313" t="s">
        <v>211</v>
      </c>
      <c r="D2324" s="315"/>
      <c r="E2324" s="315"/>
      <c r="F2324" s="315"/>
      <c r="G2324" s="315"/>
      <c r="H2324" s="315"/>
      <c r="I2324" s="315"/>
      <c r="J2324" s="315"/>
      <c r="K2324" s="315"/>
      <c r="L2324" s="315"/>
      <c r="M2324" s="315"/>
      <c r="N2324" s="315"/>
      <c r="O2324" s="316"/>
      <c r="P2324" s="312">
        <f t="shared" si="288"/>
        <v>0</v>
      </c>
      <c r="Q2324" s="294"/>
      <c r="R2324" s="488"/>
      <c r="S2324" s="488"/>
    </row>
    <row r="2325" spans="2:20" ht="18.75" customHeight="1">
      <c r="B2325" s="292"/>
      <c r="C2325" s="313" t="s">
        <v>212</v>
      </c>
      <c r="D2325" s="315"/>
      <c r="E2325" s="315"/>
      <c r="F2325" s="315"/>
      <c r="G2325" s="315"/>
      <c r="H2325" s="315"/>
      <c r="I2325" s="315"/>
      <c r="J2325" s="315"/>
      <c r="K2325" s="315"/>
      <c r="L2325" s="315"/>
      <c r="M2325" s="315"/>
      <c r="N2325" s="315"/>
      <c r="O2325" s="316"/>
      <c r="P2325" s="312">
        <f t="shared" si="288"/>
        <v>0</v>
      </c>
      <c r="Q2325" s="294"/>
      <c r="R2325" s="488"/>
      <c r="S2325" s="488"/>
    </row>
    <row r="2326" spans="2:20" ht="18.75" customHeight="1">
      <c r="B2326" s="292"/>
      <c r="C2326" s="317" t="s">
        <v>224</v>
      </c>
      <c r="D2326" s="318"/>
      <c r="E2326" s="318"/>
      <c r="F2326" s="318"/>
      <c r="G2326" s="318"/>
      <c r="H2326" s="318"/>
      <c r="I2326" s="318"/>
      <c r="J2326" s="318"/>
      <c r="K2326" s="318"/>
      <c r="L2326" s="318"/>
      <c r="M2326" s="318"/>
      <c r="N2326" s="318"/>
      <c r="O2326" s="319"/>
      <c r="P2326" s="320">
        <f t="shared" si="288"/>
        <v>0</v>
      </c>
      <c r="Q2326" s="294"/>
      <c r="R2326" s="489"/>
      <c r="S2326" s="489"/>
    </row>
    <row r="2327" spans="2:20" ht="18.75" customHeight="1">
      <c r="B2327" s="292"/>
      <c r="C2327" s="321" t="s">
        <v>216</v>
      </c>
      <c r="D2327" s="322">
        <f>SUBTOTAL(9,D2317:D2326)</f>
        <v>0</v>
      </c>
      <c r="E2327" s="322">
        <f t="shared" ref="E2327:O2327" si="289">SUBTOTAL(9,E2317:E2326)</f>
        <v>0</v>
      </c>
      <c r="F2327" s="322">
        <f t="shared" si="289"/>
        <v>0</v>
      </c>
      <c r="G2327" s="322">
        <f t="shared" si="289"/>
        <v>0</v>
      </c>
      <c r="H2327" s="322">
        <f t="shared" si="289"/>
        <v>0</v>
      </c>
      <c r="I2327" s="322">
        <f t="shared" si="289"/>
        <v>0</v>
      </c>
      <c r="J2327" s="322">
        <f t="shared" si="289"/>
        <v>0</v>
      </c>
      <c r="K2327" s="322">
        <f t="shared" si="289"/>
        <v>0</v>
      </c>
      <c r="L2327" s="322">
        <f t="shared" si="289"/>
        <v>0</v>
      </c>
      <c r="M2327" s="322">
        <f t="shared" si="289"/>
        <v>0</v>
      </c>
      <c r="N2327" s="322">
        <f t="shared" si="289"/>
        <v>0</v>
      </c>
      <c r="O2327" s="323">
        <f t="shared" si="289"/>
        <v>0</v>
      </c>
      <c r="P2327" s="324">
        <f t="shared" si="288"/>
        <v>0</v>
      </c>
      <c r="Q2327" s="294"/>
      <c r="R2327" s="490"/>
      <c r="S2327" s="490"/>
    </row>
    <row r="2328" spans="2:20" ht="6" customHeight="1">
      <c r="B2328" s="292"/>
      <c r="C2328" s="294"/>
      <c r="D2328" s="294"/>
      <c r="E2328" s="294"/>
      <c r="F2328" s="294"/>
      <c r="G2328" s="294"/>
      <c r="H2328" s="294"/>
      <c r="I2328" s="294"/>
      <c r="J2328" s="294"/>
      <c r="K2328" s="294"/>
      <c r="L2328" s="294"/>
      <c r="M2328" s="294"/>
      <c r="N2328" s="294"/>
      <c r="O2328" s="294"/>
      <c r="P2328" s="294"/>
      <c r="Q2328" s="294"/>
      <c r="R2328" s="325"/>
      <c r="S2328" s="325"/>
    </row>
    <row r="2329" spans="2:20" ht="18.75" customHeight="1">
      <c r="B2329" s="326"/>
      <c r="C2329" s="313" t="s">
        <v>217</v>
      </c>
      <c r="D2329" s="327"/>
      <c r="E2329" s="327"/>
      <c r="F2329" s="327"/>
      <c r="G2329" s="327"/>
      <c r="H2329" s="327"/>
      <c r="I2329" s="327"/>
      <c r="J2329" s="327"/>
      <c r="K2329" s="327"/>
      <c r="L2329" s="327"/>
      <c r="M2329" s="327"/>
      <c r="N2329" s="327"/>
      <c r="O2329" s="328"/>
      <c r="P2329" s="329">
        <f t="shared" ref="P2329:P2330" si="290">SUM(D2329:O2329)</f>
        <v>0</v>
      </c>
      <c r="Q2329" s="294"/>
      <c r="R2329" s="488"/>
      <c r="S2329" s="488"/>
    </row>
    <row r="2330" spans="2:20" ht="18.75" customHeight="1">
      <c r="B2330" s="326"/>
      <c r="C2330" s="313" t="s">
        <v>218</v>
      </c>
      <c r="D2330" s="327"/>
      <c r="E2330" s="327"/>
      <c r="F2330" s="327"/>
      <c r="G2330" s="327"/>
      <c r="H2330" s="327"/>
      <c r="I2330" s="327"/>
      <c r="J2330" s="327"/>
      <c r="K2330" s="327"/>
      <c r="L2330" s="327"/>
      <c r="M2330" s="327"/>
      <c r="N2330" s="330"/>
      <c r="O2330" s="331"/>
      <c r="P2330" s="332">
        <f t="shared" si="290"/>
        <v>0</v>
      </c>
      <c r="Q2330" s="294"/>
      <c r="R2330" s="489"/>
      <c r="S2330" s="489"/>
    </row>
    <row r="2331" spans="2:20" s="308" customFormat="1" ht="18.75" customHeight="1">
      <c r="B2331" s="301"/>
      <c r="C2331" s="333"/>
      <c r="D2331" s="334"/>
      <c r="E2331" s="334"/>
      <c r="F2331" s="334"/>
      <c r="G2331" s="334"/>
      <c r="H2331" s="334"/>
      <c r="I2331" s="334"/>
      <c r="J2331" s="334"/>
      <c r="K2331" s="334"/>
      <c r="L2331" s="334"/>
      <c r="M2331" s="334"/>
      <c r="N2331" s="491" t="s">
        <v>219</v>
      </c>
      <c r="O2331" s="491"/>
      <c r="P2331" s="335">
        <f>ROUND(IF(P2329*P2330=0,0,P2327/P2329*P2330),2)</f>
        <v>0</v>
      </c>
      <c r="Q2331" s="306"/>
      <c r="R2331" s="492"/>
      <c r="S2331" s="492"/>
      <c r="T2331" s="307"/>
    </row>
    <row r="2332" spans="2:20" ht="30" customHeight="1">
      <c r="C2332" s="294"/>
      <c r="D2332" s="294"/>
      <c r="E2332" s="294"/>
      <c r="F2332" s="294"/>
      <c r="G2332" s="294"/>
      <c r="H2332" s="294"/>
      <c r="I2332" s="294"/>
      <c r="J2332" s="294"/>
      <c r="K2332" s="294"/>
      <c r="L2332" s="294"/>
      <c r="M2332" s="294"/>
      <c r="N2332" s="294"/>
      <c r="O2332" s="294"/>
      <c r="P2332" s="294"/>
      <c r="Q2332" s="294"/>
      <c r="R2332" s="294"/>
      <c r="S2332" s="294"/>
    </row>
    <row r="2333" spans="2:20" ht="18.75" customHeight="1">
      <c r="B2333" s="292"/>
      <c r="C2333" s="293" t="s">
        <v>183</v>
      </c>
      <c r="D2333" s="495"/>
      <c r="E2333" s="495"/>
      <c r="F2333" s="495"/>
      <c r="G2333" s="495"/>
      <c r="H2333" s="495"/>
      <c r="I2333" s="495"/>
      <c r="J2333" s="294"/>
      <c r="K2333" s="294"/>
      <c r="L2333" s="295"/>
      <c r="M2333" s="294"/>
      <c r="N2333" s="294"/>
      <c r="O2333" s="294"/>
      <c r="P2333" s="296"/>
      <c r="Q2333" s="294"/>
      <c r="R2333" s="296"/>
      <c r="S2333" s="296"/>
    </row>
    <row r="2334" spans="2:20" ht="18.75" customHeight="1">
      <c r="B2334" s="292"/>
      <c r="C2334" s="297" t="s">
        <v>184</v>
      </c>
      <c r="D2334" s="488"/>
      <c r="E2334" s="488"/>
      <c r="F2334" s="488"/>
      <c r="G2334" s="488"/>
      <c r="H2334" s="488"/>
      <c r="I2334" s="488"/>
      <c r="J2334" s="294"/>
      <c r="K2334" s="291"/>
      <c r="L2334" s="291"/>
      <c r="M2334" s="291"/>
      <c r="N2334" s="291"/>
      <c r="O2334" s="291"/>
      <c r="P2334" s="291"/>
      <c r="Q2334" s="294"/>
      <c r="R2334" s="496" t="s">
        <v>185</v>
      </c>
      <c r="S2334" s="496"/>
    </row>
    <row r="2335" spans="2:20" ht="18.75" customHeight="1">
      <c r="B2335" s="292"/>
      <c r="C2335" s="297" t="s">
        <v>8</v>
      </c>
      <c r="D2335" s="488"/>
      <c r="E2335" s="488"/>
      <c r="F2335" s="488"/>
      <c r="G2335" s="488"/>
      <c r="H2335" s="488"/>
      <c r="I2335" s="488"/>
      <c r="J2335" s="294"/>
      <c r="K2335" s="291"/>
      <c r="L2335" s="291"/>
      <c r="M2335" s="291"/>
      <c r="N2335" s="291"/>
      <c r="O2335" s="291"/>
      <c r="P2335" s="291"/>
      <c r="Q2335" s="294"/>
      <c r="R2335" s="298" t="s">
        <v>189</v>
      </c>
      <c r="S2335" s="299"/>
    </row>
    <row r="2336" spans="2:20" ht="18.75" customHeight="1">
      <c r="B2336" s="292"/>
      <c r="C2336" s="300" t="s">
        <v>172</v>
      </c>
      <c r="D2336" s="488"/>
      <c r="E2336" s="488"/>
      <c r="F2336" s="488"/>
      <c r="G2336" s="488"/>
      <c r="H2336" s="488"/>
      <c r="I2336" s="488"/>
      <c r="J2336" s="294"/>
      <c r="K2336" s="291"/>
      <c r="L2336" s="291"/>
      <c r="M2336" s="291"/>
      <c r="N2336" s="291"/>
      <c r="O2336" s="291"/>
      <c r="P2336" s="291"/>
      <c r="Q2336" s="294"/>
      <c r="R2336" s="298" t="s">
        <v>191</v>
      </c>
      <c r="S2336" s="299"/>
    </row>
    <row r="2337" spans="2:24" ht="18.75" customHeight="1">
      <c r="B2337" s="292"/>
      <c r="C2337" s="300" t="s">
        <v>193</v>
      </c>
      <c r="D2337" s="493"/>
      <c r="E2337" s="493"/>
      <c r="F2337" s="493"/>
      <c r="G2337" s="493"/>
      <c r="H2337" s="493"/>
      <c r="I2337" s="493"/>
      <c r="J2337" s="294"/>
      <c r="K2337" s="294"/>
      <c r="L2337" s="295"/>
      <c r="M2337" s="294"/>
      <c r="N2337" s="294"/>
      <c r="O2337" s="294"/>
      <c r="P2337" s="296"/>
      <c r="Q2337" s="294"/>
      <c r="R2337" s="298" t="s">
        <v>221</v>
      </c>
      <c r="S2337" s="299"/>
    </row>
    <row r="2338" spans="2:24" ht="12" customHeight="1">
      <c r="B2338" s="292"/>
      <c r="C2338" s="294"/>
      <c r="D2338" s="294"/>
      <c r="E2338" s="294"/>
      <c r="F2338" s="294"/>
      <c r="G2338" s="294"/>
      <c r="H2338" s="294"/>
      <c r="I2338" s="294"/>
      <c r="J2338" s="294"/>
      <c r="K2338" s="294"/>
      <c r="L2338" s="294"/>
      <c r="M2338" s="294"/>
      <c r="N2338" s="294"/>
      <c r="O2338" s="294"/>
      <c r="P2338" s="294"/>
      <c r="Q2338" s="294"/>
      <c r="R2338" s="294"/>
      <c r="S2338" s="294"/>
    </row>
    <row r="2339" spans="2:24" s="308" customFormat="1" ht="18.75" customHeight="1">
      <c r="B2339" s="301"/>
      <c r="C2339" s="302" t="s">
        <v>187</v>
      </c>
      <c r="D2339" s="303"/>
      <c r="E2339" s="303"/>
      <c r="F2339" s="303"/>
      <c r="G2339" s="303"/>
      <c r="H2339" s="303"/>
      <c r="I2339" s="303"/>
      <c r="J2339" s="303"/>
      <c r="K2339" s="303"/>
      <c r="L2339" s="303"/>
      <c r="M2339" s="303"/>
      <c r="N2339" s="303"/>
      <c r="O2339" s="304"/>
      <c r="P2339" s="305" t="s">
        <v>188</v>
      </c>
      <c r="Q2339" s="306"/>
      <c r="R2339" s="494" t="s">
        <v>194</v>
      </c>
      <c r="S2339" s="494"/>
      <c r="T2339" s="307"/>
      <c r="V2339" s="288"/>
      <c r="W2339" s="288"/>
      <c r="X2339" s="288"/>
    </row>
    <row r="2340" spans="2:24" ht="6" customHeight="1">
      <c r="B2340" s="292"/>
      <c r="C2340" s="294"/>
      <c r="D2340" s="294"/>
      <c r="E2340" s="294"/>
      <c r="F2340" s="294"/>
      <c r="G2340" s="294"/>
      <c r="H2340" s="294"/>
      <c r="I2340" s="294"/>
      <c r="J2340" s="294"/>
      <c r="K2340" s="294"/>
      <c r="L2340" s="294"/>
      <c r="M2340" s="294"/>
      <c r="N2340" s="294"/>
      <c r="O2340" s="294"/>
      <c r="P2340" s="294"/>
      <c r="Q2340" s="294"/>
      <c r="R2340" s="294"/>
      <c r="S2340" s="294"/>
    </row>
    <row r="2341" spans="2:24" ht="18.75" customHeight="1">
      <c r="B2341" s="292"/>
      <c r="C2341" s="309" t="s">
        <v>222</v>
      </c>
      <c r="D2341" s="310"/>
      <c r="E2341" s="310"/>
      <c r="F2341" s="310"/>
      <c r="G2341" s="310"/>
      <c r="H2341" s="310"/>
      <c r="I2341" s="310"/>
      <c r="J2341" s="310"/>
      <c r="K2341" s="310"/>
      <c r="L2341" s="310"/>
      <c r="M2341" s="310"/>
      <c r="N2341" s="310"/>
      <c r="O2341" s="311"/>
      <c r="P2341" s="312">
        <f>SUM(D2341:O2341)</f>
        <v>0</v>
      </c>
      <c r="Q2341" s="294"/>
      <c r="R2341" s="488"/>
      <c r="S2341" s="488"/>
    </row>
    <row r="2342" spans="2:24" ht="18.75" customHeight="1">
      <c r="B2342" s="292"/>
      <c r="C2342" s="313" t="s">
        <v>196</v>
      </c>
      <c r="D2342" s="155"/>
      <c r="E2342" s="155"/>
      <c r="F2342" s="155"/>
      <c r="G2342" s="155"/>
      <c r="H2342" s="155"/>
      <c r="I2342" s="155"/>
      <c r="J2342" s="155"/>
      <c r="K2342" s="155"/>
      <c r="L2342" s="155"/>
      <c r="M2342" s="155"/>
      <c r="N2342" s="155"/>
      <c r="O2342" s="156"/>
      <c r="P2342" s="312">
        <f t="shared" ref="P2342:P2351" si="291">SUM(D2342:O2342)</f>
        <v>0</v>
      </c>
      <c r="Q2342" s="294"/>
      <c r="R2342" s="488"/>
      <c r="S2342" s="488"/>
    </row>
    <row r="2343" spans="2:24" ht="18.75" customHeight="1">
      <c r="B2343" s="292"/>
      <c r="C2343" s="314" t="s">
        <v>223</v>
      </c>
      <c r="D2343" s="310"/>
      <c r="E2343" s="310"/>
      <c r="F2343" s="310"/>
      <c r="G2343" s="310"/>
      <c r="H2343" s="310"/>
      <c r="I2343" s="310"/>
      <c r="J2343" s="310"/>
      <c r="K2343" s="310"/>
      <c r="L2343" s="310"/>
      <c r="M2343" s="310"/>
      <c r="N2343" s="310"/>
      <c r="O2343" s="311"/>
      <c r="P2343" s="312">
        <f t="shared" si="291"/>
        <v>0</v>
      </c>
      <c r="Q2343" s="294"/>
      <c r="R2343" s="488"/>
      <c r="S2343" s="488"/>
    </row>
    <row r="2344" spans="2:24" ht="18.75" customHeight="1">
      <c r="B2344" s="292"/>
      <c r="C2344" s="313" t="s">
        <v>206</v>
      </c>
      <c r="D2344" s="315"/>
      <c r="E2344" s="315"/>
      <c r="F2344" s="315"/>
      <c r="G2344" s="315"/>
      <c r="H2344" s="315"/>
      <c r="I2344" s="315"/>
      <c r="J2344" s="315"/>
      <c r="K2344" s="315"/>
      <c r="L2344" s="315"/>
      <c r="M2344" s="315"/>
      <c r="N2344" s="315"/>
      <c r="O2344" s="316"/>
      <c r="P2344" s="312">
        <f t="shared" si="291"/>
        <v>0</v>
      </c>
      <c r="Q2344" s="294"/>
      <c r="R2344" s="488"/>
      <c r="S2344" s="488"/>
    </row>
    <row r="2345" spans="2:24" ht="18.75" customHeight="1">
      <c r="B2345" s="292"/>
      <c r="C2345" s="313" t="s">
        <v>207</v>
      </c>
      <c r="D2345" s="315"/>
      <c r="E2345" s="315"/>
      <c r="F2345" s="315"/>
      <c r="G2345" s="315"/>
      <c r="H2345" s="315"/>
      <c r="I2345" s="315"/>
      <c r="J2345" s="315"/>
      <c r="K2345" s="315"/>
      <c r="L2345" s="315"/>
      <c r="M2345" s="315"/>
      <c r="N2345" s="315"/>
      <c r="O2345" s="316"/>
      <c r="P2345" s="312">
        <f t="shared" si="291"/>
        <v>0</v>
      </c>
      <c r="Q2345" s="294"/>
      <c r="R2345" s="488"/>
      <c r="S2345" s="488"/>
    </row>
    <row r="2346" spans="2:24" ht="18.75" customHeight="1">
      <c r="B2346" s="292"/>
      <c r="C2346" s="313" t="s">
        <v>209</v>
      </c>
      <c r="D2346" s="315"/>
      <c r="E2346" s="315"/>
      <c r="F2346" s="315"/>
      <c r="G2346" s="315"/>
      <c r="H2346" s="315"/>
      <c r="I2346" s="315"/>
      <c r="J2346" s="315"/>
      <c r="K2346" s="315"/>
      <c r="L2346" s="315"/>
      <c r="M2346" s="315"/>
      <c r="N2346" s="315"/>
      <c r="O2346" s="316"/>
      <c r="P2346" s="312">
        <f t="shared" si="291"/>
        <v>0</v>
      </c>
      <c r="Q2346" s="294"/>
      <c r="R2346" s="488"/>
      <c r="S2346" s="488"/>
    </row>
    <row r="2347" spans="2:24" ht="18.75" customHeight="1">
      <c r="B2347" s="292"/>
      <c r="C2347" s="313" t="s">
        <v>210</v>
      </c>
      <c r="D2347" s="315"/>
      <c r="E2347" s="315"/>
      <c r="F2347" s="315"/>
      <c r="G2347" s="315"/>
      <c r="H2347" s="315"/>
      <c r="I2347" s="315"/>
      <c r="J2347" s="315"/>
      <c r="K2347" s="315"/>
      <c r="L2347" s="315"/>
      <c r="M2347" s="315"/>
      <c r="N2347" s="315"/>
      <c r="O2347" s="316"/>
      <c r="P2347" s="312">
        <f t="shared" si="291"/>
        <v>0</v>
      </c>
      <c r="Q2347" s="294"/>
      <c r="R2347" s="488"/>
      <c r="S2347" s="488"/>
    </row>
    <row r="2348" spans="2:24" ht="18.75" customHeight="1">
      <c r="B2348" s="292"/>
      <c r="C2348" s="313" t="s">
        <v>211</v>
      </c>
      <c r="D2348" s="315"/>
      <c r="E2348" s="315"/>
      <c r="F2348" s="315"/>
      <c r="G2348" s="315"/>
      <c r="H2348" s="315"/>
      <c r="I2348" s="315"/>
      <c r="J2348" s="315"/>
      <c r="K2348" s="315"/>
      <c r="L2348" s="315"/>
      <c r="M2348" s="315"/>
      <c r="N2348" s="315"/>
      <c r="O2348" s="316"/>
      <c r="P2348" s="312">
        <f t="shared" si="291"/>
        <v>0</v>
      </c>
      <c r="Q2348" s="294"/>
      <c r="R2348" s="488"/>
      <c r="S2348" s="488"/>
    </row>
    <row r="2349" spans="2:24" ht="18.75" customHeight="1">
      <c r="B2349" s="292"/>
      <c r="C2349" s="313" t="s">
        <v>212</v>
      </c>
      <c r="D2349" s="315"/>
      <c r="E2349" s="315"/>
      <c r="F2349" s="315"/>
      <c r="G2349" s="315"/>
      <c r="H2349" s="315"/>
      <c r="I2349" s="315"/>
      <c r="J2349" s="315"/>
      <c r="K2349" s="315"/>
      <c r="L2349" s="315"/>
      <c r="M2349" s="315"/>
      <c r="N2349" s="315"/>
      <c r="O2349" s="316"/>
      <c r="P2349" s="312">
        <f t="shared" si="291"/>
        <v>0</v>
      </c>
      <c r="Q2349" s="294"/>
      <c r="R2349" s="488"/>
      <c r="S2349" s="488"/>
    </row>
    <row r="2350" spans="2:24" ht="18.75" customHeight="1">
      <c r="B2350" s="292"/>
      <c r="C2350" s="317" t="s">
        <v>224</v>
      </c>
      <c r="D2350" s="318"/>
      <c r="E2350" s="318"/>
      <c r="F2350" s="318"/>
      <c r="G2350" s="318"/>
      <c r="H2350" s="318"/>
      <c r="I2350" s="318"/>
      <c r="J2350" s="318"/>
      <c r="K2350" s="318"/>
      <c r="L2350" s="318"/>
      <c r="M2350" s="318"/>
      <c r="N2350" s="318"/>
      <c r="O2350" s="319"/>
      <c r="P2350" s="320">
        <f t="shared" si="291"/>
        <v>0</v>
      </c>
      <c r="Q2350" s="294"/>
      <c r="R2350" s="489"/>
      <c r="S2350" s="489"/>
    </row>
    <row r="2351" spans="2:24" ht="18.75" customHeight="1">
      <c r="B2351" s="292"/>
      <c r="C2351" s="321" t="s">
        <v>216</v>
      </c>
      <c r="D2351" s="322">
        <f>SUBTOTAL(9,D2341:D2350)</f>
        <v>0</v>
      </c>
      <c r="E2351" s="322">
        <f t="shared" ref="E2351:O2351" si="292">SUBTOTAL(9,E2341:E2350)</f>
        <v>0</v>
      </c>
      <c r="F2351" s="322">
        <f t="shared" si="292"/>
        <v>0</v>
      </c>
      <c r="G2351" s="322">
        <f t="shared" si="292"/>
        <v>0</v>
      </c>
      <c r="H2351" s="322">
        <f t="shared" si="292"/>
        <v>0</v>
      </c>
      <c r="I2351" s="322">
        <f t="shared" si="292"/>
        <v>0</v>
      </c>
      <c r="J2351" s="322">
        <f t="shared" si="292"/>
        <v>0</v>
      </c>
      <c r="K2351" s="322">
        <f t="shared" si="292"/>
        <v>0</v>
      </c>
      <c r="L2351" s="322">
        <f t="shared" si="292"/>
        <v>0</v>
      </c>
      <c r="M2351" s="322">
        <f t="shared" si="292"/>
        <v>0</v>
      </c>
      <c r="N2351" s="322">
        <f t="shared" si="292"/>
        <v>0</v>
      </c>
      <c r="O2351" s="323">
        <f t="shared" si="292"/>
        <v>0</v>
      </c>
      <c r="P2351" s="324">
        <f t="shared" si="291"/>
        <v>0</v>
      </c>
      <c r="Q2351" s="294"/>
      <c r="R2351" s="490"/>
      <c r="S2351" s="490"/>
    </row>
    <row r="2352" spans="2:24" ht="6" customHeight="1">
      <c r="B2352" s="292"/>
      <c r="C2352" s="294"/>
      <c r="D2352" s="294"/>
      <c r="E2352" s="294"/>
      <c r="F2352" s="294"/>
      <c r="G2352" s="294"/>
      <c r="H2352" s="294"/>
      <c r="I2352" s="294"/>
      <c r="J2352" s="294"/>
      <c r="K2352" s="294"/>
      <c r="L2352" s="294"/>
      <c r="M2352" s="294"/>
      <c r="N2352" s="294"/>
      <c r="O2352" s="294"/>
      <c r="P2352" s="294"/>
      <c r="Q2352" s="294"/>
      <c r="R2352" s="325"/>
      <c r="S2352" s="325"/>
    </row>
    <row r="2353" spans="2:24" ht="18.75" customHeight="1">
      <c r="B2353" s="326"/>
      <c r="C2353" s="313" t="s">
        <v>217</v>
      </c>
      <c r="D2353" s="327"/>
      <c r="E2353" s="327"/>
      <c r="F2353" s="327"/>
      <c r="G2353" s="327"/>
      <c r="H2353" s="327"/>
      <c r="I2353" s="327"/>
      <c r="J2353" s="327"/>
      <c r="K2353" s="327"/>
      <c r="L2353" s="327"/>
      <c r="M2353" s="327"/>
      <c r="N2353" s="327"/>
      <c r="O2353" s="328"/>
      <c r="P2353" s="329">
        <f t="shared" ref="P2353:P2354" si="293">SUM(D2353:O2353)</f>
        <v>0</v>
      </c>
      <c r="Q2353" s="294"/>
      <c r="R2353" s="488"/>
      <c r="S2353" s="488"/>
    </row>
    <row r="2354" spans="2:24" ht="18.75" customHeight="1">
      <c r="B2354" s="326"/>
      <c r="C2354" s="313" t="s">
        <v>218</v>
      </c>
      <c r="D2354" s="327"/>
      <c r="E2354" s="327"/>
      <c r="F2354" s="327"/>
      <c r="G2354" s="327"/>
      <c r="H2354" s="327"/>
      <c r="I2354" s="327"/>
      <c r="J2354" s="327"/>
      <c r="K2354" s="327"/>
      <c r="L2354" s="327"/>
      <c r="M2354" s="327"/>
      <c r="N2354" s="330"/>
      <c r="O2354" s="331"/>
      <c r="P2354" s="332">
        <f t="shared" si="293"/>
        <v>0</v>
      </c>
      <c r="Q2354" s="294"/>
      <c r="R2354" s="489"/>
      <c r="S2354" s="489"/>
    </row>
    <row r="2355" spans="2:24" s="308" customFormat="1" ht="18.75" customHeight="1">
      <c r="B2355" s="301"/>
      <c r="C2355" s="333"/>
      <c r="D2355" s="334"/>
      <c r="E2355" s="334"/>
      <c r="F2355" s="334"/>
      <c r="G2355" s="334"/>
      <c r="H2355" s="334"/>
      <c r="I2355" s="334"/>
      <c r="J2355" s="334"/>
      <c r="K2355" s="334"/>
      <c r="L2355" s="334"/>
      <c r="M2355" s="334"/>
      <c r="N2355" s="491" t="s">
        <v>219</v>
      </c>
      <c r="O2355" s="491"/>
      <c r="P2355" s="335">
        <f>ROUND(IF(P2353*P2354=0,0,P2351/P2353*P2354),2)</f>
        <v>0</v>
      </c>
      <c r="Q2355" s="306"/>
      <c r="R2355" s="492"/>
      <c r="S2355" s="492"/>
      <c r="T2355" s="307"/>
    </row>
    <row r="2356" spans="2:24" ht="30" customHeight="1">
      <c r="C2356" s="294"/>
      <c r="D2356" s="294"/>
      <c r="E2356" s="294"/>
      <c r="F2356" s="294"/>
      <c r="G2356" s="294"/>
      <c r="H2356" s="294"/>
      <c r="I2356" s="294"/>
      <c r="J2356" s="294"/>
      <c r="K2356" s="294"/>
      <c r="L2356" s="294"/>
      <c r="M2356" s="294"/>
      <c r="N2356" s="294"/>
      <c r="O2356" s="294"/>
      <c r="P2356" s="294"/>
      <c r="Q2356" s="294"/>
      <c r="R2356" s="294"/>
      <c r="S2356" s="294"/>
    </row>
    <row r="2357" spans="2:24" ht="18.75" customHeight="1">
      <c r="B2357" s="292"/>
      <c r="C2357" s="293" t="s">
        <v>183</v>
      </c>
      <c r="D2357" s="495"/>
      <c r="E2357" s="495"/>
      <c r="F2357" s="495"/>
      <c r="G2357" s="495"/>
      <c r="H2357" s="495"/>
      <c r="I2357" s="495"/>
      <c r="J2357" s="294"/>
      <c r="K2357" s="294"/>
      <c r="L2357" s="295"/>
      <c r="M2357" s="294"/>
      <c r="N2357" s="294"/>
      <c r="O2357" s="294"/>
      <c r="P2357" s="296"/>
      <c r="Q2357" s="294"/>
      <c r="R2357" s="296"/>
      <c r="S2357" s="296"/>
    </row>
    <row r="2358" spans="2:24" ht="18.75" customHeight="1">
      <c r="B2358" s="292"/>
      <c r="C2358" s="297" t="s">
        <v>184</v>
      </c>
      <c r="D2358" s="488"/>
      <c r="E2358" s="488"/>
      <c r="F2358" s="488"/>
      <c r="G2358" s="488"/>
      <c r="H2358" s="488"/>
      <c r="I2358" s="488"/>
      <c r="J2358" s="294"/>
      <c r="K2358" s="291"/>
      <c r="L2358" s="291"/>
      <c r="M2358" s="291"/>
      <c r="N2358" s="291"/>
      <c r="O2358" s="291"/>
      <c r="P2358" s="291"/>
      <c r="Q2358" s="294"/>
      <c r="R2358" s="496" t="s">
        <v>185</v>
      </c>
      <c r="S2358" s="496"/>
    </row>
    <row r="2359" spans="2:24" ht="18.75" customHeight="1">
      <c r="B2359" s="292"/>
      <c r="C2359" s="297" t="s">
        <v>8</v>
      </c>
      <c r="D2359" s="488"/>
      <c r="E2359" s="488"/>
      <c r="F2359" s="488"/>
      <c r="G2359" s="488"/>
      <c r="H2359" s="488"/>
      <c r="I2359" s="488"/>
      <c r="J2359" s="294"/>
      <c r="K2359" s="291"/>
      <c r="L2359" s="291"/>
      <c r="M2359" s="291"/>
      <c r="N2359" s="291"/>
      <c r="O2359" s="291"/>
      <c r="P2359" s="291"/>
      <c r="Q2359" s="294"/>
      <c r="R2359" s="298" t="s">
        <v>189</v>
      </c>
      <c r="S2359" s="299"/>
    </row>
    <row r="2360" spans="2:24" ht="18.75" customHeight="1">
      <c r="B2360" s="292"/>
      <c r="C2360" s="300" t="s">
        <v>172</v>
      </c>
      <c r="D2360" s="488"/>
      <c r="E2360" s="488"/>
      <c r="F2360" s="488"/>
      <c r="G2360" s="488"/>
      <c r="H2360" s="488"/>
      <c r="I2360" s="488"/>
      <c r="J2360" s="294"/>
      <c r="K2360" s="291"/>
      <c r="L2360" s="291"/>
      <c r="M2360" s="291"/>
      <c r="N2360" s="291"/>
      <c r="O2360" s="291"/>
      <c r="P2360" s="291"/>
      <c r="Q2360" s="294"/>
      <c r="R2360" s="298" t="s">
        <v>191</v>
      </c>
      <c r="S2360" s="299"/>
    </row>
    <row r="2361" spans="2:24" ht="18.75" customHeight="1">
      <c r="B2361" s="292"/>
      <c r="C2361" s="300" t="s">
        <v>193</v>
      </c>
      <c r="D2361" s="493"/>
      <c r="E2361" s="493"/>
      <c r="F2361" s="493"/>
      <c r="G2361" s="493"/>
      <c r="H2361" s="493"/>
      <c r="I2361" s="493"/>
      <c r="J2361" s="294"/>
      <c r="K2361" s="294"/>
      <c r="L2361" s="295"/>
      <c r="M2361" s="294"/>
      <c r="N2361" s="294"/>
      <c r="O2361" s="294"/>
      <c r="P2361" s="296"/>
      <c r="Q2361" s="294"/>
      <c r="R2361" s="298" t="s">
        <v>221</v>
      </c>
      <c r="S2361" s="299"/>
    </row>
    <row r="2362" spans="2:24" ht="12" customHeight="1">
      <c r="B2362" s="292"/>
      <c r="C2362" s="294"/>
      <c r="D2362" s="294"/>
      <c r="E2362" s="294"/>
      <c r="F2362" s="294"/>
      <c r="G2362" s="294"/>
      <c r="H2362" s="294"/>
      <c r="I2362" s="294"/>
      <c r="J2362" s="294"/>
      <c r="K2362" s="294"/>
      <c r="L2362" s="294"/>
      <c r="M2362" s="294"/>
      <c r="N2362" s="294"/>
      <c r="O2362" s="294"/>
      <c r="P2362" s="294"/>
      <c r="Q2362" s="294"/>
      <c r="R2362" s="294"/>
      <c r="S2362" s="294"/>
    </row>
    <row r="2363" spans="2:24" s="308" customFormat="1" ht="18.75" customHeight="1">
      <c r="B2363" s="301"/>
      <c r="C2363" s="302" t="s">
        <v>187</v>
      </c>
      <c r="D2363" s="303"/>
      <c r="E2363" s="303"/>
      <c r="F2363" s="303"/>
      <c r="G2363" s="303"/>
      <c r="H2363" s="303"/>
      <c r="I2363" s="303"/>
      <c r="J2363" s="303"/>
      <c r="K2363" s="303"/>
      <c r="L2363" s="303"/>
      <c r="M2363" s="303"/>
      <c r="N2363" s="303"/>
      <c r="O2363" s="304"/>
      <c r="P2363" s="305" t="s">
        <v>188</v>
      </c>
      <c r="Q2363" s="306"/>
      <c r="R2363" s="494" t="s">
        <v>194</v>
      </c>
      <c r="S2363" s="494"/>
      <c r="T2363" s="307"/>
      <c r="V2363" s="288"/>
      <c r="W2363" s="288"/>
      <c r="X2363" s="288"/>
    </row>
    <row r="2364" spans="2:24" ht="6" customHeight="1">
      <c r="B2364" s="292"/>
      <c r="C2364" s="294"/>
      <c r="D2364" s="294"/>
      <c r="E2364" s="294"/>
      <c r="F2364" s="294"/>
      <c r="G2364" s="294"/>
      <c r="H2364" s="294"/>
      <c r="I2364" s="294"/>
      <c r="J2364" s="294"/>
      <c r="K2364" s="294"/>
      <c r="L2364" s="294"/>
      <c r="M2364" s="294"/>
      <c r="N2364" s="294"/>
      <c r="O2364" s="294"/>
      <c r="P2364" s="294"/>
      <c r="Q2364" s="294"/>
      <c r="R2364" s="294"/>
      <c r="S2364" s="294"/>
    </row>
    <row r="2365" spans="2:24" ht="18.75" customHeight="1">
      <c r="B2365" s="292"/>
      <c r="C2365" s="309" t="s">
        <v>222</v>
      </c>
      <c r="D2365" s="310"/>
      <c r="E2365" s="310"/>
      <c r="F2365" s="310"/>
      <c r="G2365" s="310"/>
      <c r="H2365" s="310"/>
      <c r="I2365" s="310"/>
      <c r="J2365" s="310"/>
      <c r="K2365" s="310"/>
      <c r="L2365" s="310"/>
      <c r="M2365" s="310"/>
      <c r="N2365" s="310"/>
      <c r="O2365" s="311"/>
      <c r="P2365" s="312">
        <f>SUM(D2365:O2365)</f>
        <v>0</v>
      </c>
      <c r="Q2365" s="294"/>
      <c r="R2365" s="488"/>
      <c r="S2365" s="488"/>
    </row>
    <row r="2366" spans="2:24" ht="18.75" customHeight="1">
      <c r="B2366" s="292"/>
      <c r="C2366" s="313" t="s">
        <v>196</v>
      </c>
      <c r="D2366" s="155"/>
      <c r="E2366" s="155"/>
      <c r="F2366" s="155"/>
      <c r="G2366" s="155"/>
      <c r="H2366" s="155"/>
      <c r="I2366" s="155"/>
      <c r="J2366" s="155"/>
      <c r="K2366" s="155"/>
      <c r="L2366" s="155"/>
      <c r="M2366" s="155"/>
      <c r="N2366" s="155"/>
      <c r="O2366" s="156"/>
      <c r="P2366" s="312">
        <f t="shared" ref="P2366:P2375" si="294">SUM(D2366:O2366)</f>
        <v>0</v>
      </c>
      <c r="Q2366" s="294"/>
      <c r="R2366" s="488"/>
      <c r="S2366" s="488"/>
    </row>
    <row r="2367" spans="2:24" ht="18.75" customHeight="1">
      <c r="B2367" s="292"/>
      <c r="C2367" s="314" t="s">
        <v>223</v>
      </c>
      <c r="D2367" s="310"/>
      <c r="E2367" s="310"/>
      <c r="F2367" s="310"/>
      <c r="G2367" s="310"/>
      <c r="H2367" s="310"/>
      <c r="I2367" s="310"/>
      <c r="J2367" s="310"/>
      <c r="K2367" s="310"/>
      <c r="L2367" s="310"/>
      <c r="M2367" s="310"/>
      <c r="N2367" s="310"/>
      <c r="O2367" s="311"/>
      <c r="P2367" s="312">
        <f t="shared" si="294"/>
        <v>0</v>
      </c>
      <c r="Q2367" s="294"/>
      <c r="R2367" s="488"/>
      <c r="S2367" s="488"/>
    </row>
    <row r="2368" spans="2:24" ht="18.75" customHeight="1">
      <c r="B2368" s="292"/>
      <c r="C2368" s="313" t="s">
        <v>206</v>
      </c>
      <c r="D2368" s="315"/>
      <c r="E2368" s="315"/>
      <c r="F2368" s="315"/>
      <c r="G2368" s="315"/>
      <c r="H2368" s="315"/>
      <c r="I2368" s="315"/>
      <c r="J2368" s="315"/>
      <c r="K2368" s="315"/>
      <c r="L2368" s="315"/>
      <c r="M2368" s="315"/>
      <c r="N2368" s="315"/>
      <c r="O2368" s="316"/>
      <c r="P2368" s="312">
        <f t="shared" si="294"/>
        <v>0</v>
      </c>
      <c r="Q2368" s="294"/>
      <c r="R2368" s="488"/>
      <c r="S2368" s="488"/>
    </row>
    <row r="2369" spans="2:20" ht="18.75" customHeight="1">
      <c r="B2369" s="292"/>
      <c r="C2369" s="313" t="s">
        <v>207</v>
      </c>
      <c r="D2369" s="315"/>
      <c r="E2369" s="315"/>
      <c r="F2369" s="315"/>
      <c r="G2369" s="315"/>
      <c r="H2369" s="315"/>
      <c r="I2369" s="315"/>
      <c r="J2369" s="315"/>
      <c r="K2369" s="315"/>
      <c r="L2369" s="315"/>
      <c r="M2369" s="315"/>
      <c r="N2369" s="315"/>
      <c r="O2369" s="316"/>
      <c r="P2369" s="312">
        <f t="shared" si="294"/>
        <v>0</v>
      </c>
      <c r="Q2369" s="294"/>
      <c r="R2369" s="488"/>
      <c r="S2369" s="488"/>
    </row>
    <row r="2370" spans="2:20" ht="18.75" customHeight="1">
      <c r="B2370" s="292"/>
      <c r="C2370" s="313" t="s">
        <v>209</v>
      </c>
      <c r="D2370" s="315"/>
      <c r="E2370" s="315"/>
      <c r="F2370" s="315"/>
      <c r="G2370" s="315"/>
      <c r="H2370" s="315"/>
      <c r="I2370" s="315"/>
      <c r="J2370" s="315"/>
      <c r="K2370" s="315"/>
      <c r="L2370" s="315"/>
      <c r="M2370" s="315"/>
      <c r="N2370" s="315"/>
      <c r="O2370" s="316"/>
      <c r="P2370" s="312">
        <f t="shared" si="294"/>
        <v>0</v>
      </c>
      <c r="Q2370" s="294"/>
      <c r="R2370" s="488"/>
      <c r="S2370" s="488"/>
    </row>
    <row r="2371" spans="2:20" ht="18.75" customHeight="1">
      <c r="B2371" s="292"/>
      <c r="C2371" s="313" t="s">
        <v>210</v>
      </c>
      <c r="D2371" s="315"/>
      <c r="E2371" s="315"/>
      <c r="F2371" s="315"/>
      <c r="G2371" s="315"/>
      <c r="H2371" s="315"/>
      <c r="I2371" s="315"/>
      <c r="J2371" s="315"/>
      <c r="K2371" s="315"/>
      <c r="L2371" s="315"/>
      <c r="M2371" s="315"/>
      <c r="N2371" s="315"/>
      <c r="O2371" s="316"/>
      <c r="P2371" s="312">
        <f t="shared" si="294"/>
        <v>0</v>
      </c>
      <c r="Q2371" s="294"/>
      <c r="R2371" s="488"/>
      <c r="S2371" s="488"/>
    </row>
    <row r="2372" spans="2:20" ht="18.75" customHeight="1">
      <c r="B2372" s="292"/>
      <c r="C2372" s="313" t="s">
        <v>211</v>
      </c>
      <c r="D2372" s="315"/>
      <c r="E2372" s="315"/>
      <c r="F2372" s="315"/>
      <c r="G2372" s="315"/>
      <c r="H2372" s="315"/>
      <c r="I2372" s="315"/>
      <c r="J2372" s="315"/>
      <c r="K2372" s="315"/>
      <c r="L2372" s="315"/>
      <c r="M2372" s="315"/>
      <c r="N2372" s="315"/>
      <c r="O2372" s="316"/>
      <c r="P2372" s="312">
        <f t="shared" si="294"/>
        <v>0</v>
      </c>
      <c r="Q2372" s="294"/>
      <c r="R2372" s="488"/>
      <c r="S2372" s="488"/>
    </row>
    <row r="2373" spans="2:20" ht="18.75" customHeight="1">
      <c r="B2373" s="292"/>
      <c r="C2373" s="313" t="s">
        <v>212</v>
      </c>
      <c r="D2373" s="315"/>
      <c r="E2373" s="315"/>
      <c r="F2373" s="315"/>
      <c r="G2373" s="315"/>
      <c r="H2373" s="315"/>
      <c r="I2373" s="315"/>
      <c r="J2373" s="315"/>
      <c r="K2373" s="315"/>
      <c r="L2373" s="315"/>
      <c r="M2373" s="315"/>
      <c r="N2373" s="315"/>
      <c r="O2373" s="316"/>
      <c r="P2373" s="312">
        <f t="shared" si="294"/>
        <v>0</v>
      </c>
      <c r="Q2373" s="294"/>
      <c r="R2373" s="488"/>
      <c r="S2373" s="488"/>
    </row>
    <row r="2374" spans="2:20" ht="18.75" customHeight="1">
      <c r="B2374" s="292"/>
      <c r="C2374" s="317" t="s">
        <v>224</v>
      </c>
      <c r="D2374" s="318"/>
      <c r="E2374" s="318"/>
      <c r="F2374" s="318"/>
      <c r="G2374" s="318"/>
      <c r="H2374" s="318"/>
      <c r="I2374" s="318"/>
      <c r="J2374" s="318"/>
      <c r="K2374" s="318"/>
      <c r="L2374" s="318"/>
      <c r="M2374" s="318"/>
      <c r="N2374" s="318"/>
      <c r="O2374" s="319"/>
      <c r="P2374" s="320">
        <f t="shared" si="294"/>
        <v>0</v>
      </c>
      <c r="Q2374" s="294"/>
      <c r="R2374" s="489"/>
      <c r="S2374" s="489"/>
    </row>
    <row r="2375" spans="2:20" ht="18.75" customHeight="1">
      <c r="B2375" s="292"/>
      <c r="C2375" s="321" t="s">
        <v>216</v>
      </c>
      <c r="D2375" s="322">
        <f>SUBTOTAL(9,D2365:D2374)</f>
        <v>0</v>
      </c>
      <c r="E2375" s="322">
        <f t="shared" ref="E2375:O2375" si="295">SUBTOTAL(9,E2365:E2374)</f>
        <v>0</v>
      </c>
      <c r="F2375" s="322">
        <f t="shared" si="295"/>
        <v>0</v>
      </c>
      <c r="G2375" s="322">
        <f t="shared" si="295"/>
        <v>0</v>
      </c>
      <c r="H2375" s="322">
        <f t="shared" si="295"/>
        <v>0</v>
      </c>
      <c r="I2375" s="322">
        <f t="shared" si="295"/>
        <v>0</v>
      </c>
      <c r="J2375" s="322">
        <f t="shared" si="295"/>
        <v>0</v>
      </c>
      <c r="K2375" s="322">
        <f t="shared" si="295"/>
        <v>0</v>
      </c>
      <c r="L2375" s="322">
        <f t="shared" si="295"/>
        <v>0</v>
      </c>
      <c r="M2375" s="322">
        <f t="shared" si="295"/>
        <v>0</v>
      </c>
      <c r="N2375" s="322">
        <f t="shared" si="295"/>
        <v>0</v>
      </c>
      <c r="O2375" s="323">
        <f t="shared" si="295"/>
        <v>0</v>
      </c>
      <c r="P2375" s="324">
        <f t="shared" si="294"/>
        <v>0</v>
      </c>
      <c r="Q2375" s="294"/>
      <c r="R2375" s="490"/>
      <c r="S2375" s="490"/>
    </row>
    <row r="2376" spans="2:20" ht="6" customHeight="1">
      <c r="B2376" s="292"/>
      <c r="C2376" s="294"/>
      <c r="D2376" s="294"/>
      <c r="E2376" s="294"/>
      <c r="F2376" s="294"/>
      <c r="G2376" s="294"/>
      <c r="H2376" s="294"/>
      <c r="I2376" s="294"/>
      <c r="J2376" s="294"/>
      <c r="K2376" s="294"/>
      <c r="L2376" s="294"/>
      <c r="M2376" s="294"/>
      <c r="N2376" s="294"/>
      <c r="O2376" s="294"/>
      <c r="P2376" s="294"/>
      <c r="Q2376" s="294"/>
      <c r="R2376" s="325"/>
      <c r="S2376" s="325"/>
    </row>
    <row r="2377" spans="2:20" ht="18.75" customHeight="1">
      <c r="B2377" s="326"/>
      <c r="C2377" s="313" t="s">
        <v>217</v>
      </c>
      <c r="D2377" s="327"/>
      <c r="E2377" s="327"/>
      <c r="F2377" s="327"/>
      <c r="G2377" s="327"/>
      <c r="H2377" s="327"/>
      <c r="I2377" s="327"/>
      <c r="J2377" s="327"/>
      <c r="K2377" s="327"/>
      <c r="L2377" s="327"/>
      <c r="M2377" s="327"/>
      <c r="N2377" s="327"/>
      <c r="O2377" s="328"/>
      <c r="P2377" s="329">
        <f t="shared" ref="P2377:P2378" si="296">SUM(D2377:O2377)</f>
        <v>0</v>
      </c>
      <c r="Q2377" s="294"/>
      <c r="R2377" s="488"/>
      <c r="S2377" s="488"/>
    </row>
    <row r="2378" spans="2:20" ht="18.75" customHeight="1">
      <c r="B2378" s="326"/>
      <c r="C2378" s="313" t="s">
        <v>218</v>
      </c>
      <c r="D2378" s="327"/>
      <c r="E2378" s="327"/>
      <c r="F2378" s="327"/>
      <c r="G2378" s="327"/>
      <c r="H2378" s="327"/>
      <c r="I2378" s="327"/>
      <c r="J2378" s="327"/>
      <c r="K2378" s="327"/>
      <c r="L2378" s="327"/>
      <c r="M2378" s="327"/>
      <c r="N2378" s="330"/>
      <c r="O2378" s="331"/>
      <c r="P2378" s="332">
        <f t="shared" si="296"/>
        <v>0</v>
      </c>
      <c r="Q2378" s="294"/>
      <c r="R2378" s="489"/>
      <c r="S2378" s="489"/>
    </row>
    <row r="2379" spans="2:20" s="308" customFormat="1" ht="18.75" customHeight="1">
      <c r="B2379" s="301"/>
      <c r="C2379" s="333"/>
      <c r="D2379" s="334"/>
      <c r="E2379" s="334"/>
      <c r="F2379" s="334"/>
      <c r="G2379" s="334"/>
      <c r="H2379" s="334"/>
      <c r="I2379" s="334"/>
      <c r="J2379" s="334"/>
      <c r="K2379" s="334"/>
      <c r="L2379" s="334"/>
      <c r="M2379" s="334"/>
      <c r="N2379" s="491" t="s">
        <v>219</v>
      </c>
      <c r="O2379" s="491"/>
      <c r="P2379" s="335">
        <f>ROUND(IF(P2377*P2378=0,0,P2375/P2377*P2378),2)</f>
        <v>0</v>
      </c>
      <c r="Q2379" s="306"/>
      <c r="R2379" s="492"/>
      <c r="S2379" s="492"/>
      <c r="T2379" s="307"/>
    </row>
    <row r="2380" spans="2:20" ht="30" customHeight="1">
      <c r="C2380" s="294"/>
      <c r="D2380" s="294"/>
      <c r="E2380" s="294"/>
      <c r="F2380" s="294"/>
      <c r="G2380" s="294"/>
      <c r="H2380" s="294"/>
      <c r="I2380" s="294"/>
      <c r="J2380" s="294"/>
      <c r="K2380" s="294"/>
      <c r="L2380" s="294"/>
      <c r="M2380" s="294"/>
      <c r="N2380" s="294"/>
      <c r="O2380" s="294"/>
      <c r="P2380" s="294"/>
      <c r="Q2380" s="294"/>
      <c r="R2380" s="294"/>
      <c r="S2380" s="294"/>
    </row>
    <row r="2381" spans="2:20" ht="18.75" customHeight="1">
      <c r="B2381" s="292"/>
      <c r="C2381" s="293" t="s">
        <v>183</v>
      </c>
      <c r="D2381" s="495"/>
      <c r="E2381" s="495"/>
      <c r="F2381" s="495"/>
      <c r="G2381" s="495"/>
      <c r="H2381" s="495"/>
      <c r="I2381" s="495"/>
      <c r="J2381" s="294"/>
      <c r="K2381" s="294"/>
      <c r="L2381" s="295"/>
      <c r="M2381" s="294"/>
      <c r="N2381" s="294"/>
      <c r="O2381" s="294"/>
      <c r="P2381" s="296"/>
      <c r="Q2381" s="294"/>
      <c r="R2381" s="296"/>
      <c r="S2381" s="296"/>
    </row>
    <row r="2382" spans="2:20" ht="18.75" customHeight="1">
      <c r="B2382" s="292"/>
      <c r="C2382" s="297" t="s">
        <v>184</v>
      </c>
      <c r="D2382" s="488"/>
      <c r="E2382" s="488"/>
      <c r="F2382" s="488"/>
      <c r="G2382" s="488"/>
      <c r="H2382" s="488"/>
      <c r="I2382" s="488"/>
      <c r="J2382" s="294"/>
      <c r="K2382" s="291"/>
      <c r="L2382" s="291"/>
      <c r="M2382" s="291"/>
      <c r="N2382" s="291"/>
      <c r="O2382" s="291"/>
      <c r="P2382" s="291"/>
      <c r="Q2382" s="294"/>
      <c r="R2382" s="496" t="s">
        <v>185</v>
      </c>
      <c r="S2382" s="496"/>
    </row>
    <row r="2383" spans="2:20" ht="18.75" customHeight="1">
      <c r="B2383" s="292"/>
      <c r="C2383" s="297" t="s">
        <v>8</v>
      </c>
      <c r="D2383" s="488"/>
      <c r="E2383" s="488"/>
      <c r="F2383" s="488"/>
      <c r="G2383" s="488"/>
      <c r="H2383" s="488"/>
      <c r="I2383" s="488"/>
      <c r="J2383" s="294"/>
      <c r="K2383" s="291"/>
      <c r="L2383" s="291"/>
      <c r="M2383" s="291"/>
      <c r="N2383" s="291"/>
      <c r="O2383" s="291"/>
      <c r="P2383" s="291"/>
      <c r="Q2383" s="294"/>
      <c r="R2383" s="298" t="s">
        <v>189</v>
      </c>
      <c r="S2383" s="299"/>
    </row>
    <row r="2384" spans="2:20" ht="18.75" customHeight="1">
      <c r="B2384" s="292"/>
      <c r="C2384" s="300" t="s">
        <v>172</v>
      </c>
      <c r="D2384" s="488"/>
      <c r="E2384" s="488"/>
      <c r="F2384" s="488"/>
      <c r="G2384" s="488"/>
      <c r="H2384" s="488"/>
      <c r="I2384" s="488"/>
      <c r="J2384" s="294"/>
      <c r="K2384" s="291"/>
      <c r="L2384" s="291"/>
      <c r="M2384" s="291"/>
      <c r="N2384" s="291"/>
      <c r="O2384" s="291"/>
      <c r="P2384" s="291"/>
      <c r="Q2384" s="294"/>
      <c r="R2384" s="298" t="s">
        <v>191</v>
      </c>
      <c r="S2384" s="299"/>
    </row>
    <row r="2385" spans="2:24" ht="18.75" customHeight="1">
      <c r="B2385" s="292"/>
      <c r="C2385" s="300" t="s">
        <v>193</v>
      </c>
      <c r="D2385" s="493"/>
      <c r="E2385" s="493"/>
      <c r="F2385" s="493"/>
      <c r="G2385" s="493"/>
      <c r="H2385" s="493"/>
      <c r="I2385" s="493"/>
      <c r="J2385" s="294"/>
      <c r="K2385" s="294"/>
      <c r="L2385" s="295"/>
      <c r="M2385" s="294"/>
      <c r="N2385" s="294"/>
      <c r="O2385" s="294"/>
      <c r="P2385" s="296"/>
      <c r="Q2385" s="294"/>
      <c r="R2385" s="298" t="s">
        <v>221</v>
      </c>
      <c r="S2385" s="299"/>
    </row>
    <row r="2386" spans="2:24" ht="12" customHeight="1">
      <c r="B2386" s="292"/>
      <c r="C2386" s="294"/>
      <c r="D2386" s="294"/>
      <c r="E2386" s="294"/>
      <c r="F2386" s="294"/>
      <c r="G2386" s="294"/>
      <c r="H2386" s="294"/>
      <c r="I2386" s="294"/>
      <c r="J2386" s="294"/>
      <c r="K2386" s="294"/>
      <c r="L2386" s="294"/>
      <c r="M2386" s="294"/>
      <c r="N2386" s="294"/>
      <c r="O2386" s="294"/>
      <c r="P2386" s="294"/>
      <c r="Q2386" s="294"/>
      <c r="R2386" s="294"/>
      <c r="S2386" s="294"/>
    </row>
    <row r="2387" spans="2:24" s="308" customFormat="1" ht="18.75" customHeight="1">
      <c r="B2387" s="301"/>
      <c r="C2387" s="302" t="s">
        <v>187</v>
      </c>
      <c r="D2387" s="303"/>
      <c r="E2387" s="303"/>
      <c r="F2387" s="303"/>
      <c r="G2387" s="303"/>
      <c r="H2387" s="303"/>
      <c r="I2387" s="303"/>
      <c r="J2387" s="303"/>
      <c r="K2387" s="303"/>
      <c r="L2387" s="303"/>
      <c r="M2387" s="303"/>
      <c r="N2387" s="303"/>
      <c r="O2387" s="304"/>
      <c r="P2387" s="305" t="s">
        <v>188</v>
      </c>
      <c r="Q2387" s="306"/>
      <c r="R2387" s="494" t="s">
        <v>194</v>
      </c>
      <c r="S2387" s="494"/>
      <c r="T2387" s="307"/>
      <c r="V2387" s="288"/>
      <c r="W2387" s="288"/>
      <c r="X2387" s="288"/>
    </row>
    <row r="2388" spans="2:24" ht="6" customHeight="1">
      <c r="B2388" s="292"/>
      <c r="C2388" s="294"/>
      <c r="D2388" s="294"/>
      <c r="E2388" s="294"/>
      <c r="F2388" s="294"/>
      <c r="G2388" s="294"/>
      <c r="H2388" s="294"/>
      <c r="I2388" s="294"/>
      <c r="J2388" s="294"/>
      <c r="K2388" s="294"/>
      <c r="L2388" s="294"/>
      <c r="M2388" s="294"/>
      <c r="N2388" s="294"/>
      <c r="O2388" s="294"/>
      <c r="P2388" s="294"/>
      <c r="Q2388" s="294"/>
      <c r="R2388" s="294"/>
      <c r="S2388" s="294"/>
    </row>
    <row r="2389" spans="2:24" ht="18.75" customHeight="1">
      <c r="B2389" s="292"/>
      <c r="C2389" s="309" t="s">
        <v>222</v>
      </c>
      <c r="D2389" s="310"/>
      <c r="E2389" s="310"/>
      <c r="F2389" s="310"/>
      <c r="G2389" s="310"/>
      <c r="H2389" s="310"/>
      <c r="I2389" s="310"/>
      <c r="J2389" s="310"/>
      <c r="K2389" s="310"/>
      <c r="L2389" s="310"/>
      <c r="M2389" s="310"/>
      <c r="N2389" s="310"/>
      <c r="O2389" s="311"/>
      <c r="P2389" s="312">
        <f>SUM(D2389:O2389)</f>
        <v>0</v>
      </c>
      <c r="Q2389" s="294"/>
      <c r="R2389" s="488"/>
      <c r="S2389" s="488"/>
    </row>
    <row r="2390" spans="2:24" ht="18.75" customHeight="1">
      <c r="B2390" s="292"/>
      <c r="C2390" s="313" t="s">
        <v>196</v>
      </c>
      <c r="D2390" s="155"/>
      <c r="E2390" s="155"/>
      <c r="F2390" s="155"/>
      <c r="G2390" s="155"/>
      <c r="H2390" s="155"/>
      <c r="I2390" s="155"/>
      <c r="J2390" s="155"/>
      <c r="K2390" s="155"/>
      <c r="L2390" s="155"/>
      <c r="M2390" s="155"/>
      <c r="N2390" s="155"/>
      <c r="O2390" s="156"/>
      <c r="P2390" s="312">
        <f t="shared" ref="P2390:P2399" si="297">SUM(D2390:O2390)</f>
        <v>0</v>
      </c>
      <c r="Q2390" s="294"/>
      <c r="R2390" s="488"/>
      <c r="S2390" s="488"/>
    </row>
    <row r="2391" spans="2:24" ht="18.75" customHeight="1">
      <c r="B2391" s="292"/>
      <c r="C2391" s="314" t="s">
        <v>223</v>
      </c>
      <c r="D2391" s="310"/>
      <c r="E2391" s="310"/>
      <c r="F2391" s="310"/>
      <c r="G2391" s="310"/>
      <c r="H2391" s="310"/>
      <c r="I2391" s="310"/>
      <c r="J2391" s="310"/>
      <c r="K2391" s="310"/>
      <c r="L2391" s="310"/>
      <c r="M2391" s="310"/>
      <c r="N2391" s="310"/>
      <c r="O2391" s="311"/>
      <c r="P2391" s="312">
        <f t="shared" si="297"/>
        <v>0</v>
      </c>
      <c r="Q2391" s="294"/>
      <c r="R2391" s="488"/>
      <c r="S2391" s="488"/>
    </row>
    <row r="2392" spans="2:24" ht="18.75" customHeight="1">
      <c r="B2392" s="292"/>
      <c r="C2392" s="313" t="s">
        <v>206</v>
      </c>
      <c r="D2392" s="315"/>
      <c r="E2392" s="315"/>
      <c r="F2392" s="315"/>
      <c r="G2392" s="315"/>
      <c r="H2392" s="315"/>
      <c r="I2392" s="315"/>
      <c r="J2392" s="315"/>
      <c r="K2392" s="315"/>
      <c r="L2392" s="315"/>
      <c r="M2392" s="315"/>
      <c r="N2392" s="315"/>
      <c r="O2392" s="316"/>
      <c r="P2392" s="312">
        <f t="shared" si="297"/>
        <v>0</v>
      </c>
      <c r="Q2392" s="294"/>
      <c r="R2392" s="488"/>
      <c r="S2392" s="488"/>
    </row>
    <row r="2393" spans="2:24" ht="18.75" customHeight="1">
      <c r="B2393" s="292"/>
      <c r="C2393" s="313" t="s">
        <v>207</v>
      </c>
      <c r="D2393" s="315"/>
      <c r="E2393" s="315"/>
      <c r="F2393" s="315"/>
      <c r="G2393" s="315"/>
      <c r="H2393" s="315"/>
      <c r="I2393" s="315"/>
      <c r="J2393" s="315"/>
      <c r="K2393" s="315"/>
      <c r="L2393" s="315"/>
      <c r="M2393" s="315"/>
      <c r="N2393" s="315"/>
      <c r="O2393" s="316"/>
      <c r="P2393" s="312">
        <f t="shared" si="297"/>
        <v>0</v>
      </c>
      <c r="Q2393" s="294"/>
      <c r="R2393" s="488"/>
      <c r="S2393" s="488"/>
    </row>
    <row r="2394" spans="2:24" ht="18.75" customHeight="1">
      <c r="B2394" s="292"/>
      <c r="C2394" s="313" t="s">
        <v>209</v>
      </c>
      <c r="D2394" s="315"/>
      <c r="E2394" s="315"/>
      <c r="F2394" s="315"/>
      <c r="G2394" s="315"/>
      <c r="H2394" s="315"/>
      <c r="I2394" s="315"/>
      <c r="J2394" s="315"/>
      <c r="K2394" s="315"/>
      <c r="L2394" s="315"/>
      <c r="M2394" s="315"/>
      <c r="N2394" s="315"/>
      <c r="O2394" s="316"/>
      <c r="P2394" s="312">
        <f t="shared" si="297"/>
        <v>0</v>
      </c>
      <c r="Q2394" s="294"/>
      <c r="R2394" s="488"/>
      <c r="S2394" s="488"/>
    </row>
    <row r="2395" spans="2:24" ht="18.75" customHeight="1">
      <c r="B2395" s="292"/>
      <c r="C2395" s="313" t="s">
        <v>210</v>
      </c>
      <c r="D2395" s="315"/>
      <c r="E2395" s="315"/>
      <c r="F2395" s="315"/>
      <c r="G2395" s="315"/>
      <c r="H2395" s="315"/>
      <c r="I2395" s="315"/>
      <c r="J2395" s="315"/>
      <c r="K2395" s="315"/>
      <c r="L2395" s="315"/>
      <c r="M2395" s="315"/>
      <c r="N2395" s="315"/>
      <c r="O2395" s="316"/>
      <c r="P2395" s="312">
        <f t="shared" si="297"/>
        <v>0</v>
      </c>
      <c r="Q2395" s="294"/>
      <c r="R2395" s="488"/>
      <c r="S2395" s="488"/>
    </row>
    <row r="2396" spans="2:24" ht="18.75" customHeight="1">
      <c r="B2396" s="292"/>
      <c r="C2396" s="313" t="s">
        <v>211</v>
      </c>
      <c r="D2396" s="315"/>
      <c r="E2396" s="315"/>
      <c r="F2396" s="315"/>
      <c r="G2396" s="315"/>
      <c r="H2396" s="315"/>
      <c r="I2396" s="315"/>
      <c r="J2396" s="315"/>
      <c r="K2396" s="315"/>
      <c r="L2396" s="315"/>
      <c r="M2396" s="315"/>
      <c r="N2396" s="315"/>
      <c r="O2396" s="316"/>
      <c r="P2396" s="312">
        <f t="shared" si="297"/>
        <v>0</v>
      </c>
      <c r="Q2396" s="294"/>
      <c r="R2396" s="488"/>
      <c r="S2396" s="488"/>
    </row>
    <row r="2397" spans="2:24" ht="18.75" customHeight="1">
      <c r="B2397" s="292"/>
      <c r="C2397" s="313" t="s">
        <v>212</v>
      </c>
      <c r="D2397" s="315"/>
      <c r="E2397" s="315"/>
      <c r="F2397" s="315"/>
      <c r="G2397" s="315"/>
      <c r="H2397" s="315"/>
      <c r="I2397" s="315"/>
      <c r="J2397" s="315"/>
      <c r="K2397" s="315"/>
      <c r="L2397" s="315"/>
      <c r="M2397" s="315"/>
      <c r="N2397" s="315"/>
      <c r="O2397" s="316"/>
      <c r="P2397" s="312">
        <f t="shared" si="297"/>
        <v>0</v>
      </c>
      <c r="Q2397" s="294"/>
      <c r="R2397" s="488"/>
      <c r="S2397" s="488"/>
    </row>
    <row r="2398" spans="2:24" ht="18.75" customHeight="1">
      <c r="B2398" s="292"/>
      <c r="C2398" s="317" t="s">
        <v>224</v>
      </c>
      <c r="D2398" s="318"/>
      <c r="E2398" s="318"/>
      <c r="F2398" s="318"/>
      <c r="G2398" s="318"/>
      <c r="H2398" s="318"/>
      <c r="I2398" s="318"/>
      <c r="J2398" s="318"/>
      <c r="K2398" s="318"/>
      <c r="L2398" s="318"/>
      <c r="M2398" s="318"/>
      <c r="N2398" s="318"/>
      <c r="O2398" s="319"/>
      <c r="P2398" s="320">
        <f t="shared" si="297"/>
        <v>0</v>
      </c>
      <c r="Q2398" s="294"/>
      <c r="R2398" s="489"/>
      <c r="S2398" s="489"/>
    </row>
    <row r="2399" spans="2:24" ht="18.75" customHeight="1">
      <c r="B2399" s="292"/>
      <c r="C2399" s="321" t="s">
        <v>216</v>
      </c>
      <c r="D2399" s="322">
        <f>SUBTOTAL(9,D2389:D2398)</f>
        <v>0</v>
      </c>
      <c r="E2399" s="322">
        <f t="shared" ref="E2399:O2399" si="298">SUBTOTAL(9,E2389:E2398)</f>
        <v>0</v>
      </c>
      <c r="F2399" s="322">
        <f t="shared" si="298"/>
        <v>0</v>
      </c>
      <c r="G2399" s="322">
        <f t="shared" si="298"/>
        <v>0</v>
      </c>
      <c r="H2399" s="322">
        <f t="shared" si="298"/>
        <v>0</v>
      </c>
      <c r="I2399" s="322">
        <f t="shared" si="298"/>
        <v>0</v>
      </c>
      <c r="J2399" s="322">
        <f t="shared" si="298"/>
        <v>0</v>
      </c>
      <c r="K2399" s="322">
        <f t="shared" si="298"/>
        <v>0</v>
      </c>
      <c r="L2399" s="322">
        <f t="shared" si="298"/>
        <v>0</v>
      </c>
      <c r="M2399" s="322">
        <f t="shared" si="298"/>
        <v>0</v>
      </c>
      <c r="N2399" s="322">
        <f t="shared" si="298"/>
        <v>0</v>
      </c>
      <c r="O2399" s="323">
        <f t="shared" si="298"/>
        <v>0</v>
      </c>
      <c r="P2399" s="324">
        <f t="shared" si="297"/>
        <v>0</v>
      </c>
      <c r="Q2399" s="294"/>
      <c r="R2399" s="490"/>
      <c r="S2399" s="490"/>
    </row>
    <row r="2400" spans="2:24" ht="6" customHeight="1">
      <c r="B2400" s="292"/>
      <c r="C2400" s="294"/>
      <c r="D2400" s="294"/>
      <c r="E2400" s="294"/>
      <c r="F2400" s="294"/>
      <c r="G2400" s="294"/>
      <c r="H2400" s="294"/>
      <c r="I2400" s="294"/>
      <c r="J2400" s="294"/>
      <c r="K2400" s="294"/>
      <c r="L2400" s="294"/>
      <c r="M2400" s="294"/>
      <c r="N2400" s="294"/>
      <c r="O2400" s="294"/>
      <c r="P2400" s="294"/>
      <c r="Q2400" s="294"/>
      <c r="R2400" s="325"/>
      <c r="S2400" s="325"/>
    </row>
    <row r="2401" spans="2:24" ht="18.75" customHeight="1">
      <c r="B2401" s="326"/>
      <c r="C2401" s="313" t="s">
        <v>217</v>
      </c>
      <c r="D2401" s="327"/>
      <c r="E2401" s="327"/>
      <c r="F2401" s="327"/>
      <c r="G2401" s="327"/>
      <c r="H2401" s="327"/>
      <c r="I2401" s="327"/>
      <c r="J2401" s="327"/>
      <c r="K2401" s="327"/>
      <c r="L2401" s="327"/>
      <c r="M2401" s="327"/>
      <c r="N2401" s="327"/>
      <c r="O2401" s="328"/>
      <c r="P2401" s="329">
        <f t="shared" ref="P2401:P2402" si="299">SUM(D2401:O2401)</f>
        <v>0</v>
      </c>
      <c r="Q2401" s="294"/>
      <c r="R2401" s="488"/>
      <c r="S2401" s="488"/>
    </row>
    <row r="2402" spans="2:24" ht="18.75" customHeight="1">
      <c r="B2402" s="326"/>
      <c r="C2402" s="313" t="s">
        <v>218</v>
      </c>
      <c r="D2402" s="327"/>
      <c r="E2402" s="327"/>
      <c r="F2402" s="327"/>
      <c r="G2402" s="327"/>
      <c r="H2402" s="327"/>
      <c r="I2402" s="327"/>
      <c r="J2402" s="327"/>
      <c r="K2402" s="327"/>
      <c r="L2402" s="327"/>
      <c r="M2402" s="327"/>
      <c r="N2402" s="330"/>
      <c r="O2402" s="331"/>
      <c r="P2402" s="332">
        <f t="shared" si="299"/>
        <v>0</v>
      </c>
      <c r="Q2402" s="294"/>
      <c r="R2402" s="489"/>
      <c r="S2402" s="489"/>
    </row>
    <row r="2403" spans="2:24" s="308" customFormat="1" ht="18.75" customHeight="1">
      <c r="B2403" s="301"/>
      <c r="C2403" s="333"/>
      <c r="D2403" s="334"/>
      <c r="E2403" s="334"/>
      <c r="F2403" s="334"/>
      <c r="G2403" s="334"/>
      <c r="H2403" s="334"/>
      <c r="I2403" s="334"/>
      <c r="J2403" s="334"/>
      <c r="K2403" s="334"/>
      <c r="L2403" s="334"/>
      <c r="M2403" s="334"/>
      <c r="N2403" s="491" t="s">
        <v>219</v>
      </c>
      <c r="O2403" s="491"/>
      <c r="P2403" s="335">
        <f>ROUND(IF(P2401*P2402=0,0,P2399/P2401*P2402),2)</f>
        <v>0</v>
      </c>
      <c r="Q2403" s="306"/>
      <c r="R2403" s="492"/>
      <c r="S2403" s="492"/>
      <c r="T2403" s="307"/>
    </row>
    <row r="2404" spans="2:24" ht="30" customHeight="1">
      <c r="C2404" s="294"/>
      <c r="D2404" s="294"/>
      <c r="E2404" s="294"/>
      <c r="F2404" s="294"/>
      <c r="G2404" s="294"/>
      <c r="H2404" s="294"/>
      <c r="I2404" s="294"/>
      <c r="J2404" s="294"/>
      <c r="K2404" s="294"/>
      <c r="L2404" s="294"/>
      <c r="M2404" s="294"/>
      <c r="N2404" s="294"/>
      <c r="O2404" s="294"/>
      <c r="P2404" s="294"/>
      <c r="Q2404" s="294"/>
      <c r="R2404" s="294"/>
      <c r="S2404" s="294"/>
    </row>
    <row r="2405" spans="2:24" ht="18.75" customHeight="1">
      <c r="B2405" s="292"/>
      <c r="C2405" s="293" t="s">
        <v>183</v>
      </c>
      <c r="D2405" s="495"/>
      <c r="E2405" s="495"/>
      <c r="F2405" s="495"/>
      <c r="G2405" s="495"/>
      <c r="H2405" s="495"/>
      <c r="I2405" s="495"/>
      <c r="J2405" s="294"/>
      <c r="K2405" s="294"/>
      <c r="L2405" s="295"/>
      <c r="M2405" s="294"/>
      <c r="N2405" s="294"/>
      <c r="O2405" s="294"/>
      <c r="P2405" s="296"/>
      <c r="Q2405" s="294"/>
      <c r="R2405" s="296"/>
      <c r="S2405" s="296"/>
    </row>
    <row r="2406" spans="2:24" ht="18.75" customHeight="1">
      <c r="B2406" s="292"/>
      <c r="C2406" s="297" t="s">
        <v>184</v>
      </c>
      <c r="D2406" s="488"/>
      <c r="E2406" s="488"/>
      <c r="F2406" s="488"/>
      <c r="G2406" s="488"/>
      <c r="H2406" s="488"/>
      <c r="I2406" s="488"/>
      <c r="J2406" s="294"/>
      <c r="K2406" s="291"/>
      <c r="L2406" s="291"/>
      <c r="M2406" s="291"/>
      <c r="N2406" s="291"/>
      <c r="O2406" s="291"/>
      <c r="P2406" s="291"/>
      <c r="Q2406" s="294"/>
      <c r="R2406" s="496" t="s">
        <v>185</v>
      </c>
      <c r="S2406" s="496"/>
    </row>
    <row r="2407" spans="2:24" ht="18.75" customHeight="1">
      <c r="B2407" s="292"/>
      <c r="C2407" s="297" t="s">
        <v>8</v>
      </c>
      <c r="D2407" s="488"/>
      <c r="E2407" s="488"/>
      <c r="F2407" s="488"/>
      <c r="G2407" s="488"/>
      <c r="H2407" s="488"/>
      <c r="I2407" s="488"/>
      <c r="J2407" s="294"/>
      <c r="K2407" s="291"/>
      <c r="L2407" s="291"/>
      <c r="M2407" s="291"/>
      <c r="N2407" s="291"/>
      <c r="O2407" s="291"/>
      <c r="P2407" s="291"/>
      <c r="Q2407" s="294"/>
      <c r="R2407" s="298" t="s">
        <v>189</v>
      </c>
      <c r="S2407" s="299"/>
    </row>
    <row r="2408" spans="2:24" ht="18.75" customHeight="1">
      <c r="B2408" s="292"/>
      <c r="C2408" s="300" t="s">
        <v>172</v>
      </c>
      <c r="D2408" s="488"/>
      <c r="E2408" s="488"/>
      <c r="F2408" s="488"/>
      <c r="G2408" s="488"/>
      <c r="H2408" s="488"/>
      <c r="I2408" s="488"/>
      <c r="J2408" s="294"/>
      <c r="K2408" s="291"/>
      <c r="L2408" s="291"/>
      <c r="M2408" s="291"/>
      <c r="N2408" s="291"/>
      <c r="O2408" s="291"/>
      <c r="P2408" s="291"/>
      <c r="Q2408" s="294"/>
      <c r="R2408" s="298" t="s">
        <v>191</v>
      </c>
      <c r="S2408" s="299"/>
    </row>
    <row r="2409" spans="2:24" ht="18.75" customHeight="1">
      <c r="B2409" s="292"/>
      <c r="C2409" s="300" t="s">
        <v>193</v>
      </c>
      <c r="D2409" s="493"/>
      <c r="E2409" s="493"/>
      <c r="F2409" s="493"/>
      <c r="G2409" s="493"/>
      <c r="H2409" s="493"/>
      <c r="I2409" s="493"/>
      <c r="J2409" s="294"/>
      <c r="K2409" s="294"/>
      <c r="L2409" s="295"/>
      <c r="M2409" s="294"/>
      <c r="N2409" s="294"/>
      <c r="O2409" s="294"/>
      <c r="P2409" s="296"/>
      <c r="Q2409" s="294"/>
      <c r="R2409" s="298" t="s">
        <v>221</v>
      </c>
      <c r="S2409" s="299"/>
    </row>
    <row r="2410" spans="2:24" ht="12" customHeight="1">
      <c r="B2410" s="292"/>
      <c r="C2410" s="294"/>
      <c r="D2410" s="294"/>
      <c r="E2410" s="294"/>
      <c r="F2410" s="294"/>
      <c r="G2410" s="294"/>
      <c r="H2410" s="294"/>
      <c r="I2410" s="294"/>
      <c r="J2410" s="294"/>
      <c r="K2410" s="294"/>
      <c r="L2410" s="294"/>
      <c r="M2410" s="294"/>
      <c r="N2410" s="294"/>
      <c r="O2410" s="294"/>
      <c r="P2410" s="294"/>
      <c r="Q2410" s="294"/>
      <c r="R2410" s="294"/>
      <c r="S2410" s="294"/>
    </row>
    <row r="2411" spans="2:24" s="308" customFormat="1" ht="18.75" customHeight="1">
      <c r="B2411" s="301"/>
      <c r="C2411" s="302" t="s">
        <v>187</v>
      </c>
      <c r="D2411" s="303"/>
      <c r="E2411" s="303"/>
      <c r="F2411" s="303"/>
      <c r="G2411" s="303"/>
      <c r="H2411" s="303"/>
      <c r="I2411" s="303"/>
      <c r="J2411" s="303"/>
      <c r="K2411" s="303"/>
      <c r="L2411" s="303"/>
      <c r="M2411" s="303"/>
      <c r="N2411" s="303"/>
      <c r="O2411" s="304"/>
      <c r="P2411" s="305" t="s">
        <v>188</v>
      </c>
      <c r="Q2411" s="306"/>
      <c r="R2411" s="494" t="s">
        <v>194</v>
      </c>
      <c r="S2411" s="494"/>
      <c r="T2411" s="307"/>
      <c r="V2411" s="288"/>
      <c r="W2411" s="288"/>
      <c r="X2411" s="288"/>
    </row>
    <row r="2412" spans="2:24" ht="6" customHeight="1">
      <c r="B2412" s="292"/>
      <c r="C2412" s="294"/>
      <c r="D2412" s="294"/>
      <c r="E2412" s="294"/>
      <c r="F2412" s="294"/>
      <c r="G2412" s="294"/>
      <c r="H2412" s="294"/>
      <c r="I2412" s="294"/>
      <c r="J2412" s="294"/>
      <c r="K2412" s="294"/>
      <c r="L2412" s="294"/>
      <c r="M2412" s="294"/>
      <c r="N2412" s="294"/>
      <c r="O2412" s="294"/>
      <c r="P2412" s="294"/>
      <c r="Q2412" s="294"/>
      <c r="R2412" s="294"/>
      <c r="S2412" s="294"/>
    </row>
    <row r="2413" spans="2:24" ht="18.75" customHeight="1">
      <c r="B2413" s="292"/>
      <c r="C2413" s="309" t="s">
        <v>222</v>
      </c>
      <c r="D2413" s="310"/>
      <c r="E2413" s="310"/>
      <c r="F2413" s="310"/>
      <c r="G2413" s="310"/>
      <c r="H2413" s="310"/>
      <c r="I2413" s="310"/>
      <c r="J2413" s="310"/>
      <c r="K2413" s="310"/>
      <c r="L2413" s="310"/>
      <c r="M2413" s="310"/>
      <c r="N2413" s="310"/>
      <c r="O2413" s="311"/>
      <c r="P2413" s="312">
        <f>SUM(D2413:O2413)</f>
        <v>0</v>
      </c>
      <c r="Q2413" s="294"/>
      <c r="R2413" s="488"/>
      <c r="S2413" s="488"/>
    </row>
    <row r="2414" spans="2:24" ht="18.75" customHeight="1">
      <c r="B2414" s="292"/>
      <c r="C2414" s="313" t="s">
        <v>196</v>
      </c>
      <c r="D2414" s="155"/>
      <c r="E2414" s="155"/>
      <c r="F2414" s="155"/>
      <c r="G2414" s="155"/>
      <c r="H2414" s="155"/>
      <c r="I2414" s="155"/>
      <c r="J2414" s="155"/>
      <c r="K2414" s="155"/>
      <c r="L2414" s="155"/>
      <c r="M2414" s="155"/>
      <c r="N2414" s="155"/>
      <c r="O2414" s="156"/>
      <c r="P2414" s="312">
        <f t="shared" ref="P2414:P2423" si="300">SUM(D2414:O2414)</f>
        <v>0</v>
      </c>
      <c r="Q2414" s="294"/>
      <c r="R2414" s="488"/>
      <c r="S2414" s="488"/>
    </row>
    <row r="2415" spans="2:24" ht="18.75" customHeight="1">
      <c r="B2415" s="292"/>
      <c r="C2415" s="314" t="s">
        <v>223</v>
      </c>
      <c r="D2415" s="310"/>
      <c r="E2415" s="310"/>
      <c r="F2415" s="310"/>
      <c r="G2415" s="310"/>
      <c r="H2415" s="310"/>
      <c r="I2415" s="310"/>
      <c r="J2415" s="310"/>
      <c r="K2415" s="310"/>
      <c r="L2415" s="310"/>
      <c r="M2415" s="310"/>
      <c r="N2415" s="310"/>
      <c r="O2415" s="311"/>
      <c r="P2415" s="312">
        <f t="shared" si="300"/>
        <v>0</v>
      </c>
      <c r="Q2415" s="294"/>
      <c r="R2415" s="488"/>
      <c r="S2415" s="488"/>
    </row>
    <row r="2416" spans="2:24" ht="18.75" customHeight="1">
      <c r="B2416" s="292"/>
      <c r="C2416" s="313" t="s">
        <v>206</v>
      </c>
      <c r="D2416" s="315"/>
      <c r="E2416" s="315"/>
      <c r="F2416" s="315"/>
      <c r="G2416" s="315"/>
      <c r="H2416" s="315"/>
      <c r="I2416" s="315"/>
      <c r="J2416" s="315"/>
      <c r="K2416" s="315"/>
      <c r="L2416" s="315"/>
      <c r="M2416" s="315"/>
      <c r="N2416" s="315"/>
      <c r="O2416" s="316"/>
      <c r="P2416" s="312">
        <f t="shared" si="300"/>
        <v>0</v>
      </c>
      <c r="Q2416" s="294"/>
      <c r="R2416" s="488"/>
      <c r="S2416" s="488"/>
    </row>
    <row r="2417" spans="2:20" ht="18.75" customHeight="1">
      <c r="B2417" s="292"/>
      <c r="C2417" s="313" t="s">
        <v>207</v>
      </c>
      <c r="D2417" s="315"/>
      <c r="E2417" s="315"/>
      <c r="F2417" s="315"/>
      <c r="G2417" s="315"/>
      <c r="H2417" s="315"/>
      <c r="I2417" s="315"/>
      <c r="J2417" s="315"/>
      <c r="K2417" s="315"/>
      <c r="L2417" s="315"/>
      <c r="M2417" s="315"/>
      <c r="N2417" s="315"/>
      <c r="O2417" s="316"/>
      <c r="P2417" s="312">
        <f t="shared" si="300"/>
        <v>0</v>
      </c>
      <c r="Q2417" s="294"/>
      <c r="R2417" s="488"/>
      <c r="S2417" s="488"/>
    </row>
    <row r="2418" spans="2:20" ht="18.75" customHeight="1">
      <c r="B2418" s="292"/>
      <c r="C2418" s="313" t="s">
        <v>209</v>
      </c>
      <c r="D2418" s="315"/>
      <c r="E2418" s="315"/>
      <c r="F2418" s="315"/>
      <c r="G2418" s="315"/>
      <c r="H2418" s="315"/>
      <c r="I2418" s="315"/>
      <c r="J2418" s="315"/>
      <c r="K2418" s="315"/>
      <c r="L2418" s="315"/>
      <c r="M2418" s="315"/>
      <c r="N2418" s="315"/>
      <c r="O2418" s="316"/>
      <c r="P2418" s="312">
        <f t="shared" si="300"/>
        <v>0</v>
      </c>
      <c r="Q2418" s="294"/>
      <c r="R2418" s="488"/>
      <c r="S2418" s="488"/>
    </row>
    <row r="2419" spans="2:20" ht="18.75" customHeight="1">
      <c r="B2419" s="292"/>
      <c r="C2419" s="313" t="s">
        <v>210</v>
      </c>
      <c r="D2419" s="315"/>
      <c r="E2419" s="315"/>
      <c r="F2419" s="315"/>
      <c r="G2419" s="315"/>
      <c r="H2419" s="315"/>
      <c r="I2419" s="315"/>
      <c r="J2419" s="315"/>
      <c r="K2419" s="315"/>
      <c r="L2419" s="315"/>
      <c r="M2419" s="315"/>
      <c r="N2419" s="315"/>
      <c r="O2419" s="316"/>
      <c r="P2419" s="312">
        <f t="shared" si="300"/>
        <v>0</v>
      </c>
      <c r="Q2419" s="294"/>
      <c r="R2419" s="488"/>
      <c r="S2419" s="488"/>
    </row>
    <row r="2420" spans="2:20" ht="18.75" customHeight="1">
      <c r="B2420" s="292"/>
      <c r="C2420" s="313" t="s">
        <v>211</v>
      </c>
      <c r="D2420" s="315"/>
      <c r="E2420" s="315"/>
      <c r="F2420" s="315"/>
      <c r="G2420" s="315"/>
      <c r="H2420" s="315"/>
      <c r="I2420" s="315"/>
      <c r="J2420" s="315"/>
      <c r="K2420" s="315"/>
      <c r="L2420" s="315"/>
      <c r="M2420" s="315"/>
      <c r="N2420" s="315"/>
      <c r="O2420" s="316"/>
      <c r="P2420" s="312">
        <f t="shared" si="300"/>
        <v>0</v>
      </c>
      <c r="Q2420" s="294"/>
      <c r="R2420" s="488"/>
      <c r="S2420" s="488"/>
    </row>
    <row r="2421" spans="2:20" ht="18.75" customHeight="1">
      <c r="B2421" s="292"/>
      <c r="C2421" s="313" t="s">
        <v>212</v>
      </c>
      <c r="D2421" s="315"/>
      <c r="E2421" s="315"/>
      <c r="F2421" s="315"/>
      <c r="G2421" s="315"/>
      <c r="H2421" s="315"/>
      <c r="I2421" s="315"/>
      <c r="J2421" s="315"/>
      <c r="K2421" s="315"/>
      <c r="L2421" s="315"/>
      <c r="M2421" s="315"/>
      <c r="N2421" s="315"/>
      <c r="O2421" s="316"/>
      <c r="P2421" s="312">
        <f t="shared" si="300"/>
        <v>0</v>
      </c>
      <c r="Q2421" s="294"/>
      <c r="R2421" s="488"/>
      <c r="S2421" s="488"/>
    </row>
    <row r="2422" spans="2:20" ht="18.75" customHeight="1">
      <c r="B2422" s="292"/>
      <c r="C2422" s="317" t="s">
        <v>224</v>
      </c>
      <c r="D2422" s="318"/>
      <c r="E2422" s="318"/>
      <c r="F2422" s="318"/>
      <c r="G2422" s="318"/>
      <c r="H2422" s="318"/>
      <c r="I2422" s="318"/>
      <c r="J2422" s="318"/>
      <c r="K2422" s="318"/>
      <c r="L2422" s="318"/>
      <c r="M2422" s="318"/>
      <c r="N2422" s="318"/>
      <c r="O2422" s="319"/>
      <c r="P2422" s="320">
        <f t="shared" si="300"/>
        <v>0</v>
      </c>
      <c r="Q2422" s="294"/>
      <c r="R2422" s="489"/>
      <c r="S2422" s="489"/>
    </row>
    <row r="2423" spans="2:20" ht="18.75" customHeight="1">
      <c r="B2423" s="292"/>
      <c r="C2423" s="321" t="s">
        <v>216</v>
      </c>
      <c r="D2423" s="322">
        <f>SUBTOTAL(9,D2413:D2422)</f>
        <v>0</v>
      </c>
      <c r="E2423" s="322">
        <f t="shared" ref="E2423:O2423" si="301">SUBTOTAL(9,E2413:E2422)</f>
        <v>0</v>
      </c>
      <c r="F2423" s="322">
        <f t="shared" si="301"/>
        <v>0</v>
      </c>
      <c r="G2423" s="322">
        <f t="shared" si="301"/>
        <v>0</v>
      </c>
      <c r="H2423" s="322">
        <f t="shared" si="301"/>
        <v>0</v>
      </c>
      <c r="I2423" s="322">
        <f t="shared" si="301"/>
        <v>0</v>
      </c>
      <c r="J2423" s="322">
        <f t="shared" si="301"/>
        <v>0</v>
      </c>
      <c r="K2423" s="322">
        <f t="shared" si="301"/>
        <v>0</v>
      </c>
      <c r="L2423" s="322">
        <f t="shared" si="301"/>
        <v>0</v>
      </c>
      <c r="M2423" s="322">
        <f t="shared" si="301"/>
        <v>0</v>
      </c>
      <c r="N2423" s="322">
        <f t="shared" si="301"/>
        <v>0</v>
      </c>
      <c r="O2423" s="323">
        <f t="shared" si="301"/>
        <v>0</v>
      </c>
      <c r="P2423" s="324">
        <f t="shared" si="300"/>
        <v>0</v>
      </c>
      <c r="Q2423" s="294"/>
      <c r="R2423" s="490"/>
      <c r="S2423" s="490"/>
    </row>
    <row r="2424" spans="2:20" ht="6" customHeight="1">
      <c r="B2424" s="292"/>
      <c r="C2424" s="294"/>
      <c r="D2424" s="294"/>
      <c r="E2424" s="294"/>
      <c r="F2424" s="294"/>
      <c r="G2424" s="294"/>
      <c r="H2424" s="294"/>
      <c r="I2424" s="294"/>
      <c r="J2424" s="294"/>
      <c r="K2424" s="294"/>
      <c r="L2424" s="294"/>
      <c r="M2424" s="294"/>
      <c r="N2424" s="294"/>
      <c r="O2424" s="294"/>
      <c r="P2424" s="294"/>
      <c r="Q2424" s="294"/>
      <c r="R2424" s="325"/>
      <c r="S2424" s="325"/>
    </row>
    <row r="2425" spans="2:20" ht="18.75" customHeight="1">
      <c r="B2425" s="326"/>
      <c r="C2425" s="313" t="s">
        <v>217</v>
      </c>
      <c r="D2425" s="327"/>
      <c r="E2425" s="327"/>
      <c r="F2425" s="327"/>
      <c r="G2425" s="327"/>
      <c r="H2425" s="327"/>
      <c r="I2425" s="327"/>
      <c r="J2425" s="327"/>
      <c r="K2425" s="327"/>
      <c r="L2425" s="327"/>
      <c r="M2425" s="327"/>
      <c r="N2425" s="327"/>
      <c r="O2425" s="328"/>
      <c r="P2425" s="329">
        <f t="shared" ref="P2425:P2426" si="302">SUM(D2425:O2425)</f>
        <v>0</v>
      </c>
      <c r="Q2425" s="294"/>
      <c r="R2425" s="488"/>
      <c r="S2425" s="488"/>
    </row>
    <row r="2426" spans="2:20" ht="18.75" customHeight="1">
      <c r="B2426" s="326"/>
      <c r="C2426" s="313" t="s">
        <v>218</v>
      </c>
      <c r="D2426" s="327"/>
      <c r="E2426" s="327"/>
      <c r="F2426" s="327"/>
      <c r="G2426" s="327"/>
      <c r="H2426" s="327"/>
      <c r="I2426" s="327"/>
      <c r="J2426" s="327"/>
      <c r="K2426" s="327"/>
      <c r="L2426" s="327"/>
      <c r="M2426" s="327"/>
      <c r="N2426" s="330"/>
      <c r="O2426" s="331"/>
      <c r="P2426" s="332">
        <f t="shared" si="302"/>
        <v>0</v>
      </c>
      <c r="Q2426" s="294"/>
      <c r="R2426" s="489"/>
      <c r="S2426" s="489"/>
    </row>
    <row r="2427" spans="2:20" s="308" customFormat="1" ht="18.75" customHeight="1">
      <c r="B2427" s="301"/>
      <c r="C2427" s="333"/>
      <c r="D2427" s="334"/>
      <c r="E2427" s="334"/>
      <c r="F2427" s="334"/>
      <c r="G2427" s="334"/>
      <c r="H2427" s="334"/>
      <c r="I2427" s="334"/>
      <c r="J2427" s="334"/>
      <c r="K2427" s="334"/>
      <c r="L2427" s="334"/>
      <c r="M2427" s="334"/>
      <c r="N2427" s="491" t="s">
        <v>219</v>
      </c>
      <c r="O2427" s="491"/>
      <c r="P2427" s="335">
        <f>ROUND(IF(P2425*P2426=0,0,P2423/P2425*P2426),2)</f>
        <v>0</v>
      </c>
      <c r="Q2427" s="306"/>
      <c r="R2427" s="492"/>
      <c r="S2427" s="492"/>
      <c r="T2427" s="307"/>
    </row>
    <row r="2428" spans="2:20" ht="30" customHeight="1">
      <c r="C2428" s="294"/>
      <c r="D2428" s="294"/>
      <c r="E2428" s="294"/>
      <c r="F2428" s="294"/>
      <c r="G2428" s="294"/>
      <c r="H2428" s="294"/>
      <c r="I2428" s="294"/>
      <c r="J2428" s="294"/>
      <c r="K2428" s="294"/>
      <c r="L2428" s="294"/>
      <c r="M2428" s="294"/>
      <c r="N2428" s="294"/>
      <c r="O2428" s="294"/>
      <c r="P2428" s="294"/>
      <c r="Q2428" s="294"/>
      <c r="R2428" s="294"/>
      <c r="S2428" s="294"/>
    </row>
    <row r="2429" spans="2:20" ht="18.75" customHeight="1">
      <c r="B2429" s="292"/>
      <c r="C2429" s="293" t="s">
        <v>183</v>
      </c>
      <c r="D2429" s="495"/>
      <c r="E2429" s="495"/>
      <c r="F2429" s="495"/>
      <c r="G2429" s="495"/>
      <c r="H2429" s="495"/>
      <c r="I2429" s="495"/>
      <c r="J2429" s="294"/>
      <c r="K2429" s="294"/>
      <c r="L2429" s="295"/>
      <c r="M2429" s="294"/>
      <c r="N2429" s="294"/>
      <c r="O2429" s="294"/>
      <c r="P2429" s="296"/>
      <c r="Q2429" s="294"/>
      <c r="R2429" s="296"/>
      <c r="S2429" s="296"/>
    </row>
    <row r="2430" spans="2:20" ht="18.75" customHeight="1">
      <c r="B2430" s="292"/>
      <c r="C2430" s="297" t="s">
        <v>184</v>
      </c>
      <c r="D2430" s="488"/>
      <c r="E2430" s="488"/>
      <c r="F2430" s="488"/>
      <c r="G2430" s="488"/>
      <c r="H2430" s="488"/>
      <c r="I2430" s="488"/>
      <c r="J2430" s="294"/>
      <c r="K2430" s="291"/>
      <c r="L2430" s="291"/>
      <c r="M2430" s="291"/>
      <c r="N2430" s="291"/>
      <c r="O2430" s="291"/>
      <c r="P2430" s="291"/>
      <c r="Q2430" s="294"/>
      <c r="R2430" s="496" t="s">
        <v>185</v>
      </c>
      <c r="S2430" s="496"/>
    </row>
    <row r="2431" spans="2:20" ht="18.75" customHeight="1">
      <c r="B2431" s="292"/>
      <c r="C2431" s="297" t="s">
        <v>8</v>
      </c>
      <c r="D2431" s="488"/>
      <c r="E2431" s="488"/>
      <c r="F2431" s="488"/>
      <c r="G2431" s="488"/>
      <c r="H2431" s="488"/>
      <c r="I2431" s="488"/>
      <c r="J2431" s="294"/>
      <c r="K2431" s="291"/>
      <c r="L2431" s="291"/>
      <c r="M2431" s="291"/>
      <c r="N2431" s="291"/>
      <c r="O2431" s="291"/>
      <c r="P2431" s="291"/>
      <c r="Q2431" s="294"/>
      <c r="R2431" s="298" t="s">
        <v>189</v>
      </c>
      <c r="S2431" s="299"/>
    </row>
    <row r="2432" spans="2:20" ht="18.75" customHeight="1">
      <c r="B2432" s="292"/>
      <c r="C2432" s="300" t="s">
        <v>172</v>
      </c>
      <c r="D2432" s="488"/>
      <c r="E2432" s="488"/>
      <c r="F2432" s="488"/>
      <c r="G2432" s="488"/>
      <c r="H2432" s="488"/>
      <c r="I2432" s="488"/>
      <c r="J2432" s="294"/>
      <c r="K2432" s="291"/>
      <c r="L2432" s="291"/>
      <c r="M2432" s="291"/>
      <c r="N2432" s="291"/>
      <c r="O2432" s="291"/>
      <c r="P2432" s="291"/>
      <c r="Q2432" s="294"/>
      <c r="R2432" s="298" t="s">
        <v>191</v>
      </c>
      <c r="S2432" s="299"/>
    </row>
    <row r="2433" spans="2:24" ht="18.75" customHeight="1">
      <c r="B2433" s="292"/>
      <c r="C2433" s="300" t="s">
        <v>193</v>
      </c>
      <c r="D2433" s="493"/>
      <c r="E2433" s="493"/>
      <c r="F2433" s="493"/>
      <c r="G2433" s="493"/>
      <c r="H2433" s="493"/>
      <c r="I2433" s="493"/>
      <c r="J2433" s="294"/>
      <c r="K2433" s="294"/>
      <c r="L2433" s="295"/>
      <c r="M2433" s="294"/>
      <c r="N2433" s="294"/>
      <c r="O2433" s="294"/>
      <c r="P2433" s="296"/>
      <c r="Q2433" s="294"/>
      <c r="R2433" s="298" t="s">
        <v>221</v>
      </c>
      <c r="S2433" s="299"/>
    </row>
    <row r="2434" spans="2:24" ht="12" customHeight="1">
      <c r="B2434" s="292"/>
      <c r="C2434" s="294"/>
      <c r="D2434" s="294"/>
      <c r="E2434" s="294"/>
      <c r="F2434" s="294"/>
      <c r="G2434" s="294"/>
      <c r="H2434" s="294"/>
      <c r="I2434" s="294"/>
      <c r="J2434" s="294"/>
      <c r="K2434" s="294"/>
      <c r="L2434" s="294"/>
      <c r="M2434" s="294"/>
      <c r="N2434" s="294"/>
      <c r="O2434" s="294"/>
      <c r="P2434" s="294"/>
      <c r="Q2434" s="294"/>
      <c r="R2434" s="294"/>
      <c r="S2434" s="294"/>
    </row>
    <row r="2435" spans="2:24" s="308" customFormat="1" ht="18.75" customHeight="1">
      <c r="B2435" s="301"/>
      <c r="C2435" s="302" t="s">
        <v>187</v>
      </c>
      <c r="D2435" s="303"/>
      <c r="E2435" s="303"/>
      <c r="F2435" s="303"/>
      <c r="G2435" s="303"/>
      <c r="H2435" s="303"/>
      <c r="I2435" s="303"/>
      <c r="J2435" s="303"/>
      <c r="K2435" s="303"/>
      <c r="L2435" s="303"/>
      <c r="M2435" s="303"/>
      <c r="N2435" s="303"/>
      <c r="O2435" s="304"/>
      <c r="P2435" s="305" t="s">
        <v>188</v>
      </c>
      <c r="Q2435" s="306"/>
      <c r="R2435" s="494" t="s">
        <v>194</v>
      </c>
      <c r="S2435" s="494"/>
      <c r="T2435" s="307"/>
      <c r="V2435" s="288"/>
      <c r="W2435" s="288"/>
      <c r="X2435" s="288"/>
    </row>
    <row r="2436" spans="2:24" ht="6" customHeight="1">
      <c r="B2436" s="292"/>
      <c r="C2436" s="294"/>
      <c r="D2436" s="294"/>
      <c r="E2436" s="294"/>
      <c r="F2436" s="294"/>
      <c r="G2436" s="294"/>
      <c r="H2436" s="294"/>
      <c r="I2436" s="294"/>
      <c r="J2436" s="294"/>
      <c r="K2436" s="294"/>
      <c r="L2436" s="294"/>
      <c r="M2436" s="294"/>
      <c r="N2436" s="294"/>
      <c r="O2436" s="294"/>
      <c r="P2436" s="294"/>
      <c r="Q2436" s="294"/>
      <c r="R2436" s="294"/>
      <c r="S2436" s="294"/>
    </row>
    <row r="2437" spans="2:24" ht="18.75" customHeight="1">
      <c r="B2437" s="292"/>
      <c r="C2437" s="309" t="s">
        <v>222</v>
      </c>
      <c r="D2437" s="310"/>
      <c r="E2437" s="310"/>
      <c r="F2437" s="310"/>
      <c r="G2437" s="310"/>
      <c r="H2437" s="310"/>
      <c r="I2437" s="310"/>
      <c r="J2437" s="310"/>
      <c r="K2437" s="310"/>
      <c r="L2437" s="310"/>
      <c r="M2437" s="310"/>
      <c r="N2437" s="310"/>
      <c r="O2437" s="311"/>
      <c r="P2437" s="312">
        <f>SUM(D2437:O2437)</f>
        <v>0</v>
      </c>
      <c r="Q2437" s="294"/>
      <c r="R2437" s="488"/>
      <c r="S2437" s="488"/>
    </row>
    <row r="2438" spans="2:24" ht="18.75" customHeight="1">
      <c r="B2438" s="292"/>
      <c r="C2438" s="313" t="s">
        <v>196</v>
      </c>
      <c r="D2438" s="155"/>
      <c r="E2438" s="155"/>
      <c r="F2438" s="155"/>
      <c r="G2438" s="155"/>
      <c r="H2438" s="155"/>
      <c r="I2438" s="155"/>
      <c r="J2438" s="155"/>
      <c r="K2438" s="155"/>
      <c r="L2438" s="155"/>
      <c r="M2438" s="155"/>
      <c r="N2438" s="155"/>
      <c r="O2438" s="156"/>
      <c r="P2438" s="312">
        <f t="shared" ref="P2438:P2447" si="303">SUM(D2438:O2438)</f>
        <v>0</v>
      </c>
      <c r="Q2438" s="294"/>
      <c r="R2438" s="488"/>
      <c r="S2438" s="488"/>
    </row>
    <row r="2439" spans="2:24" ht="18.75" customHeight="1">
      <c r="B2439" s="292"/>
      <c r="C2439" s="314" t="s">
        <v>223</v>
      </c>
      <c r="D2439" s="310"/>
      <c r="E2439" s="310"/>
      <c r="F2439" s="310"/>
      <c r="G2439" s="310"/>
      <c r="H2439" s="310"/>
      <c r="I2439" s="310"/>
      <c r="J2439" s="310"/>
      <c r="K2439" s="310"/>
      <c r="L2439" s="310"/>
      <c r="M2439" s="310"/>
      <c r="N2439" s="310"/>
      <c r="O2439" s="311"/>
      <c r="P2439" s="312">
        <f t="shared" si="303"/>
        <v>0</v>
      </c>
      <c r="Q2439" s="294"/>
      <c r="R2439" s="488"/>
      <c r="S2439" s="488"/>
    </row>
    <row r="2440" spans="2:24" ht="18.75" customHeight="1">
      <c r="B2440" s="292"/>
      <c r="C2440" s="313" t="s">
        <v>206</v>
      </c>
      <c r="D2440" s="315"/>
      <c r="E2440" s="315"/>
      <c r="F2440" s="315"/>
      <c r="G2440" s="315"/>
      <c r="H2440" s="315"/>
      <c r="I2440" s="315"/>
      <c r="J2440" s="315"/>
      <c r="K2440" s="315"/>
      <c r="L2440" s="315"/>
      <c r="M2440" s="315"/>
      <c r="N2440" s="315"/>
      <c r="O2440" s="316"/>
      <c r="P2440" s="312">
        <f t="shared" si="303"/>
        <v>0</v>
      </c>
      <c r="Q2440" s="294"/>
      <c r="R2440" s="488"/>
      <c r="S2440" s="488"/>
    </row>
    <row r="2441" spans="2:24" ht="18.75" customHeight="1">
      <c r="B2441" s="292"/>
      <c r="C2441" s="313" t="s">
        <v>207</v>
      </c>
      <c r="D2441" s="315"/>
      <c r="E2441" s="315"/>
      <c r="F2441" s="315"/>
      <c r="G2441" s="315"/>
      <c r="H2441" s="315"/>
      <c r="I2441" s="315"/>
      <c r="J2441" s="315"/>
      <c r="K2441" s="315"/>
      <c r="L2441" s="315"/>
      <c r="M2441" s="315"/>
      <c r="N2441" s="315"/>
      <c r="O2441" s="316"/>
      <c r="P2441" s="312">
        <f t="shared" si="303"/>
        <v>0</v>
      </c>
      <c r="Q2441" s="294"/>
      <c r="R2441" s="488"/>
      <c r="S2441" s="488"/>
    </row>
    <row r="2442" spans="2:24" ht="18.75" customHeight="1">
      <c r="B2442" s="292"/>
      <c r="C2442" s="313" t="s">
        <v>209</v>
      </c>
      <c r="D2442" s="315"/>
      <c r="E2442" s="315"/>
      <c r="F2442" s="315"/>
      <c r="G2442" s="315"/>
      <c r="H2442" s="315"/>
      <c r="I2442" s="315"/>
      <c r="J2442" s="315"/>
      <c r="K2442" s="315"/>
      <c r="L2442" s="315"/>
      <c r="M2442" s="315"/>
      <c r="N2442" s="315"/>
      <c r="O2442" s="316"/>
      <c r="P2442" s="312">
        <f t="shared" si="303"/>
        <v>0</v>
      </c>
      <c r="Q2442" s="294"/>
      <c r="R2442" s="488"/>
      <c r="S2442" s="488"/>
    </row>
    <row r="2443" spans="2:24" ht="18.75" customHeight="1">
      <c r="B2443" s="292"/>
      <c r="C2443" s="313" t="s">
        <v>210</v>
      </c>
      <c r="D2443" s="315"/>
      <c r="E2443" s="315"/>
      <c r="F2443" s="315"/>
      <c r="G2443" s="315"/>
      <c r="H2443" s="315"/>
      <c r="I2443" s="315"/>
      <c r="J2443" s="315"/>
      <c r="K2443" s="315"/>
      <c r="L2443" s="315"/>
      <c r="M2443" s="315"/>
      <c r="N2443" s="315"/>
      <c r="O2443" s="316"/>
      <c r="P2443" s="312">
        <f t="shared" si="303"/>
        <v>0</v>
      </c>
      <c r="Q2443" s="294"/>
      <c r="R2443" s="488"/>
      <c r="S2443" s="488"/>
    </row>
    <row r="2444" spans="2:24" ht="18.75" customHeight="1">
      <c r="B2444" s="292"/>
      <c r="C2444" s="313" t="s">
        <v>211</v>
      </c>
      <c r="D2444" s="315"/>
      <c r="E2444" s="315"/>
      <c r="F2444" s="315"/>
      <c r="G2444" s="315"/>
      <c r="H2444" s="315"/>
      <c r="I2444" s="315"/>
      <c r="J2444" s="315"/>
      <c r="K2444" s="315"/>
      <c r="L2444" s="315"/>
      <c r="M2444" s="315"/>
      <c r="N2444" s="315"/>
      <c r="O2444" s="316"/>
      <c r="P2444" s="312">
        <f t="shared" si="303"/>
        <v>0</v>
      </c>
      <c r="Q2444" s="294"/>
      <c r="R2444" s="488"/>
      <c r="S2444" s="488"/>
    </row>
    <row r="2445" spans="2:24" ht="18.75" customHeight="1">
      <c r="B2445" s="292"/>
      <c r="C2445" s="313" t="s">
        <v>212</v>
      </c>
      <c r="D2445" s="315"/>
      <c r="E2445" s="315"/>
      <c r="F2445" s="315"/>
      <c r="G2445" s="315"/>
      <c r="H2445" s="315"/>
      <c r="I2445" s="315"/>
      <c r="J2445" s="315"/>
      <c r="K2445" s="315"/>
      <c r="L2445" s="315"/>
      <c r="M2445" s="315"/>
      <c r="N2445" s="315"/>
      <c r="O2445" s="316"/>
      <c r="P2445" s="312">
        <f t="shared" si="303"/>
        <v>0</v>
      </c>
      <c r="Q2445" s="294"/>
      <c r="R2445" s="488"/>
      <c r="S2445" s="488"/>
    </row>
    <row r="2446" spans="2:24" ht="18.75" customHeight="1">
      <c r="B2446" s="292"/>
      <c r="C2446" s="317" t="s">
        <v>224</v>
      </c>
      <c r="D2446" s="318"/>
      <c r="E2446" s="318"/>
      <c r="F2446" s="318"/>
      <c r="G2446" s="318"/>
      <c r="H2446" s="318"/>
      <c r="I2446" s="318"/>
      <c r="J2446" s="318"/>
      <c r="K2446" s="318"/>
      <c r="L2446" s="318"/>
      <c r="M2446" s="318"/>
      <c r="N2446" s="318"/>
      <c r="O2446" s="319"/>
      <c r="P2446" s="320">
        <f t="shared" si="303"/>
        <v>0</v>
      </c>
      <c r="Q2446" s="294"/>
      <c r="R2446" s="489"/>
      <c r="S2446" s="489"/>
    </row>
    <row r="2447" spans="2:24" ht="18.75" customHeight="1">
      <c r="B2447" s="292"/>
      <c r="C2447" s="321" t="s">
        <v>216</v>
      </c>
      <c r="D2447" s="322">
        <f>SUBTOTAL(9,D2437:D2446)</f>
        <v>0</v>
      </c>
      <c r="E2447" s="322">
        <f t="shared" ref="E2447:O2447" si="304">SUBTOTAL(9,E2437:E2446)</f>
        <v>0</v>
      </c>
      <c r="F2447" s="322">
        <f t="shared" si="304"/>
        <v>0</v>
      </c>
      <c r="G2447" s="322">
        <f t="shared" si="304"/>
        <v>0</v>
      </c>
      <c r="H2447" s="322">
        <f t="shared" si="304"/>
        <v>0</v>
      </c>
      <c r="I2447" s="322">
        <f t="shared" si="304"/>
        <v>0</v>
      </c>
      <c r="J2447" s="322">
        <f t="shared" si="304"/>
        <v>0</v>
      </c>
      <c r="K2447" s="322">
        <f t="shared" si="304"/>
        <v>0</v>
      </c>
      <c r="L2447" s="322">
        <f t="shared" si="304"/>
        <v>0</v>
      </c>
      <c r="M2447" s="322">
        <f t="shared" si="304"/>
        <v>0</v>
      </c>
      <c r="N2447" s="322">
        <f t="shared" si="304"/>
        <v>0</v>
      </c>
      <c r="O2447" s="323">
        <f t="shared" si="304"/>
        <v>0</v>
      </c>
      <c r="P2447" s="324">
        <f t="shared" si="303"/>
        <v>0</v>
      </c>
      <c r="Q2447" s="294"/>
      <c r="R2447" s="490"/>
      <c r="S2447" s="490"/>
    </row>
    <row r="2448" spans="2:24" ht="6" customHeight="1">
      <c r="B2448" s="292"/>
      <c r="C2448" s="294"/>
      <c r="D2448" s="294"/>
      <c r="E2448" s="294"/>
      <c r="F2448" s="294"/>
      <c r="G2448" s="294"/>
      <c r="H2448" s="294"/>
      <c r="I2448" s="294"/>
      <c r="J2448" s="294"/>
      <c r="K2448" s="294"/>
      <c r="L2448" s="294"/>
      <c r="M2448" s="294"/>
      <c r="N2448" s="294"/>
      <c r="O2448" s="294"/>
      <c r="P2448" s="294"/>
      <c r="Q2448" s="294"/>
      <c r="R2448" s="325"/>
      <c r="S2448" s="325"/>
    </row>
    <row r="2449" spans="2:24" ht="18.75" customHeight="1">
      <c r="B2449" s="326"/>
      <c r="C2449" s="313" t="s">
        <v>217</v>
      </c>
      <c r="D2449" s="327"/>
      <c r="E2449" s="327"/>
      <c r="F2449" s="327"/>
      <c r="G2449" s="327"/>
      <c r="H2449" s="327"/>
      <c r="I2449" s="327"/>
      <c r="J2449" s="327"/>
      <c r="K2449" s="327"/>
      <c r="L2449" s="327"/>
      <c r="M2449" s="327"/>
      <c r="N2449" s="327"/>
      <c r="O2449" s="328"/>
      <c r="P2449" s="329">
        <f t="shared" ref="P2449:P2450" si="305">SUM(D2449:O2449)</f>
        <v>0</v>
      </c>
      <c r="Q2449" s="294"/>
      <c r="R2449" s="488"/>
      <c r="S2449" s="488"/>
    </row>
    <row r="2450" spans="2:24" ht="18.75" customHeight="1">
      <c r="B2450" s="326"/>
      <c r="C2450" s="313" t="s">
        <v>218</v>
      </c>
      <c r="D2450" s="327"/>
      <c r="E2450" s="327"/>
      <c r="F2450" s="327"/>
      <c r="G2450" s="327"/>
      <c r="H2450" s="327"/>
      <c r="I2450" s="327"/>
      <c r="J2450" s="327"/>
      <c r="K2450" s="327"/>
      <c r="L2450" s="327"/>
      <c r="M2450" s="327"/>
      <c r="N2450" s="330"/>
      <c r="O2450" s="331"/>
      <c r="P2450" s="332">
        <f t="shared" si="305"/>
        <v>0</v>
      </c>
      <c r="Q2450" s="294"/>
      <c r="R2450" s="489"/>
      <c r="S2450" s="489"/>
    </row>
    <row r="2451" spans="2:24" s="308" customFormat="1" ht="18.75" customHeight="1">
      <c r="B2451" s="301"/>
      <c r="C2451" s="333"/>
      <c r="D2451" s="334"/>
      <c r="E2451" s="334"/>
      <c r="F2451" s="334"/>
      <c r="G2451" s="334"/>
      <c r="H2451" s="334"/>
      <c r="I2451" s="334"/>
      <c r="J2451" s="334"/>
      <c r="K2451" s="334"/>
      <c r="L2451" s="334"/>
      <c r="M2451" s="334"/>
      <c r="N2451" s="491" t="s">
        <v>219</v>
      </c>
      <c r="O2451" s="491"/>
      <c r="P2451" s="335">
        <f>ROUND(IF(P2449*P2450=0,0,P2447/P2449*P2450),2)</f>
        <v>0</v>
      </c>
      <c r="Q2451" s="306"/>
      <c r="R2451" s="492"/>
      <c r="S2451" s="492"/>
      <c r="T2451" s="307"/>
    </row>
    <row r="2452" spans="2:24" ht="30" customHeight="1">
      <c r="C2452" s="294"/>
      <c r="D2452" s="294"/>
      <c r="E2452" s="294"/>
      <c r="F2452" s="294"/>
      <c r="G2452" s="294"/>
      <c r="H2452" s="294"/>
      <c r="I2452" s="294"/>
      <c r="J2452" s="294"/>
      <c r="K2452" s="294"/>
      <c r="L2452" s="294"/>
      <c r="M2452" s="294"/>
      <c r="N2452" s="294"/>
      <c r="O2452" s="294"/>
      <c r="P2452" s="294"/>
      <c r="Q2452" s="294"/>
      <c r="R2452" s="294"/>
      <c r="S2452" s="294"/>
    </row>
    <row r="2453" spans="2:24" ht="18.75" customHeight="1">
      <c r="B2453" s="292"/>
      <c r="C2453" s="293" t="s">
        <v>183</v>
      </c>
      <c r="D2453" s="495"/>
      <c r="E2453" s="495"/>
      <c r="F2453" s="495"/>
      <c r="G2453" s="495"/>
      <c r="H2453" s="495"/>
      <c r="I2453" s="495"/>
      <c r="J2453" s="294"/>
      <c r="K2453" s="294"/>
      <c r="L2453" s="295"/>
      <c r="M2453" s="294"/>
      <c r="N2453" s="294"/>
      <c r="O2453" s="294"/>
      <c r="P2453" s="296"/>
      <c r="Q2453" s="294"/>
      <c r="R2453" s="296"/>
      <c r="S2453" s="296"/>
    </row>
    <row r="2454" spans="2:24" ht="18.75" customHeight="1">
      <c r="B2454" s="292"/>
      <c r="C2454" s="297" t="s">
        <v>184</v>
      </c>
      <c r="D2454" s="488"/>
      <c r="E2454" s="488"/>
      <c r="F2454" s="488"/>
      <c r="G2454" s="488"/>
      <c r="H2454" s="488"/>
      <c r="I2454" s="488"/>
      <c r="J2454" s="294"/>
      <c r="K2454" s="291"/>
      <c r="L2454" s="291"/>
      <c r="M2454" s="291"/>
      <c r="N2454" s="291"/>
      <c r="O2454" s="291"/>
      <c r="P2454" s="291"/>
      <c r="Q2454" s="294"/>
      <c r="R2454" s="496" t="s">
        <v>185</v>
      </c>
      <c r="S2454" s="496"/>
    </row>
    <row r="2455" spans="2:24" ht="18.75" customHeight="1">
      <c r="B2455" s="292"/>
      <c r="C2455" s="297" t="s">
        <v>8</v>
      </c>
      <c r="D2455" s="488"/>
      <c r="E2455" s="488"/>
      <c r="F2455" s="488"/>
      <c r="G2455" s="488"/>
      <c r="H2455" s="488"/>
      <c r="I2455" s="488"/>
      <c r="J2455" s="294"/>
      <c r="K2455" s="291"/>
      <c r="L2455" s="291"/>
      <c r="M2455" s="291"/>
      <c r="N2455" s="291"/>
      <c r="O2455" s="291"/>
      <c r="P2455" s="291"/>
      <c r="Q2455" s="294"/>
      <c r="R2455" s="298" t="s">
        <v>189</v>
      </c>
      <c r="S2455" s="299"/>
    </row>
    <row r="2456" spans="2:24" ht="18.75" customHeight="1">
      <c r="B2456" s="292"/>
      <c r="C2456" s="300" t="s">
        <v>172</v>
      </c>
      <c r="D2456" s="488"/>
      <c r="E2456" s="488"/>
      <c r="F2456" s="488"/>
      <c r="G2456" s="488"/>
      <c r="H2456" s="488"/>
      <c r="I2456" s="488"/>
      <c r="J2456" s="294"/>
      <c r="K2456" s="291"/>
      <c r="L2456" s="291"/>
      <c r="M2456" s="291"/>
      <c r="N2456" s="291"/>
      <c r="O2456" s="291"/>
      <c r="P2456" s="291"/>
      <c r="Q2456" s="294"/>
      <c r="R2456" s="298" t="s">
        <v>191</v>
      </c>
      <c r="S2456" s="299"/>
    </row>
    <row r="2457" spans="2:24" ht="18.75" customHeight="1">
      <c r="B2457" s="292"/>
      <c r="C2457" s="300" t="s">
        <v>193</v>
      </c>
      <c r="D2457" s="493"/>
      <c r="E2457" s="493"/>
      <c r="F2457" s="493"/>
      <c r="G2457" s="493"/>
      <c r="H2457" s="493"/>
      <c r="I2457" s="493"/>
      <c r="J2457" s="294"/>
      <c r="K2457" s="294"/>
      <c r="L2457" s="295"/>
      <c r="M2457" s="294"/>
      <c r="N2457" s="294"/>
      <c r="O2457" s="294"/>
      <c r="P2457" s="296"/>
      <c r="Q2457" s="294"/>
      <c r="R2457" s="298" t="s">
        <v>221</v>
      </c>
      <c r="S2457" s="299"/>
    </row>
    <row r="2458" spans="2:24" ht="12" customHeight="1">
      <c r="B2458" s="292"/>
      <c r="C2458" s="294"/>
      <c r="D2458" s="294"/>
      <c r="E2458" s="294"/>
      <c r="F2458" s="294"/>
      <c r="G2458" s="294"/>
      <c r="H2458" s="294"/>
      <c r="I2458" s="294"/>
      <c r="J2458" s="294"/>
      <c r="K2458" s="294"/>
      <c r="L2458" s="294"/>
      <c r="M2458" s="294"/>
      <c r="N2458" s="294"/>
      <c r="O2458" s="294"/>
      <c r="P2458" s="294"/>
      <c r="Q2458" s="294"/>
      <c r="R2458" s="294"/>
      <c r="S2458" s="294"/>
    </row>
    <row r="2459" spans="2:24" s="308" customFormat="1" ht="18.75" customHeight="1">
      <c r="B2459" s="301"/>
      <c r="C2459" s="302" t="s">
        <v>187</v>
      </c>
      <c r="D2459" s="303"/>
      <c r="E2459" s="303"/>
      <c r="F2459" s="303"/>
      <c r="G2459" s="303"/>
      <c r="H2459" s="303"/>
      <c r="I2459" s="303"/>
      <c r="J2459" s="303"/>
      <c r="K2459" s="303"/>
      <c r="L2459" s="303"/>
      <c r="M2459" s="303"/>
      <c r="N2459" s="303"/>
      <c r="O2459" s="304"/>
      <c r="P2459" s="305" t="s">
        <v>188</v>
      </c>
      <c r="Q2459" s="306"/>
      <c r="R2459" s="494" t="s">
        <v>194</v>
      </c>
      <c r="S2459" s="494"/>
      <c r="T2459" s="307"/>
      <c r="V2459" s="288"/>
      <c r="W2459" s="288"/>
      <c r="X2459" s="288"/>
    </row>
    <row r="2460" spans="2:24" ht="6" customHeight="1">
      <c r="B2460" s="292"/>
      <c r="C2460" s="294"/>
      <c r="D2460" s="294"/>
      <c r="E2460" s="294"/>
      <c r="F2460" s="294"/>
      <c r="G2460" s="294"/>
      <c r="H2460" s="294"/>
      <c r="I2460" s="294"/>
      <c r="J2460" s="294"/>
      <c r="K2460" s="294"/>
      <c r="L2460" s="294"/>
      <c r="M2460" s="294"/>
      <c r="N2460" s="294"/>
      <c r="O2460" s="294"/>
      <c r="P2460" s="294"/>
      <c r="Q2460" s="294"/>
      <c r="R2460" s="294"/>
      <c r="S2460" s="294"/>
    </row>
    <row r="2461" spans="2:24" ht="18.75" customHeight="1">
      <c r="B2461" s="292"/>
      <c r="C2461" s="309" t="s">
        <v>222</v>
      </c>
      <c r="D2461" s="310"/>
      <c r="E2461" s="310"/>
      <c r="F2461" s="310"/>
      <c r="G2461" s="310"/>
      <c r="H2461" s="310"/>
      <c r="I2461" s="310"/>
      <c r="J2461" s="310"/>
      <c r="K2461" s="310"/>
      <c r="L2461" s="310"/>
      <c r="M2461" s="310"/>
      <c r="N2461" s="310"/>
      <c r="O2461" s="311"/>
      <c r="P2461" s="312">
        <f>SUM(D2461:O2461)</f>
        <v>0</v>
      </c>
      <c r="Q2461" s="294"/>
      <c r="R2461" s="488"/>
      <c r="S2461" s="488"/>
    </row>
    <row r="2462" spans="2:24" ht="18.75" customHeight="1">
      <c r="B2462" s="292"/>
      <c r="C2462" s="313" t="s">
        <v>196</v>
      </c>
      <c r="D2462" s="155"/>
      <c r="E2462" s="155"/>
      <c r="F2462" s="155"/>
      <c r="G2462" s="155"/>
      <c r="H2462" s="155"/>
      <c r="I2462" s="155"/>
      <c r="J2462" s="155"/>
      <c r="K2462" s="155"/>
      <c r="L2462" s="155"/>
      <c r="M2462" s="155"/>
      <c r="N2462" s="155"/>
      <c r="O2462" s="156"/>
      <c r="P2462" s="312">
        <f t="shared" ref="P2462:P2471" si="306">SUM(D2462:O2462)</f>
        <v>0</v>
      </c>
      <c r="Q2462" s="294"/>
      <c r="R2462" s="488"/>
      <c r="S2462" s="488"/>
    </row>
    <row r="2463" spans="2:24" ht="18.75" customHeight="1">
      <c r="B2463" s="292"/>
      <c r="C2463" s="314" t="s">
        <v>223</v>
      </c>
      <c r="D2463" s="310"/>
      <c r="E2463" s="310"/>
      <c r="F2463" s="310"/>
      <c r="G2463" s="310"/>
      <c r="H2463" s="310"/>
      <c r="I2463" s="310"/>
      <c r="J2463" s="310"/>
      <c r="K2463" s="310"/>
      <c r="L2463" s="310"/>
      <c r="M2463" s="310"/>
      <c r="N2463" s="310"/>
      <c r="O2463" s="311"/>
      <c r="P2463" s="312">
        <f t="shared" si="306"/>
        <v>0</v>
      </c>
      <c r="Q2463" s="294"/>
      <c r="R2463" s="488"/>
      <c r="S2463" s="488"/>
    </row>
    <row r="2464" spans="2:24" ht="18.75" customHeight="1">
      <c r="B2464" s="292"/>
      <c r="C2464" s="313" t="s">
        <v>206</v>
      </c>
      <c r="D2464" s="315"/>
      <c r="E2464" s="315"/>
      <c r="F2464" s="315"/>
      <c r="G2464" s="315"/>
      <c r="H2464" s="315"/>
      <c r="I2464" s="315"/>
      <c r="J2464" s="315"/>
      <c r="K2464" s="315"/>
      <c r="L2464" s="315"/>
      <c r="M2464" s="315"/>
      <c r="N2464" s="315"/>
      <c r="O2464" s="316"/>
      <c r="P2464" s="312">
        <f t="shared" si="306"/>
        <v>0</v>
      </c>
      <c r="Q2464" s="294"/>
      <c r="R2464" s="488"/>
      <c r="S2464" s="488"/>
    </row>
    <row r="2465" spans="2:20" ht="18.75" customHeight="1">
      <c r="B2465" s="292"/>
      <c r="C2465" s="313" t="s">
        <v>207</v>
      </c>
      <c r="D2465" s="315"/>
      <c r="E2465" s="315"/>
      <c r="F2465" s="315"/>
      <c r="G2465" s="315"/>
      <c r="H2465" s="315"/>
      <c r="I2465" s="315"/>
      <c r="J2465" s="315"/>
      <c r="K2465" s="315"/>
      <c r="L2465" s="315"/>
      <c r="M2465" s="315"/>
      <c r="N2465" s="315"/>
      <c r="O2465" s="316"/>
      <c r="P2465" s="312">
        <f t="shared" si="306"/>
        <v>0</v>
      </c>
      <c r="Q2465" s="294"/>
      <c r="R2465" s="488"/>
      <c r="S2465" s="488"/>
    </row>
    <row r="2466" spans="2:20" ht="18.75" customHeight="1">
      <c r="B2466" s="292"/>
      <c r="C2466" s="313" t="s">
        <v>209</v>
      </c>
      <c r="D2466" s="315"/>
      <c r="E2466" s="315"/>
      <c r="F2466" s="315"/>
      <c r="G2466" s="315"/>
      <c r="H2466" s="315"/>
      <c r="I2466" s="315"/>
      <c r="J2466" s="315"/>
      <c r="K2466" s="315"/>
      <c r="L2466" s="315"/>
      <c r="M2466" s="315"/>
      <c r="N2466" s="315"/>
      <c r="O2466" s="316"/>
      <c r="P2466" s="312">
        <f t="shared" si="306"/>
        <v>0</v>
      </c>
      <c r="Q2466" s="294"/>
      <c r="R2466" s="488"/>
      <c r="S2466" s="488"/>
    </row>
    <row r="2467" spans="2:20" ht="18.75" customHeight="1">
      <c r="B2467" s="292"/>
      <c r="C2467" s="313" t="s">
        <v>210</v>
      </c>
      <c r="D2467" s="315"/>
      <c r="E2467" s="315"/>
      <c r="F2467" s="315"/>
      <c r="G2467" s="315"/>
      <c r="H2467" s="315"/>
      <c r="I2467" s="315"/>
      <c r="J2467" s="315"/>
      <c r="K2467" s="315"/>
      <c r="L2467" s="315"/>
      <c r="M2467" s="315"/>
      <c r="N2467" s="315"/>
      <c r="O2467" s="316"/>
      <c r="P2467" s="312">
        <f t="shared" si="306"/>
        <v>0</v>
      </c>
      <c r="Q2467" s="294"/>
      <c r="R2467" s="488"/>
      <c r="S2467" s="488"/>
    </row>
    <row r="2468" spans="2:20" ht="18.75" customHeight="1">
      <c r="B2468" s="292"/>
      <c r="C2468" s="313" t="s">
        <v>211</v>
      </c>
      <c r="D2468" s="315"/>
      <c r="E2468" s="315"/>
      <c r="F2468" s="315"/>
      <c r="G2468" s="315"/>
      <c r="H2468" s="315"/>
      <c r="I2468" s="315"/>
      <c r="J2468" s="315"/>
      <c r="K2468" s="315"/>
      <c r="L2468" s="315"/>
      <c r="M2468" s="315"/>
      <c r="N2468" s="315"/>
      <c r="O2468" s="316"/>
      <c r="P2468" s="312">
        <f t="shared" si="306"/>
        <v>0</v>
      </c>
      <c r="Q2468" s="294"/>
      <c r="R2468" s="488"/>
      <c r="S2468" s="488"/>
    </row>
    <row r="2469" spans="2:20" ht="18.75" customHeight="1">
      <c r="B2469" s="292"/>
      <c r="C2469" s="313" t="s">
        <v>212</v>
      </c>
      <c r="D2469" s="315"/>
      <c r="E2469" s="315"/>
      <c r="F2469" s="315"/>
      <c r="G2469" s="315"/>
      <c r="H2469" s="315"/>
      <c r="I2469" s="315"/>
      <c r="J2469" s="315"/>
      <c r="K2469" s="315"/>
      <c r="L2469" s="315"/>
      <c r="M2469" s="315"/>
      <c r="N2469" s="315"/>
      <c r="O2469" s="316"/>
      <c r="P2469" s="312">
        <f t="shared" si="306"/>
        <v>0</v>
      </c>
      <c r="Q2469" s="294"/>
      <c r="R2469" s="488"/>
      <c r="S2469" s="488"/>
    </row>
    <row r="2470" spans="2:20" ht="18.75" customHeight="1">
      <c r="B2470" s="292"/>
      <c r="C2470" s="317" t="s">
        <v>224</v>
      </c>
      <c r="D2470" s="318"/>
      <c r="E2470" s="318"/>
      <c r="F2470" s="318"/>
      <c r="G2470" s="318"/>
      <c r="H2470" s="318"/>
      <c r="I2470" s="318"/>
      <c r="J2470" s="318"/>
      <c r="K2470" s="318"/>
      <c r="L2470" s="318"/>
      <c r="M2470" s="318"/>
      <c r="N2470" s="318"/>
      <c r="O2470" s="319"/>
      <c r="P2470" s="320">
        <f t="shared" si="306"/>
        <v>0</v>
      </c>
      <c r="Q2470" s="294"/>
      <c r="R2470" s="489"/>
      <c r="S2470" s="489"/>
    </row>
    <row r="2471" spans="2:20" ht="18.75" customHeight="1">
      <c r="B2471" s="292"/>
      <c r="C2471" s="321" t="s">
        <v>216</v>
      </c>
      <c r="D2471" s="322">
        <f>SUBTOTAL(9,D2461:D2470)</f>
        <v>0</v>
      </c>
      <c r="E2471" s="322">
        <f t="shared" ref="E2471:O2471" si="307">SUBTOTAL(9,E2461:E2470)</f>
        <v>0</v>
      </c>
      <c r="F2471" s="322">
        <f t="shared" si="307"/>
        <v>0</v>
      </c>
      <c r="G2471" s="322">
        <f t="shared" si="307"/>
        <v>0</v>
      </c>
      <c r="H2471" s="322">
        <f t="shared" si="307"/>
        <v>0</v>
      </c>
      <c r="I2471" s="322">
        <f t="shared" si="307"/>
        <v>0</v>
      </c>
      <c r="J2471" s="322">
        <f t="shared" si="307"/>
        <v>0</v>
      </c>
      <c r="K2471" s="322">
        <f t="shared" si="307"/>
        <v>0</v>
      </c>
      <c r="L2471" s="322">
        <f t="shared" si="307"/>
        <v>0</v>
      </c>
      <c r="M2471" s="322">
        <f t="shared" si="307"/>
        <v>0</v>
      </c>
      <c r="N2471" s="322">
        <f t="shared" si="307"/>
        <v>0</v>
      </c>
      <c r="O2471" s="323">
        <f t="shared" si="307"/>
        <v>0</v>
      </c>
      <c r="P2471" s="324">
        <f t="shared" si="306"/>
        <v>0</v>
      </c>
      <c r="Q2471" s="294"/>
      <c r="R2471" s="490"/>
      <c r="S2471" s="490"/>
    </row>
    <row r="2472" spans="2:20" ht="6" customHeight="1">
      <c r="B2472" s="292"/>
      <c r="C2472" s="294"/>
      <c r="D2472" s="294"/>
      <c r="E2472" s="294"/>
      <c r="F2472" s="294"/>
      <c r="G2472" s="294"/>
      <c r="H2472" s="294"/>
      <c r="I2472" s="294"/>
      <c r="J2472" s="294"/>
      <c r="K2472" s="294"/>
      <c r="L2472" s="294"/>
      <c r="M2472" s="294"/>
      <c r="N2472" s="294"/>
      <c r="O2472" s="294"/>
      <c r="P2472" s="294"/>
      <c r="Q2472" s="294"/>
      <c r="R2472" s="325"/>
      <c r="S2472" s="325"/>
    </row>
    <row r="2473" spans="2:20" ht="18.75" customHeight="1">
      <c r="B2473" s="326"/>
      <c r="C2473" s="313" t="s">
        <v>217</v>
      </c>
      <c r="D2473" s="327"/>
      <c r="E2473" s="327"/>
      <c r="F2473" s="327"/>
      <c r="G2473" s="327"/>
      <c r="H2473" s="327"/>
      <c r="I2473" s="327"/>
      <c r="J2473" s="327"/>
      <c r="K2473" s="327"/>
      <c r="L2473" s="327"/>
      <c r="M2473" s="327"/>
      <c r="N2473" s="327"/>
      <c r="O2473" s="328"/>
      <c r="P2473" s="329">
        <f t="shared" ref="P2473:P2474" si="308">SUM(D2473:O2473)</f>
        <v>0</v>
      </c>
      <c r="Q2473" s="294"/>
      <c r="R2473" s="488"/>
      <c r="S2473" s="488"/>
    </row>
    <row r="2474" spans="2:20" ht="18.75" customHeight="1">
      <c r="B2474" s="326"/>
      <c r="C2474" s="313" t="s">
        <v>218</v>
      </c>
      <c r="D2474" s="327"/>
      <c r="E2474" s="327"/>
      <c r="F2474" s="327"/>
      <c r="G2474" s="327"/>
      <c r="H2474" s="327"/>
      <c r="I2474" s="327"/>
      <c r="J2474" s="327"/>
      <c r="K2474" s="327"/>
      <c r="L2474" s="327"/>
      <c r="M2474" s="327"/>
      <c r="N2474" s="330"/>
      <c r="O2474" s="331"/>
      <c r="P2474" s="332">
        <f t="shared" si="308"/>
        <v>0</v>
      </c>
      <c r="Q2474" s="294"/>
      <c r="R2474" s="489"/>
      <c r="S2474" s="489"/>
    </row>
    <row r="2475" spans="2:20" s="308" customFormat="1" ht="18.75" customHeight="1">
      <c r="B2475" s="301"/>
      <c r="C2475" s="333"/>
      <c r="D2475" s="334"/>
      <c r="E2475" s="334"/>
      <c r="F2475" s="334"/>
      <c r="G2475" s="334"/>
      <c r="H2475" s="334"/>
      <c r="I2475" s="334"/>
      <c r="J2475" s="334"/>
      <c r="K2475" s="334"/>
      <c r="L2475" s="334"/>
      <c r="M2475" s="334"/>
      <c r="N2475" s="491" t="s">
        <v>219</v>
      </c>
      <c r="O2475" s="491"/>
      <c r="P2475" s="335">
        <f>ROUND(IF(P2473*P2474=0,0,P2471/P2473*P2474),2)</f>
        <v>0</v>
      </c>
      <c r="Q2475" s="306"/>
      <c r="R2475" s="492"/>
      <c r="S2475" s="492"/>
      <c r="T2475" s="307"/>
    </row>
    <row r="2476" spans="2:20" ht="30" customHeight="1">
      <c r="C2476" s="294"/>
      <c r="D2476" s="294"/>
      <c r="E2476" s="294"/>
      <c r="F2476" s="294"/>
      <c r="G2476" s="294"/>
      <c r="H2476" s="294"/>
      <c r="I2476" s="294"/>
      <c r="J2476" s="294"/>
      <c r="K2476" s="294"/>
      <c r="L2476" s="294"/>
      <c r="M2476" s="294"/>
      <c r="N2476" s="294"/>
      <c r="O2476" s="294"/>
      <c r="P2476" s="294"/>
      <c r="Q2476" s="294"/>
      <c r="R2476" s="294"/>
      <c r="S2476" s="294"/>
    </row>
    <row r="2477" spans="2:20" ht="18.75" customHeight="1">
      <c r="B2477" s="292"/>
      <c r="C2477" s="293" t="s">
        <v>183</v>
      </c>
      <c r="D2477" s="495"/>
      <c r="E2477" s="495"/>
      <c r="F2477" s="495"/>
      <c r="G2477" s="495"/>
      <c r="H2477" s="495"/>
      <c r="I2477" s="495"/>
      <c r="J2477" s="294"/>
      <c r="K2477" s="294"/>
      <c r="L2477" s="295"/>
      <c r="M2477" s="294"/>
      <c r="N2477" s="294"/>
      <c r="O2477" s="294"/>
      <c r="P2477" s="296"/>
      <c r="Q2477" s="294"/>
      <c r="R2477" s="296"/>
      <c r="S2477" s="296"/>
    </row>
    <row r="2478" spans="2:20" ht="18.75" customHeight="1">
      <c r="B2478" s="292"/>
      <c r="C2478" s="297" t="s">
        <v>184</v>
      </c>
      <c r="D2478" s="488"/>
      <c r="E2478" s="488"/>
      <c r="F2478" s="488"/>
      <c r="G2478" s="488"/>
      <c r="H2478" s="488"/>
      <c r="I2478" s="488"/>
      <c r="J2478" s="294"/>
      <c r="K2478" s="291"/>
      <c r="L2478" s="291"/>
      <c r="M2478" s="291"/>
      <c r="N2478" s="291"/>
      <c r="O2478" s="291"/>
      <c r="P2478" s="291"/>
      <c r="Q2478" s="294"/>
      <c r="R2478" s="496" t="s">
        <v>185</v>
      </c>
      <c r="S2478" s="496"/>
    </row>
    <row r="2479" spans="2:20" ht="18.75" customHeight="1">
      <c r="B2479" s="292"/>
      <c r="C2479" s="297" t="s">
        <v>8</v>
      </c>
      <c r="D2479" s="488"/>
      <c r="E2479" s="488"/>
      <c r="F2479" s="488"/>
      <c r="G2479" s="488"/>
      <c r="H2479" s="488"/>
      <c r="I2479" s="488"/>
      <c r="J2479" s="294"/>
      <c r="K2479" s="291"/>
      <c r="L2479" s="291"/>
      <c r="M2479" s="291"/>
      <c r="N2479" s="291"/>
      <c r="O2479" s="291"/>
      <c r="P2479" s="291"/>
      <c r="Q2479" s="294"/>
      <c r="R2479" s="298" t="s">
        <v>189</v>
      </c>
      <c r="S2479" s="299"/>
    </row>
    <row r="2480" spans="2:20" ht="18.75" customHeight="1">
      <c r="B2480" s="292"/>
      <c r="C2480" s="300" t="s">
        <v>172</v>
      </c>
      <c r="D2480" s="488"/>
      <c r="E2480" s="488"/>
      <c r="F2480" s="488"/>
      <c r="G2480" s="488"/>
      <c r="H2480" s="488"/>
      <c r="I2480" s="488"/>
      <c r="J2480" s="294"/>
      <c r="K2480" s="291"/>
      <c r="L2480" s="291"/>
      <c r="M2480" s="291"/>
      <c r="N2480" s="291"/>
      <c r="O2480" s="291"/>
      <c r="P2480" s="291"/>
      <c r="Q2480" s="294"/>
      <c r="R2480" s="298" t="s">
        <v>191</v>
      </c>
      <c r="S2480" s="299"/>
    </row>
    <row r="2481" spans="2:24" ht="18.75" customHeight="1">
      <c r="B2481" s="292"/>
      <c r="C2481" s="300" t="s">
        <v>193</v>
      </c>
      <c r="D2481" s="493"/>
      <c r="E2481" s="493"/>
      <c r="F2481" s="493"/>
      <c r="G2481" s="493"/>
      <c r="H2481" s="493"/>
      <c r="I2481" s="493"/>
      <c r="J2481" s="294"/>
      <c r="K2481" s="294"/>
      <c r="L2481" s="295"/>
      <c r="M2481" s="294"/>
      <c r="N2481" s="294"/>
      <c r="O2481" s="294"/>
      <c r="P2481" s="296"/>
      <c r="Q2481" s="294"/>
      <c r="R2481" s="298" t="s">
        <v>221</v>
      </c>
      <c r="S2481" s="299"/>
    </row>
    <row r="2482" spans="2:24" ht="12" customHeight="1">
      <c r="B2482" s="292"/>
      <c r="C2482" s="294"/>
      <c r="D2482" s="294"/>
      <c r="E2482" s="294"/>
      <c r="F2482" s="294"/>
      <c r="G2482" s="294"/>
      <c r="H2482" s="294"/>
      <c r="I2482" s="294"/>
      <c r="J2482" s="294"/>
      <c r="K2482" s="294"/>
      <c r="L2482" s="294"/>
      <c r="M2482" s="294"/>
      <c r="N2482" s="294"/>
      <c r="O2482" s="294"/>
      <c r="P2482" s="294"/>
      <c r="Q2482" s="294"/>
      <c r="R2482" s="294"/>
      <c r="S2482" s="294"/>
    </row>
    <row r="2483" spans="2:24" s="308" customFormat="1" ht="18.75" customHeight="1">
      <c r="B2483" s="301"/>
      <c r="C2483" s="302" t="s">
        <v>187</v>
      </c>
      <c r="D2483" s="303"/>
      <c r="E2483" s="303"/>
      <c r="F2483" s="303"/>
      <c r="G2483" s="303"/>
      <c r="H2483" s="303"/>
      <c r="I2483" s="303"/>
      <c r="J2483" s="303"/>
      <c r="K2483" s="303"/>
      <c r="L2483" s="303"/>
      <c r="M2483" s="303"/>
      <c r="N2483" s="303"/>
      <c r="O2483" s="304"/>
      <c r="P2483" s="305" t="s">
        <v>188</v>
      </c>
      <c r="Q2483" s="306"/>
      <c r="R2483" s="494" t="s">
        <v>194</v>
      </c>
      <c r="S2483" s="494"/>
      <c r="T2483" s="307"/>
      <c r="V2483" s="288"/>
      <c r="W2483" s="288"/>
      <c r="X2483" s="288"/>
    </row>
    <row r="2484" spans="2:24" ht="6" customHeight="1">
      <c r="B2484" s="292"/>
      <c r="C2484" s="294"/>
      <c r="D2484" s="294"/>
      <c r="E2484" s="294"/>
      <c r="F2484" s="294"/>
      <c r="G2484" s="294"/>
      <c r="H2484" s="294"/>
      <c r="I2484" s="294"/>
      <c r="J2484" s="294"/>
      <c r="K2484" s="294"/>
      <c r="L2484" s="294"/>
      <c r="M2484" s="294"/>
      <c r="N2484" s="294"/>
      <c r="O2484" s="294"/>
      <c r="P2484" s="294"/>
      <c r="Q2484" s="294"/>
      <c r="R2484" s="294"/>
      <c r="S2484" s="294"/>
    </row>
    <row r="2485" spans="2:24" ht="18.75" customHeight="1">
      <c r="B2485" s="292"/>
      <c r="C2485" s="309" t="s">
        <v>222</v>
      </c>
      <c r="D2485" s="310"/>
      <c r="E2485" s="310"/>
      <c r="F2485" s="310"/>
      <c r="G2485" s="310"/>
      <c r="H2485" s="310"/>
      <c r="I2485" s="310"/>
      <c r="J2485" s="310"/>
      <c r="K2485" s="310"/>
      <c r="L2485" s="310"/>
      <c r="M2485" s="310"/>
      <c r="N2485" s="310"/>
      <c r="O2485" s="311"/>
      <c r="P2485" s="312">
        <f>SUM(D2485:O2485)</f>
        <v>0</v>
      </c>
      <c r="Q2485" s="294"/>
      <c r="R2485" s="488"/>
      <c r="S2485" s="488"/>
    </row>
    <row r="2486" spans="2:24" ht="18.75" customHeight="1">
      <c r="B2486" s="292"/>
      <c r="C2486" s="313" t="s">
        <v>196</v>
      </c>
      <c r="D2486" s="155"/>
      <c r="E2486" s="155"/>
      <c r="F2486" s="155"/>
      <c r="G2486" s="155"/>
      <c r="H2486" s="155"/>
      <c r="I2486" s="155"/>
      <c r="J2486" s="155"/>
      <c r="K2486" s="155"/>
      <c r="L2486" s="155"/>
      <c r="M2486" s="155"/>
      <c r="N2486" s="155"/>
      <c r="O2486" s="156"/>
      <c r="P2486" s="312">
        <f t="shared" ref="P2486:P2495" si="309">SUM(D2486:O2486)</f>
        <v>0</v>
      </c>
      <c r="Q2486" s="294"/>
      <c r="R2486" s="488"/>
      <c r="S2486" s="488"/>
    </row>
    <row r="2487" spans="2:24" ht="18.75" customHeight="1">
      <c r="B2487" s="292"/>
      <c r="C2487" s="314" t="s">
        <v>223</v>
      </c>
      <c r="D2487" s="310"/>
      <c r="E2487" s="310"/>
      <c r="F2487" s="310"/>
      <c r="G2487" s="310"/>
      <c r="H2487" s="310"/>
      <c r="I2487" s="310"/>
      <c r="J2487" s="310"/>
      <c r="K2487" s="310"/>
      <c r="L2487" s="310"/>
      <c r="M2487" s="310"/>
      <c r="N2487" s="310"/>
      <c r="O2487" s="311"/>
      <c r="P2487" s="312">
        <f t="shared" si="309"/>
        <v>0</v>
      </c>
      <c r="Q2487" s="294"/>
      <c r="R2487" s="488"/>
      <c r="S2487" s="488"/>
    </row>
    <row r="2488" spans="2:24" ht="18.75" customHeight="1">
      <c r="B2488" s="292"/>
      <c r="C2488" s="313" t="s">
        <v>206</v>
      </c>
      <c r="D2488" s="315"/>
      <c r="E2488" s="315"/>
      <c r="F2488" s="315"/>
      <c r="G2488" s="315"/>
      <c r="H2488" s="315"/>
      <c r="I2488" s="315"/>
      <c r="J2488" s="315"/>
      <c r="K2488" s="315"/>
      <c r="L2488" s="315"/>
      <c r="M2488" s="315"/>
      <c r="N2488" s="315"/>
      <c r="O2488" s="316"/>
      <c r="P2488" s="312">
        <f t="shared" si="309"/>
        <v>0</v>
      </c>
      <c r="Q2488" s="294"/>
      <c r="R2488" s="488"/>
      <c r="S2488" s="488"/>
    </row>
    <row r="2489" spans="2:24" ht="18.75" customHeight="1">
      <c r="B2489" s="292"/>
      <c r="C2489" s="313" t="s">
        <v>207</v>
      </c>
      <c r="D2489" s="315"/>
      <c r="E2489" s="315"/>
      <c r="F2489" s="315"/>
      <c r="G2489" s="315"/>
      <c r="H2489" s="315"/>
      <c r="I2489" s="315"/>
      <c r="J2489" s="315"/>
      <c r="K2489" s="315"/>
      <c r="L2489" s="315"/>
      <c r="M2489" s="315"/>
      <c r="N2489" s="315"/>
      <c r="O2489" s="316"/>
      <c r="P2489" s="312">
        <f t="shared" si="309"/>
        <v>0</v>
      </c>
      <c r="Q2489" s="294"/>
      <c r="R2489" s="488"/>
      <c r="S2489" s="488"/>
    </row>
    <row r="2490" spans="2:24" ht="18.75" customHeight="1">
      <c r="B2490" s="292"/>
      <c r="C2490" s="313" t="s">
        <v>209</v>
      </c>
      <c r="D2490" s="315"/>
      <c r="E2490" s="315"/>
      <c r="F2490" s="315"/>
      <c r="G2490" s="315"/>
      <c r="H2490" s="315"/>
      <c r="I2490" s="315"/>
      <c r="J2490" s="315"/>
      <c r="K2490" s="315"/>
      <c r="L2490" s="315"/>
      <c r="M2490" s="315"/>
      <c r="N2490" s="315"/>
      <c r="O2490" s="316"/>
      <c r="P2490" s="312">
        <f t="shared" si="309"/>
        <v>0</v>
      </c>
      <c r="Q2490" s="294"/>
      <c r="R2490" s="488"/>
      <c r="S2490" s="488"/>
    </row>
    <row r="2491" spans="2:24" ht="18.75" customHeight="1">
      <c r="B2491" s="292"/>
      <c r="C2491" s="313" t="s">
        <v>210</v>
      </c>
      <c r="D2491" s="315"/>
      <c r="E2491" s="315"/>
      <c r="F2491" s="315"/>
      <c r="G2491" s="315"/>
      <c r="H2491" s="315"/>
      <c r="I2491" s="315"/>
      <c r="J2491" s="315"/>
      <c r="K2491" s="315"/>
      <c r="L2491" s="315"/>
      <c r="M2491" s="315"/>
      <c r="N2491" s="315"/>
      <c r="O2491" s="316"/>
      <c r="P2491" s="312">
        <f t="shared" si="309"/>
        <v>0</v>
      </c>
      <c r="Q2491" s="294"/>
      <c r="R2491" s="488"/>
      <c r="S2491" s="488"/>
    </row>
    <row r="2492" spans="2:24" ht="18.75" customHeight="1">
      <c r="B2492" s="292"/>
      <c r="C2492" s="313" t="s">
        <v>211</v>
      </c>
      <c r="D2492" s="315"/>
      <c r="E2492" s="315"/>
      <c r="F2492" s="315"/>
      <c r="G2492" s="315"/>
      <c r="H2492" s="315"/>
      <c r="I2492" s="315"/>
      <c r="J2492" s="315"/>
      <c r="K2492" s="315"/>
      <c r="L2492" s="315"/>
      <c r="M2492" s="315"/>
      <c r="N2492" s="315"/>
      <c r="O2492" s="316"/>
      <c r="P2492" s="312">
        <f t="shared" si="309"/>
        <v>0</v>
      </c>
      <c r="Q2492" s="294"/>
      <c r="R2492" s="488"/>
      <c r="S2492" s="488"/>
    </row>
    <row r="2493" spans="2:24" ht="18.75" customHeight="1">
      <c r="B2493" s="292"/>
      <c r="C2493" s="313" t="s">
        <v>212</v>
      </c>
      <c r="D2493" s="315"/>
      <c r="E2493" s="315"/>
      <c r="F2493" s="315"/>
      <c r="G2493" s="315"/>
      <c r="H2493" s="315"/>
      <c r="I2493" s="315"/>
      <c r="J2493" s="315"/>
      <c r="K2493" s="315"/>
      <c r="L2493" s="315"/>
      <c r="M2493" s="315"/>
      <c r="N2493" s="315"/>
      <c r="O2493" s="316"/>
      <c r="P2493" s="312">
        <f t="shared" si="309"/>
        <v>0</v>
      </c>
      <c r="Q2493" s="294"/>
      <c r="R2493" s="488"/>
      <c r="S2493" s="488"/>
    </row>
    <row r="2494" spans="2:24" ht="18.75" customHeight="1">
      <c r="B2494" s="292"/>
      <c r="C2494" s="317" t="s">
        <v>224</v>
      </c>
      <c r="D2494" s="318"/>
      <c r="E2494" s="318"/>
      <c r="F2494" s="318"/>
      <c r="G2494" s="318"/>
      <c r="H2494" s="318"/>
      <c r="I2494" s="318"/>
      <c r="J2494" s="318"/>
      <c r="K2494" s="318"/>
      <c r="L2494" s="318"/>
      <c r="M2494" s="318"/>
      <c r="N2494" s="318"/>
      <c r="O2494" s="319"/>
      <c r="P2494" s="320">
        <f t="shared" si="309"/>
        <v>0</v>
      </c>
      <c r="Q2494" s="294"/>
      <c r="R2494" s="489"/>
      <c r="S2494" s="489"/>
    </row>
    <row r="2495" spans="2:24" ht="18.75" customHeight="1">
      <c r="B2495" s="292"/>
      <c r="C2495" s="321" t="s">
        <v>216</v>
      </c>
      <c r="D2495" s="322">
        <f>SUBTOTAL(9,D2485:D2494)</f>
        <v>0</v>
      </c>
      <c r="E2495" s="322">
        <f t="shared" ref="E2495:O2495" si="310">SUBTOTAL(9,E2485:E2494)</f>
        <v>0</v>
      </c>
      <c r="F2495" s="322">
        <f t="shared" si="310"/>
        <v>0</v>
      </c>
      <c r="G2495" s="322">
        <f t="shared" si="310"/>
        <v>0</v>
      </c>
      <c r="H2495" s="322">
        <f t="shared" si="310"/>
        <v>0</v>
      </c>
      <c r="I2495" s="322">
        <f t="shared" si="310"/>
        <v>0</v>
      </c>
      <c r="J2495" s="322">
        <f t="shared" si="310"/>
        <v>0</v>
      </c>
      <c r="K2495" s="322">
        <f t="shared" si="310"/>
        <v>0</v>
      </c>
      <c r="L2495" s="322">
        <f t="shared" si="310"/>
        <v>0</v>
      </c>
      <c r="M2495" s="322">
        <f t="shared" si="310"/>
        <v>0</v>
      </c>
      <c r="N2495" s="322">
        <f t="shared" si="310"/>
        <v>0</v>
      </c>
      <c r="O2495" s="323">
        <f t="shared" si="310"/>
        <v>0</v>
      </c>
      <c r="P2495" s="324">
        <f t="shared" si="309"/>
        <v>0</v>
      </c>
      <c r="Q2495" s="294"/>
      <c r="R2495" s="490"/>
      <c r="S2495" s="490"/>
    </row>
    <row r="2496" spans="2:24" ht="6" customHeight="1">
      <c r="B2496" s="292"/>
      <c r="C2496" s="294"/>
      <c r="D2496" s="294"/>
      <c r="E2496" s="294"/>
      <c r="F2496" s="294"/>
      <c r="G2496" s="294"/>
      <c r="H2496" s="294"/>
      <c r="I2496" s="294"/>
      <c r="J2496" s="294"/>
      <c r="K2496" s="294"/>
      <c r="L2496" s="294"/>
      <c r="M2496" s="294"/>
      <c r="N2496" s="294"/>
      <c r="O2496" s="294"/>
      <c r="P2496" s="294"/>
      <c r="Q2496" s="294"/>
      <c r="R2496" s="325"/>
      <c r="S2496" s="325"/>
    </row>
    <row r="2497" spans="2:24" ht="18.75" customHeight="1">
      <c r="B2497" s="326"/>
      <c r="C2497" s="313" t="s">
        <v>217</v>
      </c>
      <c r="D2497" s="327"/>
      <c r="E2497" s="327"/>
      <c r="F2497" s="327"/>
      <c r="G2497" s="327"/>
      <c r="H2497" s="327"/>
      <c r="I2497" s="327"/>
      <c r="J2497" s="327"/>
      <c r="K2497" s="327"/>
      <c r="L2497" s="327"/>
      <c r="M2497" s="327"/>
      <c r="N2497" s="327"/>
      <c r="O2497" s="328"/>
      <c r="P2497" s="329">
        <f t="shared" ref="P2497:P2498" si="311">SUM(D2497:O2497)</f>
        <v>0</v>
      </c>
      <c r="Q2497" s="294"/>
      <c r="R2497" s="488"/>
      <c r="S2497" s="488"/>
    </row>
    <row r="2498" spans="2:24" ht="18.75" customHeight="1">
      <c r="B2498" s="326"/>
      <c r="C2498" s="313" t="s">
        <v>218</v>
      </c>
      <c r="D2498" s="327"/>
      <c r="E2498" s="327"/>
      <c r="F2498" s="327"/>
      <c r="G2498" s="327"/>
      <c r="H2498" s="327"/>
      <c r="I2498" s="327"/>
      <c r="J2498" s="327"/>
      <c r="K2498" s="327"/>
      <c r="L2498" s="327"/>
      <c r="M2498" s="327"/>
      <c r="N2498" s="330"/>
      <c r="O2498" s="331"/>
      <c r="P2498" s="332">
        <f t="shared" si="311"/>
        <v>0</v>
      </c>
      <c r="Q2498" s="294"/>
      <c r="R2498" s="489"/>
      <c r="S2498" s="489"/>
    </row>
    <row r="2499" spans="2:24" s="308" customFormat="1" ht="18.75" customHeight="1">
      <c r="B2499" s="301"/>
      <c r="C2499" s="333"/>
      <c r="D2499" s="334"/>
      <c r="E2499" s="334"/>
      <c r="F2499" s="334"/>
      <c r="G2499" s="334"/>
      <c r="H2499" s="334"/>
      <c r="I2499" s="334"/>
      <c r="J2499" s="334"/>
      <c r="K2499" s="334"/>
      <c r="L2499" s="334"/>
      <c r="M2499" s="334"/>
      <c r="N2499" s="491" t="s">
        <v>219</v>
      </c>
      <c r="O2499" s="491"/>
      <c r="P2499" s="335">
        <f>ROUND(IF(P2497*P2498=0,0,P2495/P2497*P2498),2)</f>
        <v>0</v>
      </c>
      <c r="Q2499" s="306"/>
      <c r="R2499" s="492"/>
      <c r="S2499" s="492"/>
      <c r="T2499" s="307"/>
    </row>
    <row r="2500" spans="2:24" ht="30" customHeight="1">
      <c r="C2500" s="294"/>
      <c r="D2500" s="294"/>
      <c r="E2500" s="294"/>
      <c r="F2500" s="294"/>
      <c r="G2500" s="294"/>
      <c r="H2500" s="294"/>
      <c r="I2500" s="294"/>
      <c r="J2500" s="294"/>
      <c r="K2500" s="294"/>
      <c r="L2500" s="294"/>
      <c r="M2500" s="294"/>
      <c r="N2500" s="294"/>
      <c r="O2500" s="294"/>
      <c r="P2500" s="294"/>
      <c r="Q2500" s="294"/>
      <c r="R2500" s="294"/>
      <c r="S2500" s="294"/>
    </row>
    <row r="2501" spans="2:24" ht="18.75" customHeight="1">
      <c r="B2501" s="292"/>
      <c r="C2501" s="293" t="s">
        <v>183</v>
      </c>
      <c r="D2501" s="495"/>
      <c r="E2501" s="495"/>
      <c r="F2501" s="495"/>
      <c r="G2501" s="495"/>
      <c r="H2501" s="495"/>
      <c r="I2501" s="495"/>
      <c r="J2501" s="294"/>
      <c r="K2501" s="294"/>
      <c r="L2501" s="295"/>
      <c r="M2501" s="294"/>
      <c r="N2501" s="294"/>
      <c r="O2501" s="294"/>
      <c r="P2501" s="296"/>
      <c r="Q2501" s="294"/>
      <c r="R2501" s="296"/>
      <c r="S2501" s="296"/>
    </row>
    <row r="2502" spans="2:24" ht="18.75" customHeight="1">
      <c r="B2502" s="292"/>
      <c r="C2502" s="297" t="s">
        <v>184</v>
      </c>
      <c r="D2502" s="488"/>
      <c r="E2502" s="488"/>
      <c r="F2502" s="488"/>
      <c r="G2502" s="488"/>
      <c r="H2502" s="488"/>
      <c r="I2502" s="488"/>
      <c r="J2502" s="294"/>
      <c r="K2502" s="291"/>
      <c r="L2502" s="291"/>
      <c r="M2502" s="291"/>
      <c r="N2502" s="291"/>
      <c r="O2502" s="291"/>
      <c r="P2502" s="291"/>
      <c r="Q2502" s="294"/>
      <c r="R2502" s="496" t="s">
        <v>185</v>
      </c>
      <c r="S2502" s="496"/>
    </row>
    <row r="2503" spans="2:24" ht="18.75" customHeight="1">
      <c r="B2503" s="292"/>
      <c r="C2503" s="297" t="s">
        <v>8</v>
      </c>
      <c r="D2503" s="488"/>
      <c r="E2503" s="488"/>
      <c r="F2503" s="488"/>
      <c r="G2503" s="488"/>
      <c r="H2503" s="488"/>
      <c r="I2503" s="488"/>
      <c r="J2503" s="294"/>
      <c r="K2503" s="291"/>
      <c r="L2503" s="291"/>
      <c r="M2503" s="291"/>
      <c r="N2503" s="291"/>
      <c r="O2503" s="291"/>
      <c r="P2503" s="291"/>
      <c r="Q2503" s="294"/>
      <c r="R2503" s="298" t="s">
        <v>189</v>
      </c>
      <c r="S2503" s="299"/>
    </row>
    <row r="2504" spans="2:24" ht="18.75" customHeight="1">
      <c r="B2504" s="292"/>
      <c r="C2504" s="300" t="s">
        <v>172</v>
      </c>
      <c r="D2504" s="488"/>
      <c r="E2504" s="488"/>
      <c r="F2504" s="488"/>
      <c r="G2504" s="488"/>
      <c r="H2504" s="488"/>
      <c r="I2504" s="488"/>
      <c r="J2504" s="294"/>
      <c r="K2504" s="291"/>
      <c r="L2504" s="291"/>
      <c r="M2504" s="291"/>
      <c r="N2504" s="291"/>
      <c r="O2504" s="291"/>
      <c r="P2504" s="291"/>
      <c r="Q2504" s="294"/>
      <c r="R2504" s="298" t="s">
        <v>191</v>
      </c>
      <c r="S2504" s="299"/>
    </row>
    <row r="2505" spans="2:24" ht="18.75" customHeight="1">
      <c r="B2505" s="292"/>
      <c r="C2505" s="300" t="s">
        <v>193</v>
      </c>
      <c r="D2505" s="493"/>
      <c r="E2505" s="493"/>
      <c r="F2505" s="493"/>
      <c r="G2505" s="493"/>
      <c r="H2505" s="493"/>
      <c r="I2505" s="493"/>
      <c r="J2505" s="294"/>
      <c r="K2505" s="294"/>
      <c r="L2505" s="295"/>
      <c r="M2505" s="294"/>
      <c r="N2505" s="294"/>
      <c r="O2505" s="294"/>
      <c r="P2505" s="296"/>
      <c r="Q2505" s="294"/>
      <c r="R2505" s="298" t="s">
        <v>221</v>
      </c>
      <c r="S2505" s="299"/>
    </row>
    <row r="2506" spans="2:24" ht="12" customHeight="1">
      <c r="B2506" s="292"/>
      <c r="C2506" s="294"/>
      <c r="D2506" s="294"/>
      <c r="E2506" s="294"/>
      <c r="F2506" s="294"/>
      <c r="G2506" s="294"/>
      <c r="H2506" s="294"/>
      <c r="I2506" s="294"/>
      <c r="J2506" s="294"/>
      <c r="K2506" s="294"/>
      <c r="L2506" s="294"/>
      <c r="M2506" s="294"/>
      <c r="N2506" s="294"/>
      <c r="O2506" s="294"/>
      <c r="P2506" s="294"/>
      <c r="Q2506" s="294"/>
      <c r="R2506" s="294"/>
      <c r="S2506" s="294"/>
    </row>
    <row r="2507" spans="2:24" s="308" customFormat="1" ht="18.75" customHeight="1">
      <c r="B2507" s="301"/>
      <c r="C2507" s="302" t="s">
        <v>187</v>
      </c>
      <c r="D2507" s="303"/>
      <c r="E2507" s="303"/>
      <c r="F2507" s="303"/>
      <c r="G2507" s="303"/>
      <c r="H2507" s="303"/>
      <c r="I2507" s="303"/>
      <c r="J2507" s="303"/>
      <c r="K2507" s="303"/>
      <c r="L2507" s="303"/>
      <c r="M2507" s="303"/>
      <c r="N2507" s="303"/>
      <c r="O2507" s="304"/>
      <c r="P2507" s="305" t="s">
        <v>188</v>
      </c>
      <c r="Q2507" s="306"/>
      <c r="R2507" s="494" t="s">
        <v>194</v>
      </c>
      <c r="S2507" s="494"/>
      <c r="T2507" s="307"/>
      <c r="V2507" s="288"/>
      <c r="W2507" s="288"/>
      <c r="X2507" s="288"/>
    </row>
    <row r="2508" spans="2:24" ht="6" customHeight="1">
      <c r="B2508" s="292"/>
      <c r="C2508" s="294"/>
      <c r="D2508" s="294"/>
      <c r="E2508" s="294"/>
      <c r="F2508" s="294"/>
      <c r="G2508" s="294"/>
      <c r="H2508" s="294"/>
      <c r="I2508" s="294"/>
      <c r="J2508" s="294"/>
      <c r="K2508" s="294"/>
      <c r="L2508" s="294"/>
      <c r="M2508" s="294"/>
      <c r="N2508" s="294"/>
      <c r="O2508" s="294"/>
      <c r="P2508" s="294"/>
      <c r="Q2508" s="294"/>
      <c r="R2508" s="294"/>
      <c r="S2508" s="294"/>
    </row>
    <row r="2509" spans="2:24" ht="18.75" customHeight="1">
      <c r="B2509" s="292"/>
      <c r="C2509" s="309" t="s">
        <v>222</v>
      </c>
      <c r="D2509" s="310"/>
      <c r="E2509" s="310"/>
      <c r="F2509" s="310"/>
      <c r="G2509" s="310"/>
      <c r="H2509" s="310"/>
      <c r="I2509" s="310"/>
      <c r="J2509" s="310"/>
      <c r="K2509" s="310"/>
      <c r="L2509" s="310"/>
      <c r="M2509" s="310"/>
      <c r="N2509" s="310"/>
      <c r="O2509" s="311"/>
      <c r="P2509" s="312">
        <f>SUM(D2509:O2509)</f>
        <v>0</v>
      </c>
      <c r="Q2509" s="294"/>
      <c r="R2509" s="488"/>
      <c r="S2509" s="488"/>
    </row>
    <row r="2510" spans="2:24" ht="18.75" customHeight="1">
      <c r="B2510" s="292"/>
      <c r="C2510" s="313" t="s">
        <v>196</v>
      </c>
      <c r="D2510" s="155"/>
      <c r="E2510" s="155"/>
      <c r="F2510" s="155"/>
      <c r="G2510" s="155"/>
      <c r="H2510" s="155"/>
      <c r="I2510" s="155"/>
      <c r="J2510" s="155"/>
      <c r="K2510" s="155"/>
      <c r="L2510" s="155"/>
      <c r="M2510" s="155"/>
      <c r="N2510" s="155"/>
      <c r="O2510" s="156"/>
      <c r="P2510" s="312">
        <f t="shared" ref="P2510:P2519" si="312">SUM(D2510:O2510)</f>
        <v>0</v>
      </c>
      <c r="Q2510" s="294"/>
      <c r="R2510" s="488"/>
      <c r="S2510" s="488"/>
    </row>
    <row r="2511" spans="2:24" ht="18.75" customHeight="1">
      <c r="B2511" s="292"/>
      <c r="C2511" s="314" t="s">
        <v>223</v>
      </c>
      <c r="D2511" s="310"/>
      <c r="E2511" s="310"/>
      <c r="F2511" s="310"/>
      <c r="G2511" s="310"/>
      <c r="H2511" s="310"/>
      <c r="I2511" s="310"/>
      <c r="J2511" s="310"/>
      <c r="K2511" s="310"/>
      <c r="L2511" s="310"/>
      <c r="M2511" s="310"/>
      <c r="N2511" s="310"/>
      <c r="O2511" s="311"/>
      <c r="P2511" s="312">
        <f t="shared" si="312"/>
        <v>0</v>
      </c>
      <c r="Q2511" s="294"/>
      <c r="R2511" s="488"/>
      <c r="S2511" s="488"/>
    </row>
    <row r="2512" spans="2:24" ht="18.75" customHeight="1">
      <c r="B2512" s="292"/>
      <c r="C2512" s="313" t="s">
        <v>206</v>
      </c>
      <c r="D2512" s="315"/>
      <c r="E2512" s="315"/>
      <c r="F2512" s="315"/>
      <c r="G2512" s="315"/>
      <c r="H2512" s="315"/>
      <c r="I2512" s="315"/>
      <c r="J2512" s="315"/>
      <c r="K2512" s="315"/>
      <c r="L2512" s="315"/>
      <c r="M2512" s="315"/>
      <c r="N2512" s="315"/>
      <c r="O2512" s="316"/>
      <c r="P2512" s="312">
        <f t="shared" si="312"/>
        <v>0</v>
      </c>
      <c r="Q2512" s="294"/>
      <c r="R2512" s="488"/>
      <c r="S2512" s="488"/>
    </row>
    <row r="2513" spans="2:20" ht="18.75" customHeight="1">
      <c r="B2513" s="292"/>
      <c r="C2513" s="313" t="s">
        <v>207</v>
      </c>
      <c r="D2513" s="315"/>
      <c r="E2513" s="315"/>
      <c r="F2513" s="315"/>
      <c r="G2513" s="315"/>
      <c r="H2513" s="315"/>
      <c r="I2513" s="315"/>
      <c r="J2513" s="315"/>
      <c r="K2513" s="315"/>
      <c r="L2513" s="315"/>
      <c r="M2513" s="315"/>
      <c r="N2513" s="315"/>
      <c r="O2513" s="316"/>
      <c r="P2513" s="312">
        <f t="shared" si="312"/>
        <v>0</v>
      </c>
      <c r="Q2513" s="294"/>
      <c r="R2513" s="488"/>
      <c r="S2513" s="488"/>
    </row>
    <row r="2514" spans="2:20" ht="18.75" customHeight="1">
      <c r="B2514" s="292"/>
      <c r="C2514" s="313" t="s">
        <v>209</v>
      </c>
      <c r="D2514" s="315"/>
      <c r="E2514" s="315"/>
      <c r="F2514" s="315"/>
      <c r="G2514" s="315"/>
      <c r="H2514" s="315"/>
      <c r="I2514" s="315"/>
      <c r="J2514" s="315"/>
      <c r="K2514" s="315"/>
      <c r="L2514" s="315"/>
      <c r="M2514" s="315"/>
      <c r="N2514" s="315"/>
      <c r="O2514" s="316"/>
      <c r="P2514" s="312">
        <f t="shared" si="312"/>
        <v>0</v>
      </c>
      <c r="Q2514" s="294"/>
      <c r="R2514" s="488"/>
      <c r="S2514" s="488"/>
    </row>
    <row r="2515" spans="2:20" ht="18.75" customHeight="1">
      <c r="B2515" s="292"/>
      <c r="C2515" s="313" t="s">
        <v>210</v>
      </c>
      <c r="D2515" s="315"/>
      <c r="E2515" s="315"/>
      <c r="F2515" s="315"/>
      <c r="G2515" s="315"/>
      <c r="H2515" s="315"/>
      <c r="I2515" s="315"/>
      <c r="J2515" s="315"/>
      <c r="K2515" s="315"/>
      <c r="L2515" s="315"/>
      <c r="M2515" s="315"/>
      <c r="N2515" s="315"/>
      <c r="O2515" s="316"/>
      <c r="P2515" s="312">
        <f t="shared" si="312"/>
        <v>0</v>
      </c>
      <c r="Q2515" s="294"/>
      <c r="R2515" s="488"/>
      <c r="S2515" s="488"/>
    </row>
    <row r="2516" spans="2:20" ht="18.75" customHeight="1">
      <c r="B2516" s="292"/>
      <c r="C2516" s="313" t="s">
        <v>211</v>
      </c>
      <c r="D2516" s="315"/>
      <c r="E2516" s="315"/>
      <c r="F2516" s="315"/>
      <c r="G2516" s="315"/>
      <c r="H2516" s="315"/>
      <c r="I2516" s="315"/>
      <c r="J2516" s="315"/>
      <c r="K2516" s="315"/>
      <c r="L2516" s="315"/>
      <c r="M2516" s="315"/>
      <c r="N2516" s="315"/>
      <c r="O2516" s="316"/>
      <c r="P2516" s="312">
        <f t="shared" si="312"/>
        <v>0</v>
      </c>
      <c r="Q2516" s="294"/>
      <c r="R2516" s="488"/>
      <c r="S2516" s="488"/>
    </row>
    <row r="2517" spans="2:20" ht="18.75" customHeight="1">
      <c r="B2517" s="292"/>
      <c r="C2517" s="313" t="s">
        <v>212</v>
      </c>
      <c r="D2517" s="315"/>
      <c r="E2517" s="315"/>
      <c r="F2517" s="315"/>
      <c r="G2517" s="315"/>
      <c r="H2517" s="315"/>
      <c r="I2517" s="315"/>
      <c r="J2517" s="315"/>
      <c r="K2517" s="315"/>
      <c r="L2517" s="315"/>
      <c r="M2517" s="315"/>
      <c r="N2517" s="315"/>
      <c r="O2517" s="316"/>
      <c r="P2517" s="312">
        <f t="shared" si="312"/>
        <v>0</v>
      </c>
      <c r="Q2517" s="294"/>
      <c r="R2517" s="488"/>
      <c r="S2517" s="488"/>
    </row>
    <row r="2518" spans="2:20" ht="18.75" customHeight="1">
      <c r="B2518" s="292"/>
      <c r="C2518" s="317" t="s">
        <v>224</v>
      </c>
      <c r="D2518" s="318"/>
      <c r="E2518" s="318"/>
      <c r="F2518" s="318"/>
      <c r="G2518" s="318"/>
      <c r="H2518" s="318"/>
      <c r="I2518" s="318"/>
      <c r="J2518" s="318"/>
      <c r="K2518" s="318"/>
      <c r="L2518" s="318"/>
      <c r="M2518" s="318"/>
      <c r="N2518" s="318"/>
      <c r="O2518" s="319"/>
      <c r="P2518" s="320">
        <f t="shared" si="312"/>
        <v>0</v>
      </c>
      <c r="Q2518" s="294"/>
      <c r="R2518" s="489"/>
      <c r="S2518" s="489"/>
    </row>
    <row r="2519" spans="2:20" ht="18.75" customHeight="1">
      <c r="B2519" s="292"/>
      <c r="C2519" s="321" t="s">
        <v>216</v>
      </c>
      <c r="D2519" s="322">
        <f>SUBTOTAL(9,D2509:D2518)</f>
        <v>0</v>
      </c>
      <c r="E2519" s="322">
        <f t="shared" ref="E2519:O2519" si="313">SUBTOTAL(9,E2509:E2518)</f>
        <v>0</v>
      </c>
      <c r="F2519" s="322">
        <f t="shared" si="313"/>
        <v>0</v>
      </c>
      <c r="G2519" s="322">
        <f t="shared" si="313"/>
        <v>0</v>
      </c>
      <c r="H2519" s="322">
        <f t="shared" si="313"/>
        <v>0</v>
      </c>
      <c r="I2519" s="322">
        <f t="shared" si="313"/>
        <v>0</v>
      </c>
      <c r="J2519" s="322">
        <f t="shared" si="313"/>
        <v>0</v>
      </c>
      <c r="K2519" s="322">
        <f t="shared" si="313"/>
        <v>0</v>
      </c>
      <c r="L2519" s="322">
        <f t="shared" si="313"/>
        <v>0</v>
      </c>
      <c r="M2519" s="322">
        <f t="shared" si="313"/>
        <v>0</v>
      </c>
      <c r="N2519" s="322">
        <f t="shared" si="313"/>
        <v>0</v>
      </c>
      <c r="O2519" s="323">
        <f t="shared" si="313"/>
        <v>0</v>
      </c>
      <c r="P2519" s="324">
        <f t="shared" si="312"/>
        <v>0</v>
      </c>
      <c r="Q2519" s="294"/>
      <c r="R2519" s="490"/>
      <c r="S2519" s="490"/>
    </row>
    <row r="2520" spans="2:20" ht="6" customHeight="1">
      <c r="B2520" s="292"/>
      <c r="C2520" s="294"/>
      <c r="D2520" s="294"/>
      <c r="E2520" s="294"/>
      <c r="F2520" s="294"/>
      <c r="G2520" s="294"/>
      <c r="H2520" s="294"/>
      <c r="I2520" s="294"/>
      <c r="J2520" s="294"/>
      <c r="K2520" s="294"/>
      <c r="L2520" s="294"/>
      <c r="M2520" s="294"/>
      <c r="N2520" s="294"/>
      <c r="O2520" s="294"/>
      <c r="P2520" s="294"/>
      <c r="Q2520" s="294"/>
      <c r="R2520" s="325"/>
      <c r="S2520" s="325"/>
    </row>
    <row r="2521" spans="2:20" ht="18.75" customHeight="1">
      <c r="B2521" s="326"/>
      <c r="C2521" s="313" t="s">
        <v>217</v>
      </c>
      <c r="D2521" s="327"/>
      <c r="E2521" s="327"/>
      <c r="F2521" s="327"/>
      <c r="G2521" s="327"/>
      <c r="H2521" s="327"/>
      <c r="I2521" s="327"/>
      <c r="J2521" s="327"/>
      <c r="K2521" s="327"/>
      <c r="L2521" s="327"/>
      <c r="M2521" s="327"/>
      <c r="N2521" s="327"/>
      <c r="O2521" s="328"/>
      <c r="P2521" s="329">
        <f t="shared" ref="P2521:P2522" si="314">SUM(D2521:O2521)</f>
        <v>0</v>
      </c>
      <c r="Q2521" s="294"/>
      <c r="R2521" s="488"/>
      <c r="S2521" s="488"/>
    </row>
    <row r="2522" spans="2:20" ht="18.75" customHeight="1">
      <c r="B2522" s="326"/>
      <c r="C2522" s="313" t="s">
        <v>218</v>
      </c>
      <c r="D2522" s="327"/>
      <c r="E2522" s="327"/>
      <c r="F2522" s="327"/>
      <c r="G2522" s="327"/>
      <c r="H2522" s="327"/>
      <c r="I2522" s="327"/>
      <c r="J2522" s="327"/>
      <c r="K2522" s="327"/>
      <c r="L2522" s="327"/>
      <c r="M2522" s="327"/>
      <c r="N2522" s="330"/>
      <c r="O2522" s="331"/>
      <c r="P2522" s="332">
        <f t="shared" si="314"/>
        <v>0</v>
      </c>
      <c r="Q2522" s="294"/>
      <c r="R2522" s="489"/>
      <c r="S2522" s="489"/>
    </row>
    <row r="2523" spans="2:20" s="308" customFormat="1" ht="18.75" customHeight="1">
      <c r="B2523" s="301"/>
      <c r="C2523" s="333"/>
      <c r="D2523" s="334"/>
      <c r="E2523" s="334"/>
      <c r="F2523" s="334"/>
      <c r="G2523" s="334"/>
      <c r="H2523" s="334"/>
      <c r="I2523" s="334"/>
      <c r="J2523" s="334"/>
      <c r="K2523" s="334"/>
      <c r="L2523" s="334"/>
      <c r="M2523" s="334"/>
      <c r="N2523" s="491" t="s">
        <v>219</v>
      </c>
      <c r="O2523" s="491"/>
      <c r="P2523" s="335">
        <f>ROUND(IF(P2521*P2522=0,0,P2519/P2521*P2522),2)</f>
        <v>0</v>
      </c>
      <c r="Q2523" s="306"/>
      <c r="R2523" s="492"/>
      <c r="S2523" s="492"/>
      <c r="T2523" s="307"/>
    </row>
    <row r="2524" spans="2:20" ht="30" customHeight="1">
      <c r="C2524" s="294"/>
      <c r="D2524" s="294"/>
      <c r="E2524" s="294"/>
      <c r="F2524" s="294"/>
      <c r="G2524" s="294"/>
      <c r="H2524" s="294"/>
      <c r="I2524" s="294"/>
      <c r="J2524" s="294"/>
      <c r="K2524" s="294"/>
      <c r="L2524" s="294"/>
      <c r="M2524" s="294"/>
      <c r="N2524" s="294"/>
      <c r="O2524" s="294"/>
      <c r="P2524" s="294"/>
      <c r="Q2524" s="294"/>
      <c r="R2524" s="294"/>
      <c r="S2524" s="294"/>
    </row>
    <row r="2525" spans="2:20" ht="18.75" customHeight="1">
      <c r="B2525" s="292"/>
      <c r="C2525" s="293" t="s">
        <v>183</v>
      </c>
      <c r="D2525" s="495"/>
      <c r="E2525" s="495"/>
      <c r="F2525" s="495"/>
      <c r="G2525" s="495"/>
      <c r="H2525" s="495"/>
      <c r="I2525" s="495"/>
      <c r="J2525" s="294"/>
      <c r="K2525" s="294"/>
      <c r="L2525" s="295"/>
      <c r="M2525" s="294"/>
      <c r="N2525" s="294"/>
      <c r="O2525" s="294"/>
      <c r="P2525" s="296"/>
      <c r="Q2525" s="294"/>
      <c r="R2525" s="296"/>
      <c r="S2525" s="296"/>
    </row>
    <row r="2526" spans="2:20" ht="18.75" customHeight="1">
      <c r="B2526" s="292"/>
      <c r="C2526" s="297" t="s">
        <v>184</v>
      </c>
      <c r="D2526" s="488"/>
      <c r="E2526" s="488"/>
      <c r="F2526" s="488"/>
      <c r="G2526" s="488"/>
      <c r="H2526" s="488"/>
      <c r="I2526" s="488"/>
      <c r="J2526" s="294"/>
      <c r="K2526" s="291"/>
      <c r="L2526" s="291"/>
      <c r="M2526" s="291"/>
      <c r="N2526" s="291"/>
      <c r="O2526" s="291"/>
      <c r="P2526" s="291"/>
      <c r="Q2526" s="294"/>
      <c r="R2526" s="496" t="s">
        <v>185</v>
      </c>
      <c r="S2526" s="496"/>
    </row>
    <row r="2527" spans="2:20" ht="18.75" customHeight="1">
      <c r="B2527" s="292"/>
      <c r="C2527" s="297" t="s">
        <v>8</v>
      </c>
      <c r="D2527" s="488"/>
      <c r="E2527" s="488"/>
      <c r="F2527" s="488"/>
      <c r="G2527" s="488"/>
      <c r="H2527" s="488"/>
      <c r="I2527" s="488"/>
      <c r="J2527" s="294"/>
      <c r="K2527" s="291"/>
      <c r="L2527" s="291"/>
      <c r="M2527" s="291"/>
      <c r="N2527" s="291"/>
      <c r="O2527" s="291"/>
      <c r="P2527" s="291"/>
      <c r="Q2527" s="294"/>
      <c r="R2527" s="298" t="s">
        <v>189</v>
      </c>
      <c r="S2527" s="299"/>
    </row>
    <row r="2528" spans="2:20" ht="18.75" customHeight="1">
      <c r="B2528" s="292"/>
      <c r="C2528" s="300" t="s">
        <v>172</v>
      </c>
      <c r="D2528" s="488"/>
      <c r="E2528" s="488"/>
      <c r="F2528" s="488"/>
      <c r="G2528" s="488"/>
      <c r="H2528" s="488"/>
      <c r="I2528" s="488"/>
      <c r="J2528" s="294"/>
      <c r="K2528" s="291"/>
      <c r="L2528" s="291"/>
      <c r="M2528" s="291"/>
      <c r="N2528" s="291"/>
      <c r="O2528" s="291"/>
      <c r="P2528" s="291"/>
      <c r="Q2528" s="294"/>
      <c r="R2528" s="298" t="s">
        <v>191</v>
      </c>
      <c r="S2528" s="299"/>
    </row>
    <row r="2529" spans="2:24" ht="18.75" customHeight="1">
      <c r="B2529" s="292"/>
      <c r="C2529" s="300" t="s">
        <v>193</v>
      </c>
      <c r="D2529" s="493"/>
      <c r="E2529" s="493"/>
      <c r="F2529" s="493"/>
      <c r="G2529" s="493"/>
      <c r="H2529" s="493"/>
      <c r="I2529" s="493"/>
      <c r="J2529" s="294"/>
      <c r="K2529" s="294"/>
      <c r="L2529" s="295"/>
      <c r="M2529" s="294"/>
      <c r="N2529" s="294"/>
      <c r="O2529" s="294"/>
      <c r="P2529" s="296"/>
      <c r="Q2529" s="294"/>
      <c r="R2529" s="298" t="s">
        <v>221</v>
      </c>
      <c r="S2529" s="299"/>
    </row>
    <row r="2530" spans="2:24" ht="12" customHeight="1">
      <c r="B2530" s="292"/>
      <c r="C2530" s="294"/>
      <c r="D2530" s="294"/>
      <c r="E2530" s="294"/>
      <c r="F2530" s="294"/>
      <c r="G2530" s="294"/>
      <c r="H2530" s="294"/>
      <c r="I2530" s="294"/>
      <c r="J2530" s="294"/>
      <c r="K2530" s="294"/>
      <c r="L2530" s="294"/>
      <c r="M2530" s="294"/>
      <c r="N2530" s="294"/>
      <c r="O2530" s="294"/>
      <c r="P2530" s="294"/>
      <c r="Q2530" s="294"/>
      <c r="R2530" s="294"/>
      <c r="S2530" s="294"/>
    </row>
    <row r="2531" spans="2:24" s="308" customFormat="1" ht="18.75" customHeight="1">
      <c r="B2531" s="301"/>
      <c r="C2531" s="302" t="s">
        <v>187</v>
      </c>
      <c r="D2531" s="303"/>
      <c r="E2531" s="303"/>
      <c r="F2531" s="303"/>
      <c r="G2531" s="303"/>
      <c r="H2531" s="303"/>
      <c r="I2531" s="303"/>
      <c r="J2531" s="303"/>
      <c r="K2531" s="303"/>
      <c r="L2531" s="303"/>
      <c r="M2531" s="303"/>
      <c r="N2531" s="303"/>
      <c r="O2531" s="304"/>
      <c r="P2531" s="305" t="s">
        <v>188</v>
      </c>
      <c r="Q2531" s="306"/>
      <c r="R2531" s="494" t="s">
        <v>194</v>
      </c>
      <c r="S2531" s="494"/>
      <c r="T2531" s="307"/>
      <c r="V2531" s="288"/>
      <c r="W2531" s="288"/>
      <c r="X2531" s="288"/>
    </row>
    <row r="2532" spans="2:24" ht="6" customHeight="1">
      <c r="B2532" s="292"/>
      <c r="C2532" s="294"/>
      <c r="D2532" s="294"/>
      <c r="E2532" s="294"/>
      <c r="F2532" s="294"/>
      <c r="G2532" s="294"/>
      <c r="H2532" s="294"/>
      <c r="I2532" s="294"/>
      <c r="J2532" s="294"/>
      <c r="K2532" s="294"/>
      <c r="L2532" s="294"/>
      <c r="M2532" s="294"/>
      <c r="N2532" s="294"/>
      <c r="O2532" s="294"/>
      <c r="P2532" s="294"/>
      <c r="Q2532" s="294"/>
      <c r="R2532" s="294"/>
      <c r="S2532" s="294"/>
    </row>
    <row r="2533" spans="2:24" ht="18.75" customHeight="1">
      <c r="B2533" s="292"/>
      <c r="C2533" s="309" t="s">
        <v>222</v>
      </c>
      <c r="D2533" s="310"/>
      <c r="E2533" s="310"/>
      <c r="F2533" s="310"/>
      <c r="G2533" s="310"/>
      <c r="H2533" s="310"/>
      <c r="I2533" s="310"/>
      <c r="J2533" s="310"/>
      <c r="K2533" s="310"/>
      <c r="L2533" s="310"/>
      <c r="M2533" s="310"/>
      <c r="N2533" s="310"/>
      <c r="O2533" s="311"/>
      <c r="P2533" s="312">
        <f>SUM(D2533:O2533)</f>
        <v>0</v>
      </c>
      <c r="Q2533" s="294"/>
      <c r="R2533" s="488"/>
      <c r="S2533" s="488"/>
    </row>
    <row r="2534" spans="2:24" ht="18.75" customHeight="1">
      <c r="B2534" s="292"/>
      <c r="C2534" s="313" t="s">
        <v>196</v>
      </c>
      <c r="D2534" s="155"/>
      <c r="E2534" s="155"/>
      <c r="F2534" s="155"/>
      <c r="G2534" s="155"/>
      <c r="H2534" s="155"/>
      <c r="I2534" s="155"/>
      <c r="J2534" s="155"/>
      <c r="K2534" s="155"/>
      <c r="L2534" s="155"/>
      <c r="M2534" s="155"/>
      <c r="N2534" s="155"/>
      <c r="O2534" s="156"/>
      <c r="P2534" s="312">
        <f t="shared" ref="P2534:P2543" si="315">SUM(D2534:O2534)</f>
        <v>0</v>
      </c>
      <c r="Q2534" s="294"/>
      <c r="R2534" s="488"/>
      <c r="S2534" s="488"/>
    </row>
    <row r="2535" spans="2:24" ht="18.75" customHeight="1">
      <c r="B2535" s="292"/>
      <c r="C2535" s="314" t="s">
        <v>223</v>
      </c>
      <c r="D2535" s="310"/>
      <c r="E2535" s="310"/>
      <c r="F2535" s="310"/>
      <c r="G2535" s="310"/>
      <c r="H2535" s="310"/>
      <c r="I2535" s="310"/>
      <c r="J2535" s="310"/>
      <c r="K2535" s="310"/>
      <c r="L2535" s="310"/>
      <c r="M2535" s="310"/>
      <c r="N2535" s="310"/>
      <c r="O2535" s="311"/>
      <c r="P2535" s="312">
        <f t="shared" si="315"/>
        <v>0</v>
      </c>
      <c r="Q2535" s="294"/>
      <c r="R2535" s="488"/>
      <c r="S2535" s="488"/>
    </row>
    <row r="2536" spans="2:24" ht="18.75" customHeight="1">
      <c r="B2536" s="292"/>
      <c r="C2536" s="313" t="s">
        <v>206</v>
      </c>
      <c r="D2536" s="315"/>
      <c r="E2536" s="315"/>
      <c r="F2536" s="315"/>
      <c r="G2536" s="315"/>
      <c r="H2536" s="315"/>
      <c r="I2536" s="315"/>
      <c r="J2536" s="315"/>
      <c r="K2536" s="315"/>
      <c r="L2536" s="315"/>
      <c r="M2536" s="315"/>
      <c r="N2536" s="315"/>
      <c r="O2536" s="316"/>
      <c r="P2536" s="312">
        <f t="shared" si="315"/>
        <v>0</v>
      </c>
      <c r="Q2536" s="294"/>
      <c r="R2536" s="488"/>
      <c r="S2536" s="488"/>
    </row>
    <row r="2537" spans="2:24" ht="18.75" customHeight="1">
      <c r="B2537" s="292"/>
      <c r="C2537" s="313" t="s">
        <v>207</v>
      </c>
      <c r="D2537" s="315"/>
      <c r="E2537" s="315"/>
      <c r="F2537" s="315"/>
      <c r="G2537" s="315"/>
      <c r="H2537" s="315"/>
      <c r="I2537" s="315"/>
      <c r="J2537" s="315"/>
      <c r="K2537" s="315"/>
      <c r="L2537" s="315"/>
      <c r="M2537" s="315"/>
      <c r="N2537" s="315"/>
      <c r="O2537" s="316"/>
      <c r="P2537" s="312">
        <f t="shared" si="315"/>
        <v>0</v>
      </c>
      <c r="Q2537" s="294"/>
      <c r="R2537" s="488"/>
      <c r="S2537" s="488"/>
    </row>
    <row r="2538" spans="2:24" ht="18.75" customHeight="1">
      <c r="B2538" s="292"/>
      <c r="C2538" s="313" t="s">
        <v>209</v>
      </c>
      <c r="D2538" s="315"/>
      <c r="E2538" s="315"/>
      <c r="F2538" s="315"/>
      <c r="G2538" s="315"/>
      <c r="H2538" s="315"/>
      <c r="I2538" s="315"/>
      <c r="J2538" s="315"/>
      <c r="K2538" s="315"/>
      <c r="L2538" s="315"/>
      <c r="M2538" s="315"/>
      <c r="N2538" s="315"/>
      <c r="O2538" s="316"/>
      <c r="P2538" s="312">
        <f t="shared" si="315"/>
        <v>0</v>
      </c>
      <c r="Q2538" s="294"/>
      <c r="R2538" s="488"/>
      <c r="S2538" s="488"/>
    </row>
    <row r="2539" spans="2:24" ht="18.75" customHeight="1">
      <c r="B2539" s="292"/>
      <c r="C2539" s="313" t="s">
        <v>210</v>
      </c>
      <c r="D2539" s="315"/>
      <c r="E2539" s="315"/>
      <c r="F2539" s="315"/>
      <c r="G2539" s="315"/>
      <c r="H2539" s="315"/>
      <c r="I2539" s="315"/>
      <c r="J2539" s="315"/>
      <c r="K2539" s="315"/>
      <c r="L2539" s="315"/>
      <c r="M2539" s="315"/>
      <c r="N2539" s="315"/>
      <c r="O2539" s="316"/>
      <c r="P2539" s="312">
        <f t="shared" si="315"/>
        <v>0</v>
      </c>
      <c r="Q2539" s="294"/>
      <c r="R2539" s="488"/>
      <c r="S2539" s="488"/>
    </row>
    <row r="2540" spans="2:24" ht="18.75" customHeight="1">
      <c r="B2540" s="292"/>
      <c r="C2540" s="313" t="s">
        <v>211</v>
      </c>
      <c r="D2540" s="315"/>
      <c r="E2540" s="315"/>
      <c r="F2540" s="315"/>
      <c r="G2540" s="315"/>
      <c r="H2540" s="315"/>
      <c r="I2540" s="315"/>
      <c r="J2540" s="315"/>
      <c r="K2540" s="315"/>
      <c r="L2540" s="315"/>
      <c r="M2540" s="315"/>
      <c r="N2540" s="315"/>
      <c r="O2540" s="316"/>
      <c r="P2540" s="312">
        <f t="shared" si="315"/>
        <v>0</v>
      </c>
      <c r="Q2540" s="294"/>
      <c r="R2540" s="488"/>
      <c r="S2540" s="488"/>
    </row>
    <row r="2541" spans="2:24" ht="18.75" customHeight="1">
      <c r="B2541" s="292"/>
      <c r="C2541" s="313" t="s">
        <v>212</v>
      </c>
      <c r="D2541" s="315"/>
      <c r="E2541" s="315"/>
      <c r="F2541" s="315"/>
      <c r="G2541" s="315"/>
      <c r="H2541" s="315"/>
      <c r="I2541" s="315"/>
      <c r="J2541" s="315"/>
      <c r="K2541" s="315"/>
      <c r="L2541" s="315"/>
      <c r="M2541" s="315"/>
      <c r="N2541" s="315"/>
      <c r="O2541" s="316"/>
      <c r="P2541" s="312">
        <f t="shared" si="315"/>
        <v>0</v>
      </c>
      <c r="Q2541" s="294"/>
      <c r="R2541" s="488"/>
      <c r="S2541" s="488"/>
    </row>
    <row r="2542" spans="2:24" ht="18.75" customHeight="1">
      <c r="B2542" s="292"/>
      <c r="C2542" s="317" t="s">
        <v>224</v>
      </c>
      <c r="D2542" s="318"/>
      <c r="E2542" s="318"/>
      <c r="F2542" s="318"/>
      <c r="G2542" s="318"/>
      <c r="H2542" s="318"/>
      <c r="I2542" s="318"/>
      <c r="J2542" s="318"/>
      <c r="K2542" s="318"/>
      <c r="L2542" s="318"/>
      <c r="M2542" s="318"/>
      <c r="N2542" s="318"/>
      <c r="O2542" s="319"/>
      <c r="P2542" s="320">
        <f t="shared" si="315"/>
        <v>0</v>
      </c>
      <c r="Q2542" s="294"/>
      <c r="R2542" s="489"/>
      <c r="S2542" s="489"/>
    </row>
    <row r="2543" spans="2:24" ht="18.75" customHeight="1">
      <c r="B2543" s="292"/>
      <c r="C2543" s="321" t="s">
        <v>216</v>
      </c>
      <c r="D2543" s="322">
        <f>SUBTOTAL(9,D2533:D2542)</f>
        <v>0</v>
      </c>
      <c r="E2543" s="322">
        <f t="shared" ref="E2543:O2543" si="316">SUBTOTAL(9,E2533:E2542)</f>
        <v>0</v>
      </c>
      <c r="F2543" s="322">
        <f t="shared" si="316"/>
        <v>0</v>
      </c>
      <c r="G2543" s="322">
        <f t="shared" si="316"/>
        <v>0</v>
      </c>
      <c r="H2543" s="322">
        <f t="shared" si="316"/>
        <v>0</v>
      </c>
      <c r="I2543" s="322">
        <f t="shared" si="316"/>
        <v>0</v>
      </c>
      <c r="J2543" s="322">
        <f t="shared" si="316"/>
        <v>0</v>
      </c>
      <c r="K2543" s="322">
        <f t="shared" si="316"/>
        <v>0</v>
      </c>
      <c r="L2543" s="322">
        <f t="shared" si="316"/>
        <v>0</v>
      </c>
      <c r="M2543" s="322">
        <f t="shared" si="316"/>
        <v>0</v>
      </c>
      <c r="N2543" s="322">
        <f t="shared" si="316"/>
        <v>0</v>
      </c>
      <c r="O2543" s="323">
        <f t="shared" si="316"/>
        <v>0</v>
      </c>
      <c r="P2543" s="324">
        <f t="shared" si="315"/>
        <v>0</v>
      </c>
      <c r="Q2543" s="294"/>
      <c r="R2543" s="490"/>
      <c r="S2543" s="490"/>
    </row>
    <row r="2544" spans="2:24" ht="6" customHeight="1">
      <c r="B2544" s="292"/>
      <c r="C2544" s="294"/>
      <c r="D2544" s="294"/>
      <c r="E2544" s="294"/>
      <c r="F2544" s="294"/>
      <c r="G2544" s="294"/>
      <c r="H2544" s="294"/>
      <c r="I2544" s="294"/>
      <c r="J2544" s="294"/>
      <c r="K2544" s="294"/>
      <c r="L2544" s="294"/>
      <c r="M2544" s="294"/>
      <c r="N2544" s="294"/>
      <c r="O2544" s="294"/>
      <c r="P2544" s="294"/>
      <c r="Q2544" s="294"/>
      <c r="R2544" s="325"/>
      <c r="S2544" s="325"/>
    </row>
    <row r="2545" spans="2:24" ht="18.75" customHeight="1">
      <c r="B2545" s="326"/>
      <c r="C2545" s="313" t="s">
        <v>217</v>
      </c>
      <c r="D2545" s="327"/>
      <c r="E2545" s="327"/>
      <c r="F2545" s="327"/>
      <c r="G2545" s="327"/>
      <c r="H2545" s="327"/>
      <c r="I2545" s="327"/>
      <c r="J2545" s="327"/>
      <c r="K2545" s="327"/>
      <c r="L2545" s="327"/>
      <c r="M2545" s="327"/>
      <c r="N2545" s="327"/>
      <c r="O2545" s="328"/>
      <c r="P2545" s="329">
        <f t="shared" ref="P2545:P2546" si="317">SUM(D2545:O2545)</f>
        <v>0</v>
      </c>
      <c r="Q2545" s="294"/>
      <c r="R2545" s="488"/>
      <c r="S2545" s="488"/>
    </row>
    <row r="2546" spans="2:24" ht="18.75" customHeight="1">
      <c r="B2546" s="326"/>
      <c r="C2546" s="313" t="s">
        <v>218</v>
      </c>
      <c r="D2546" s="327"/>
      <c r="E2546" s="327"/>
      <c r="F2546" s="327"/>
      <c r="G2546" s="327"/>
      <c r="H2546" s="327"/>
      <c r="I2546" s="327"/>
      <c r="J2546" s="327"/>
      <c r="K2546" s="327"/>
      <c r="L2546" s="327"/>
      <c r="M2546" s="327"/>
      <c r="N2546" s="330"/>
      <c r="O2546" s="331"/>
      <c r="P2546" s="332">
        <f t="shared" si="317"/>
        <v>0</v>
      </c>
      <c r="Q2546" s="294"/>
      <c r="R2546" s="489"/>
      <c r="S2546" s="489"/>
    </row>
    <row r="2547" spans="2:24" s="308" customFormat="1" ht="18.75" customHeight="1">
      <c r="B2547" s="301"/>
      <c r="C2547" s="333"/>
      <c r="D2547" s="334"/>
      <c r="E2547" s="334"/>
      <c r="F2547" s="334"/>
      <c r="G2547" s="334"/>
      <c r="H2547" s="334"/>
      <c r="I2547" s="334"/>
      <c r="J2547" s="334"/>
      <c r="K2547" s="334"/>
      <c r="L2547" s="334"/>
      <c r="M2547" s="334"/>
      <c r="N2547" s="491" t="s">
        <v>219</v>
      </c>
      <c r="O2547" s="491"/>
      <c r="P2547" s="335">
        <f>ROUND(IF(P2545*P2546=0,0,P2543/P2545*P2546),2)</f>
        <v>0</v>
      </c>
      <c r="Q2547" s="306"/>
      <c r="R2547" s="492"/>
      <c r="S2547" s="492"/>
      <c r="T2547" s="307"/>
    </row>
    <row r="2548" spans="2:24" ht="30" customHeight="1">
      <c r="C2548" s="294"/>
      <c r="D2548" s="294"/>
      <c r="E2548" s="294"/>
      <c r="F2548" s="294"/>
      <c r="G2548" s="294"/>
      <c r="H2548" s="294"/>
      <c r="I2548" s="294"/>
      <c r="J2548" s="294"/>
      <c r="K2548" s="294"/>
      <c r="L2548" s="294"/>
      <c r="M2548" s="294"/>
      <c r="N2548" s="294"/>
      <c r="O2548" s="294"/>
      <c r="P2548" s="294"/>
      <c r="Q2548" s="294"/>
      <c r="R2548" s="294"/>
      <c r="S2548" s="294"/>
    </row>
    <row r="2549" spans="2:24" ht="18.75" customHeight="1">
      <c r="B2549" s="292"/>
      <c r="C2549" s="293" t="s">
        <v>183</v>
      </c>
      <c r="D2549" s="495"/>
      <c r="E2549" s="495"/>
      <c r="F2549" s="495"/>
      <c r="G2549" s="495"/>
      <c r="H2549" s="495"/>
      <c r="I2549" s="495"/>
      <c r="J2549" s="294"/>
      <c r="K2549" s="294"/>
      <c r="L2549" s="295"/>
      <c r="M2549" s="294"/>
      <c r="N2549" s="294"/>
      <c r="O2549" s="294"/>
      <c r="P2549" s="296"/>
      <c r="Q2549" s="294"/>
      <c r="R2549" s="296"/>
      <c r="S2549" s="296"/>
    </row>
    <row r="2550" spans="2:24" ht="18.75" customHeight="1">
      <c r="B2550" s="292"/>
      <c r="C2550" s="297" t="s">
        <v>184</v>
      </c>
      <c r="D2550" s="488"/>
      <c r="E2550" s="488"/>
      <c r="F2550" s="488"/>
      <c r="G2550" s="488"/>
      <c r="H2550" s="488"/>
      <c r="I2550" s="488"/>
      <c r="J2550" s="294"/>
      <c r="K2550" s="291"/>
      <c r="L2550" s="291"/>
      <c r="M2550" s="291"/>
      <c r="N2550" s="291"/>
      <c r="O2550" s="291"/>
      <c r="P2550" s="291"/>
      <c r="Q2550" s="294"/>
      <c r="R2550" s="496" t="s">
        <v>185</v>
      </c>
      <c r="S2550" s="496"/>
    </row>
    <row r="2551" spans="2:24" ht="18.75" customHeight="1">
      <c r="B2551" s="292"/>
      <c r="C2551" s="297" t="s">
        <v>8</v>
      </c>
      <c r="D2551" s="488"/>
      <c r="E2551" s="488"/>
      <c r="F2551" s="488"/>
      <c r="G2551" s="488"/>
      <c r="H2551" s="488"/>
      <c r="I2551" s="488"/>
      <c r="J2551" s="294"/>
      <c r="K2551" s="291"/>
      <c r="L2551" s="291"/>
      <c r="M2551" s="291"/>
      <c r="N2551" s="291"/>
      <c r="O2551" s="291"/>
      <c r="P2551" s="291"/>
      <c r="Q2551" s="294"/>
      <c r="R2551" s="298" t="s">
        <v>189</v>
      </c>
      <c r="S2551" s="299"/>
    </row>
    <row r="2552" spans="2:24" ht="18.75" customHeight="1">
      <c r="B2552" s="292"/>
      <c r="C2552" s="300" t="s">
        <v>172</v>
      </c>
      <c r="D2552" s="488"/>
      <c r="E2552" s="488"/>
      <c r="F2552" s="488"/>
      <c r="G2552" s="488"/>
      <c r="H2552" s="488"/>
      <c r="I2552" s="488"/>
      <c r="J2552" s="294"/>
      <c r="K2552" s="291"/>
      <c r="L2552" s="291"/>
      <c r="M2552" s="291"/>
      <c r="N2552" s="291"/>
      <c r="O2552" s="291"/>
      <c r="P2552" s="291"/>
      <c r="Q2552" s="294"/>
      <c r="R2552" s="298" t="s">
        <v>191</v>
      </c>
      <c r="S2552" s="299"/>
    </row>
    <row r="2553" spans="2:24" ht="18.75" customHeight="1">
      <c r="B2553" s="292"/>
      <c r="C2553" s="300" t="s">
        <v>193</v>
      </c>
      <c r="D2553" s="493"/>
      <c r="E2553" s="493"/>
      <c r="F2553" s="493"/>
      <c r="G2553" s="493"/>
      <c r="H2553" s="493"/>
      <c r="I2553" s="493"/>
      <c r="J2553" s="294"/>
      <c r="K2553" s="294"/>
      <c r="L2553" s="295"/>
      <c r="M2553" s="294"/>
      <c r="N2553" s="294"/>
      <c r="O2553" s="294"/>
      <c r="P2553" s="296"/>
      <c r="Q2553" s="294"/>
      <c r="R2553" s="298" t="s">
        <v>221</v>
      </c>
      <c r="S2553" s="299"/>
    </row>
    <row r="2554" spans="2:24" ht="12" customHeight="1">
      <c r="B2554" s="292"/>
      <c r="C2554" s="294"/>
      <c r="D2554" s="294"/>
      <c r="E2554" s="294"/>
      <c r="F2554" s="294"/>
      <c r="G2554" s="294"/>
      <c r="H2554" s="294"/>
      <c r="I2554" s="294"/>
      <c r="J2554" s="294"/>
      <c r="K2554" s="294"/>
      <c r="L2554" s="294"/>
      <c r="M2554" s="294"/>
      <c r="N2554" s="294"/>
      <c r="O2554" s="294"/>
      <c r="P2554" s="294"/>
      <c r="Q2554" s="294"/>
      <c r="R2554" s="294"/>
      <c r="S2554" s="294"/>
    </row>
    <row r="2555" spans="2:24" s="308" customFormat="1" ht="18.75" customHeight="1">
      <c r="B2555" s="301"/>
      <c r="C2555" s="302" t="s">
        <v>187</v>
      </c>
      <c r="D2555" s="303"/>
      <c r="E2555" s="303"/>
      <c r="F2555" s="303"/>
      <c r="G2555" s="303"/>
      <c r="H2555" s="303"/>
      <c r="I2555" s="303"/>
      <c r="J2555" s="303"/>
      <c r="K2555" s="303"/>
      <c r="L2555" s="303"/>
      <c r="M2555" s="303"/>
      <c r="N2555" s="303"/>
      <c r="O2555" s="304"/>
      <c r="P2555" s="305" t="s">
        <v>188</v>
      </c>
      <c r="Q2555" s="306"/>
      <c r="R2555" s="494" t="s">
        <v>194</v>
      </c>
      <c r="S2555" s="494"/>
      <c r="T2555" s="307"/>
      <c r="V2555" s="288"/>
      <c r="W2555" s="288"/>
      <c r="X2555" s="288"/>
    </row>
    <row r="2556" spans="2:24" ht="6" customHeight="1">
      <c r="B2556" s="292"/>
      <c r="C2556" s="294"/>
      <c r="D2556" s="294"/>
      <c r="E2556" s="294"/>
      <c r="F2556" s="294"/>
      <c r="G2556" s="294"/>
      <c r="H2556" s="294"/>
      <c r="I2556" s="294"/>
      <c r="J2556" s="294"/>
      <c r="K2556" s="294"/>
      <c r="L2556" s="294"/>
      <c r="M2556" s="294"/>
      <c r="N2556" s="294"/>
      <c r="O2556" s="294"/>
      <c r="P2556" s="294"/>
      <c r="Q2556" s="294"/>
      <c r="R2556" s="294"/>
      <c r="S2556" s="294"/>
    </row>
    <row r="2557" spans="2:24" ht="18.75" customHeight="1">
      <c r="B2557" s="292"/>
      <c r="C2557" s="309" t="s">
        <v>222</v>
      </c>
      <c r="D2557" s="310"/>
      <c r="E2557" s="310"/>
      <c r="F2557" s="310"/>
      <c r="G2557" s="310"/>
      <c r="H2557" s="310"/>
      <c r="I2557" s="310"/>
      <c r="J2557" s="310"/>
      <c r="K2557" s="310"/>
      <c r="L2557" s="310"/>
      <c r="M2557" s="310"/>
      <c r="N2557" s="310"/>
      <c r="O2557" s="311"/>
      <c r="P2557" s="312">
        <f>SUM(D2557:O2557)</f>
        <v>0</v>
      </c>
      <c r="Q2557" s="294"/>
      <c r="R2557" s="488"/>
      <c r="S2557" s="488"/>
    </row>
    <row r="2558" spans="2:24" ht="18.75" customHeight="1">
      <c r="B2558" s="292"/>
      <c r="C2558" s="313" t="s">
        <v>196</v>
      </c>
      <c r="D2558" s="155"/>
      <c r="E2558" s="155"/>
      <c r="F2558" s="155"/>
      <c r="G2558" s="155"/>
      <c r="H2558" s="155"/>
      <c r="I2558" s="155"/>
      <c r="J2558" s="155"/>
      <c r="K2558" s="155"/>
      <c r="L2558" s="155"/>
      <c r="M2558" s="155"/>
      <c r="N2558" s="155"/>
      <c r="O2558" s="156"/>
      <c r="P2558" s="312">
        <f t="shared" ref="P2558:P2567" si="318">SUM(D2558:O2558)</f>
        <v>0</v>
      </c>
      <c r="Q2558" s="294"/>
      <c r="R2558" s="488"/>
      <c r="S2558" s="488"/>
    </row>
    <row r="2559" spans="2:24" ht="18.75" customHeight="1">
      <c r="B2559" s="292"/>
      <c r="C2559" s="314" t="s">
        <v>223</v>
      </c>
      <c r="D2559" s="310"/>
      <c r="E2559" s="310"/>
      <c r="F2559" s="310"/>
      <c r="G2559" s="310"/>
      <c r="H2559" s="310"/>
      <c r="I2559" s="310"/>
      <c r="J2559" s="310"/>
      <c r="K2559" s="310"/>
      <c r="L2559" s="310"/>
      <c r="M2559" s="310"/>
      <c r="N2559" s="310"/>
      <c r="O2559" s="311"/>
      <c r="P2559" s="312">
        <f t="shared" si="318"/>
        <v>0</v>
      </c>
      <c r="Q2559" s="294"/>
      <c r="R2559" s="488"/>
      <c r="S2559" s="488"/>
    </row>
    <row r="2560" spans="2:24" ht="18.75" customHeight="1">
      <c r="B2560" s="292"/>
      <c r="C2560" s="313" t="s">
        <v>206</v>
      </c>
      <c r="D2560" s="315"/>
      <c r="E2560" s="315"/>
      <c r="F2560" s="315"/>
      <c r="G2560" s="315"/>
      <c r="H2560" s="315"/>
      <c r="I2560" s="315"/>
      <c r="J2560" s="315"/>
      <c r="K2560" s="315"/>
      <c r="L2560" s="315"/>
      <c r="M2560" s="315"/>
      <c r="N2560" s="315"/>
      <c r="O2560" s="316"/>
      <c r="P2560" s="312">
        <f t="shared" si="318"/>
        <v>0</v>
      </c>
      <c r="Q2560" s="294"/>
      <c r="R2560" s="488"/>
      <c r="S2560" s="488"/>
    </row>
    <row r="2561" spans="2:20" ht="18.75" customHeight="1">
      <c r="B2561" s="292"/>
      <c r="C2561" s="313" t="s">
        <v>207</v>
      </c>
      <c r="D2561" s="315"/>
      <c r="E2561" s="315"/>
      <c r="F2561" s="315"/>
      <c r="G2561" s="315"/>
      <c r="H2561" s="315"/>
      <c r="I2561" s="315"/>
      <c r="J2561" s="315"/>
      <c r="K2561" s="315"/>
      <c r="L2561" s="315"/>
      <c r="M2561" s="315"/>
      <c r="N2561" s="315"/>
      <c r="O2561" s="316"/>
      <c r="P2561" s="312">
        <f t="shared" si="318"/>
        <v>0</v>
      </c>
      <c r="Q2561" s="294"/>
      <c r="R2561" s="488"/>
      <c r="S2561" s="488"/>
    </row>
    <row r="2562" spans="2:20" ht="18.75" customHeight="1">
      <c r="B2562" s="292"/>
      <c r="C2562" s="313" t="s">
        <v>209</v>
      </c>
      <c r="D2562" s="315"/>
      <c r="E2562" s="315"/>
      <c r="F2562" s="315"/>
      <c r="G2562" s="315"/>
      <c r="H2562" s="315"/>
      <c r="I2562" s="315"/>
      <c r="J2562" s="315"/>
      <c r="K2562" s="315"/>
      <c r="L2562" s="315"/>
      <c r="M2562" s="315"/>
      <c r="N2562" s="315"/>
      <c r="O2562" s="316"/>
      <c r="P2562" s="312">
        <f t="shared" si="318"/>
        <v>0</v>
      </c>
      <c r="Q2562" s="294"/>
      <c r="R2562" s="488"/>
      <c r="S2562" s="488"/>
    </row>
    <row r="2563" spans="2:20" ht="18.75" customHeight="1">
      <c r="B2563" s="292"/>
      <c r="C2563" s="313" t="s">
        <v>210</v>
      </c>
      <c r="D2563" s="315"/>
      <c r="E2563" s="315"/>
      <c r="F2563" s="315"/>
      <c r="G2563" s="315"/>
      <c r="H2563" s="315"/>
      <c r="I2563" s="315"/>
      <c r="J2563" s="315"/>
      <c r="K2563" s="315"/>
      <c r="L2563" s="315"/>
      <c r="M2563" s="315"/>
      <c r="N2563" s="315"/>
      <c r="O2563" s="316"/>
      <c r="P2563" s="312">
        <f t="shared" si="318"/>
        <v>0</v>
      </c>
      <c r="Q2563" s="294"/>
      <c r="R2563" s="488"/>
      <c r="S2563" s="488"/>
    </row>
    <row r="2564" spans="2:20" ht="18.75" customHeight="1">
      <c r="B2564" s="292"/>
      <c r="C2564" s="313" t="s">
        <v>211</v>
      </c>
      <c r="D2564" s="315"/>
      <c r="E2564" s="315"/>
      <c r="F2564" s="315"/>
      <c r="G2564" s="315"/>
      <c r="H2564" s="315"/>
      <c r="I2564" s="315"/>
      <c r="J2564" s="315"/>
      <c r="K2564" s="315"/>
      <c r="L2564" s="315"/>
      <c r="M2564" s="315"/>
      <c r="N2564" s="315"/>
      <c r="O2564" s="316"/>
      <c r="P2564" s="312">
        <f t="shared" si="318"/>
        <v>0</v>
      </c>
      <c r="Q2564" s="294"/>
      <c r="R2564" s="488"/>
      <c r="S2564" s="488"/>
    </row>
    <row r="2565" spans="2:20" ht="18.75" customHeight="1">
      <c r="B2565" s="292"/>
      <c r="C2565" s="313" t="s">
        <v>212</v>
      </c>
      <c r="D2565" s="315"/>
      <c r="E2565" s="315"/>
      <c r="F2565" s="315"/>
      <c r="G2565" s="315"/>
      <c r="H2565" s="315"/>
      <c r="I2565" s="315"/>
      <c r="J2565" s="315"/>
      <c r="K2565" s="315"/>
      <c r="L2565" s="315"/>
      <c r="M2565" s="315"/>
      <c r="N2565" s="315"/>
      <c r="O2565" s="316"/>
      <c r="P2565" s="312">
        <f t="shared" si="318"/>
        <v>0</v>
      </c>
      <c r="Q2565" s="294"/>
      <c r="R2565" s="488"/>
      <c r="S2565" s="488"/>
    </row>
    <row r="2566" spans="2:20" ht="18.75" customHeight="1">
      <c r="B2566" s="292"/>
      <c r="C2566" s="317" t="s">
        <v>224</v>
      </c>
      <c r="D2566" s="318"/>
      <c r="E2566" s="318"/>
      <c r="F2566" s="318"/>
      <c r="G2566" s="318"/>
      <c r="H2566" s="318"/>
      <c r="I2566" s="318"/>
      <c r="J2566" s="318"/>
      <c r="K2566" s="318"/>
      <c r="L2566" s="318"/>
      <c r="M2566" s="318"/>
      <c r="N2566" s="318"/>
      <c r="O2566" s="319"/>
      <c r="P2566" s="320">
        <f t="shared" si="318"/>
        <v>0</v>
      </c>
      <c r="Q2566" s="294"/>
      <c r="R2566" s="489"/>
      <c r="S2566" s="489"/>
    </row>
    <row r="2567" spans="2:20" ht="18.75" customHeight="1">
      <c r="B2567" s="292"/>
      <c r="C2567" s="321" t="s">
        <v>216</v>
      </c>
      <c r="D2567" s="322">
        <f>SUBTOTAL(9,D2557:D2566)</f>
        <v>0</v>
      </c>
      <c r="E2567" s="322">
        <f t="shared" ref="E2567:O2567" si="319">SUBTOTAL(9,E2557:E2566)</f>
        <v>0</v>
      </c>
      <c r="F2567" s="322">
        <f t="shared" si="319"/>
        <v>0</v>
      </c>
      <c r="G2567" s="322">
        <f t="shared" si="319"/>
        <v>0</v>
      </c>
      <c r="H2567" s="322">
        <f t="shared" si="319"/>
        <v>0</v>
      </c>
      <c r="I2567" s="322">
        <f t="shared" si="319"/>
        <v>0</v>
      </c>
      <c r="J2567" s="322">
        <f t="shared" si="319"/>
        <v>0</v>
      </c>
      <c r="K2567" s="322">
        <f t="shared" si="319"/>
        <v>0</v>
      </c>
      <c r="L2567" s="322">
        <f t="shared" si="319"/>
        <v>0</v>
      </c>
      <c r="M2567" s="322">
        <f t="shared" si="319"/>
        <v>0</v>
      </c>
      <c r="N2567" s="322">
        <f t="shared" si="319"/>
        <v>0</v>
      </c>
      <c r="O2567" s="323">
        <f t="shared" si="319"/>
        <v>0</v>
      </c>
      <c r="P2567" s="324">
        <f t="shared" si="318"/>
        <v>0</v>
      </c>
      <c r="Q2567" s="294"/>
      <c r="R2567" s="490"/>
      <c r="S2567" s="490"/>
    </row>
    <row r="2568" spans="2:20" ht="6" customHeight="1">
      <c r="B2568" s="292"/>
      <c r="C2568" s="294"/>
      <c r="D2568" s="294"/>
      <c r="E2568" s="294"/>
      <c r="F2568" s="294"/>
      <c r="G2568" s="294"/>
      <c r="H2568" s="294"/>
      <c r="I2568" s="294"/>
      <c r="J2568" s="294"/>
      <c r="K2568" s="294"/>
      <c r="L2568" s="294"/>
      <c r="M2568" s="294"/>
      <c r="N2568" s="294"/>
      <c r="O2568" s="294"/>
      <c r="P2568" s="294"/>
      <c r="Q2568" s="294"/>
      <c r="R2568" s="325"/>
      <c r="S2568" s="325"/>
    </row>
    <row r="2569" spans="2:20" ht="18.75" customHeight="1">
      <c r="B2569" s="326"/>
      <c r="C2569" s="313" t="s">
        <v>217</v>
      </c>
      <c r="D2569" s="327"/>
      <c r="E2569" s="327"/>
      <c r="F2569" s="327"/>
      <c r="G2569" s="327"/>
      <c r="H2569" s="327"/>
      <c r="I2569" s="327"/>
      <c r="J2569" s="327"/>
      <c r="K2569" s="327"/>
      <c r="L2569" s="327"/>
      <c r="M2569" s="327"/>
      <c r="N2569" s="327"/>
      <c r="O2569" s="328"/>
      <c r="P2569" s="329">
        <f t="shared" ref="P2569:P2570" si="320">SUM(D2569:O2569)</f>
        <v>0</v>
      </c>
      <c r="Q2569" s="294"/>
      <c r="R2569" s="488"/>
      <c r="S2569" s="488"/>
    </row>
    <row r="2570" spans="2:20" ht="18.75" customHeight="1">
      <c r="B2570" s="326"/>
      <c r="C2570" s="313" t="s">
        <v>218</v>
      </c>
      <c r="D2570" s="327"/>
      <c r="E2570" s="327"/>
      <c r="F2570" s="327"/>
      <c r="G2570" s="327"/>
      <c r="H2570" s="327"/>
      <c r="I2570" s="327"/>
      <c r="J2570" s="327"/>
      <c r="K2570" s="327"/>
      <c r="L2570" s="327"/>
      <c r="M2570" s="327"/>
      <c r="N2570" s="330"/>
      <c r="O2570" s="331"/>
      <c r="P2570" s="332">
        <f t="shared" si="320"/>
        <v>0</v>
      </c>
      <c r="Q2570" s="294"/>
      <c r="R2570" s="489"/>
      <c r="S2570" s="489"/>
    </row>
    <row r="2571" spans="2:20" s="308" customFormat="1" ht="18.75" customHeight="1">
      <c r="B2571" s="301"/>
      <c r="C2571" s="333"/>
      <c r="D2571" s="334"/>
      <c r="E2571" s="334"/>
      <c r="F2571" s="334"/>
      <c r="G2571" s="334"/>
      <c r="H2571" s="334"/>
      <c r="I2571" s="334"/>
      <c r="J2571" s="334"/>
      <c r="K2571" s="334"/>
      <c r="L2571" s="334"/>
      <c r="M2571" s="334"/>
      <c r="N2571" s="491" t="s">
        <v>219</v>
      </c>
      <c r="O2571" s="491"/>
      <c r="P2571" s="335">
        <f>ROUND(IF(P2569*P2570=0,0,P2567/P2569*P2570),2)</f>
        <v>0</v>
      </c>
      <c r="Q2571" s="306"/>
      <c r="R2571" s="492"/>
      <c r="S2571" s="492"/>
      <c r="T2571" s="307"/>
    </row>
    <row r="2572" spans="2:20" ht="30" customHeight="1">
      <c r="C2572" s="294"/>
      <c r="D2572" s="294"/>
      <c r="E2572" s="294"/>
      <c r="F2572" s="294"/>
      <c r="G2572" s="294"/>
      <c r="H2572" s="294"/>
      <c r="I2572" s="294"/>
      <c r="J2572" s="294"/>
      <c r="K2572" s="294"/>
      <c r="L2572" s="294"/>
      <c r="M2572" s="294"/>
      <c r="N2572" s="294"/>
      <c r="O2572" s="294"/>
      <c r="P2572" s="294"/>
      <c r="Q2572" s="294"/>
      <c r="R2572" s="294"/>
      <c r="S2572" s="294"/>
    </row>
    <row r="2573" spans="2:20" ht="18.75" customHeight="1">
      <c r="B2573" s="292"/>
      <c r="C2573" s="293" t="s">
        <v>183</v>
      </c>
      <c r="D2573" s="495"/>
      <c r="E2573" s="495"/>
      <c r="F2573" s="495"/>
      <c r="G2573" s="495"/>
      <c r="H2573" s="495"/>
      <c r="I2573" s="495"/>
      <c r="J2573" s="294"/>
      <c r="K2573" s="294"/>
      <c r="L2573" s="295"/>
      <c r="M2573" s="294"/>
      <c r="N2573" s="294"/>
      <c r="O2573" s="294"/>
      <c r="P2573" s="296"/>
      <c r="Q2573" s="294"/>
      <c r="R2573" s="296"/>
      <c r="S2573" s="296"/>
    </row>
    <row r="2574" spans="2:20" ht="18.75" customHeight="1">
      <c r="B2574" s="292"/>
      <c r="C2574" s="297" t="s">
        <v>184</v>
      </c>
      <c r="D2574" s="488"/>
      <c r="E2574" s="488"/>
      <c r="F2574" s="488"/>
      <c r="G2574" s="488"/>
      <c r="H2574" s="488"/>
      <c r="I2574" s="488"/>
      <c r="J2574" s="294"/>
      <c r="K2574" s="291"/>
      <c r="L2574" s="291"/>
      <c r="M2574" s="291"/>
      <c r="N2574" s="291"/>
      <c r="O2574" s="291"/>
      <c r="P2574" s="291"/>
      <c r="Q2574" s="294"/>
      <c r="R2574" s="496" t="s">
        <v>185</v>
      </c>
      <c r="S2574" s="496"/>
    </row>
    <row r="2575" spans="2:20" ht="18.75" customHeight="1">
      <c r="B2575" s="292"/>
      <c r="C2575" s="297" t="s">
        <v>8</v>
      </c>
      <c r="D2575" s="488"/>
      <c r="E2575" s="488"/>
      <c r="F2575" s="488"/>
      <c r="G2575" s="488"/>
      <c r="H2575" s="488"/>
      <c r="I2575" s="488"/>
      <c r="J2575" s="294"/>
      <c r="K2575" s="291"/>
      <c r="L2575" s="291"/>
      <c r="M2575" s="291"/>
      <c r="N2575" s="291"/>
      <c r="O2575" s="291"/>
      <c r="P2575" s="291"/>
      <c r="Q2575" s="294"/>
      <c r="R2575" s="298" t="s">
        <v>189</v>
      </c>
      <c r="S2575" s="299"/>
    </row>
    <row r="2576" spans="2:20" ht="18.75" customHeight="1">
      <c r="B2576" s="292"/>
      <c r="C2576" s="300" t="s">
        <v>172</v>
      </c>
      <c r="D2576" s="488"/>
      <c r="E2576" s="488"/>
      <c r="F2576" s="488"/>
      <c r="G2576" s="488"/>
      <c r="H2576" s="488"/>
      <c r="I2576" s="488"/>
      <c r="J2576" s="294"/>
      <c r="K2576" s="291"/>
      <c r="L2576" s="291"/>
      <c r="M2576" s="291"/>
      <c r="N2576" s="291"/>
      <c r="O2576" s="291"/>
      <c r="P2576" s="291"/>
      <c r="Q2576" s="294"/>
      <c r="R2576" s="298" t="s">
        <v>191</v>
      </c>
      <c r="S2576" s="299"/>
    </row>
    <row r="2577" spans="2:24" ht="18.75" customHeight="1">
      <c r="B2577" s="292"/>
      <c r="C2577" s="300" t="s">
        <v>193</v>
      </c>
      <c r="D2577" s="493"/>
      <c r="E2577" s="493"/>
      <c r="F2577" s="493"/>
      <c r="G2577" s="493"/>
      <c r="H2577" s="493"/>
      <c r="I2577" s="493"/>
      <c r="J2577" s="294"/>
      <c r="K2577" s="294"/>
      <c r="L2577" s="295"/>
      <c r="M2577" s="294"/>
      <c r="N2577" s="294"/>
      <c r="O2577" s="294"/>
      <c r="P2577" s="296"/>
      <c r="Q2577" s="294"/>
      <c r="R2577" s="298" t="s">
        <v>221</v>
      </c>
      <c r="S2577" s="299"/>
    </row>
    <row r="2578" spans="2:24" ht="12" customHeight="1">
      <c r="B2578" s="292"/>
      <c r="C2578" s="294"/>
      <c r="D2578" s="294"/>
      <c r="E2578" s="294"/>
      <c r="F2578" s="294"/>
      <c r="G2578" s="294"/>
      <c r="H2578" s="294"/>
      <c r="I2578" s="294"/>
      <c r="J2578" s="294"/>
      <c r="K2578" s="294"/>
      <c r="L2578" s="294"/>
      <c r="M2578" s="294"/>
      <c r="N2578" s="294"/>
      <c r="O2578" s="294"/>
      <c r="P2578" s="294"/>
      <c r="Q2578" s="294"/>
      <c r="R2578" s="294"/>
      <c r="S2578" s="294"/>
    </row>
    <row r="2579" spans="2:24" s="308" customFormat="1" ht="18.75" customHeight="1">
      <c r="B2579" s="301"/>
      <c r="C2579" s="302" t="s">
        <v>187</v>
      </c>
      <c r="D2579" s="303"/>
      <c r="E2579" s="303"/>
      <c r="F2579" s="303"/>
      <c r="G2579" s="303"/>
      <c r="H2579" s="303"/>
      <c r="I2579" s="303"/>
      <c r="J2579" s="303"/>
      <c r="K2579" s="303"/>
      <c r="L2579" s="303"/>
      <c r="M2579" s="303"/>
      <c r="N2579" s="303"/>
      <c r="O2579" s="304"/>
      <c r="P2579" s="305" t="s">
        <v>188</v>
      </c>
      <c r="Q2579" s="306"/>
      <c r="R2579" s="494" t="s">
        <v>194</v>
      </c>
      <c r="S2579" s="494"/>
      <c r="T2579" s="307"/>
      <c r="V2579" s="288"/>
      <c r="W2579" s="288"/>
      <c r="X2579" s="288"/>
    </row>
    <row r="2580" spans="2:24" ht="6" customHeight="1">
      <c r="B2580" s="292"/>
      <c r="C2580" s="294"/>
      <c r="D2580" s="294"/>
      <c r="E2580" s="294"/>
      <c r="F2580" s="294"/>
      <c r="G2580" s="294"/>
      <c r="H2580" s="294"/>
      <c r="I2580" s="294"/>
      <c r="J2580" s="294"/>
      <c r="K2580" s="294"/>
      <c r="L2580" s="294"/>
      <c r="M2580" s="294"/>
      <c r="N2580" s="294"/>
      <c r="O2580" s="294"/>
      <c r="P2580" s="294"/>
      <c r="Q2580" s="294"/>
      <c r="R2580" s="294"/>
      <c r="S2580" s="294"/>
    </row>
    <row r="2581" spans="2:24" ht="18.75" customHeight="1">
      <c r="B2581" s="292"/>
      <c r="C2581" s="309" t="s">
        <v>222</v>
      </c>
      <c r="D2581" s="310"/>
      <c r="E2581" s="310"/>
      <c r="F2581" s="310"/>
      <c r="G2581" s="310"/>
      <c r="H2581" s="310"/>
      <c r="I2581" s="310"/>
      <c r="J2581" s="310"/>
      <c r="K2581" s="310"/>
      <c r="L2581" s="310"/>
      <c r="M2581" s="310"/>
      <c r="N2581" s="310"/>
      <c r="O2581" s="311"/>
      <c r="P2581" s="312">
        <f>SUM(D2581:O2581)</f>
        <v>0</v>
      </c>
      <c r="Q2581" s="294"/>
      <c r="R2581" s="488"/>
      <c r="S2581" s="488"/>
    </row>
    <row r="2582" spans="2:24" ht="18.75" customHeight="1">
      <c r="B2582" s="292"/>
      <c r="C2582" s="313" t="s">
        <v>196</v>
      </c>
      <c r="D2582" s="155"/>
      <c r="E2582" s="155"/>
      <c r="F2582" s="155"/>
      <c r="G2582" s="155"/>
      <c r="H2582" s="155"/>
      <c r="I2582" s="155"/>
      <c r="J2582" s="155"/>
      <c r="K2582" s="155"/>
      <c r="L2582" s="155"/>
      <c r="M2582" s="155"/>
      <c r="N2582" s="155"/>
      <c r="O2582" s="156"/>
      <c r="P2582" s="312">
        <f t="shared" ref="P2582:P2591" si="321">SUM(D2582:O2582)</f>
        <v>0</v>
      </c>
      <c r="Q2582" s="294"/>
      <c r="R2582" s="488"/>
      <c r="S2582" s="488"/>
    </row>
    <row r="2583" spans="2:24" ht="18.75" customHeight="1">
      <c r="B2583" s="292"/>
      <c r="C2583" s="314" t="s">
        <v>223</v>
      </c>
      <c r="D2583" s="310"/>
      <c r="E2583" s="310"/>
      <c r="F2583" s="310"/>
      <c r="G2583" s="310"/>
      <c r="H2583" s="310"/>
      <c r="I2583" s="310"/>
      <c r="J2583" s="310"/>
      <c r="K2583" s="310"/>
      <c r="L2583" s="310"/>
      <c r="M2583" s="310"/>
      <c r="N2583" s="310"/>
      <c r="O2583" s="311"/>
      <c r="P2583" s="312">
        <f t="shared" si="321"/>
        <v>0</v>
      </c>
      <c r="Q2583" s="294"/>
      <c r="R2583" s="488"/>
      <c r="S2583" s="488"/>
    </row>
    <row r="2584" spans="2:24" ht="18.75" customHeight="1">
      <c r="B2584" s="292"/>
      <c r="C2584" s="313" t="s">
        <v>206</v>
      </c>
      <c r="D2584" s="315"/>
      <c r="E2584" s="315"/>
      <c r="F2584" s="315"/>
      <c r="G2584" s="315"/>
      <c r="H2584" s="315"/>
      <c r="I2584" s="315"/>
      <c r="J2584" s="315"/>
      <c r="K2584" s="315"/>
      <c r="L2584" s="315"/>
      <c r="M2584" s="315"/>
      <c r="N2584" s="315"/>
      <c r="O2584" s="316"/>
      <c r="P2584" s="312">
        <f t="shared" si="321"/>
        <v>0</v>
      </c>
      <c r="Q2584" s="294"/>
      <c r="R2584" s="488"/>
      <c r="S2584" s="488"/>
    </row>
    <row r="2585" spans="2:24" ht="18.75" customHeight="1">
      <c r="B2585" s="292"/>
      <c r="C2585" s="313" t="s">
        <v>207</v>
      </c>
      <c r="D2585" s="315"/>
      <c r="E2585" s="315"/>
      <c r="F2585" s="315"/>
      <c r="G2585" s="315"/>
      <c r="H2585" s="315"/>
      <c r="I2585" s="315"/>
      <c r="J2585" s="315"/>
      <c r="K2585" s="315"/>
      <c r="L2585" s="315"/>
      <c r="M2585" s="315"/>
      <c r="N2585" s="315"/>
      <c r="O2585" s="316"/>
      <c r="P2585" s="312">
        <f t="shared" si="321"/>
        <v>0</v>
      </c>
      <c r="Q2585" s="294"/>
      <c r="R2585" s="488"/>
      <c r="S2585" s="488"/>
    </row>
    <row r="2586" spans="2:24" ht="18.75" customHeight="1">
      <c r="B2586" s="292"/>
      <c r="C2586" s="313" t="s">
        <v>209</v>
      </c>
      <c r="D2586" s="315"/>
      <c r="E2586" s="315"/>
      <c r="F2586" s="315"/>
      <c r="G2586" s="315"/>
      <c r="H2586" s="315"/>
      <c r="I2586" s="315"/>
      <c r="J2586" s="315"/>
      <c r="K2586" s="315"/>
      <c r="L2586" s="315"/>
      <c r="M2586" s="315"/>
      <c r="N2586" s="315"/>
      <c r="O2586" s="316"/>
      <c r="P2586" s="312">
        <f t="shared" si="321"/>
        <v>0</v>
      </c>
      <c r="Q2586" s="294"/>
      <c r="R2586" s="488"/>
      <c r="S2586" s="488"/>
    </row>
    <row r="2587" spans="2:24" ht="18.75" customHeight="1">
      <c r="B2587" s="292"/>
      <c r="C2587" s="313" t="s">
        <v>210</v>
      </c>
      <c r="D2587" s="315"/>
      <c r="E2587" s="315"/>
      <c r="F2587" s="315"/>
      <c r="G2587" s="315"/>
      <c r="H2587" s="315"/>
      <c r="I2587" s="315"/>
      <c r="J2587" s="315"/>
      <c r="K2587" s="315"/>
      <c r="L2587" s="315"/>
      <c r="M2587" s="315"/>
      <c r="N2587" s="315"/>
      <c r="O2587" s="316"/>
      <c r="P2587" s="312">
        <f t="shared" si="321"/>
        <v>0</v>
      </c>
      <c r="Q2587" s="294"/>
      <c r="R2587" s="488"/>
      <c r="S2587" s="488"/>
    </row>
    <row r="2588" spans="2:24" ht="18.75" customHeight="1">
      <c r="B2588" s="292"/>
      <c r="C2588" s="313" t="s">
        <v>211</v>
      </c>
      <c r="D2588" s="315"/>
      <c r="E2588" s="315"/>
      <c r="F2588" s="315"/>
      <c r="G2588" s="315"/>
      <c r="H2588" s="315"/>
      <c r="I2588" s="315"/>
      <c r="J2588" s="315"/>
      <c r="K2588" s="315"/>
      <c r="L2588" s="315"/>
      <c r="M2588" s="315"/>
      <c r="N2588" s="315"/>
      <c r="O2588" s="316"/>
      <c r="P2588" s="312">
        <f t="shared" si="321"/>
        <v>0</v>
      </c>
      <c r="Q2588" s="294"/>
      <c r="R2588" s="488"/>
      <c r="S2588" s="488"/>
    </row>
    <row r="2589" spans="2:24" ht="18.75" customHeight="1">
      <c r="B2589" s="292"/>
      <c r="C2589" s="313" t="s">
        <v>212</v>
      </c>
      <c r="D2589" s="315"/>
      <c r="E2589" s="315"/>
      <c r="F2589" s="315"/>
      <c r="G2589" s="315"/>
      <c r="H2589" s="315"/>
      <c r="I2589" s="315"/>
      <c r="J2589" s="315"/>
      <c r="K2589" s="315"/>
      <c r="L2589" s="315"/>
      <c r="M2589" s="315"/>
      <c r="N2589" s="315"/>
      <c r="O2589" s="316"/>
      <c r="P2589" s="312">
        <f t="shared" si="321"/>
        <v>0</v>
      </c>
      <c r="Q2589" s="294"/>
      <c r="R2589" s="488"/>
      <c r="S2589" s="488"/>
    </row>
    <row r="2590" spans="2:24" ht="18.75" customHeight="1">
      <c r="B2590" s="292"/>
      <c r="C2590" s="317" t="s">
        <v>224</v>
      </c>
      <c r="D2590" s="318"/>
      <c r="E2590" s="318"/>
      <c r="F2590" s="318"/>
      <c r="G2590" s="318"/>
      <c r="H2590" s="318"/>
      <c r="I2590" s="318"/>
      <c r="J2590" s="318"/>
      <c r="K2590" s="318"/>
      <c r="L2590" s="318"/>
      <c r="M2590" s="318"/>
      <c r="N2590" s="318"/>
      <c r="O2590" s="319"/>
      <c r="P2590" s="320">
        <f t="shared" si="321"/>
        <v>0</v>
      </c>
      <c r="Q2590" s="294"/>
      <c r="R2590" s="489"/>
      <c r="S2590" s="489"/>
    </row>
    <row r="2591" spans="2:24" ht="18.75" customHeight="1">
      <c r="B2591" s="292"/>
      <c r="C2591" s="321" t="s">
        <v>216</v>
      </c>
      <c r="D2591" s="322">
        <f>SUBTOTAL(9,D2581:D2590)</f>
        <v>0</v>
      </c>
      <c r="E2591" s="322">
        <f t="shared" ref="E2591:O2591" si="322">SUBTOTAL(9,E2581:E2590)</f>
        <v>0</v>
      </c>
      <c r="F2591" s="322">
        <f t="shared" si="322"/>
        <v>0</v>
      </c>
      <c r="G2591" s="322">
        <f t="shared" si="322"/>
        <v>0</v>
      </c>
      <c r="H2591" s="322">
        <f t="shared" si="322"/>
        <v>0</v>
      </c>
      <c r="I2591" s="322">
        <f t="shared" si="322"/>
        <v>0</v>
      </c>
      <c r="J2591" s="322">
        <f t="shared" si="322"/>
        <v>0</v>
      </c>
      <c r="K2591" s="322">
        <f t="shared" si="322"/>
        <v>0</v>
      </c>
      <c r="L2591" s="322">
        <f t="shared" si="322"/>
        <v>0</v>
      </c>
      <c r="M2591" s="322">
        <f t="shared" si="322"/>
        <v>0</v>
      </c>
      <c r="N2591" s="322">
        <f t="shared" si="322"/>
        <v>0</v>
      </c>
      <c r="O2591" s="323">
        <f t="shared" si="322"/>
        <v>0</v>
      </c>
      <c r="P2591" s="324">
        <f t="shared" si="321"/>
        <v>0</v>
      </c>
      <c r="Q2591" s="294"/>
      <c r="R2591" s="490"/>
      <c r="S2591" s="490"/>
    </row>
    <row r="2592" spans="2:24" ht="6" customHeight="1">
      <c r="B2592" s="292"/>
      <c r="C2592" s="294"/>
      <c r="D2592" s="294"/>
      <c r="E2592" s="294"/>
      <c r="F2592" s="294"/>
      <c r="G2592" s="294"/>
      <c r="H2592" s="294"/>
      <c r="I2592" s="294"/>
      <c r="J2592" s="294"/>
      <c r="K2592" s="294"/>
      <c r="L2592" s="294"/>
      <c r="M2592" s="294"/>
      <c r="N2592" s="294"/>
      <c r="O2592" s="294"/>
      <c r="P2592" s="294"/>
      <c r="Q2592" s="294"/>
      <c r="R2592" s="325"/>
      <c r="S2592" s="325"/>
    </row>
    <row r="2593" spans="2:24" ht="18.75" customHeight="1">
      <c r="B2593" s="326"/>
      <c r="C2593" s="313" t="s">
        <v>217</v>
      </c>
      <c r="D2593" s="327"/>
      <c r="E2593" s="327"/>
      <c r="F2593" s="327"/>
      <c r="G2593" s="327"/>
      <c r="H2593" s="327"/>
      <c r="I2593" s="327"/>
      <c r="J2593" s="327"/>
      <c r="K2593" s="327"/>
      <c r="L2593" s="327"/>
      <c r="M2593" s="327"/>
      <c r="N2593" s="327"/>
      <c r="O2593" s="328"/>
      <c r="P2593" s="329">
        <f t="shared" ref="P2593:P2594" si="323">SUM(D2593:O2593)</f>
        <v>0</v>
      </c>
      <c r="Q2593" s="294"/>
      <c r="R2593" s="488"/>
      <c r="S2593" s="488"/>
    </row>
    <row r="2594" spans="2:24" ht="18.75" customHeight="1">
      <c r="B2594" s="326"/>
      <c r="C2594" s="313" t="s">
        <v>218</v>
      </c>
      <c r="D2594" s="327"/>
      <c r="E2594" s="327"/>
      <c r="F2594" s="327"/>
      <c r="G2594" s="327"/>
      <c r="H2594" s="327"/>
      <c r="I2594" s="327"/>
      <c r="J2594" s="327"/>
      <c r="K2594" s="327"/>
      <c r="L2594" s="327"/>
      <c r="M2594" s="327"/>
      <c r="N2594" s="330"/>
      <c r="O2594" s="331"/>
      <c r="P2594" s="332">
        <f t="shared" si="323"/>
        <v>0</v>
      </c>
      <c r="Q2594" s="294"/>
      <c r="R2594" s="489"/>
      <c r="S2594" s="489"/>
    </row>
    <row r="2595" spans="2:24" s="308" customFormat="1" ht="18.75" customHeight="1">
      <c r="B2595" s="301"/>
      <c r="C2595" s="333"/>
      <c r="D2595" s="334"/>
      <c r="E2595" s="334"/>
      <c r="F2595" s="334"/>
      <c r="G2595" s="334"/>
      <c r="H2595" s="334"/>
      <c r="I2595" s="334"/>
      <c r="J2595" s="334"/>
      <c r="K2595" s="334"/>
      <c r="L2595" s="334"/>
      <c r="M2595" s="334"/>
      <c r="N2595" s="491" t="s">
        <v>219</v>
      </c>
      <c r="O2595" s="491"/>
      <c r="P2595" s="335">
        <f>ROUND(IF(P2593*P2594=0,0,P2591/P2593*P2594),2)</f>
        <v>0</v>
      </c>
      <c r="Q2595" s="306"/>
      <c r="R2595" s="492"/>
      <c r="S2595" s="492"/>
      <c r="T2595" s="307"/>
    </row>
    <row r="2596" spans="2:24" ht="30" customHeight="1">
      <c r="C2596" s="294"/>
      <c r="D2596" s="294"/>
      <c r="E2596" s="294"/>
      <c r="F2596" s="294"/>
      <c r="G2596" s="294"/>
      <c r="H2596" s="294"/>
      <c r="I2596" s="294"/>
      <c r="J2596" s="294"/>
      <c r="K2596" s="294"/>
      <c r="L2596" s="294"/>
      <c r="M2596" s="294"/>
      <c r="N2596" s="294"/>
      <c r="O2596" s="294"/>
      <c r="P2596" s="294"/>
      <c r="Q2596" s="294"/>
      <c r="R2596" s="294"/>
      <c r="S2596" s="294"/>
    </row>
    <row r="2597" spans="2:24" ht="18.75" customHeight="1">
      <c r="B2597" s="292"/>
      <c r="C2597" s="293" t="s">
        <v>183</v>
      </c>
      <c r="D2597" s="495"/>
      <c r="E2597" s="495"/>
      <c r="F2597" s="495"/>
      <c r="G2597" s="495"/>
      <c r="H2597" s="495"/>
      <c r="I2597" s="495"/>
      <c r="J2597" s="294"/>
      <c r="K2597" s="294"/>
      <c r="L2597" s="295"/>
      <c r="M2597" s="294"/>
      <c r="N2597" s="294"/>
      <c r="O2597" s="294"/>
      <c r="P2597" s="296"/>
      <c r="Q2597" s="294"/>
      <c r="R2597" s="296"/>
      <c r="S2597" s="296"/>
    </row>
    <row r="2598" spans="2:24" ht="18.75" customHeight="1">
      <c r="B2598" s="292"/>
      <c r="C2598" s="297" t="s">
        <v>184</v>
      </c>
      <c r="D2598" s="488"/>
      <c r="E2598" s="488"/>
      <c r="F2598" s="488"/>
      <c r="G2598" s="488"/>
      <c r="H2598" s="488"/>
      <c r="I2598" s="488"/>
      <c r="J2598" s="294"/>
      <c r="K2598" s="291"/>
      <c r="L2598" s="291"/>
      <c r="M2598" s="291"/>
      <c r="N2598" s="291"/>
      <c r="O2598" s="291"/>
      <c r="P2598" s="291"/>
      <c r="Q2598" s="294"/>
      <c r="R2598" s="496" t="s">
        <v>185</v>
      </c>
      <c r="S2598" s="496"/>
    </row>
    <row r="2599" spans="2:24" ht="18.75" customHeight="1">
      <c r="B2599" s="292"/>
      <c r="C2599" s="297" t="s">
        <v>8</v>
      </c>
      <c r="D2599" s="488"/>
      <c r="E2599" s="488"/>
      <c r="F2599" s="488"/>
      <c r="G2599" s="488"/>
      <c r="H2599" s="488"/>
      <c r="I2599" s="488"/>
      <c r="J2599" s="294"/>
      <c r="K2599" s="291"/>
      <c r="L2599" s="291"/>
      <c r="M2599" s="291"/>
      <c r="N2599" s="291"/>
      <c r="O2599" s="291"/>
      <c r="P2599" s="291"/>
      <c r="Q2599" s="294"/>
      <c r="R2599" s="298" t="s">
        <v>189</v>
      </c>
      <c r="S2599" s="299"/>
    </row>
    <row r="2600" spans="2:24" ht="18.75" customHeight="1">
      <c r="B2600" s="292"/>
      <c r="C2600" s="300" t="s">
        <v>172</v>
      </c>
      <c r="D2600" s="488"/>
      <c r="E2600" s="488"/>
      <c r="F2600" s="488"/>
      <c r="G2600" s="488"/>
      <c r="H2600" s="488"/>
      <c r="I2600" s="488"/>
      <c r="J2600" s="294"/>
      <c r="K2600" s="291"/>
      <c r="L2600" s="291"/>
      <c r="M2600" s="291"/>
      <c r="N2600" s="291"/>
      <c r="O2600" s="291"/>
      <c r="P2600" s="291"/>
      <c r="Q2600" s="294"/>
      <c r="R2600" s="298" t="s">
        <v>191</v>
      </c>
      <c r="S2600" s="299"/>
    </row>
    <row r="2601" spans="2:24" ht="18.75" customHeight="1">
      <c r="B2601" s="292"/>
      <c r="C2601" s="300" t="s">
        <v>193</v>
      </c>
      <c r="D2601" s="493"/>
      <c r="E2601" s="493"/>
      <c r="F2601" s="493"/>
      <c r="G2601" s="493"/>
      <c r="H2601" s="493"/>
      <c r="I2601" s="493"/>
      <c r="J2601" s="294"/>
      <c r="K2601" s="294"/>
      <c r="L2601" s="295"/>
      <c r="M2601" s="294"/>
      <c r="N2601" s="294"/>
      <c r="O2601" s="294"/>
      <c r="P2601" s="296"/>
      <c r="Q2601" s="294"/>
      <c r="R2601" s="298" t="s">
        <v>221</v>
      </c>
      <c r="S2601" s="299"/>
    </row>
    <row r="2602" spans="2:24" ht="12" customHeight="1">
      <c r="B2602" s="292"/>
      <c r="C2602" s="294"/>
      <c r="D2602" s="294"/>
      <c r="E2602" s="294"/>
      <c r="F2602" s="294"/>
      <c r="G2602" s="294"/>
      <c r="H2602" s="294"/>
      <c r="I2602" s="294"/>
      <c r="J2602" s="294"/>
      <c r="K2602" s="294"/>
      <c r="L2602" s="294"/>
      <c r="M2602" s="294"/>
      <c r="N2602" s="294"/>
      <c r="O2602" s="294"/>
      <c r="P2602" s="294"/>
      <c r="Q2602" s="294"/>
      <c r="R2602" s="294"/>
      <c r="S2602" s="294"/>
    </row>
    <row r="2603" spans="2:24" s="308" customFormat="1" ht="18.75" customHeight="1">
      <c r="B2603" s="301"/>
      <c r="C2603" s="302" t="s">
        <v>187</v>
      </c>
      <c r="D2603" s="303"/>
      <c r="E2603" s="303"/>
      <c r="F2603" s="303"/>
      <c r="G2603" s="303"/>
      <c r="H2603" s="303"/>
      <c r="I2603" s="303"/>
      <c r="J2603" s="303"/>
      <c r="K2603" s="303"/>
      <c r="L2603" s="303"/>
      <c r="M2603" s="303"/>
      <c r="N2603" s="303"/>
      <c r="O2603" s="304"/>
      <c r="P2603" s="305" t="s">
        <v>188</v>
      </c>
      <c r="Q2603" s="306"/>
      <c r="R2603" s="494" t="s">
        <v>194</v>
      </c>
      <c r="S2603" s="494"/>
      <c r="T2603" s="307"/>
      <c r="V2603" s="288"/>
      <c r="W2603" s="288"/>
      <c r="X2603" s="288"/>
    </row>
    <row r="2604" spans="2:24" ht="6" customHeight="1">
      <c r="B2604" s="292"/>
      <c r="C2604" s="294"/>
      <c r="D2604" s="294"/>
      <c r="E2604" s="294"/>
      <c r="F2604" s="294"/>
      <c r="G2604" s="294"/>
      <c r="H2604" s="294"/>
      <c r="I2604" s="294"/>
      <c r="J2604" s="294"/>
      <c r="K2604" s="294"/>
      <c r="L2604" s="294"/>
      <c r="M2604" s="294"/>
      <c r="N2604" s="294"/>
      <c r="O2604" s="294"/>
      <c r="P2604" s="294"/>
      <c r="Q2604" s="294"/>
      <c r="R2604" s="294"/>
      <c r="S2604" s="294"/>
    </row>
    <row r="2605" spans="2:24" ht="18.75" customHeight="1">
      <c r="B2605" s="292"/>
      <c r="C2605" s="309" t="s">
        <v>222</v>
      </c>
      <c r="D2605" s="310"/>
      <c r="E2605" s="310"/>
      <c r="F2605" s="310"/>
      <c r="G2605" s="310"/>
      <c r="H2605" s="310"/>
      <c r="I2605" s="310"/>
      <c r="J2605" s="310"/>
      <c r="K2605" s="310"/>
      <c r="L2605" s="310"/>
      <c r="M2605" s="310"/>
      <c r="N2605" s="310"/>
      <c r="O2605" s="311"/>
      <c r="P2605" s="312">
        <f>SUM(D2605:O2605)</f>
        <v>0</v>
      </c>
      <c r="Q2605" s="294"/>
      <c r="R2605" s="488"/>
      <c r="S2605" s="488"/>
    </row>
    <row r="2606" spans="2:24" ht="18.75" customHeight="1">
      <c r="B2606" s="292"/>
      <c r="C2606" s="313" t="s">
        <v>196</v>
      </c>
      <c r="D2606" s="155"/>
      <c r="E2606" s="155"/>
      <c r="F2606" s="155"/>
      <c r="G2606" s="155"/>
      <c r="H2606" s="155"/>
      <c r="I2606" s="155"/>
      <c r="J2606" s="155"/>
      <c r="K2606" s="155"/>
      <c r="L2606" s="155"/>
      <c r="M2606" s="155"/>
      <c r="N2606" s="155"/>
      <c r="O2606" s="156"/>
      <c r="P2606" s="312">
        <f t="shared" ref="P2606:P2615" si="324">SUM(D2606:O2606)</f>
        <v>0</v>
      </c>
      <c r="Q2606" s="294"/>
      <c r="R2606" s="488"/>
      <c r="S2606" s="488"/>
    </row>
    <row r="2607" spans="2:24" ht="18.75" customHeight="1">
      <c r="B2607" s="292"/>
      <c r="C2607" s="314" t="s">
        <v>223</v>
      </c>
      <c r="D2607" s="310"/>
      <c r="E2607" s="310"/>
      <c r="F2607" s="310"/>
      <c r="G2607" s="310"/>
      <c r="H2607" s="310"/>
      <c r="I2607" s="310"/>
      <c r="J2607" s="310"/>
      <c r="K2607" s="310"/>
      <c r="L2607" s="310"/>
      <c r="M2607" s="310"/>
      <c r="N2607" s="310"/>
      <c r="O2607" s="311"/>
      <c r="P2607" s="312">
        <f t="shared" si="324"/>
        <v>0</v>
      </c>
      <c r="Q2607" s="294"/>
      <c r="R2607" s="488"/>
      <c r="S2607" s="488"/>
    </row>
    <row r="2608" spans="2:24" ht="18.75" customHeight="1">
      <c r="B2608" s="292"/>
      <c r="C2608" s="313" t="s">
        <v>206</v>
      </c>
      <c r="D2608" s="315"/>
      <c r="E2608" s="315"/>
      <c r="F2608" s="315"/>
      <c r="G2608" s="315"/>
      <c r="H2608" s="315"/>
      <c r="I2608" s="315"/>
      <c r="J2608" s="315"/>
      <c r="K2608" s="315"/>
      <c r="L2608" s="315"/>
      <c r="M2608" s="315"/>
      <c r="N2608" s="315"/>
      <c r="O2608" s="316"/>
      <c r="P2608" s="312">
        <f t="shared" si="324"/>
        <v>0</v>
      </c>
      <c r="Q2608" s="294"/>
      <c r="R2608" s="488"/>
      <c r="S2608" s="488"/>
    </row>
    <row r="2609" spans="2:20" ht="18.75" customHeight="1">
      <c r="B2609" s="292"/>
      <c r="C2609" s="313" t="s">
        <v>207</v>
      </c>
      <c r="D2609" s="315"/>
      <c r="E2609" s="315"/>
      <c r="F2609" s="315"/>
      <c r="G2609" s="315"/>
      <c r="H2609" s="315"/>
      <c r="I2609" s="315"/>
      <c r="J2609" s="315"/>
      <c r="K2609" s="315"/>
      <c r="L2609" s="315"/>
      <c r="M2609" s="315"/>
      <c r="N2609" s="315"/>
      <c r="O2609" s="316"/>
      <c r="P2609" s="312">
        <f t="shared" si="324"/>
        <v>0</v>
      </c>
      <c r="Q2609" s="294"/>
      <c r="R2609" s="488"/>
      <c r="S2609" s="488"/>
    </row>
    <row r="2610" spans="2:20" ht="18.75" customHeight="1">
      <c r="B2610" s="292"/>
      <c r="C2610" s="313" t="s">
        <v>209</v>
      </c>
      <c r="D2610" s="315"/>
      <c r="E2610" s="315"/>
      <c r="F2610" s="315"/>
      <c r="G2610" s="315"/>
      <c r="H2610" s="315"/>
      <c r="I2610" s="315"/>
      <c r="J2610" s="315"/>
      <c r="K2610" s="315"/>
      <c r="L2610" s="315"/>
      <c r="M2610" s="315"/>
      <c r="N2610" s="315"/>
      <c r="O2610" s="316"/>
      <c r="P2610" s="312">
        <f t="shared" si="324"/>
        <v>0</v>
      </c>
      <c r="Q2610" s="294"/>
      <c r="R2610" s="488"/>
      <c r="S2610" s="488"/>
    </row>
    <row r="2611" spans="2:20" ht="18.75" customHeight="1">
      <c r="B2611" s="292"/>
      <c r="C2611" s="313" t="s">
        <v>210</v>
      </c>
      <c r="D2611" s="315"/>
      <c r="E2611" s="315"/>
      <c r="F2611" s="315"/>
      <c r="G2611" s="315"/>
      <c r="H2611" s="315"/>
      <c r="I2611" s="315"/>
      <c r="J2611" s="315"/>
      <c r="K2611" s="315"/>
      <c r="L2611" s="315"/>
      <c r="M2611" s="315"/>
      <c r="N2611" s="315"/>
      <c r="O2611" s="316"/>
      <c r="P2611" s="312">
        <f t="shared" si="324"/>
        <v>0</v>
      </c>
      <c r="Q2611" s="294"/>
      <c r="R2611" s="488"/>
      <c r="S2611" s="488"/>
    </row>
    <row r="2612" spans="2:20" ht="18.75" customHeight="1">
      <c r="B2612" s="292"/>
      <c r="C2612" s="313" t="s">
        <v>211</v>
      </c>
      <c r="D2612" s="315"/>
      <c r="E2612" s="315"/>
      <c r="F2612" s="315"/>
      <c r="G2612" s="315"/>
      <c r="H2612" s="315"/>
      <c r="I2612" s="315"/>
      <c r="J2612" s="315"/>
      <c r="K2612" s="315"/>
      <c r="L2612" s="315"/>
      <c r="M2612" s="315"/>
      <c r="N2612" s="315"/>
      <c r="O2612" s="316"/>
      <c r="P2612" s="312">
        <f t="shared" si="324"/>
        <v>0</v>
      </c>
      <c r="Q2612" s="294"/>
      <c r="R2612" s="488"/>
      <c r="S2612" s="488"/>
    </row>
    <row r="2613" spans="2:20" ht="18.75" customHeight="1">
      <c r="B2613" s="292"/>
      <c r="C2613" s="313" t="s">
        <v>212</v>
      </c>
      <c r="D2613" s="315"/>
      <c r="E2613" s="315"/>
      <c r="F2613" s="315"/>
      <c r="G2613" s="315"/>
      <c r="H2613" s="315"/>
      <c r="I2613" s="315"/>
      <c r="J2613" s="315"/>
      <c r="K2613" s="315"/>
      <c r="L2613" s="315"/>
      <c r="M2613" s="315"/>
      <c r="N2613" s="315"/>
      <c r="O2613" s="316"/>
      <c r="P2613" s="312">
        <f t="shared" si="324"/>
        <v>0</v>
      </c>
      <c r="Q2613" s="294"/>
      <c r="R2613" s="488"/>
      <c r="S2613" s="488"/>
    </row>
    <row r="2614" spans="2:20" ht="18.75" customHeight="1">
      <c r="B2614" s="292"/>
      <c r="C2614" s="317" t="s">
        <v>224</v>
      </c>
      <c r="D2614" s="318"/>
      <c r="E2614" s="318"/>
      <c r="F2614" s="318"/>
      <c r="G2614" s="318"/>
      <c r="H2614" s="318"/>
      <c r="I2614" s="318"/>
      <c r="J2614" s="318"/>
      <c r="K2614" s="318"/>
      <c r="L2614" s="318"/>
      <c r="M2614" s="318"/>
      <c r="N2614" s="318"/>
      <c r="O2614" s="319"/>
      <c r="P2614" s="320">
        <f t="shared" si="324"/>
        <v>0</v>
      </c>
      <c r="Q2614" s="294"/>
      <c r="R2614" s="489"/>
      <c r="S2614" s="489"/>
    </row>
    <row r="2615" spans="2:20" ht="18.75" customHeight="1">
      <c r="B2615" s="292"/>
      <c r="C2615" s="321" t="s">
        <v>216</v>
      </c>
      <c r="D2615" s="322">
        <f>SUBTOTAL(9,D2605:D2614)</f>
        <v>0</v>
      </c>
      <c r="E2615" s="322">
        <f t="shared" ref="E2615:O2615" si="325">SUBTOTAL(9,E2605:E2614)</f>
        <v>0</v>
      </c>
      <c r="F2615" s="322">
        <f t="shared" si="325"/>
        <v>0</v>
      </c>
      <c r="G2615" s="322">
        <f t="shared" si="325"/>
        <v>0</v>
      </c>
      <c r="H2615" s="322">
        <f t="shared" si="325"/>
        <v>0</v>
      </c>
      <c r="I2615" s="322">
        <f t="shared" si="325"/>
        <v>0</v>
      </c>
      <c r="J2615" s="322">
        <f t="shared" si="325"/>
        <v>0</v>
      </c>
      <c r="K2615" s="322">
        <f t="shared" si="325"/>
        <v>0</v>
      </c>
      <c r="L2615" s="322">
        <f t="shared" si="325"/>
        <v>0</v>
      </c>
      <c r="M2615" s="322">
        <f t="shared" si="325"/>
        <v>0</v>
      </c>
      <c r="N2615" s="322">
        <f t="shared" si="325"/>
        <v>0</v>
      </c>
      <c r="O2615" s="323">
        <f t="shared" si="325"/>
        <v>0</v>
      </c>
      <c r="P2615" s="324">
        <f t="shared" si="324"/>
        <v>0</v>
      </c>
      <c r="Q2615" s="294"/>
      <c r="R2615" s="490"/>
      <c r="S2615" s="490"/>
    </row>
    <row r="2616" spans="2:20" ht="6" customHeight="1">
      <c r="B2616" s="292"/>
      <c r="C2616" s="294"/>
      <c r="D2616" s="294"/>
      <c r="E2616" s="294"/>
      <c r="F2616" s="294"/>
      <c r="G2616" s="294"/>
      <c r="H2616" s="294"/>
      <c r="I2616" s="294"/>
      <c r="J2616" s="294"/>
      <c r="K2616" s="294"/>
      <c r="L2616" s="294"/>
      <c r="M2616" s="294"/>
      <c r="N2616" s="294"/>
      <c r="O2616" s="294"/>
      <c r="P2616" s="294"/>
      <c r="Q2616" s="294"/>
      <c r="R2616" s="325"/>
      <c r="S2616" s="325"/>
    </row>
    <row r="2617" spans="2:20" ht="18.75" customHeight="1">
      <c r="B2617" s="326"/>
      <c r="C2617" s="313" t="s">
        <v>217</v>
      </c>
      <c r="D2617" s="327"/>
      <c r="E2617" s="327"/>
      <c r="F2617" s="327"/>
      <c r="G2617" s="327"/>
      <c r="H2617" s="327"/>
      <c r="I2617" s="327"/>
      <c r="J2617" s="327"/>
      <c r="K2617" s="327"/>
      <c r="L2617" s="327"/>
      <c r="M2617" s="327"/>
      <c r="N2617" s="327"/>
      <c r="O2617" s="328"/>
      <c r="P2617" s="329">
        <f t="shared" ref="P2617:P2618" si="326">SUM(D2617:O2617)</f>
        <v>0</v>
      </c>
      <c r="Q2617" s="294"/>
      <c r="R2617" s="488"/>
      <c r="S2617" s="488"/>
    </row>
    <row r="2618" spans="2:20" ht="18.75" customHeight="1">
      <c r="B2618" s="326"/>
      <c r="C2618" s="313" t="s">
        <v>218</v>
      </c>
      <c r="D2618" s="327"/>
      <c r="E2618" s="327"/>
      <c r="F2618" s="327"/>
      <c r="G2618" s="327"/>
      <c r="H2618" s="327"/>
      <c r="I2618" s="327"/>
      <c r="J2618" s="327"/>
      <c r="K2618" s="327"/>
      <c r="L2618" s="327"/>
      <c r="M2618" s="327"/>
      <c r="N2618" s="330"/>
      <c r="O2618" s="331"/>
      <c r="P2618" s="332">
        <f t="shared" si="326"/>
        <v>0</v>
      </c>
      <c r="Q2618" s="294"/>
      <c r="R2618" s="489"/>
      <c r="S2618" s="489"/>
    </row>
    <row r="2619" spans="2:20" s="308" customFormat="1" ht="18.75" customHeight="1">
      <c r="B2619" s="301"/>
      <c r="C2619" s="333"/>
      <c r="D2619" s="334"/>
      <c r="E2619" s="334"/>
      <c r="F2619" s="334"/>
      <c r="G2619" s="334"/>
      <c r="H2619" s="334"/>
      <c r="I2619" s="334"/>
      <c r="J2619" s="334"/>
      <c r="K2619" s="334"/>
      <c r="L2619" s="334"/>
      <c r="M2619" s="334"/>
      <c r="N2619" s="491" t="s">
        <v>219</v>
      </c>
      <c r="O2619" s="491"/>
      <c r="P2619" s="335">
        <f>ROUND(IF(P2617*P2618=0,0,P2615/P2617*P2618),2)</f>
        <v>0</v>
      </c>
      <c r="Q2619" s="306"/>
      <c r="R2619" s="492"/>
      <c r="S2619" s="492"/>
      <c r="T2619" s="307"/>
    </row>
    <row r="2620" spans="2:20" ht="30" customHeight="1">
      <c r="C2620" s="294"/>
      <c r="D2620" s="294"/>
      <c r="E2620" s="294"/>
      <c r="F2620" s="294"/>
      <c r="G2620" s="294"/>
      <c r="H2620" s="294"/>
      <c r="I2620" s="294"/>
      <c r="J2620" s="294"/>
      <c r="K2620" s="294"/>
      <c r="L2620" s="294"/>
      <c r="M2620" s="294"/>
      <c r="N2620" s="294"/>
      <c r="O2620" s="294"/>
      <c r="P2620" s="294"/>
      <c r="Q2620" s="294"/>
      <c r="R2620" s="294"/>
      <c r="S2620" s="294"/>
    </row>
    <row r="2621" spans="2:20" ht="18.75" customHeight="1">
      <c r="B2621" s="292"/>
      <c r="C2621" s="293" t="s">
        <v>183</v>
      </c>
      <c r="D2621" s="495"/>
      <c r="E2621" s="495"/>
      <c r="F2621" s="495"/>
      <c r="G2621" s="495"/>
      <c r="H2621" s="495"/>
      <c r="I2621" s="495"/>
      <c r="J2621" s="294"/>
      <c r="K2621" s="294"/>
      <c r="L2621" s="295"/>
      <c r="M2621" s="294"/>
      <c r="N2621" s="294"/>
      <c r="O2621" s="294"/>
      <c r="P2621" s="296"/>
      <c r="Q2621" s="294"/>
      <c r="R2621" s="296"/>
      <c r="S2621" s="296"/>
    </row>
    <row r="2622" spans="2:20" ht="18.75" customHeight="1">
      <c r="B2622" s="292"/>
      <c r="C2622" s="297" t="s">
        <v>184</v>
      </c>
      <c r="D2622" s="488"/>
      <c r="E2622" s="488"/>
      <c r="F2622" s="488"/>
      <c r="G2622" s="488"/>
      <c r="H2622" s="488"/>
      <c r="I2622" s="488"/>
      <c r="J2622" s="294"/>
      <c r="K2622" s="291"/>
      <c r="L2622" s="291"/>
      <c r="M2622" s="291"/>
      <c r="N2622" s="291"/>
      <c r="O2622" s="291"/>
      <c r="P2622" s="291"/>
      <c r="Q2622" s="294"/>
      <c r="R2622" s="496" t="s">
        <v>185</v>
      </c>
      <c r="S2622" s="496"/>
    </row>
    <row r="2623" spans="2:20" ht="18.75" customHeight="1">
      <c r="B2623" s="292"/>
      <c r="C2623" s="297" t="s">
        <v>8</v>
      </c>
      <c r="D2623" s="488"/>
      <c r="E2623" s="488"/>
      <c r="F2623" s="488"/>
      <c r="G2623" s="488"/>
      <c r="H2623" s="488"/>
      <c r="I2623" s="488"/>
      <c r="J2623" s="294"/>
      <c r="K2623" s="291"/>
      <c r="L2623" s="291"/>
      <c r="M2623" s="291"/>
      <c r="N2623" s="291"/>
      <c r="O2623" s="291"/>
      <c r="P2623" s="291"/>
      <c r="Q2623" s="294"/>
      <c r="R2623" s="298" t="s">
        <v>189</v>
      </c>
      <c r="S2623" s="299"/>
    </row>
    <row r="2624" spans="2:20" ht="18.75" customHeight="1">
      <c r="B2624" s="292"/>
      <c r="C2624" s="300" t="s">
        <v>172</v>
      </c>
      <c r="D2624" s="488"/>
      <c r="E2624" s="488"/>
      <c r="F2624" s="488"/>
      <c r="G2624" s="488"/>
      <c r="H2624" s="488"/>
      <c r="I2624" s="488"/>
      <c r="J2624" s="294"/>
      <c r="K2624" s="291"/>
      <c r="L2624" s="291"/>
      <c r="M2624" s="291"/>
      <c r="N2624" s="291"/>
      <c r="O2624" s="291"/>
      <c r="P2624" s="291"/>
      <c r="Q2624" s="294"/>
      <c r="R2624" s="298" t="s">
        <v>191</v>
      </c>
      <c r="S2624" s="299"/>
    </row>
    <row r="2625" spans="2:24" ht="18.75" customHeight="1">
      <c r="B2625" s="292"/>
      <c r="C2625" s="300" t="s">
        <v>193</v>
      </c>
      <c r="D2625" s="493"/>
      <c r="E2625" s="493"/>
      <c r="F2625" s="493"/>
      <c r="G2625" s="493"/>
      <c r="H2625" s="493"/>
      <c r="I2625" s="493"/>
      <c r="J2625" s="294"/>
      <c r="K2625" s="294"/>
      <c r="L2625" s="295"/>
      <c r="M2625" s="294"/>
      <c r="N2625" s="294"/>
      <c r="O2625" s="294"/>
      <c r="P2625" s="296"/>
      <c r="Q2625" s="294"/>
      <c r="R2625" s="298" t="s">
        <v>221</v>
      </c>
      <c r="S2625" s="299"/>
    </row>
    <row r="2626" spans="2:24" ht="12" customHeight="1">
      <c r="B2626" s="292"/>
      <c r="C2626" s="294"/>
      <c r="D2626" s="294"/>
      <c r="E2626" s="294"/>
      <c r="F2626" s="294"/>
      <c r="G2626" s="294"/>
      <c r="H2626" s="294"/>
      <c r="I2626" s="294"/>
      <c r="J2626" s="294"/>
      <c r="K2626" s="294"/>
      <c r="L2626" s="294"/>
      <c r="M2626" s="294"/>
      <c r="N2626" s="294"/>
      <c r="O2626" s="294"/>
      <c r="P2626" s="294"/>
      <c r="Q2626" s="294"/>
      <c r="R2626" s="294"/>
      <c r="S2626" s="294"/>
    </row>
    <row r="2627" spans="2:24" s="308" customFormat="1" ht="18.75" customHeight="1">
      <c r="B2627" s="301"/>
      <c r="C2627" s="302" t="s">
        <v>187</v>
      </c>
      <c r="D2627" s="303"/>
      <c r="E2627" s="303"/>
      <c r="F2627" s="303"/>
      <c r="G2627" s="303"/>
      <c r="H2627" s="303"/>
      <c r="I2627" s="303"/>
      <c r="J2627" s="303"/>
      <c r="K2627" s="303"/>
      <c r="L2627" s="303"/>
      <c r="M2627" s="303"/>
      <c r="N2627" s="303"/>
      <c r="O2627" s="304"/>
      <c r="P2627" s="305" t="s">
        <v>188</v>
      </c>
      <c r="Q2627" s="306"/>
      <c r="R2627" s="494" t="s">
        <v>194</v>
      </c>
      <c r="S2627" s="494"/>
      <c r="T2627" s="307"/>
      <c r="V2627" s="288"/>
      <c r="W2627" s="288"/>
      <c r="X2627" s="288"/>
    </row>
    <row r="2628" spans="2:24" ht="6" customHeight="1">
      <c r="B2628" s="292"/>
      <c r="C2628" s="294"/>
      <c r="D2628" s="294"/>
      <c r="E2628" s="294"/>
      <c r="F2628" s="294"/>
      <c r="G2628" s="294"/>
      <c r="H2628" s="294"/>
      <c r="I2628" s="294"/>
      <c r="J2628" s="294"/>
      <c r="K2628" s="294"/>
      <c r="L2628" s="294"/>
      <c r="M2628" s="294"/>
      <c r="N2628" s="294"/>
      <c r="O2628" s="294"/>
      <c r="P2628" s="294"/>
      <c r="Q2628" s="294"/>
      <c r="R2628" s="294"/>
      <c r="S2628" s="294"/>
    </row>
    <row r="2629" spans="2:24" ht="18.75" customHeight="1">
      <c r="B2629" s="292"/>
      <c r="C2629" s="309" t="s">
        <v>222</v>
      </c>
      <c r="D2629" s="310"/>
      <c r="E2629" s="310"/>
      <c r="F2629" s="310"/>
      <c r="G2629" s="310"/>
      <c r="H2629" s="310"/>
      <c r="I2629" s="310"/>
      <c r="J2629" s="310"/>
      <c r="K2629" s="310"/>
      <c r="L2629" s="310"/>
      <c r="M2629" s="310"/>
      <c r="N2629" s="310"/>
      <c r="O2629" s="311"/>
      <c r="P2629" s="312">
        <f>SUM(D2629:O2629)</f>
        <v>0</v>
      </c>
      <c r="Q2629" s="294"/>
      <c r="R2629" s="488"/>
      <c r="S2629" s="488"/>
    </row>
    <row r="2630" spans="2:24" ht="18.75" customHeight="1">
      <c r="B2630" s="292"/>
      <c r="C2630" s="313" t="s">
        <v>196</v>
      </c>
      <c r="D2630" s="155"/>
      <c r="E2630" s="155"/>
      <c r="F2630" s="155"/>
      <c r="G2630" s="155"/>
      <c r="H2630" s="155"/>
      <c r="I2630" s="155"/>
      <c r="J2630" s="155"/>
      <c r="K2630" s="155"/>
      <c r="L2630" s="155"/>
      <c r="M2630" s="155"/>
      <c r="N2630" s="155"/>
      <c r="O2630" s="156"/>
      <c r="P2630" s="312">
        <f t="shared" ref="P2630:P2639" si="327">SUM(D2630:O2630)</f>
        <v>0</v>
      </c>
      <c r="Q2630" s="294"/>
      <c r="R2630" s="488"/>
      <c r="S2630" s="488"/>
    </row>
    <row r="2631" spans="2:24" ht="18.75" customHeight="1">
      <c r="B2631" s="292"/>
      <c r="C2631" s="314" t="s">
        <v>223</v>
      </c>
      <c r="D2631" s="310"/>
      <c r="E2631" s="310"/>
      <c r="F2631" s="310"/>
      <c r="G2631" s="310"/>
      <c r="H2631" s="310"/>
      <c r="I2631" s="310"/>
      <c r="J2631" s="310"/>
      <c r="K2631" s="310"/>
      <c r="L2631" s="310"/>
      <c r="M2631" s="310"/>
      <c r="N2631" s="310"/>
      <c r="O2631" s="311"/>
      <c r="P2631" s="312">
        <f t="shared" si="327"/>
        <v>0</v>
      </c>
      <c r="Q2631" s="294"/>
      <c r="R2631" s="488"/>
      <c r="S2631" s="488"/>
    </row>
    <row r="2632" spans="2:24" ht="18.75" customHeight="1">
      <c r="B2632" s="292"/>
      <c r="C2632" s="313" t="s">
        <v>206</v>
      </c>
      <c r="D2632" s="315"/>
      <c r="E2632" s="315"/>
      <c r="F2632" s="315"/>
      <c r="G2632" s="315"/>
      <c r="H2632" s="315"/>
      <c r="I2632" s="315"/>
      <c r="J2632" s="315"/>
      <c r="K2632" s="315"/>
      <c r="L2632" s="315"/>
      <c r="M2632" s="315"/>
      <c r="N2632" s="315"/>
      <c r="O2632" s="316"/>
      <c r="P2632" s="312">
        <f t="shared" si="327"/>
        <v>0</v>
      </c>
      <c r="Q2632" s="294"/>
      <c r="R2632" s="488"/>
      <c r="S2632" s="488"/>
    </row>
    <row r="2633" spans="2:24" ht="18.75" customHeight="1">
      <c r="B2633" s="292"/>
      <c r="C2633" s="313" t="s">
        <v>207</v>
      </c>
      <c r="D2633" s="315"/>
      <c r="E2633" s="315"/>
      <c r="F2633" s="315"/>
      <c r="G2633" s="315"/>
      <c r="H2633" s="315"/>
      <c r="I2633" s="315"/>
      <c r="J2633" s="315"/>
      <c r="K2633" s="315"/>
      <c r="L2633" s="315"/>
      <c r="M2633" s="315"/>
      <c r="N2633" s="315"/>
      <c r="O2633" s="316"/>
      <c r="P2633" s="312">
        <f t="shared" si="327"/>
        <v>0</v>
      </c>
      <c r="Q2633" s="294"/>
      <c r="R2633" s="488"/>
      <c r="S2633" s="488"/>
    </row>
    <row r="2634" spans="2:24" ht="18.75" customHeight="1">
      <c r="B2634" s="292"/>
      <c r="C2634" s="313" t="s">
        <v>209</v>
      </c>
      <c r="D2634" s="315"/>
      <c r="E2634" s="315"/>
      <c r="F2634" s="315"/>
      <c r="G2634" s="315"/>
      <c r="H2634" s="315"/>
      <c r="I2634" s="315"/>
      <c r="J2634" s="315"/>
      <c r="K2634" s="315"/>
      <c r="L2634" s="315"/>
      <c r="M2634" s="315"/>
      <c r="N2634" s="315"/>
      <c r="O2634" s="316"/>
      <c r="P2634" s="312">
        <f t="shared" si="327"/>
        <v>0</v>
      </c>
      <c r="Q2634" s="294"/>
      <c r="R2634" s="488"/>
      <c r="S2634" s="488"/>
    </row>
    <row r="2635" spans="2:24" ht="18.75" customHeight="1">
      <c r="B2635" s="292"/>
      <c r="C2635" s="313" t="s">
        <v>210</v>
      </c>
      <c r="D2635" s="315"/>
      <c r="E2635" s="315"/>
      <c r="F2635" s="315"/>
      <c r="G2635" s="315"/>
      <c r="H2635" s="315"/>
      <c r="I2635" s="315"/>
      <c r="J2635" s="315"/>
      <c r="K2635" s="315"/>
      <c r="L2635" s="315"/>
      <c r="M2635" s="315"/>
      <c r="N2635" s="315"/>
      <c r="O2635" s="316"/>
      <c r="P2635" s="312">
        <f t="shared" si="327"/>
        <v>0</v>
      </c>
      <c r="Q2635" s="294"/>
      <c r="R2635" s="488"/>
      <c r="S2635" s="488"/>
    </row>
    <row r="2636" spans="2:24" ht="18.75" customHeight="1">
      <c r="B2636" s="292"/>
      <c r="C2636" s="313" t="s">
        <v>211</v>
      </c>
      <c r="D2636" s="315"/>
      <c r="E2636" s="315"/>
      <c r="F2636" s="315"/>
      <c r="G2636" s="315"/>
      <c r="H2636" s="315"/>
      <c r="I2636" s="315"/>
      <c r="J2636" s="315"/>
      <c r="K2636" s="315"/>
      <c r="L2636" s="315"/>
      <c r="M2636" s="315"/>
      <c r="N2636" s="315"/>
      <c r="O2636" s="316"/>
      <c r="P2636" s="312">
        <f t="shared" si="327"/>
        <v>0</v>
      </c>
      <c r="Q2636" s="294"/>
      <c r="R2636" s="488"/>
      <c r="S2636" s="488"/>
    </row>
    <row r="2637" spans="2:24" ht="18.75" customHeight="1">
      <c r="B2637" s="292"/>
      <c r="C2637" s="313" t="s">
        <v>212</v>
      </c>
      <c r="D2637" s="315"/>
      <c r="E2637" s="315"/>
      <c r="F2637" s="315"/>
      <c r="G2637" s="315"/>
      <c r="H2637" s="315"/>
      <c r="I2637" s="315"/>
      <c r="J2637" s="315"/>
      <c r="K2637" s="315"/>
      <c r="L2637" s="315"/>
      <c r="M2637" s="315"/>
      <c r="N2637" s="315"/>
      <c r="O2637" s="316"/>
      <c r="P2637" s="312">
        <f t="shared" si="327"/>
        <v>0</v>
      </c>
      <c r="Q2637" s="294"/>
      <c r="R2637" s="488"/>
      <c r="S2637" s="488"/>
    </row>
    <row r="2638" spans="2:24" ht="18.75" customHeight="1">
      <c r="B2638" s="292"/>
      <c r="C2638" s="317" t="s">
        <v>224</v>
      </c>
      <c r="D2638" s="318"/>
      <c r="E2638" s="318"/>
      <c r="F2638" s="318"/>
      <c r="G2638" s="318"/>
      <c r="H2638" s="318"/>
      <c r="I2638" s="318"/>
      <c r="J2638" s="318"/>
      <c r="K2638" s="318"/>
      <c r="L2638" s="318"/>
      <c r="M2638" s="318"/>
      <c r="N2638" s="318"/>
      <c r="O2638" s="319"/>
      <c r="P2638" s="320">
        <f t="shared" si="327"/>
        <v>0</v>
      </c>
      <c r="Q2638" s="294"/>
      <c r="R2638" s="489"/>
      <c r="S2638" s="489"/>
    </row>
    <row r="2639" spans="2:24" ht="18.75" customHeight="1">
      <c r="B2639" s="292"/>
      <c r="C2639" s="321" t="s">
        <v>216</v>
      </c>
      <c r="D2639" s="322">
        <f>SUBTOTAL(9,D2629:D2638)</f>
        <v>0</v>
      </c>
      <c r="E2639" s="322">
        <f t="shared" ref="E2639:O2639" si="328">SUBTOTAL(9,E2629:E2638)</f>
        <v>0</v>
      </c>
      <c r="F2639" s="322">
        <f t="shared" si="328"/>
        <v>0</v>
      </c>
      <c r="G2639" s="322">
        <f t="shared" si="328"/>
        <v>0</v>
      </c>
      <c r="H2639" s="322">
        <f t="shared" si="328"/>
        <v>0</v>
      </c>
      <c r="I2639" s="322">
        <f t="shared" si="328"/>
        <v>0</v>
      </c>
      <c r="J2639" s="322">
        <f t="shared" si="328"/>
        <v>0</v>
      </c>
      <c r="K2639" s="322">
        <f t="shared" si="328"/>
        <v>0</v>
      </c>
      <c r="L2639" s="322">
        <f t="shared" si="328"/>
        <v>0</v>
      </c>
      <c r="M2639" s="322">
        <f t="shared" si="328"/>
        <v>0</v>
      </c>
      <c r="N2639" s="322">
        <f t="shared" si="328"/>
        <v>0</v>
      </c>
      <c r="O2639" s="323">
        <f t="shared" si="328"/>
        <v>0</v>
      </c>
      <c r="P2639" s="324">
        <f t="shared" si="327"/>
        <v>0</v>
      </c>
      <c r="Q2639" s="294"/>
      <c r="R2639" s="490"/>
      <c r="S2639" s="490"/>
    </row>
    <row r="2640" spans="2:24" ht="6" customHeight="1">
      <c r="B2640" s="292"/>
      <c r="C2640" s="294"/>
      <c r="D2640" s="294"/>
      <c r="E2640" s="294"/>
      <c r="F2640" s="294"/>
      <c r="G2640" s="294"/>
      <c r="H2640" s="294"/>
      <c r="I2640" s="294"/>
      <c r="J2640" s="294"/>
      <c r="K2640" s="294"/>
      <c r="L2640" s="294"/>
      <c r="M2640" s="294"/>
      <c r="N2640" s="294"/>
      <c r="O2640" s="294"/>
      <c r="P2640" s="294"/>
      <c r="Q2640" s="294"/>
      <c r="R2640" s="325"/>
      <c r="S2640" s="325"/>
    </row>
    <row r="2641" spans="2:24" ht="18.75" customHeight="1">
      <c r="B2641" s="326"/>
      <c r="C2641" s="313" t="s">
        <v>217</v>
      </c>
      <c r="D2641" s="327"/>
      <c r="E2641" s="327"/>
      <c r="F2641" s="327"/>
      <c r="G2641" s="327"/>
      <c r="H2641" s="327"/>
      <c r="I2641" s="327"/>
      <c r="J2641" s="327"/>
      <c r="K2641" s="327"/>
      <c r="L2641" s="327"/>
      <c r="M2641" s="327"/>
      <c r="N2641" s="327"/>
      <c r="O2641" s="328"/>
      <c r="P2641" s="329">
        <f t="shared" ref="P2641:P2642" si="329">SUM(D2641:O2641)</f>
        <v>0</v>
      </c>
      <c r="Q2641" s="294"/>
      <c r="R2641" s="488"/>
      <c r="S2641" s="488"/>
    </row>
    <row r="2642" spans="2:24" ht="18.75" customHeight="1">
      <c r="B2642" s="326"/>
      <c r="C2642" s="313" t="s">
        <v>218</v>
      </c>
      <c r="D2642" s="327"/>
      <c r="E2642" s="327"/>
      <c r="F2642" s="327"/>
      <c r="G2642" s="327"/>
      <c r="H2642" s="327"/>
      <c r="I2642" s="327"/>
      <c r="J2642" s="327"/>
      <c r="K2642" s="327"/>
      <c r="L2642" s="327"/>
      <c r="M2642" s="327"/>
      <c r="N2642" s="330"/>
      <c r="O2642" s="331"/>
      <c r="P2642" s="332">
        <f t="shared" si="329"/>
        <v>0</v>
      </c>
      <c r="Q2642" s="294"/>
      <c r="R2642" s="489"/>
      <c r="S2642" s="489"/>
    </row>
    <row r="2643" spans="2:24" s="308" customFormat="1" ht="18.75" customHeight="1">
      <c r="B2643" s="301"/>
      <c r="C2643" s="333"/>
      <c r="D2643" s="334"/>
      <c r="E2643" s="334"/>
      <c r="F2643" s="334"/>
      <c r="G2643" s="334"/>
      <c r="H2643" s="334"/>
      <c r="I2643" s="334"/>
      <c r="J2643" s="334"/>
      <c r="K2643" s="334"/>
      <c r="L2643" s="334"/>
      <c r="M2643" s="334"/>
      <c r="N2643" s="491" t="s">
        <v>219</v>
      </c>
      <c r="O2643" s="491"/>
      <c r="P2643" s="335">
        <f>ROUND(IF(P2641*P2642=0,0,P2639/P2641*P2642),2)</f>
        <v>0</v>
      </c>
      <c r="Q2643" s="306"/>
      <c r="R2643" s="492"/>
      <c r="S2643" s="492"/>
      <c r="T2643" s="307"/>
    </row>
    <row r="2644" spans="2:24" ht="30" customHeight="1">
      <c r="C2644" s="294"/>
      <c r="D2644" s="294"/>
      <c r="E2644" s="294"/>
      <c r="F2644" s="294"/>
      <c r="G2644" s="294"/>
      <c r="H2644" s="294"/>
      <c r="I2644" s="294"/>
      <c r="J2644" s="294"/>
      <c r="K2644" s="294"/>
      <c r="L2644" s="294"/>
      <c r="M2644" s="294"/>
      <c r="N2644" s="294"/>
      <c r="O2644" s="294"/>
      <c r="P2644" s="294"/>
      <c r="Q2644" s="294"/>
      <c r="R2644" s="294"/>
      <c r="S2644" s="294"/>
    </row>
    <row r="2645" spans="2:24" ht="18.75" customHeight="1">
      <c r="B2645" s="292"/>
      <c r="C2645" s="293" t="s">
        <v>183</v>
      </c>
      <c r="D2645" s="495"/>
      <c r="E2645" s="495"/>
      <c r="F2645" s="495"/>
      <c r="G2645" s="495"/>
      <c r="H2645" s="495"/>
      <c r="I2645" s="495"/>
      <c r="J2645" s="294"/>
      <c r="K2645" s="294"/>
      <c r="L2645" s="295"/>
      <c r="M2645" s="294"/>
      <c r="N2645" s="294"/>
      <c r="O2645" s="294"/>
      <c r="P2645" s="296"/>
      <c r="Q2645" s="294"/>
      <c r="R2645" s="296"/>
      <c r="S2645" s="296"/>
    </row>
    <row r="2646" spans="2:24" ht="18.75" customHeight="1">
      <c r="B2646" s="292"/>
      <c r="C2646" s="297" t="s">
        <v>184</v>
      </c>
      <c r="D2646" s="488"/>
      <c r="E2646" s="488"/>
      <c r="F2646" s="488"/>
      <c r="G2646" s="488"/>
      <c r="H2646" s="488"/>
      <c r="I2646" s="488"/>
      <c r="J2646" s="294"/>
      <c r="K2646" s="291"/>
      <c r="L2646" s="291"/>
      <c r="M2646" s="291"/>
      <c r="N2646" s="291"/>
      <c r="O2646" s="291"/>
      <c r="P2646" s="291"/>
      <c r="Q2646" s="294"/>
      <c r="R2646" s="496" t="s">
        <v>185</v>
      </c>
      <c r="S2646" s="496"/>
    </row>
    <row r="2647" spans="2:24" ht="18.75" customHeight="1">
      <c r="B2647" s="292"/>
      <c r="C2647" s="297" t="s">
        <v>8</v>
      </c>
      <c r="D2647" s="488"/>
      <c r="E2647" s="488"/>
      <c r="F2647" s="488"/>
      <c r="G2647" s="488"/>
      <c r="H2647" s="488"/>
      <c r="I2647" s="488"/>
      <c r="J2647" s="294"/>
      <c r="K2647" s="291"/>
      <c r="L2647" s="291"/>
      <c r="M2647" s="291"/>
      <c r="N2647" s="291"/>
      <c r="O2647" s="291"/>
      <c r="P2647" s="291"/>
      <c r="Q2647" s="294"/>
      <c r="R2647" s="298" t="s">
        <v>189</v>
      </c>
      <c r="S2647" s="299"/>
    </row>
    <row r="2648" spans="2:24" ht="18.75" customHeight="1">
      <c r="B2648" s="292"/>
      <c r="C2648" s="300" t="s">
        <v>172</v>
      </c>
      <c r="D2648" s="488"/>
      <c r="E2648" s="488"/>
      <c r="F2648" s="488"/>
      <c r="G2648" s="488"/>
      <c r="H2648" s="488"/>
      <c r="I2648" s="488"/>
      <c r="J2648" s="294"/>
      <c r="K2648" s="291"/>
      <c r="L2648" s="291"/>
      <c r="M2648" s="291"/>
      <c r="N2648" s="291"/>
      <c r="O2648" s="291"/>
      <c r="P2648" s="291"/>
      <c r="Q2648" s="294"/>
      <c r="R2648" s="298" t="s">
        <v>191</v>
      </c>
      <c r="S2648" s="299"/>
    </row>
    <row r="2649" spans="2:24" ht="18.75" customHeight="1">
      <c r="B2649" s="292"/>
      <c r="C2649" s="300" t="s">
        <v>193</v>
      </c>
      <c r="D2649" s="493"/>
      <c r="E2649" s="493"/>
      <c r="F2649" s="493"/>
      <c r="G2649" s="493"/>
      <c r="H2649" s="493"/>
      <c r="I2649" s="493"/>
      <c r="J2649" s="294"/>
      <c r="K2649" s="294"/>
      <c r="L2649" s="295"/>
      <c r="M2649" s="294"/>
      <c r="N2649" s="294"/>
      <c r="O2649" s="294"/>
      <c r="P2649" s="296"/>
      <c r="Q2649" s="294"/>
      <c r="R2649" s="298" t="s">
        <v>221</v>
      </c>
      <c r="S2649" s="299"/>
    </row>
    <row r="2650" spans="2:24" ht="12" customHeight="1">
      <c r="B2650" s="292"/>
      <c r="C2650" s="294"/>
      <c r="D2650" s="294"/>
      <c r="E2650" s="294"/>
      <c r="F2650" s="294"/>
      <c r="G2650" s="294"/>
      <c r="H2650" s="294"/>
      <c r="I2650" s="294"/>
      <c r="J2650" s="294"/>
      <c r="K2650" s="294"/>
      <c r="L2650" s="294"/>
      <c r="M2650" s="294"/>
      <c r="N2650" s="294"/>
      <c r="O2650" s="294"/>
      <c r="P2650" s="294"/>
      <c r="Q2650" s="294"/>
      <c r="R2650" s="294"/>
      <c r="S2650" s="294"/>
    </row>
    <row r="2651" spans="2:24" s="308" customFormat="1" ht="18.75" customHeight="1">
      <c r="B2651" s="301"/>
      <c r="C2651" s="302" t="s">
        <v>187</v>
      </c>
      <c r="D2651" s="303"/>
      <c r="E2651" s="303"/>
      <c r="F2651" s="303"/>
      <c r="G2651" s="303"/>
      <c r="H2651" s="303"/>
      <c r="I2651" s="303"/>
      <c r="J2651" s="303"/>
      <c r="K2651" s="303"/>
      <c r="L2651" s="303"/>
      <c r="M2651" s="303"/>
      <c r="N2651" s="303"/>
      <c r="O2651" s="304"/>
      <c r="P2651" s="305" t="s">
        <v>188</v>
      </c>
      <c r="Q2651" s="306"/>
      <c r="R2651" s="494" t="s">
        <v>194</v>
      </c>
      <c r="S2651" s="494"/>
      <c r="T2651" s="307"/>
      <c r="V2651" s="288"/>
      <c r="W2651" s="288"/>
      <c r="X2651" s="288"/>
    </row>
    <row r="2652" spans="2:24" ht="6" customHeight="1">
      <c r="B2652" s="292"/>
      <c r="C2652" s="294"/>
      <c r="D2652" s="294"/>
      <c r="E2652" s="294"/>
      <c r="F2652" s="294"/>
      <c r="G2652" s="294"/>
      <c r="H2652" s="294"/>
      <c r="I2652" s="294"/>
      <c r="J2652" s="294"/>
      <c r="K2652" s="294"/>
      <c r="L2652" s="294"/>
      <c r="M2652" s="294"/>
      <c r="N2652" s="294"/>
      <c r="O2652" s="294"/>
      <c r="P2652" s="294"/>
      <c r="Q2652" s="294"/>
      <c r="R2652" s="294"/>
      <c r="S2652" s="294"/>
    </row>
    <row r="2653" spans="2:24" ht="18.75" customHeight="1">
      <c r="B2653" s="292"/>
      <c r="C2653" s="309" t="s">
        <v>222</v>
      </c>
      <c r="D2653" s="310"/>
      <c r="E2653" s="310"/>
      <c r="F2653" s="310"/>
      <c r="G2653" s="310"/>
      <c r="H2653" s="310"/>
      <c r="I2653" s="310"/>
      <c r="J2653" s="310"/>
      <c r="K2653" s="310"/>
      <c r="L2653" s="310"/>
      <c r="M2653" s="310"/>
      <c r="N2653" s="310"/>
      <c r="O2653" s="311"/>
      <c r="P2653" s="312">
        <f>SUM(D2653:O2653)</f>
        <v>0</v>
      </c>
      <c r="Q2653" s="294"/>
      <c r="R2653" s="488"/>
      <c r="S2653" s="488"/>
    </row>
    <row r="2654" spans="2:24" ht="18.75" customHeight="1">
      <c r="B2654" s="292"/>
      <c r="C2654" s="313" t="s">
        <v>196</v>
      </c>
      <c r="D2654" s="155"/>
      <c r="E2654" s="155"/>
      <c r="F2654" s="155"/>
      <c r="G2654" s="155"/>
      <c r="H2654" s="155"/>
      <c r="I2654" s="155"/>
      <c r="J2654" s="155"/>
      <c r="K2654" s="155"/>
      <c r="L2654" s="155"/>
      <c r="M2654" s="155"/>
      <c r="N2654" s="155"/>
      <c r="O2654" s="156"/>
      <c r="P2654" s="312">
        <f t="shared" ref="P2654:P2663" si="330">SUM(D2654:O2654)</f>
        <v>0</v>
      </c>
      <c r="Q2654" s="294"/>
      <c r="R2654" s="488"/>
      <c r="S2654" s="488"/>
    </row>
    <row r="2655" spans="2:24" ht="18.75" customHeight="1">
      <c r="B2655" s="292"/>
      <c r="C2655" s="314" t="s">
        <v>223</v>
      </c>
      <c r="D2655" s="310"/>
      <c r="E2655" s="310"/>
      <c r="F2655" s="310"/>
      <c r="G2655" s="310"/>
      <c r="H2655" s="310"/>
      <c r="I2655" s="310"/>
      <c r="J2655" s="310"/>
      <c r="K2655" s="310"/>
      <c r="L2655" s="310"/>
      <c r="M2655" s="310"/>
      <c r="N2655" s="310"/>
      <c r="O2655" s="311"/>
      <c r="P2655" s="312">
        <f t="shared" si="330"/>
        <v>0</v>
      </c>
      <c r="Q2655" s="294"/>
      <c r="R2655" s="488"/>
      <c r="S2655" s="488"/>
    </row>
    <row r="2656" spans="2:24" ht="18.75" customHeight="1">
      <c r="B2656" s="292"/>
      <c r="C2656" s="313" t="s">
        <v>206</v>
      </c>
      <c r="D2656" s="315"/>
      <c r="E2656" s="315"/>
      <c r="F2656" s="315"/>
      <c r="G2656" s="315"/>
      <c r="H2656" s="315"/>
      <c r="I2656" s="315"/>
      <c r="J2656" s="315"/>
      <c r="K2656" s="315"/>
      <c r="L2656" s="315"/>
      <c r="M2656" s="315"/>
      <c r="N2656" s="315"/>
      <c r="O2656" s="316"/>
      <c r="P2656" s="312">
        <f t="shared" si="330"/>
        <v>0</v>
      </c>
      <c r="Q2656" s="294"/>
      <c r="R2656" s="488"/>
      <c r="S2656" s="488"/>
    </row>
    <row r="2657" spans="2:20" ht="18.75" customHeight="1">
      <c r="B2657" s="292"/>
      <c r="C2657" s="313" t="s">
        <v>207</v>
      </c>
      <c r="D2657" s="315"/>
      <c r="E2657" s="315"/>
      <c r="F2657" s="315"/>
      <c r="G2657" s="315"/>
      <c r="H2657" s="315"/>
      <c r="I2657" s="315"/>
      <c r="J2657" s="315"/>
      <c r="K2657" s="315"/>
      <c r="L2657" s="315"/>
      <c r="M2657" s="315"/>
      <c r="N2657" s="315"/>
      <c r="O2657" s="316"/>
      <c r="P2657" s="312">
        <f t="shared" si="330"/>
        <v>0</v>
      </c>
      <c r="Q2657" s="294"/>
      <c r="R2657" s="488"/>
      <c r="S2657" s="488"/>
    </row>
    <row r="2658" spans="2:20" ht="18.75" customHeight="1">
      <c r="B2658" s="292"/>
      <c r="C2658" s="313" t="s">
        <v>209</v>
      </c>
      <c r="D2658" s="315"/>
      <c r="E2658" s="315"/>
      <c r="F2658" s="315"/>
      <c r="G2658" s="315"/>
      <c r="H2658" s="315"/>
      <c r="I2658" s="315"/>
      <c r="J2658" s="315"/>
      <c r="K2658" s="315"/>
      <c r="L2658" s="315"/>
      <c r="M2658" s="315"/>
      <c r="N2658" s="315"/>
      <c r="O2658" s="316"/>
      <c r="P2658" s="312">
        <f t="shared" si="330"/>
        <v>0</v>
      </c>
      <c r="Q2658" s="294"/>
      <c r="R2658" s="488"/>
      <c r="S2658" s="488"/>
    </row>
    <row r="2659" spans="2:20" ht="18.75" customHeight="1">
      <c r="B2659" s="292"/>
      <c r="C2659" s="313" t="s">
        <v>210</v>
      </c>
      <c r="D2659" s="315"/>
      <c r="E2659" s="315"/>
      <c r="F2659" s="315"/>
      <c r="G2659" s="315"/>
      <c r="H2659" s="315"/>
      <c r="I2659" s="315"/>
      <c r="J2659" s="315"/>
      <c r="K2659" s="315"/>
      <c r="L2659" s="315"/>
      <c r="M2659" s="315"/>
      <c r="N2659" s="315"/>
      <c r="O2659" s="316"/>
      <c r="P2659" s="312">
        <f t="shared" si="330"/>
        <v>0</v>
      </c>
      <c r="Q2659" s="294"/>
      <c r="R2659" s="488"/>
      <c r="S2659" s="488"/>
    </row>
    <row r="2660" spans="2:20" ht="18.75" customHeight="1">
      <c r="B2660" s="292"/>
      <c r="C2660" s="313" t="s">
        <v>211</v>
      </c>
      <c r="D2660" s="315"/>
      <c r="E2660" s="315"/>
      <c r="F2660" s="315"/>
      <c r="G2660" s="315"/>
      <c r="H2660" s="315"/>
      <c r="I2660" s="315"/>
      <c r="J2660" s="315"/>
      <c r="K2660" s="315"/>
      <c r="L2660" s="315"/>
      <c r="M2660" s="315"/>
      <c r="N2660" s="315"/>
      <c r="O2660" s="316"/>
      <c r="P2660" s="312">
        <f t="shared" si="330"/>
        <v>0</v>
      </c>
      <c r="Q2660" s="294"/>
      <c r="R2660" s="488"/>
      <c r="S2660" s="488"/>
    </row>
    <row r="2661" spans="2:20" ht="18.75" customHeight="1">
      <c r="B2661" s="292"/>
      <c r="C2661" s="313" t="s">
        <v>212</v>
      </c>
      <c r="D2661" s="315"/>
      <c r="E2661" s="315"/>
      <c r="F2661" s="315"/>
      <c r="G2661" s="315"/>
      <c r="H2661" s="315"/>
      <c r="I2661" s="315"/>
      <c r="J2661" s="315"/>
      <c r="K2661" s="315"/>
      <c r="L2661" s="315"/>
      <c r="M2661" s="315"/>
      <c r="N2661" s="315"/>
      <c r="O2661" s="316"/>
      <c r="P2661" s="312">
        <f t="shared" si="330"/>
        <v>0</v>
      </c>
      <c r="Q2661" s="294"/>
      <c r="R2661" s="488"/>
      <c r="S2661" s="488"/>
    </row>
    <row r="2662" spans="2:20" ht="18.75" customHeight="1">
      <c r="B2662" s="292"/>
      <c r="C2662" s="317" t="s">
        <v>224</v>
      </c>
      <c r="D2662" s="318"/>
      <c r="E2662" s="318"/>
      <c r="F2662" s="318"/>
      <c r="G2662" s="318"/>
      <c r="H2662" s="318"/>
      <c r="I2662" s="318"/>
      <c r="J2662" s="318"/>
      <c r="K2662" s="318"/>
      <c r="L2662" s="318"/>
      <c r="M2662" s="318"/>
      <c r="N2662" s="318"/>
      <c r="O2662" s="319"/>
      <c r="P2662" s="320">
        <f t="shared" si="330"/>
        <v>0</v>
      </c>
      <c r="Q2662" s="294"/>
      <c r="R2662" s="489"/>
      <c r="S2662" s="489"/>
    </row>
    <row r="2663" spans="2:20" ht="18.75" customHeight="1">
      <c r="B2663" s="292"/>
      <c r="C2663" s="321" t="s">
        <v>216</v>
      </c>
      <c r="D2663" s="322">
        <f>SUBTOTAL(9,D2653:D2662)</f>
        <v>0</v>
      </c>
      <c r="E2663" s="322">
        <f t="shared" ref="E2663:O2663" si="331">SUBTOTAL(9,E2653:E2662)</f>
        <v>0</v>
      </c>
      <c r="F2663" s="322">
        <f t="shared" si="331"/>
        <v>0</v>
      </c>
      <c r="G2663" s="322">
        <f t="shared" si="331"/>
        <v>0</v>
      </c>
      <c r="H2663" s="322">
        <f t="shared" si="331"/>
        <v>0</v>
      </c>
      <c r="I2663" s="322">
        <f t="shared" si="331"/>
        <v>0</v>
      </c>
      <c r="J2663" s="322">
        <f t="shared" si="331"/>
        <v>0</v>
      </c>
      <c r="K2663" s="322">
        <f t="shared" si="331"/>
        <v>0</v>
      </c>
      <c r="L2663" s="322">
        <f t="shared" si="331"/>
        <v>0</v>
      </c>
      <c r="M2663" s="322">
        <f t="shared" si="331"/>
        <v>0</v>
      </c>
      <c r="N2663" s="322">
        <f t="shared" si="331"/>
        <v>0</v>
      </c>
      <c r="O2663" s="323">
        <f t="shared" si="331"/>
        <v>0</v>
      </c>
      <c r="P2663" s="324">
        <f t="shared" si="330"/>
        <v>0</v>
      </c>
      <c r="Q2663" s="294"/>
      <c r="R2663" s="490"/>
      <c r="S2663" s="490"/>
    </row>
    <row r="2664" spans="2:20" ht="6" customHeight="1">
      <c r="B2664" s="292"/>
      <c r="C2664" s="294"/>
      <c r="D2664" s="294"/>
      <c r="E2664" s="294"/>
      <c r="F2664" s="294"/>
      <c r="G2664" s="294"/>
      <c r="H2664" s="294"/>
      <c r="I2664" s="294"/>
      <c r="J2664" s="294"/>
      <c r="K2664" s="294"/>
      <c r="L2664" s="294"/>
      <c r="M2664" s="294"/>
      <c r="N2664" s="294"/>
      <c r="O2664" s="294"/>
      <c r="P2664" s="294"/>
      <c r="Q2664" s="294"/>
      <c r="R2664" s="325"/>
      <c r="S2664" s="325"/>
    </row>
    <row r="2665" spans="2:20" ht="18.75" customHeight="1">
      <c r="B2665" s="326"/>
      <c r="C2665" s="313" t="s">
        <v>217</v>
      </c>
      <c r="D2665" s="327"/>
      <c r="E2665" s="327"/>
      <c r="F2665" s="327"/>
      <c r="G2665" s="327"/>
      <c r="H2665" s="327"/>
      <c r="I2665" s="327"/>
      <c r="J2665" s="327"/>
      <c r="K2665" s="327"/>
      <c r="L2665" s="327"/>
      <c r="M2665" s="327"/>
      <c r="N2665" s="327"/>
      <c r="O2665" s="328"/>
      <c r="P2665" s="329">
        <f t="shared" ref="P2665:P2666" si="332">SUM(D2665:O2665)</f>
        <v>0</v>
      </c>
      <c r="Q2665" s="294"/>
      <c r="R2665" s="488"/>
      <c r="S2665" s="488"/>
    </row>
    <row r="2666" spans="2:20" ht="18.75" customHeight="1">
      <c r="B2666" s="326"/>
      <c r="C2666" s="313" t="s">
        <v>218</v>
      </c>
      <c r="D2666" s="327"/>
      <c r="E2666" s="327"/>
      <c r="F2666" s="327"/>
      <c r="G2666" s="327"/>
      <c r="H2666" s="327"/>
      <c r="I2666" s="327"/>
      <c r="J2666" s="327"/>
      <c r="K2666" s="327"/>
      <c r="L2666" s="327"/>
      <c r="M2666" s="327"/>
      <c r="N2666" s="330"/>
      <c r="O2666" s="331"/>
      <c r="P2666" s="332">
        <f t="shared" si="332"/>
        <v>0</v>
      </c>
      <c r="Q2666" s="294"/>
      <c r="R2666" s="489"/>
      <c r="S2666" s="489"/>
    </row>
    <row r="2667" spans="2:20" s="308" customFormat="1" ht="18.75" customHeight="1">
      <c r="B2667" s="301"/>
      <c r="C2667" s="333"/>
      <c r="D2667" s="334"/>
      <c r="E2667" s="334"/>
      <c r="F2667" s="334"/>
      <c r="G2667" s="334"/>
      <c r="H2667" s="334"/>
      <c r="I2667" s="334"/>
      <c r="J2667" s="334"/>
      <c r="K2667" s="334"/>
      <c r="L2667" s="334"/>
      <c r="M2667" s="334"/>
      <c r="N2667" s="491" t="s">
        <v>219</v>
      </c>
      <c r="O2667" s="491"/>
      <c r="P2667" s="335">
        <f>ROUND(IF(P2665*P2666=0,0,P2663/P2665*P2666),2)</f>
        <v>0</v>
      </c>
      <c r="Q2667" s="306"/>
      <c r="R2667" s="492"/>
      <c r="S2667" s="492"/>
      <c r="T2667" s="307"/>
    </row>
    <row r="2668" spans="2:20" ht="30" customHeight="1">
      <c r="C2668" s="294"/>
      <c r="D2668" s="294"/>
      <c r="E2668" s="294"/>
      <c r="F2668" s="294"/>
      <c r="G2668" s="294"/>
      <c r="H2668" s="294"/>
      <c r="I2668" s="294"/>
      <c r="J2668" s="294"/>
      <c r="K2668" s="294"/>
      <c r="L2668" s="294"/>
      <c r="M2668" s="294"/>
      <c r="N2668" s="294"/>
      <c r="O2668" s="294"/>
      <c r="P2668" s="294"/>
      <c r="Q2668" s="294"/>
      <c r="R2668" s="294"/>
      <c r="S2668" s="294"/>
    </row>
    <row r="2669" spans="2:20" ht="18.75" customHeight="1">
      <c r="B2669" s="292"/>
      <c r="C2669" s="293" t="s">
        <v>183</v>
      </c>
      <c r="D2669" s="495"/>
      <c r="E2669" s="495"/>
      <c r="F2669" s="495"/>
      <c r="G2669" s="495"/>
      <c r="H2669" s="495"/>
      <c r="I2669" s="495"/>
      <c r="J2669" s="294"/>
      <c r="K2669" s="294"/>
      <c r="L2669" s="295"/>
      <c r="M2669" s="294"/>
      <c r="N2669" s="294"/>
      <c r="O2669" s="294"/>
      <c r="P2669" s="296"/>
      <c r="Q2669" s="294"/>
      <c r="R2669" s="296"/>
      <c r="S2669" s="296"/>
    </row>
    <row r="2670" spans="2:20" ht="18.75" customHeight="1">
      <c r="B2670" s="292"/>
      <c r="C2670" s="297" t="s">
        <v>184</v>
      </c>
      <c r="D2670" s="488"/>
      <c r="E2670" s="488"/>
      <c r="F2670" s="488"/>
      <c r="G2670" s="488"/>
      <c r="H2670" s="488"/>
      <c r="I2670" s="488"/>
      <c r="J2670" s="294"/>
      <c r="K2670" s="291"/>
      <c r="L2670" s="291"/>
      <c r="M2670" s="291"/>
      <c r="N2670" s="291"/>
      <c r="O2670" s="291"/>
      <c r="P2670" s="291"/>
      <c r="Q2670" s="294"/>
      <c r="R2670" s="496" t="s">
        <v>185</v>
      </c>
      <c r="S2670" s="496"/>
    </row>
    <row r="2671" spans="2:20" ht="18.75" customHeight="1">
      <c r="B2671" s="292"/>
      <c r="C2671" s="297" t="s">
        <v>8</v>
      </c>
      <c r="D2671" s="488"/>
      <c r="E2671" s="488"/>
      <c r="F2671" s="488"/>
      <c r="G2671" s="488"/>
      <c r="H2671" s="488"/>
      <c r="I2671" s="488"/>
      <c r="J2671" s="294"/>
      <c r="K2671" s="291"/>
      <c r="L2671" s="291"/>
      <c r="M2671" s="291"/>
      <c r="N2671" s="291"/>
      <c r="O2671" s="291"/>
      <c r="P2671" s="291"/>
      <c r="Q2671" s="294"/>
      <c r="R2671" s="298" t="s">
        <v>189</v>
      </c>
      <c r="S2671" s="299"/>
    </row>
    <row r="2672" spans="2:20" ht="18.75" customHeight="1">
      <c r="B2672" s="292"/>
      <c r="C2672" s="300" t="s">
        <v>172</v>
      </c>
      <c r="D2672" s="488"/>
      <c r="E2672" s="488"/>
      <c r="F2672" s="488"/>
      <c r="G2672" s="488"/>
      <c r="H2672" s="488"/>
      <c r="I2672" s="488"/>
      <c r="J2672" s="294"/>
      <c r="K2672" s="291"/>
      <c r="L2672" s="291"/>
      <c r="M2672" s="291"/>
      <c r="N2672" s="291"/>
      <c r="O2672" s="291"/>
      <c r="P2672" s="291"/>
      <c r="Q2672" s="294"/>
      <c r="R2672" s="298" t="s">
        <v>191</v>
      </c>
      <c r="S2672" s="299"/>
    </row>
    <row r="2673" spans="2:24" ht="18.75" customHeight="1">
      <c r="B2673" s="292"/>
      <c r="C2673" s="300" t="s">
        <v>193</v>
      </c>
      <c r="D2673" s="493"/>
      <c r="E2673" s="493"/>
      <c r="F2673" s="493"/>
      <c r="G2673" s="493"/>
      <c r="H2673" s="493"/>
      <c r="I2673" s="493"/>
      <c r="J2673" s="294"/>
      <c r="K2673" s="294"/>
      <c r="L2673" s="295"/>
      <c r="M2673" s="294"/>
      <c r="N2673" s="294"/>
      <c r="O2673" s="294"/>
      <c r="P2673" s="296"/>
      <c r="Q2673" s="294"/>
      <c r="R2673" s="298" t="s">
        <v>221</v>
      </c>
      <c r="S2673" s="299"/>
    </row>
    <row r="2674" spans="2:24" ht="12" customHeight="1">
      <c r="B2674" s="292"/>
      <c r="C2674" s="294"/>
      <c r="D2674" s="294"/>
      <c r="E2674" s="294"/>
      <c r="F2674" s="294"/>
      <c r="G2674" s="294"/>
      <c r="H2674" s="294"/>
      <c r="I2674" s="294"/>
      <c r="J2674" s="294"/>
      <c r="K2674" s="294"/>
      <c r="L2674" s="294"/>
      <c r="M2674" s="294"/>
      <c r="N2674" s="294"/>
      <c r="O2674" s="294"/>
      <c r="P2674" s="294"/>
      <c r="Q2674" s="294"/>
      <c r="R2674" s="294"/>
      <c r="S2674" s="294"/>
    </row>
    <row r="2675" spans="2:24" s="308" customFormat="1" ht="18.75" customHeight="1">
      <c r="B2675" s="301"/>
      <c r="C2675" s="302" t="s">
        <v>187</v>
      </c>
      <c r="D2675" s="303"/>
      <c r="E2675" s="303"/>
      <c r="F2675" s="303"/>
      <c r="G2675" s="303"/>
      <c r="H2675" s="303"/>
      <c r="I2675" s="303"/>
      <c r="J2675" s="303"/>
      <c r="K2675" s="303"/>
      <c r="L2675" s="303"/>
      <c r="M2675" s="303"/>
      <c r="N2675" s="303"/>
      <c r="O2675" s="304"/>
      <c r="P2675" s="305" t="s">
        <v>188</v>
      </c>
      <c r="Q2675" s="306"/>
      <c r="R2675" s="494" t="s">
        <v>194</v>
      </c>
      <c r="S2675" s="494"/>
      <c r="T2675" s="307"/>
      <c r="V2675" s="288"/>
      <c r="W2675" s="288"/>
      <c r="X2675" s="288"/>
    </row>
    <row r="2676" spans="2:24" ht="6" customHeight="1">
      <c r="B2676" s="292"/>
      <c r="C2676" s="294"/>
      <c r="D2676" s="294"/>
      <c r="E2676" s="294"/>
      <c r="F2676" s="294"/>
      <c r="G2676" s="294"/>
      <c r="H2676" s="294"/>
      <c r="I2676" s="294"/>
      <c r="J2676" s="294"/>
      <c r="K2676" s="294"/>
      <c r="L2676" s="294"/>
      <c r="M2676" s="294"/>
      <c r="N2676" s="294"/>
      <c r="O2676" s="294"/>
      <c r="P2676" s="294"/>
      <c r="Q2676" s="294"/>
      <c r="R2676" s="294"/>
      <c r="S2676" s="294"/>
    </row>
    <row r="2677" spans="2:24" ht="18.75" customHeight="1">
      <c r="B2677" s="292"/>
      <c r="C2677" s="309" t="s">
        <v>222</v>
      </c>
      <c r="D2677" s="310"/>
      <c r="E2677" s="310"/>
      <c r="F2677" s="310"/>
      <c r="G2677" s="310"/>
      <c r="H2677" s="310"/>
      <c r="I2677" s="310"/>
      <c r="J2677" s="310"/>
      <c r="K2677" s="310"/>
      <c r="L2677" s="310"/>
      <c r="M2677" s="310"/>
      <c r="N2677" s="310"/>
      <c r="O2677" s="311"/>
      <c r="P2677" s="312">
        <f>SUM(D2677:O2677)</f>
        <v>0</v>
      </c>
      <c r="Q2677" s="294"/>
      <c r="R2677" s="488"/>
      <c r="S2677" s="488"/>
    </row>
    <row r="2678" spans="2:24" ht="18.75" customHeight="1">
      <c r="B2678" s="292"/>
      <c r="C2678" s="313" t="s">
        <v>196</v>
      </c>
      <c r="D2678" s="155"/>
      <c r="E2678" s="155"/>
      <c r="F2678" s="155"/>
      <c r="G2678" s="155"/>
      <c r="H2678" s="155"/>
      <c r="I2678" s="155"/>
      <c r="J2678" s="155"/>
      <c r="K2678" s="155"/>
      <c r="L2678" s="155"/>
      <c r="M2678" s="155"/>
      <c r="N2678" s="155"/>
      <c r="O2678" s="156"/>
      <c r="P2678" s="312">
        <f t="shared" ref="P2678:P2687" si="333">SUM(D2678:O2678)</f>
        <v>0</v>
      </c>
      <c r="Q2678" s="294"/>
      <c r="R2678" s="488"/>
      <c r="S2678" s="488"/>
    </row>
    <row r="2679" spans="2:24" ht="18.75" customHeight="1">
      <c r="B2679" s="292"/>
      <c r="C2679" s="314" t="s">
        <v>223</v>
      </c>
      <c r="D2679" s="310"/>
      <c r="E2679" s="310"/>
      <c r="F2679" s="310"/>
      <c r="G2679" s="310"/>
      <c r="H2679" s="310"/>
      <c r="I2679" s="310"/>
      <c r="J2679" s="310"/>
      <c r="K2679" s="310"/>
      <c r="L2679" s="310"/>
      <c r="M2679" s="310"/>
      <c r="N2679" s="310"/>
      <c r="O2679" s="311"/>
      <c r="P2679" s="312">
        <f t="shared" si="333"/>
        <v>0</v>
      </c>
      <c r="Q2679" s="294"/>
      <c r="R2679" s="488"/>
      <c r="S2679" s="488"/>
    </row>
    <row r="2680" spans="2:24" ht="18.75" customHeight="1">
      <c r="B2680" s="292"/>
      <c r="C2680" s="313" t="s">
        <v>206</v>
      </c>
      <c r="D2680" s="315"/>
      <c r="E2680" s="315"/>
      <c r="F2680" s="315"/>
      <c r="G2680" s="315"/>
      <c r="H2680" s="315"/>
      <c r="I2680" s="315"/>
      <c r="J2680" s="315"/>
      <c r="K2680" s="315"/>
      <c r="L2680" s="315"/>
      <c r="M2680" s="315"/>
      <c r="N2680" s="315"/>
      <c r="O2680" s="316"/>
      <c r="P2680" s="312">
        <f t="shared" si="333"/>
        <v>0</v>
      </c>
      <c r="Q2680" s="294"/>
      <c r="R2680" s="488"/>
      <c r="S2680" s="488"/>
    </row>
    <row r="2681" spans="2:24" ht="18.75" customHeight="1">
      <c r="B2681" s="292"/>
      <c r="C2681" s="313" t="s">
        <v>207</v>
      </c>
      <c r="D2681" s="315"/>
      <c r="E2681" s="315"/>
      <c r="F2681" s="315"/>
      <c r="G2681" s="315"/>
      <c r="H2681" s="315"/>
      <c r="I2681" s="315"/>
      <c r="J2681" s="315"/>
      <c r="K2681" s="315"/>
      <c r="L2681" s="315"/>
      <c r="M2681" s="315"/>
      <c r="N2681" s="315"/>
      <c r="O2681" s="316"/>
      <c r="P2681" s="312">
        <f t="shared" si="333"/>
        <v>0</v>
      </c>
      <c r="Q2681" s="294"/>
      <c r="R2681" s="488"/>
      <c r="S2681" s="488"/>
    </row>
    <row r="2682" spans="2:24" ht="18.75" customHeight="1">
      <c r="B2682" s="292"/>
      <c r="C2682" s="313" t="s">
        <v>209</v>
      </c>
      <c r="D2682" s="315"/>
      <c r="E2682" s="315"/>
      <c r="F2682" s="315"/>
      <c r="G2682" s="315"/>
      <c r="H2682" s="315"/>
      <c r="I2682" s="315"/>
      <c r="J2682" s="315"/>
      <c r="K2682" s="315"/>
      <c r="L2682" s="315"/>
      <c r="M2682" s="315"/>
      <c r="N2682" s="315"/>
      <c r="O2682" s="316"/>
      <c r="P2682" s="312">
        <f t="shared" si="333"/>
        <v>0</v>
      </c>
      <c r="Q2682" s="294"/>
      <c r="R2682" s="488"/>
      <c r="S2682" s="488"/>
    </row>
    <row r="2683" spans="2:24" ht="18.75" customHeight="1">
      <c r="B2683" s="292"/>
      <c r="C2683" s="313" t="s">
        <v>210</v>
      </c>
      <c r="D2683" s="315"/>
      <c r="E2683" s="315"/>
      <c r="F2683" s="315"/>
      <c r="G2683" s="315"/>
      <c r="H2683" s="315"/>
      <c r="I2683" s="315"/>
      <c r="J2683" s="315"/>
      <c r="K2683" s="315"/>
      <c r="L2683" s="315"/>
      <c r="M2683" s="315"/>
      <c r="N2683" s="315"/>
      <c r="O2683" s="316"/>
      <c r="P2683" s="312">
        <f t="shared" si="333"/>
        <v>0</v>
      </c>
      <c r="Q2683" s="294"/>
      <c r="R2683" s="488"/>
      <c r="S2683" s="488"/>
    </row>
    <row r="2684" spans="2:24" ht="18.75" customHeight="1">
      <c r="B2684" s="292"/>
      <c r="C2684" s="313" t="s">
        <v>211</v>
      </c>
      <c r="D2684" s="315"/>
      <c r="E2684" s="315"/>
      <c r="F2684" s="315"/>
      <c r="G2684" s="315"/>
      <c r="H2684" s="315"/>
      <c r="I2684" s="315"/>
      <c r="J2684" s="315"/>
      <c r="K2684" s="315"/>
      <c r="L2684" s="315"/>
      <c r="M2684" s="315"/>
      <c r="N2684" s="315"/>
      <c r="O2684" s="316"/>
      <c r="P2684" s="312">
        <f t="shared" si="333"/>
        <v>0</v>
      </c>
      <c r="Q2684" s="294"/>
      <c r="R2684" s="488"/>
      <c r="S2684" s="488"/>
    </row>
    <row r="2685" spans="2:24" ht="18.75" customHeight="1">
      <c r="B2685" s="292"/>
      <c r="C2685" s="313" t="s">
        <v>212</v>
      </c>
      <c r="D2685" s="315"/>
      <c r="E2685" s="315"/>
      <c r="F2685" s="315"/>
      <c r="G2685" s="315"/>
      <c r="H2685" s="315"/>
      <c r="I2685" s="315"/>
      <c r="J2685" s="315"/>
      <c r="K2685" s="315"/>
      <c r="L2685" s="315"/>
      <c r="M2685" s="315"/>
      <c r="N2685" s="315"/>
      <c r="O2685" s="316"/>
      <c r="P2685" s="312">
        <f t="shared" si="333"/>
        <v>0</v>
      </c>
      <c r="Q2685" s="294"/>
      <c r="R2685" s="488"/>
      <c r="S2685" s="488"/>
    </row>
    <row r="2686" spans="2:24" ht="18.75" customHeight="1">
      <c r="B2686" s="292"/>
      <c r="C2686" s="317" t="s">
        <v>224</v>
      </c>
      <c r="D2686" s="318"/>
      <c r="E2686" s="318"/>
      <c r="F2686" s="318"/>
      <c r="G2686" s="318"/>
      <c r="H2686" s="318"/>
      <c r="I2686" s="318"/>
      <c r="J2686" s="318"/>
      <c r="K2686" s="318"/>
      <c r="L2686" s="318"/>
      <c r="M2686" s="318"/>
      <c r="N2686" s="318"/>
      <c r="O2686" s="319"/>
      <c r="P2686" s="320">
        <f t="shared" si="333"/>
        <v>0</v>
      </c>
      <c r="Q2686" s="294"/>
      <c r="R2686" s="489"/>
      <c r="S2686" s="489"/>
    </row>
    <row r="2687" spans="2:24" ht="18.75" customHeight="1">
      <c r="B2687" s="292"/>
      <c r="C2687" s="321" t="s">
        <v>216</v>
      </c>
      <c r="D2687" s="322">
        <f>SUBTOTAL(9,D2677:D2686)</f>
        <v>0</v>
      </c>
      <c r="E2687" s="322">
        <f t="shared" ref="E2687:O2687" si="334">SUBTOTAL(9,E2677:E2686)</f>
        <v>0</v>
      </c>
      <c r="F2687" s="322">
        <f t="shared" si="334"/>
        <v>0</v>
      </c>
      <c r="G2687" s="322">
        <f t="shared" si="334"/>
        <v>0</v>
      </c>
      <c r="H2687" s="322">
        <f t="shared" si="334"/>
        <v>0</v>
      </c>
      <c r="I2687" s="322">
        <f t="shared" si="334"/>
        <v>0</v>
      </c>
      <c r="J2687" s="322">
        <f t="shared" si="334"/>
        <v>0</v>
      </c>
      <c r="K2687" s="322">
        <f t="shared" si="334"/>
        <v>0</v>
      </c>
      <c r="L2687" s="322">
        <f t="shared" si="334"/>
        <v>0</v>
      </c>
      <c r="M2687" s="322">
        <f t="shared" si="334"/>
        <v>0</v>
      </c>
      <c r="N2687" s="322">
        <f t="shared" si="334"/>
        <v>0</v>
      </c>
      <c r="O2687" s="323">
        <f t="shared" si="334"/>
        <v>0</v>
      </c>
      <c r="P2687" s="324">
        <f t="shared" si="333"/>
        <v>0</v>
      </c>
      <c r="Q2687" s="294"/>
      <c r="R2687" s="490"/>
      <c r="S2687" s="490"/>
    </row>
    <row r="2688" spans="2:24" ht="6" customHeight="1">
      <c r="B2688" s="292"/>
      <c r="C2688" s="294"/>
      <c r="D2688" s="294"/>
      <c r="E2688" s="294"/>
      <c r="F2688" s="294"/>
      <c r="G2688" s="294"/>
      <c r="H2688" s="294"/>
      <c r="I2688" s="294"/>
      <c r="J2688" s="294"/>
      <c r="K2688" s="294"/>
      <c r="L2688" s="294"/>
      <c r="M2688" s="294"/>
      <c r="N2688" s="294"/>
      <c r="O2688" s="294"/>
      <c r="P2688" s="294"/>
      <c r="Q2688" s="294"/>
      <c r="R2688" s="325"/>
      <c r="S2688" s="325"/>
    </row>
    <row r="2689" spans="2:24" ht="18.75" customHeight="1">
      <c r="B2689" s="326"/>
      <c r="C2689" s="313" t="s">
        <v>217</v>
      </c>
      <c r="D2689" s="327"/>
      <c r="E2689" s="327"/>
      <c r="F2689" s="327"/>
      <c r="G2689" s="327"/>
      <c r="H2689" s="327"/>
      <c r="I2689" s="327"/>
      <c r="J2689" s="327"/>
      <c r="K2689" s="327"/>
      <c r="L2689" s="327"/>
      <c r="M2689" s="327"/>
      <c r="N2689" s="327"/>
      <c r="O2689" s="328"/>
      <c r="P2689" s="329">
        <f t="shared" ref="P2689:P2690" si="335">SUM(D2689:O2689)</f>
        <v>0</v>
      </c>
      <c r="Q2689" s="294"/>
      <c r="R2689" s="488"/>
      <c r="S2689" s="488"/>
    </row>
    <row r="2690" spans="2:24" ht="18.75" customHeight="1">
      <c r="B2690" s="326"/>
      <c r="C2690" s="313" t="s">
        <v>218</v>
      </c>
      <c r="D2690" s="327"/>
      <c r="E2690" s="327"/>
      <c r="F2690" s="327"/>
      <c r="G2690" s="327"/>
      <c r="H2690" s="327"/>
      <c r="I2690" s="327"/>
      <c r="J2690" s="327"/>
      <c r="K2690" s="327"/>
      <c r="L2690" s="327"/>
      <c r="M2690" s="327"/>
      <c r="N2690" s="330"/>
      <c r="O2690" s="331"/>
      <c r="P2690" s="332">
        <f t="shared" si="335"/>
        <v>0</v>
      </c>
      <c r="Q2690" s="294"/>
      <c r="R2690" s="489"/>
      <c r="S2690" s="489"/>
    </row>
    <row r="2691" spans="2:24" s="308" customFormat="1" ht="18.75" customHeight="1">
      <c r="B2691" s="301"/>
      <c r="C2691" s="333"/>
      <c r="D2691" s="334"/>
      <c r="E2691" s="334"/>
      <c r="F2691" s="334"/>
      <c r="G2691" s="334"/>
      <c r="H2691" s="334"/>
      <c r="I2691" s="334"/>
      <c r="J2691" s="334"/>
      <c r="K2691" s="334"/>
      <c r="L2691" s="334"/>
      <c r="M2691" s="334"/>
      <c r="N2691" s="491" t="s">
        <v>219</v>
      </c>
      <c r="O2691" s="491"/>
      <c r="P2691" s="335">
        <f>ROUND(IF(P2689*P2690=0,0,P2687/P2689*P2690),2)</f>
        <v>0</v>
      </c>
      <c r="Q2691" s="306"/>
      <c r="R2691" s="492"/>
      <c r="S2691" s="492"/>
      <c r="T2691" s="307"/>
    </row>
    <row r="2692" spans="2:24" ht="30" customHeight="1">
      <c r="C2692" s="294"/>
      <c r="D2692" s="294"/>
      <c r="E2692" s="294"/>
      <c r="F2692" s="294"/>
      <c r="G2692" s="294"/>
      <c r="H2692" s="294"/>
      <c r="I2692" s="294"/>
      <c r="J2692" s="294"/>
      <c r="K2692" s="294"/>
      <c r="L2692" s="294"/>
      <c r="M2692" s="294"/>
      <c r="N2692" s="294"/>
      <c r="O2692" s="294"/>
      <c r="P2692" s="294"/>
      <c r="Q2692" s="294"/>
      <c r="R2692" s="294"/>
      <c r="S2692" s="294"/>
    </row>
    <row r="2693" spans="2:24" ht="18.75" customHeight="1">
      <c r="B2693" s="292"/>
      <c r="C2693" s="293" t="s">
        <v>183</v>
      </c>
      <c r="D2693" s="495"/>
      <c r="E2693" s="495"/>
      <c r="F2693" s="495"/>
      <c r="G2693" s="495"/>
      <c r="H2693" s="495"/>
      <c r="I2693" s="495"/>
      <c r="J2693" s="294"/>
      <c r="K2693" s="294"/>
      <c r="L2693" s="295"/>
      <c r="M2693" s="294"/>
      <c r="N2693" s="294"/>
      <c r="O2693" s="294"/>
      <c r="P2693" s="296"/>
      <c r="Q2693" s="294"/>
      <c r="R2693" s="296"/>
      <c r="S2693" s="296"/>
    </row>
    <row r="2694" spans="2:24" ht="18.75" customHeight="1">
      <c r="B2694" s="292"/>
      <c r="C2694" s="297" t="s">
        <v>184</v>
      </c>
      <c r="D2694" s="488"/>
      <c r="E2694" s="488"/>
      <c r="F2694" s="488"/>
      <c r="G2694" s="488"/>
      <c r="H2694" s="488"/>
      <c r="I2694" s="488"/>
      <c r="J2694" s="294"/>
      <c r="K2694" s="291"/>
      <c r="L2694" s="291"/>
      <c r="M2694" s="291"/>
      <c r="N2694" s="291"/>
      <c r="O2694" s="291"/>
      <c r="P2694" s="291"/>
      <c r="Q2694" s="294"/>
      <c r="R2694" s="496" t="s">
        <v>185</v>
      </c>
      <c r="S2694" s="496"/>
    </row>
    <row r="2695" spans="2:24" ht="18.75" customHeight="1">
      <c r="B2695" s="292"/>
      <c r="C2695" s="297" t="s">
        <v>8</v>
      </c>
      <c r="D2695" s="488"/>
      <c r="E2695" s="488"/>
      <c r="F2695" s="488"/>
      <c r="G2695" s="488"/>
      <c r="H2695" s="488"/>
      <c r="I2695" s="488"/>
      <c r="J2695" s="294"/>
      <c r="K2695" s="291"/>
      <c r="L2695" s="291"/>
      <c r="M2695" s="291"/>
      <c r="N2695" s="291"/>
      <c r="O2695" s="291"/>
      <c r="P2695" s="291"/>
      <c r="Q2695" s="294"/>
      <c r="R2695" s="298" t="s">
        <v>189</v>
      </c>
      <c r="S2695" s="299"/>
    </row>
    <row r="2696" spans="2:24" ht="18.75" customHeight="1">
      <c r="B2696" s="292"/>
      <c r="C2696" s="300" t="s">
        <v>172</v>
      </c>
      <c r="D2696" s="488"/>
      <c r="E2696" s="488"/>
      <c r="F2696" s="488"/>
      <c r="G2696" s="488"/>
      <c r="H2696" s="488"/>
      <c r="I2696" s="488"/>
      <c r="J2696" s="294"/>
      <c r="K2696" s="291"/>
      <c r="L2696" s="291"/>
      <c r="M2696" s="291"/>
      <c r="N2696" s="291"/>
      <c r="O2696" s="291"/>
      <c r="P2696" s="291"/>
      <c r="Q2696" s="294"/>
      <c r="R2696" s="298" t="s">
        <v>191</v>
      </c>
      <c r="S2696" s="299"/>
    </row>
    <row r="2697" spans="2:24" ht="18.75" customHeight="1">
      <c r="B2697" s="292"/>
      <c r="C2697" s="300" t="s">
        <v>193</v>
      </c>
      <c r="D2697" s="493"/>
      <c r="E2697" s="493"/>
      <c r="F2697" s="493"/>
      <c r="G2697" s="493"/>
      <c r="H2697" s="493"/>
      <c r="I2697" s="493"/>
      <c r="J2697" s="294"/>
      <c r="K2697" s="294"/>
      <c r="L2697" s="295"/>
      <c r="M2697" s="294"/>
      <c r="N2697" s="294"/>
      <c r="O2697" s="294"/>
      <c r="P2697" s="296"/>
      <c r="Q2697" s="294"/>
      <c r="R2697" s="298" t="s">
        <v>221</v>
      </c>
      <c r="S2697" s="299"/>
    </row>
    <row r="2698" spans="2:24" ht="12" customHeight="1">
      <c r="B2698" s="292"/>
      <c r="C2698" s="294"/>
      <c r="D2698" s="294"/>
      <c r="E2698" s="294"/>
      <c r="F2698" s="294"/>
      <c r="G2698" s="294"/>
      <c r="H2698" s="294"/>
      <c r="I2698" s="294"/>
      <c r="J2698" s="294"/>
      <c r="K2698" s="294"/>
      <c r="L2698" s="294"/>
      <c r="M2698" s="294"/>
      <c r="N2698" s="294"/>
      <c r="O2698" s="294"/>
      <c r="P2698" s="294"/>
      <c r="Q2698" s="294"/>
      <c r="R2698" s="294"/>
      <c r="S2698" s="294"/>
    </row>
    <row r="2699" spans="2:24" s="308" customFormat="1" ht="18.75" customHeight="1">
      <c r="B2699" s="301"/>
      <c r="C2699" s="302" t="s">
        <v>187</v>
      </c>
      <c r="D2699" s="303"/>
      <c r="E2699" s="303"/>
      <c r="F2699" s="303"/>
      <c r="G2699" s="303"/>
      <c r="H2699" s="303"/>
      <c r="I2699" s="303"/>
      <c r="J2699" s="303"/>
      <c r="K2699" s="303"/>
      <c r="L2699" s="303"/>
      <c r="M2699" s="303"/>
      <c r="N2699" s="303"/>
      <c r="O2699" s="304"/>
      <c r="P2699" s="305" t="s">
        <v>188</v>
      </c>
      <c r="Q2699" s="306"/>
      <c r="R2699" s="494" t="s">
        <v>194</v>
      </c>
      <c r="S2699" s="494"/>
      <c r="T2699" s="307"/>
      <c r="V2699" s="288"/>
      <c r="W2699" s="288"/>
      <c r="X2699" s="288"/>
    </row>
    <row r="2700" spans="2:24" ht="6" customHeight="1">
      <c r="B2700" s="292"/>
      <c r="C2700" s="294"/>
      <c r="D2700" s="294"/>
      <c r="E2700" s="294"/>
      <c r="F2700" s="294"/>
      <c r="G2700" s="294"/>
      <c r="H2700" s="294"/>
      <c r="I2700" s="294"/>
      <c r="J2700" s="294"/>
      <c r="K2700" s="294"/>
      <c r="L2700" s="294"/>
      <c r="M2700" s="294"/>
      <c r="N2700" s="294"/>
      <c r="O2700" s="294"/>
      <c r="P2700" s="294"/>
      <c r="Q2700" s="294"/>
      <c r="R2700" s="294"/>
      <c r="S2700" s="294"/>
    </row>
    <row r="2701" spans="2:24" ht="18.75" customHeight="1">
      <c r="B2701" s="292"/>
      <c r="C2701" s="309" t="s">
        <v>222</v>
      </c>
      <c r="D2701" s="310"/>
      <c r="E2701" s="310"/>
      <c r="F2701" s="310"/>
      <c r="G2701" s="310"/>
      <c r="H2701" s="310"/>
      <c r="I2701" s="310"/>
      <c r="J2701" s="310"/>
      <c r="K2701" s="310"/>
      <c r="L2701" s="310"/>
      <c r="M2701" s="310"/>
      <c r="N2701" s="310"/>
      <c r="O2701" s="311"/>
      <c r="P2701" s="312">
        <f>SUM(D2701:O2701)</f>
        <v>0</v>
      </c>
      <c r="Q2701" s="294"/>
      <c r="R2701" s="488"/>
      <c r="S2701" s="488"/>
    </row>
    <row r="2702" spans="2:24" ht="18.75" customHeight="1">
      <c r="B2702" s="292"/>
      <c r="C2702" s="313" t="s">
        <v>196</v>
      </c>
      <c r="D2702" s="155"/>
      <c r="E2702" s="155"/>
      <c r="F2702" s="155"/>
      <c r="G2702" s="155"/>
      <c r="H2702" s="155"/>
      <c r="I2702" s="155"/>
      <c r="J2702" s="155"/>
      <c r="K2702" s="155"/>
      <c r="L2702" s="155"/>
      <c r="M2702" s="155"/>
      <c r="N2702" s="155"/>
      <c r="O2702" s="156"/>
      <c r="P2702" s="312">
        <f t="shared" ref="P2702:P2711" si="336">SUM(D2702:O2702)</f>
        <v>0</v>
      </c>
      <c r="Q2702" s="294"/>
      <c r="R2702" s="488"/>
      <c r="S2702" s="488"/>
    </row>
    <row r="2703" spans="2:24" ht="18.75" customHeight="1">
      <c r="B2703" s="292"/>
      <c r="C2703" s="314" t="s">
        <v>223</v>
      </c>
      <c r="D2703" s="310"/>
      <c r="E2703" s="310"/>
      <c r="F2703" s="310"/>
      <c r="G2703" s="310"/>
      <c r="H2703" s="310"/>
      <c r="I2703" s="310"/>
      <c r="J2703" s="310"/>
      <c r="K2703" s="310"/>
      <c r="L2703" s="310"/>
      <c r="M2703" s="310"/>
      <c r="N2703" s="310"/>
      <c r="O2703" s="311"/>
      <c r="P2703" s="312">
        <f t="shared" si="336"/>
        <v>0</v>
      </c>
      <c r="Q2703" s="294"/>
      <c r="R2703" s="488"/>
      <c r="S2703" s="488"/>
    </row>
    <row r="2704" spans="2:24" ht="18.75" customHeight="1">
      <c r="B2704" s="292"/>
      <c r="C2704" s="313" t="s">
        <v>206</v>
      </c>
      <c r="D2704" s="315"/>
      <c r="E2704" s="315"/>
      <c r="F2704" s="315"/>
      <c r="G2704" s="315"/>
      <c r="H2704" s="315"/>
      <c r="I2704" s="315"/>
      <c r="J2704" s="315"/>
      <c r="K2704" s="315"/>
      <c r="L2704" s="315"/>
      <c r="M2704" s="315"/>
      <c r="N2704" s="315"/>
      <c r="O2704" s="316"/>
      <c r="P2704" s="312">
        <f t="shared" si="336"/>
        <v>0</v>
      </c>
      <c r="Q2704" s="294"/>
      <c r="R2704" s="488"/>
      <c r="S2704" s="488"/>
    </row>
    <row r="2705" spans="2:20" ht="18.75" customHeight="1">
      <c r="B2705" s="292"/>
      <c r="C2705" s="313" t="s">
        <v>207</v>
      </c>
      <c r="D2705" s="315"/>
      <c r="E2705" s="315"/>
      <c r="F2705" s="315"/>
      <c r="G2705" s="315"/>
      <c r="H2705" s="315"/>
      <c r="I2705" s="315"/>
      <c r="J2705" s="315"/>
      <c r="K2705" s="315"/>
      <c r="L2705" s="315"/>
      <c r="M2705" s="315"/>
      <c r="N2705" s="315"/>
      <c r="O2705" s="316"/>
      <c r="P2705" s="312">
        <f t="shared" si="336"/>
        <v>0</v>
      </c>
      <c r="Q2705" s="294"/>
      <c r="R2705" s="488"/>
      <c r="S2705" s="488"/>
    </row>
    <row r="2706" spans="2:20" ht="18.75" customHeight="1">
      <c r="B2706" s="292"/>
      <c r="C2706" s="313" t="s">
        <v>209</v>
      </c>
      <c r="D2706" s="315"/>
      <c r="E2706" s="315"/>
      <c r="F2706" s="315"/>
      <c r="G2706" s="315"/>
      <c r="H2706" s="315"/>
      <c r="I2706" s="315"/>
      <c r="J2706" s="315"/>
      <c r="K2706" s="315"/>
      <c r="L2706" s="315"/>
      <c r="M2706" s="315"/>
      <c r="N2706" s="315"/>
      <c r="O2706" s="316"/>
      <c r="P2706" s="312">
        <f t="shared" si="336"/>
        <v>0</v>
      </c>
      <c r="Q2706" s="294"/>
      <c r="R2706" s="488"/>
      <c r="S2706" s="488"/>
    </row>
    <row r="2707" spans="2:20" ht="18.75" customHeight="1">
      <c r="B2707" s="292"/>
      <c r="C2707" s="313" t="s">
        <v>210</v>
      </c>
      <c r="D2707" s="315"/>
      <c r="E2707" s="315"/>
      <c r="F2707" s="315"/>
      <c r="G2707" s="315"/>
      <c r="H2707" s="315"/>
      <c r="I2707" s="315"/>
      <c r="J2707" s="315"/>
      <c r="K2707" s="315"/>
      <c r="L2707" s="315"/>
      <c r="M2707" s="315"/>
      <c r="N2707" s="315"/>
      <c r="O2707" s="316"/>
      <c r="P2707" s="312">
        <f t="shared" si="336"/>
        <v>0</v>
      </c>
      <c r="Q2707" s="294"/>
      <c r="R2707" s="488"/>
      <c r="S2707" s="488"/>
    </row>
    <row r="2708" spans="2:20" ht="18.75" customHeight="1">
      <c r="B2708" s="292"/>
      <c r="C2708" s="313" t="s">
        <v>211</v>
      </c>
      <c r="D2708" s="315"/>
      <c r="E2708" s="315"/>
      <c r="F2708" s="315"/>
      <c r="G2708" s="315"/>
      <c r="H2708" s="315"/>
      <c r="I2708" s="315"/>
      <c r="J2708" s="315"/>
      <c r="K2708" s="315"/>
      <c r="L2708" s="315"/>
      <c r="M2708" s="315"/>
      <c r="N2708" s="315"/>
      <c r="O2708" s="316"/>
      <c r="P2708" s="312">
        <f t="shared" si="336"/>
        <v>0</v>
      </c>
      <c r="Q2708" s="294"/>
      <c r="R2708" s="488"/>
      <c r="S2708" s="488"/>
    </row>
    <row r="2709" spans="2:20" ht="18.75" customHeight="1">
      <c r="B2709" s="292"/>
      <c r="C2709" s="313" t="s">
        <v>212</v>
      </c>
      <c r="D2709" s="315"/>
      <c r="E2709" s="315"/>
      <c r="F2709" s="315"/>
      <c r="G2709" s="315"/>
      <c r="H2709" s="315"/>
      <c r="I2709" s="315"/>
      <c r="J2709" s="315"/>
      <c r="K2709" s="315"/>
      <c r="L2709" s="315"/>
      <c r="M2709" s="315"/>
      <c r="N2709" s="315"/>
      <c r="O2709" s="316"/>
      <c r="P2709" s="312">
        <f t="shared" si="336"/>
        <v>0</v>
      </c>
      <c r="Q2709" s="294"/>
      <c r="R2709" s="488"/>
      <c r="S2709" s="488"/>
    </row>
    <row r="2710" spans="2:20" ht="18.75" customHeight="1">
      <c r="B2710" s="292"/>
      <c r="C2710" s="317" t="s">
        <v>224</v>
      </c>
      <c r="D2710" s="318"/>
      <c r="E2710" s="318"/>
      <c r="F2710" s="318"/>
      <c r="G2710" s="318"/>
      <c r="H2710" s="318"/>
      <c r="I2710" s="318"/>
      <c r="J2710" s="318"/>
      <c r="K2710" s="318"/>
      <c r="L2710" s="318"/>
      <c r="M2710" s="318"/>
      <c r="N2710" s="318"/>
      <c r="O2710" s="319"/>
      <c r="P2710" s="320">
        <f t="shared" si="336"/>
        <v>0</v>
      </c>
      <c r="Q2710" s="294"/>
      <c r="R2710" s="489"/>
      <c r="S2710" s="489"/>
    </row>
    <row r="2711" spans="2:20" ht="18.75" customHeight="1">
      <c r="B2711" s="292"/>
      <c r="C2711" s="321" t="s">
        <v>216</v>
      </c>
      <c r="D2711" s="322">
        <f>SUBTOTAL(9,D2701:D2710)</f>
        <v>0</v>
      </c>
      <c r="E2711" s="322">
        <f t="shared" ref="E2711:O2711" si="337">SUBTOTAL(9,E2701:E2710)</f>
        <v>0</v>
      </c>
      <c r="F2711" s="322">
        <f t="shared" si="337"/>
        <v>0</v>
      </c>
      <c r="G2711" s="322">
        <f t="shared" si="337"/>
        <v>0</v>
      </c>
      <c r="H2711" s="322">
        <f t="shared" si="337"/>
        <v>0</v>
      </c>
      <c r="I2711" s="322">
        <f t="shared" si="337"/>
        <v>0</v>
      </c>
      <c r="J2711" s="322">
        <f t="shared" si="337"/>
        <v>0</v>
      </c>
      <c r="K2711" s="322">
        <f t="shared" si="337"/>
        <v>0</v>
      </c>
      <c r="L2711" s="322">
        <f t="shared" si="337"/>
        <v>0</v>
      </c>
      <c r="M2711" s="322">
        <f t="shared" si="337"/>
        <v>0</v>
      </c>
      <c r="N2711" s="322">
        <f t="shared" si="337"/>
        <v>0</v>
      </c>
      <c r="O2711" s="323">
        <f t="shared" si="337"/>
        <v>0</v>
      </c>
      <c r="P2711" s="324">
        <f t="shared" si="336"/>
        <v>0</v>
      </c>
      <c r="Q2711" s="294"/>
      <c r="R2711" s="490"/>
      <c r="S2711" s="490"/>
    </row>
    <row r="2712" spans="2:20" ht="6" customHeight="1">
      <c r="B2712" s="292"/>
      <c r="C2712" s="294"/>
      <c r="D2712" s="294"/>
      <c r="E2712" s="294"/>
      <c r="F2712" s="294"/>
      <c r="G2712" s="294"/>
      <c r="H2712" s="294"/>
      <c r="I2712" s="294"/>
      <c r="J2712" s="294"/>
      <c r="K2712" s="294"/>
      <c r="L2712" s="294"/>
      <c r="M2712" s="294"/>
      <c r="N2712" s="294"/>
      <c r="O2712" s="294"/>
      <c r="P2712" s="294"/>
      <c r="Q2712" s="294"/>
      <c r="R2712" s="325"/>
      <c r="S2712" s="325"/>
    </row>
    <row r="2713" spans="2:20" ht="18.75" customHeight="1">
      <c r="B2713" s="326"/>
      <c r="C2713" s="313" t="s">
        <v>217</v>
      </c>
      <c r="D2713" s="327"/>
      <c r="E2713" s="327"/>
      <c r="F2713" s="327"/>
      <c r="G2713" s="327"/>
      <c r="H2713" s="327"/>
      <c r="I2713" s="327"/>
      <c r="J2713" s="327"/>
      <c r="K2713" s="327"/>
      <c r="L2713" s="327"/>
      <c r="M2713" s="327"/>
      <c r="N2713" s="327"/>
      <c r="O2713" s="328"/>
      <c r="P2713" s="329">
        <f t="shared" ref="P2713:P2714" si="338">SUM(D2713:O2713)</f>
        <v>0</v>
      </c>
      <c r="Q2713" s="294"/>
      <c r="R2713" s="488"/>
      <c r="S2713" s="488"/>
    </row>
    <row r="2714" spans="2:20" ht="18.75" customHeight="1">
      <c r="B2714" s="326"/>
      <c r="C2714" s="313" t="s">
        <v>218</v>
      </c>
      <c r="D2714" s="327"/>
      <c r="E2714" s="327"/>
      <c r="F2714" s="327"/>
      <c r="G2714" s="327"/>
      <c r="H2714" s="327"/>
      <c r="I2714" s="327"/>
      <c r="J2714" s="327"/>
      <c r="K2714" s="327"/>
      <c r="L2714" s="327"/>
      <c r="M2714" s="327"/>
      <c r="N2714" s="330"/>
      <c r="O2714" s="331"/>
      <c r="P2714" s="332">
        <f t="shared" si="338"/>
        <v>0</v>
      </c>
      <c r="Q2714" s="294"/>
      <c r="R2714" s="489"/>
      <c r="S2714" s="489"/>
    </row>
    <row r="2715" spans="2:20" s="308" customFormat="1" ht="18.75" customHeight="1">
      <c r="B2715" s="301"/>
      <c r="C2715" s="333"/>
      <c r="D2715" s="334"/>
      <c r="E2715" s="334"/>
      <c r="F2715" s="334"/>
      <c r="G2715" s="334"/>
      <c r="H2715" s="334"/>
      <c r="I2715" s="334"/>
      <c r="J2715" s="334"/>
      <c r="K2715" s="334"/>
      <c r="L2715" s="334"/>
      <c r="M2715" s="334"/>
      <c r="N2715" s="491" t="s">
        <v>219</v>
      </c>
      <c r="O2715" s="491"/>
      <c r="P2715" s="335">
        <f>ROUND(IF(P2713*P2714=0,0,P2711/P2713*P2714),2)</f>
        <v>0</v>
      </c>
      <c r="Q2715" s="306"/>
      <c r="R2715" s="492"/>
      <c r="S2715" s="492"/>
      <c r="T2715" s="307"/>
    </row>
    <row r="2716" spans="2:20" ht="30" customHeight="1">
      <c r="C2716" s="294"/>
      <c r="D2716" s="294"/>
      <c r="E2716" s="294"/>
      <c r="F2716" s="294"/>
      <c r="G2716" s="294"/>
      <c r="H2716" s="294"/>
      <c r="I2716" s="294"/>
      <c r="J2716" s="294"/>
      <c r="K2716" s="294"/>
      <c r="L2716" s="294"/>
      <c r="M2716" s="294"/>
      <c r="N2716" s="294"/>
      <c r="O2716" s="294"/>
      <c r="P2716" s="294"/>
      <c r="Q2716" s="294"/>
      <c r="R2716" s="294"/>
      <c r="S2716" s="294"/>
    </row>
    <row r="2717" spans="2:20" ht="18.75" customHeight="1">
      <c r="B2717" s="292"/>
      <c r="C2717" s="293" t="s">
        <v>183</v>
      </c>
      <c r="D2717" s="495"/>
      <c r="E2717" s="495"/>
      <c r="F2717" s="495"/>
      <c r="G2717" s="495"/>
      <c r="H2717" s="495"/>
      <c r="I2717" s="495"/>
      <c r="J2717" s="294"/>
      <c r="K2717" s="294"/>
      <c r="L2717" s="295"/>
      <c r="M2717" s="294"/>
      <c r="N2717" s="294"/>
      <c r="O2717" s="294"/>
      <c r="P2717" s="296"/>
      <c r="Q2717" s="294"/>
      <c r="R2717" s="296"/>
      <c r="S2717" s="296"/>
    </row>
    <row r="2718" spans="2:20" ht="18.75" customHeight="1">
      <c r="B2718" s="292"/>
      <c r="C2718" s="297" t="s">
        <v>184</v>
      </c>
      <c r="D2718" s="488"/>
      <c r="E2718" s="488"/>
      <c r="F2718" s="488"/>
      <c r="G2718" s="488"/>
      <c r="H2718" s="488"/>
      <c r="I2718" s="488"/>
      <c r="J2718" s="294"/>
      <c r="K2718" s="291"/>
      <c r="L2718" s="291"/>
      <c r="M2718" s="291"/>
      <c r="N2718" s="291"/>
      <c r="O2718" s="291"/>
      <c r="P2718" s="291"/>
      <c r="Q2718" s="294"/>
      <c r="R2718" s="496" t="s">
        <v>185</v>
      </c>
      <c r="S2718" s="496"/>
    </row>
    <row r="2719" spans="2:20" ht="18.75" customHeight="1">
      <c r="B2719" s="292"/>
      <c r="C2719" s="297" t="s">
        <v>8</v>
      </c>
      <c r="D2719" s="488"/>
      <c r="E2719" s="488"/>
      <c r="F2719" s="488"/>
      <c r="G2719" s="488"/>
      <c r="H2719" s="488"/>
      <c r="I2719" s="488"/>
      <c r="J2719" s="294"/>
      <c r="K2719" s="291"/>
      <c r="L2719" s="291"/>
      <c r="M2719" s="291"/>
      <c r="N2719" s="291"/>
      <c r="O2719" s="291"/>
      <c r="P2719" s="291"/>
      <c r="Q2719" s="294"/>
      <c r="R2719" s="298" t="s">
        <v>189</v>
      </c>
      <c r="S2719" s="299"/>
    </row>
    <row r="2720" spans="2:20" ht="18.75" customHeight="1">
      <c r="B2720" s="292"/>
      <c r="C2720" s="300" t="s">
        <v>172</v>
      </c>
      <c r="D2720" s="488"/>
      <c r="E2720" s="488"/>
      <c r="F2720" s="488"/>
      <c r="G2720" s="488"/>
      <c r="H2720" s="488"/>
      <c r="I2720" s="488"/>
      <c r="J2720" s="294"/>
      <c r="K2720" s="291"/>
      <c r="L2720" s="291"/>
      <c r="M2720" s="291"/>
      <c r="N2720" s="291"/>
      <c r="O2720" s="291"/>
      <c r="P2720" s="291"/>
      <c r="Q2720" s="294"/>
      <c r="R2720" s="298" t="s">
        <v>191</v>
      </c>
      <c r="S2720" s="299"/>
    </row>
    <row r="2721" spans="2:24" ht="18.75" customHeight="1">
      <c r="B2721" s="292"/>
      <c r="C2721" s="300" t="s">
        <v>193</v>
      </c>
      <c r="D2721" s="493"/>
      <c r="E2721" s="493"/>
      <c r="F2721" s="493"/>
      <c r="G2721" s="493"/>
      <c r="H2721" s="493"/>
      <c r="I2721" s="493"/>
      <c r="J2721" s="294"/>
      <c r="K2721" s="294"/>
      <c r="L2721" s="295"/>
      <c r="M2721" s="294"/>
      <c r="N2721" s="294"/>
      <c r="O2721" s="294"/>
      <c r="P2721" s="296"/>
      <c r="Q2721" s="294"/>
      <c r="R2721" s="298" t="s">
        <v>221</v>
      </c>
      <c r="S2721" s="299"/>
    </row>
    <row r="2722" spans="2:24" ht="12" customHeight="1">
      <c r="B2722" s="292"/>
      <c r="C2722" s="294"/>
      <c r="D2722" s="294"/>
      <c r="E2722" s="294"/>
      <c r="F2722" s="294"/>
      <c r="G2722" s="294"/>
      <c r="H2722" s="294"/>
      <c r="I2722" s="294"/>
      <c r="J2722" s="294"/>
      <c r="K2722" s="294"/>
      <c r="L2722" s="294"/>
      <c r="M2722" s="294"/>
      <c r="N2722" s="294"/>
      <c r="O2722" s="294"/>
      <c r="P2722" s="294"/>
      <c r="Q2722" s="294"/>
      <c r="R2722" s="294"/>
      <c r="S2722" s="294"/>
    </row>
    <row r="2723" spans="2:24" s="308" customFormat="1" ht="18.75" customHeight="1">
      <c r="B2723" s="301"/>
      <c r="C2723" s="302" t="s">
        <v>187</v>
      </c>
      <c r="D2723" s="303"/>
      <c r="E2723" s="303"/>
      <c r="F2723" s="303"/>
      <c r="G2723" s="303"/>
      <c r="H2723" s="303"/>
      <c r="I2723" s="303"/>
      <c r="J2723" s="303"/>
      <c r="K2723" s="303"/>
      <c r="L2723" s="303"/>
      <c r="M2723" s="303"/>
      <c r="N2723" s="303"/>
      <c r="O2723" s="304"/>
      <c r="P2723" s="305" t="s">
        <v>188</v>
      </c>
      <c r="Q2723" s="306"/>
      <c r="R2723" s="494" t="s">
        <v>194</v>
      </c>
      <c r="S2723" s="494"/>
      <c r="T2723" s="307"/>
      <c r="V2723" s="288"/>
      <c r="W2723" s="288"/>
      <c r="X2723" s="288"/>
    </row>
    <row r="2724" spans="2:24" ht="6" customHeight="1">
      <c r="B2724" s="292"/>
      <c r="C2724" s="294"/>
      <c r="D2724" s="294"/>
      <c r="E2724" s="294"/>
      <c r="F2724" s="294"/>
      <c r="G2724" s="294"/>
      <c r="H2724" s="294"/>
      <c r="I2724" s="294"/>
      <c r="J2724" s="294"/>
      <c r="K2724" s="294"/>
      <c r="L2724" s="294"/>
      <c r="M2724" s="294"/>
      <c r="N2724" s="294"/>
      <c r="O2724" s="294"/>
      <c r="P2724" s="294"/>
      <c r="Q2724" s="294"/>
      <c r="R2724" s="294"/>
      <c r="S2724" s="294"/>
    </row>
    <row r="2725" spans="2:24" ht="18.75" customHeight="1">
      <c r="B2725" s="292"/>
      <c r="C2725" s="309" t="s">
        <v>222</v>
      </c>
      <c r="D2725" s="310"/>
      <c r="E2725" s="310"/>
      <c r="F2725" s="310"/>
      <c r="G2725" s="310"/>
      <c r="H2725" s="310"/>
      <c r="I2725" s="310"/>
      <c r="J2725" s="310"/>
      <c r="K2725" s="310"/>
      <c r="L2725" s="310"/>
      <c r="M2725" s="310"/>
      <c r="N2725" s="310"/>
      <c r="O2725" s="311"/>
      <c r="P2725" s="312">
        <f>SUM(D2725:O2725)</f>
        <v>0</v>
      </c>
      <c r="Q2725" s="294"/>
      <c r="R2725" s="488"/>
      <c r="S2725" s="488"/>
    </row>
    <row r="2726" spans="2:24" ht="18.75" customHeight="1">
      <c r="B2726" s="292"/>
      <c r="C2726" s="313" t="s">
        <v>196</v>
      </c>
      <c r="D2726" s="155"/>
      <c r="E2726" s="155"/>
      <c r="F2726" s="155"/>
      <c r="G2726" s="155"/>
      <c r="H2726" s="155"/>
      <c r="I2726" s="155"/>
      <c r="J2726" s="155"/>
      <c r="K2726" s="155"/>
      <c r="L2726" s="155"/>
      <c r="M2726" s="155"/>
      <c r="N2726" s="155"/>
      <c r="O2726" s="156"/>
      <c r="P2726" s="312">
        <f t="shared" ref="P2726:P2735" si="339">SUM(D2726:O2726)</f>
        <v>0</v>
      </c>
      <c r="Q2726" s="294"/>
      <c r="R2726" s="488"/>
      <c r="S2726" s="488"/>
    </row>
    <row r="2727" spans="2:24" ht="18.75" customHeight="1">
      <c r="B2727" s="292"/>
      <c r="C2727" s="314" t="s">
        <v>223</v>
      </c>
      <c r="D2727" s="310"/>
      <c r="E2727" s="310"/>
      <c r="F2727" s="310"/>
      <c r="G2727" s="310"/>
      <c r="H2727" s="310"/>
      <c r="I2727" s="310"/>
      <c r="J2727" s="310"/>
      <c r="K2727" s="310"/>
      <c r="L2727" s="310"/>
      <c r="M2727" s="310"/>
      <c r="N2727" s="310"/>
      <c r="O2727" s="311"/>
      <c r="P2727" s="312">
        <f t="shared" si="339"/>
        <v>0</v>
      </c>
      <c r="Q2727" s="294"/>
      <c r="R2727" s="488"/>
      <c r="S2727" s="488"/>
    </row>
    <row r="2728" spans="2:24" ht="18.75" customHeight="1">
      <c r="B2728" s="292"/>
      <c r="C2728" s="313" t="s">
        <v>206</v>
      </c>
      <c r="D2728" s="315"/>
      <c r="E2728" s="315"/>
      <c r="F2728" s="315"/>
      <c r="G2728" s="315"/>
      <c r="H2728" s="315"/>
      <c r="I2728" s="315"/>
      <c r="J2728" s="315"/>
      <c r="K2728" s="315"/>
      <c r="L2728" s="315"/>
      <c r="M2728" s="315"/>
      <c r="N2728" s="315"/>
      <c r="O2728" s="316"/>
      <c r="P2728" s="312">
        <f t="shared" si="339"/>
        <v>0</v>
      </c>
      <c r="Q2728" s="294"/>
      <c r="R2728" s="488"/>
      <c r="S2728" s="488"/>
    </row>
    <row r="2729" spans="2:24" ht="18.75" customHeight="1">
      <c r="B2729" s="292"/>
      <c r="C2729" s="313" t="s">
        <v>207</v>
      </c>
      <c r="D2729" s="315"/>
      <c r="E2729" s="315"/>
      <c r="F2729" s="315"/>
      <c r="G2729" s="315"/>
      <c r="H2729" s="315"/>
      <c r="I2729" s="315"/>
      <c r="J2729" s="315"/>
      <c r="K2729" s="315"/>
      <c r="L2729" s="315"/>
      <c r="M2729" s="315"/>
      <c r="N2729" s="315"/>
      <c r="O2729" s="316"/>
      <c r="P2729" s="312">
        <f t="shared" si="339"/>
        <v>0</v>
      </c>
      <c r="Q2729" s="294"/>
      <c r="R2729" s="488"/>
      <c r="S2729" s="488"/>
    </row>
    <row r="2730" spans="2:24" ht="18.75" customHeight="1">
      <c r="B2730" s="292"/>
      <c r="C2730" s="313" t="s">
        <v>209</v>
      </c>
      <c r="D2730" s="315"/>
      <c r="E2730" s="315"/>
      <c r="F2730" s="315"/>
      <c r="G2730" s="315"/>
      <c r="H2730" s="315"/>
      <c r="I2730" s="315"/>
      <c r="J2730" s="315"/>
      <c r="K2730" s="315"/>
      <c r="L2730" s="315"/>
      <c r="M2730" s="315"/>
      <c r="N2730" s="315"/>
      <c r="O2730" s="316"/>
      <c r="P2730" s="312">
        <f t="shared" si="339"/>
        <v>0</v>
      </c>
      <c r="Q2730" s="294"/>
      <c r="R2730" s="488"/>
      <c r="S2730" s="488"/>
    </row>
    <row r="2731" spans="2:24" ht="18.75" customHeight="1">
      <c r="B2731" s="292"/>
      <c r="C2731" s="313" t="s">
        <v>210</v>
      </c>
      <c r="D2731" s="315"/>
      <c r="E2731" s="315"/>
      <c r="F2731" s="315"/>
      <c r="G2731" s="315"/>
      <c r="H2731" s="315"/>
      <c r="I2731" s="315"/>
      <c r="J2731" s="315"/>
      <c r="K2731" s="315"/>
      <c r="L2731" s="315"/>
      <c r="M2731" s="315"/>
      <c r="N2731" s="315"/>
      <c r="O2731" s="316"/>
      <c r="P2731" s="312">
        <f t="shared" si="339"/>
        <v>0</v>
      </c>
      <c r="Q2731" s="294"/>
      <c r="R2731" s="488"/>
      <c r="S2731" s="488"/>
    </row>
    <row r="2732" spans="2:24" ht="18.75" customHeight="1">
      <c r="B2732" s="292"/>
      <c r="C2732" s="313" t="s">
        <v>211</v>
      </c>
      <c r="D2732" s="315"/>
      <c r="E2732" s="315"/>
      <c r="F2732" s="315"/>
      <c r="G2732" s="315"/>
      <c r="H2732" s="315"/>
      <c r="I2732" s="315"/>
      <c r="J2732" s="315"/>
      <c r="K2732" s="315"/>
      <c r="L2732" s="315"/>
      <c r="M2732" s="315"/>
      <c r="N2732" s="315"/>
      <c r="O2732" s="316"/>
      <c r="P2732" s="312">
        <f t="shared" si="339"/>
        <v>0</v>
      </c>
      <c r="Q2732" s="294"/>
      <c r="R2732" s="488"/>
      <c r="S2732" s="488"/>
    </row>
    <row r="2733" spans="2:24" ht="18.75" customHeight="1">
      <c r="B2733" s="292"/>
      <c r="C2733" s="313" t="s">
        <v>212</v>
      </c>
      <c r="D2733" s="315"/>
      <c r="E2733" s="315"/>
      <c r="F2733" s="315"/>
      <c r="G2733" s="315"/>
      <c r="H2733" s="315"/>
      <c r="I2733" s="315"/>
      <c r="J2733" s="315"/>
      <c r="K2733" s="315"/>
      <c r="L2733" s="315"/>
      <c r="M2733" s="315"/>
      <c r="N2733" s="315"/>
      <c r="O2733" s="316"/>
      <c r="P2733" s="312">
        <f t="shared" si="339"/>
        <v>0</v>
      </c>
      <c r="Q2733" s="294"/>
      <c r="R2733" s="488"/>
      <c r="S2733" s="488"/>
    </row>
    <row r="2734" spans="2:24" ht="18.75" customHeight="1">
      <c r="B2734" s="292"/>
      <c r="C2734" s="317" t="s">
        <v>224</v>
      </c>
      <c r="D2734" s="318"/>
      <c r="E2734" s="318"/>
      <c r="F2734" s="318"/>
      <c r="G2734" s="318"/>
      <c r="H2734" s="318"/>
      <c r="I2734" s="318"/>
      <c r="J2734" s="318"/>
      <c r="K2734" s="318"/>
      <c r="L2734" s="318"/>
      <c r="M2734" s="318"/>
      <c r="N2734" s="318"/>
      <c r="O2734" s="319"/>
      <c r="P2734" s="320">
        <f t="shared" si="339"/>
        <v>0</v>
      </c>
      <c r="Q2734" s="294"/>
      <c r="R2734" s="489"/>
      <c r="S2734" s="489"/>
    </row>
    <row r="2735" spans="2:24" ht="18.75" customHeight="1">
      <c r="B2735" s="292"/>
      <c r="C2735" s="321" t="s">
        <v>216</v>
      </c>
      <c r="D2735" s="322">
        <f>SUBTOTAL(9,D2725:D2734)</f>
        <v>0</v>
      </c>
      <c r="E2735" s="322">
        <f t="shared" ref="E2735:O2735" si="340">SUBTOTAL(9,E2725:E2734)</f>
        <v>0</v>
      </c>
      <c r="F2735" s="322">
        <f t="shared" si="340"/>
        <v>0</v>
      </c>
      <c r="G2735" s="322">
        <f t="shared" si="340"/>
        <v>0</v>
      </c>
      <c r="H2735" s="322">
        <f t="shared" si="340"/>
        <v>0</v>
      </c>
      <c r="I2735" s="322">
        <f t="shared" si="340"/>
        <v>0</v>
      </c>
      <c r="J2735" s="322">
        <f t="shared" si="340"/>
        <v>0</v>
      </c>
      <c r="K2735" s="322">
        <f t="shared" si="340"/>
        <v>0</v>
      </c>
      <c r="L2735" s="322">
        <f t="shared" si="340"/>
        <v>0</v>
      </c>
      <c r="M2735" s="322">
        <f t="shared" si="340"/>
        <v>0</v>
      </c>
      <c r="N2735" s="322">
        <f t="shared" si="340"/>
        <v>0</v>
      </c>
      <c r="O2735" s="323">
        <f t="shared" si="340"/>
        <v>0</v>
      </c>
      <c r="P2735" s="324">
        <f t="shared" si="339"/>
        <v>0</v>
      </c>
      <c r="Q2735" s="294"/>
      <c r="R2735" s="490"/>
      <c r="S2735" s="490"/>
    </row>
    <row r="2736" spans="2:24" ht="6" customHeight="1">
      <c r="B2736" s="292"/>
      <c r="C2736" s="294"/>
      <c r="D2736" s="294"/>
      <c r="E2736" s="294"/>
      <c r="F2736" s="294"/>
      <c r="G2736" s="294"/>
      <c r="H2736" s="294"/>
      <c r="I2736" s="294"/>
      <c r="J2736" s="294"/>
      <c r="K2736" s="294"/>
      <c r="L2736" s="294"/>
      <c r="M2736" s="294"/>
      <c r="N2736" s="294"/>
      <c r="O2736" s="294"/>
      <c r="P2736" s="294"/>
      <c r="Q2736" s="294"/>
      <c r="R2736" s="325"/>
      <c r="S2736" s="325"/>
    </row>
    <row r="2737" spans="2:24" ht="18.75" customHeight="1">
      <c r="B2737" s="326"/>
      <c r="C2737" s="313" t="s">
        <v>217</v>
      </c>
      <c r="D2737" s="327"/>
      <c r="E2737" s="327"/>
      <c r="F2737" s="327"/>
      <c r="G2737" s="327"/>
      <c r="H2737" s="327"/>
      <c r="I2737" s="327"/>
      <c r="J2737" s="327"/>
      <c r="K2737" s="327"/>
      <c r="L2737" s="327"/>
      <c r="M2737" s="327"/>
      <c r="N2737" s="327"/>
      <c r="O2737" s="328"/>
      <c r="P2737" s="329">
        <f t="shared" ref="P2737:P2738" si="341">SUM(D2737:O2737)</f>
        <v>0</v>
      </c>
      <c r="Q2737" s="294"/>
      <c r="R2737" s="488"/>
      <c r="S2737" s="488"/>
    </row>
    <row r="2738" spans="2:24" ht="18.75" customHeight="1">
      <c r="B2738" s="326"/>
      <c r="C2738" s="313" t="s">
        <v>218</v>
      </c>
      <c r="D2738" s="327"/>
      <c r="E2738" s="327"/>
      <c r="F2738" s="327"/>
      <c r="G2738" s="327"/>
      <c r="H2738" s="327"/>
      <c r="I2738" s="327"/>
      <c r="J2738" s="327"/>
      <c r="K2738" s="327"/>
      <c r="L2738" s="327"/>
      <c r="M2738" s="327"/>
      <c r="N2738" s="330"/>
      <c r="O2738" s="331"/>
      <c r="P2738" s="332">
        <f t="shared" si="341"/>
        <v>0</v>
      </c>
      <c r="Q2738" s="294"/>
      <c r="R2738" s="489"/>
      <c r="S2738" s="489"/>
    </row>
    <row r="2739" spans="2:24" s="308" customFormat="1" ht="18.75" customHeight="1">
      <c r="B2739" s="301"/>
      <c r="C2739" s="333"/>
      <c r="D2739" s="334"/>
      <c r="E2739" s="334"/>
      <c r="F2739" s="334"/>
      <c r="G2739" s="334"/>
      <c r="H2739" s="334"/>
      <c r="I2739" s="334"/>
      <c r="J2739" s="334"/>
      <c r="K2739" s="334"/>
      <c r="L2739" s="334"/>
      <c r="M2739" s="334"/>
      <c r="N2739" s="491" t="s">
        <v>219</v>
      </c>
      <c r="O2739" s="491"/>
      <c r="P2739" s="335">
        <f>ROUND(IF(P2737*P2738=0,0,P2735/P2737*P2738),2)</f>
        <v>0</v>
      </c>
      <c r="Q2739" s="306"/>
      <c r="R2739" s="492"/>
      <c r="S2739" s="492"/>
      <c r="T2739" s="307"/>
    </row>
    <row r="2740" spans="2:24" ht="30" customHeight="1">
      <c r="C2740" s="294"/>
      <c r="D2740" s="294"/>
      <c r="E2740" s="294"/>
      <c r="F2740" s="294"/>
      <c r="G2740" s="294"/>
      <c r="H2740" s="294"/>
      <c r="I2740" s="294"/>
      <c r="J2740" s="294"/>
      <c r="K2740" s="294"/>
      <c r="L2740" s="294"/>
      <c r="M2740" s="294"/>
      <c r="N2740" s="294"/>
      <c r="O2740" s="294"/>
      <c r="P2740" s="294"/>
      <c r="Q2740" s="294"/>
      <c r="R2740" s="294"/>
      <c r="S2740" s="294"/>
    </row>
    <row r="2741" spans="2:24" ht="18.75" customHeight="1">
      <c r="B2741" s="292"/>
      <c r="C2741" s="293" t="s">
        <v>183</v>
      </c>
      <c r="D2741" s="495"/>
      <c r="E2741" s="495"/>
      <c r="F2741" s="495"/>
      <c r="G2741" s="495"/>
      <c r="H2741" s="495"/>
      <c r="I2741" s="495"/>
      <c r="J2741" s="294"/>
      <c r="K2741" s="294"/>
      <c r="L2741" s="295"/>
      <c r="M2741" s="294"/>
      <c r="N2741" s="294"/>
      <c r="O2741" s="294"/>
      <c r="P2741" s="296"/>
      <c r="Q2741" s="294"/>
      <c r="R2741" s="296"/>
      <c r="S2741" s="296"/>
    </row>
    <row r="2742" spans="2:24" ht="18.75" customHeight="1">
      <c r="B2742" s="292"/>
      <c r="C2742" s="297" t="s">
        <v>184</v>
      </c>
      <c r="D2742" s="488"/>
      <c r="E2742" s="488"/>
      <c r="F2742" s="488"/>
      <c r="G2742" s="488"/>
      <c r="H2742" s="488"/>
      <c r="I2742" s="488"/>
      <c r="J2742" s="294"/>
      <c r="K2742" s="291"/>
      <c r="L2742" s="291"/>
      <c r="M2742" s="291"/>
      <c r="N2742" s="291"/>
      <c r="O2742" s="291"/>
      <c r="P2742" s="291"/>
      <c r="Q2742" s="294"/>
      <c r="R2742" s="496" t="s">
        <v>185</v>
      </c>
      <c r="S2742" s="496"/>
    </row>
    <row r="2743" spans="2:24" ht="18.75" customHeight="1">
      <c r="B2743" s="292"/>
      <c r="C2743" s="297" t="s">
        <v>8</v>
      </c>
      <c r="D2743" s="488"/>
      <c r="E2743" s="488"/>
      <c r="F2743" s="488"/>
      <c r="G2743" s="488"/>
      <c r="H2743" s="488"/>
      <c r="I2743" s="488"/>
      <c r="J2743" s="294"/>
      <c r="K2743" s="291"/>
      <c r="L2743" s="291"/>
      <c r="M2743" s="291"/>
      <c r="N2743" s="291"/>
      <c r="O2743" s="291"/>
      <c r="P2743" s="291"/>
      <c r="Q2743" s="294"/>
      <c r="R2743" s="298" t="s">
        <v>189</v>
      </c>
      <c r="S2743" s="299"/>
    </row>
    <row r="2744" spans="2:24" ht="18.75" customHeight="1">
      <c r="B2744" s="292"/>
      <c r="C2744" s="300" t="s">
        <v>172</v>
      </c>
      <c r="D2744" s="488"/>
      <c r="E2744" s="488"/>
      <c r="F2744" s="488"/>
      <c r="G2744" s="488"/>
      <c r="H2744" s="488"/>
      <c r="I2744" s="488"/>
      <c r="J2744" s="294"/>
      <c r="K2744" s="291"/>
      <c r="L2744" s="291"/>
      <c r="M2744" s="291"/>
      <c r="N2744" s="291"/>
      <c r="O2744" s="291"/>
      <c r="P2744" s="291"/>
      <c r="Q2744" s="294"/>
      <c r="R2744" s="298" t="s">
        <v>191</v>
      </c>
      <c r="S2744" s="299"/>
    </row>
    <row r="2745" spans="2:24" ht="18.75" customHeight="1">
      <c r="B2745" s="292"/>
      <c r="C2745" s="300" t="s">
        <v>193</v>
      </c>
      <c r="D2745" s="493"/>
      <c r="E2745" s="493"/>
      <c r="F2745" s="493"/>
      <c r="G2745" s="493"/>
      <c r="H2745" s="493"/>
      <c r="I2745" s="493"/>
      <c r="J2745" s="294"/>
      <c r="K2745" s="294"/>
      <c r="L2745" s="295"/>
      <c r="M2745" s="294"/>
      <c r="N2745" s="294"/>
      <c r="O2745" s="294"/>
      <c r="P2745" s="296"/>
      <c r="Q2745" s="294"/>
      <c r="R2745" s="298" t="s">
        <v>221</v>
      </c>
      <c r="S2745" s="299"/>
    </row>
    <row r="2746" spans="2:24" ht="12" customHeight="1">
      <c r="B2746" s="292"/>
      <c r="C2746" s="294"/>
      <c r="D2746" s="294"/>
      <c r="E2746" s="294"/>
      <c r="F2746" s="294"/>
      <c r="G2746" s="294"/>
      <c r="H2746" s="294"/>
      <c r="I2746" s="294"/>
      <c r="J2746" s="294"/>
      <c r="K2746" s="294"/>
      <c r="L2746" s="294"/>
      <c r="M2746" s="294"/>
      <c r="N2746" s="294"/>
      <c r="O2746" s="294"/>
      <c r="P2746" s="294"/>
      <c r="Q2746" s="294"/>
      <c r="R2746" s="294"/>
      <c r="S2746" s="294"/>
    </row>
    <row r="2747" spans="2:24" s="308" customFormat="1" ht="18.75" customHeight="1">
      <c r="B2747" s="301"/>
      <c r="C2747" s="302" t="s">
        <v>187</v>
      </c>
      <c r="D2747" s="303"/>
      <c r="E2747" s="303"/>
      <c r="F2747" s="303"/>
      <c r="G2747" s="303"/>
      <c r="H2747" s="303"/>
      <c r="I2747" s="303"/>
      <c r="J2747" s="303"/>
      <c r="K2747" s="303"/>
      <c r="L2747" s="303"/>
      <c r="M2747" s="303"/>
      <c r="N2747" s="303"/>
      <c r="O2747" s="304"/>
      <c r="P2747" s="305" t="s">
        <v>188</v>
      </c>
      <c r="Q2747" s="306"/>
      <c r="R2747" s="494" t="s">
        <v>194</v>
      </c>
      <c r="S2747" s="494"/>
      <c r="T2747" s="307"/>
      <c r="V2747" s="288"/>
      <c r="W2747" s="288"/>
      <c r="X2747" s="288"/>
    </row>
    <row r="2748" spans="2:24" ht="6" customHeight="1">
      <c r="B2748" s="292"/>
      <c r="C2748" s="294"/>
      <c r="D2748" s="294"/>
      <c r="E2748" s="294"/>
      <c r="F2748" s="294"/>
      <c r="G2748" s="294"/>
      <c r="H2748" s="294"/>
      <c r="I2748" s="294"/>
      <c r="J2748" s="294"/>
      <c r="K2748" s="294"/>
      <c r="L2748" s="294"/>
      <c r="M2748" s="294"/>
      <c r="N2748" s="294"/>
      <c r="O2748" s="294"/>
      <c r="P2748" s="294"/>
      <c r="Q2748" s="294"/>
      <c r="R2748" s="294"/>
      <c r="S2748" s="294"/>
    </row>
    <row r="2749" spans="2:24" ht="18.75" customHeight="1">
      <c r="B2749" s="292"/>
      <c r="C2749" s="309" t="s">
        <v>222</v>
      </c>
      <c r="D2749" s="310"/>
      <c r="E2749" s="310"/>
      <c r="F2749" s="310"/>
      <c r="G2749" s="310"/>
      <c r="H2749" s="310"/>
      <c r="I2749" s="310"/>
      <c r="J2749" s="310"/>
      <c r="K2749" s="310"/>
      <c r="L2749" s="310"/>
      <c r="M2749" s="310"/>
      <c r="N2749" s="310"/>
      <c r="O2749" s="311"/>
      <c r="P2749" s="312">
        <f>SUM(D2749:O2749)</f>
        <v>0</v>
      </c>
      <c r="Q2749" s="294"/>
      <c r="R2749" s="488"/>
      <c r="S2749" s="488"/>
    </row>
    <row r="2750" spans="2:24" ht="18.75" customHeight="1">
      <c r="B2750" s="292"/>
      <c r="C2750" s="313" t="s">
        <v>196</v>
      </c>
      <c r="D2750" s="155"/>
      <c r="E2750" s="155"/>
      <c r="F2750" s="155"/>
      <c r="G2750" s="155"/>
      <c r="H2750" s="155"/>
      <c r="I2750" s="155"/>
      <c r="J2750" s="155"/>
      <c r="K2750" s="155"/>
      <c r="L2750" s="155"/>
      <c r="M2750" s="155"/>
      <c r="N2750" s="155"/>
      <c r="O2750" s="156"/>
      <c r="P2750" s="312">
        <f t="shared" ref="P2750:P2759" si="342">SUM(D2750:O2750)</f>
        <v>0</v>
      </c>
      <c r="Q2750" s="294"/>
      <c r="R2750" s="488"/>
      <c r="S2750" s="488"/>
    </row>
    <row r="2751" spans="2:24" ht="18.75" customHeight="1">
      <c r="B2751" s="292"/>
      <c r="C2751" s="314" t="s">
        <v>223</v>
      </c>
      <c r="D2751" s="310"/>
      <c r="E2751" s="310"/>
      <c r="F2751" s="310"/>
      <c r="G2751" s="310"/>
      <c r="H2751" s="310"/>
      <c r="I2751" s="310"/>
      <c r="J2751" s="310"/>
      <c r="K2751" s="310"/>
      <c r="L2751" s="310"/>
      <c r="M2751" s="310"/>
      <c r="N2751" s="310"/>
      <c r="O2751" s="311"/>
      <c r="P2751" s="312">
        <f t="shared" si="342"/>
        <v>0</v>
      </c>
      <c r="Q2751" s="294"/>
      <c r="R2751" s="488"/>
      <c r="S2751" s="488"/>
    </row>
    <row r="2752" spans="2:24" ht="18.75" customHeight="1">
      <c r="B2752" s="292"/>
      <c r="C2752" s="313" t="s">
        <v>206</v>
      </c>
      <c r="D2752" s="315"/>
      <c r="E2752" s="315"/>
      <c r="F2752" s="315"/>
      <c r="G2752" s="315"/>
      <c r="H2752" s="315"/>
      <c r="I2752" s="315"/>
      <c r="J2752" s="315"/>
      <c r="K2752" s="315"/>
      <c r="L2752" s="315"/>
      <c r="M2752" s="315"/>
      <c r="N2752" s="315"/>
      <c r="O2752" s="316"/>
      <c r="P2752" s="312">
        <f t="shared" si="342"/>
        <v>0</v>
      </c>
      <c r="Q2752" s="294"/>
      <c r="R2752" s="488"/>
      <c r="S2752" s="488"/>
    </row>
    <row r="2753" spans="2:20" ht="18.75" customHeight="1">
      <c r="B2753" s="292"/>
      <c r="C2753" s="313" t="s">
        <v>207</v>
      </c>
      <c r="D2753" s="315"/>
      <c r="E2753" s="315"/>
      <c r="F2753" s="315"/>
      <c r="G2753" s="315"/>
      <c r="H2753" s="315"/>
      <c r="I2753" s="315"/>
      <c r="J2753" s="315"/>
      <c r="K2753" s="315"/>
      <c r="L2753" s="315"/>
      <c r="M2753" s="315"/>
      <c r="N2753" s="315"/>
      <c r="O2753" s="316"/>
      <c r="P2753" s="312">
        <f t="shared" si="342"/>
        <v>0</v>
      </c>
      <c r="Q2753" s="294"/>
      <c r="R2753" s="488"/>
      <c r="S2753" s="488"/>
    </row>
    <row r="2754" spans="2:20" ht="18.75" customHeight="1">
      <c r="B2754" s="292"/>
      <c r="C2754" s="313" t="s">
        <v>209</v>
      </c>
      <c r="D2754" s="315"/>
      <c r="E2754" s="315"/>
      <c r="F2754" s="315"/>
      <c r="G2754" s="315"/>
      <c r="H2754" s="315"/>
      <c r="I2754" s="315"/>
      <c r="J2754" s="315"/>
      <c r="K2754" s="315"/>
      <c r="L2754" s="315"/>
      <c r="M2754" s="315"/>
      <c r="N2754" s="315"/>
      <c r="O2754" s="316"/>
      <c r="P2754" s="312">
        <f t="shared" si="342"/>
        <v>0</v>
      </c>
      <c r="Q2754" s="294"/>
      <c r="R2754" s="488"/>
      <c r="S2754" s="488"/>
    </row>
    <row r="2755" spans="2:20" ht="18.75" customHeight="1">
      <c r="B2755" s="292"/>
      <c r="C2755" s="313" t="s">
        <v>210</v>
      </c>
      <c r="D2755" s="315"/>
      <c r="E2755" s="315"/>
      <c r="F2755" s="315"/>
      <c r="G2755" s="315"/>
      <c r="H2755" s="315"/>
      <c r="I2755" s="315"/>
      <c r="J2755" s="315"/>
      <c r="K2755" s="315"/>
      <c r="L2755" s="315"/>
      <c r="M2755" s="315"/>
      <c r="N2755" s="315"/>
      <c r="O2755" s="316"/>
      <c r="P2755" s="312">
        <f t="shared" si="342"/>
        <v>0</v>
      </c>
      <c r="Q2755" s="294"/>
      <c r="R2755" s="488"/>
      <c r="S2755" s="488"/>
    </row>
    <row r="2756" spans="2:20" ht="18.75" customHeight="1">
      <c r="B2756" s="292"/>
      <c r="C2756" s="313" t="s">
        <v>211</v>
      </c>
      <c r="D2756" s="315"/>
      <c r="E2756" s="315"/>
      <c r="F2756" s="315"/>
      <c r="G2756" s="315"/>
      <c r="H2756" s="315"/>
      <c r="I2756" s="315"/>
      <c r="J2756" s="315"/>
      <c r="K2756" s="315"/>
      <c r="L2756" s="315"/>
      <c r="M2756" s="315"/>
      <c r="N2756" s="315"/>
      <c r="O2756" s="316"/>
      <c r="P2756" s="312">
        <f t="shared" si="342"/>
        <v>0</v>
      </c>
      <c r="Q2756" s="294"/>
      <c r="R2756" s="488"/>
      <c r="S2756" s="488"/>
    </row>
    <row r="2757" spans="2:20" ht="18.75" customHeight="1">
      <c r="B2757" s="292"/>
      <c r="C2757" s="313" t="s">
        <v>212</v>
      </c>
      <c r="D2757" s="315"/>
      <c r="E2757" s="315"/>
      <c r="F2757" s="315"/>
      <c r="G2757" s="315"/>
      <c r="H2757" s="315"/>
      <c r="I2757" s="315"/>
      <c r="J2757" s="315"/>
      <c r="K2757" s="315"/>
      <c r="L2757" s="315"/>
      <c r="M2757" s="315"/>
      <c r="N2757" s="315"/>
      <c r="O2757" s="316"/>
      <c r="P2757" s="312">
        <f t="shared" si="342"/>
        <v>0</v>
      </c>
      <c r="Q2757" s="294"/>
      <c r="R2757" s="488"/>
      <c r="S2757" s="488"/>
    </row>
    <row r="2758" spans="2:20" ht="18.75" customHeight="1">
      <c r="B2758" s="292"/>
      <c r="C2758" s="317" t="s">
        <v>224</v>
      </c>
      <c r="D2758" s="318"/>
      <c r="E2758" s="318"/>
      <c r="F2758" s="318"/>
      <c r="G2758" s="318"/>
      <c r="H2758" s="318"/>
      <c r="I2758" s="318"/>
      <c r="J2758" s="318"/>
      <c r="K2758" s="318"/>
      <c r="L2758" s="318"/>
      <c r="M2758" s="318"/>
      <c r="N2758" s="318"/>
      <c r="O2758" s="319"/>
      <c r="P2758" s="320">
        <f t="shared" si="342"/>
        <v>0</v>
      </c>
      <c r="Q2758" s="294"/>
      <c r="R2758" s="489"/>
      <c r="S2758" s="489"/>
    </row>
    <row r="2759" spans="2:20" ht="18.75" customHeight="1">
      <c r="B2759" s="292"/>
      <c r="C2759" s="321" t="s">
        <v>216</v>
      </c>
      <c r="D2759" s="322">
        <f>SUBTOTAL(9,D2749:D2758)</f>
        <v>0</v>
      </c>
      <c r="E2759" s="322">
        <f t="shared" ref="E2759:O2759" si="343">SUBTOTAL(9,E2749:E2758)</f>
        <v>0</v>
      </c>
      <c r="F2759" s="322">
        <f t="shared" si="343"/>
        <v>0</v>
      </c>
      <c r="G2759" s="322">
        <f t="shared" si="343"/>
        <v>0</v>
      </c>
      <c r="H2759" s="322">
        <f t="shared" si="343"/>
        <v>0</v>
      </c>
      <c r="I2759" s="322">
        <f t="shared" si="343"/>
        <v>0</v>
      </c>
      <c r="J2759" s="322">
        <f t="shared" si="343"/>
        <v>0</v>
      </c>
      <c r="K2759" s="322">
        <f t="shared" si="343"/>
        <v>0</v>
      </c>
      <c r="L2759" s="322">
        <f t="shared" si="343"/>
        <v>0</v>
      </c>
      <c r="M2759" s="322">
        <f t="shared" si="343"/>
        <v>0</v>
      </c>
      <c r="N2759" s="322">
        <f t="shared" si="343"/>
        <v>0</v>
      </c>
      <c r="O2759" s="323">
        <f t="shared" si="343"/>
        <v>0</v>
      </c>
      <c r="P2759" s="324">
        <f t="shared" si="342"/>
        <v>0</v>
      </c>
      <c r="Q2759" s="294"/>
      <c r="R2759" s="490"/>
      <c r="S2759" s="490"/>
    </row>
    <row r="2760" spans="2:20" ht="6" customHeight="1">
      <c r="B2760" s="292"/>
      <c r="C2760" s="294"/>
      <c r="D2760" s="294"/>
      <c r="E2760" s="294"/>
      <c r="F2760" s="294"/>
      <c r="G2760" s="294"/>
      <c r="H2760" s="294"/>
      <c r="I2760" s="294"/>
      <c r="J2760" s="294"/>
      <c r="K2760" s="294"/>
      <c r="L2760" s="294"/>
      <c r="M2760" s="294"/>
      <c r="N2760" s="294"/>
      <c r="O2760" s="294"/>
      <c r="P2760" s="294"/>
      <c r="Q2760" s="294"/>
      <c r="R2760" s="325"/>
      <c r="S2760" s="325"/>
    </row>
    <row r="2761" spans="2:20" ht="18.75" customHeight="1">
      <c r="B2761" s="326"/>
      <c r="C2761" s="313" t="s">
        <v>217</v>
      </c>
      <c r="D2761" s="327"/>
      <c r="E2761" s="327"/>
      <c r="F2761" s="327"/>
      <c r="G2761" s="327"/>
      <c r="H2761" s="327"/>
      <c r="I2761" s="327"/>
      <c r="J2761" s="327"/>
      <c r="K2761" s="327"/>
      <c r="L2761" s="327"/>
      <c r="M2761" s="327"/>
      <c r="N2761" s="327"/>
      <c r="O2761" s="328"/>
      <c r="P2761" s="329">
        <f t="shared" ref="P2761:P2762" si="344">SUM(D2761:O2761)</f>
        <v>0</v>
      </c>
      <c r="Q2761" s="294"/>
      <c r="R2761" s="488"/>
      <c r="S2761" s="488"/>
    </row>
    <row r="2762" spans="2:20" ht="18.75" customHeight="1">
      <c r="B2762" s="326"/>
      <c r="C2762" s="313" t="s">
        <v>218</v>
      </c>
      <c r="D2762" s="327"/>
      <c r="E2762" s="327"/>
      <c r="F2762" s="327"/>
      <c r="G2762" s="327"/>
      <c r="H2762" s="327"/>
      <c r="I2762" s="327"/>
      <c r="J2762" s="327"/>
      <c r="K2762" s="327"/>
      <c r="L2762" s="327"/>
      <c r="M2762" s="327"/>
      <c r="N2762" s="330"/>
      <c r="O2762" s="331"/>
      <c r="P2762" s="332">
        <f t="shared" si="344"/>
        <v>0</v>
      </c>
      <c r="Q2762" s="294"/>
      <c r="R2762" s="489"/>
      <c r="S2762" s="489"/>
    </row>
    <row r="2763" spans="2:20" s="308" customFormat="1" ht="18.75" customHeight="1">
      <c r="B2763" s="301"/>
      <c r="C2763" s="333"/>
      <c r="D2763" s="334"/>
      <c r="E2763" s="334"/>
      <c r="F2763" s="334"/>
      <c r="G2763" s="334"/>
      <c r="H2763" s="334"/>
      <c r="I2763" s="334"/>
      <c r="J2763" s="334"/>
      <c r="K2763" s="334"/>
      <c r="L2763" s="334"/>
      <c r="M2763" s="334"/>
      <c r="N2763" s="491" t="s">
        <v>219</v>
      </c>
      <c r="O2763" s="491"/>
      <c r="P2763" s="335">
        <f>ROUND(IF(P2761*P2762=0,0,P2759/P2761*P2762),2)</f>
        <v>0</v>
      </c>
      <c r="Q2763" s="306"/>
      <c r="R2763" s="492"/>
      <c r="S2763" s="492"/>
      <c r="T2763" s="307"/>
    </row>
    <row r="2764" spans="2:20" ht="30" customHeight="1">
      <c r="C2764" s="294"/>
      <c r="D2764" s="294"/>
      <c r="E2764" s="294"/>
      <c r="F2764" s="294"/>
      <c r="G2764" s="294"/>
      <c r="H2764" s="294"/>
      <c r="I2764" s="294"/>
      <c r="J2764" s="294"/>
      <c r="K2764" s="294"/>
      <c r="L2764" s="294"/>
      <c r="M2764" s="294"/>
      <c r="N2764" s="294"/>
      <c r="O2764" s="294"/>
      <c r="P2764" s="294"/>
      <c r="Q2764" s="294"/>
      <c r="R2764" s="294"/>
      <c r="S2764" s="294"/>
    </row>
    <row r="2765" spans="2:20" ht="18.75" customHeight="1">
      <c r="B2765" s="292"/>
      <c r="C2765" s="293" t="s">
        <v>183</v>
      </c>
      <c r="D2765" s="495"/>
      <c r="E2765" s="495"/>
      <c r="F2765" s="495"/>
      <c r="G2765" s="495"/>
      <c r="H2765" s="495"/>
      <c r="I2765" s="495"/>
      <c r="J2765" s="294"/>
      <c r="K2765" s="294"/>
      <c r="L2765" s="295"/>
      <c r="M2765" s="294"/>
      <c r="N2765" s="294"/>
      <c r="O2765" s="294"/>
      <c r="P2765" s="296"/>
      <c r="Q2765" s="294"/>
      <c r="R2765" s="296"/>
      <c r="S2765" s="296"/>
    </row>
    <row r="2766" spans="2:20" ht="18.75" customHeight="1">
      <c r="B2766" s="292"/>
      <c r="C2766" s="297" t="s">
        <v>184</v>
      </c>
      <c r="D2766" s="488"/>
      <c r="E2766" s="488"/>
      <c r="F2766" s="488"/>
      <c r="G2766" s="488"/>
      <c r="H2766" s="488"/>
      <c r="I2766" s="488"/>
      <c r="J2766" s="294"/>
      <c r="K2766" s="291"/>
      <c r="L2766" s="291"/>
      <c r="M2766" s="291"/>
      <c r="N2766" s="291"/>
      <c r="O2766" s="291"/>
      <c r="P2766" s="291"/>
      <c r="Q2766" s="294"/>
      <c r="R2766" s="496" t="s">
        <v>185</v>
      </c>
      <c r="S2766" s="496"/>
    </row>
    <row r="2767" spans="2:20" ht="18.75" customHeight="1">
      <c r="B2767" s="292"/>
      <c r="C2767" s="297" t="s">
        <v>8</v>
      </c>
      <c r="D2767" s="488"/>
      <c r="E2767" s="488"/>
      <c r="F2767" s="488"/>
      <c r="G2767" s="488"/>
      <c r="H2767" s="488"/>
      <c r="I2767" s="488"/>
      <c r="J2767" s="294"/>
      <c r="K2767" s="291"/>
      <c r="L2767" s="291"/>
      <c r="M2767" s="291"/>
      <c r="N2767" s="291"/>
      <c r="O2767" s="291"/>
      <c r="P2767" s="291"/>
      <c r="Q2767" s="294"/>
      <c r="R2767" s="298" t="s">
        <v>189</v>
      </c>
      <c r="S2767" s="299"/>
    </row>
    <row r="2768" spans="2:20" ht="18.75" customHeight="1">
      <c r="B2768" s="292"/>
      <c r="C2768" s="300" t="s">
        <v>172</v>
      </c>
      <c r="D2768" s="488"/>
      <c r="E2768" s="488"/>
      <c r="F2768" s="488"/>
      <c r="G2768" s="488"/>
      <c r="H2768" s="488"/>
      <c r="I2768" s="488"/>
      <c r="J2768" s="294"/>
      <c r="K2768" s="291"/>
      <c r="L2768" s="291"/>
      <c r="M2768" s="291"/>
      <c r="N2768" s="291"/>
      <c r="O2768" s="291"/>
      <c r="P2768" s="291"/>
      <c r="Q2768" s="294"/>
      <c r="R2768" s="298" t="s">
        <v>191</v>
      </c>
      <c r="S2768" s="299"/>
    </row>
    <row r="2769" spans="2:24" ht="18.75" customHeight="1">
      <c r="B2769" s="292"/>
      <c r="C2769" s="300" t="s">
        <v>193</v>
      </c>
      <c r="D2769" s="493"/>
      <c r="E2769" s="493"/>
      <c r="F2769" s="493"/>
      <c r="G2769" s="493"/>
      <c r="H2769" s="493"/>
      <c r="I2769" s="493"/>
      <c r="J2769" s="294"/>
      <c r="K2769" s="294"/>
      <c r="L2769" s="295"/>
      <c r="M2769" s="294"/>
      <c r="N2769" s="294"/>
      <c r="O2769" s="294"/>
      <c r="P2769" s="296"/>
      <c r="Q2769" s="294"/>
      <c r="R2769" s="298" t="s">
        <v>221</v>
      </c>
      <c r="S2769" s="299"/>
    </row>
    <row r="2770" spans="2:24" ht="12" customHeight="1">
      <c r="B2770" s="292"/>
      <c r="C2770" s="294"/>
      <c r="D2770" s="294"/>
      <c r="E2770" s="294"/>
      <c r="F2770" s="294"/>
      <c r="G2770" s="294"/>
      <c r="H2770" s="294"/>
      <c r="I2770" s="294"/>
      <c r="J2770" s="294"/>
      <c r="K2770" s="294"/>
      <c r="L2770" s="294"/>
      <c r="M2770" s="294"/>
      <c r="N2770" s="294"/>
      <c r="O2770" s="294"/>
      <c r="P2770" s="294"/>
      <c r="Q2770" s="294"/>
      <c r="R2770" s="294"/>
      <c r="S2770" s="294"/>
    </row>
    <row r="2771" spans="2:24" s="308" customFormat="1" ht="18.75" customHeight="1">
      <c r="B2771" s="301"/>
      <c r="C2771" s="302" t="s">
        <v>187</v>
      </c>
      <c r="D2771" s="303"/>
      <c r="E2771" s="303"/>
      <c r="F2771" s="303"/>
      <c r="G2771" s="303"/>
      <c r="H2771" s="303"/>
      <c r="I2771" s="303"/>
      <c r="J2771" s="303"/>
      <c r="K2771" s="303"/>
      <c r="L2771" s="303"/>
      <c r="M2771" s="303"/>
      <c r="N2771" s="303"/>
      <c r="O2771" s="304"/>
      <c r="P2771" s="305" t="s">
        <v>188</v>
      </c>
      <c r="Q2771" s="306"/>
      <c r="R2771" s="494" t="s">
        <v>194</v>
      </c>
      <c r="S2771" s="494"/>
      <c r="T2771" s="307"/>
      <c r="V2771" s="288"/>
      <c r="W2771" s="288"/>
      <c r="X2771" s="288"/>
    </row>
    <row r="2772" spans="2:24" ht="6" customHeight="1">
      <c r="B2772" s="292"/>
      <c r="C2772" s="294"/>
      <c r="D2772" s="294"/>
      <c r="E2772" s="294"/>
      <c r="F2772" s="294"/>
      <c r="G2772" s="294"/>
      <c r="H2772" s="294"/>
      <c r="I2772" s="294"/>
      <c r="J2772" s="294"/>
      <c r="K2772" s="294"/>
      <c r="L2772" s="294"/>
      <c r="M2772" s="294"/>
      <c r="N2772" s="294"/>
      <c r="O2772" s="294"/>
      <c r="P2772" s="294"/>
      <c r="Q2772" s="294"/>
      <c r="R2772" s="294"/>
      <c r="S2772" s="294"/>
    </row>
    <row r="2773" spans="2:24" ht="18.75" customHeight="1">
      <c r="B2773" s="292"/>
      <c r="C2773" s="309" t="s">
        <v>222</v>
      </c>
      <c r="D2773" s="310"/>
      <c r="E2773" s="310"/>
      <c r="F2773" s="310"/>
      <c r="G2773" s="310"/>
      <c r="H2773" s="310"/>
      <c r="I2773" s="310"/>
      <c r="J2773" s="310"/>
      <c r="K2773" s="310"/>
      <c r="L2773" s="310"/>
      <c r="M2773" s="310"/>
      <c r="N2773" s="310"/>
      <c r="O2773" s="311"/>
      <c r="P2773" s="312">
        <f>SUM(D2773:O2773)</f>
        <v>0</v>
      </c>
      <c r="Q2773" s="294"/>
      <c r="R2773" s="488"/>
      <c r="S2773" s="488"/>
    </row>
    <row r="2774" spans="2:24" ht="18.75" customHeight="1">
      <c r="B2774" s="292"/>
      <c r="C2774" s="313" t="s">
        <v>196</v>
      </c>
      <c r="D2774" s="155"/>
      <c r="E2774" s="155"/>
      <c r="F2774" s="155"/>
      <c r="G2774" s="155"/>
      <c r="H2774" s="155"/>
      <c r="I2774" s="155"/>
      <c r="J2774" s="155"/>
      <c r="K2774" s="155"/>
      <c r="L2774" s="155"/>
      <c r="M2774" s="155"/>
      <c r="N2774" s="155"/>
      <c r="O2774" s="156"/>
      <c r="P2774" s="312">
        <f t="shared" ref="P2774:P2783" si="345">SUM(D2774:O2774)</f>
        <v>0</v>
      </c>
      <c r="Q2774" s="294"/>
      <c r="R2774" s="488"/>
      <c r="S2774" s="488"/>
    </row>
    <row r="2775" spans="2:24" ht="18.75" customHeight="1">
      <c r="B2775" s="292"/>
      <c r="C2775" s="314" t="s">
        <v>223</v>
      </c>
      <c r="D2775" s="310"/>
      <c r="E2775" s="310"/>
      <c r="F2775" s="310"/>
      <c r="G2775" s="310"/>
      <c r="H2775" s="310"/>
      <c r="I2775" s="310"/>
      <c r="J2775" s="310"/>
      <c r="K2775" s="310"/>
      <c r="L2775" s="310"/>
      <c r="M2775" s="310"/>
      <c r="N2775" s="310"/>
      <c r="O2775" s="311"/>
      <c r="P2775" s="312">
        <f t="shared" si="345"/>
        <v>0</v>
      </c>
      <c r="Q2775" s="294"/>
      <c r="R2775" s="488"/>
      <c r="S2775" s="488"/>
    </row>
    <row r="2776" spans="2:24" ht="18.75" customHeight="1">
      <c r="B2776" s="292"/>
      <c r="C2776" s="313" t="s">
        <v>206</v>
      </c>
      <c r="D2776" s="315"/>
      <c r="E2776" s="315"/>
      <c r="F2776" s="315"/>
      <c r="G2776" s="315"/>
      <c r="H2776" s="315"/>
      <c r="I2776" s="315"/>
      <c r="J2776" s="315"/>
      <c r="K2776" s="315"/>
      <c r="L2776" s="315"/>
      <c r="M2776" s="315"/>
      <c r="N2776" s="315"/>
      <c r="O2776" s="316"/>
      <c r="P2776" s="312">
        <f t="shared" si="345"/>
        <v>0</v>
      </c>
      <c r="Q2776" s="294"/>
      <c r="R2776" s="488"/>
      <c r="S2776" s="488"/>
    </row>
    <row r="2777" spans="2:24" ht="18.75" customHeight="1">
      <c r="B2777" s="292"/>
      <c r="C2777" s="313" t="s">
        <v>207</v>
      </c>
      <c r="D2777" s="315"/>
      <c r="E2777" s="315"/>
      <c r="F2777" s="315"/>
      <c r="G2777" s="315"/>
      <c r="H2777" s="315"/>
      <c r="I2777" s="315"/>
      <c r="J2777" s="315"/>
      <c r="K2777" s="315"/>
      <c r="L2777" s="315"/>
      <c r="M2777" s="315"/>
      <c r="N2777" s="315"/>
      <c r="O2777" s="316"/>
      <c r="P2777" s="312">
        <f t="shared" si="345"/>
        <v>0</v>
      </c>
      <c r="Q2777" s="294"/>
      <c r="R2777" s="488"/>
      <c r="S2777" s="488"/>
    </row>
    <row r="2778" spans="2:24" ht="18.75" customHeight="1">
      <c r="B2778" s="292"/>
      <c r="C2778" s="313" t="s">
        <v>209</v>
      </c>
      <c r="D2778" s="315"/>
      <c r="E2778" s="315"/>
      <c r="F2778" s="315"/>
      <c r="G2778" s="315"/>
      <c r="H2778" s="315"/>
      <c r="I2778" s="315"/>
      <c r="J2778" s="315"/>
      <c r="K2778" s="315"/>
      <c r="L2778" s="315"/>
      <c r="M2778" s="315"/>
      <c r="N2778" s="315"/>
      <c r="O2778" s="316"/>
      <c r="P2778" s="312">
        <f t="shared" si="345"/>
        <v>0</v>
      </c>
      <c r="Q2778" s="294"/>
      <c r="R2778" s="488"/>
      <c r="S2778" s="488"/>
    </row>
    <row r="2779" spans="2:24" ht="18.75" customHeight="1">
      <c r="B2779" s="292"/>
      <c r="C2779" s="313" t="s">
        <v>210</v>
      </c>
      <c r="D2779" s="315"/>
      <c r="E2779" s="315"/>
      <c r="F2779" s="315"/>
      <c r="G2779" s="315"/>
      <c r="H2779" s="315"/>
      <c r="I2779" s="315"/>
      <c r="J2779" s="315"/>
      <c r="K2779" s="315"/>
      <c r="L2779" s="315"/>
      <c r="M2779" s="315"/>
      <c r="N2779" s="315"/>
      <c r="O2779" s="316"/>
      <c r="P2779" s="312">
        <f t="shared" si="345"/>
        <v>0</v>
      </c>
      <c r="Q2779" s="294"/>
      <c r="R2779" s="488"/>
      <c r="S2779" s="488"/>
    </row>
    <row r="2780" spans="2:24" ht="18.75" customHeight="1">
      <c r="B2780" s="292"/>
      <c r="C2780" s="313" t="s">
        <v>211</v>
      </c>
      <c r="D2780" s="315"/>
      <c r="E2780" s="315"/>
      <c r="F2780" s="315"/>
      <c r="G2780" s="315"/>
      <c r="H2780" s="315"/>
      <c r="I2780" s="315"/>
      <c r="J2780" s="315"/>
      <c r="K2780" s="315"/>
      <c r="L2780" s="315"/>
      <c r="M2780" s="315"/>
      <c r="N2780" s="315"/>
      <c r="O2780" s="316"/>
      <c r="P2780" s="312">
        <f t="shared" si="345"/>
        <v>0</v>
      </c>
      <c r="Q2780" s="294"/>
      <c r="R2780" s="488"/>
      <c r="S2780" s="488"/>
    </row>
    <row r="2781" spans="2:24" ht="18.75" customHeight="1">
      <c r="B2781" s="292"/>
      <c r="C2781" s="313" t="s">
        <v>212</v>
      </c>
      <c r="D2781" s="315"/>
      <c r="E2781" s="315"/>
      <c r="F2781" s="315"/>
      <c r="G2781" s="315"/>
      <c r="H2781" s="315"/>
      <c r="I2781" s="315"/>
      <c r="J2781" s="315"/>
      <c r="K2781" s="315"/>
      <c r="L2781" s="315"/>
      <c r="M2781" s="315"/>
      <c r="N2781" s="315"/>
      <c r="O2781" s="316"/>
      <c r="P2781" s="312">
        <f t="shared" si="345"/>
        <v>0</v>
      </c>
      <c r="Q2781" s="294"/>
      <c r="R2781" s="488"/>
      <c r="S2781" s="488"/>
    </row>
    <row r="2782" spans="2:24" ht="18.75" customHeight="1">
      <c r="B2782" s="292"/>
      <c r="C2782" s="317" t="s">
        <v>224</v>
      </c>
      <c r="D2782" s="318"/>
      <c r="E2782" s="318"/>
      <c r="F2782" s="318"/>
      <c r="G2782" s="318"/>
      <c r="H2782" s="318"/>
      <c r="I2782" s="318"/>
      <c r="J2782" s="318"/>
      <c r="K2782" s="318"/>
      <c r="L2782" s="318"/>
      <c r="M2782" s="318"/>
      <c r="N2782" s="318"/>
      <c r="O2782" s="319"/>
      <c r="P2782" s="320">
        <f t="shared" si="345"/>
        <v>0</v>
      </c>
      <c r="Q2782" s="294"/>
      <c r="R2782" s="489"/>
      <c r="S2782" s="489"/>
    </row>
    <row r="2783" spans="2:24" ht="18.75" customHeight="1">
      <c r="B2783" s="292"/>
      <c r="C2783" s="321" t="s">
        <v>216</v>
      </c>
      <c r="D2783" s="322">
        <f>SUBTOTAL(9,D2773:D2782)</f>
        <v>0</v>
      </c>
      <c r="E2783" s="322">
        <f t="shared" ref="E2783:O2783" si="346">SUBTOTAL(9,E2773:E2782)</f>
        <v>0</v>
      </c>
      <c r="F2783" s="322">
        <f t="shared" si="346"/>
        <v>0</v>
      </c>
      <c r="G2783" s="322">
        <f t="shared" si="346"/>
        <v>0</v>
      </c>
      <c r="H2783" s="322">
        <f t="shared" si="346"/>
        <v>0</v>
      </c>
      <c r="I2783" s="322">
        <f t="shared" si="346"/>
        <v>0</v>
      </c>
      <c r="J2783" s="322">
        <f t="shared" si="346"/>
        <v>0</v>
      </c>
      <c r="K2783" s="322">
        <f t="shared" si="346"/>
        <v>0</v>
      </c>
      <c r="L2783" s="322">
        <f t="shared" si="346"/>
        <v>0</v>
      </c>
      <c r="M2783" s="322">
        <f t="shared" si="346"/>
        <v>0</v>
      </c>
      <c r="N2783" s="322">
        <f t="shared" si="346"/>
        <v>0</v>
      </c>
      <c r="O2783" s="323">
        <f t="shared" si="346"/>
        <v>0</v>
      </c>
      <c r="P2783" s="324">
        <f t="shared" si="345"/>
        <v>0</v>
      </c>
      <c r="Q2783" s="294"/>
      <c r="R2783" s="490"/>
      <c r="S2783" s="490"/>
    </row>
    <row r="2784" spans="2:24" ht="6" customHeight="1">
      <c r="B2784" s="292"/>
      <c r="C2784" s="294"/>
      <c r="D2784" s="294"/>
      <c r="E2784" s="294"/>
      <c r="F2784" s="294"/>
      <c r="G2784" s="294"/>
      <c r="H2784" s="294"/>
      <c r="I2784" s="294"/>
      <c r="J2784" s="294"/>
      <c r="K2784" s="294"/>
      <c r="L2784" s="294"/>
      <c r="M2784" s="294"/>
      <c r="N2784" s="294"/>
      <c r="O2784" s="294"/>
      <c r="P2784" s="294"/>
      <c r="Q2784" s="294"/>
      <c r="R2784" s="325"/>
      <c r="S2784" s="325"/>
    </row>
    <row r="2785" spans="2:24" ht="18.75" customHeight="1">
      <c r="B2785" s="326"/>
      <c r="C2785" s="313" t="s">
        <v>217</v>
      </c>
      <c r="D2785" s="327"/>
      <c r="E2785" s="327"/>
      <c r="F2785" s="327"/>
      <c r="G2785" s="327"/>
      <c r="H2785" s="327"/>
      <c r="I2785" s="327"/>
      <c r="J2785" s="327"/>
      <c r="K2785" s="327"/>
      <c r="L2785" s="327"/>
      <c r="M2785" s="327"/>
      <c r="N2785" s="327"/>
      <c r="O2785" s="328"/>
      <c r="P2785" s="329">
        <f t="shared" ref="P2785:P2786" si="347">SUM(D2785:O2785)</f>
        <v>0</v>
      </c>
      <c r="Q2785" s="294"/>
      <c r="R2785" s="488"/>
      <c r="S2785" s="488"/>
    </row>
    <row r="2786" spans="2:24" ht="18.75" customHeight="1">
      <c r="B2786" s="326"/>
      <c r="C2786" s="313" t="s">
        <v>218</v>
      </c>
      <c r="D2786" s="327"/>
      <c r="E2786" s="327"/>
      <c r="F2786" s="327"/>
      <c r="G2786" s="327"/>
      <c r="H2786" s="327"/>
      <c r="I2786" s="327"/>
      <c r="J2786" s="327"/>
      <c r="K2786" s="327"/>
      <c r="L2786" s="327"/>
      <c r="M2786" s="327"/>
      <c r="N2786" s="330"/>
      <c r="O2786" s="331"/>
      <c r="P2786" s="332">
        <f t="shared" si="347"/>
        <v>0</v>
      </c>
      <c r="Q2786" s="294"/>
      <c r="R2786" s="489"/>
      <c r="S2786" s="489"/>
    </row>
    <row r="2787" spans="2:24" s="308" customFormat="1" ht="18.75" customHeight="1">
      <c r="B2787" s="301"/>
      <c r="C2787" s="333"/>
      <c r="D2787" s="334"/>
      <c r="E2787" s="334"/>
      <c r="F2787" s="334"/>
      <c r="G2787" s="334"/>
      <c r="H2787" s="334"/>
      <c r="I2787" s="334"/>
      <c r="J2787" s="334"/>
      <c r="K2787" s="334"/>
      <c r="L2787" s="334"/>
      <c r="M2787" s="334"/>
      <c r="N2787" s="491" t="s">
        <v>219</v>
      </c>
      <c r="O2787" s="491"/>
      <c r="P2787" s="335">
        <f>ROUND(IF(P2785*P2786=0,0,P2783/P2785*P2786),2)</f>
        <v>0</v>
      </c>
      <c r="Q2787" s="306"/>
      <c r="R2787" s="492"/>
      <c r="S2787" s="492"/>
      <c r="T2787" s="307"/>
    </row>
    <row r="2788" spans="2:24" ht="30" customHeight="1">
      <c r="C2788" s="294"/>
      <c r="D2788" s="294"/>
      <c r="E2788" s="294"/>
      <c r="F2788" s="294"/>
      <c r="G2788" s="294"/>
      <c r="H2788" s="294"/>
      <c r="I2788" s="294"/>
      <c r="J2788" s="294"/>
      <c r="K2788" s="294"/>
      <c r="L2788" s="294"/>
      <c r="M2788" s="294"/>
      <c r="N2788" s="294"/>
      <c r="O2788" s="294"/>
      <c r="P2788" s="294"/>
      <c r="Q2788" s="294"/>
      <c r="R2788" s="294"/>
      <c r="S2788" s="294"/>
    </row>
    <row r="2789" spans="2:24" ht="18.75" customHeight="1">
      <c r="B2789" s="292"/>
      <c r="C2789" s="293" t="s">
        <v>183</v>
      </c>
      <c r="D2789" s="495"/>
      <c r="E2789" s="495"/>
      <c r="F2789" s="495"/>
      <c r="G2789" s="495"/>
      <c r="H2789" s="495"/>
      <c r="I2789" s="495"/>
      <c r="J2789" s="294"/>
      <c r="K2789" s="294"/>
      <c r="L2789" s="295"/>
      <c r="M2789" s="294"/>
      <c r="N2789" s="294"/>
      <c r="O2789" s="294"/>
      <c r="P2789" s="296"/>
      <c r="Q2789" s="294"/>
      <c r="R2789" s="296"/>
      <c r="S2789" s="296"/>
    </row>
    <row r="2790" spans="2:24" ht="18.75" customHeight="1">
      <c r="B2790" s="292"/>
      <c r="C2790" s="297" t="s">
        <v>184</v>
      </c>
      <c r="D2790" s="488"/>
      <c r="E2790" s="488"/>
      <c r="F2790" s="488"/>
      <c r="G2790" s="488"/>
      <c r="H2790" s="488"/>
      <c r="I2790" s="488"/>
      <c r="J2790" s="294"/>
      <c r="K2790" s="291"/>
      <c r="L2790" s="291"/>
      <c r="M2790" s="291"/>
      <c r="N2790" s="291"/>
      <c r="O2790" s="291"/>
      <c r="P2790" s="291"/>
      <c r="Q2790" s="294"/>
      <c r="R2790" s="496" t="s">
        <v>185</v>
      </c>
      <c r="S2790" s="496"/>
    </row>
    <row r="2791" spans="2:24" ht="18.75" customHeight="1">
      <c r="B2791" s="292"/>
      <c r="C2791" s="297" t="s">
        <v>8</v>
      </c>
      <c r="D2791" s="488"/>
      <c r="E2791" s="488"/>
      <c r="F2791" s="488"/>
      <c r="G2791" s="488"/>
      <c r="H2791" s="488"/>
      <c r="I2791" s="488"/>
      <c r="J2791" s="294"/>
      <c r="K2791" s="291"/>
      <c r="L2791" s="291"/>
      <c r="M2791" s="291"/>
      <c r="N2791" s="291"/>
      <c r="O2791" s="291"/>
      <c r="P2791" s="291"/>
      <c r="Q2791" s="294"/>
      <c r="R2791" s="298" t="s">
        <v>189</v>
      </c>
      <c r="S2791" s="299"/>
    </row>
    <row r="2792" spans="2:24" ht="18.75" customHeight="1">
      <c r="B2792" s="292"/>
      <c r="C2792" s="300" t="s">
        <v>172</v>
      </c>
      <c r="D2792" s="488"/>
      <c r="E2792" s="488"/>
      <c r="F2792" s="488"/>
      <c r="G2792" s="488"/>
      <c r="H2792" s="488"/>
      <c r="I2792" s="488"/>
      <c r="J2792" s="294"/>
      <c r="K2792" s="291"/>
      <c r="L2792" s="291"/>
      <c r="M2792" s="291"/>
      <c r="N2792" s="291"/>
      <c r="O2792" s="291"/>
      <c r="P2792" s="291"/>
      <c r="Q2792" s="294"/>
      <c r="R2792" s="298" t="s">
        <v>191</v>
      </c>
      <c r="S2792" s="299"/>
    </row>
    <row r="2793" spans="2:24" ht="18.75" customHeight="1">
      <c r="B2793" s="292"/>
      <c r="C2793" s="300" t="s">
        <v>193</v>
      </c>
      <c r="D2793" s="493"/>
      <c r="E2793" s="493"/>
      <c r="F2793" s="493"/>
      <c r="G2793" s="493"/>
      <c r="H2793" s="493"/>
      <c r="I2793" s="493"/>
      <c r="J2793" s="294"/>
      <c r="K2793" s="294"/>
      <c r="L2793" s="295"/>
      <c r="M2793" s="294"/>
      <c r="N2793" s="294"/>
      <c r="O2793" s="294"/>
      <c r="P2793" s="296"/>
      <c r="Q2793" s="294"/>
      <c r="R2793" s="298" t="s">
        <v>221</v>
      </c>
      <c r="S2793" s="299"/>
    </row>
    <row r="2794" spans="2:24" ht="12" customHeight="1">
      <c r="B2794" s="292"/>
      <c r="C2794" s="294"/>
      <c r="D2794" s="294"/>
      <c r="E2794" s="294"/>
      <c r="F2794" s="294"/>
      <c r="G2794" s="294"/>
      <c r="H2794" s="294"/>
      <c r="I2794" s="294"/>
      <c r="J2794" s="294"/>
      <c r="K2794" s="294"/>
      <c r="L2794" s="294"/>
      <c r="M2794" s="294"/>
      <c r="N2794" s="294"/>
      <c r="O2794" s="294"/>
      <c r="P2794" s="294"/>
      <c r="Q2794" s="294"/>
      <c r="R2794" s="294"/>
      <c r="S2794" s="294"/>
    </row>
    <row r="2795" spans="2:24" s="308" customFormat="1" ht="18.75" customHeight="1">
      <c r="B2795" s="301"/>
      <c r="C2795" s="302" t="s">
        <v>187</v>
      </c>
      <c r="D2795" s="303"/>
      <c r="E2795" s="303"/>
      <c r="F2795" s="303"/>
      <c r="G2795" s="303"/>
      <c r="H2795" s="303"/>
      <c r="I2795" s="303"/>
      <c r="J2795" s="303"/>
      <c r="K2795" s="303"/>
      <c r="L2795" s="303"/>
      <c r="M2795" s="303"/>
      <c r="N2795" s="303"/>
      <c r="O2795" s="304"/>
      <c r="P2795" s="305" t="s">
        <v>188</v>
      </c>
      <c r="Q2795" s="306"/>
      <c r="R2795" s="494" t="s">
        <v>194</v>
      </c>
      <c r="S2795" s="494"/>
      <c r="T2795" s="307"/>
      <c r="V2795" s="288"/>
      <c r="W2795" s="288"/>
      <c r="X2795" s="288"/>
    </row>
    <row r="2796" spans="2:24" ht="6" customHeight="1">
      <c r="B2796" s="292"/>
      <c r="C2796" s="294"/>
      <c r="D2796" s="294"/>
      <c r="E2796" s="294"/>
      <c r="F2796" s="294"/>
      <c r="G2796" s="294"/>
      <c r="H2796" s="294"/>
      <c r="I2796" s="294"/>
      <c r="J2796" s="294"/>
      <c r="K2796" s="294"/>
      <c r="L2796" s="294"/>
      <c r="M2796" s="294"/>
      <c r="N2796" s="294"/>
      <c r="O2796" s="294"/>
      <c r="P2796" s="294"/>
      <c r="Q2796" s="294"/>
      <c r="R2796" s="294"/>
      <c r="S2796" s="294"/>
    </row>
    <row r="2797" spans="2:24" ht="18.75" customHeight="1">
      <c r="B2797" s="292"/>
      <c r="C2797" s="309" t="s">
        <v>222</v>
      </c>
      <c r="D2797" s="310"/>
      <c r="E2797" s="310"/>
      <c r="F2797" s="310"/>
      <c r="G2797" s="310"/>
      <c r="H2797" s="310"/>
      <c r="I2797" s="310"/>
      <c r="J2797" s="310"/>
      <c r="K2797" s="310"/>
      <c r="L2797" s="310"/>
      <c r="M2797" s="310"/>
      <c r="N2797" s="310"/>
      <c r="O2797" s="311"/>
      <c r="P2797" s="312">
        <f>SUM(D2797:O2797)</f>
        <v>0</v>
      </c>
      <c r="Q2797" s="294"/>
      <c r="R2797" s="488"/>
      <c r="S2797" s="488"/>
    </row>
    <row r="2798" spans="2:24" ht="18.75" customHeight="1">
      <c r="B2798" s="292"/>
      <c r="C2798" s="313" t="s">
        <v>196</v>
      </c>
      <c r="D2798" s="155"/>
      <c r="E2798" s="155"/>
      <c r="F2798" s="155"/>
      <c r="G2798" s="155"/>
      <c r="H2798" s="155"/>
      <c r="I2798" s="155"/>
      <c r="J2798" s="155"/>
      <c r="K2798" s="155"/>
      <c r="L2798" s="155"/>
      <c r="M2798" s="155"/>
      <c r="N2798" s="155"/>
      <c r="O2798" s="156"/>
      <c r="P2798" s="312">
        <f t="shared" ref="P2798:P2807" si="348">SUM(D2798:O2798)</f>
        <v>0</v>
      </c>
      <c r="Q2798" s="294"/>
      <c r="R2798" s="488"/>
      <c r="S2798" s="488"/>
    </row>
    <row r="2799" spans="2:24" ht="18.75" customHeight="1">
      <c r="B2799" s="292"/>
      <c r="C2799" s="314" t="s">
        <v>223</v>
      </c>
      <c r="D2799" s="310"/>
      <c r="E2799" s="310"/>
      <c r="F2799" s="310"/>
      <c r="G2799" s="310"/>
      <c r="H2799" s="310"/>
      <c r="I2799" s="310"/>
      <c r="J2799" s="310"/>
      <c r="K2799" s="310"/>
      <c r="L2799" s="310"/>
      <c r="M2799" s="310"/>
      <c r="N2799" s="310"/>
      <c r="O2799" s="311"/>
      <c r="P2799" s="312">
        <f t="shared" si="348"/>
        <v>0</v>
      </c>
      <c r="Q2799" s="294"/>
      <c r="R2799" s="488"/>
      <c r="S2799" s="488"/>
    </row>
    <row r="2800" spans="2:24" ht="18.75" customHeight="1">
      <c r="B2800" s="292"/>
      <c r="C2800" s="313" t="s">
        <v>206</v>
      </c>
      <c r="D2800" s="315"/>
      <c r="E2800" s="315"/>
      <c r="F2800" s="315"/>
      <c r="G2800" s="315"/>
      <c r="H2800" s="315"/>
      <c r="I2800" s="315"/>
      <c r="J2800" s="315"/>
      <c r="K2800" s="315"/>
      <c r="L2800" s="315"/>
      <c r="M2800" s="315"/>
      <c r="N2800" s="315"/>
      <c r="O2800" s="316"/>
      <c r="P2800" s="312">
        <f t="shared" si="348"/>
        <v>0</v>
      </c>
      <c r="Q2800" s="294"/>
      <c r="R2800" s="488"/>
      <c r="S2800" s="488"/>
    </row>
    <row r="2801" spans="2:20" ht="18.75" customHeight="1">
      <c r="B2801" s="292"/>
      <c r="C2801" s="313" t="s">
        <v>207</v>
      </c>
      <c r="D2801" s="315"/>
      <c r="E2801" s="315"/>
      <c r="F2801" s="315"/>
      <c r="G2801" s="315"/>
      <c r="H2801" s="315"/>
      <c r="I2801" s="315"/>
      <c r="J2801" s="315"/>
      <c r="K2801" s="315"/>
      <c r="L2801" s="315"/>
      <c r="M2801" s="315"/>
      <c r="N2801" s="315"/>
      <c r="O2801" s="316"/>
      <c r="P2801" s="312">
        <f t="shared" si="348"/>
        <v>0</v>
      </c>
      <c r="Q2801" s="294"/>
      <c r="R2801" s="488"/>
      <c r="S2801" s="488"/>
    </row>
    <row r="2802" spans="2:20" ht="18.75" customHeight="1">
      <c r="B2802" s="292"/>
      <c r="C2802" s="313" t="s">
        <v>209</v>
      </c>
      <c r="D2802" s="315"/>
      <c r="E2802" s="315"/>
      <c r="F2802" s="315"/>
      <c r="G2802" s="315"/>
      <c r="H2802" s="315"/>
      <c r="I2802" s="315"/>
      <c r="J2802" s="315"/>
      <c r="K2802" s="315"/>
      <c r="L2802" s="315"/>
      <c r="M2802" s="315"/>
      <c r="N2802" s="315"/>
      <c r="O2802" s="316"/>
      <c r="P2802" s="312">
        <f t="shared" si="348"/>
        <v>0</v>
      </c>
      <c r="Q2802" s="294"/>
      <c r="R2802" s="488"/>
      <c r="S2802" s="488"/>
    </row>
    <row r="2803" spans="2:20" ht="18.75" customHeight="1">
      <c r="B2803" s="292"/>
      <c r="C2803" s="313" t="s">
        <v>210</v>
      </c>
      <c r="D2803" s="315"/>
      <c r="E2803" s="315"/>
      <c r="F2803" s="315"/>
      <c r="G2803" s="315"/>
      <c r="H2803" s="315"/>
      <c r="I2803" s="315"/>
      <c r="J2803" s="315"/>
      <c r="K2803" s="315"/>
      <c r="L2803" s="315"/>
      <c r="M2803" s="315"/>
      <c r="N2803" s="315"/>
      <c r="O2803" s="316"/>
      <c r="P2803" s="312">
        <f t="shared" si="348"/>
        <v>0</v>
      </c>
      <c r="Q2803" s="294"/>
      <c r="R2803" s="488"/>
      <c r="S2803" s="488"/>
    </row>
    <row r="2804" spans="2:20" ht="18.75" customHeight="1">
      <c r="B2804" s="292"/>
      <c r="C2804" s="313" t="s">
        <v>211</v>
      </c>
      <c r="D2804" s="315"/>
      <c r="E2804" s="315"/>
      <c r="F2804" s="315"/>
      <c r="G2804" s="315"/>
      <c r="H2804" s="315"/>
      <c r="I2804" s="315"/>
      <c r="J2804" s="315"/>
      <c r="K2804" s="315"/>
      <c r="L2804" s="315"/>
      <c r="M2804" s="315"/>
      <c r="N2804" s="315"/>
      <c r="O2804" s="316"/>
      <c r="P2804" s="312">
        <f t="shared" si="348"/>
        <v>0</v>
      </c>
      <c r="Q2804" s="294"/>
      <c r="R2804" s="488"/>
      <c r="S2804" s="488"/>
    </row>
    <row r="2805" spans="2:20" ht="18.75" customHeight="1">
      <c r="B2805" s="292"/>
      <c r="C2805" s="313" t="s">
        <v>212</v>
      </c>
      <c r="D2805" s="315"/>
      <c r="E2805" s="315"/>
      <c r="F2805" s="315"/>
      <c r="G2805" s="315"/>
      <c r="H2805" s="315"/>
      <c r="I2805" s="315"/>
      <c r="J2805" s="315"/>
      <c r="K2805" s="315"/>
      <c r="L2805" s="315"/>
      <c r="M2805" s="315"/>
      <c r="N2805" s="315"/>
      <c r="O2805" s="316"/>
      <c r="P2805" s="312">
        <f t="shared" si="348"/>
        <v>0</v>
      </c>
      <c r="Q2805" s="294"/>
      <c r="R2805" s="488"/>
      <c r="S2805" s="488"/>
    </row>
    <row r="2806" spans="2:20" ht="18.75" customHeight="1">
      <c r="B2806" s="292"/>
      <c r="C2806" s="317" t="s">
        <v>224</v>
      </c>
      <c r="D2806" s="318"/>
      <c r="E2806" s="318"/>
      <c r="F2806" s="318"/>
      <c r="G2806" s="318"/>
      <c r="H2806" s="318"/>
      <c r="I2806" s="318"/>
      <c r="J2806" s="318"/>
      <c r="K2806" s="318"/>
      <c r="L2806" s="318"/>
      <c r="M2806" s="318"/>
      <c r="N2806" s="318"/>
      <c r="O2806" s="319"/>
      <c r="P2806" s="320">
        <f t="shared" si="348"/>
        <v>0</v>
      </c>
      <c r="Q2806" s="294"/>
      <c r="R2806" s="489"/>
      <c r="S2806" s="489"/>
    </row>
    <row r="2807" spans="2:20" ht="18.75" customHeight="1">
      <c r="B2807" s="292"/>
      <c r="C2807" s="321" t="s">
        <v>216</v>
      </c>
      <c r="D2807" s="322">
        <f>SUBTOTAL(9,D2797:D2806)</f>
        <v>0</v>
      </c>
      <c r="E2807" s="322">
        <f t="shared" ref="E2807:O2807" si="349">SUBTOTAL(9,E2797:E2806)</f>
        <v>0</v>
      </c>
      <c r="F2807" s="322">
        <f t="shared" si="349"/>
        <v>0</v>
      </c>
      <c r="G2807" s="322">
        <f t="shared" si="349"/>
        <v>0</v>
      </c>
      <c r="H2807" s="322">
        <f t="shared" si="349"/>
        <v>0</v>
      </c>
      <c r="I2807" s="322">
        <f t="shared" si="349"/>
        <v>0</v>
      </c>
      <c r="J2807" s="322">
        <f t="shared" si="349"/>
        <v>0</v>
      </c>
      <c r="K2807" s="322">
        <f t="shared" si="349"/>
        <v>0</v>
      </c>
      <c r="L2807" s="322">
        <f t="shared" si="349"/>
        <v>0</v>
      </c>
      <c r="M2807" s="322">
        <f t="shared" si="349"/>
        <v>0</v>
      </c>
      <c r="N2807" s="322">
        <f t="shared" si="349"/>
        <v>0</v>
      </c>
      <c r="O2807" s="323">
        <f t="shared" si="349"/>
        <v>0</v>
      </c>
      <c r="P2807" s="324">
        <f t="shared" si="348"/>
        <v>0</v>
      </c>
      <c r="Q2807" s="294"/>
      <c r="R2807" s="490"/>
      <c r="S2807" s="490"/>
    </row>
    <row r="2808" spans="2:20" ht="6" customHeight="1">
      <c r="B2808" s="292"/>
      <c r="C2808" s="294"/>
      <c r="D2808" s="294"/>
      <c r="E2808" s="294"/>
      <c r="F2808" s="294"/>
      <c r="G2808" s="294"/>
      <c r="H2808" s="294"/>
      <c r="I2808" s="294"/>
      <c r="J2808" s="294"/>
      <c r="K2808" s="294"/>
      <c r="L2808" s="294"/>
      <c r="M2808" s="294"/>
      <c r="N2808" s="294"/>
      <c r="O2808" s="294"/>
      <c r="P2808" s="294"/>
      <c r="Q2808" s="294"/>
      <c r="R2808" s="325"/>
      <c r="S2808" s="325"/>
    </row>
    <row r="2809" spans="2:20" ht="18.75" customHeight="1">
      <c r="B2809" s="326"/>
      <c r="C2809" s="313" t="s">
        <v>217</v>
      </c>
      <c r="D2809" s="327"/>
      <c r="E2809" s="327"/>
      <c r="F2809" s="327"/>
      <c r="G2809" s="327"/>
      <c r="H2809" s="327"/>
      <c r="I2809" s="327"/>
      <c r="J2809" s="327"/>
      <c r="K2809" s="327"/>
      <c r="L2809" s="327"/>
      <c r="M2809" s="327"/>
      <c r="N2809" s="327"/>
      <c r="O2809" s="328"/>
      <c r="P2809" s="329">
        <f t="shared" ref="P2809:P2810" si="350">SUM(D2809:O2809)</f>
        <v>0</v>
      </c>
      <c r="Q2809" s="294"/>
      <c r="R2809" s="488"/>
      <c r="S2809" s="488"/>
    </row>
    <row r="2810" spans="2:20" ht="18.75" customHeight="1">
      <c r="B2810" s="326"/>
      <c r="C2810" s="313" t="s">
        <v>218</v>
      </c>
      <c r="D2810" s="327"/>
      <c r="E2810" s="327"/>
      <c r="F2810" s="327"/>
      <c r="G2810" s="327"/>
      <c r="H2810" s="327"/>
      <c r="I2810" s="327"/>
      <c r="J2810" s="327"/>
      <c r="K2810" s="327"/>
      <c r="L2810" s="327"/>
      <c r="M2810" s="327"/>
      <c r="N2810" s="330"/>
      <c r="O2810" s="331"/>
      <c r="P2810" s="332">
        <f t="shared" si="350"/>
        <v>0</v>
      </c>
      <c r="Q2810" s="294"/>
      <c r="R2810" s="489"/>
      <c r="S2810" s="489"/>
    </row>
    <row r="2811" spans="2:20" s="308" customFormat="1" ht="18.75" customHeight="1">
      <c r="B2811" s="301"/>
      <c r="C2811" s="333"/>
      <c r="D2811" s="334"/>
      <c r="E2811" s="334"/>
      <c r="F2811" s="334"/>
      <c r="G2811" s="334"/>
      <c r="H2811" s="334"/>
      <c r="I2811" s="334"/>
      <c r="J2811" s="334"/>
      <c r="K2811" s="334"/>
      <c r="L2811" s="334"/>
      <c r="M2811" s="334"/>
      <c r="N2811" s="491" t="s">
        <v>219</v>
      </c>
      <c r="O2811" s="491"/>
      <c r="P2811" s="335">
        <f>ROUND(IF(P2809*P2810=0,0,P2807/P2809*P2810),2)</f>
        <v>0</v>
      </c>
      <c r="Q2811" s="306"/>
      <c r="R2811" s="492"/>
      <c r="S2811" s="492"/>
      <c r="T2811" s="307"/>
    </row>
    <row r="2812" spans="2:20" ht="30" customHeight="1">
      <c r="C2812" s="294"/>
      <c r="D2812" s="294"/>
      <c r="E2812" s="294"/>
      <c r="F2812" s="294"/>
      <c r="G2812" s="294"/>
      <c r="H2812" s="294"/>
      <c r="I2812" s="294"/>
      <c r="J2812" s="294"/>
      <c r="K2812" s="294"/>
      <c r="L2812" s="294"/>
      <c r="M2812" s="294"/>
      <c r="N2812" s="294"/>
      <c r="O2812" s="294"/>
      <c r="P2812" s="294"/>
      <c r="Q2812" s="294"/>
      <c r="R2812" s="294"/>
      <c r="S2812" s="294"/>
    </row>
    <row r="2813" spans="2:20" ht="18.75" customHeight="1">
      <c r="B2813" s="292"/>
      <c r="C2813" s="293" t="s">
        <v>183</v>
      </c>
      <c r="D2813" s="495"/>
      <c r="E2813" s="495"/>
      <c r="F2813" s="495"/>
      <c r="G2813" s="495"/>
      <c r="H2813" s="495"/>
      <c r="I2813" s="495"/>
      <c r="J2813" s="294"/>
      <c r="K2813" s="294"/>
      <c r="L2813" s="295"/>
      <c r="M2813" s="294"/>
      <c r="N2813" s="294"/>
      <c r="O2813" s="294"/>
      <c r="P2813" s="296"/>
      <c r="Q2813" s="294"/>
      <c r="R2813" s="296"/>
      <c r="S2813" s="296"/>
    </row>
    <row r="2814" spans="2:20" ht="18.75" customHeight="1">
      <c r="B2814" s="292"/>
      <c r="C2814" s="297" t="s">
        <v>184</v>
      </c>
      <c r="D2814" s="488"/>
      <c r="E2814" s="488"/>
      <c r="F2814" s="488"/>
      <c r="G2814" s="488"/>
      <c r="H2814" s="488"/>
      <c r="I2814" s="488"/>
      <c r="J2814" s="294"/>
      <c r="K2814" s="291"/>
      <c r="L2814" s="291"/>
      <c r="M2814" s="291"/>
      <c r="N2814" s="291"/>
      <c r="O2814" s="291"/>
      <c r="P2814" s="291"/>
      <c r="Q2814" s="294"/>
      <c r="R2814" s="496" t="s">
        <v>185</v>
      </c>
      <c r="S2814" s="496"/>
    </row>
    <row r="2815" spans="2:20" ht="18.75" customHeight="1">
      <c r="B2815" s="292"/>
      <c r="C2815" s="297" t="s">
        <v>8</v>
      </c>
      <c r="D2815" s="488"/>
      <c r="E2815" s="488"/>
      <c r="F2815" s="488"/>
      <c r="G2815" s="488"/>
      <c r="H2815" s="488"/>
      <c r="I2815" s="488"/>
      <c r="J2815" s="294"/>
      <c r="K2815" s="291"/>
      <c r="L2815" s="291"/>
      <c r="M2815" s="291"/>
      <c r="N2815" s="291"/>
      <c r="O2815" s="291"/>
      <c r="P2815" s="291"/>
      <c r="Q2815" s="294"/>
      <c r="R2815" s="298" t="s">
        <v>189</v>
      </c>
      <c r="S2815" s="299"/>
    </row>
    <row r="2816" spans="2:20" ht="18.75" customHeight="1">
      <c r="B2816" s="292"/>
      <c r="C2816" s="300" t="s">
        <v>172</v>
      </c>
      <c r="D2816" s="488"/>
      <c r="E2816" s="488"/>
      <c r="F2816" s="488"/>
      <c r="G2816" s="488"/>
      <c r="H2816" s="488"/>
      <c r="I2816" s="488"/>
      <c r="J2816" s="294"/>
      <c r="K2816" s="291"/>
      <c r="L2816" s="291"/>
      <c r="M2816" s="291"/>
      <c r="N2816" s="291"/>
      <c r="O2816" s="291"/>
      <c r="P2816" s="291"/>
      <c r="Q2816" s="294"/>
      <c r="R2816" s="298" t="s">
        <v>191</v>
      </c>
      <c r="S2816" s="299"/>
    </row>
    <row r="2817" spans="2:24" ht="18.75" customHeight="1">
      <c r="B2817" s="292"/>
      <c r="C2817" s="300" t="s">
        <v>193</v>
      </c>
      <c r="D2817" s="493"/>
      <c r="E2817" s="493"/>
      <c r="F2817" s="493"/>
      <c r="G2817" s="493"/>
      <c r="H2817" s="493"/>
      <c r="I2817" s="493"/>
      <c r="J2817" s="294"/>
      <c r="K2817" s="294"/>
      <c r="L2817" s="295"/>
      <c r="M2817" s="294"/>
      <c r="N2817" s="294"/>
      <c r="O2817" s="294"/>
      <c r="P2817" s="296"/>
      <c r="Q2817" s="294"/>
      <c r="R2817" s="298" t="s">
        <v>221</v>
      </c>
      <c r="S2817" s="299"/>
    </row>
    <row r="2818" spans="2:24" ht="12" customHeight="1">
      <c r="B2818" s="292"/>
      <c r="C2818" s="294"/>
      <c r="D2818" s="294"/>
      <c r="E2818" s="294"/>
      <c r="F2818" s="294"/>
      <c r="G2818" s="294"/>
      <c r="H2818" s="294"/>
      <c r="I2818" s="294"/>
      <c r="J2818" s="294"/>
      <c r="K2818" s="294"/>
      <c r="L2818" s="294"/>
      <c r="M2818" s="294"/>
      <c r="N2818" s="294"/>
      <c r="O2818" s="294"/>
      <c r="P2818" s="294"/>
      <c r="Q2818" s="294"/>
      <c r="R2818" s="294"/>
      <c r="S2818" s="294"/>
    </row>
    <row r="2819" spans="2:24" s="308" customFormat="1" ht="18.75" customHeight="1">
      <c r="B2819" s="301"/>
      <c r="C2819" s="302" t="s">
        <v>187</v>
      </c>
      <c r="D2819" s="303"/>
      <c r="E2819" s="303"/>
      <c r="F2819" s="303"/>
      <c r="G2819" s="303"/>
      <c r="H2819" s="303"/>
      <c r="I2819" s="303"/>
      <c r="J2819" s="303"/>
      <c r="K2819" s="303"/>
      <c r="L2819" s="303"/>
      <c r="M2819" s="303"/>
      <c r="N2819" s="303"/>
      <c r="O2819" s="304"/>
      <c r="P2819" s="305" t="s">
        <v>188</v>
      </c>
      <c r="Q2819" s="306"/>
      <c r="R2819" s="494" t="s">
        <v>194</v>
      </c>
      <c r="S2819" s="494"/>
      <c r="T2819" s="307"/>
      <c r="V2819" s="288"/>
      <c r="W2819" s="288"/>
      <c r="X2819" s="288"/>
    </row>
    <row r="2820" spans="2:24" ht="6" customHeight="1">
      <c r="B2820" s="292"/>
      <c r="C2820" s="294"/>
      <c r="D2820" s="294"/>
      <c r="E2820" s="294"/>
      <c r="F2820" s="294"/>
      <c r="G2820" s="294"/>
      <c r="H2820" s="294"/>
      <c r="I2820" s="294"/>
      <c r="J2820" s="294"/>
      <c r="K2820" s="294"/>
      <c r="L2820" s="294"/>
      <c r="M2820" s="294"/>
      <c r="N2820" s="294"/>
      <c r="O2820" s="294"/>
      <c r="P2820" s="294"/>
      <c r="Q2820" s="294"/>
      <c r="R2820" s="294"/>
      <c r="S2820" s="294"/>
    </row>
    <row r="2821" spans="2:24" ht="18.75" customHeight="1">
      <c r="B2821" s="292"/>
      <c r="C2821" s="309" t="s">
        <v>222</v>
      </c>
      <c r="D2821" s="310"/>
      <c r="E2821" s="310"/>
      <c r="F2821" s="310"/>
      <c r="G2821" s="310"/>
      <c r="H2821" s="310"/>
      <c r="I2821" s="310"/>
      <c r="J2821" s="310"/>
      <c r="K2821" s="310"/>
      <c r="L2821" s="310"/>
      <c r="M2821" s="310"/>
      <c r="N2821" s="310"/>
      <c r="O2821" s="311"/>
      <c r="P2821" s="312">
        <f>SUM(D2821:O2821)</f>
        <v>0</v>
      </c>
      <c r="Q2821" s="294"/>
      <c r="R2821" s="488"/>
      <c r="S2821" s="488"/>
    </row>
    <row r="2822" spans="2:24" ht="18.75" customHeight="1">
      <c r="B2822" s="292"/>
      <c r="C2822" s="313" t="s">
        <v>196</v>
      </c>
      <c r="D2822" s="155"/>
      <c r="E2822" s="155"/>
      <c r="F2822" s="155"/>
      <c r="G2822" s="155"/>
      <c r="H2822" s="155"/>
      <c r="I2822" s="155"/>
      <c r="J2822" s="155"/>
      <c r="K2822" s="155"/>
      <c r="L2822" s="155"/>
      <c r="M2822" s="155"/>
      <c r="N2822" s="155"/>
      <c r="O2822" s="156"/>
      <c r="P2822" s="312">
        <f t="shared" ref="P2822:P2831" si="351">SUM(D2822:O2822)</f>
        <v>0</v>
      </c>
      <c r="Q2822" s="294"/>
      <c r="R2822" s="488"/>
      <c r="S2822" s="488"/>
    </row>
    <row r="2823" spans="2:24" ht="18.75" customHeight="1">
      <c r="B2823" s="292"/>
      <c r="C2823" s="314" t="s">
        <v>223</v>
      </c>
      <c r="D2823" s="310"/>
      <c r="E2823" s="310"/>
      <c r="F2823" s="310"/>
      <c r="G2823" s="310"/>
      <c r="H2823" s="310"/>
      <c r="I2823" s="310"/>
      <c r="J2823" s="310"/>
      <c r="K2823" s="310"/>
      <c r="L2823" s="310"/>
      <c r="M2823" s="310"/>
      <c r="N2823" s="310"/>
      <c r="O2823" s="311"/>
      <c r="P2823" s="312">
        <f t="shared" si="351"/>
        <v>0</v>
      </c>
      <c r="Q2823" s="294"/>
      <c r="R2823" s="488"/>
      <c r="S2823" s="488"/>
    </row>
    <row r="2824" spans="2:24" ht="18.75" customHeight="1">
      <c r="B2824" s="292"/>
      <c r="C2824" s="313" t="s">
        <v>206</v>
      </c>
      <c r="D2824" s="315"/>
      <c r="E2824" s="315"/>
      <c r="F2824" s="315"/>
      <c r="G2824" s="315"/>
      <c r="H2824" s="315"/>
      <c r="I2824" s="315"/>
      <c r="J2824" s="315"/>
      <c r="K2824" s="315"/>
      <c r="L2824" s="315"/>
      <c r="M2824" s="315"/>
      <c r="N2824" s="315"/>
      <c r="O2824" s="316"/>
      <c r="P2824" s="312">
        <f t="shared" si="351"/>
        <v>0</v>
      </c>
      <c r="Q2824" s="294"/>
      <c r="R2824" s="488"/>
      <c r="S2824" s="488"/>
    </row>
    <row r="2825" spans="2:24" ht="18.75" customHeight="1">
      <c r="B2825" s="292"/>
      <c r="C2825" s="313" t="s">
        <v>207</v>
      </c>
      <c r="D2825" s="315"/>
      <c r="E2825" s="315"/>
      <c r="F2825" s="315"/>
      <c r="G2825" s="315"/>
      <c r="H2825" s="315"/>
      <c r="I2825" s="315"/>
      <c r="J2825" s="315"/>
      <c r="K2825" s="315"/>
      <c r="L2825" s="315"/>
      <c r="M2825" s="315"/>
      <c r="N2825" s="315"/>
      <c r="O2825" s="316"/>
      <c r="P2825" s="312">
        <f t="shared" si="351"/>
        <v>0</v>
      </c>
      <c r="Q2825" s="294"/>
      <c r="R2825" s="488"/>
      <c r="S2825" s="488"/>
    </row>
    <row r="2826" spans="2:24" ht="18.75" customHeight="1">
      <c r="B2826" s="292"/>
      <c r="C2826" s="313" t="s">
        <v>209</v>
      </c>
      <c r="D2826" s="315"/>
      <c r="E2826" s="315"/>
      <c r="F2826" s="315"/>
      <c r="G2826" s="315"/>
      <c r="H2826" s="315"/>
      <c r="I2826" s="315"/>
      <c r="J2826" s="315"/>
      <c r="K2826" s="315"/>
      <c r="L2826" s="315"/>
      <c r="M2826" s="315"/>
      <c r="N2826" s="315"/>
      <c r="O2826" s="316"/>
      <c r="P2826" s="312">
        <f t="shared" si="351"/>
        <v>0</v>
      </c>
      <c r="Q2826" s="294"/>
      <c r="R2826" s="488"/>
      <c r="S2826" s="488"/>
    </row>
    <row r="2827" spans="2:24" ht="18.75" customHeight="1">
      <c r="B2827" s="292"/>
      <c r="C2827" s="313" t="s">
        <v>210</v>
      </c>
      <c r="D2827" s="315"/>
      <c r="E2827" s="315"/>
      <c r="F2827" s="315"/>
      <c r="G2827" s="315"/>
      <c r="H2827" s="315"/>
      <c r="I2827" s="315"/>
      <c r="J2827" s="315"/>
      <c r="K2827" s="315"/>
      <c r="L2827" s="315"/>
      <c r="M2827" s="315"/>
      <c r="N2827" s="315"/>
      <c r="O2827" s="316"/>
      <c r="P2827" s="312">
        <f t="shared" si="351"/>
        <v>0</v>
      </c>
      <c r="Q2827" s="294"/>
      <c r="R2827" s="488"/>
      <c r="S2827" s="488"/>
    </row>
    <row r="2828" spans="2:24" ht="18.75" customHeight="1">
      <c r="B2828" s="292"/>
      <c r="C2828" s="313" t="s">
        <v>211</v>
      </c>
      <c r="D2828" s="315"/>
      <c r="E2828" s="315"/>
      <c r="F2828" s="315"/>
      <c r="G2828" s="315"/>
      <c r="H2828" s="315"/>
      <c r="I2828" s="315"/>
      <c r="J2828" s="315"/>
      <c r="K2828" s="315"/>
      <c r="L2828" s="315"/>
      <c r="M2828" s="315"/>
      <c r="N2828" s="315"/>
      <c r="O2828" s="316"/>
      <c r="P2828" s="312">
        <f t="shared" si="351"/>
        <v>0</v>
      </c>
      <c r="Q2828" s="294"/>
      <c r="R2828" s="488"/>
      <c r="S2828" s="488"/>
    </row>
    <row r="2829" spans="2:24" ht="18.75" customHeight="1">
      <c r="B2829" s="292"/>
      <c r="C2829" s="313" t="s">
        <v>212</v>
      </c>
      <c r="D2829" s="315"/>
      <c r="E2829" s="315"/>
      <c r="F2829" s="315"/>
      <c r="G2829" s="315"/>
      <c r="H2829" s="315"/>
      <c r="I2829" s="315"/>
      <c r="J2829" s="315"/>
      <c r="K2829" s="315"/>
      <c r="L2829" s="315"/>
      <c r="M2829" s="315"/>
      <c r="N2829" s="315"/>
      <c r="O2829" s="316"/>
      <c r="P2829" s="312">
        <f t="shared" si="351"/>
        <v>0</v>
      </c>
      <c r="Q2829" s="294"/>
      <c r="R2829" s="488"/>
      <c r="S2829" s="488"/>
    </row>
    <row r="2830" spans="2:24" ht="18.75" customHeight="1">
      <c r="B2830" s="292"/>
      <c r="C2830" s="317" t="s">
        <v>224</v>
      </c>
      <c r="D2830" s="318"/>
      <c r="E2830" s="318"/>
      <c r="F2830" s="318"/>
      <c r="G2830" s="318"/>
      <c r="H2830" s="318"/>
      <c r="I2830" s="318"/>
      <c r="J2830" s="318"/>
      <c r="K2830" s="318"/>
      <c r="L2830" s="318"/>
      <c r="M2830" s="318"/>
      <c r="N2830" s="318"/>
      <c r="O2830" s="319"/>
      <c r="P2830" s="320">
        <f t="shared" si="351"/>
        <v>0</v>
      </c>
      <c r="Q2830" s="294"/>
      <c r="R2830" s="489"/>
      <c r="S2830" s="489"/>
    </row>
    <row r="2831" spans="2:24" ht="18.75" customHeight="1">
      <c r="B2831" s="292"/>
      <c r="C2831" s="321" t="s">
        <v>216</v>
      </c>
      <c r="D2831" s="322">
        <f>SUBTOTAL(9,D2821:D2830)</f>
        <v>0</v>
      </c>
      <c r="E2831" s="322">
        <f t="shared" ref="E2831:O2831" si="352">SUBTOTAL(9,E2821:E2830)</f>
        <v>0</v>
      </c>
      <c r="F2831" s="322">
        <f t="shared" si="352"/>
        <v>0</v>
      </c>
      <c r="G2831" s="322">
        <f t="shared" si="352"/>
        <v>0</v>
      </c>
      <c r="H2831" s="322">
        <f t="shared" si="352"/>
        <v>0</v>
      </c>
      <c r="I2831" s="322">
        <f t="shared" si="352"/>
        <v>0</v>
      </c>
      <c r="J2831" s="322">
        <f t="shared" si="352"/>
        <v>0</v>
      </c>
      <c r="K2831" s="322">
        <f t="shared" si="352"/>
        <v>0</v>
      </c>
      <c r="L2831" s="322">
        <f t="shared" si="352"/>
        <v>0</v>
      </c>
      <c r="M2831" s="322">
        <f t="shared" si="352"/>
        <v>0</v>
      </c>
      <c r="N2831" s="322">
        <f t="shared" si="352"/>
        <v>0</v>
      </c>
      <c r="O2831" s="323">
        <f t="shared" si="352"/>
        <v>0</v>
      </c>
      <c r="P2831" s="324">
        <f t="shared" si="351"/>
        <v>0</v>
      </c>
      <c r="Q2831" s="294"/>
      <c r="R2831" s="490"/>
      <c r="S2831" s="490"/>
    </row>
    <row r="2832" spans="2:24" ht="6" customHeight="1">
      <c r="B2832" s="292"/>
      <c r="C2832" s="294"/>
      <c r="D2832" s="294"/>
      <c r="E2832" s="294"/>
      <c r="F2832" s="294"/>
      <c r="G2832" s="294"/>
      <c r="H2832" s="294"/>
      <c r="I2832" s="294"/>
      <c r="J2832" s="294"/>
      <c r="K2832" s="294"/>
      <c r="L2832" s="294"/>
      <c r="M2832" s="294"/>
      <c r="N2832" s="294"/>
      <c r="O2832" s="294"/>
      <c r="P2832" s="294"/>
      <c r="Q2832" s="294"/>
      <c r="R2832" s="325"/>
      <c r="S2832" s="325"/>
    </row>
    <row r="2833" spans="2:24" ht="18.75" customHeight="1">
      <c r="B2833" s="326"/>
      <c r="C2833" s="313" t="s">
        <v>217</v>
      </c>
      <c r="D2833" s="327"/>
      <c r="E2833" s="327"/>
      <c r="F2833" s="327"/>
      <c r="G2833" s="327"/>
      <c r="H2833" s="327"/>
      <c r="I2833" s="327"/>
      <c r="J2833" s="327"/>
      <c r="K2833" s="327"/>
      <c r="L2833" s="327"/>
      <c r="M2833" s="327"/>
      <c r="N2833" s="327"/>
      <c r="O2833" s="328"/>
      <c r="P2833" s="329">
        <f t="shared" ref="P2833:P2834" si="353">SUM(D2833:O2833)</f>
        <v>0</v>
      </c>
      <c r="Q2833" s="294"/>
      <c r="R2833" s="488"/>
      <c r="S2833" s="488"/>
    </row>
    <row r="2834" spans="2:24" ht="18.75" customHeight="1">
      <c r="B2834" s="326"/>
      <c r="C2834" s="313" t="s">
        <v>218</v>
      </c>
      <c r="D2834" s="327"/>
      <c r="E2834" s="327"/>
      <c r="F2834" s="327"/>
      <c r="G2834" s="327"/>
      <c r="H2834" s="327"/>
      <c r="I2834" s="327"/>
      <c r="J2834" s="327"/>
      <c r="K2834" s="327"/>
      <c r="L2834" s="327"/>
      <c r="M2834" s="327"/>
      <c r="N2834" s="330"/>
      <c r="O2834" s="331"/>
      <c r="P2834" s="332">
        <f t="shared" si="353"/>
        <v>0</v>
      </c>
      <c r="Q2834" s="294"/>
      <c r="R2834" s="489"/>
      <c r="S2834" s="489"/>
    </row>
    <row r="2835" spans="2:24" s="308" customFormat="1" ht="18.75" customHeight="1">
      <c r="B2835" s="301"/>
      <c r="C2835" s="333"/>
      <c r="D2835" s="334"/>
      <c r="E2835" s="334"/>
      <c r="F2835" s="334"/>
      <c r="G2835" s="334"/>
      <c r="H2835" s="334"/>
      <c r="I2835" s="334"/>
      <c r="J2835" s="334"/>
      <c r="K2835" s="334"/>
      <c r="L2835" s="334"/>
      <c r="M2835" s="334"/>
      <c r="N2835" s="491" t="s">
        <v>219</v>
      </c>
      <c r="O2835" s="491"/>
      <c r="P2835" s="335">
        <f>ROUND(IF(P2833*P2834=0,0,P2831/P2833*P2834),2)</f>
        <v>0</v>
      </c>
      <c r="Q2835" s="306"/>
      <c r="R2835" s="492"/>
      <c r="S2835" s="492"/>
      <c r="T2835" s="307"/>
    </row>
    <row r="2836" spans="2:24" ht="30" customHeight="1">
      <c r="C2836" s="294"/>
      <c r="D2836" s="294"/>
      <c r="E2836" s="294"/>
      <c r="F2836" s="294"/>
      <c r="G2836" s="294"/>
      <c r="H2836" s="294"/>
      <c r="I2836" s="294"/>
      <c r="J2836" s="294"/>
      <c r="K2836" s="294"/>
      <c r="L2836" s="294"/>
      <c r="M2836" s="294"/>
      <c r="N2836" s="294"/>
      <c r="O2836" s="294"/>
      <c r="P2836" s="294"/>
      <c r="Q2836" s="294"/>
      <c r="R2836" s="294"/>
      <c r="S2836" s="294"/>
    </row>
    <row r="2837" spans="2:24" ht="18.75" customHeight="1">
      <c r="B2837" s="292"/>
      <c r="C2837" s="293" t="s">
        <v>183</v>
      </c>
      <c r="D2837" s="495"/>
      <c r="E2837" s="495"/>
      <c r="F2837" s="495"/>
      <c r="G2837" s="495"/>
      <c r="H2837" s="495"/>
      <c r="I2837" s="495"/>
      <c r="J2837" s="294"/>
      <c r="K2837" s="294"/>
      <c r="L2837" s="295"/>
      <c r="M2837" s="294"/>
      <c r="N2837" s="294"/>
      <c r="O2837" s="294"/>
      <c r="P2837" s="296"/>
      <c r="Q2837" s="294"/>
      <c r="R2837" s="296"/>
      <c r="S2837" s="296"/>
    </row>
    <row r="2838" spans="2:24" ht="18.75" customHeight="1">
      <c r="B2838" s="292"/>
      <c r="C2838" s="297" t="s">
        <v>184</v>
      </c>
      <c r="D2838" s="488"/>
      <c r="E2838" s="488"/>
      <c r="F2838" s="488"/>
      <c r="G2838" s="488"/>
      <c r="H2838" s="488"/>
      <c r="I2838" s="488"/>
      <c r="J2838" s="294"/>
      <c r="K2838" s="291"/>
      <c r="L2838" s="291"/>
      <c r="M2838" s="291"/>
      <c r="N2838" s="291"/>
      <c r="O2838" s="291"/>
      <c r="P2838" s="291"/>
      <c r="Q2838" s="294"/>
      <c r="R2838" s="496" t="s">
        <v>185</v>
      </c>
      <c r="S2838" s="496"/>
    </row>
    <row r="2839" spans="2:24" ht="18.75" customHeight="1">
      <c r="B2839" s="292"/>
      <c r="C2839" s="297" t="s">
        <v>8</v>
      </c>
      <c r="D2839" s="488"/>
      <c r="E2839" s="488"/>
      <c r="F2839" s="488"/>
      <c r="G2839" s="488"/>
      <c r="H2839" s="488"/>
      <c r="I2839" s="488"/>
      <c r="J2839" s="294"/>
      <c r="K2839" s="291"/>
      <c r="L2839" s="291"/>
      <c r="M2839" s="291"/>
      <c r="N2839" s="291"/>
      <c r="O2839" s="291"/>
      <c r="P2839" s="291"/>
      <c r="Q2839" s="294"/>
      <c r="R2839" s="298" t="s">
        <v>189</v>
      </c>
      <c r="S2839" s="299"/>
    </row>
    <row r="2840" spans="2:24" ht="18.75" customHeight="1">
      <c r="B2840" s="292"/>
      <c r="C2840" s="300" t="s">
        <v>172</v>
      </c>
      <c r="D2840" s="488"/>
      <c r="E2840" s="488"/>
      <c r="F2840" s="488"/>
      <c r="G2840" s="488"/>
      <c r="H2840" s="488"/>
      <c r="I2840" s="488"/>
      <c r="J2840" s="294"/>
      <c r="K2840" s="291"/>
      <c r="L2840" s="291"/>
      <c r="M2840" s="291"/>
      <c r="N2840" s="291"/>
      <c r="O2840" s="291"/>
      <c r="P2840" s="291"/>
      <c r="Q2840" s="294"/>
      <c r="R2840" s="298" t="s">
        <v>191</v>
      </c>
      <c r="S2840" s="299"/>
    </row>
    <row r="2841" spans="2:24" ht="18.75" customHeight="1">
      <c r="B2841" s="292"/>
      <c r="C2841" s="300" t="s">
        <v>193</v>
      </c>
      <c r="D2841" s="493"/>
      <c r="E2841" s="493"/>
      <c r="F2841" s="493"/>
      <c r="G2841" s="493"/>
      <c r="H2841" s="493"/>
      <c r="I2841" s="493"/>
      <c r="J2841" s="294"/>
      <c r="K2841" s="294"/>
      <c r="L2841" s="295"/>
      <c r="M2841" s="294"/>
      <c r="N2841" s="294"/>
      <c r="O2841" s="294"/>
      <c r="P2841" s="296"/>
      <c r="Q2841" s="294"/>
      <c r="R2841" s="298" t="s">
        <v>221</v>
      </c>
      <c r="S2841" s="299"/>
    </row>
    <row r="2842" spans="2:24" ht="12" customHeight="1">
      <c r="B2842" s="292"/>
      <c r="C2842" s="294"/>
      <c r="D2842" s="294"/>
      <c r="E2842" s="294"/>
      <c r="F2842" s="294"/>
      <c r="G2842" s="294"/>
      <c r="H2842" s="294"/>
      <c r="I2842" s="294"/>
      <c r="J2842" s="294"/>
      <c r="K2842" s="294"/>
      <c r="L2842" s="294"/>
      <c r="M2842" s="294"/>
      <c r="N2842" s="294"/>
      <c r="O2842" s="294"/>
      <c r="P2842" s="294"/>
      <c r="Q2842" s="294"/>
      <c r="R2842" s="294"/>
      <c r="S2842" s="294"/>
    </row>
    <row r="2843" spans="2:24" s="308" customFormat="1" ht="18.75" customHeight="1">
      <c r="B2843" s="301"/>
      <c r="C2843" s="302" t="s">
        <v>187</v>
      </c>
      <c r="D2843" s="303"/>
      <c r="E2843" s="303"/>
      <c r="F2843" s="303"/>
      <c r="G2843" s="303"/>
      <c r="H2843" s="303"/>
      <c r="I2843" s="303"/>
      <c r="J2843" s="303"/>
      <c r="K2843" s="303"/>
      <c r="L2843" s="303"/>
      <c r="M2843" s="303"/>
      <c r="N2843" s="303"/>
      <c r="O2843" s="304"/>
      <c r="P2843" s="305" t="s">
        <v>188</v>
      </c>
      <c r="Q2843" s="306"/>
      <c r="R2843" s="494" t="s">
        <v>194</v>
      </c>
      <c r="S2843" s="494"/>
      <c r="T2843" s="307"/>
      <c r="V2843" s="288"/>
      <c r="W2843" s="288"/>
      <c r="X2843" s="288"/>
    </row>
    <row r="2844" spans="2:24" ht="6" customHeight="1">
      <c r="B2844" s="292"/>
      <c r="C2844" s="294"/>
      <c r="D2844" s="294"/>
      <c r="E2844" s="294"/>
      <c r="F2844" s="294"/>
      <c r="G2844" s="294"/>
      <c r="H2844" s="294"/>
      <c r="I2844" s="294"/>
      <c r="J2844" s="294"/>
      <c r="K2844" s="294"/>
      <c r="L2844" s="294"/>
      <c r="M2844" s="294"/>
      <c r="N2844" s="294"/>
      <c r="O2844" s="294"/>
      <c r="P2844" s="294"/>
      <c r="Q2844" s="294"/>
      <c r="R2844" s="294"/>
      <c r="S2844" s="294"/>
    </row>
    <row r="2845" spans="2:24" ht="18.75" customHeight="1">
      <c r="B2845" s="292"/>
      <c r="C2845" s="309" t="s">
        <v>222</v>
      </c>
      <c r="D2845" s="310"/>
      <c r="E2845" s="310"/>
      <c r="F2845" s="310"/>
      <c r="G2845" s="310"/>
      <c r="H2845" s="310"/>
      <c r="I2845" s="310"/>
      <c r="J2845" s="310"/>
      <c r="K2845" s="310"/>
      <c r="L2845" s="310"/>
      <c r="M2845" s="310"/>
      <c r="N2845" s="310"/>
      <c r="O2845" s="311"/>
      <c r="P2845" s="312">
        <f>SUM(D2845:O2845)</f>
        <v>0</v>
      </c>
      <c r="Q2845" s="294"/>
      <c r="R2845" s="488"/>
      <c r="S2845" s="488"/>
    </row>
    <row r="2846" spans="2:24" ht="18.75" customHeight="1">
      <c r="B2846" s="292"/>
      <c r="C2846" s="313" t="s">
        <v>196</v>
      </c>
      <c r="D2846" s="155"/>
      <c r="E2846" s="155"/>
      <c r="F2846" s="155"/>
      <c r="G2846" s="155"/>
      <c r="H2846" s="155"/>
      <c r="I2846" s="155"/>
      <c r="J2846" s="155"/>
      <c r="K2846" s="155"/>
      <c r="L2846" s="155"/>
      <c r="M2846" s="155"/>
      <c r="N2846" s="155"/>
      <c r="O2846" s="156"/>
      <c r="P2846" s="312">
        <f t="shared" ref="P2846:P2855" si="354">SUM(D2846:O2846)</f>
        <v>0</v>
      </c>
      <c r="Q2846" s="294"/>
      <c r="R2846" s="488"/>
      <c r="S2846" s="488"/>
    </row>
    <row r="2847" spans="2:24" ht="18.75" customHeight="1">
      <c r="B2847" s="292"/>
      <c r="C2847" s="314" t="s">
        <v>223</v>
      </c>
      <c r="D2847" s="310"/>
      <c r="E2847" s="310"/>
      <c r="F2847" s="310"/>
      <c r="G2847" s="310"/>
      <c r="H2847" s="310"/>
      <c r="I2847" s="310"/>
      <c r="J2847" s="310"/>
      <c r="K2847" s="310"/>
      <c r="L2847" s="310"/>
      <c r="M2847" s="310"/>
      <c r="N2847" s="310"/>
      <c r="O2847" s="311"/>
      <c r="P2847" s="312">
        <f t="shared" si="354"/>
        <v>0</v>
      </c>
      <c r="Q2847" s="294"/>
      <c r="R2847" s="488"/>
      <c r="S2847" s="488"/>
    </row>
    <row r="2848" spans="2:24" ht="18.75" customHeight="1">
      <c r="B2848" s="292"/>
      <c r="C2848" s="313" t="s">
        <v>206</v>
      </c>
      <c r="D2848" s="315"/>
      <c r="E2848" s="315"/>
      <c r="F2848" s="315"/>
      <c r="G2848" s="315"/>
      <c r="H2848" s="315"/>
      <c r="I2848" s="315"/>
      <c r="J2848" s="315"/>
      <c r="K2848" s="315"/>
      <c r="L2848" s="315"/>
      <c r="M2848" s="315"/>
      <c r="N2848" s="315"/>
      <c r="O2848" s="316"/>
      <c r="P2848" s="312">
        <f t="shared" si="354"/>
        <v>0</v>
      </c>
      <c r="Q2848" s="294"/>
      <c r="R2848" s="488"/>
      <c r="S2848" s="488"/>
    </row>
    <row r="2849" spans="2:20" ht="18.75" customHeight="1">
      <c r="B2849" s="292"/>
      <c r="C2849" s="313" t="s">
        <v>207</v>
      </c>
      <c r="D2849" s="315"/>
      <c r="E2849" s="315"/>
      <c r="F2849" s="315"/>
      <c r="G2849" s="315"/>
      <c r="H2849" s="315"/>
      <c r="I2849" s="315"/>
      <c r="J2849" s="315"/>
      <c r="K2849" s="315"/>
      <c r="L2849" s="315"/>
      <c r="M2849" s="315"/>
      <c r="N2849" s="315"/>
      <c r="O2849" s="316"/>
      <c r="P2849" s="312">
        <f t="shared" si="354"/>
        <v>0</v>
      </c>
      <c r="Q2849" s="294"/>
      <c r="R2849" s="488"/>
      <c r="S2849" s="488"/>
    </row>
    <row r="2850" spans="2:20" ht="18.75" customHeight="1">
      <c r="B2850" s="292"/>
      <c r="C2850" s="313" t="s">
        <v>209</v>
      </c>
      <c r="D2850" s="315"/>
      <c r="E2850" s="315"/>
      <c r="F2850" s="315"/>
      <c r="G2850" s="315"/>
      <c r="H2850" s="315"/>
      <c r="I2850" s="315"/>
      <c r="J2850" s="315"/>
      <c r="K2850" s="315"/>
      <c r="L2850" s="315"/>
      <c r="M2850" s="315"/>
      <c r="N2850" s="315"/>
      <c r="O2850" s="316"/>
      <c r="P2850" s="312">
        <f t="shared" si="354"/>
        <v>0</v>
      </c>
      <c r="Q2850" s="294"/>
      <c r="R2850" s="488"/>
      <c r="S2850" s="488"/>
    </row>
    <row r="2851" spans="2:20" ht="18.75" customHeight="1">
      <c r="B2851" s="292"/>
      <c r="C2851" s="313" t="s">
        <v>210</v>
      </c>
      <c r="D2851" s="315"/>
      <c r="E2851" s="315"/>
      <c r="F2851" s="315"/>
      <c r="G2851" s="315"/>
      <c r="H2851" s="315"/>
      <c r="I2851" s="315"/>
      <c r="J2851" s="315"/>
      <c r="K2851" s="315"/>
      <c r="L2851" s="315"/>
      <c r="M2851" s="315"/>
      <c r="N2851" s="315"/>
      <c r="O2851" s="316"/>
      <c r="P2851" s="312">
        <f t="shared" si="354"/>
        <v>0</v>
      </c>
      <c r="Q2851" s="294"/>
      <c r="R2851" s="488"/>
      <c r="S2851" s="488"/>
    </row>
    <row r="2852" spans="2:20" ht="18.75" customHeight="1">
      <c r="B2852" s="292"/>
      <c r="C2852" s="313" t="s">
        <v>211</v>
      </c>
      <c r="D2852" s="315"/>
      <c r="E2852" s="315"/>
      <c r="F2852" s="315"/>
      <c r="G2852" s="315"/>
      <c r="H2852" s="315"/>
      <c r="I2852" s="315"/>
      <c r="J2852" s="315"/>
      <c r="K2852" s="315"/>
      <c r="L2852" s="315"/>
      <c r="M2852" s="315"/>
      <c r="N2852" s="315"/>
      <c r="O2852" s="316"/>
      <c r="P2852" s="312">
        <f t="shared" si="354"/>
        <v>0</v>
      </c>
      <c r="Q2852" s="294"/>
      <c r="R2852" s="488"/>
      <c r="S2852" s="488"/>
    </row>
    <row r="2853" spans="2:20" ht="18.75" customHeight="1">
      <c r="B2853" s="292"/>
      <c r="C2853" s="313" t="s">
        <v>212</v>
      </c>
      <c r="D2853" s="315"/>
      <c r="E2853" s="315"/>
      <c r="F2853" s="315"/>
      <c r="G2853" s="315"/>
      <c r="H2853" s="315"/>
      <c r="I2853" s="315"/>
      <c r="J2853" s="315"/>
      <c r="K2853" s="315"/>
      <c r="L2853" s="315"/>
      <c r="M2853" s="315"/>
      <c r="N2853" s="315"/>
      <c r="O2853" s="316"/>
      <c r="P2853" s="312">
        <f t="shared" si="354"/>
        <v>0</v>
      </c>
      <c r="Q2853" s="294"/>
      <c r="R2853" s="488"/>
      <c r="S2853" s="488"/>
    </row>
    <row r="2854" spans="2:20" ht="18.75" customHeight="1">
      <c r="B2854" s="292"/>
      <c r="C2854" s="317" t="s">
        <v>224</v>
      </c>
      <c r="D2854" s="318"/>
      <c r="E2854" s="318"/>
      <c r="F2854" s="318"/>
      <c r="G2854" s="318"/>
      <c r="H2854" s="318"/>
      <c r="I2854" s="318"/>
      <c r="J2854" s="318"/>
      <c r="K2854" s="318"/>
      <c r="L2854" s="318"/>
      <c r="M2854" s="318"/>
      <c r="N2854" s="318"/>
      <c r="O2854" s="319"/>
      <c r="P2854" s="320">
        <f t="shared" si="354"/>
        <v>0</v>
      </c>
      <c r="Q2854" s="294"/>
      <c r="R2854" s="489"/>
      <c r="S2854" s="489"/>
    </row>
    <row r="2855" spans="2:20" ht="18.75" customHeight="1">
      <c r="B2855" s="292"/>
      <c r="C2855" s="321" t="s">
        <v>216</v>
      </c>
      <c r="D2855" s="322">
        <f>SUBTOTAL(9,D2845:D2854)</f>
        <v>0</v>
      </c>
      <c r="E2855" s="322">
        <f t="shared" ref="E2855:O2855" si="355">SUBTOTAL(9,E2845:E2854)</f>
        <v>0</v>
      </c>
      <c r="F2855" s="322">
        <f t="shared" si="355"/>
        <v>0</v>
      </c>
      <c r="G2855" s="322">
        <f t="shared" si="355"/>
        <v>0</v>
      </c>
      <c r="H2855" s="322">
        <f t="shared" si="355"/>
        <v>0</v>
      </c>
      <c r="I2855" s="322">
        <f t="shared" si="355"/>
        <v>0</v>
      </c>
      <c r="J2855" s="322">
        <f t="shared" si="355"/>
        <v>0</v>
      </c>
      <c r="K2855" s="322">
        <f t="shared" si="355"/>
        <v>0</v>
      </c>
      <c r="L2855" s="322">
        <f t="shared" si="355"/>
        <v>0</v>
      </c>
      <c r="M2855" s="322">
        <f t="shared" si="355"/>
        <v>0</v>
      </c>
      <c r="N2855" s="322">
        <f t="shared" si="355"/>
        <v>0</v>
      </c>
      <c r="O2855" s="323">
        <f t="shared" si="355"/>
        <v>0</v>
      </c>
      <c r="P2855" s="324">
        <f t="shared" si="354"/>
        <v>0</v>
      </c>
      <c r="Q2855" s="294"/>
      <c r="R2855" s="490"/>
      <c r="S2855" s="490"/>
    </row>
    <row r="2856" spans="2:20" ht="6" customHeight="1">
      <c r="B2856" s="292"/>
      <c r="C2856" s="294"/>
      <c r="D2856" s="294"/>
      <c r="E2856" s="294"/>
      <c r="F2856" s="294"/>
      <c r="G2856" s="294"/>
      <c r="H2856" s="294"/>
      <c r="I2856" s="294"/>
      <c r="J2856" s="294"/>
      <c r="K2856" s="294"/>
      <c r="L2856" s="294"/>
      <c r="M2856" s="294"/>
      <c r="N2856" s="294"/>
      <c r="O2856" s="294"/>
      <c r="P2856" s="294"/>
      <c r="Q2856" s="294"/>
      <c r="R2856" s="325"/>
      <c r="S2856" s="325"/>
    </row>
    <row r="2857" spans="2:20" ht="18.75" customHeight="1">
      <c r="B2857" s="326"/>
      <c r="C2857" s="313" t="s">
        <v>217</v>
      </c>
      <c r="D2857" s="327"/>
      <c r="E2857" s="327"/>
      <c r="F2857" s="327"/>
      <c r="G2857" s="327"/>
      <c r="H2857" s="327"/>
      <c r="I2857" s="327"/>
      <c r="J2857" s="327"/>
      <c r="K2857" s="327"/>
      <c r="L2857" s="327"/>
      <c r="M2857" s="327"/>
      <c r="N2857" s="327"/>
      <c r="O2857" s="328"/>
      <c r="P2857" s="329">
        <f t="shared" ref="P2857:P2858" si="356">SUM(D2857:O2857)</f>
        <v>0</v>
      </c>
      <c r="Q2857" s="294"/>
      <c r="R2857" s="488"/>
      <c r="S2857" s="488"/>
    </row>
    <row r="2858" spans="2:20" ht="18.75" customHeight="1">
      <c r="B2858" s="326"/>
      <c r="C2858" s="313" t="s">
        <v>218</v>
      </c>
      <c r="D2858" s="327"/>
      <c r="E2858" s="327"/>
      <c r="F2858" s="327"/>
      <c r="G2858" s="327"/>
      <c r="H2858" s="327"/>
      <c r="I2858" s="327"/>
      <c r="J2858" s="327"/>
      <c r="K2858" s="327"/>
      <c r="L2858" s="327"/>
      <c r="M2858" s="327"/>
      <c r="N2858" s="330"/>
      <c r="O2858" s="331"/>
      <c r="P2858" s="332">
        <f t="shared" si="356"/>
        <v>0</v>
      </c>
      <c r="Q2858" s="294"/>
      <c r="R2858" s="489"/>
      <c r="S2858" s="489"/>
    </row>
    <row r="2859" spans="2:20" s="308" customFormat="1" ht="18.75" customHeight="1">
      <c r="B2859" s="301"/>
      <c r="C2859" s="333"/>
      <c r="D2859" s="334"/>
      <c r="E2859" s="334"/>
      <c r="F2859" s="334"/>
      <c r="G2859" s="334"/>
      <c r="H2859" s="334"/>
      <c r="I2859" s="334"/>
      <c r="J2859" s="334"/>
      <c r="K2859" s="334"/>
      <c r="L2859" s="334"/>
      <c r="M2859" s="334"/>
      <c r="N2859" s="491" t="s">
        <v>219</v>
      </c>
      <c r="O2859" s="491"/>
      <c r="P2859" s="335">
        <f>ROUND(IF(P2857*P2858=0,0,P2855/P2857*P2858),2)</f>
        <v>0</v>
      </c>
      <c r="Q2859" s="306"/>
      <c r="R2859" s="492"/>
      <c r="S2859" s="492"/>
      <c r="T2859" s="307"/>
    </row>
    <row r="2860" spans="2:20" ht="30" customHeight="1">
      <c r="C2860" s="294"/>
      <c r="D2860" s="294"/>
      <c r="E2860" s="294"/>
      <c r="F2860" s="294"/>
      <c r="G2860" s="294"/>
      <c r="H2860" s="294"/>
      <c r="I2860" s="294"/>
      <c r="J2860" s="294"/>
      <c r="K2860" s="294"/>
      <c r="L2860" s="294"/>
      <c r="M2860" s="294"/>
      <c r="N2860" s="294"/>
      <c r="O2860" s="294"/>
      <c r="P2860" s="294"/>
      <c r="Q2860" s="294"/>
      <c r="R2860" s="294"/>
      <c r="S2860" s="294"/>
    </row>
    <row r="2861" spans="2:20" ht="18.75" customHeight="1">
      <c r="B2861" s="292"/>
      <c r="C2861" s="293" t="s">
        <v>183</v>
      </c>
      <c r="D2861" s="495"/>
      <c r="E2861" s="495"/>
      <c r="F2861" s="495"/>
      <c r="G2861" s="495"/>
      <c r="H2861" s="495"/>
      <c r="I2861" s="495"/>
      <c r="J2861" s="294"/>
      <c r="K2861" s="294"/>
      <c r="L2861" s="295"/>
      <c r="M2861" s="294"/>
      <c r="N2861" s="294"/>
      <c r="O2861" s="294"/>
      <c r="P2861" s="296"/>
      <c r="Q2861" s="294"/>
      <c r="R2861" s="296"/>
      <c r="S2861" s="296"/>
    </row>
    <row r="2862" spans="2:20" ht="18.75" customHeight="1">
      <c r="B2862" s="292"/>
      <c r="C2862" s="297" t="s">
        <v>184</v>
      </c>
      <c r="D2862" s="488"/>
      <c r="E2862" s="488"/>
      <c r="F2862" s="488"/>
      <c r="G2862" s="488"/>
      <c r="H2862" s="488"/>
      <c r="I2862" s="488"/>
      <c r="J2862" s="294"/>
      <c r="K2862" s="291"/>
      <c r="L2862" s="291"/>
      <c r="M2862" s="291"/>
      <c r="N2862" s="291"/>
      <c r="O2862" s="291"/>
      <c r="P2862" s="291"/>
      <c r="Q2862" s="294"/>
      <c r="R2862" s="496" t="s">
        <v>185</v>
      </c>
      <c r="S2862" s="496"/>
    </row>
    <row r="2863" spans="2:20" ht="18.75" customHeight="1">
      <c r="B2863" s="292"/>
      <c r="C2863" s="297" t="s">
        <v>8</v>
      </c>
      <c r="D2863" s="488"/>
      <c r="E2863" s="488"/>
      <c r="F2863" s="488"/>
      <c r="G2863" s="488"/>
      <c r="H2863" s="488"/>
      <c r="I2863" s="488"/>
      <c r="J2863" s="294"/>
      <c r="K2863" s="291"/>
      <c r="L2863" s="291"/>
      <c r="M2863" s="291"/>
      <c r="N2863" s="291"/>
      <c r="O2863" s="291"/>
      <c r="P2863" s="291"/>
      <c r="Q2863" s="294"/>
      <c r="R2863" s="298" t="s">
        <v>189</v>
      </c>
      <c r="S2863" s="299"/>
    </row>
    <row r="2864" spans="2:20" ht="18.75" customHeight="1">
      <c r="B2864" s="292"/>
      <c r="C2864" s="300" t="s">
        <v>172</v>
      </c>
      <c r="D2864" s="488"/>
      <c r="E2864" s="488"/>
      <c r="F2864" s="488"/>
      <c r="G2864" s="488"/>
      <c r="H2864" s="488"/>
      <c r="I2864" s="488"/>
      <c r="J2864" s="294"/>
      <c r="K2864" s="291"/>
      <c r="L2864" s="291"/>
      <c r="M2864" s="291"/>
      <c r="N2864" s="291"/>
      <c r="O2864" s="291"/>
      <c r="P2864" s="291"/>
      <c r="Q2864" s="294"/>
      <c r="R2864" s="298" t="s">
        <v>191</v>
      </c>
      <c r="S2864" s="299"/>
    </row>
    <row r="2865" spans="2:24" ht="18.75" customHeight="1">
      <c r="B2865" s="292"/>
      <c r="C2865" s="300" t="s">
        <v>193</v>
      </c>
      <c r="D2865" s="493"/>
      <c r="E2865" s="493"/>
      <c r="F2865" s="493"/>
      <c r="G2865" s="493"/>
      <c r="H2865" s="493"/>
      <c r="I2865" s="493"/>
      <c r="J2865" s="294"/>
      <c r="K2865" s="294"/>
      <c r="L2865" s="295"/>
      <c r="M2865" s="294"/>
      <c r="N2865" s="294"/>
      <c r="O2865" s="294"/>
      <c r="P2865" s="296"/>
      <c r="Q2865" s="294"/>
      <c r="R2865" s="298" t="s">
        <v>221</v>
      </c>
      <c r="S2865" s="299"/>
    </row>
    <row r="2866" spans="2:24" ht="12" customHeight="1">
      <c r="B2866" s="292"/>
      <c r="C2866" s="294"/>
      <c r="D2866" s="294"/>
      <c r="E2866" s="294"/>
      <c r="F2866" s="294"/>
      <c r="G2866" s="294"/>
      <c r="H2866" s="294"/>
      <c r="I2866" s="294"/>
      <c r="J2866" s="294"/>
      <c r="K2866" s="294"/>
      <c r="L2866" s="294"/>
      <c r="M2866" s="294"/>
      <c r="N2866" s="294"/>
      <c r="O2866" s="294"/>
      <c r="P2866" s="294"/>
      <c r="Q2866" s="294"/>
      <c r="R2866" s="294"/>
      <c r="S2866" s="294"/>
    </row>
    <row r="2867" spans="2:24" s="308" customFormat="1" ht="18.75" customHeight="1">
      <c r="B2867" s="301"/>
      <c r="C2867" s="302" t="s">
        <v>187</v>
      </c>
      <c r="D2867" s="303"/>
      <c r="E2867" s="303"/>
      <c r="F2867" s="303"/>
      <c r="G2867" s="303"/>
      <c r="H2867" s="303"/>
      <c r="I2867" s="303"/>
      <c r="J2867" s="303"/>
      <c r="K2867" s="303"/>
      <c r="L2867" s="303"/>
      <c r="M2867" s="303"/>
      <c r="N2867" s="303"/>
      <c r="O2867" s="304"/>
      <c r="P2867" s="305" t="s">
        <v>188</v>
      </c>
      <c r="Q2867" s="306"/>
      <c r="R2867" s="494" t="s">
        <v>194</v>
      </c>
      <c r="S2867" s="494"/>
      <c r="T2867" s="307"/>
      <c r="V2867" s="288"/>
      <c r="W2867" s="288"/>
      <c r="X2867" s="288"/>
    </row>
    <row r="2868" spans="2:24" ht="6" customHeight="1">
      <c r="B2868" s="292"/>
      <c r="C2868" s="294"/>
      <c r="D2868" s="294"/>
      <c r="E2868" s="294"/>
      <c r="F2868" s="294"/>
      <c r="G2868" s="294"/>
      <c r="H2868" s="294"/>
      <c r="I2868" s="294"/>
      <c r="J2868" s="294"/>
      <c r="K2868" s="294"/>
      <c r="L2868" s="294"/>
      <c r="M2868" s="294"/>
      <c r="N2868" s="294"/>
      <c r="O2868" s="294"/>
      <c r="P2868" s="294"/>
      <c r="Q2868" s="294"/>
      <c r="R2868" s="294"/>
      <c r="S2868" s="294"/>
    </row>
    <row r="2869" spans="2:24" ht="18.75" customHeight="1">
      <c r="B2869" s="292"/>
      <c r="C2869" s="309" t="s">
        <v>222</v>
      </c>
      <c r="D2869" s="310"/>
      <c r="E2869" s="310"/>
      <c r="F2869" s="310"/>
      <c r="G2869" s="310"/>
      <c r="H2869" s="310"/>
      <c r="I2869" s="310"/>
      <c r="J2869" s="310"/>
      <c r="K2869" s="310"/>
      <c r="L2869" s="310"/>
      <c r="M2869" s="310"/>
      <c r="N2869" s="310"/>
      <c r="O2869" s="311"/>
      <c r="P2869" s="312">
        <f>SUM(D2869:O2869)</f>
        <v>0</v>
      </c>
      <c r="Q2869" s="294"/>
      <c r="R2869" s="488"/>
      <c r="S2869" s="488"/>
    </row>
    <row r="2870" spans="2:24" ht="18.75" customHeight="1">
      <c r="B2870" s="292"/>
      <c r="C2870" s="313" t="s">
        <v>196</v>
      </c>
      <c r="D2870" s="155"/>
      <c r="E2870" s="155"/>
      <c r="F2870" s="155"/>
      <c r="G2870" s="155"/>
      <c r="H2870" s="155"/>
      <c r="I2870" s="155"/>
      <c r="J2870" s="155"/>
      <c r="K2870" s="155"/>
      <c r="L2870" s="155"/>
      <c r="M2870" s="155"/>
      <c r="N2870" s="155"/>
      <c r="O2870" s="156"/>
      <c r="P2870" s="312">
        <f t="shared" ref="P2870:P2879" si="357">SUM(D2870:O2870)</f>
        <v>0</v>
      </c>
      <c r="Q2870" s="294"/>
      <c r="R2870" s="488"/>
      <c r="S2870" s="488"/>
    </row>
    <row r="2871" spans="2:24" ht="18.75" customHeight="1">
      <c r="B2871" s="292"/>
      <c r="C2871" s="314" t="s">
        <v>223</v>
      </c>
      <c r="D2871" s="310"/>
      <c r="E2871" s="310"/>
      <c r="F2871" s="310"/>
      <c r="G2871" s="310"/>
      <c r="H2871" s="310"/>
      <c r="I2871" s="310"/>
      <c r="J2871" s="310"/>
      <c r="K2871" s="310"/>
      <c r="L2871" s="310"/>
      <c r="M2871" s="310"/>
      <c r="N2871" s="310"/>
      <c r="O2871" s="311"/>
      <c r="P2871" s="312">
        <f t="shared" si="357"/>
        <v>0</v>
      </c>
      <c r="Q2871" s="294"/>
      <c r="R2871" s="488"/>
      <c r="S2871" s="488"/>
    </row>
    <row r="2872" spans="2:24" ht="18.75" customHeight="1">
      <c r="B2872" s="292"/>
      <c r="C2872" s="313" t="s">
        <v>206</v>
      </c>
      <c r="D2872" s="315"/>
      <c r="E2872" s="315"/>
      <c r="F2872" s="315"/>
      <c r="G2872" s="315"/>
      <c r="H2872" s="315"/>
      <c r="I2872" s="315"/>
      <c r="J2872" s="315"/>
      <c r="K2872" s="315"/>
      <c r="L2872" s="315"/>
      <c r="M2872" s="315"/>
      <c r="N2872" s="315"/>
      <c r="O2872" s="316"/>
      <c r="P2872" s="312">
        <f t="shared" si="357"/>
        <v>0</v>
      </c>
      <c r="Q2872" s="294"/>
      <c r="R2872" s="488"/>
      <c r="S2872" s="488"/>
    </row>
    <row r="2873" spans="2:24" ht="18.75" customHeight="1">
      <c r="B2873" s="292"/>
      <c r="C2873" s="313" t="s">
        <v>207</v>
      </c>
      <c r="D2873" s="315"/>
      <c r="E2873" s="315"/>
      <c r="F2873" s="315"/>
      <c r="G2873" s="315"/>
      <c r="H2873" s="315"/>
      <c r="I2873" s="315"/>
      <c r="J2873" s="315"/>
      <c r="K2873" s="315"/>
      <c r="L2873" s="315"/>
      <c r="M2873" s="315"/>
      <c r="N2873" s="315"/>
      <c r="O2873" s="316"/>
      <c r="P2873" s="312">
        <f t="shared" si="357"/>
        <v>0</v>
      </c>
      <c r="Q2873" s="294"/>
      <c r="R2873" s="488"/>
      <c r="S2873" s="488"/>
    </row>
    <row r="2874" spans="2:24" ht="18.75" customHeight="1">
      <c r="B2874" s="292"/>
      <c r="C2874" s="313" t="s">
        <v>209</v>
      </c>
      <c r="D2874" s="315"/>
      <c r="E2874" s="315"/>
      <c r="F2874" s="315"/>
      <c r="G2874" s="315"/>
      <c r="H2874" s="315"/>
      <c r="I2874" s="315"/>
      <c r="J2874" s="315"/>
      <c r="K2874" s="315"/>
      <c r="L2874" s="315"/>
      <c r="M2874" s="315"/>
      <c r="N2874" s="315"/>
      <c r="O2874" s="316"/>
      <c r="P2874" s="312">
        <f t="shared" si="357"/>
        <v>0</v>
      </c>
      <c r="Q2874" s="294"/>
      <c r="R2874" s="488"/>
      <c r="S2874" s="488"/>
    </row>
    <row r="2875" spans="2:24" ht="18.75" customHeight="1">
      <c r="B2875" s="292"/>
      <c r="C2875" s="313" t="s">
        <v>210</v>
      </c>
      <c r="D2875" s="315"/>
      <c r="E2875" s="315"/>
      <c r="F2875" s="315"/>
      <c r="G2875" s="315"/>
      <c r="H2875" s="315"/>
      <c r="I2875" s="315"/>
      <c r="J2875" s="315"/>
      <c r="K2875" s="315"/>
      <c r="L2875" s="315"/>
      <c r="M2875" s="315"/>
      <c r="N2875" s="315"/>
      <c r="O2875" s="316"/>
      <c r="P2875" s="312">
        <f t="shared" si="357"/>
        <v>0</v>
      </c>
      <c r="Q2875" s="294"/>
      <c r="R2875" s="488"/>
      <c r="S2875" s="488"/>
    </row>
    <row r="2876" spans="2:24" ht="18.75" customHeight="1">
      <c r="B2876" s="292"/>
      <c r="C2876" s="313" t="s">
        <v>211</v>
      </c>
      <c r="D2876" s="315"/>
      <c r="E2876" s="315"/>
      <c r="F2876" s="315"/>
      <c r="G2876" s="315"/>
      <c r="H2876" s="315"/>
      <c r="I2876" s="315"/>
      <c r="J2876" s="315"/>
      <c r="K2876" s="315"/>
      <c r="L2876" s="315"/>
      <c r="M2876" s="315"/>
      <c r="N2876" s="315"/>
      <c r="O2876" s="316"/>
      <c r="P2876" s="312">
        <f t="shared" si="357"/>
        <v>0</v>
      </c>
      <c r="Q2876" s="294"/>
      <c r="R2876" s="488"/>
      <c r="S2876" s="488"/>
    </row>
    <row r="2877" spans="2:24" ht="18.75" customHeight="1">
      <c r="B2877" s="292"/>
      <c r="C2877" s="313" t="s">
        <v>212</v>
      </c>
      <c r="D2877" s="315"/>
      <c r="E2877" s="315"/>
      <c r="F2877" s="315"/>
      <c r="G2877" s="315"/>
      <c r="H2877" s="315"/>
      <c r="I2877" s="315"/>
      <c r="J2877" s="315"/>
      <c r="K2877" s="315"/>
      <c r="L2877" s="315"/>
      <c r="M2877" s="315"/>
      <c r="N2877" s="315"/>
      <c r="O2877" s="316"/>
      <c r="P2877" s="312">
        <f t="shared" si="357"/>
        <v>0</v>
      </c>
      <c r="Q2877" s="294"/>
      <c r="R2877" s="488"/>
      <c r="S2877" s="488"/>
    </row>
    <row r="2878" spans="2:24" ht="18.75" customHeight="1">
      <c r="B2878" s="292"/>
      <c r="C2878" s="317" t="s">
        <v>224</v>
      </c>
      <c r="D2878" s="318"/>
      <c r="E2878" s="318"/>
      <c r="F2878" s="318"/>
      <c r="G2878" s="318"/>
      <c r="H2878" s="318"/>
      <c r="I2878" s="318"/>
      <c r="J2878" s="318"/>
      <c r="K2878" s="318"/>
      <c r="L2878" s="318"/>
      <c r="M2878" s="318"/>
      <c r="N2878" s="318"/>
      <c r="O2878" s="319"/>
      <c r="P2878" s="320">
        <f t="shared" si="357"/>
        <v>0</v>
      </c>
      <c r="Q2878" s="294"/>
      <c r="R2878" s="489"/>
      <c r="S2878" s="489"/>
    </row>
    <row r="2879" spans="2:24" ht="18.75" customHeight="1">
      <c r="B2879" s="292"/>
      <c r="C2879" s="321" t="s">
        <v>216</v>
      </c>
      <c r="D2879" s="322">
        <f>SUBTOTAL(9,D2869:D2878)</f>
        <v>0</v>
      </c>
      <c r="E2879" s="322">
        <f t="shared" ref="E2879:O2879" si="358">SUBTOTAL(9,E2869:E2878)</f>
        <v>0</v>
      </c>
      <c r="F2879" s="322">
        <f t="shared" si="358"/>
        <v>0</v>
      </c>
      <c r="G2879" s="322">
        <f t="shared" si="358"/>
        <v>0</v>
      </c>
      <c r="H2879" s="322">
        <f t="shared" si="358"/>
        <v>0</v>
      </c>
      <c r="I2879" s="322">
        <f t="shared" si="358"/>
        <v>0</v>
      </c>
      <c r="J2879" s="322">
        <f t="shared" si="358"/>
        <v>0</v>
      </c>
      <c r="K2879" s="322">
        <f t="shared" si="358"/>
        <v>0</v>
      </c>
      <c r="L2879" s="322">
        <f t="shared" si="358"/>
        <v>0</v>
      </c>
      <c r="M2879" s="322">
        <f t="shared" si="358"/>
        <v>0</v>
      </c>
      <c r="N2879" s="322">
        <f t="shared" si="358"/>
        <v>0</v>
      </c>
      <c r="O2879" s="323">
        <f t="shared" si="358"/>
        <v>0</v>
      </c>
      <c r="P2879" s="324">
        <f t="shared" si="357"/>
        <v>0</v>
      </c>
      <c r="Q2879" s="294"/>
      <c r="R2879" s="490"/>
      <c r="S2879" s="490"/>
    </row>
    <row r="2880" spans="2:24" ht="6" customHeight="1">
      <c r="B2880" s="292"/>
      <c r="C2880" s="294"/>
      <c r="D2880" s="294"/>
      <c r="E2880" s="294"/>
      <c r="F2880" s="294"/>
      <c r="G2880" s="294"/>
      <c r="H2880" s="294"/>
      <c r="I2880" s="294"/>
      <c r="J2880" s="294"/>
      <c r="K2880" s="294"/>
      <c r="L2880" s="294"/>
      <c r="M2880" s="294"/>
      <c r="N2880" s="294"/>
      <c r="O2880" s="294"/>
      <c r="P2880" s="294"/>
      <c r="Q2880" s="294"/>
      <c r="R2880" s="325"/>
      <c r="S2880" s="325"/>
    </row>
    <row r="2881" spans="2:24" ht="18.75" customHeight="1">
      <c r="B2881" s="326"/>
      <c r="C2881" s="313" t="s">
        <v>217</v>
      </c>
      <c r="D2881" s="327"/>
      <c r="E2881" s="327"/>
      <c r="F2881" s="327"/>
      <c r="G2881" s="327"/>
      <c r="H2881" s="327"/>
      <c r="I2881" s="327"/>
      <c r="J2881" s="327"/>
      <c r="K2881" s="327"/>
      <c r="L2881" s="327"/>
      <c r="M2881" s="327"/>
      <c r="N2881" s="327"/>
      <c r="O2881" s="328"/>
      <c r="P2881" s="329">
        <f t="shared" ref="P2881:P2882" si="359">SUM(D2881:O2881)</f>
        <v>0</v>
      </c>
      <c r="Q2881" s="294"/>
      <c r="R2881" s="488"/>
      <c r="S2881" s="488"/>
    </row>
    <row r="2882" spans="2:24" ht="18.75" customHeight="1">
      <c r="B2882" s="326"/>
      <c r="C2882" s="313" t="s">
        <v>218</v>
      </c>
      <c r="D2882" s="327"/>
      <c r="E2882" s="327"/>
      <c r="F2882" s="327"/>
      <c r="G2882" s="327"/>
      <c r="H2882" s="327"/>
      <c r="I2882" s="327"/>
      <c r="J2882" s="327"/>
      <c r="K2882" s="327"/>
      <c r="L2882" s="327"/>
      <c r="M2882" s="327"/>
      <c r="N2882" s="330"/>
      <c r="O2882" s="331"/>
      <c r="P2882" s="332">
        <f t="shared" si="359"/>
        <v>0</v>
      </c>
      <c r="Q2882" s="294"/>
      <c r="R2882" s="489"/>
      <c r="S2882" s="489"/>
    </row>
    <row r="2883" spans="2:24" s="308" customFormat="1" ht="18.75" customHeight="1">
      <c r="B2883" s="301"/>
      <c r="C2883" s="333"/>
      <c r="D2883" s="334"/>
      <c r="E2883" s="334"/>
      <c r="F2883" s="334"/>
      <c r="G2883" s="334"/>
      <c r="H2883" s="334"/>
      <c r="I2883" s="334"/>
      <c r="J2883" s="334"/>
      <c r="K2883" s="334"/>
      <c r="L2883" s="334"/>
      <c r="M2883" s="334"/>
      <c r="N2883" s="491" t="s">
        <v>219</v>
      </c>
      <c r="O2883" s="491"/>
      <c r="P2883" s="335">
        <f>ROUND(IF(P2881*P2882=0,0,P2879/P2881*P2882),2)</f>
        <v>0</v>
      </c>
      <c r="Q2883" s="306"/>
      <c r="R2883" s="492"/>
      <c r="S2883" s="492"/>
      <c r="T2883" s="307"/>
    </row>
    <row r="2884" spans="2:24" ht="30" customHeight="1">
      <c r="C2884" s="294"/>
      <c r="D2884" s="294"/>
      <c r="E2884" s="294"/>
      <c r="F2884" s="294"/>
      <c r="G2884" s="294"/>
      <c r="H2884" s="294"/>
      <c r="I2884" s="294"/>
      <c r="J2884" s="294"/>
      <c r="K2884" s="294"/>
      <c r="L2884" s="294"/>
      <c r="M2884" s="294"/>
      <c r="N2884" s="294"/>
      <c r="O2884" s="294"/>
      <c r="P2884" s="294"/>
      <c r="Q2884" s="294"/>
      <c r="R2884" s="294"/>
      <c r="S2884" s="294"/>
    </row>
    <row r="2885" spans="2:24" ht="18.75" customHeight="1">
      <c r="B2885" s="292"/>
      <c r="C2885" s="293" t="s">
        <v>183</v>
      </c>
      <c r="D2885" s="495"/>
      <c r="E2885" s="495"/>
      <c r="F2885" s="495"/>
      <c r="G2885" s="495"/>
      <c r="H2885" s="495"/>
      <c r="I2885" s="495"/>
      <c r="J2885" s="294"/>
      <c r="K2885" s="294"/>
      <c r="L2885" s="295"/>
      <c r="M2885" s="294"/>
      <c r="N2885" s="294"/>
      <c r="O2885" s="294"/>
      <c r="P2885" s="296"/>
      <c r="Q2885" s="294"/>
      <c r="R2885" s="296"/>
      <c r="S2885" s="296"/>
    </row>
    <row r="2886" spans="2:24" ht="18.75" customHeight="1">
      <c r="B2886" s="292"/>
      <c r="C2886" s="297" t="s">
        <v>184</v>
      </c>
      <c r="D2886" s="488"/>
      <c r="E2886" s="488"/>
      <c r="F2886" s="488"/>
      <c r="G2886" s="488"/>
      <c r="H2886" s="488"/>
      <c r="I2886" s="488"/>
      <c r="J2886" s="294"/>
      <c r="K2886" s="291"/>
      <c r="L2886" s="291"/>
      <c r="M2886" s="291"/>
      <c r="N2886" s="291"/>
      <c r="O2886" s="291"/>
      <c r="P2886" s="291"/>
      <c r="Q2886" s="294"/>
      <c r="R2886" s="496" t="s">
        <v>185</v>
      </c>
      <c r="S2886" s="496"/>
    </row>
    <row r="2887" spans="2:24" ht="18.75" customHeight="1">
      <c r="B2887" s="292"/>
      <c r="C2887" s="297" t="s">
        <v>8</v>
      </c>
      <c r="D2887" s="488"/>
      <c r="E2887" s="488"/>
      <c r="F2887" s="488"/>
      <c r="G2887" s="488"/>
      <c r="H2887" s="488"/>
      <c r="I2887" s="488"/>
      <c r="J2887" s="294"/>
      <c r="K2887" s="291"/>
      <c r="L2887" s="291"/>
      <c r="M2887" s="291"/>
      <c r="N2887" s="291"/>
      <c r="O2887" s="291"/>
      <c r="P2887" s="291"/>
      <c r="Q2887" s="294"/>
      <c r="R2887" s="298" t="s">
        <v>189</v>
      </c>
      <c r="S2887" s="299"/>
    </row>
    <row r="2888" spans="2:24" ht="18.75" customHeight="1">
      <c r="B2888" s="292"/>
      <c r="C2888" s="300" t="s">
        <v>172</v>
      </c>
      <c r="D2888" s="488"/>
      <c r="E2888" s="488"/>
      <c r="F2888" s="488"/>
      <c r="G2888" s="488"/>
      <c r="H2888" s="488"/>
      <c r="I2888" s="488"/>
      <c r="J2888" s="294"/>
      <c r="K2888" s="291"/>
      <c r="L2888" s="291"/>
      <c r="M2888" s="291"/>
      <c r="N2888" s="291"/>
      <c r="O2888" s="291"/>
      <c r="P2888" s="291"/>
      <c r="Q2888" s="294"/>
      <c r="R2888" s="298" t="s">
        <v>191</v>
      </c>
      <c r="S2888" s="299"/>
    </row>
    <row r="2889" spans="2:24" ht="18.75" customHeight="1">
      <c r="B2889" s="292"/>
      <c r="C2889" s="300" t="s">
        <v>193</v>
      </c>
      <c r="D2889" s="493"/>
      <c r="E2889" s="493"/>
      <c r="F2889" s="493"/>
      <c r="G2889" s="493"/>
      <c r="H2889" s="493"/>
      <c r="I2889" s="493"/>
      <c r="J2889" s="294"/>
      <c r="K2889" s="294"/>
      <c r="L2889" s="295"/>
      <c r="M2889" s="294"/>
      <c r="N2889" s="294"/>
      <c r="O2889" s="294"/>
      <c r="P2889" s="296"/>
      <c r="Q2889" s="294"/>
      <c r="R2889" s="298" t="s">
        <v>221</v>
      </c>
      <c r="S2889" s="299"/>
    </row>
    <row r="2890" spans="2:24" ht="12" customHeight="1">
      <c r="B2890" s="292"/>
      <c r="C2890" s="294"/>
      <c r="D2890" s="294"/>
      <c r="E2890" s="294"/>
      <c r="F2890" s="294"/>
      <c r="G2890" s="294"/>
      <c r="H2890" s="294"/>
      <c r="I2890" s="294"/>
      <c r="J2890" s="294"/>
      <c r="K2890" s="294"/>
      <c r="L2890" s="294"/>
      <c r="M2890" s="294"/>
      <c r="N2890" s="294"/>
      <c r="O2890" s="294"/>
      <c r="P2890" s="294"/>
      <c r="Q2890" s="294"/>
      <c r="R2890" s="294"/>
      <c r="S2890" s="294"/>
    </row>
    <row r="2891" spans="2:24" s="308" customFormat="1" ht="18.75" customHeight="1">
      <c r="B2891" s="301"/>
      <c r="C2891" s="302" t="s">
        <v>187</v>
      </c>
      <c r="D2891" s="303"/>
      <c r="E2891" s="303"/>
      <c r="F2891" s="303"/>
      <c r="G2891" s="303"/>
      <c r="H2891" s="303"/>
      <c r="I2891" s="303"/>
      <c r="J2891" s="303"/>
      <c r="K2891" s="303"/>
      <c r="L2891" s="303"/>
      <c r="M2891" s="303"/>
      <c r="N2891" s="303"/>
      <c r="O2891" s="304"/>
      <c r="P2891" s="305" t="s">
        <v>188</v>
      </c>
      <c r="Q2891" s="306"/>
      <c r="R2891" s="494" t="s">
        <v>194</v>
      </c>
      <c r="S2891" s="494"/>
      <c r="T2891" s="307"/>
      <c r="V2891" s="288"/>
      <c r="W2891" s="288"/>
      <c r="X2891" s="288"/>
    </row>
    <row r="2892" spans="2:24" ht="6" customHeight="1">
      <c r="B2892" s="292"/>
      <c r="C2892" s="294"/>
      <c r="D2892" s="294"/>
      <c r="E2892" s="294"/>
      <c r="F2892" s="294"/>
      <c r="G2892" s="294"/>
      <c r="H2892" s="294"/>
      <c r="I2892" s="294"/>
      <c r="J2892" s="294"/>
      <c r="K2892" s="294"/>
      <c r="L2892" s="294"/>
      <c r="M2892" s="294"/>
      <c r="N2892" s="294"/>
      <c r="O2892" s="294"/>
      <c r="P2892" s="294"/>
      <c r="Q2892" s="294"/>
      <c r="R2892" s="294"/>
      <c r="S2892" s="294"/>
    </row>
    <row r="2893" spans="2:24" ht="18.75" customHeight="1">
      <c r="B2893" s="292"/>
      <c r="C2893" s="309" t="s">
        <v>222</v>
      </c>
      <c r="D2893" s="310"/>
      <c r="E2893" s="310"/>
      <c r="F2893" s="310"/>
      <c r="G2893" s="310"/>
      <c r="H2893" s="310"/>
      <c r="I2893" s="310"/>
      <c r="J2893" s="310"/>
      <c r="K2893" s="310"/>
      <c r="L2893" s="310"/>
      <c r="M2893" s="310"/>
      <c r="N2893" s="310"/>
      <c r="O2893" s="311"/>
      <c r="P2893" s="312">
        <f>SUM(D2893:O2893)</f>
        <v>0</v>
      </c>
      <c r="Q2893" s="294"/>
      <c r="R2893" s="488"/>
      <c r="S2893" s="488"/>
    </row>
    <row r="2894" spans="2:24" ht="18.75" customHeight="1">
      <c r="B2894" s="292"/>
      <c r="C2894" s="313" t="s">
        <v>196</v>
      </c>
      <c r="D2894" s="155"/>
      <c r="E2894" s="155"/>
      <c r="F2894" s="155"/>
      <c r="G2894" s="155"/>
      <c r="H2894" s="155"/>
      <c r="I2894" s="155"/>
      <c r="J2894" s="155"/>
      <c r="K2894" s="155"/>
      <c r="L2894" s="155"/>
      <c r="M2894" s="155"/>
      <c r="N2894" s="155"/>
      <c r="O2894" s="156"/>
      <c r="P2894" s="312">
        <f t="shared" ref="P2894:P2903" si="360">SUM(D2894:O2894)</f>
        <v>0</v>
      </c>
      <c r="Q2894" s="294"/>
      <c r="R2894" s="488"/>
      <c r="S2894" s="488"/>
    </row>
    <row r="2895" spans="2:24" ht="18.75" customHeight="1">
      <c r="B2895" s="292"/>
      <c r="C2895" s="314" t="s">
        <v>223</v>
      </c>
      <c r="D2895" s="310"/>
      <c r="E2895" s="310"/>
      <c r="F2895" s="310"/>
      <c r="G2895" s="310"/>
      <c r="H2895" s="310"/>
      <c r="I2895" s="310"/>
      <c r="J2895" s="310"/>
      <c r="K2895" s="310"/>
      <c r="L2895" s="310"/>
      <c r="M2895" s="310"/>
      <c r="N2895" s="310"/>
      <c r="O2895" s="311"/>
      <c r="P2895" s="312">
        <f t="shared" si="360"/>
        <v>0</v>
      </c>
      <c r="Q2895" s="294"/>
      <c r="R2895" s="488"/>
      <c r="S2895" s="488"/>
    </row>
    <row r="2896" spans="2:24" ht="18.75" customHeight="1">
      <c r="B2896" s="292"/>
      <c r="C2896" s="313" t="s">
        <v>206</v>
      </c>
      <c r="D2896" s="315"/>
      <c r="E2896" s="315"/>
      <c r="F2896" s="315"/>
      <c r="G2896" s="315"/>
      <c r="H2896" s="315"/>
      <c r="I2896" s="315"/>
      <c r="J2896" s="315"/>
      <c r="K2896" s="315"/>
      <c r="L2896" s="315"/>
      <c r="M2896" s="315"/>
      <c r="N2896" s="315"/>
      <c r="O2896" s="316"/>
      <c r="P2896" s="312">
        <f t="shared" si="360"/>
        <v>0</v>
      </c>
      <c r="Q2896" s="294"/>
      <c r="R2896" s="488"/>
      <c r="S2896" s="488"/>
    </row>
    <row r="2897" spans="2:20" ht="18.75" customHeight="1">
      <c r="B2897" s="292"/>
      <c r="C2897" s="313" t="s">
        <v>207</v>
      </c>
      <c r="D2897" s="315"/>
      <c r="E2897" s="315"/>
      <c r="F2897" s="315"/>
      <c r="G2897" s="315"/>
      <c r="H2897" s="315"/>
      <c r="I2897" s="315"/>
      <c r="J2897" s="315"/>
      <c r="K2897" s="315"/>
      <c r="L2897" s="315"/>
      <c r="M2897" s="315"/>
      <c r="N2897" s="315"/>
      <c r="O2897" s="316"/>
      <c r="P2897" s="312">
        <f t="shared" si="360"/>
        <v>0</v>
      </c>
      <c r="Q2897" s="294"/>
      <c r="R2897" s="488"/>
      <c r="S2897" s="488"/>
    </row>
    <row r="2898" spans="2:20" ht="18.75" customHeight="1">
      <c r="B2898" s="292"/>
      <c r="C2898" s="313" t="s">
        <v>209</v>
      </c>
      <c r="D2898" s="315"/>
      <c r="E2898" s="315"/>
      <c r="F2898" s="315"/>
      <c r="G2898" s="315"/>
      <c r="H2898" s="315"/>
      <c r="I2898" s="315"/>
      <c r="J2898" s="315"/>
      <c r="K2898" s="315"/>
      <c r="L2898" s="315"/>
      <c r="M2898" s="315"/>
      <c r="N2898" s="315"/>
      <c r="O2898" s="316"/>
      <c r="P2898" s="312">
        <f t="shared" si="360"/>
        <v>0</v>
      </c>
      <c r="Q2898" s="294"/>
      <c r="R2898" s="488"/>
      <c r="S2898" s="488"/>
    </row>
    <row r="2899" spans="2:20" ht="18.75" customHeight="1">
      <c r="B2899" s="292"/>
      <c r="C2899" s="313" t="s">
        <v>210</v>
      </c>
      <c r="D2899" s="315"/>
      <c r="E2899" s="315"/>
      <c r="F2899" s="315"/>
      <c r="G2899" s="315"/>
      <c r="H2899" s="315"/>
      <c r="I2899" s="315"/>
      <c r="J2899" s="315"/>
      <c r="K2899" s="315"/>
      <c r="L2899" s="315"/>
      <c r="M2899" s="315"/>
      <c r="N2899" s="315"/>
      <c r="O2899" s="316"/>
      <c r="P2899" s="312">
        <f t="shared" si="360"/>
        <v>0</v>
      </c>
      <c r="Q2899" s="294"/>
      <c r="R2899" s="488"/>
      <c r="S2899" s="488"/>
    </row>
    <row r="2900" spans="2:20" ht="18.75" customHeight="1">
      <c r="B2900" s="292"/>
      <c r="C2900" s="313" t="s">
        <v>211</v>
      </c>
      <c r="D2900" s="315"/>
      <c r="E2900" s="315"/>
      <c r="F2900" s="315"/>
      <c r="G2900" s="315"/>
      <c r="H2900" s="315"/>
      <c r="I2900" s="315"/>
      <c r="J2900" s="315"/>
      <c r="K2900" s="315"/>
      <c r="L2900" s="315"/>
      <c r="M2900" s="315"/>
      <c r="N2900" s="315"/>
      <c r="O2900" s="316"/>
      <c r="P2900" s="312">
        <f t="shared" si="360"/>
        <v>0</v>
      </c>
      <c r="Q2900" s="294"/>
      <c r="R2900" s="488"/>
      <c r="S2900" s="488"/>
    </row>
    <row r="2901" spans="2:20" ht="18.75" customHeight="1">
      <c r="B2901" s="292"/>
      <c r="C2901" s="313" t="s">
        <v>212</v>
      </c>
      <c r="D2901" s="315"/>
      <c r="E2901" s="315"/>
      <c r="F2901" s="315"/>
      <c r="G2901" s="315"/>
      <c r="H2901" s="315"/>
      <c r="I2901" s="315"/>
      <c r="J2901" s="315"/>
      <c r="K2901" s="315"/>
      <c r="L2901" s="315"/>
      <c r="M2901" s="315"/>
      <c r="N2901" s="315"/>
      <c r="O2901" s="316"/>
      <c r="P2901" s="312">
        <f t="shared" si="360"/>
        <v>0</v>
      </c>
      <c r="Q2901" s="294"/>
      <c r="R2901" s="488"/>
      <c r="S2901" s="488"/>
    </row>
    <row r="2902" spans="2:20" ht="18.75" customHeight="1">
      <c r="B2902" s="292"/>
      <c r="C2902" s="317" t="s">
        <v>224</v>
      </c>
      <c r="D2902" s="318"/>
      <c r="E2902" s="318"/>
      <c r="F2902" s="318"/>
      <c r="G2902" s="318"/>
      <c r="H2902" s="318"/>
      <c r="I2902" s="318"/>
      <c r="J2902" s="318"/>
      <c r="K2902" s="318"/>
      <c r="L2902" s="318"/>
      <c r="M2902" s="318"/>
      <c r="N2902" s="318"/>
      <c r="O2902" s="319"/>
      <c r="P2902" s="320">
        <f t="shared" si="360"/>
        <v>0</v>
      </c>
      <c r="Q2902" s="294"/>
      <c r="R2902" s="489"/>
      <c r="S2902" s="489"/>
    </row>
    <row r="2903" spans="2:20" ht="18.75" customHeight="1">
      <c r="B2903" s="292"/>
      <c r="C2903" s="321" t="s">
        <v>216</v>
      </c>
      <c r="D2903" s="322">
        <f>SUBTOTAL(9,D2893:D2902)</f>
        <v>0</v>
      </c>
      <c r="E2903" s="322">
        <f t="shared" ref="E2903:O2903" si="361">SUBTOTAL(9,E2893:E2902)</f>
        <v>0</v>
      </c>
      <c r="F2903" s="322">
        <f t="shared" si="361"/>
        <v>0</v>
      </c>
      <c r="G2903" s="322">
        <f t="shared" si="361"/>
        <v>0</v>
      </c>
      <c r="H2903" s="322">
        <f t="shared" si="361"/>
        <v>0</v>
      </c>
      <c r="I2903" s="322">
        <f t="shared" si="361"/>
        <v>0</v>
      </c>
      <c r="J2903" s="322">
        <f t="shared" si="361"/>
        <v>0</v>
      </c>
      <c r="K2903" s="322">
        <f t="shared" si="361"/>
        <v>0</v>
      </c>
      <c r="L2903" s="322">
        <f t="shared" si="361"/>
        <v>0</v>
      </c>
      <c r="M2903" s="322">
        <f t="shared" si="361"/>
        <v>0</v>
      </c>
      <c r="N2903" s="322">
        <f t="shared" si="361"/>
        <v>0</v>
      </c>
      <c r="O2903" s="323">
        <f t="shared" si="361"/>
        <v>0</v>
      </c>
      <c r="P2903" s="324">
        <f t="shared" si="360"/>
        <v>0</v>
      </c>
      <c r="Q2903" s="294"/>
      <c r="R2903" s="490"/>
      <c r="S2903" s="490"/>
    </row>
    <row r="2904" spans="2:20" ht="6" customHeight="1">
      <c r="B2904" s="292"/>
      <c r="C2904" s="294"/>
      <c r="D2904" s="294"/>
      <c r="E2904" s="294"/>
      <c r="F2904" s="294"/>
      <c r="G2904" s="294"/>
      <c r="H2904" s="294"/>
      <c r="I2904" s="294"/>
      <c r="J2904" s="294"/>
      <c r="K2904" s="294"/>
      <c r="L2904" s="294"/>
      <c r="M2904" s="294"/>
      <c r="N2904" s="294"/>
      <c r="O2904" s="294"/>
      <c r="P2904" s="294"/>
      <c r="Q2904" s="294"/>
      <c r="R2904" s="325"/>
      <c r="S2904" s="325"/>
    </row>
    <row r="2905" spans="2:20" ht="18.75" customHeight="1">
      <c r="B2905" s="326"/>
      <c r="C2905" s="313" t="s">
        <v>217</v>
      </c>
      <c r="D2905" s="327"/>
      <c r="E2905" s="327"/>
      <c r="F2905" s="327"/>
      <c r="G2905" s="327"/>
      <c r="H2905" s="327"/>
      <c r="I2905" s="327"/>
      <c r="J2905" s="327"/>
      <c r="K2905" s="327"/>
      <c r="L2905" s="327"/>
      <c r="M2905" s="327"/>
      <c r="N2905" s="327"/>
      <c r="O2905" s="328"/>
      <c r="P2905" s="329">
        <f t="shared" ref="P2905:P2906" si="362">SUM(D2905:O2905)</f>
        <v>0</v>
      </c>
      <c r="Q2905" s="294"/>
      <c r="R2905" s="488"/>
      <c r="S2905" s="488"/>
    </row>
    <row r="2906" spans="2:20" ht="18.75" customHeight="1">
      <c r="B2906" s="326"/>
      <c r="C2906" s="313" t="s">
        <v>218</v>
      </c>
      <c r="D2906" s="327"/>
      <c r="E2906" s="327"/>
      <c r="F2906" s="327"/>
      <c r="G2906" s="327"/>
      <c r="H2906" s="327"/>
      <c r="I2906" s="327"/>
      <c r="J2906" s="327"/>
      <c r="K2906" s="327"/>
      <c r="L2906" s="327"/>
      <c r="M2906" s="327"/>
      <c r="N2906" s="330"/>
      <c r="O2906" s="331"/>
      <c r="P2906" s="332">
        <f t="shared" si="362"/>
        <v>0</v>
      </c>
      <c r="Q2906" s="294"/>
      <c r="R2906" s="489"/>
      <c r="S2906" s="489"/>
    </row>
    <row r="2907" spans="2:20" s="308" customFormat="1" ht="18.75" customHeight="1">
      <c r="B2907" s="301"/>
      <c r="C2907" s="333"/>
      <c r="D2907" s="334"/>
      <c r="E2907" s="334"/>
      <c r="F2907" s="334"/>
      <c r="G2907" s="334"/>
      <c r="H2907" s="334"/>
      <c r="I2907" s="334"/>
      <c r="J2907" s="334"/>
      <c r="K2907" s="334"/>
      <c r="L2907" s="334"/>
      <c r="M2907" s="334"/>
      <c r="N2907" s="491" t="s">
        <v>219</v>
      </c>
      <c r="O2907" s="491"/>
      <c r="P2907" s="335">
        <f>ROUND(IF(P2905*P2906=0,0,P2903/P2905*P2906),2)</f>
        <v>0</v>
      </c>
      <c r="Q2907" s="306"/>
      <c r="R2907" s="492"/>
      <c r="S2907" s="492"/>
      <c r="T2907" s="307"/>
    </row>
    <row r="2908" spans="2:20" ht="30" customHeight="1">
      <c r="C2908" s="294"/>
      <c r="D2908" s="294"/>
      <c r="E2908" s="294"/>
      <c r="F2908" s="294"/>
      <c r="G2908" s="294"/>
      <c r="H2908" s="294"/>
      <c r="I2908" s="294"/>
      <c r="J2908" s="294"/>
      <c r="K2908" s="294"/>
      <c r="L2908" s="294"/>
      <c r="M2908" s="294"/>
      <c r="N2908" s="294"/>
      <c r="O2908" s="294"/>
      <c r="P2908" s="294"/>
      <c r="Q2908" s="294"/>
      <c r="R2908" s="294"/>
      <c r="S2908" s="294"/>
    </row>
    <row r="2909" spans="2:20" ht="18.75" customHeight="1">
      <c r="B2909" s="292"/>
      <c r="C2909" s="293" t="s">
        <v>183</v>
      </c>
      <c r="D2909" s="495"/>
      <c r="E2909" s="495"/>
      <c r="F2909" s="495"/>
      <c r="G2909" s="495"/>
      <c r="H2909" s="495"/>
      <c r="I2909" s="495"/>
      <c r="J2909" s="294"/>
      <c r="K2909" s="294"/>
      <c r="L2909" s="295"/>
      <c r="M2909" s="294"/>
      <c r="N2909" s="294"/>
      <c r="O2909" s="294"/>
      <c r="P2909" s="296"/>
      <c r="Q2909" s="294"/>
      <c r="R2909" s="296"/>
      <c r="S2909" s="296"/>
    </row>
    <row r="2910" spans="2:20" ht="18.75" customHeight="1">
      <c r="B2910" s="292"/>
      <c r="C2910" s="297" t="s">
        <v>184</v>
      </c>
      <c r="D2910" s="488"/>
      <c r="E2910" s="488"/>
      <c r="F2910" s="488"/>
      <c r="G2910" s="488"/>
      <c r="H2910" s="488"/>
      <c r="I2910" s="488"/>
      <c r="J2910" s="294"/>
      <c r="K2910" s="291"/>
      <c r="L2910" s="291"/>
      <c r="M2910" s="291"/>
      <c r="N2910" s="291"/>
      <c r="O2910" s="291"/>
      <c r="P2910" s="291"/>
      <c r="Q2910" s="294"/>
      <c r="R2910" s="496" t="s">
        <v>185</v>
      </c>
      <c r="S2910" s="496"/>
    </row>
    <row r="2911" spans="2:20" ht="18.75" customHeight="1">
      <c r="B2911" s="292"/>
      <c r="C2911" s="297" t="s">
        <v>8</v>
      </c>
      <c r="D2911" s="488"/>
      <c r="E2911" s="488"/>
      <c r="F2911" s="488"/>
      <c r="G2911" s="488"/>
      <c r="H2911" s="488"/>
      <c r="I2911" s="488"/>
      <c r="J2911" s="294"/>
      <c r="K2911" s="291"/>
      <c r="L2911" s="291"/>
      <c r="M2911" s="291"/>
      <c r="N2911" s="291"/>
      <c r="O2911" s="291"/>
      <c r="P2911" s="291"/>
      <c r="Q2911" s="294"/>
      <c r="R2911" s="298" t="s">
        <v>189</v>
      </c>
      <c r="S2911" s="299"/>
    </row>
    <row r="2912" spans="2:20" ht="18.75" customHeight="1">
      <c r="B2912" s="292"/>
      <c r="C2912" s="300" t="s">
        <v>172</v>
      </c>
      <c r="D2912" s="488"/>
      <c r="E2912" s="488"/>
      <c r="F2912" s="488"/>
      <c r="G2912" s="488"/>
      <c r="H2912" s="488"/>
      <c r="I2912" s="488"/>
      <c r="J2912" s="294"/>
      <c r="K2912" s="291"/>
      <c r="L2912" s="291"/>
      <c r="M2912" s="291"/>
      <c r="N2912" s="291"/>
      <c r="O2912" s="291"/>
      <c r="P2912" s="291"/>
      <c r="Q2912" s="294"/>
      <c r="R2912" s="298" t="s">
        <v>191</v>
      </c>
      <c r="S2912" s="299"/>
    </row>
    <row r="2913" spans="2:24" ht="18.75" customHeight="1">
      <c r="B2913" s="292"/>
      <c r="C2913" s="300" t="s">
        <v>193</v>
      </c>
      <c r="D2913" s="493"/>
      <c r="E2913" s="493"/>
      <c r="F2913" s="493"/>
      <c r="G2913" s="493"/>
      <c r="H2913" s="493"/>
      <c r="I2913" s="493"/>
      <c r="J2913" s="294"/>
      <c r="K2913" s="294"/>
      <c r="L2913" s="295"/>
      <c r="M2913" s="294"/>
      <c r="N2913" s="294"/>
      <c r="O2913" s="294"/>
      <c r="P2913" s="296"/>
      <c r="Q2913" s="294"/>
      <c r="R2913" s="298" t="s">
        <v>221</v>
      </c>
      <c r="S2913" s="299"/>
    </row>
    <row r="2914" spans="2:24" ht="12" customHeight="1">
      <c r="B2914" s="292"/>
      <c r="C2914" s="294"/>
      <c r="D2914" s="294"/>
      <c r="E2914" s="294"/>
      <c r="F2914" s="294"/>
      <c r="G2914" s="294"/>
      <c r="H2914" s="294"/>
      <c r="I2914" s="294"/>
      <c r="J2914" s="294"/>
      <c r="K2914" s="294"/>
      <c r="L2914" s="294"/>
      <c r="M2914" s="294"/>
      <c r="N2914" s="294"/>
      <c r="O2914" s="294"/>
      <c r="P2914" s="294"/>
      <c r="Q2914" s="294"/>
      <c r="R2914" s="294"/>
      <c r="S2914" s="294"/>
    </row>
    <row r="2915" spans="2:24" s="308" customFormat="1" ht="18.75" customHeight="1">
      <c r="B2915" s="301"/>
      <c r="C2915" s="302" t="s">
        <v>187</v>
      </c>
      <c r="D2915" s="303"/>
      <c r="E2915" s="303"/>
      <c r="F2915" s="303"/>
      <c r="G2915" s="303"/>
      <c r="H2915" s="303"/>
      <c r="I2915" s="303"/>
      <c r="J2915" s="303"/>
      <c r="K2915" s="303"/>
      <c r="L2915" s="303"/>
      <c r="M2915" s="303"/>
      <c r="N2915" s="303"/>
      <c r="O2915" s="304"/>
      <c r="P2915" s="305" t="s">
        <v>188</v>
      </c>
      <c r="Q2915" s="306"/>
      <c r="R2915" s="494" t="s">
        <v>194</v>
      </c>
      <c r="S2915" s="494"/>
      <c r="T2915" s="307"/>
      <c r="V2915" s="288"/>
      <c r="W2915" s="288"/>
      <c r="X2915" s="288"/>
    </row>
    <row r="2916" spans="2:24" ht="6" customHeight="1">
      <c r="B2916" s="292"/>
      <c r="C2916" s="294"/>
      <c r="D2916" s="294"/>
      <c r="E2916" s="294"/>
      <c r="F2916" s="294"/>
      <c r="G2916" s="294"/>
      <c r="H2916" s="294"/>
      <c r="I2916" s="294"/>
      <c r="J2916" s="294"/>
      <c r="K2916" s="294"/>
      <c r="L2916" s="294"/>
      <c r="M2916" s="294"/>
      <c r="N2916" s="294"/>
      <c r="O2916" s="294"/>
      <c r="P2916" s="294"/>
      <c r="Q2916" s="294"/>
      <c r="R2916" s="294"/>
      <c r="S2916" s="294"/>
    </row>
    <row r="2917" spans="2:24" ht="18.75" customHeight="1">
      <c r="B2917" s="292"/>
      <c r="C2917" s="309" t="s">
        <v>222</v>
      </c>
      <c r="D2917" s="310"/>
      <c r="E2917" s="310"/>
      <c r="F2917" s="310"/>
      <c r="G2917" s="310"/>
      <c r="H2917" s="310"/>
      <c r="I2917" s="310"/>
      <c r="J2917" s="310"/>
      <c r="K2917" s="310"/>
      <c r="L2917" s="310"/>
      <c r="M2917" s="310"/>
      <c r="N2917" s="310"/>
      <c r="O2917" s="311"/>
      <c r="P2917" s="312">
        <f>SUM(D2917:O2917)</f>
        <v>0</v>
      </c>
      <c r="Q2917" s="294"/>
      <c r="R2917" s="488"/>
      <c r="S2917" s="488"/>
    </row>
    <row r="2918" spans="2:24" ht="18.75" customHeight="1">
      <c r="B2918" s="292"/>
      <c r="C2918" s="313" t="s">
        <v>196</v>
      </c>
      <c r="D2918" s="155"/>
      <c r="E2918" s="155"/>
      <c r="F2918" s="155"/>
      <c r="G2918" s="155"/>
      <c r="H2918" s="155"/>
      <c r="I2918" s="155"/>
      <c r="J2918" s="155"/>
      <c r="K2918" s="155"/>
      <c r="L2918" s="155"/>
      <c r="M2918" s="155"/>
      <c r="N2918" s="155"/>
      <c r="O2918" s="156"/>
      <c r="P2918" s="312">
        <f t="shared" ref="P2918:P2927" si="363">SUM(D2918:O2918)</f>
        <v>0</v>
      </c>
      <c r="Q2918" s="294"/>
      <c r="R2918" s="488"/>
      <c r="S2918" s="488"/>
    </row>
    <row r="2919" spans="2:24" ht="18.75" customHeight="1">
      <c r="B2919" s="292"/>
      <c r="C2919" s="314" t="s">
        <v>223</v>
      </c>
      <c r="D2919" s="310"/>
      <c r="E2919" s="310"/>
      <c r="F2919" s="310"/>
      <c r="G2919" s="310"/>
      <c r="H2919" s="310"/>
      <c r="I2919" s="310"/>
      <c r="J2919" s="310"/>
      <c r="K2919" s="310"/>
      <c r="L2919" s="310"/>
      <c r="M2919" s="310"/>
      <c r="N2919" s="310"/>
      <c r="O2919" s="311"/>
      <c r="P2919" s="312">
        <f t="shared" si="363"/>
        <v>0</v>
      </c>
      <c r="Q2919" s="294"/>
      <c r="R2919" s="488"/>
      <c r="S2919" s="488"/>
    </row>
    <row r="2920" spans="2:24" ht="18.75" customHeight="1">
      <c r="B2920" s="292"/>
      <c r="C2920" s="313" t="s">
        <v>206</v>
      </c>
      <c r="D2920" s="315"/>
      <c r="E2920" s="315"/>
      <c r="F2920" s="315"/>
      <c r="G2920" s="315"/>
      <c r="H2920" s="315"/>
      <c r="I2920" s="315"/>
      <c r="J2920" s="315"/>
      <c r="K2920" s="315"/>
      <c r="L2920" s="315"/>
      <c r="M2920" s="315"/>
      <c r="N2920" s="315"/>
      <c r="O2920" s="316"/>
      <c r="P2920" s="312">
        <f t="shared" si="363"/>
        <v>0</v>
      </c>
      <c r="Q2920" s="294"/>
      <c r="R2920" s="488"/>
      <c r="S2920" s="488"/>
    </row>
    <row r="2921" spans="2:24" ht="18.75" customHeight="1">
      <c r="B2921" s="292"/>
      <c r="C2921" s="313" t="s">
        <v>207</v>
      </c>
      <c r="D2921" s="315"/>
      <c r="E2921" s="315"/>
      <c r="F2921" s="315"/>
      <c r="G2921" s="315"/>
      <c r="H2921" s="315"/>
      <c r="I2921" s="315"/>
      <c r="J2921" s="315"/>
      <c r="K2921" s="315"/>
      <c r="L2921" s="315"/>
      <c r="M2921" s="315"/>
      <c r="N2921" s="315"/>
      <c r="O2921" s="316"/>
      <c r="P2921" s="312">
        <f t="shared" si="363"/>
        <v>0</v>
      </c>
      <c r="Q2921" s="294"/>
      <c r="R2921" s="488"/>
      <c r="S2921" s="488"/>
    </row>
    <row r="2922" spans="2:24" ht="18.75" customHeight="1">
      <c r="B2922" s="292"/>
      <c r="C2922" s="313" t="s">
        <v>209</v>
      </c>
      <c r="D2922" s="315"/>
      <c r="E2922" s="315"/>
      <c r="F2922" s="315"/>
      <c r="G2922" s="315"/>
      <c r="H2922" s="315"/>
      <c r="I2922" s="315"/>
      <c r="J2922" s="315"/>
      <c r="K2922" s="315"/>
      <c r="L2922" s="315"/>
      <c r="M2922" s="315"/>
      <c r="N2922" s="315"/>
      <c r="O2922" s="316"/>
      <c r="P2922" s="312">
        <f t="shared" si="363"/>
        <v>0</v>
      </c>
      <c r="Q2922" s="294"/>
      <c r="R2922" s="488"/>
      <c r="S2922" s="488"/>
    </row>
    <row r="2923" spans="2:24" ht="18.75" customHeight="1">
      <c r="B2923" s="292"/>
      <c r="C2923" s="313" t="s">
        <v>210</v>
      </c>
      <c r="D2923" s="315"/>
      <c r="E2923" s="315"/>
      <c r="F2923" s="315"/>
      <c r="G2923" s="315"/>
      <c r="H2923" s="315"/>
      <c r="I2923" s="315"/>
      <c r="J2923" s="315"/>
      <c r="K2923" s="315"/>
      <c r="L2923" s="315"/>
      <c r="M2923" s="315"/>
      <c r="N2923" s="315"/>
      <c r="O2923" s="316"/>
      <c r="P2923" s="312">
        <f t="shared" si="363"/>
        <v>0</v>
      </c>
      <c r="Q2923" s="294"/>
      <c r="R2923" s="488"/>
      <c r="S2923" s="488"/>
    </row>
    <row r="2924" spans="2:24" ht="18.75" customHeight="1">
      <c r="B2924" s="292"/>
      <c r="C2924" s="313" t="s">
        <v>211</v>
      </c>
      <c r="D2924" s="315"/>
      <c r="E2924" s="315"/>
      <c r="F2924" s="315"/>
      <c r="G2924" s="315"/>
      <c r="H2924" s="315"/>
      <c r="I2924" s="315"/>
      <c r="J2924" s="315"/>
      <c r="K2924" s="315"/>
      <c r="L2924" s="315"/>
      <c r="M2924" s="315"/>
      <c r="N2924" s="315"/>
      <c r="O2924" s="316"/>
      <c r="P2924" s="312">
        <f t="shared" si="363"/>
        <v>0</v>
      </c>
      <c r="Q2924" s="294"/>
      <c r="R2924" s="488"/>
      <c r="S2924" s="488"/>
    </row>
    <row r="2925" spans="2:24" ht="18.75" customHeight="1">
      <c r="B2925" s="292"/>
      <c r="C2925" s="313" t="s">
        <v>212</v>
      </c>
      <c r="D2925" s="315"/>
      <c r="E2925" s="315"/>
      <c r="F2925" s="315"/>
      <c r="G2925" s="315"/>
      <c r="H2925" s="315"/>
      <c r="I2925" s="315"/>
      <c r="J2925" s="315"/>
      <c r="K2925" s="315"/>
      <c r="L2925" s="315"/>
      <c r="M2925" s="315"/>
      <c r="N2925" s="315"/>
      <c r="O2925" s="316"/>
      <c r="P2925" s="312">
        <f t="shared" si="363"/>
        <v>0</v>
      </c>
      <c r="Q2925" s="294"/>
      <c r="R2925" s="488"/>
      <c r="S2925" s="488"/>
    </row>
    <row r="2926" spans="2:24" ht="18.75" customHeight="1">
      <c r="B2926" s="292"/>
      <c r="C2926" s="317" t="s">
        <v>224</v>
      </c>
      <c r="D2926" s="318"/>
      <c r="E2926" s="318"/>
      <c r="F2926" s="318"/>
      <c r="G2926" s="318"/>
      <c r="H2926" s="318"/>
      <c r="I2926" s="318"/>
      <c r="J2926" s="318"/>
      <c r="K2926" s="318"/>
      <c r="L2926" s="318"/>
      <c r="M2926" s="318"/>
      <c r="N2926" s="318"/>
      <c r="O2926" s="319"/>
      <c r="P2926" s="320">
        <f t="shared" si="363"/>
        <v>0</v>
      </c>
      <c r="Q2926" s="294"/>
      <c r="R2926" s="489"/>
      <c r="S2926" s="489"/>
    </row>
    <row r="2927" spans="2:24" ht="18.75" customHeight="1">
      <c r="B2927" s="292"/>
      <c r="C2927" s="321" t="s">
        <v>216</v>
      </c>
      <c r="D2927" s="322">
        <f>SUBTOTAL(9,D2917:D2926)</f>
        <v>0</v>
      </c>
      <c r="E2927" s="322">
        <f t="shared" ref="E2927:O2927" si="364">SUBTOTAL(9,E2917:E2926)</f>
        <v>0</v>
      </c>
      <c r="F2927" s="322">
        <f t="shared" si="364"/>
        <v>0</v>
      </c>
      <c r="G2927" s="322">
        <f t="shared" si="364"/>
        <v>0</v>
      </c>
      <c r="H2927" s="322">
        <f t="shared" si="364"/>
        <v>0</v>
      </c>
      <c r="I2927" s="322">
        <f t="shared" si="364"/>
        <v>0</v>
      </c>
      <c r="J2927" s="322">
        <f t="shared" si="364"/>
        <v>0</v>
      </c>
      <c r="K2927" s="322">
        <f t="shared" si="364"/>
        <v>0</v>
      </c>
      <c r="L2927" s="322">
        <f t="shared" si="364"/>
        <v>0</v>
      </c>
      <c r="M2927" s="322">
        <f t="shared" si="364"/>
        <v>0</v>
      </c>
      <c r="N2927" s="322">
        <f t="shared" si="364"/>
        <v>0</v>
      </c>
      <c r="O2927" s="323">
        <f t="shared" si="364"/>
        <v>0</v>
      </c>
      <c r="P2927" s="324">
        <f t="shared" si="363"/>
        <v>0</v>
      </c>
      <c r="Q2927" s="294"/>
      <c r="R2927" s="490"/>
      <c r="S2927" s="490"/>
    </row>
    <row r="2928" spans="2:24" ht="6" customHeight="1">
      <c r="B2928" s="292"/>
      <c r="C2928" s="294"/>
      <c r="D2928" s="294"/>
      <c r="E2928" s="294"/>
      <c r="F2928" s="294"/>
      <c r="G2928" s="294"/>
      <c r="H2928" s="294"/>
      <c r="I2928" s="294"/>
      <c r="J2928" s="294"/>
      <c r="K2928" s="294"/>
      <c r="L2928" s="294"/>
      <c r="M2928" s="294"/>
      <c r="N2928" s="294"/>
      <c r="O2928" s="294"/>
      <c r="P2928" s="294"/>
      <c r="Q2928" s="294"/>
      <c r="R2928" s="325"/>
      <c r="S2928" s="325"/>
    </row>
    <row r="2929" spans="2:24" ht="18.75" customHeight="1">
      <c r="B2929" s="326"/>
      <c r="C2929" s="313" t="s">
        <v>217</v>
      </c>
      <c r="D2929" s="327"/>
      <c r="E2929" s="327"/>
      <c r="F2929" s="327"/>
      <c r="G2929" s="327"/>
      <c r="H2929" s="327"/>
      <c r="I2929" s="327"/>
      <c r="J2929" s="327"/>
      <c r="K2929" s="327"/>
      <c r="L2929" s="327"/>
      <c r="M2929" s="327"/>
      <c r="N2929" s="327"/>
      <c r="O2929" s="328"/>
      <c r="P2929" s="329">
        <f t="shared" ref="P2929:P2930" si="365">SUM(D2929:O2929)</f>
        <v>0</v>
      </c>
      <c r="Q2929" s="294"/>
      <c r="R2929" s="488"/>
      <c r="S2929" s="488"/>
    </row>
    <row r="2930" spans="2:24" ht="18.75" customHeight="1">
      <c r="B2930" s="326"/>
      <c r="C2930" s="313" t="s">
        <v>218</v>
      </c>
      <c r="D2930" s="327"/>
      <c r="E2930" s="327"/>
      <c r="F2930" s="327"/>
      <c r="G2930" s="327"/>
      <c r="H2930" s="327"/>
      <c r="I2930" s="327"/>
      <c r="J2930" s="327"/>
      <c r="K2930" s="327"/>
      <c r="L2930" s="327"/>
      <c r="M2930" s="327"/>
      <c r="N2930" s="330"/>
      <c r="O2930" s="331"/>
      <c r="P2930" s="332">
        <f t="shared" si="365"/>
        <v>0</v>
      </c>
      <c r="Q2930" s="294"/>
      <c r="R2930" s="489"/>
      <c r="S2930" s="489"/>
    </row>
    <row r="2931" spans="2:24" s="308" customFormat="1" ht="18.75" customHeight="1">
      <c r="B2931" s="301"/>
      <c r="C2931" s="333"/>
      <c r="D2931" s="334"/>
      <c r="E2931" s="334"/>
      <c r="F2931" s="334"/>
      <c r="G2931" s="334"/>
      <c r="H2931" s="334"/>
      <c r="I2931" s="334"/>
      <c r="J2931" s="334"/>
      <c r="K2931" s="334"/>
      <c r="L2931" s="334"/>
      <c r="M2931" s="334"/>
      <c r="N2931" s="491" t="s">
        <v>219</v>
      </c>
      <c r="O2931" s="491"/>
      <c r="P2931" s="335">
        <f>ROUND(IF(P2929*P2930=0,0,P2927/P2929*P2930),2)</f>
        <v>0</v>
      </c>
      <c r="Q2931" s="306"/>
      <c r="R2931" s="492"/>
      <c r="S2931" s="492"/>
      <c r="T2931" s="307"/>
    </row>
    <row r="2932" spans="2:24" ht="30" customHeight="1">
      <c r="C2932" s="294"/>
      <c r="D2932" s="294"/>
      <c r="E2932" s="294"/>
      <c r="F2932" s="294"/>
      <c r="G2932" s="294"/>
      <c r="H2932" s="294"/>
      <c r="I2932" s="294"/>
      <c r="J2932" s="294"/>
      <c r="K2932" s="294"/>
      <c r="L2932" s="294"/>
      <c r="M2932" s="294"/>
      <c r="N2932" s="294"/>
      <c r="O2932" s="294"/>
      <c r="P2932" s="294"/>
      <c r="Q2932" s="294"/>
      <c r="R2932" s="294"/>
      <c r="S2932" s="294"/>
    </row>
    <row r="2933" spans="2:24" ht="18.75" customHeight="1">
      <c r="B2933" s="292"/>
      <c r="C2933" s="293" t="s">
        <v>183</v>
      </c>
      <c r="D2933" s="495"/>
      <c r="E2933" s="495"/>
      <c r="F2933" s="495"/>
      <c r="G2933" s="495"/>
      <c r="H2933" s="495"/>
      <c r="I2933" s="495"/>
      <c r="J2933" s="294"/>
      <c r="K2933" s="294"/>
      <c r="L2933" s="295"/>
      <c r="M2933" s="294"/>
      <c r="N2933" s="294"/>
      <c r="O2933" s="294"/>
      <c r="P2933" s="296"/>
      <c r="Q2933" s="294"/>
      <c r="R2933" s="296"/>
      <c r="S2933" s="296"/>
    </row>
    <row r="2934" spans="2:24" ht="18.75" customHeight="1">
      <c r="B2934" s="292"/>
      <c r="C2934" s="297" t="s">
        <v>184</v>
      </c>
      <c r="D2934" s="488"/>
      <c r="E2934" s="488"/>
      <c r="F2934" s="488"/>
      <c r="G2934" s="488"/>
      <c r="H2934" s="488"/>
      <c r="I2934" s="488"/>
      <c r="J2934" s="294"/>
      <c r="K2934" s="291"/>
      <c r="L2934" s="291"/>
      <c r="M2934" s="291"/>
      <c r="N2934" s="291"/>
      <c r="O2934" s="291"/>
      <c r="P2934" s="291"/>
      <c r="Q2934" s="294"/>
      <c r="R2934" s="496" t="s">
        <v>185</v>
      </c>
      <c r="S2934" s="496"/>
    </row>
    <row r="2935" spans="2:24" ht="18.75" customHeight="1">
      <c r="B2935" s="292"/>
      <c r="C2935" s="297" t="s">
        <v>8</v>
      </c>
      <c r="D2935" s="488"/>
      <c r="E2935" s="488"/>
      <c r="F2935" s="488"/>
      <c r="G2935" s="488"/>
      <c r="H2935" s="488"/>
      <c r="I2935" s="488"/>
      <c r="J2935" s="294"/>
      <c r="K2935" s="291"/>
      <c r="L2935" s="291"/>
      <c r="M2935" s="291"/>
      <c r="N2935" s="291"/>
      <c r="O2935" s="291"/>
      <c r="P2935" s="291"/>
      <c r="Q2935" s="294"/>
      <c r="R2935" s="298" t="s">
        <v>189</v>
      </c>
      <c r="S2935" s="299"/>
    </row>
    <row r="2936" spans="2:24" ht="18.75" customHeight="1">
      <c r="B2936" s="292"/>
      <c r="C2936" s="300" t="s">
        <v>172</v>
      </c>
      <c r="D2936" s="488"/>
      <c r="E2936" s="488"/>
      <c r="F2936" s="488"/>
      <c r="G2936" s="488"/>
      <c r="H2936" s="488"/>
      <c r="I2936" s="488"/>
      <c r="J2936" s="294"/>
      <c r="K2936" s="291"/>
      <c r="L2936" s="291"/>
      <c r="M2936" s="291"/>
      <c r="N2936" s="291"/>
      <c r="O2936" s="291"/>
      <c r="P2936" s="291"/>
      <c r="Q2936" s="294"/>
      <c r="R2936" s="298" t="s">
        <v>191</v>
      </c>
      <c r="S2936" s="299"/>
    </row>
    <row r="2937" spans="2:24" ht="18.75" customHeight="1">
      <c r="B2937" s="292"/>
      <c r="C2937" s="300" t="s">
        <v>193</v>
      </c>
      <c r="D2937" s="493"/>
      <c r="E2937" s="493"/>
      <c r="F2937" s="493"/>
      <c r="G2937" s="493"/>
      <c r="H2937" s="493"/>
      <c r="I2937" s="493"/>
      <c r="J2937" s="294"/>
      <c r="K2937" s="294"/>
      <c r="L2937" s="295"/>
      <c r="M2937" s="294"/>
      <c r="N2937" s="294"/>
      <c r="O2937" s="294"/>
      <c r="P2937" s="296"/>
      <c r="Q2937" s="294"/>
      <c r="R2937" s="298" t="s">
        <v>221</v>
      </c>
      <c r="S2937" s="299"/>
    </row>
    <row r="2938" spans="2:24" ht="12" customHeight="1">
      <c r="B2938" s="292"/>
      <c r="C2938" s="294"/>
      <c r="D2938" s="294"/>
      <c r="E2938" s="294"/>
      <c r="F2938" s="294"/>
      <c r="G2938" s="294"/>
      <c r="H2938" s="294"/>
      <c r="I2938" s="294"/>
      <c r="J2938" s="294"/>
      <c r="K2938" s="294"/>
      <c r="L2938" s="294"/>
      <c r="M2938" s="294"/>
      <c r="N2938" s="294"/>
      <c r="O2938" s="294"/>
      <c r="P2938" s="294"/>
      <c r="Q2938" s="294"/>
      <c r="R2938" s="294"/>
      <c r="S2938" s="294"/>
    </row>
    <row r="2939" spans="2:24" s="308" customFormat="1" ht="18.75" customHeight="1">
      <c r="B2939" s="301"/>
      <c r="C2939" s="302" t="s">
        <v>187</v>
      </c>
      <c r="D2939" s="303"/>
      <c r="E2939" s="303"/>
      <c r="F2939" s="303"/>
      <c r="G2939" s="303"/>
      <c r="H2939" s="303"/>
      <c r="I2939" s="303"/>
      <c r="J2939" s="303"/>
      <c r="K2939" s="303"/>
      <c r="L2939" s="303"/>
      <c r="M2939" s="303"/>
      <c r="N2939" s="303"/>
      <c r="O2939" s="304"/>
      <c r="P2939" s="305" t="s">
        <v>188</v>
      </c>
      <c r="Q2939" s="306"/>
      <c r="R2939" s="494" t="s">
        <v>194</v>
      </c>
      <c r="S2939" s="494"/>
      <c r="T2939" s="307"/>
      <c r="V2939" s="288"/>
      <c r="W2939" s="288"/>
      <c r="X2939" s="288"/>
    </row>
    <row r="2940" spans="2:24" ht="6" customHeight="1">
      <c r="B2940" s="292"/>
      <c r="C2940" s="294"/>
      <c r="D2940" s="294"/>
      <c r="E2940" s="294"/>
      <c r="F2940" s="294"/>
      <c r="G2940" s="294"/>
      <c r="H2940" s="294"/>
      <c r="I2940" s="294"/>
      <c r="J2940" s="294"/>
      <c r="K2940" s="294"/>
      <c r="L2940" s="294"/>
      <c r="M2940" s="294"/>
      <c r="N2940" s="294"/>
      <c r="O2940" s="294"/>
      <c r="P2940" s="294"/>
      <c r="Q2940" s="294"/>
      <c r="R2940" s="294"/>
      <c r="S2940" s="294"/>
    </row>
    <row r="2941" spans="2:24" ht="18.75" customHeight="1">
      <c r="B2941" s="292"/>
      <c r="C2941" s="309" t="s">
        <v>222</v>
      </c>
      <c r="D2941" s="310"/>
      <c r="E2941" s="310"/>
      <c r="F2941" s="310"/>
      <c r="G2941" s="310"/>
      <c r="H2941" s="310"/>
      <c r="I2941" s="310"/>
      <c r="J2941" s="310"/>
      <c r="K2941" s="310"/>
      <c r="L2941" s="310"/>
      <c r="M2941" s="310"/>
      <c r="N2941" s="310"/>
      <c r="O2941" s="311"/>
      <c r="P2941" s="312">
        <f>SUM(D2941:O2941)</f>
        <v>0</v>
      </c>
      <c r="Q2941" s="294"/>
      <c r="R2941" s="488"/>
      <c r="S2941" s="488"/>
    </row>
    <row r="2942" spans="2:24" ht="18.75" customHeight="1">
      <c r="B2942" s="292"/>
      <c r="C2942" s="313" t="s">
        <v>196</v>
      </c>
      <c r="D2942" s="155"/>
      <c r="E2942" s="155"/>
      <c r="F2942" s="155"/>
      <c r="G2942" s="155"/>
      <c r="H2942" s="155"/>
      <c r="I2942" s="155"/>
      <c r="J2942" s="155"/>
      <c r="K2942" s="155"/>
      <c r="L2942" s="155"/>
      <c r="M2942" s="155"/>
      <c r="N2942" s="155"/>
      <c r="O2942" s="156"/>
      <c r="P2942" s="312">
        <f t="shared" ref="P2942:P2951" si="366">SUM(D2942:O2942)</f>
        <v>0</v>
      </c>
      <c r="Q2942" s="294"/>
      <c r="R2942" s="488"/>
      <c r="S2942" s="488"/>
    </row>
    <row r="2943" spans="2:24" ht="18.75" customHeight="1">
      <c r="B2943" s="292"/>
      <c r="C2943" s="314" t="s">
        <v>223</v>
      </c>
      <c r="D2943" s="310"/>
      <c r="E2943" s="310"/>
      <c r="F2943" s="310"/>
      <c r="G2943" s="310"/>
      <c r="H2943" s="310"/>
      <c r="I2943" s="310"/>
      <c r="J2943" s="310"/>
      <c r="K2943" s="310"/>
      <c r="L2943" s="310"/>
      <c r="M2943" s="310"/>
      <c r="N2943" s="310"/>
      <c r="O2943" s="311"/>
      <c r="P2943" s="312">
        <f t="shared" si="366"/>
        <v>0</v>
      </c>
      <c r="Q2943" s="294"/>
      <c r="R2943" s="488"/>
      <c r="S2943" s="488"/>
    </row>
    <row r="2944" spans="2:24" ht="18.75" customHeight="1">
      <c r="B2944" s="292"/>
      <c r="C2944" s="313" t="s">
        <v>206</v>
      </c>
      <c r="D2944" s="315"/>
      <c r="E2944" s="315"/>
      <c r="F2944" s="315"/>
      <c r="G2944" s="315"/>
      <c r="H2944" s="315"/>
      <c r="I2944" s="315"/>
      <c r="J2944" s="315"/>
      <c r="K2944" s="315"/>
      <c r="L2944" s="315"/>
      <c r="M2944" s="315"/>
      <c r="N2944" s="315"/>
      <c r="O2944" s="316"/>
      <c r="P2944" s="312">
        <f t="shared" si="366"/>
        <v>0</v>
      </c>
      <c r="Q2944" s="294"/>
      <c r="R2944" s="488"/>
      <c r="S2944" s="488"/>
    </row>
    <row r="2945" spans="2:20" ht="18.75" customHeight="1">
      <c r="B2945" s="292"/>
      <c r="C2945" s="313" t="s">
        <v>207</v>
      </c>
      <c r="D2945" s="315"/>
      <c r="E2945" s="315"/>
      <c r="F2945" s="315"/>
      <c r="G2945" s="315"/>
      <c r="H2945" s="315"/>
      <c r="I2945" s="315"/>
      <c r="J2945" s="315"/>
      <c r="K2945" s="315"/>
      <c r="L2945" s="315"/>
      <c r="M2945" s="315"/>
      <c r="N2945" s="315"/>
      <c r="O2945" s="316"/>
      <c r="P2945" s="312">
        <f t="shared" si="366"/>
        <v>0</v>
      </c>
      <c r="Q2945" s="294"/>
      <c r="R2945" s="488"/>
      <c r="S2945" s="488"/>
    </row>
    <row r="2946" spans="2:20" ht="18.75" customHeight="1">
      <c r="B2946" s="292"/>
      <c r="C2946" s="313" t="s">
        <v>209</v>
      </c>
      <c r="D2946" s="315"/>
      <c r="E2946" s="315"/>
      <c r="F2946" s="315"/>
      <c r="G2946" s="315"/>
      <c r="H2946" s="315"/>
      <c r="I2946" s="315"/>
      <c r="J2946" s="315"/>
      <c r="K2946" s="315"/>
      <c r="L2946" s="315"/>
      <c r="M2946" s="315"/>
      <c r="N2946" s="315"/>
      <c r="O2946" s="316"/>
      <c r="P2946" s="312">
        <f t="shared" si="366"/>
        <v>0</v>
      </c>
      <c r="Q2946" s="294"/>
      <c r="R2946" s="488"/>
      <c r="S2946" s="488"/>
    </row>
    <row r="2947" spans="2:20" ht="18.75" customHeight="1">
      <c r="B2947" s="292"/>
      <c r="C2947" s="313" t="s">
        <v>210</v>
      </c>
      <c r="D2947" s="315"/>
      <c r="E2947" s="315"/>
      <c r="F2947" s="315"/>
      <c r="G2947" s="315"/>
      <c r="H2947" s="315"/>
      <c r="I2947" s="315"/>
      <c r="J2947" s="315"/>
      <c r="K2947" s="315"/>
      <c r="L2947" s="315"/>
      <c r="M2947" s="315"/>
      <c r="N2947" s="315"/>
      <c r="O2947" s="316"/>
      <c r="P2947" s="312">
        <f t="shared" si="366"/>
        <v>0</v>
      </c>
      <c r="Q2947" s="294"/>
      <c r="R2947" s="488"/>
      <c r="S2947" s="488"/>
    </row>
    <row r="2948" spans="2:20" ht="18.75" customHeight="1">
      <c r="B2948" s="292"/>
      <c r="C2948" s="313" t="s">
        <v>211</v>
      </c>
      <c r="D2948" s="315"/>
      <c r="E2948" s="315"/>
      <c r="F2948" s="315"/>
      <c r="G2948" s="315"/>
      <c r="H2948" s="315"/>
      <c r="I2948" s="315"/>
      <c r="J2948" s="315"/>
      <c r="K2948" s="315"/>
      <c r="L2948" s="315"/>
      <c r="M2948" s="315"/>
      <c r="N2948" s="315"/>
      <c r="O2948" s="316"/>
      <c r="P2948" s="312">
        <f t="shared" si="366"/>
        <v>0</v>
      </c>
      <c r="Q2948" s="294"/>
      <c r="R2948" s="488"/>
      <c r="S2948" s="488"/>
    </row>
    <row r="2949" spans="2:20" ht="18.75" customHeight="1">
      <c r="B2949" s="292"/>
      <c r="C2949" s="313" t="s">
        <v>212</v>
      </c>
      <c r="D2949" s="315"/>
      <c r="E2949" s="315"/>
      <c r="F2949" s="315"/>
      <c r="G2949" s="315"/>
      <c r="H2949" s="315"/>
      <c r="I2949" s="315"/>
      <c r="J2949" s="315"/>
      <c r="K2949" s="315"/>
      <c r="L2949" s="315"/>
      <c r="M2949" s="315"/>
      <c r="N2949" s="315"/>
      <c r="O2949" s="316"/>
      <c r="P2949" s="312">
        <f t="shared" si="366"/>
        <v>0</v>
      </c>
      <c r="Q2949" s="294"/>
      <c r="R2949" s="488"/>
      <c r="S2949" s="488"/>
    </row>
    <row r="2950" spans="2:20" ht="18.75" customHeight="1">
      <c r="B2950" s="292"/>
      <c r="C2950" s="317" t="s">
        <v>224</v>
      </c>
      <c r="D2950" s="318"/>
      <c r="E2950" s="318"/>
      <c r="F2950" s="318"/>
      <c r="G2950" s="318"/>
      <c r="H2950" s="318"/>
      <c r="I2950" s="318"/>
      <c r="J2950" s="318"/>
      <c r="K2950" s="318"/>
      <c r="L2950" s="318"/>
      <c r="M2950" s="318"/>
      <c r="N2950" s="318"/>
      <c r="O2950" s="319"/>
      <c r="P2950" s="320">
        <f t="shared" si="366"/>
        <v>0</v>
      </c>
      <c r="Q2950" s="294"/>
      <c r="R2950" s="489"/>
      <c r="S2950" s="489"/>
    </row>
    <row r="2951" spans="2:20" ht="18.75" customHeight="1">
      <c r="B2951" s="292"/>
      <c r="C2951" s="321" t="s">
        <v>216</v>
      </c>
      <c r="D2951" s="322">
        <f>SUBTOTAL(9,D2941:D2950)</f>
        <v>0</v>
      </c>
      <c r="E2951" s="322">
        <f t="shared" ref="E2951:O2951" si="367">SUBTOTAL(9,E2941:E2950)</f>
        <v>0</v>
      </c>
      <c r="F2951" s="322">
        <f t="shared" si="367"/>
        <v>0</v>
      </c>
      <c r="G2951" s="322">
        <f t="shared" si="367"/>
        <v>0</v>
      </c>
      <c r="H2951" s="322">
        <f t="shared" si="367"/>
        <v>0</v>
      </c>
      <c r="I2951" s="322">
        <f t="shared" si="367"/>
        <v>0</v>
      </c>
      <c r="J2951" s="322">
        <f t="shared" si="367"/>
        <v>0</v>
      </c>
      <c r="K2951" s="322">
        <f t="shared" si="367"/>
        <v>0</v>
      </c>
      <c r="L2951" s="322">
        <f t="shared" si="367"/>
        <v>0</v>
      </c>
      <c r="M2951" s="322">
        <f t="shared" si="367"/>
        <v>0</v>
      </c>
      <c r="N2951" s="322">
        <f t="shared" si="367"/>
        <v>0</v>
      </c>
      <c r="O2951" s="323">
        <f t="shared" si="367"/>
        <v>0</v>
      </c>
      <c r="P2951" s="324">
        <f t="shared" si="366"/>
        <v>0</v>
      </c>
      <c r="Q2951" s="294"/>
      <c r="R2951" s="490"/>
      <c r="S2951" s="490"/>
    </row>
    <row r="2952" spans="2:20" ht="6" customHeight="1">
      <c r="B2952" s="292"/>
      <c r="C2952" s="294"/>
      <c r="D2952" s="294"/>
      <c r="E2952" s="294"/>
      <c r="F2952" s="294"/>
      <c r="G2952" s="294"/>
      <c r="H2952" s="294"/>
      <c r="I2952" s="294"/>
      <c r="J2952" s="294"/>
      <c r="K2952" s="294"/>
      <c r="L2952" s="294"/>
      <c r="M2952" s="294"/>
      <c r="N2952" s="294"/>
      <c r="O2952" s="294"/>
      <c r="P2952" s="294"/>
      <c r="Q2952" s="294"/>
      <c r="R2952" s="325"/>
      <c r="S2952" s="325"/>
    </row>
    <row r="2953" spans="2:20" ht="18.75" customHeight="1">
      <c r="B2953" s="326"/>
      <c r="C2953" s="313" t="s">
        <v>217</v>
      </c>
      <c r="D2953" s="327"/>
      <c r="E2953" s="327"/>
      <c r="F2953" s="327"/>
      <c r="G2953" s="327"/>
      <c r="H2953" s="327"/>
      <c r="I2953" s="327"/>
      <c r="J2953" s="327"/>
      <c r="K2953" s="327"/>
      <c r="L2953" s="327"/>
      <c r="M2953" s="327"/>
      <c r="N2953" s="327"/>
      <c r="O2953" s="328"/>
      <c r="P2953" s="329">
        <f t="shared" ref="P2953:P2954" si="368">SUM(D2953:O2953)</f>
        <v>0</v>
      </c>
      <c r="Q2953" s="294"/>
      <c r="R2953" s="488"/>
      <c r="S2953" s="488"/>
    </row>
    <row r="2954" spans="2:20" ht="18.75" customHeight="1">
      <c r="B2954" s="326"/>
      <c r="C2954" s="313" t="s">
        <v>218</v>
      </c>
      <c r="D2954" s="327"/>
      <c r="E2954" s="327"/>
      <c r="F2954" s="327"/>
      <c r="G2954" s="327"/>
      <c r="H2954" s="327"/>
      <c r="I2954" s="327"/>
      <c r="J2954" s="327"/>
      <c r="K2954" s="327"/>
      <c r="L2954" s="327"/>
      <c r="M2954" s="327"/>
      <c r="N2954" s="330"/>
      <c r="O2954" s="331"/>
      <c r="P2954" s="332">
        <f t="shared" si="368"/>
        <v>0</v>
      </c>
      <c r="Q2954" s="294"/>
      <c r="R2954" s="489"/>
      <c r="S2954" s="489"/>
    </row>
    <row r="2955" spans="2:20" s="308" customFormat="1" ht="18.75" customHeight="1">
      <c r="B2955" s="301"/>
      <c r="C2955" s="333"/>
      <c r="D2955" s="334"/>
      <c r="E2955" s="334"/>
      <c r="F2955" s="334"/>
      <c r="G2955" s="334"/>
      <c r="H2955" s="334"/>
      <c r="I2955" s="334"/>
      <c r="J2955" s="334"/>
      <c r="K2955" s="334"/>
      <c r="L2955" s="334"/>
      <c r="M2955" s="334"/>
      <c r="N2955" s="491" t="s">
        <v>219</v>
      </c>
      <c r="O2955" s="491"/>
      <c r="P2955" s="335">
        <f>ROUND(IF(P2953*P2954=0,0,P2951/P2953*P2954),2)</f>
        <v>0</v>
      </c>
      <c r="Q2955" s="306"/>
      <c r="R2955" s="492"/>
      <c r="S2955" s="492"/>
      <c r="T2955" s="307"/>
    </row>
    <row r="2956" spans="2:20" ht="30" customHeight="1">
      <c r="C2956" s="294"/>
      <c r="D2956" s="294"/>
      <c r="E2956" s="294"/>
      <c r="F2956" s="294"/>
      <c r="G2956" s="294"/>
      <c r="H2956" s="294"/>
      <c r="I2956" s="294"/>
      <c r="J2956" s="294"/>
      <c r="K2956" s="294"/>
      <c r="L2956" s="294"/>
      <c r="M2956" s="294"/>
      <c r="N2956" s="294"/>
      <c r="O2956" s="294"/>
      <c r="P2956" s="294"/>
      <c r="Q2956" s="294"/>
      <c r="R2956" s="294"/>
      <c r="S2956" s="294"/>
    </row>
    <row r="2957" spans="2:20" ht="18.75" customHeight="1">
      <c r="B2957" s="292"/>
      <c r="C2957" s="293" t="s">
        <v>183</v>
      </c>
      <c r="D2957" s="495"/>
      <c r="E2957" s="495"/>
      <c r="F2957" s="495"/>
      <c r="G2957" s="495"/>
      <c r="H2957" s="495"/>
      <c r="I2957" s="495"/>
      <c r="J2957" s="294"/>
      <c r="K2957" s="294"/>
      <c r="L2957" s="295"/>
      <c r="M2957" s="294"/>
      <c r="N2957" s="294"/>
      <c r="O2957" s="294"/>
      <c r="P2957" s="296"/>
      <c r="Q2957" s="294"/>
      <c r="R2957" s="296"/>
      <c r="S2957" s="296"/>
    </row>
    <row r="2958" spans="2:20" ht="18.75" customHeight="1">
      <c r="B2958" s="292"/>
      <c r="C2958" s="297" t="s">
        <v>184</v>
      </c>
      <c r="D2958" s="488"/>
      <c r="E2958" s="488"/>
      <c r="F2958" s="488"/>
      <c r="G2958" s="488"/>
      <c r="H2958" s="488"/>
      <c r="I2958" s="488"/>
      <c r="J2958" s="294"/>
      <c r="K2958" s="291"/>
      <c r="L2958" s="291"/>
      <c r="M2958" s="291"/>
      <c r="N2958" s="291"/>
      <c r="O2958" s="291"/>
      <c r="P2958" s="291"/>
      <c r="Q2958" s="294"/>
      <c r="R2958" s="496" t="s">
        <v>185</v>
      </c>
      <c r="S2958" s="496"/>
    </row>
    <row r="2959" spans="2:20" ht="18.75" customHeight="1">
      <c r="B2959" s="292"/>
      <c r="C2959" s="297" t="s">
        <v>8</v>
      </c>
      <c r="D2959" s="488"/>
      <c r="E2959" s="488"/>
      <c r="F2959" s="488"/>
      <c r="G2959" s="488"/>
      <c r="H2959" s="488"/>
      <c r="I2959" s="488"/>
      <c r="J2959" s="294"/>
      <c r="K2959" s="291"/>
      <c r="L2959" s="291"/>
      <c r="M2959" s="291"/>
      <c r="N2959" s="291"/>
      <c r="O2959" s="291"/>
      <c r="P2959" s="291"/>
      <c r="Q2959" s="294"/>
      <c r="R2959" s="298" t="s">
        <v>189</v>
      </c>
      <c r="S2959" s="299"/>
    </row>
    <row r="2960" spans="2:20" ht="18.75" customHeight="1">
      <c r="B2960" s="292"/>
      <c r="C2960" s="300" t="s">
        <v>172</v>
      </c>
      <c r="D2960" s="488"/>
      <c r="E2960" s="488"/>
      <c r="F2960" s="488"/>
      <c r="G2960" s="488"/>
      <c r="H2960" s="488"/>
      <c r="I2960" s="488"/>
      <c r="J2960" s="294"/>
      <c r="K2960" s="291"/>
      <c r="L2960" s="291"/>
      <c r="M2960" s="291"/>
      <c r="N2960" s="291"/>
      <c r="O2960" s="291"/>
      <c r="P2960" s="291"/>
      <c r="Q2960" s="294"/>
      <c r="R2960" s="298" t="s">
        <v>191</v>
      </c>
      <c r="S2960" s="299"/>
    </row>
    <row r="2961" spans="2:24" ht="18.75" customHeight="1">
      <c r="B2961" s="292"/>
      <c r="C2961" s="300" t="s">
        <v>193</v>
      </c>
      <c r="D2961" s="493"/>
      <c r="E2961" s="493"/>
      <c r="F2961" s="493"/>
      <c r="G2961" s="493"/>
      <c r="H2961" s="493"/>
      <c r="I2961" s="493"/>
      <c r="J2961" s="294"/>
      <c r="K2961" s="294"/>
      <c r="L2961" s="295"/>
      <c r="M2961" s="294"/>
      <c r="N2961" s="294"/>
      <c r="O2961" s="294"/>
      <c r="P2961" s="296"/>
      <c r="Q2961" s="294"/>
      <c r="R2961" s="298" t="s">
        <v>221</v>
      </c>
      <c r="S2961" s="299"/>
    </row>
    <row r="2962" spans="2:24" ht="12" customHeight="1">
      <c r="B2962" s="292"/>
      <c r="C2962" s="294"/>
      <c r="D2962" s="294"/>
      <c r="E2962" s="294"/>
      <c r="F2962" s="294"/>
      <c r="G2962" s="294"/>
      <c r="H2962" s="294"/>
      <c r="I2962" s="294"/>
      <c r="J2962" s="294"/>
      <c r="K2962" s="294"/>
      <c r="L2962" s="294"/>
      <c r="M2962" s="294"/>
      <c r="N2962" s="294"/>
      <c r="O2962" s="294"/>
      <c r="P2962" s="294"/>
      <c r="Q2962" s="294"/>
      <c r="R2962" s="294"/>
      <c r="S2962" s="294"/>
    </row>
    <row r="2963" spans="2:24" s="308" customFormat="1" ht="18.75" customHeight="1">
      <c r="B2963" s="301"/>
      <c r="C2963" s="302" t="s">
        <v>187</v>
      </c>
      <c r="D2963" s="303"/>
      <c r="E2963" s="303"/>
      <c r="F2963" s="303"/>
      <c r="G2963" s="303"/>
      <c r="H2963" s="303"/>
      <c r="I2963" s="303"/>
      <c r="J2963" s="303"/>
      <c r="K2963" s="303"/>
      <c r="L2963" s="303"/>
      <c r="M2963" s="303"/>
      <c r="N2963" s="303"/>
      <c r="O2963" s="304"/>
      <c r="P2963" s="305" t="s">
        <v>188</v>
      </c>
      <c r="Q2963" s="306"/>
      <c r="R2963" s="494" t="s">
        <v>194</v>
      </c>
      <c r="S2963" s="494"/>
      <c r="T2963" s="307"/>
      <c r="V2963" s="288"/>
      <c r="W2963" s="288"/>
      <c r="X2963" s="288"/>
    </row>
    <row r="2964" spans="2:24" ht="6" customHeight="1">
      <c r="B2964" s="292"/>
      <c r="C2964" s="294"/>
      <c r="D2964" s="294"/>
      <c r="E2964" s="294"/>
      <c r="F2964" s="294"/>
      <c r="G2964" s="294"/>
      <c r="H2964" s="294"/>
      <c r="I2964" s="294"/>
      <c r="J2964" s="294"/>
      <c r="K2964" s="294"/>
      <c r="L2964" s="294"/>
      <c r="M2964" s="294"/>
      <c r="N2964" s="294"/>
      <c r="O2964" s="294"/>
      <c r="P2964" s="294"/>
      <c r="Q2964" s="294"/>
      <c r="R2964" s="294"/>
      <c r="S2964" s="294"/>
    </row>
    <row r="2965" spans="2:24" ht="18.75" customHeight="1">
      <c r="B2965" s="292"/>
      <c r="C2965" s="309" t="s">
        <v>222</v>
      </c>
      <c r="D2965" s="310"/>
      <c r="E2965" s="310"/>
      <c r="F2965" s="310"/>
      <c r="G2965" s="310"/>
      <c r="H2965" s="310"/>
      <c r="I2965" s="310"/>
      <c r="J2965" s="310"/>
      <c r="K2965" s="310"/>
      <c r="L2965" s="310"/>
      <c r="M2965" s="310"/>
      <c r="N2965" s="310"/>
      <c r="O2965" s="311"/>
      <c r="P2965" s="312">
        <f>SUM(D2965:O2965)</f>
        <v>0</v>
      </c>
      <c r="Q2965" s="294"/>
      <c r="R2965" s="488"/>
      <c r="S2965" s="488"/>
    </row>
    <row r="2966" spans="2:24" ht="18.75" customHeight="1">
      <c r="B2966" s="292"/>
      <c r="C2966" s="313" t="s">
        <v>196</v>
      </c>
      <c r="D2966" s="155"/>
      <c r="E2966" s="155"/>
      <c r="F2966" s="155"/>
      <c r="G2966" s="155"/>
      <c r="H2966" s="155"/>
      <c r="I2966" s="155"/>
      <c r="J2966" s="155"/>
      <c r="K2966" s="155"/>
      <c r="L2966" s="155"/>
      <c r="M2966" s="155"/>
      <c r="N2966" s="155"/>
      <c r="O2966" s="156"/>
      <c r="P2966" s="312">
        <f t="shared" ref="P2966:P2975" si="369">SUM(D2966:O2966)</f>
        <v>0</v>
      </c>
      <c r="Q2966" s="294"/>
      <c r="R2966" s="488"/>
      <c r="S2966" s="488"/>
    </row>
    <row r="2967" spans="2:24" ht="18.75" customHeight="1">
      <c r="B2967" s="292"/>
      <c r="C2967" s="314" t="s">
        <v>223</v>
      </c>
      <c r="D2967" s="310"/>
      <c r="E2967" s="310"/>
      <c r="F2967" s="310"/>
      <c r="G2967" s="310"/>
      <c r="H2967" s="310"/>
      <c r="I2967" s="310"/>
      <c r="J2967" s="310"/>
      <c r="K2967" s="310"/>
      <c r="L2967" s="310"/>
      <c r="M2967" s="310"/>
      <c r="N2967" s="310"/>
      <c r="O2967" s="311"/>
      <c r="P2967" s="312">
        <f t="shared" si="369"/>
        <v>0</v>
      </c>
      <c r="Q2967" s="294"/>
      <c r="R2967" s="488"/>
      <c r="S2967" s="488"/>
    </row>
    <row r="2968" spans="2:24" ht="18.75" customHeight="1">
      <c r="B2968" s="292"/>
      <c r="C2968" s="313" t="s">
        <v>206</v>
      </c>
      <c r="D2968" s="315"/>
      <c r="E2968" s="315"/>
      <c r="F2968" s="315"/>
      <c r="G2968" s="315"/>
      <c r="H2968" s="315"/>
      <c r="I2968" s="315"/>
      <c r="J2968" s="315"/>
      <c r="K2968" s="315"/>
      <c r="L2968" s="315"/>
      <c r="M2968" s="315"/>
      <c r="N2968" s="315"/>
      <c r="O2968" s="316"/>
      <c r="P2968" s="312">
        <f t="shared" si="369"/>
        <v>0</v>
      </c>
      <c r="Q2968" s="294"/>
      <c r="R2968" s="488"/>
      <c r="S2968" s="488"/>
    </row>
    <row r="2969" spans="2:24" ht="18.75" customHeight="1">
      <c r="B2969" s="292"/>
      <c r="C2969" s="313" t="s">
        <v>207</v>
      </c>
      <c r="D2969" s="315"/>
      <c r="E2969" s="315"/>
      <c r="F2969" s="315"/>
      <c r="G2969" s="315"/>
      <c r="H2969" s="315"/>
      <c r="I2969" s="315"/>
      <c r="J2969" s="315"/>
      <c r="K2969" s="315"/>
      <c r="L2969" s="315"/>
      <c r="M2969" s="315"/>
      <c r="N2969" s="315"/>
      <c r="O2969" s="316"/>
      <c r="P2969" s="312">
        <f t="shared" si="369"/>
        <v>0</v>
      </c>
      <c r="Q2969" s="294"/>
      <c r="R2969" s="488"/>
      <c r="S2969" s="488"/>
    </row>
    <row r="2970" spans="2:24" ht="18.75" customHeight="1">
      <c r="B2970" s="292"/>
      <c r="C2970" s="313" t="s">
        <v>209</v>
      </c>
      <c r="D2970" s="315"/>
      <c r="E2970" s="315"/>
      <c r="F2970" s="315"/>
      <c r="G2970" s="315"/>
      <c r="H2970" s="315"/>
      <c r="I2970" s="315"/>
      <c r="J2970" s="315"/>
      <c r="K2970" s="315"/>
      <c r="L2970" s="315"/>
      <c r="M2970" s="315"/>
      <c r="N2970" s="315"/>
      <c r="O2970" s="316"/>
      <c r="P2970" s="312">
        <f t="shared" si="369"/>
        <v>0</v>
      </c>
      <c r="Q2970" s="294"/>
      <c r="R2970" s="488"/>
      <c r="S2970" s="488"/>
    </row>
    <row r="2971" spans="2:24" ht="18.75" customHeight="1">
      <c r="B2971" s="292"/>
      <c r="C2971" s="313" t="s">
        <v>210</v>
      </c>
      <c r="D2971" s="315"/>
      <c r="E2971" s="315"/>
      <c r="F2971" s="315"/>
      <c r="G2971" s="315"/>
      <c r="H2971" s="315"/>
      <c r="I2971" s="315"/>
      <c r="J2971" s="315"/>
      <c r="K2971" s="315"/>
      <c r="L2971" s="315"/>
      <c r="M2971" s="315"/>
      <c r="N2971" s="315"/>
      <c r="O2971" s="316"/>
      <c r="P2971" s="312">
        <f t="shared" si="369"/>
        <v>0</v>
      </c>
      <c r="Q2971" s="294"/>
      <c r="R2971" s="488"/>
      <c r="S2971" s="488"/>
    </row>
    <row r="2972" spans="2:24" ht="18.75" customHeight="1">
      <c r="B2972" s="292"/>
      <c r="C2972" s="313" t="s">
        <v>211</v>
      </c>
      <c r="D2972" s="315"/>
      <c r="E2972" s="315"/>
      <c r="F2972" s="315"/>
      <c r="G2972" s="315"/>
      <c r="H2972" s="315"/>
      <c r="I2972" s="315"/>
      <c r="J2972" s="315"/>
      <c r="K2972" s="315"/>
      <c r="L2972" s="315"/>
      <c r="M2972" s="315"/>
      <c r="N2972" s="315"/>
      <c r="O2972" s="316"/>
      <c r="P2972" s="312">
        <f t="shared" si="369"/>
        <v>0</v>
      </c>
      <c r="Q2972" s="294"/>
      <c r="R2972" s="488"/>
      <c r="S2972" s="488"/>
    </row>
    <row r="2973" spans="2:24" ht="18.75" customHeight="1">
      <c r="B2973" s="292"/>
      <c r="C2973" s="313" t="s">
        <v>212</v>
      </c>
      <c r="D2973" s="315"/>
      <c r="E2973" s="315"/>
      <c r="F2973" s="315"/>
      <c r="G2973" s="315"/>
      <c r="H2973" s="315"/>
      <c r="I2973" s="315"/>
      <c r="J2973" s="315"/>
      <c r="K2973" s="315"/>
      <c r="L2973" s="315"/>
      <c r="M2973" s="315"/>
      <c r="N2973" s="315"/>
      <c r="O2973" s="316"/>
      <c r="P2973" s="312">
        <f t="shared" si="369"/>
        <v>0</v>
      </c>
      <c r="Q2973" s="294"/>
      <c r="R2973" s="488"/>
      <c r="S2973" s="488"/>
    </row>
    <row r="2974" spans="2:24" ht="18.75" customHeight="1">
      <c r="B2974" s="292"/>
      <c r="C2974" s="317" t="s">
        <v>224</v>
      </c>
      <c r="D2974" s="318"/>
      <c r="E2974" s="318"/>
      <c r="F2974" s="318"/>
      <c r="G2974" s="318"/>
      <c r="H2974" s="318"/>
      <c r="I2974" s="318"/>
      <c r="J2974" s="318"/>
      <c r="K2974" s="318"/>
      <c r="L2974" s="318"/>
      <c r="M2974" s="318"/>
      <c r="N2974" s="318"/>
      <c r="O2974" s="319"/>
      <c r="P2974" s="320">
        <f t="shared" si="369"/>
        <v>0</v>
      </c>
      <c r="Q2974" s="294"/>
      <c r="R2974" s="489"/>
      <c r="S2974" s="489"/>
    </row>
    <row r="2975" spans="2:24" ht="18.75" customHeight="1">
      <c r="B2975" s="292"/>
      <c r="C2975" s="321" t="s">
        <v>216</v>
      </c>
      <c r="D2975" s="322">
        <f>SUBTOTAL(9,D2965:D2974)</f>
        <v>0</v>
      </c>
      <c r="E2975" s="322">
        <f t="shared" ref="E2975:O2975" si="370">SUBTOTAL(9,E2965:E2974)</f>
        <v>0</v>
      </c>
      <c r="F2975" s="322">
        <f t="shared" si="370"/>
        <v>0</v>
      </c>
      <c r="G2975" s="322">
        <f t="shared" si="370"/>
        <v>0</v>
      </c>
      <c r="H2975" s="322">
        <f t="shared" si="370"/>
        <v>0</v>
      </c>
      <c r="I2975" s="322">
        <f t="shared" si="370"/>
        <v>0</v>
      </c>
      <c r="J2975" s="322">
        <f t="shared" si="370"/>
        <v>0</v>
      </c>
      <c r="K2975" s="322">
        <f t="shared" si="370"/>
        <v>0</v>
      </c>
      <c r="L2975" s="322">
        <f t="shared" si="370"/>
        <v>0</v>
      </c>
      <c r="M2975" s="322">
        <f t="shared" si="370"/>
        <v>0</v>
      </c>
      <c r="N2975" s="322">
        <f t="shared" si="370"/>
        <v>0</v>
      </c>
      <c r="O2975" s="323">
        <f t="shared" si="370"/>
        <v>0</v>
      </c>
      <c r="P2975" s="324">
        <f t="shared" si="369"/>
        <v>0</v>
      </c>
      <c r="Q2975" s="294"/>
      <c r="R2975" s="490"/>
      <c r="S2975" s="490"/>
    </row>
    <row r="2976" spans="2:24" ht="6" customHeight="1">
      <c r="B2976" s="292"/>
      <c r="C2976" s="294"/>
      <c r="D2976" s="294"/>
      <c r="E2976" s="294"/>
      <c r="F2976" s="294"/>
      <c r="G2976" s="294"/>
      <c r="H2976" s="294"/>
      <c r="I2976" s="294"/>
      <c r="J2976" s="294"/>
      <c r="K2976" s="294"/>
      <c r="L2976" s="294"/>
      <c r="M2976" s="294"/>
      <c r="N2976" s="294"/>
      <c r="O2976" s="294"/>
      <c r="P2976" s="294"/>
      <c r="Q2976" s="294"/>
      <c r="R2976" s="325"/>
      <c r="S2976" s="325"/>
    </row>
    <row r="2977" spans="2:24" ht="18.75" customHeight="1">
      <c r="B2977" s="326"/>
      <c r="C2977" s="313" t="s">
        <v>217</v>
      </c>
      <c r="D2977" s="327"/>
      <c r="E2977" s="327"/>
      <c r="F2977" s="327"/>
      <c r="G2977" s="327"/>
      <c r="H2977" s="327"/>
      <c r="I2977" s="327"/>
      <c r="J2977" s="327"/>
      <c r="K2977" s="327"/>
      <c r="L2977" s="327"/>
      <c r="M2977" s="327"/>
      <c r="N2977" s="327"/>
      <c r="O2977" s="328"/>
      <c r="P2977" s="329">
        <f t="shared" ref="P2977:P2978" si="371">SUM(D2977:O2977)</f>
        <v>0</v>
      </c>
      <c r="Q2977" s="294"/>
      <c r="R2977" s="488"/>
      <c r="S2977" s="488"/>
    </row>
    <row r="2978" spans="2:24" ht="18.75" customHeight="1">
      <c r="B2978" s="326"/>
      <c r="C2978" s="313" t="s">
        <v>218</v>
      </c>
      <c r="D2978" s="327"/>
      <c r="E2978" s="327"/>
      <c r="F2978" s="327"/>
      <c r="G2978" s="327"/>
      <c r="H2978" s="327"/>
      <c r="I2978" s="327"/>
      <c r="J2978" s="327"/>
      <c r="K2978" s="327"/>
      <c r="L2978" s="327"/>
      <c r="M2978" s="327"/>
      <c r="N2978" s="330"/>
      <c r="O2978" s="331"/>
      <c r="P2978" s="332">
        <f t="shared" si="371"/>
        <v>0</v>
      </c>
      <c r="Q2978" s="294"/>
      <c r="R2978" s="489"/>
      <c r="S2978" s="489"/>
    </row>
    <row r="2979" spans="2:24" s="308" customFormat="1" ht="18.75" customHeight="1">
      <c r="B2979" s="301"/>
      <c r="C2979" s="333"/>
      <c r="D2979" s="334"/>
      <c r="E2979" s="334"/>
      <c r="F2979" s="334"/>
      <c r="G2979" s="334"/>
      <c r="H2979" s="334"/>
      <c r="I2979" s="334"/>
      <c r="J2979" s="334"/>
      <c r="K2979" s="334"/>
      <c r="L2979" s="334"/>
      <c r="M2979" s="334"/>
      <c r="N2979" s="491" t="s">
        <v>219</v>
      </c>
      <c r="O2979" s="491"/>
      <c r="P2979" s="335">
        <f>ROUND(IF(P2977*P2978=0,0,P2975/P2977*P2978),2)</f>
        <v>0</v>
      </c>
      <c r="Q2979" s="306"/>
      <c r="R2979" s="492"/>
      <c r="S2979" s="492"/>
      <c r="T2979" s="307"/>
    </row>
    <row r="2980" spans="2:24" ht="30" customHeight="1">
      <c r="C2980" s="294"/>
      <c r="D2980" s="294"/>
      <c r="E2980" s="294"/>
      <c r="F2980" s="294"/>
      <c r="G2980" s="294"/>
      <c r="H2980" s="294"/>
      <c r="I2980" s="294"/>
      <c r="J2980" s="294"/>
      <c r="K2980" s="294"/>
      <c r="L2980" s="294"/>
      <c r="M2980" s="294"/>
      <c r="N2980" s="294"/>
      <c r="O2980" s="294"/>
      <c r="P2980" s="294"/>
      <c r="Q2980" s="294"/>
      <c r="R2980" s="294"/>
      <c r="S2980" s="294"/>
    </row>
    <row r="2981" spans="2:24" ht="18.75" customHeight="1">
      <c r="B2981" s="292"/>
      <c r="C2981" s="293" t="s">
        <v>183</v>
      </c>
      <c r="D2981" s="495"/>
      <c r="E2981" s="495"/>
      <c r="F2981" s="495"/>
      <c r="G2981" s="495"/>
      <c r="H2981" s="495"/>
      <c r="I2981" s="495"/>
      <c r="J2981" s="294"/>
      <c r="K2981" s="294"/>
      <c r="L2981" s="295"/>
      <c r="M2981" s="294"/>
      <c r="N2981" s="294"/>
      <c r="O2981" s="294"/>
      <c r="P2981" s="296"/>
      <c r="Q2981" s="294"/>
      <c r="R2981" s="296"/>
      <c r="S2981" s="296"/>
    </row>
    <row r="2982" spans="2:24" ht="18.75" customHeight="1">
      <c r="B2982" s="292"/>
      <c r="C2982" s="297" t="s">
        <v>184</v>
      </c>
      <c r="D2982" s="488"/>
      <c r="E2982" s="488"/>
      <c r="F2982" s="488"/>
      <c r="G2982" s="488"/>
      <c r="H2982" s="488"/>
      <c r="I2982" s="488"/>
      <c r="J2982" s="294"/>
      <c r="K2982" s="291"/>
      <c r="L2982" s="291"/>
      <c r="M2982" s="291"/>
      <c r="N2982" s="291"/>
      <c r="O2982" s="291"/>
      <c r="P2982" s="291"/>
      <c r="Q2982" s="294"/>
      <c r="R2982" s="496" t="s">
        <v>185</v>
      </c>
      <c r="S2982" s="496"/>
    </row>
    <row r="2983" spans="2:24" ht="18.75" customHeight="1">
      <c r="B2983" s="292"/>
      <c r="C2983" s="297" t="s">
        <v>8</v>
      </c>
      <c r="D2983" s="488"/>
      <c r="E2983" s="488"/>
      <c r="F2983" s="488"/>
      <c r="G2983" s="488"/>
      <c r="H2983" s="488"/>
      <c r="I2983" s="488"/>
      <c r="J2983" s="294"/>
      <c r="K2983" s="291"/>
      <c r="L2983" s="291"/>
      <c r="M2983" s="291"/>
      <c r="N2983" s="291"/>
      <c r="O2983" s="291"/>
      <c r="P2983" s="291"/>
      <c r="Q2983" s="294"/>
      <c r="R2983" s="298" t="s">
        <v>189</v>
      </c>
      <c r="S2983" s="299"/>
    </row>
    <row r="2984" spans="2:24" ht="18.75" customHeight="1">
      <c r="B2984" s="292"/>
      <c r="C2984" s="300" t="s">
        <v>172</v>
      </c>
      <c r="D2984" s="488"/>
      <c r="E2984" s="488"/>
      <c r="F2984" s="488"/>
      <c r="G2984" s="488"/>
      <c r="H2984" s="488"/>
      <c r="I2984" s="488"/>
      <c r="J2984" s="294"/>
      <c r="K2984" s="291"/>
      <c r="L2984" s="291"/>
      <c r="M2984" s="291"/>
      <c r="N2984" s="291"/>
      <c r="O2984" s="291"/>
      <c r="P2984" s="291"/>
      <c r="Q2984" s="294"/>
      <c r="R2984" s="298" t="s">
        <v>191</v>
      </c>
      <c r="S2984" s="299"/>
    </row>
    <row r="2985" spans="2:24" ht="18.75" customHeight="1">
      <c r="B2985" s="292"/>
      <c r="C2985" s="300" t="s">
        <v>193</v>
      </c>
      <c r="D2985" s="493"/>
      <c r="E2985" s="493"/>
      <c r="F2985" s="493"/>
      <c r="G2985" s="493"/>
      <c r="H2985" s="493"/>
      <c r="I2985" s="493"/>
      <c r="J2985" s="294"/>
      <c r="K2985" s="294"/>
      <c r="L2985" s="295"/>
      <c r="M2985" s="294"/>
      <c r="N2985" s="294"/>
      <c r="O2985" s="294"/>
      <c r="P2985" s="296"/>
      <c r="Q2985" s="294"/>
      <c r="R2985" s="298" t="s">
        <v>221</v>
      </c>
      <c r="S2985" s="299"/>
    </row>
    <row r="2986" spans="2:24" ht="12" customHeight="1">
      <c r="B2986" s="292"/>
      <c r="C2986" s="294"/>
      <c r="D2986" s="294"/>
      <c r="E2986" s="294"/>
      <c r="F2986" s="294"/>
      <c r="G2986" s="294"/>
      <c r="H2986" s="294"/>
      <c r="I2986" s="294"/>
      <c r="J2986" s="294"/>
      <c r="K2986" s="294"/>
      <c r="L2986" s="294"/>
      <c r="M2986" s="294"/>
      <c r="N2986" s="294"/>
      <c r="O2986" s="294"/>
      <c r="P2986" s="294"/>
      <c r="Q2986" s="294"/>
      <c r="R2986" s="294"/>
      <c r="S2986" s="294"/>
    </row>
    <row r="2987" spans="2:24" s="308" customFormat="1" ht="18.75" customHeight="1">
      <c r="B2987" s="301"/>
      <c r="C2987" s="302" t="s">
        <v>187</v>
      </c>
      <c r="D2987" s="303"/>
      <c r="E2987" s="303"/>
      <c r="F2987" s="303"/>
      <c r="G2987" s="303"/>
      <c r="H2987" s="303"/>
      <c r="I2987" s="303"/>
      <c r="J2987" s="303"/>
      <c r="K2987" s="303"/>
      <c r="L2987" s="303"/>
      <c r="M2987" s="303"/>
      <c r="N2987" s="303"/>
      <c r="O2987" s="304"/>
      <c r="P2987" s="305" t="s">
        <v>188</v>
      </c>
      <c r="Q2987" s="306"/>
      <c r="R2987" s="494" t="s">
        <v>194</v>
      </c>
      <c r="S2987" s="494"/>
      <c r="T2987" s="307"/>
      <c r="V2987" s="288"/>
      <c r="W2987" s="288"/>
      <c r="X2987" s="288"/>
    </row>
    <row r="2988" spans="2:24" ht="6" customHeight="1">
      <c r="B2988" s="292"/>
      <c r="C2988" s="294"/>
      <c r="D2988" s="294"/>
      <c r="E2988" s="294"/>
      <c r="F2988" s="294"/>
      <c r="G2988" s="294"/>
      <c r="H2988" s="294"/>
      <c r="I2988" s="294"/>
      <c r="J2988" s="294"/>
      <c r="K2988" s="294"/>
      <c r="L2988" s="294"/>
      <c r="M2988" s="294"/>
      <c r="N2988" s="294"/>
      <c r="O2988" s="294"/>
      <c r="P2988" s="294"/>
      <c r="Q2988" s="294"/>
      <c r="R2988" s="294"/>
      <c r="S2988" s="294"/>
    </row>
    <row r="2989" spans="2:24" ht="18.75" customHeight="1">
      <c r="B2989" s="292"/>
      <c r="C2989" s="309" t="s">
        <v>222</v>
      </c>
      <c r="D2989" s="310"/>
      <c r="E2989" s="310"/>
      <c r="F2989" s="310"/>
      <c r="G2989" s="310"/>
      <c r="H2989" s="310"/>
      <c r="I2989" s="310"/>
      <c r="J2989" s="310"/>
      <c r="K2989" s="310"/>
      <c r="L2989" s="310"/>
      <c r="M2989" s="310"/>
      <c r="N2989" s="310"/>
      <c r="O2989" s="311"/>
      <c r="P2989" s="312">
        <f>SUM(D2989:O2989)</f>
        <v>0</v>
      </c>
      <c r="Q2989" s="294"/>
      <c r="R2989" s="488"/>
      <c r="S2989" s="488"/>
    </row>
    <row r="2990" spans="2:24" ht="18.75" customHeight="1">
      <c r="B2990" s="292"/>
      <c r="C2990" s="313" t="s">
        <v>196</v>
      </c>
      <c r="D2990" s="155"/>
      <c r="E2990" s="155"/>
      <c r="F2990" s="155"/>
      <c r="G2990" s="155"/>
      <c r="H2990" s="155"/>
      <c r="I2990" s="155"/>
      <c r="J2990" s="155"/>
      <c r="K2990" s="155"/>
      <c r="L2990" s="155"/>
      <c r="M2990" s="155"/>
      <c r="N2990" s="155"/>
      <c r="O2990" s="156"/>
      <c r="P2990" s="312">
        <f t="shared" ref="P2990:P2999" si="372">SUM(D2990:O2990)</f>
        <v>0</v>
      </c>
      <c r="Q2990" s="294"/>
      <c r="R2990" s="488"/>
      <c r="S2990" s="488"/>
    </row>
    <row r="2991" spans="2:24" ht="18.75" customHeight="1">
      <c r="B2991" s="292"/>
      <c r="C2991" s="314" t="s">
        <v>223</v>
      </c>
      <c r="D2991" s="310"/>
      <c r="E2991" s="310"/>
      <c r="F2991" s="310"/>
      <c r="G2991" s="310"/>
      <c r="H2991" s="310"/>
      <c r="I2991" s="310"/>
      <c r="J2991" s="310"/>
      <c r="K2991" s="310"/>
      <c r="L2991" s="310"/>
      <c r="M2991" s="310"/>
      <c r="N2991" s="310"/>
      <c r="O2991" s="311"/>
      <c r="P2991" s="312">
        <f t="shared" si="372"/>
        <v>0</v>
      </c>
      <c r="Q2991" s="294"/>
      <c r="R2991" s="488"/>
      <c r="S2991" s="488"/>
    </row>
    <row r="2992" spans="2:24" ht="18.75" customHeight="1">
      <c r="B2992" s="292"/>
      <c r="C2992" s="313" t="s">
        <v>206</v>
      </c>
      <c r="D2992" s="315"/>
      <c r="E2992" s="315"/>
      <c r="F2992" s="315"/>
      <c r="G2992" s="315"/>
      <c r="H2992" s="315"/>
      <c r="I2992" s="315"/>
      <c r="J2992" s="315"/>
      <c r="K2992" s="315"/>
      <c r="L2992" s="315"/>
      <c r="M2992" s="315"/>
      <c r="N2992" s="315"/>
      <c r="O2992" s="316"/>
      <c r="P2992" s="312">
        <f t="shared" si="372"/>
        <v>0</v>
      </c>
      <c r="Q2992" s="294"/>
      <c r="R2992" s="488"/>
      <c r="S2992" s="488"/>
    </row>
    <row r="2993" spans="2:20" ht="18.75" customHeight="1">
      <c r="B2993" s="292"/>
      <c r="C2993" s="313" t="s">
        <v>207</v>
      </c>
      <c r="D2993" s="315"/>
      <c r="E2993" s="315"/>
      <c r="F2993" s="315"/>
      <c r="G2993" s="315"/>
      <c r="H2993" s="315"/>
      <c r="I2993" s="315"/>
      <c r="J2993" s="315"/>
      <c r="K2993" s="315"/>
      <c r="L2993" s="315"/>
      <c r="M2993" s="315"/>
      <c r="N2993" s="315"/>
      <c r="O2993" s="316"/>
      <c r="P2993" s="312">
        <f t="shared" si="372"/>
        <v>0</v>
      </c>
      <c r="Q2993" s="294"/>
      <c r="R2993" s="488"/>
      <c r="S2993" s="488"/>
    </row>
    <row r="2994" spans="2:20" ht="18.75" customHeight="1">
      <c r="B2994" s="292"/>
      <c r="C2994" s="313" t="s">
        <v>209</v>
      </c>
      <c r="D2994" s="315"/>
      <c r="E2994" s="315"/>
      <c r="F2994" s="315"/>
      <c r="G2994" s="315"/>
      <c r="H2994" s="315"/>
      <c r="I2994" s="315"/>
      <c r="J2994" s="315"/>
      <c r="K2994" s="315"/>
      <c r="L2994" s="315"/>
      <c r="M2994" s="315"/>
      <c r="N2994" s="315"/>
      <c r="O2994" s="316"/>
      <c r="P2994" s="312">
        <f t="shared" si="372"/>
        <v>0</v>
      </c>
      <c r="Q2994" s="294"/>
      <c r="R2994" s="488"/>
      <c r="S2994" s="488"/>
    </row>
    <row r="2995" spans="2:20" ht="18.75" customHeight="1">
      <c r="B2995" s="292"/>
      <c r="C2995" s="313" t="s">
        <v>210</v>
      </c>
      <c r="D2995" s="315"/>
      <c r="E2995" s="315"/>
      <c r="F2995" s="315"/>
      <c r="G2995" s="315"/>
      <c r="H2995" s="315"/>
      <c r="I2995" s="315"/>
      <c r="J2995" s="315"/>
      <c r="K2995" s="315"/>
      <c r="L2995" s="315"/>
      <c r="M2995" s="315"/>
      <c r="N2995" s="315"/>
      <c r="O2995" s="316"/>
      <c r="P2995" s="312">
        <f t="shared" si="372"/>
        <v>0</v>
      </c>
      <c r="Q2995" s="294"/>
      <c r="R2995" s="488"/>
      <c r="S2995" s="488"/>
    </row>
    <row r="2996" spans="2:20" ht="18.75" customHeight="1">
      <c r="B2996" s="292"/>
      <c r="C2996" s="313" t="s">
        <v>211</v>
      </c>
      <c r="D2996" s="315"/>
      <c r="E2996" s="315"/>
      <c r="F2996" s="315"/>
      <c r="G2996" s="315"/>
      <c r="H2996" s="315"/>
      <c r="I2996" s="315"/>
      <c r="J2996" s="315"/>
      <c r="K2996" s="315"/>
      <c r="L2996" s="315"/>
      <c r="M2996" s="315"/>
      <c r="N2996" s="315"/>
      <c r="O2996" s="316"/>
      <c r="P2996" s="312">
        <f t="shared" si="372"/>
        <v>0</v>
      </c>
      <c r="Q2996" s="294"/>
      <c r="R2996" s="488"/>
      <c r="S2996" s="488"/>
    </row>
    <row r="2997" spans="2:20" ht="18.75" customHeight="1">
      <c r="B2997" s="292"/>
      <c r="C2997" s="313" t="s">
        <v>212</v>
      </c>
      <c r="D2997" s="315"/>
      <c r="E2997" s="315"/>
      <c r="F2997" s="315"/>
      <c r="G2997" s="315"/>
      <c r="H2997" s="315"/>
      <c r="I2997" s="315"/>
      <c r="J2997" s="315"/>
      <c r="K2997" s="315"/>
      <c r="L2997" s="315"/>
      <c r="M2997" s="315"/>
      <c r="N2997" s="315"/>
      <c r="O2997" s="316"/>
      <c r="P2997" s="312">
        <f t="shared" si="372"/>
        <v>0</v>
      </c>
      <c r="Q2997" s="294"/>
      <c r="R2997" s="488"/>
      <c r="S2997" s="488"/>
    </row>
    <row r="2998" spans="2:20" ht="18.75" customHeight="1">
      <c r="B2998" s="292"/>
      <c r="C2998" s="317" t="s">
        <v>224</v>
      </c>
      <c r="D2998" s="318"/>
      <c r="E2998" s="318"/>
      <c r="F2998" s="318"/>
      <c r="G2998" s="318"/>
      <c r="H2998" s="318"/>
      <c r="I2998" s="318"/>
      <c r="J2998" s="318"/>
      <c r="K2998" s="318"/>
      <c r="L2998" s="318"/>
      <c r="M2998" s="318"/>
      <c r="N2998" s="318"/>
      <c r="O2998" s="319"/>
      <c r="P2998" s="320">
        <f t="shared" si="372"/>
        <v>0</v>
      </c>
      <c r="Q2998" s="294"/>
      <c r="R2998" s="489"/>
      <c r="S2998" s="489"/>
    </row>
    <row r="2999" spans="2:20" ht="18.75" customHeight="1">
      <c r="B2999" s="292"/>
      <c r="C2999" s="321" t="s">
        <v>216</v>
      </c>
      <c r="D2999" s="322">
        <f>SUBTOTAL(9,D2989:D2998)</f>
        <v>0</v>
      </c>
      <c r="E2999" s="322">
        <f t="shared" ref="E2999:O2999" si="373">SUBTOTAL(9,E2989:E2998)</f>
        <v>0</v>
      </c>
      <c r="F2999" s="322">
        <f t="shared" si="373"/>
        <v>0</v>
      </c>
      <c r="G2999" s="322">
        <f t="shared" si="373"/>
        <v>0</v>
      </c>
      <c r="H2999" s="322">
        <f t="shared" si="373"/>
        <v>0</v>
      </c>
      <c r="I2999" s="322">
        <f t="shared" si="373"/>
        <v>0</v>
      </c>
      <c r="J2999" s="322">
        <f t="shared" si="373"/>
        <v>0</v>
      </c>
      <c r="K2999" s="322">
        <f t="shared" si="373"/>
        <v>0</v>
      </c>
      <c r="L2999" s="322">
        <f t="shared" si="373"/>
        <v>0</v>
      </c>
      <c r="M2999" s="322">
        <f t="shared" si="373"/>
        <v>0</v>
      </c>
      <c r="N2999" s="322">
        <f t="shared" si="373"/>
        <v>0</v>
      </c>
      <c r="O2999" s="323">
        <f t="shared" si="373"/>
        <v>0</v>
      </c>
      <c r="P2999" s="324">
        <f t="shared" si="372"/>
        <v>0</v>
      </c>
      <c r="Q2999" s="294"/>
      <c r="R2999" s="490"/>
      <c r="S2999" s="490"/>
    </row>
    <row r="3000" spans="2:20" ht="6" customHeight="1">
      <c r="B3000" s="292"/>
      <c r="C3000" s="294"/>
      <c r="D3000" s="294"/>
      <c r="E3000" s="294"/>
      <c r="F3000" s="294"/>
      <c r="G3000" s="294"/>
      <c r="H3000" s="294"/>
      <c r="I3000" s="294"/>
      <c r="J3000" s="294"/>
      <c r="K3000" s="294"/>
      <c r="L3000" s="294"/>
      <c r="M3000" s="294"/>
      <c r="N3000" s="294"/>
      <c r="O3000" s="294"/>
      <c r="P3000" s="294"/>
      <c r="Q3000" s="294"/>
      <c r="R3000" s="325"/>
      <c r="S3000" s="325"/>
    </row>
    <row r="3001" spans="2:20" ht="18.75" customHeight="1">
      <c r="B3001" s="326"/>
      <c r="C3001" s="313" t="s">
        <v>217</v>
      </c>
      <c r="D3001" s="327"/>
      <c r="E3001" s="327"/>
      <c r="F3001" s="327"/>
      <c r="G3001" s="327"/>
      <c r="H3001" s="327"/>
      <c r="I3001" s="327"/>
      <c r="J3001" s="327"/>
      <c r="K3001" s="327"/>
      <c r="L3001" s="327"/>
      <c r="M3001" s="327"/>
      <c r="N3001" s="327"/>
      <c r="O3001" s="328"/>
      <c r="P3001" s="329">
        <f t="shared" ref="P3001:P3002" si="374">SUM(D3001:O3001)</f>
        <v>0</v>
      </c>
      <c r="Q3001" s="294"/>
      <c r="R3001" s="488"/>
      <c r="S3001" s="488"/>
    </row>
    <row r="3002" spans="2:20" ht="18.75" customHeight="1">
      <c r="B3002" s="326"/>
      <c r="C3002" s="313" t="s">
        <v>218</v>
      </c>
      <c r="D3002" s="327"/>
      <c r="E3002" s="327"/>
      <c r="F3002" s="327"/>
      <c r="G3002" s="327"/>
      <c r="H3002" s="327"/>
      <c r="I3002" s="327"/>
      <c r="J3002" s="327"/>
      <c r="K3002" s="327"/>
      <c r="L3002" s="327"/>
      <c r="M3002" s="327"/>
      <c r="N3002" s="330"/>
      <c r="O3002" s="331"/>
      <c r="P3002" s="332">
        <f t="shared" si="374"/>
        <v>0</v>
      </c>
      <c r="Q3002" s="294"/>
      <c r="R3002" s="489"/>
      <c r="S3002" s="489"/>
    </row>
    <row r="3003" spans="2:20" s="308" customFormat="1" ht="18.75" customHeight="1">
      <c r="B3003" s="301"/>
      <c r="C3003" s="333"/>
      <c r="D3003" s="334"/>
      <c r="E3003" s="334"/>
      <c r="F3003" s="334"/>
      <c r="G3003" s="334"/>
      <c r="H3003" s="334"/>
      <c r="I3003" s="334"/>
      <c r="J3003" s="334"/>
      <c r="K3003" s="334"/>
      <c r="L3003" s="334"/>
      <c r="M3003" s="334"/>
      <c r="N3003" s="491" t="s">
        <v>219</v>
      </c>
      <c r="O3003" s="491"/>
      <c r="P3003" s="335">
        <f>ROUND(IF(P3001*P3002=0,0,P2999/P3001*P3002),2)</f>
        <v>0</v>
      </c>
      <c r="Q3003" s="306"/>
      <c r="R3003" s="492"/>
      <c r="S3003" s="492"/>
      <c r="T3003" s="307"/>
    </row>
    <row r="3004" spans="2:20" ht="30" customHeight="1">
      <c r="C3004" s="294"/>
      <c r="D3004" s="294"/>
      <c r="E3004" s="294"/>
      <c r="F3004" s="294"/>
      <c r="G3004" s="294"/>
      <c r="H3004" s="294"/>
      <c r="I3004" s="294"/>
      <c r="J3004" s="294"/>
      <c r="K3004" s="294"/>
      <c r="L3004" s="294"/>
      <c r="M3004" s="294"/>
      <c r="N3004" s="294"/>
      <c r="O3004" s="294"/>
      <c r="P3004" s="294"/>
      <c r="Q3004" s="294"/>
      <c r="R3004" s="294"/>
      <c r="S3004" s="294"/>
    </row>
    <row r="3005" spans="2:20" ht="18.75" customHeight="1">
      <c r="B3005" s="292"/>
      <c r="C3005" s="293" t="s">
        <v>183</v>
      </c>
      <c r="D3005" s="495"/>
      <c r="E3005" s="495"/>
      <c r="F3005" s="495"/>
      <c r="G3005" s="495"/>
      <c r="H3005" s="495"/>
      <c r="I3005" s="495"/>
      <c r="J3005" s="294"/>
      <c r="K3005" s="294"/>
      <c r="L3005" s="295"/>
      <c r="M3005" s="294"/>
      <c r="N3005" s="294"/>
      <c r="O3005" s="294"/>
      <c r="P3005" s="296"/>
      <c r="Q3005" s="294"/>
      <c r="R3005" s="296"/>
      <c r="S3005" s="296"/>
    </row>
    <row r="3006" spans="2:20" ht="18.75" customHeight="1">
      <c r="B3006" s="292"/>
      <c r="C3006" s="297" t="s">
        <v>184</v>
      </c>
      <c r="D3006" s="488"/>
      <c r="E3006" s="488"/>
      <c r="F3006" s="488"/>
      <c r="G3006" s="488"/>
      <c r="H3006" s="488"/>
      <c r="I3006" s="488"/>
      <c r="J3006" s="294"/>
      <c r="K3006" s="291"/>
      <c r="L3006" s="291"/>
      <c r="M3006" s="291"/>
      <c r="N3006" s="291"/>
      <c r="O3006" s="291"/>
      <c r="P3006" s="291"/>
      <c r="Q3006" s="294"/>
      <c r="R3006" s="496" t="s">
        <v>185</v>
      </c>
      <c r="S3006" s="496"/>
    </row>
    <row r="3007" spans="2:20" ht="18.75" customHeight="1">
      <c r="B3007" s="292"/>
      <c r="C3007" s="297" t="s">
        <v>8</v>
      </c>
      <c r="D3007" s="488"/>
      <c r="E3007" s="488"/>
      <c r="F3007" s="488"/>
      <c r="G3007" s="488"/>
      <c r="H3007" s="488"/>
      <c r="I3007" s="488"/>
      <c r="J3007" s="294"/>
      <c r="K3007" s="291"/>
      <c r="L3007" s="291"/>
      <c r="M3007" s="291"/>
      <c r="N3007" s="291"/>
      <c r="O3007" s="291"/>
      <c r="P3007" s="291"/>
      <c r="Q3007" s="294"/>
      <c r="R3007" s="298" t="s">
        <v>189</v>
      </c>
      <c r="S3007" s="299"/>
    </row>
    <row r="3008" spans="2:20" ht="18.75" customHeight="1">
      <c r="B3008" s="292"/>
      <c r="C3008" s="300" t="s">
        <v>172</v>
      </c>
      <c r="D3008" s="488"/>
      <c r="E3008" s="488"/>
      <c r="F3008" s="488"/>
      <c r="G3008" s="488"/>
      <c r="H3008" s="488"/>
      <c r="I3008" s="488"/>
      <c r="J3008" s="294"/>
      <c r="K3008" s="291"/>
      <c r="L3008" s="291"/>
      <c r="M3008" s="291"/>
      <c r="N3008" s="291"/>
      <c r="O3008" s="291"/>
      <c r="P3008" s="291"/>
      <c r="Q3008" s="294"/>
      <c r="R3008" s="298" t="s">
        <v>191</v>
      </c>
      <c r="S3008" s="299"/>
    </row>
    <row r="3009" spans="2:24" ht="18.75" customHeight="1">
      <c r="B3009" s="292"/>
      <c r="C3009" s="300" t="s">
        <v>193</v>
      </c>
      <c r="D3009" s="493"/>
      <c r="E3009" s="493"/>
      <c r="F3009" s="493"/>
      <c r="G3009" s="493"/>
      <c r="H3009" s="493"/>
      <c r="I3009" s="493"/>
      <c r="J3009" s="294"/>
      <c r="K3009" s="294"/>
      <c r="L3009" s="295"/>
      <c r="M3009" s="294"/>
      <c r="N3009" s="294"/>
      <c r="O3009" s="294"/>
      <c r="P3009" s="296"/>
      <c r="Q3009" s="294"/>
      <c r="R3009" s="298" t="s">
        <v>221</v>
      </c>
      <c r="S3009" s="299"/>
    </row>
    <row r="3010" spans="2:24" ht="12" customHeight="1">
      <c r="B3010" s="292"/>
      <c r="C3010" s="294"/>
      <c r="D3010" s="294"/>
      <c r="E3010" s="294"/>
      <c r="F3010" s="294"/>
      <c r="G3010" s="294"/>
      <c r="H3010" s="294"/>
      <c r="I3010" s="294"/>
      <c r="J3010" s="294"/>
      <c r="K3010" s="294"/>
      <c r="L3010" s="294"/>
      <c r="M3010" s="294"/>
      <c r="N3010" s="294"/>
      <c r="O3010" s="294"/>
      <c r="P3010" s="294"/>
      <c r="Q3010" s="294"/>
      <c r="R3010" s="294"/>
      <c r="S3010" s="294"/>
    </row>
    <row r="3011" spans="2:24" s="308" customFormat="1" ht="18.75" customHeight="1">
      <c r="B3011" s="301"/>
      <c r="C3011" s="302" t="s">
        <v>187</v>
      </c>
      <c r="D3011" s="303"/>
      <c r="E3011" s="303"/>
      <c r="F3011" s="303"/>
      <c r="G3011" s="303"/>
      <c r="H3011" s="303"/>
      <c r="I3011" s="303"/>
      <c r="J3011" s="303"/>
      <c r="K3011" s="303"/>
      <c r="L3011" s="303"/>
      <c r="M3011" s="303"/>
      <c r="N3011" s="303"/>
      <c r="O3011" s="304"/>
      <c r="P3011" s="305" t="s">
        <v>188</v>
      </c>
      <c r="Q3011" s="306"/>
      <c r="R3011" s="494" t="s">
        <v>194</v>
      </c>
      <c r="S3011" s="494"/>
      <c r="T3011" s="307"/>
      <c r="V3011" s="288"/>
      <c r="W3011" s="288"/>
      <c r="X3011" s="288"/>
    </row>
    <row r="3012" spans="2:24" ht="6" customHeight="1">
      <c r="B3012" s="292"/>
      <c r="C3012" s="294"/>
      <c r="D3012" s="294"/>
      <c r="E3012" s="294"/>
      <c r="F3012" s="294"/>
      <c r="G3012" s="294"/>
      <c r="H3012" s="294"/>
      <c r="I3012" s="294"/>
      <c r="J3012" s="294"/>
      <c r="K3012" s="294"/>
      <c r="L3012" s="294"/>
      <c r="M3012" s="294"/>
      <c r="N3012" s="294"/>
      <c r="O3012" s="294"/>
      <c r="P3012" s="294"/>
      <c r="Q3012" s="294"/>
      <c r="R3012" s="294"/>
      <c r="S3012" s="294"/>
    </row>
    <row r="3013" spans="2:24" ht="18.75" customHeight="1">
      <c r="B3013" s="292"/>
      <c r="C3013" s="309" t="s">
        <v>222</v>
      </c>
      <c r="D3013" s="310"/>
      <c r="E3013" s="310"/>
      <c r="F3013" s="310"/>
      <c r="G3013" s="310"/>
      <c r="H3013" s="310"/>
      <c r="I3013" s="310"/>
      <c r="J3013" s="310"/>
      <c r="K3013" s="310"/>
      <c r="L3013" s="310"/>
      <c r="M3013" s="310"/>
      <c r="N3013" s="310"/>
      <c r="O3013" s="311"/>
      <c r="P3013" s="312">
        <f>SUM(D3013:O3013)</f>
        <v>0</v>
      </c>
      <c r="Q3013" s="294"/>
      <c r="R3013" s="488"/>
      <c r="S3013" s="488"/>
    </row>
    <row r="3014" spans="2:24" ht="18.75" customHeight="1">
      <c r="B3014" s="292"/>
      <c r="C3014" s="313" t="s">
        <v>196</v>
      </c>
      <c r="D3014" s="155"/>
      <c r="E3014" s="155"/>
      <c r="F3014" s="155"/>
      <c r="G3014" s="155"/>
      <c r="H3014" s="155"/>
      <c r="I3014" s="155"/>
      <c r="J3014" s="155"/>
      <c r="K3014" s="155"/>
      <c r="L3014" s="155"/>
      <c r="M3014" s="155"/>
      <c r="N3014" s="155"/>
      <c r="O3014" s="156"/>
      <c r="P3014" s="312">
        <f t="shared" ref="P3014:P3023" si="375">SUM(D3014:O3014)</f>
        <v>0</v>
      </c>
      <c r="Q3014" s="294"/>
      <c r="R3014" s="488"/>
      <c r="S3014" s="488"/>
    </row>
    <row r="3015" spans="2:24" ht="18.75" customHeight="1">
      <c r="B3015" s="292"/>
      <c r="C3015" s="314" t="s">
        <v>223</v>
      </c>
      <c r="D3015" s="310"/>
      <c r="E3015" s="310"/>
      <c r="F3015" s="310"/>
      <c r="G3015" s="310"/>
      <c r="H3015" s="310"/>
      <c r="I3015" s="310"/>
      <c r="J3015" s="310"/>
      <c r="K3015" s="310"/>
      <c r="L3015" s="310"/>
      <c r="M3015" s="310"/>
      <c r="N3015" s="310"/>
      <c r="O3015" s="311"/>
      <c r="P3015" s="312">
        <f t="shared" si="375"/>
        <v>0</v>
      </c>
      <c r="Q3015" s="294"/>
      <c r="R3015" s="488"/>
      <c r="S3015" s="488"/>
    </row>
    <row r="3016" spans="2:24" ht="18.75" customHeight="1">
      <c r="B3016" s="292"/>
      <c r="C3016" s="313" t="s">
        <v>206</v>
      </c>
      <c r="D3016" s="315"/>
      <c r="E3016" s="315"/>
      <c r="F3016" s="315"/>
      <c r="G3016" s="315"/>
      <c r="H3016" s="315"/>
      <c r="I3016" s="315"/>
      <c r="J3016" s="315"/>
      <c r="K3016" s="315"/>
      <c r="L3016" s="315"/>
      <c r="M3016" s="315"/>
      <c r="N3016" s="315"/>
      <c r="O3016" s="316"/>
      <c r="P3016" s="312">
        <f t="shared" si="375"/>
        <v>0</v>
      </c>
      <c r="Q3016" s="294"/>
      <c r="R3016" s="488"/>
      <c r="S3016" s="488"/>
    </row>
    <row r="3017" spans="2:24" ht="18.75" customHeight="1">
      <c r="B3017" s="292"/>
      <c r="C3017" s="313" t="s">
        <v>207</v>
      </c>
      <c r="D3017" s="315"/>
      <c r="E3017" s="315"/>
      <c r="F3017" s="315"/>
      <c r="G3017" s="315"/>
      <c r="H3017" s="315"/>
      <c r="I3017" s="315"/>
      <c r="J3017" s="315"/>
      <c r="K3017" s="315"/>
      <c r="L3017" s="315"/>
      <c r="M3017" s="315"/>
      <c r="N3017" s="315"/>
      <c r="O3017" s="316"/>
      <c r="P3017" s="312">
        <f t="shared" si="375"/>
        <v>0</v>
      </c>
      <c r="Q3017" s="294"/>
      <c r="R3017" s="488"/>
      <c r="S3017" s="488"/>
    </row>
    <row r="3018" spans="2:24" ht="18.75" customHeight="1">
      <c r="B3018" s="292"/>
      <c r="C3018" s="313" t="s">
        <v>209</v>
      </c>
      <c r="D3018" s="315"/>
      <c r="E3018" s="315"/>
      <c r="F3018" s="315"/>
      <c r="G3018" s="315"/>
      <c r="H3018" s="315"/>
      <c r="I3018" s="315"/>
      <c r="J3018" s="315"/>
      <c r="K3018" s="315"/>
      <c r="L3018" s="315"/>
      <c r="M3018" s="315"/>
      <c r="N3018" s="315"/>
      <c r="O3018" s="316"/>
      <c r="P3018" s="312">
        <f t="shared" si="375"/>
        <v>0</v>
      </c>
      <c r="Q3018" s="294"/>
      <c r="R3018" s="488"/>
      <c r="S3018" s="488"/>
    </row>
    <row r="3019" spans="2:24" ht="18.75" customHeight="1">
      <c r="B3019" s="292"/>
      <c r="C3019" s="313" t="s">
        <v>210</v>
      </c>
      <c r="D3019" s="315"/>
      <c r="E3019" s="315"/>
      <c r="F3019" s="315"/>
      <c r="G3019" s="315"/>
      <c r="H3019" s="315"/>
      <c r="I3019" s="315"/>
      <c r="J3019" s="315"/>
      <c r="K3019" s="315"/>
      <c r="L3019" s="315"/>
      <c r="M3019" s="315"/>
      <c r="N3019" s="315"/>
      <c r="O3019" s="316"/>
      <c r="P3019" s="312">
        <f t="shared" si="375"/>
        <v>0</v>
      </c>
      <c r="Q3019" s="294"/>
      <c r="R3019" s="488"/>
      <c r="S3019" s="488"/>
    </row>
    <row r="3020" spans="2:24" ht="18.75" customHeight="1">
      <c r="B3020" s="292"/>
      <c r="C3020" s="313" t="s">
        <v>211</v>
      </c>
      <c r="D3020" s="315"/>
      <c r="E3020" s="315"/>
      <c r="F3020" s="315"/>
      <c r="G3020" s="315"/>
      <c r="H3020" s="315"/>
      <c r="I3020" s="315"/>
      <c r="J3020" s="315"/>
      <c r="K3020" s="315"/>
      <c r="L3020" s="315"/>
      <c r="M3020" s="315"/>
      <c r="N3020" s="315"/>
      <c r="O3020" s="316"/>
      <c r="P3020" s="312">
        <f t="shared" si="375"/>
        <v>0</v>
      </c>
      <c r="Q3020" s="294"/>
      <c r="R3020" s="488"/>
      <c r="S3020" s="488"/>
    </row>
    <row r="3021" spans="2:24" ht="18.75" customHeight="1">
      <c r="B3021" s="292"/>
      <c r="C3021" s="313" t="s">
        <v>212</v>
      </c>
      <c r="D3021" s="315"/>
      <c r="E3021" s="315"/>
      <c r="F3021" s="315"/>
      <c r="G3021" s="315"/>
      <c r="H3021" s="315"/>
      <c r="I3021" s="315"/>
      <c r="J3021" s="315"/>
      <c r="K3021" s="315"/>
      <c r="L3021" s="315"/>
      <c r="M3021" s="315"/>
      <c r="N3021" s="315"/>
      <c r="O3021" s="316"/>
      <c r="P3021" s="312">
        <f t="shared" si="375"/>
        <v>0</v>
      </c>
      <c r="Q3021" s="294"/>
      <c r="R3021" s="488"/>
      <c r="S3021" s="488"/>
    </row>
    <row r="3022" spans="2:24" ht="18.75" customHeight="1">
      <c r="B3022" s="292"/>
      <c r="C3022" s="317" t="s">
        <v>224</v>
      </c>
      <c r="D3022" s="318"/>
      <c r="E3022" s="318"/>
      <c r="F3022" s="318"/>
      <c r="G3022" s="318"/>
      <c r="H3022" s="318"/>
      <c r="I3022" s="318"/>
      <c r="J3022" s="318"/>
      <c r="K3022" s="318"/>
      <c r="L3022" s="318"/>
      <c r="M3022" s="318"/>
      <c r="N3022" s="318"/>
      <c r="O3022" s="319"/>
      <c r="P3022" s="320">
        <f t="shared" si="375"/>
        <v>0</v>
      </c>
      <c r="Q3022" s="294"/>
      <c r="R3022" s="489"/>
      <c r="S3022" s="489"/>
    </row>
    <row r="3023" spans="2:24" ht="18.75" customHeight="1">
      <c r="B3023" s="292"/>
      <c r="C3023" s="321" t="s">
        <v>216</v>
      </c>
      <c r="D3023" s="322">
        <f>SUBTOTAL(9,D3013:D3022)</f>
        <v>0</v>
      </c>
      <c r="E3023" s="322">
        <f t="shared" ref="E3023:O3023" si="376">SUBTOTAL(9,E3013:E3022)</f>
        <v>0</v>
      </c>
      <c r="F3023" s="322">
        <f t="shared" si="376"/>
        <v>0</v>
      </c>
      <c r="G3023" s="322">
        <f t="shared" si="376"/>
        <v>0</v>
      </c>
      <c r="H3023" s="322">
        <f t="shared" si="376"/>
        <v>0</v>
      </c>
      <c r="I3023" s="322">
        <f t="shared" si="376"/>
        <v>0</v>
      </c>
      <c r="J3023" s="322">
        <f t="shared" si="376"/>
        <v>0</v>
      </c>
      <c r="K3023" s="322">
        <f t="shared" si="376"/>
        <v>0</v>
      </c>
      <c r="L3023" s="322">
        <f t="shared" si="376"/>
        <v>0</v>
      </c>
      <c r="M3023" s="322">
        <f t="shared" si="376"/>
        <v>0</v>
      </c>
      <c r="N3023" s="322">
        <f t="shared" si="376"/>
        <v>0</v>
      </c>
      <c r="O3023" s="323">
        <f t="shared" si="376"/>
        <v>0</v>
      </c>
      <c r="P3023" s="324">
        <f t="shared" si="375"/>
        <v>0</v>
      </c>
      <c r="Q3023" s="294"/>
      <c r="R3023" s="490"/>
      <c r="S3023" s="490"/>
    </row>
    <row r="3024" spans="2:24" ht="6" customHeight="1">
      <c r="B3024" s="292"/>
      <c r="C3024" s="294"/>
      <c r="D3024" s="294"/>
      <c r="E3024" s="294"/>
      <c r="F3024" s="294"/>
      <c r="G3024" s="294"/>
      <c r="H3024" s="294"/>
      <c r="I3024" s="294"/>
      <c r="J3024" s="294"/>
      <c r="K3024" s="294"/>
      <c r="L3024" s="294"/>
      <c r="M3024" s="294"/>
      <c r="N3024" s="294"/>
      <c r="O3024" s="294"/>
      <c r="P3024" s="294"/>
      <c r="Q3024" s="294"/>
      <c r="R3024" s="325"/>
      <c r="S3024" s="325"/>
    </row>
    <row r="3025" spans="2:24" ht="18.75" customHeight="1">
      <c r="B3025" s="326"/>
      <c r="C3025" s="313" t="s">
        <v>217</v>
      </c>
      <c r="D3025" s="327"/>
      <c r="E3025" s="327"/>
      <c r="F3025" s="327"/>
      <c r="G3025" s="327"/>
      <c r="H3025" s="327"/>
      <c r="I3025" s="327"/>
      <c r="J3025" s="327"/>
      <c r="K3025" s="327"/>
      <c r="L3025" s="327"/>
      <c r="M3025" s="327"/>
      <c r="N3025" s="327"/>
      <c r="O3025" s="328"/>
      <c r="P3025" s="329">
        <f t="shared" ref="P3025:P3026" si="377">SUM(D3025:O3025)</f>
        <v>0</v>
      </c>
      <c r="Q3025" s="294"/>
      <c r="R3025" s="488"/>
      <c r="S3025" s="488"/>
    </row>
    <row r="3026" spans="2:24" ht="18.75" customHeight="1">
      <c r="B3026" s="326"/>
      <c r="C3026" s="313" t="s">
        <v>218</v>
      </c>
      <c r="D3026" s="327"/>
      <c r="E3026" s="327"/>
      <c r="F3026" s="327"/>
      <c r="G3026" s="327"/>
      <c r="H3026" s="327"/>
      <c r="I3026" s="327"/>
      <c r="J3026" s="327"/>
      <c r="K3026" s="327"/>
      <c r="L3026" s="327"/>
      <c r="M3026" s="327"/>
      <c r="N3026" s="330"/>
      <c r="O3026" s="331"/>
      <c r="P3026" s="332">
        <f t="shared" si="377"/>
        <v>0</v>
      </c>
      <c r="Q3026" s="294"/>
      <c r="R3026" s="489"/>
      <c r="S3026" s="489"/>
    </row>
    <row r="3027" spans="2:24" s="308" customFormat="1" ht="18.75" customHeight="1">
      <c r="B3027" s="301"/>
      <c r="C3027" s="333"/>
      <c r="D3027" s="334"/>
      <c r="E3027" s="334"/>
      <c r="F3027" s="334"/>
      <c r="G3027" s="334"/>
      <c r="H3027" s="334"/>
      <c r="I3027" s="334"/>
      <c r="J3027" s="334"/>
      <c r="K3027" s="334"/>
      <c r="L3027" s="334"/>
      <c r="M3027" s="334"/>
      <c r="N3027" s="491" t="s">
        <v>219</v>
      </c>
      <c r="O3027" s="491"/>
      <c r="P3027" s="335">
        <f>ROUND(IF(P3025*P3026=0,0,P3023/P3025*P3026),2)</f>
        <v>0</v>
      </c>
      <c r="Q3027" s="306"/>
      <c r="R3027" s="492"/>
      <c r="S3027" s="492"/>
      <c r="T3027" s="307"/>
    </row>
    <row r="3028" spans="2:24" ht="30" customHeight="1">
      <c r="C3028" s="294"/>
      <c r="D3028" s="294"/>
      <c r="E3028" s="294"/>
      <c r="F3028" s="294"/>
      <c r="G3028" s="294"/>
      <c r="H3028" s="294"/>
      <c r="I3028" s="294"/>
      <c r="J3028" s="294"/>
      <c r="K3028" s="294"/>
      <c r="L3028" s="294"/>
      <c r="M3028" s="294"/>
      <c r="N3028" s="294"/>
      <c r="O3028" s="294"/>
      <c r="P3028" s="294"/>
      <c r="Q3028" s="294"/>
      <c r="R3028" s="294"/>
      <c r="S3028" s="294"/>
    </row>
    <row r="3029" spans="2:24" ht="18.75" customHeight="1">
      <c r="B3029" s="292"/>
      <c r="C3029" s="293" t="s">
        <v>183</v>
      </c>
      <c r="D3029" s="495"/>
      <c r="E3029" s="495"/>
      <c r="F3029" s="495"/>
      <c r="G3029" s="495"/>
      <c r="H3029" s="495"/>
      <c r="I3029" s="495"/>
      <c r="J3029" s="294"/>
      <c r="K3029" s="294"/>
      <c r="L3029" s="295"/>
      <c r="M3029" s="294"/>
      <c r="N3029" s="294"/>
      <c r="O3029" s="294"/>
      <c r="P3029" s="296"/>
      <c r="Q3029" s="294"/>
      <c r="R3029" s="296"/>
      <c r="S3029" s="296"/>
    </row>
    <row r="3030" spans="2:24" ht="18.75" customHeight="1">
      <c r="B3030" s="292"/>
      <c r="C3030" s="297" t="s">
        <v>184</v>
      </c>
      <c r="D3030" s="488"/>
      <c r="E3030" s="488"/>
      <c r="F3030" s="488"/>
      <c r="G3030" s="488"/>
      <c r="H3030" s="488"/>
      <c r="I3030" s="488"/>
      <c r="J3030" s="294"/>
      <c r="K3030" s="291"/>
      <c r="L3030" s="291"/>
      <c r="M3030" s="291"/>
      <c r="N3030" s="291"/>
      <c r="O3030" s="291"/>
      <c r="P3030" s="291"/>
      <c r="Q3030" s="294"/>
      <c r="R3030" s="496" t="s">
        <v>185</v>
      </c>
      <c r="S3030" s="496"/>
    </row>
    <row r="3031" spans="2:24" ht="18.75" customHeight="1">
      <c r="B3031" s="292"/>
      <c r="C3031" s="297" t="s">
        <v>8</v>
      </c>
      <c r="D3031" s="488"/>
      <c r="E3031" s="488"/>
      <c r="F3031" s="488"/>
      <c r="G3031" s="488"/>
      <c r="H3031" s="488"/>
      <c r="I3031" s="488"/>
      <c r="J3031" s="294"/>
      <c r="K3031" s="291"/>
      <c r="L3031" s="291"/>
      <c r="M3031" s="291"/>
      <c r="N3031" s="291"/>
      <c r="O3031" s="291"/>
      <c r="P3031" s="291"/>
      <c r="Q3031" s="294"/>
      <c r="R3031" s="298" t="s">
        <v>189</v>
      </c>
      <c r="S3031" s="299"/>
    </row>
    <row r="3032" spans="2:24" ht="18.75" customHeight="1">
      <c r="B3032" s="292"/>
      <c r="C3032" s="300" t="s">
        <v>172</v>
      </c>
      <c r="D3032" s="488"/>
      <c r="E3032" s="488"/>
      <c r="F3032" s="488"/>
      <c r="G3032" s="488"/>
      <c r="H3032" s="488"/>
      <c r="I3032" s="488"/>
      <c r="J3032" s="294"/>
      <c r="K3032" s="291"/>
      <c r="L3032" s="291"/>
      <c r="M3032" s="291"/>
      <c r="N3032" s="291"/>
      <c r="O3032" s="291"/>
      <c r="P3032" s="291"/>
      <c r="Q3032" s="294"/>
      <c r="R3032" s="298" t="s">
        <v>191</v>
      </c>
      <c r="S3032" s="299"/>
    </row>
    <row r="3033" spans="2:24" ht="18.75" customHeight="1">
      <c r="B3033" s="292"/>
      <c r="C3033" s="300" t="s">
        <v>193</v>
      </c>
      <c r="D3033" s="493"/>
      <c r="E3033" s="493"/>
      <c r="F3033" s="493"/>
      <c r="G3033" s="493"/>
      <c r="H3033" s="493"/>
      <c r="I3033" s="493"/>
      <c r="J3033" s="294"/>
      <c r="K3033" s="294"/>
      <c r="L3033" s="295"/>
      <c r="M3033" s="294"/>
      <c r="N3033" s="294"/>
      <c r="O3033" s="294"/>
      <c r="P3033" s="296"/>
      <c r="Q3033" s="294"/>
      <c r="R3033" s="298" t="s">
        <v>221</v>
      </c>
      <c r="S3033" s="299"/>
    </row>
    <row r="3034" spans="2:24" ht="12" customHeight="1">
      <c r="B3034" s="292"/>
      <c r="C3034" s="294"/>
      <c r="D3034" s="294"/>
      <c r="E3034" s="294"/>
      <c r="F3034" s="294"/>
      <c r="G3034" s="294"/>
      <c r="H3034" s="294"/>
      <c r="I3034" s="294"/>
      <c r="J3034" s="294"/>
      <c r="K3034" s="294"/>
      <c r="L3034" s="294"/>
      <c r="M3034" s="294"/>
      <c r="N3034" s="294"/>
      <c r="O3034" s="294"/>
      <c r="P3034" s="294"/>
      <c r="Q3034" s="294"/>
      <c r="R3034" s="294"/>
      <c r="S3034" s="294"/>
    </row>
    <row r="3035" spans="2:24" s="308" customFormat="1" ht="18.75" customHeight="1">
      <c r="B3035" s="301"/>
      <c r="C3035" s="302" t="s">
        <v>187</v>
      </c>
      <c r="D3035" s="303"/>
      <c r="E3035" s="303"/>
      <c r="F3035" s="303"/>
      <c r="G3035" s="303"/>
      <c r="H3035" s="303"/>
      <c r="I3035" s="303"/>
      <c r="J3035" s="303"/>
      <c r="K3035" s="303"/>
      <c r="L3035" s="303"/>
      <c r="M3035" s="303"/>
      <c r="N3035" s="303"/>
      <c r="O3035" s="304"/>
      <c r="P3035" s="305" t="s">
        <v>188</v>
      </c>
      <c r="Q3035" s="306"/>
      <c r="R3035" s="494" t="s">
        <v>194</v>
      </c>
      <c r="S3035" s="494"/>
      <c r="T3035" s="307"/>
      <c r="V3035" s="288"/>
      <c r="W3035" s="288"/>
      <c r="X3035" s="288"/>
    </row>
    <row r="3036" spans="2:24" ht="6" customHeight="1">
      <c r="B3036" s="292"/>
      <c r="C3036" s="294"/>
      <c r="D3036" s="294"/>
      <c r="E3036" s="294"/>
      <c r="F3036" s="294"/>
      <c r="G3036" s="294"/>
      <c r="H3036" s="294"/>
      <c r="I3036" s="294"/>
      <c r="J3036" s="294"/>
      <c r="K3036" s="294"/>
      <c r="L3036" s="294"/>
      <c r="M3036" s="294"/>
      <c r="N3036" s="294"/>
      <c r="O3036" s="294"/>
      <c r="P3036" s="294"/>
      <c r="Q3036" s="294"/>
      <c r="R3036" s="294"/>
      <c r="S3036" s="294"/>
    </row>
    <row r="3037" spans="2:24" ht="18.75" customHeight="1">
      <c r="B3037" s="292"/>
      <c r="C3037" s="309" t="s">
        <v>222</v>
      </c>
      <c r="D3037" s="310"/>
      <c r="E3037" s="310"/>
      <c r="F3037" s="310"/>
      <c r="G3037" s="310"/>
      <c r="H3037" s="310"/>
      <c r="I3037" s="310"/>
      <c r="J3037" s="310"/>
      <c r="K3037" s="310"/>
      <c r="L3037" s="310"/>
      <c r="M3037" s="310"/>
      <c r="N3037" s="310"/>
      <c r="O3037" s="311"/>
      <c r="P3037" s="312">
        <f>SUM(D3037:O3037)</f>
        <v>0</v>
      </c>
      <c r="Q3037" s="294"/>
      <c r="R3037" s="488"/>
      <c r="S3037" s="488"/>
    </row>
    <row r="3038" spans="2:24" ht="18.75" customHeight="1">
      <c r="B3038" s="292"/>
      <c r="C3038" s="313" t="s">
        <v>196</v>
      </c>
      <c r="D3038" s="155"/>
      <c r="E3038" s="155"/>
      <c r="F3038" s="155"/>
      <c r="G3038" s="155"/>
      <c r="H3038" s="155"/>
      <c r="I3038" s="155"/>
      <c r="J3038" s="155"/>
      <c r="K3038" s="155"/>
      <c r="L3038" s="155"/>
      <c r="M3038" s="155"/>
      <c r="N3038" s="155"/>
      <c r="O3038" s="156"/>
      <c r="P3038" s="312">
        <f t="shared" ref="P3038:P3047" si="378">SUM(D3038:O3038)</f>
        <v>0</v>
      </c>
      <c r="Q3038" s="294"/>
      <c r="R3038" s="488"/>
      <c r="S3038" s="488"/>
    </row>
    <row r="3039" spans="2:24" ht="18.75" customHeight="1">
      <c r="B3039" s="292"/>
      <c r="C3039" s="314" t="s">
        <v>223</v>
      </c>
      <c r="D3039" s="310"/>
      <c r="E3039" s="310"/>
      <c r="F3039" s="310"/>
      <c r="G3039" s="310"/>
      <c r="H3039" s="310"/>
      <c r="I3039" s="310"/>
      <c r="J3039" s="310"/>
      <c r="K3039" s="310"/>
      <c r="L3039" s="310"/>
      <c r="M3039" s="310"/>
      <c r="N3039" s="310"/>
      <c r="O3039" s="311"/>
      <c r="P3039" s="312">
        <f t="shared" si="378"/>
        <v>0</v>
      </c>
      <c r="Q3039" s="294"/>
      <c r="R3039" s="488"/>
      <c r="S3039" s="488"/>
    </row>
    <row r="3040" spans="2:24" ht="18.75" customHeight="1">
      <c r="B3040" s="292"/>
      <c r="C3040" s="313" t="s">
        <v>206</v>
      </c>
      <c r="D3040" s="315"/>
      <c r="E3040" s="315"/>
      <c r="F3040" s="315"/>
      <c r="G3040" s="315"/>
      <c r="H3040" s="315"/>
      <c r="I3040" s="315"/>
      <c r="J3040" s="315"/>
      <c r="K3040" s="315"/>
      <c r="L3040" s="315"/>
      <c r="M3040" s="315"/>
      <c r="N3040" s="315"/>
      <c r="O3040" s="316"/>
      <c r="P3040" s="312">
        <f t="shared" si="378"/>
        <v>0</v>
      </c>
      <c r="Q3040" s="294"/>
      <c r="R3040" s="488"/>
      <c r="S3040" s="488"/>
    </row>
    <row r="3041" spans="2:20" ht="18.75" customHeight="1">
      <c r="B3041" s="292"/>
      <c r="C3041" s="313" t="s">
        <v>207</v>
      </c>
      <c r="D3041" s="315"/>
      <c r="E3041" s="315"/>
      <c r="F3041" s="315"/>
      <c r="G3041" s="315"/>
      <c r="H3041" s="315"/>
      <c r="I3041" s="315"/>
      <c r="J3041" s="315"/>
      <c r="K3041" s="315"/>
      <c r="L3041" s="315"/>
      <c r="M3041" s="315"/>
      <c r="N3041" s="315"/>
      <c r="O3041" s="316"/>
      <c r="P3041" s="312">
        <f t="shared" si="378"/>
        <v>0</v>
      </c>
      <c r="Q3041" s="294"/>
      <c r="R3041" s="488"/>
      <c r="S3041" s="488"/>
    </row>
    <row r="3042" spans="2:20" ht="18.75" customHeight="1">
      <c r="B3042" s="292"/>
      <c r="C3042" s="313" t="s">
        <v>209</v>
      </c>
      <c r="D3042" s="315"/>
      <c r="E3042" s="315"/>
      <c r="F3042" s="315"/>
      <c r="G3042" s="315"/>
      <c r="H3042" s="315"/>
      <c r="I3042" s="315"/>
      <c r="J3042" s="315"/>
      <c r="K3042" s="315"/>
      <c r="L3042" s="315"/>
      <c r="M3042" s="315"/>
      <c r="N3042" s="315"/>
      <c r="O3042" s="316"/>
      <c r="P3042" s="312">
        <f t="shared" si="378"/>
        <v>0</v>
      </c>
      <c r="Q3042" s="294"/>
      <c r="R3042" s="488"/>
      <c r="S3042" s="488"/>
    </row>
    <row r="3043" spans="2:20" ht="18.75" customHeight="1">
      <c r="B3043" s="292"/>
      <c r="C3043" s="313" t="s">
        <v>210</v>
      </c>
      <c r="D3043" s="315"/>
      <c r="E3043" s="315"/>
      <c r="F3043" s="315"/>
      <c r="G3043" s="315"/>
      <c r="H3043" s="315"/>
      <c r="I3043" s="315"/>
      <c r="J3043" s="315"/>
      <c r="K3043" s="315"/>
      <c r="L3043" s="315"/>
      <c r="M3043" s="315"/>
      <c r="N3043" s="315"/>
      <c r="O3043" s="316"/>
      <c r="P3043" s="312">
        <f t="shared" si="378"/>
        <v>0</v>
      </c>
      <c r="Q3043" s="294"/>
      <c r="R3043" s="488"/>
      <c r="S3043" s="488"/>
    </row>
    <row r="3044" spans="2:20" ht="18.75" customHeight="1">
      <c r="B3044" s="292"/>
      <c r="C3044" s="313" t="s">
        <v>211</v>
      </c>
      <c r="D3044" s="315"/>
      <c r="E3044" s="315"/>
      <c r="F3044" s="315"/>
      <c r="G3044" s="315"/>
      <c r="H3044" s="315"/>
      <c r="I3044" s="315"/>
      <c r="J3044" s="315"/>
      <c r="K3044" s="315"/>
      <c r="L3044" s="315"/>
      <c r="M3044" s="315"/>
      <c r="N3044" s="315"/>
      <c r="O3044" s="316"/>
      <c r="P3044" s="312">
        <f t="shared" si="378"/>
        <v>0</v>
      </c>
      <c r="Q3044" s="294"/>
      <c r="R3044" s="488"/>
      <c r="S3044" s="488"/>
    </row>
    <row r="3045" spans="2:20" ht="18.75" customHeight="1">
      <c r="B3045" s="292"/>
      <c r="C3045" s="313" t="s">
        <v>212</v>
      </c>
      <c r="D3045" s="315"/>
      <c r="E3045" s="315"/>
      <c r="F3045" s="315"/>
      <c r="G3045" s="315"/>
      <c r="H3045" s="315"/>
      <c r="I3045" s="315"/>
      <c r="J3045" s="315"/>
      <c r="K3045" s="315"/>
      <c r="L3045" s="315"/>
      <c r="M3045" s="315"/>
      <c r="N3045" s="315"/>
      <c r="O3045" s="316"/>
      <c r="P3045" s="312">
        <f t="shared" si="378"/>
        <v>0</v>
      </c>
      <c r="Q3045" s="294"/>
      <c r="R3045" s="488"/>
      <c r="S3045" s="488"/>
    </row>
    <row r="3046" spans="2:20" ht="18.75" customHeight="1">
      <c r="B3046" s="292"/>
      <c r="C3046" s="317" t="s">
        <v>224</v>
      </c>
      <c r="D3046" s="318"/>
      <c r="E3046" s="318"/>
      <c r="F3046" s="318"/>
      <c r="G3046" s="318"/>
      <c r="H3046" s="318"/>
      <c r="I3046" s="318"/>
      <c r="J3046" s="318"/>
      <c r="K3046" s="318"/>
      <c r="L3046" s="318"/>
      <c r="M3046" s="318"/>
      <c r="N3046" s="318"/>
      <c r="O3046" s="319"/>
      <c r="P3046" s="320">
        <f t="shared" si="378"/>
        <v>0</v>
      </c>
      <c r="Q3046" s="294"/>
      <c r="R3046" s="489"/>
      <c r="S3046" s="489"/>
    </row>
    <row r="3047" spans="2:20" ht="18.75" customHeight="1">
      <c r="B3047" s="292"/>
      <c r="C3047" s="321" t="s">
        <v>216</v>
      </c>
      <c r="D3047" s="322">
        <f>SUBTOTAL(9,D3037:D3046)</f>
        <v>0</v>
      </c>
      <c r="E3047" s="322">
        <f t="shared" ref="E3047:O3047" si="379">SUBTOTAL(9,E3037:E3046)</f>
        <v>0</v>
      </c>
      <c r="F3047" s="322">
        <f t="shared" si="379"/>
        <v>0</v>
      </c>
      <c r="G3047" s="322">
        <f t="shared" si="379"/>
        <v>0</v>
      </c>
      <c r="H3047" s="322">
        <f t="shared" si="379"/>
        <v>0</v>
      </c>
      <c r="I3047" s="322">
        <f t="shared" si="379"/>
        <v>0</v>
      </c>
      <c r="J3047" s="322">
        <f t="shared" si="379"/>
        <v>0</v>
      </c>
      <c r="K3047" s="322">
        <f t="shared" si="379"/>
        <v>0</v>
      </c>
      <c r="L3047" s="322">
        <f t="shared" si="379"/>
        <v>0</v>
      </c>
      <c r="M3047" s="322">
        <f t="shared" si="379"/>
        <v>0</v>
      </c>
      <c r="N3047" s="322">
        <f t="shared" si="379"/>
        <v>0</v>
      </c>
      <c r="O3047" s="323">
        <f t="shared" si="379"/>
        <v>0</v>
      </c>
      <c r="P3047" s="324">
        <f t="shared" si="378"/>
        <v>0</v>
      </c>
      <c r="Q3047" s="294"/>
      <c r="R3047" s="490"/>
      <c r="S3047" s="490"/>
    </row>
    <row r="3048" spans="2:20" ht="6" customHeight="1">
      <c r="B3048" s="292"/>
      <c r="C3048" s="294"/>
      <c r="D3048" s="294"/>
      <c r="E3048" s="294"/>
      <c r="F3048" s="294"/>
      <c r="G3048" s="294"/>
      <c r="H3048" s="294"/>
      <c r="I3048" s="294"/>
      <c r="J3048" s="294"/>
      <c r="K3048" s="294"/>
      <c r="L3048" s="294"/>
      <c r="M3048" s="294"/>
      <c r="N3048" s="294"/>
      <c r="O3048" s="294"/>
      <c r="P3048" s="294"/>
      <c r="Q3048" s="294"/>
      <c r="R3048" s="325"/>
      <c r="S3048" s="325"/>
    </row>
    <row r="3049" spans="2:20" ht="18.75" customHeight="1">
      <c r="B3049" s="326"/>
      <c r="C3049" s="313" t="s">
        <v>217</v>
      </c>
      <c r="D3049" s="327"/>
      <c r="E3049" s="327"/>
      <c r="F3049" s="327"/>
      <c r="G3049" s="327"/>
      <c r="H3049" s="327"/>
      <c r="I3049" s="327"/>
      <c r="J3049" s="327"/>
      <c r="K3049" s="327"/>
      <c r="L3049" s="327"/>
      <c r="M3049" s="327"/>
      <c r="N3049" s="327"/>
      <c r="O3049" s="328"/>
      <c r="P3049" s="329">
        <f t="shared" ref="P3049:P3050" si="380">SUM(D3049:O3049)</f>
        <v>0</v>
      </c>
      <c r="Q3049" s="294"/>
      <c r="R3049" s="488"/>
      <c r="S3049" s="488"/>
    </row>
    <row r="3050" spans="2:20" ht="18.75" customHeight="1">
      <c r="B3050" s="326"/>
      <c r="C3050" s="313" t="s">
        <v>218</v>
      </c>
      <c r="D3050" s="327"/>
      <c r="E3050" s="327"/>
      <c r="F3050" s="327"/>
      <c r="G3050" s="327"/>
      <c r="H3050" s="327"/>
      <c r="I3050" s="327"/>
      <c r="J3050" s="327"/>
      <c r="K3050" s="327"/>
      <c r="L3050" s="327"/>
      <c r="M3050" s="327"/>
      <c r="N3050" s="330"/>
      <c r="O3050" s="331"/>
      <c r="P3050" s="332">
        <f t="shared" si="380"/>
        <v>0</v>
      </c>
      <c r="Q3050" s="294"/>
      <c r="R3050" s="489"/>
      <c r="S3050" s="489"/>
    </row>
    <row r="3051" spans="2:20" s="308" customFormat="1" ht="18.75" customHeight="1">
      <c r="B3051" s="301"/>
      <c r="C3051" s="333"/>
      <c r="D3051" s="334"/>
      <c r="E3051" s="334"/>
      <c r="F3051" s="334"/>
      <c r="G3051" s="334"/>
      <c r="H3051" s="334"/>
      <c r="I3051" s="334"/>
      <c r="J3051" s="334"/>
      <c r="K3051" s="334"/>
      <c r="L3051" s="334"/>
      <c r="M3051" s="334"/>
      <c r="N3051" s="491" t="s">
        <v>219</v>
      </c>
      <c r="O3051" s="491"/>
      <c r="P3051" s="335">
        <f>ROUND(IF(P3049*P3050=0,0,P3047/P3049*P3050),2)</f>
        <v>0</v>
      </c>
      <c r="Q3051" s="306"/>
      <c r="R3051" s="492"/>
      <c r="S3051" s="492"/>
      <c r="T3051" s="307"/>
    </row>
    <row r="3052" spans="2:20" ht="30" customHeight="1">
      <c r="C3052" s="294"/>
      <c r="D3052" s="294"/>
      <c r="E3052" s="294"/>
      <c r="F3052" s="294"/>
      <c r="G3052" s="294"/>
      <c r="H3052" s="294"/>
      <c r="I3052" s="294"/>
      <c r="J3052" s="294"/>
      <c r="K3052" s="294"/>
      <c r="L3052" s="294"/>
      <c r="M3052" s="294"/>
      <c r="N3052" s="294"/>
      <c r="O3052" s="294"/>
      <c r="P3052" s="294"/>
      <c r="Q3052" s="294"/>
      <c r="R3052" s="294"/>
      <c r="S3052" s="294"/>
    </row>
    <row r="3053" spans="2:20" ht="18.75" customHeight="1">
      <c r="B3053" s="292"/>
      <c r="C3053" s="293" t="s">
        <v>183</v>
      </c>
      <c r="D3053" s="495"/>
      <c r="E3053" s="495"/>
      <c r="F3053" s="495"/>
      <c r="G3053" s="495"/>
      <c r="H3053" s="495"/>
      <c r="I3053" s="495"/>
      <c r="J3053" s="294"/>
      <c r="K3053" s="294"/>
      <c r="L3053" s="295"/>
      <c r="M3053" s="294"/>
      <c r="N3053" s="294"/>
      <c r="O3053" s="294"/>
      <c r="P3053" s="296"/>
      <c r="Q3053" s="294"/>
      <c r="R3053" s="296"/>
      <c r="S3053" s="296"/>
    </row>
    <row r="3054" spans="2:20" ht="18.75" customHeight="1">
      <c r="B3054" s="292"/>
      <c r="C3054" s="297" t="s">
        <v>184</v>
      </c>
      <c r="D3054" s="488"/>
      <c r="E3054" s="488"/>
      <c r="F3054" s="488"/>
      <c r="G3054" s="488"/>
      <c r="H3054" s="488"/>
      <c r="I3054" s="488"/>
      <c r="J3054" s="294"/>
      <c r="K3054" s="291"/>
      <c r="L3054" s="291"/>
      <c r="M3054" s="291"/>
      <c r="N3054" s="291"/>
      <c r="O3054" s="291"/>
      <c r="P3054" s="291"/>
      <c r="Q3054" s="294"/>
      <c r="R3054" s="496" t="s">
        <v>185</v>
      </c>
      <c r="S3054" s="496"/>
    </row>
    <row r="3055" spans="2:20" ht="18.75" customHeight="1">
      <c r="B3055" s="292"/>
      <c r="C3055" s="297" t="s">
        <v>8</v>
      </c>
      <c r="D3055" s="488"/>
      <c r="E3055" s="488"/>
      <c r="F3055" s="488"/>
      <c r="G3055" s="488"/>
      <c r="H3055" s="488"/>
      <c r="I3055" s="488"/>
      <c r="J3055" s="294"/>
      <c r="K3055" s="291"/>
      <c r="L3055" s="291"/>
      <c r="M3055" s="291"/>
      <c r="N3055" s="291"/>
      <c r="O3055" s="291"/>
      <c r="P3055" s="291"/>
      <c r="Q3055" s="294"/>
      <c r="R3055" s="298" t="s">
        <v>189</v>
      </c>
      <c r="S3055" s="299"/>
    </row>
    <row r="3056" spans="2:20" ht="18.75" customHeight="1">
      <c r="B3056" s="292"/>
      <c r="C3056" s="300" t="s">
        <v>172</v>
      </c>
      <c r="D3056" s="488"/>
      <c r="E3056" s="488"/>
      <c r="F3056" s="488"/>
      <c r="G3056" s="488"/>
      <c r="H3056" s="488"/>
      <c r="I3056" s="488"/>
      <c r="J3056" s="294"/>
      <c r="K3056" s="291"/>
      <c r="L3056" s="291"/>
      <c r="M3056" s="291"/>
      <c r="N3056" s="291"/>
      <c r="O3056" s="291"/>
      <c r="P3056" s="291"/>
      <c r="Q3056" s="294"/>
      <c r="R3056" s="298" t="s">
        <v>191</v>
      </c>
      <c r="S3056" s="299"/>
    </row>
    <row r="3057" spans="2:24" ht="18.75" customHeight="1">
      <c r="B3057" s="292"/>
      <c r="C3057" s="300" t="s">
        <v>193</v>
      </c>
      <c r="D3057" s="493"/>
      <c r="E3057" s="493"/>
      <c r="F3057" s="493"/>
      <c r="G3057" s="493"/>
      <c r="H3057" s="493"/>
      <c r="I3057" s="493"/>
      <c r="J3057" s="294"/>
      <c r="K3057" s="294"/>
      <c r="L3057" s="295"/>
      <c r="M3057" s="294"/>
      <c r="N3057" s="294"/>
      <c r="O3057" s="294"/>
      <c r="P3057" s="296"/>
      <c r="Q3057" s="294"/>
      <c r="R3057" s="298" t="s">
        <v>221</v>
      </c>
      <c r="S3057" s="299"/>
    </row>
    <row r="3058" spans="2:24" ht="12" customHeight="1">
      <c r="B3058" s="292"/>
      <c r="C3058" s="294"/>
      <c r="D3058" s="294"/>
      <c r="E3058" s="294"/>
      <c r="F3058" s="294"/>
      <c r="G3058" s="294"/>
      <c r="H3058" s="294"/>
      <c r="I3058" s="294"/>
      <c r="J3058" s="294"/>
      <c r="K3058" s="294"/>
      <c r="L3058" s="294"/>
      <c r="M3058" s="294"/>
      <c r="N3058" s="294"/>
      <c r="O3058" s="294"/>
      <c r="P3058" s="294"/>
      <c r="Q3058" s="294"/>
      <c r="R3058" s="294"/>
      <c r="S3058" s="294"/>
    </row>
    <row r="3059" spans="2:24" s="308" customFormat="1" ht="18.75" customHeight="1">
      <c r="B3059" s="301"/>
      <c r="C3059" s="302" t="s">
        <v>187</v>
      </c>
      <c r="D3059" s="303"/>
      <c r="E3059" s="303"/>
      <c r="F3059" s="303"/>
      <c r="G3059" s="303"/>
      <c r="H3059" s="303"/>
      <c r="I3059" s="303"/>
      <c r="J3059" s="303"/>
      <c r="K3059" s="303"/>
      <c r="L3059" s="303"/>
      <c r="M3059" s="303"/>
      <c r="N3059" s="303"/>
      <c r="O3059" s="304"/>
      <c r="P3059" s="305" t="s">
        <v>188</v>
      </c>
      <c r="Q3059" s="306"/>
      <c r="R3059" s="494" t="s">
        <v>194</v>
      </c>
      <c r="S3059" s="494"/>
      <c r="T3059" s="307"/>
      <c r="V3059" s="288"/>
      <c r="W3059" s="288"/>
      <c r="X3059" s="288"/>
    </row>
    <row r="3060" spans="2:24" ht="6" customHeight="1">
      <c r="B3060" s="292"/>
      <c r="C3060" s="294"/>
      <c r="D3060" s="294"/>
      <c r="E3060" s="294"/>
      <c r="F3060" s="294"/>
      <c r="G3060" s="294"/>
      <c r="H3060" s="294"/>
      <c r="I3060" s="294"/>
      <c r="J3060" s="294"/>
      <c r="K3060" s="294"/>
      <c r="L3060" s="294"/>
      <c r="M3060" s="294"/>
      <c r="N3060" s="294"/>
      <c r="O3060" s="294"/>
      <c r="P3060" s="294"/>
      <c r="Q3060" s="294"/>
      <c r="R3060" s="294"/>
      <c r="S3060" s="294"/>
    </row>
    <row r="3061" spans="2:24" ht="18.75" customHeight="1">
      <c r="B3061" s="292"/>
      <c r="C3061" s="309" t="s">
        <v>222</v>
      </c>
      <c r="D3061" s="310"/>
      <c r="E3061" s="310"/>
      <c r="F3061" s="310"/>
      <c r="G3061" s="310"/>
      <c r="H3061" s="310"/>
      <c r="I3061" s="310"/>
      <c r="J3061" s="310"/>
      <c r="K3061" s="310"/>
      <c r="L3061" s="310"/>
      <c r="M3061" s="310"/>
      <c r="N3061" s="310"/>
      <c r="O3061" s="311"/>
      <c r="P3061" s="312">
        <f>SUM(D3061:O3061)</f>
        <v>0</v>
      </c>
      <c r="Q3061" s="294"/>
      <c r="R3061" s="488"/>
      <c r="S3061" s="488"/>
    </row>
    <row r="3062" spans="2:24" ht="18.75" customHeight="1">
      <c r="B3062" s="292"/>
      <c r="C3062" s="313" t="s">
        <v>196</v>
      </c>
      <c r="D3062" s="155"/>
      <c r="E3062" s="155"/>
      <c r="F3062" s="155"/>
      <c r="G3062" s="155"/>
      <c r="H3062" s="155"/>
      <c r="I3062" s="155"/>
      <c r="J3062" s="155"/>
      <c r="K3062" s="155"/>
      <c r="L3062" s="155"/>
      <c r="M3062" s="155"/>
      <c r="N3062" s="155"/>
      <c r="O3062" s="156"/>
      <c r="P3062" s="312">
        <f t="shared" ref="P3062:P3071" si="381">SUM(D3062:O3062)</f>
        <v>0</v>
      </c>
      <c r="Q3062" s="294"/>
      <c r="R3062" s="488"/>
      <c r="S3062" s="488"/>
    </row>
    <row r="3063" spans="2:24" ht="18.75" customHeight="1">
      <c r="B3063" s="292"/>
      <c r="C3063" s="314" t="s">
        <v>223</v>
      </c>
      <c r="D3063" s="310"/>
      <c r="E3063" s="310"/>
      <c r="F3063" s="310"/>
      <c r="G3063" s="310"/>
      <c r="H3063" s="310"/>
      <c r="I3063" s="310"/>
      <c r="J3063" s="310"/>
      <c r="K3063" s="310"/>
      <c r="L3063" s="310"/>
      <c r="M3063" s="310"/>
      <c r="N3063" s="310"/>
      <c r="O3063" s="311"/>
      <c r="P3063" s="312">
        <f t="shared" si="381"/>
        <v>0</v>
      </c>
      <c r="Q3063" s="294"/>
      <c r="R3063" s="488"/>
      <c r="S3063" s="488"/>
    </row>
    <row r="3064" spans="2:24" ht="18.75" customHeight="1">
      <c r="B3064" s="292"/>
      <c r="C3064" s="313" t="s">
        <v>206</v>
      </c>
      <c r="D3064" s="315"/>
      <c r="E3064" s="315"/>
      <c r="F3064" s="315"/>
      <c r="G3064" s="315"/>
      <c r="H3064" s="315"/>
      <c r="I3064" s="315"/>
      <c r="J3064" s="315"/>
      <c r="K3064" s="315"/>
      <c r="L3064" s="315"/>
      <c r="M3064" s="315"/>
      <c r="N3064" s="315"/>
      <c r="O3064" s="316"/>
      <c r="P3064" s="312">
        <f t="shared" si="381"/>
        <v>0</v>
      </c>
      <c r="Q3064" s="294"/>
      <c r="R3064" s="488"/>
      <c r="S3064" s="488"/>
    </row>
    <row r="3065" spans="2:24" ht="18.75" customHeight="1">
      <c r="B3065" s="292"/>
      <c r="C3065" s="313" t="s">
        <v>207</v>
      </c>
      <c r="D3065" s="315"/>
      <c r="E3065" s="315"/>
      <c r="F3065" s="315"/>
      <c r="G3065" s="315"/>
      <c r="H3065" s="315"/>
      <c r="I3065" s="315"/>
      <c r="J3065" s="315"/>
      <c r="K3065" s="315"/>
      <c r="L3065" s="315"/>
      <c r="M3065" s="315"/>
      <c r="N3065" s="315"/>
      <c r="O3065" s="316"/>
      <c r="P3065" s="312">
        <f t="shared" si="381"/>
        <v>0</v>
      </c>
      <c r="Q3065" s="294"/>
      <c r="R3065" s="488"/>
      <c r="S3065" s="488"/>
    </row>
    <row r="3066" spans="2:24" ht="18.75" customHeight="1">
      <c r="B3066" s="292"/>
      <c r="C3066" s="313" t="s">
        <v>209</v>
      </c>
      <c r="D3066" s="315"/>
      <c r="E3066" s="315"/>
      <c r="F3066" s="315"/>
      <c r="G3066" s="315"/>
      <c r="H3066" s="315"/>
      <c r="I3066" s="315"/>
      <c r="J3066" s="315"/>
      <c r="K3066" s="315"/>
      <c r="L3066" s="315"/>
      <c r="M3066" s="315"/>
      <c r="N3066" s="315"/>
      <c r="O3066" s="316"/>
      <c r="P3066" s="312">
        <f t="shared" si="381"/>
        <v>0</v>
      </c>
      <c r="Q3066" s="294"/>
      <c r="R3066" s="488"/>
      <c r="S3066" s="488"/>
    </row>
    <row r="3067" spans="2:24" ht="18.75" customHeight="1">
      <c r="B3067" s="292"/>
      <c r="C3067" s="313" t="s">
        <v>210</v>
      </c>
      <c r="D3067" s="315"/>
      <c r="E3067" s="315"/>
      <c r="F3067" s="315"/>
      <c r="G3067" s="315"/>
      <c r="H3067" s="315"/>
      <c r="I3067" s="315"/>
      <c r="J3067" s="315"/>
      <c r="K3067" s="315"/>
      <c r="L3067" s="315"/>
      <c r="M3067" s="315"/>
      <c r="N3067" s="315"/>
      <c r="O3067" s="316"/>
      <c r="P3067" s="312">
        <f t="shared" si="381"/>
        <v>0</v>
      </c>
      <c r="Q3067" s="294"/>
      <c r="R3067" s="488"/>
      <c r="S3067" s="488"/>
    </row>
    <row r="3068" spans="2:24" ht="18.75" customHeight="1">
      <c r="B3068" s="292"/>
      <c r="C3068" s="313" t="s">
        <v>211</v>
      </c>
      <c r="D3068" s="315"/>
      <c r="E3068" s="315"/>
      <c r="F3068" s="315"/>
      <c r="G3068" s="315"/>
      <c r="H3068" s="315"/>
      <c r="I3068" s="315"/>
      <c r="J3068" s="315"/>
      <c r="K3068" s="315"/>
      <c r="L3068" s="315"/>
      <c r="M3068" s="315"/>
      <c r="N3068" s="315"/>
      <c r="O3068" s="316"/>
      <c r="P3068" s="312">
        <f t="shared" si="381"/>
        <v>0</v>
      </c>
      <c r="Q3068" s="294"/>
      <c r="R3068" s="488"/>
      <c r="S3068" s="488"/>
    </row>
    <row r="3069" spans="2:24" ht="18.75" customHeight="1">
      <c r="B3069" s="292"/>
      <c r="C3069" s="313" t="s">
        <v>212</v>
      </c>
      <c r="D3069" s="315"/>
      <c r="E3069" s="315"/>
      <c r="F3069" s="315"/>
      <c r="G3069" s="315"/>
      <c r="H3069" s="315"/>
      <c r="I3069" s="315"/>
      <c r="J3069" s="315"/>
      <c r="K3069" s="315"/>
      <c r="L3069" s="315"/>
      <c r="M3069" s="315"/>
      <c r="N3069" s="315"/>
      <c r="O3069" s="316"/>
      <c r="P3069" s="312">
        <f t="shared" si="381"/>
        <v>0</v>
      </c>
      <c r="Q3069" s="294"/>
      <c r="R3069" s="488"/>
      <c r="S3069" s="488"/>
    </row>
    <row r="3070" spans="2:24" ht="18.75" customHeight="1">
      <c r="B3070" s="292"/>
      <c r="C3070" s="317" t="s">
        <v>224</v>
      </c>
      <c r="D3070" s="318"/>
      <c r="E3070" s="318"/>
      <c r="F3070" s="318"/>
      <c r="G3070" s="318"/>
      <c r="H3070" s="318"/>
      <c r="I3070" s="318"/>
      <c r="J3070" s="318"/>
      <c r="K3070" s="318"/>
      <c r="L3070" s="318"/>
      <c r="M3070" s="318"/>
      <c r="N3070" s="318"/>
      <c r="O3070" s="319"/>
      <c r="P3070" s="320">
        <f t="shared" si="381"/>
        <v>0</v>
      </c>
      <c r="Q3070" s="294"/>
      <c r="R3070" s="489"/>
      <c r="S3070" s="489"/>
    </row>
    <row r="3071" spans="2:24" ht="18.75" customHeight="1">
      <c r="B3071" s="292"/>
      <c r="C3071" s="321" t="s">
        <v>216</v>
      </c>
      <c r="D3071" s="322">
        <f>SUBTOTAL(9,D3061:D3070)</f>
        <v>0</v>
      </c>
      <c r="E3071" s="322">
        <f t="shared" ref="E3071:O3071" si="382">SUBTOTAL(9,E3061:E3070)</f>
        <v>0</v>
      </c>
      <c r="F3071" s="322">
        <f t="shared" si="382"/>
        <v>0</v>
      </c>
      <c r="G3071" s="322">
        <f t="shared" si="382"/>
        <v>0</v>
      </c>
      <c r="H3071" s="322">
        <f t="shared" si="382"/>
        <v>0</v>
      </c>
      <c r="I3071" s="322">
        <f t="shared" si="382"/>
        <v>0</v>
      </c>
      <c r="J3071" s="322">
        <f t="shared" si="382"/>
        <v>0</v>
      </c>
      <c r="K3071" s="322">
        <f t="shared" si="382"/>
        <v>0</v>
      </c>
      <c r="L3071" s="322">
        <f t="shared" si="382"/>
        <v>0</v>
      </c>
      <c r="M3071" s="322">
        <f t="shared" si="382"/>
        <v>0</v>
      </c>
      <c r="N3071" s="322">
        <f t="shared" si="382"/>
        <v>0</v>
      </c>
      <c r="O3071" s="323">
        <f t="shared" si="382"/>
        <v>0</v>
      </c>
      <c r="P3071" s="324">
        <f t="shared" si="381"/>
        <v>0</v>
      </c>
      <c r="Q3071" s="294"/>
      <c r="R3071" s="490"/>
      <c r="S3071" s="490"/>
    </row>
    <row r="3072" spans="2:24" ht="6" customHeight="1">
      <c r="B3072" s="292"/>
      <c r="C3072" s="294"/>
      <c r="D3072" s="294"/>
      <c r="E3072" s="294"/>
      <c r="F3072" s="294"/>
      <c r="G3072" s="294"/>
      <c r="H3072" s="294"/>
      <c r="I3072" s="294"/>
      <c r="J3072" s="294"/>
      <c r="K3072" s="294"/>
      <c r="L3072" s="294"/>
      <c r="M3072" s="294"/>
      <c r="N3072" s="294"/>
      <c r="O3072" s="294"/>
      <c r="P3072" s="294"/>
      <c r="Q3072" s="294"/>
      <c r="R3072" s="325"/>
      <c r="S3072" s="325"/>
    </row>
    <row r="3073" spans="2:24" ht="18.75" customHeight="1">
      <c r="B3073" s="326"/>
      <c r="C3073" s="313" t="s">
        <v>217</v>
      </c>
      <c r="D3073" s="327"/>
      <c r="E3073" s="327"/>
      <c r="F3073" s="327"/>
      <c r="G3073" s="327"/>
      <c r="H3073" s="327"/>
      <c r="I3073" s="327"/>
      <c r="J3073" s="327"/>
      <c r="K3073" s="327"/>
      <c r="L3073" s="327"/>
      <c r="M3073" s="327"/>
      <c r="N3073" s="327"/>
      <c r="O3073" s="328"/>
      <c r="P3073" s="329">
        <f t="shared" ref="P3073:P3074" si="383">SUM(D3073:O3073)</f>
        <v>0</v>
      </c>
      <c r="Q3073" s="294"/>
      <c r="R3073" s="488"/>
      <c r="S3073" s="488"/>
    </row>
    <row r="3074" spans="2:24" ht="18.75" customHeight="1">
      <c r="B3074" s="326"/>
      <c r="C3074" s="313" t="s">
        <v>218</v>
      </c>
      <c r="D3074" s="327"/>
      <c r="E3074" s="327"/>
      <c r="F3074" s="327"/>
      <c r="G3074" s="327"/>
      <c r="H3074" s="327"/>
      <c r="I3074" s="327"/>
      <c r="J3074" s="327"/>
      <c r="K3074" s="327"/>
      <c r="L3074" s="327"/>
      <c r="M3074" s="327"/>
      <c r="N3074" s="330"/>
      <c r="O3074" s="331"/>
      <c r="P3074" s="332">
        <f t="shared" si="383"/>
        <v>0</v>
      </c>
      <c r="Q3074" s="294"/>
      <c r="R3074" s="489"/>
      <c r="S3074" s="489"/>
    </row>
    <row r="3075" spans="2:24" s="308" customFormat="1" ht="18.75" customHeight="1">
      <c r="B3075" s="301"/>
      <c r="C3075" s="333"/>
      <c r="D3075" s="334"/>
      <c r="E3075" s="334"/>
      <c r="F3075" s="334"/>
      <c r="G3075" s="334"/>
      <c r="H3075" s="334"/>
      <c r="I3075" s="334"/>
      <c r="J3075" s="334"/>
      <c r="K3075" s="334"/>
      <c r="L3075" s="334"/>
      <c r="M3075" s="334"/>
      <c r="N3075" s="491" t="s">
        <v>219</v>
      </c>
      <c r="O3075" s="491"/>
      <c r="P3075" s="335">
        <f>ROUND(IF(P3073*P3074=0,0,P3071/P3073*P3074),2)</f>
        <v>0</v>
      </c>
      <c r="Q3075" s="306"/>
      <c r="R3075" s="492"/>
      <c r="S3075" s="492"/>
      <c r="T3075" s="307"/>
    </row>
    <row r="3076" spans="2:24" ht="30" customHeight="1">
      <c r="C3076" s="294"/>
      <c r="D3076" s="294"/>
      <c r="E3076" s="294"/>
      <c r="F3076" s="294"/>
      <c r="G3076" s="294"/>
      <c r="H3076" s="294"/>
      <c r="I3076" s="294"/>
      <c r="J3076" s="294"/>
      <c r="K3076" s="294"/>
      <c r="L3076" s="294"/>
      <c r="M3076" s="294"/>
      <c r="N3076" s="294"/>
      <c r="O3076" s="294"/>
      <c r="P3076" s="294"/>
      <c r="Q3076" s="294"/>
      <c r="R3076" s="294"/>
      <c r="S3076" s="294"/>
    </row>
    <row r="3077" spans="2:24" ht="18.75" customHeight="1">
      <c r="B3077" s="292"/>
      <c r="C3077" s="293" t="s">
        <v>183</v>
      </c>
      <c r="D3077" s="495"/>
      <c r="E3077" s="495"/>
      <c r="F3077" s="495"/>
      <c r="G3077" s="495"/>
      <c r="H3077" s="495"/>
      <c r="I3077" s="495"/>
      <c r="J3077" s="294"/>
      <c r="K3077" s="294"/>
      <c r="L3077" s="295"/>
      <c r="M3077" s="294"/>
      <c r="N3077" s="294"/>
      <c r="O3077" s="294"/>
      <c r="P3077" s="296"/>
      <c r="Q3077" s="294"/>
      <c r="R3077" s="296"/>
      <c r="S3077" s="296"/>
    </row>
    <row r="3078" spans="2:24" ht="18.75" customHeight="1">
      <c r="B3078" s="292"/>
      <c r="C3078" s="297" t="s">
        <v>184</v>
      </c>
      <c r="D3078" s="488"/>
      <c r="E3078" s="488"/>
      <c r="F3078" s="488"/>
      <c r="G3078" s="488"/>
      <c r="H3078" s="488"/>
      <c r="I3078" s="488"/>
      <c r="J3078" s="294"/>
      <c r="K3078" s="291"/>
      <c r="L3078" s="291"/>
      <c r="M3078" s="291"/>
      <c r="N3078" s="291"/>
      <c r="O3078" s="291"/>
      <c r="P3078" s="291"/>
      <c r="Q3078" s="294"/>
      <c r="R3078" s="496" t="s">
        <v>185</v>
      </c>
      <c r="S3078" s="496"/>
    </row>
    <row r="3079" spans="2:24" ht="18.75" customHeight="1">
      <c r="B3079" s="292"/>
      <c r="C3079" s="297" t="s">
        <v>8</v>
      </c>
      <c r="D3079" s="488"/>
      <c r="E3079" s="488"/>
      <c r="F3079" s="488"/>
      <c r="G3079" s="488"/>
      <c r="H3079" s="488"/>
      <c r="I3079" s="488"/>
      <c r="J3079" s="294"/>
      <c r="K3079" s="291"/>
      <c r="L3079" s="291"/>
      <c r="M3079" s="291"/>
      <c r="N3079" s="291"/>
      <c r="O3079" s="291"/>
      <c r="P3079" s="291"/>
      <c r="Q3079" s="294"/>
      <c r="R3079" s="298" t="s">
        <v>189</v>
      </c>
      <c r="S3079" s="299"/>
    </row>
    <row r="3080" spans="2:24" ht="18.75" customHeight="1">
      <c r="B3080" s="292"/>
      <c r="C3080" s="300" t="s">
        <v>172</v>
      </c>
      <c r="D3080" s="488"/>
      <c r="E3080" s="488"/>
      <c r="F3080" s="488"/>
      <c r="G3080" s="488"/>
      <c r="H3080" s="488"/>
      <c r="I3080" s="488"/>
      <c r="J3080" s="294"/>
      <c r="K3080" s="291"/>
      <c r="L3080" s="291"/>
      <c r="M3080" s="291"/>
      <c r="N3080" s="291"/>
      <c r="O3080" s="291"/>
      <c r="P3080" s="291"/>
      <c r="Q3080" s="294"/>
      <c r="R3080" s="298" t="s">
        <v>191</v>
      </c>
      <c r="S3080" s="299"/>
    </row>
    <row r="3081" spans="2:24" ht="18.75" customHeight="1">
      <c r="B3081" s="292"/>
      <c r="C3081" s="300" t="s">
        <v>193</v>
      </c>
      <c r="D3081" s="493"/>
      <c r="E3081" s="493"/>
      <c r="F3081" s="493"/>
      <c r="G3081" s="493"/>
      <c r="H3081" s="493"/>
      <c r="I3081" s="493"/>
      <c r="J3081" s="294"/>
      <c r="K3081" s="294"/>
      <c r="L3081" s="295"/>
      <c r="M3081" s="294"/>
      <c r="N3081" s="294"/>
      <c r="O3081" s="294"/>
      <c r="P3081" s="296"/>
      <c r="Q3081" s="294"/>
      <c r="R3081" s="298" t="s">
        <v>221</v>
      </c>
      <c r="S3081" s="299"/>
    </row>
    <row r="3082" spans="2:24" ht="12" customHeight="1">
      <c r="B3082" s="292"/>
      <c r="C3082" s="294"/>
      <c r="D3082" s="294"/>
      <c r="E3082" s="294"/>
      <c r="F3082" s="294"/>
      <c r="G3082" s="294"/>
      <c r="H3082" s="294"/>
      <c r="I3082" s="294"/>
      <c r="J3082" s="294"/>
      <c r="K3082" s="294"/>
      <c r="L3082" s="294"/>
      <c r="M3082" s="294"/>
      <c r="N3082" s="294"/>
      <c r="O3082" s="294"/>
      <c r="P3082" s="294"/>
      <c r="Q3082" s="294"/>
      <c r="R3082" s="294"/>
      <c r="S3082" s="294"/>
    </row>
    <row r="3083" spans="2:24" s="308" customFormat="1" ht="18.75" customHeight="1">
      <c r="B3083" s="301"/>
      <c r="C3083" s="302" t="s">
        <v>187</v>
      </c>
      <c r="D3083" s="303"/>
      <c r="E3083" s="303"/>
      <c r="F3083" s="303"/>
      <c r="G3083" s="303"/>
      <c r="H3083" s="303"/>
      <c r="I3083" s="303"/>
      <c r="J3083" s="303"/>
      <c r="K3083" s="303"/>
      <c r="L3083" s="303"/>
      <c r="M3083" s="303"/>
      <c r="N3083" s="303"/>
      <c r="O3083" s="304"/>
      <c r="P3083" s="305" t="s">
        <v>188</v>
      </c>
      <c r="Q3083" s="306"/>
      <c r="R3083" s="494" t="s">
        <v>194</v>
      </c>
      <c r="S3083" s="494"/>
      <c r="T3083" s="307"/>
      <c r="V3083" s="288"/>
      <c r="W3083" s="288"/>
      <c r="X3083" s="288"/>
    </row>
    <row r="3084" spans="2:24" ht="6" customHeight="1">
      <c r="B3084" s="292"/>
      <c r="C3084" s="294"/>
      <c r="D3084" s="294"/>
      <c r="E3084" s="294"/>
      <c r="F3084" s="294"/>
      <c r="G3084" s="294"/>
      <c r="H3084" s="294"/>
      <c r="I3084" s="294"/>
      <c r="J3084" s="294"/>
      <c r="K3084" s="294"/>
      <c r="L3084" s="294"/>
      <c r="M3084" s="294"/>
      <c r="N3084" s="294"/>
      <c r="O3084" s="294"/>
      <c r="P3084" s="294"/>
      <c r="Q3084" s="294"/>
      <c r="R3084" s="294"/>
      <c r="S3084" s="294"/>
    </row>
    <row r="3085" spans="2:24" ht="18.75" customHeight="1">
      <c r="B3085" s="292"/>
      <c r="C3085" s="309" t="s">
        <v>222</v>
      </c>
      <c r="D3085" s="310"/>
      <c r="E3085" s="310"/>
      <c r="F3085" s="310"/>
      <c r="G3085" s="310"/>
      <c r="H3085" s="310"/>
      <c r="I3085" s="310"/>
      <c r="J3085" s="310"/>
      <c r="K3085" s="310"/>
      <c r="L3085" s="310"/>
      <c r="M3085" s="310"/>
      <c r="N3085" s="310"/>
      <c r="O3085" s="311"/>
      <c r="P3085" s="312">
        <f>SUM(D3085:O3085)</f>
        <v>0</v>
      </c>
      <c r="Q3085" s="294"/>
      <c r="R3085" s="488"/>
      <c r="S3085" s="488"/>
    </row>
    <row r="3086" spans="2:24" ht="18.75" customHeight="1">
      <c r="B3086" s="292"/>
      <c r="C3086" s="313" t="s">
        <v>196</v>
      </c>
      <c r="D3086" s="155"/>
      <c r="E3086" s="155"/>
      <c r="F3086" s="155"/>
      <c r="G3086" s="155"/>
      <c r="H3086" s="155"/>
      <c r="I3086" s="155"/>
      <c r="J3086" s="155"/>
      <c r="K3086" s="155"/>
      <c r="L3086" s="155"/>
      <c r="M3086" s="155"/>
      <c r="N3086" s="155"/>
      <c r="O3086" s="156"/>
      <c r="P3086" s="312">
        <f t="shared" ref="P3086:P3095" si="384">SUM(D3086:O3086)</f>
        <v>0</v>
      </c>
      <c r="Q3086" s="294"/>
      <c r="R3086" s="488"/>
      <c r="S3086" s="488"/>
    </row>
    <row r="3087" spans="2:24" ht="18.75" customHeight="1">
      <c r="B3087" s="292"/>
      <c r="C3087" s="314" t="s">
        <v>223</v>
      </c>
      <c r="D3087" s="310"/>
      <c r="E3087" s="310"/>
      <c r="F3087" s="310"/>
      <c r="G3087" s="310"/>
      <c r="H3087" s="310"/>
      <c r="I3087" s="310"/>
      <c r="J3087" s="310"/>
      <c r="K3087" s="310"/>
      <c r="L3087" s="310"/>
      <c r="M3087" s="310"/>
      <c r="N3087" s="310"/>
      <c r="O3087" s="311"/>
      <c r="P3087" s="312">
        <f t="shared" si="384"/>
        <v>0</v>
      </c>
      <c r="Q3087" s="294"/>
      <c r="R3087" s="488"/>
      <c r="S3087" s="488"/>
    </row>
    <row r="3088" spans="2:24" ht="18.75" customHeight="1">
      <c r="B3088" s="292"/>
      <c r="C3088" s="313" t="s">
        <v>206</v>
      </c>
      <c r="D3088" s="315"/>
      <c r="E3088" s="315"/>
      <c r="F3088" s="315"/>
      <c r="G3088" s="315"/>
      <c r="H3088" s="315"/>
      <c r="I3088" s="315"/>
      <c r="J3088" s="315"/>
      <c r="K3088" s="315"/>
      <c r="L3088" s="315"/>
      <c r="M3088" s="315"/>
      <c r="N3088" s="315"/>
      <c r="O3088" s="316"/>
      <c r="P3088" s="312">
        <f t="shared" si="384"/>
        <v>0</v>
      </c>
      <c r="Q3088" s="294"/>
      <c r="R3088" s="488"/>
      <c r="S3088" s="488"/>
    </row>
    <row r="3089" spans="2:20" ht="18.75" customHeight="1">
      <c r="B3089" s="292"/>
      <c r="C3089" s="313" t="s">
        <v>207</v>
      </c>
      <c r="D3089" s="315"/>
      <c r="E3089" s="315"/>
      <c r="F3089" s="315"/>
      <c r="G3089" s="315"/>
      <c r="H3089" s="315"/>
      <c r="I3089" s="315"/>
      <c r="J3089" s="315"/>
      <c r="K3089" s="315"/>
      <c r="L3089" s="315"/>
      <c r="M3089" s="315"/>
      <c r="N3089" s="315"/>
      <c r="O3089" s="316"/>
      <c r="P3089" s="312">
        <f t="shared" si="384"/>
        <v>0</v>
      </c>
      <c r="Q3089" s="294"/>
      <c r="R3089" s="488"/>
      <c r="S3089" s="488"/>
    </row>
    <row r="3090" spans="2:20" ht="18.75" customHeight="1">
      <c r="B3090" s="292"/>
      <c r="C3090" s="313" t="s">
        <v>209</v>
      </c>
      <c r="D3090" s="315"/>
      <c r="E3090" s="315"/>
      <c r="F3090" s="315"/>
      <c r="G3090" s="315"/>
      <c r="H3090" s="315"/>
      <c r="I3090" s="315"/>
      <c r="J3090" s="315"/>
      <c r="K3090" s="315"/>
      <c r="L3090" s="315"/>
      <c r="M3090" s="315"/>
      <c r="N3090" s="315"/>
      <c r="O3090" s="316"/>
      <c r="P3090" s="312">
        <f t="shared" si="384"/>
        <v>0</v>
      </c>
      <c r="Q3090" s="294"/>
      <c r="R3090" s="488"/>
      <c r="S3090" s="488"/>
    </row>
    <row r="3091" spans="2:20" ht="18.75" customHeight="1">
      <c r="B3091" s="292"/>
      <c r="C3091" s="313" t="s">
        <v>210</v>
      </c>
      <c r="D3091" s="315"/>
      <c r="E3091" s="315"/>
      <c r="F3091" s="315"/>
      <c r="G3091" s="315"/>
      <c r="H3091" s="315"/>
      <c r="I3091" s="315"/>
      <c r="J3091" s="315"/>
      <c r="K3091" s="315"/>
      <c r="L3091" s="315"/>
      <c r="M3091" s="315"/>
      <c r="N3091" s="315"/>
      <c r="O3091" s="316"/>
      <c r="P3091" s="312">
        <f t="shared" si="384"/>
        <v>0</v>
      </c>
      <c r="Q3091" s="294"/>
      <c r="R3091" s="488"/>
      <c r="S3091" s="488"/>
    </row>
    <row r="3092" spans="2:20" ht="18.75" customHeight="1">
      <c r="B3092" s="292"/>
      <c r="C3092" s="313" t="s">
        <v>211</v>
      </c>
      <c r="D3092" s="315"/>
      <c r="E3092" s="315"/>
      <c r="F3092" s="315"/>
      <c r="G3092" s="315"/>
      <c r="H3092" s="315"/>
      <c r="I3092" s="315"/>
      <c r="J3092" s="315"/>
      <c r="K3092" s="315"/>
      <c r="L3092" s="315"/>
      <c r="M3092" s="315"/>
      <c r="N3092" s="315"/>
      <c r="O3092" s="316"/>
      <c r="P3092" s="312">
        <f t="shared" si="384"/>
        <v>0</v>
      </c>
      <c r="Q3092" s="294"/>
      <c r="R3092" s="488"/>
      <c r="S3092" s="488"/>
    </row>
    <row r="3093" spans="2:20" ht="18.75" customHeight="1">
      <c r="B3093" s="292"/>
      <c r="C3093" s="313" t="s">
        <v>212</v>
      </c>
      <c r="D3093" s="315"/>
      <c r="E3093" s="315"/>
      <c r="F3093" s="315"/>
      <c r="G3093" s="315"/>
      <c r="H3093" s="315"/>
      <c r="I3093" s="315"/>
      <c r="J3093" s="315"/>
      <c r="K3093" s="315"/>
      <c r="L3093" s="315"/>
      <c r="M3093" s="315"/>
      <c r="N3093" s="315"/>
      <c r="O3093" s="316"/>
      <c r="P3093" s="312">
        <f t="shared" si="384"/>
        <v>0</v>
      </c>
      <c r="Q3093" s="294"/>
      <c r="R3093" s="488"/>
      <c r="S3093" s="488"/>
    </row>
    <row r="3094" spans="2:20" ht="18.75" customHeight="1">
      <c r="B3094" s="292"/>
      <c r="C3094" s="317" t="s">
        <v>224</v>
      </c>
      <c r="D3094" s="318"/>
      <c r="E3094" s="318"/>
      <c r="F3094" s="318"/>
      <c r="G3094" s="318"/>
      <c r="H3094" s="318"/>
      <c r="I3094" s="318"/>
      <c r="J3094" s="318"/>
      <c r="K3094" s="318"/>
      <c r="L3094" s="318"/>
      <c r="M3094" s="318"/>
      <c r="N3094" s="318"/>
      <c r="O3094" s="319"/>
      <c r="P3094" s="320">
        <f t="shared" si="384"/>
        <v>0</v>
      </c>
      <c r="Q3094" s="294"/>
      <c r="R3094" s="489"/>
      <c r="S3094" s="489"/>
    </row>
    <row r="3095" spans="2:20" ht="18.75" customHeight="1">
      <c r="B3095" s="292"/>
      <c r="C3095" s="321" t="s">
        <v>216</v>
      </c>
      <c r="D3095" s="322">
        <f>SUBTOTAL(9,D3085:D3094)</f>
        <v>0</v>
      </c>
      <c r="E3095" s="322">
        <f t="shared" ref="E3095:O3095" si="385">SUBTOTAL(9,E3085:E3094)</f>
        <v>0</v>
      </c>
      <c r="F3095" s="322">
        <f t="shared" si="385"/>
        <v>0</v>
      </c>
      <c r="G3095" s="322">
        <f t="shared" si="385"/>
        <v>0</v>
      </c>
      <c r="H3095" s="322">
        <f t="shared" si="385"/>
        <v>0</v>
      </c>
      <c r="I3095" s="322">
        <f t="shared" si="385"/>
        <v>0</v>
      </c>
      <c r="J3095" s="322">
        <f t="shared" si="385"/>
        <v>0</v>
      </c>
      <c r="K3095" s="322">
        <f t="shared" si="385"/>
        <v>0</v>
      </c>
      <c r="L3095" s="322">
        <f t="shared" si="385"/>
        <v>0</v>
      </c>
      <c r="M3095" s="322">
        <f t="shared" si="385"/>
        <v>0</v>
      </c>
      <c r="N3095" s="322">
        <f t="shared" si="385"/>
        <v>0</v>
      </c>
      <c r="O3095" s="323">
        <f t="shared" si="385"/>
        <v>0</v>
      </c>
      <c r="P3095" s="324">
        <f t="shared" si="384"/>
        <v>0</v>
      </c>
      <c r="Q3095" s="294"/>
      <c r="R3095" s="490"/>
      <c r="S3095" s="490"/>
    </row>
    <row r="3096" spans="2:20" ht="6" customHeight="1">
      <c r="B3096" s="292"/>
      <c r="C3096" s="294"/>
      <c r="D3096" s="294"/>
      <c r="E3096" s="294"/>
      <c r="F3096" s="294"/>
      <c r="G3096" s="294"/>
      <c r="H3096" s="294"/>
      <c r="I3096" s="294"/>
      <c r="J3096" s="294"/>
      <c r="K3096" s="294"/>
      <c r="L3096" s="294"/>
      <c r="M3096" s="294"/>
      <c r="N3096" s="294"/>
      <c r="O3096" s="294"/>
      <c r="P3096" s="294"/>
      <c r="Q3096" s="294"/>
      <c r="R3096" s="325"/>
      <c r="S3096" s="325"/>
    </row>
    <row r="3097" spans="2:20" ht="18.75" customHeight="1">
      <c r="B3097" s="326"/>
      <c r="C3097" s="313" t="s">
        <v>217</v>
      </c>
      <c r="D3097" s="327"/>
      <c r="E3097" s="327"/>
      <c r="F3097" s="327"/>
      <c r="G3097" s="327"/>
      <c r="H3097" s="327"/>
      <c r="I3097" s="327"/>
      <c r="J3097" s="327"/>
      <c r="K3097" s="327"/>
      <c r="L3097" s="327"/>
      <c r="M3097" s="327"/>
      <c r="N3097" s="327"/>
      <c r="O3097" s="328"/>
      <c r="P3097" s="329">
        <f t="shared" ref="P3097:P3098" si="386">SUM(D3097:O3097)</f>
        <v>0</v>
      </c>
      <c r="Q3097" s="294"/>
      <c r="R3097" s="488"/>
      <c r="S3097" s="488"/>
    </row>
    <row r="3098" spans="2:20" ht="18.75" customHeight="1">
      <c r="B3098" s="326"/>
      <c r="C3098" s="313" t="s">
        <v>218</v>
      </c>
      <c r="D3098" s="327"/>
      <c r="E3098" s="327"/>
      <c r="F3098" s="327"/>
      <c r="G3098" s="327"/>
      <c r="H3098" s="327"/>
      <c r="I3098" s="327"/>
      <c r="J3098" s="327"/>
      <c r="K3098" s="327"/>
      <c r="L3098" s="327"/>
      <c r="M3098" s="327"/>
      <c r="N3098" s="330"/>
      <c r="O3098" s="331"/>
      <c r="P3098" s="332">
        <f t="shared" si="386"/>
        <v>0</v>
      </c>
      <c r="Q3098" s="294"/>
      <c r="R3098" s="489"/>
      <c r="S3098" s="489"/>
    </row>
    <row r="3099" spans="2:20" s="308" customFormat="1" ht="18.75" customHeight="1">
      <c r="B3099" s="301"/>
      <c r="C3099" s="333"/>
      <c r="D3099" s="334"/>
      <c r="E3099" s="334"/>
      <c r="F3099" s="334"/>
      <c r="G3099" s="334"/>
      <c r="H3099" s="334"/>
      <c r="I3099" s="334"/>
      <c r="J3099" s="334"/>
      <c r="K3099" s="334"/>
      <c r="L3099" s="334"/>
      <c r="M3099" s="334"/>
      <c r="N3099" s="491" t="s">
        <v>219</v>
      </c>
      <c r="O3099" s="491"/>
      <c r="P3099" s="335">
        <f>ROUND(IF(P3097*P3098=0,0,P3095/P3097*P3098),2)</f>
        <v>0</v>
      </c>
      <c r="Q3099" s="306"/>
      <c r="R3099" s="492"/>
      <c r="S3099" s="492"/>
      <c r="T3099" s="307"/>
    </row>
    <row r="3100" spans="2:20" ht="30" customHeight="1">
      <c r="C3100" s="294"/>
      <c r="D3100" s="294"/>
      <c r="E3100" s="294"/>
      <c r="F3100" s="294"/>
      <c r="G3100" s="294"/>
      <c r="H3100" s="294"/>
      <c r="I3100" s="294"/>
      <c r="J3100" s="294"/>
      <c r="K3100" s="294"/>
      <c r="L3100" s="294"/>
      <c r="M3100" s="294"/>
      <c r="N3100" s="294"/>
      <c r="O3100" s="294"/>
      <c r="P3100" s="294"/>
      <c r="Q3100" s="294"/>
      <c r="R3100" s="294"/>
      <c r="S3100" s="294"/>
    </row>
    <row r="3101" spans="2:20" ht="18.75" customHeight="1">
      <c r="B3101" s="292"/>
      <c r="C3101" s="293" t="s">
        <v>183</v>
      </c>
      <c r="D3101" s="495"/>
      <c r="E3101" s="495"/>
      <c r="F3101" s="495"/>
      <c r="G3101" s="495"/>
      <c r="H3101" s="495"/>
      <c r="I3101" s="495"/>
      <c r="J3101" s="294"/>
      <c r="K3101" s="294"/>
      <c r="L3101" s="295"/>
      <c r="M3101" s="294"/>
      <c r="N3101" s="294"/>
      <c r="O3101" s="294"/>
      <c r="P3101" s="296"/>
      <c r="Q3101" s="294"/>
      <c r="R3101" s="296"/>
      <c r="S3101" s="296"/>
    </row>
    <row r="3102" spans="2:20" ht="18.75" customHeight="1">
      <c r="B3102" s="292"/>
      <c r="C3102" s="297" t="s">
        <v>184</v>
      </c>
      <c r="D3102" s="488"/>
      <c r="E3102" s="488"/>
      <c r="F3102" s="488"/>
      <c r="G3102" s="488"/>
      <c r="H3102" s="488"/>
      <c r="I3102" s="488"/>
      <c r="J3102" s="294"/>
      <c r="K3102" s="291"/>
      <c r="L3102" s="291"/>
      <c r="M3102" s="291"/>
      <c r="N3102" s="291"/>
      <c r="O3102" s="291"/>
      <c r="P3102" s="291"/>
      <c r="Q3102" s="294"/>
      <c r="R3102" s="496" t="s">
        <v>185</v>
      </c>
      <c r="S3102" s="496"/>
    </row>
    <row r="3103" spans="2:20" ht="18.75" customHeight="1">
      <c r="B3103" s="292"/>
      <c r="C3103" s="297" t="s">
        <v>8</v>
      </c>
      <c r="D3103" s="488"/>
      <c r="E3103" s="488"/>
      <c r="F3103" s="488"/>
      <c r="G3103" s="488"/>
      <c r="H3103" s="488"/>
      <c r="I3103" s="488"/>
      <c r="J3103" s="294"/>
      <c r="K3103" s="291"/>
      <c r="L3103" s="291"/>
      <c r="M3103" s="291"/>
      <c r="N3103" s="291"/>
      <c r="O3103" s="291"/>
      <c r="P3103" s="291"/>
      <c r="Q3103" s="294"/>
      <c r="R3103" s="298" t="s">
        <v>189</v>
      </c>
      <c r="S3103" s="299"/>
    </row>
    <row r="3104" spans="2:20" ht="18.75" customHeight="1">
      <c r="B3104" s="292"/>
      <c r="C3104" s="300" t="s">
        <v>172</v>
      </c>
      <c r="D3104" s="488"/>
      <c r="E3104" s="488"/>
      <c r="F3104" s="488"/>
      <c r="G3104" s="488"/>
      <c r="H3104" s="488"/>
      <c r="I3104" s="488"/>
      <c r="J3104" s="294"/>
      <c r="K3104" s="291"/>
      <c r="L3104" s="291"/>
      <c r="M3104" s="291"/>
      <c r="N3104" s="291"/>
      <c r="O3104" s="291"/>
      <c r="P3104" s="291"/>
      <c r="Q3104" s="294"/>
      <c r="R3104" s="298" t="s">
        <v>191</v>
      </c>
      <c r="S3104" s="299"/>
    </row>
    <row r="3105" spans="2:24" ht="18.75" customHeight="1">
      <c r="B3105" s="292"/>
      <c r="C3105" s="300" t="s">
        <v>193</v>
      </c>
      <c r="D3105" s="493"/>
      <c r="E3105" s="493"/>
      <c r="F3105" s="493"/>
      <c r="G3105" s="493"/>
      <c r="H3105" s="493"/>
      <c r="I3105" s="493"/>
      <c r="J3105" s="294"/>
      <c r="K3105" s="294"/>
      <c r="L3105" s="295"/>
      <c r="M3105" s="294"/>
      <c r="N3105" s="294"/>
      <c r="O3105" s="294"/>
      <c r="P3105" s="296"/>
      <c r="Q3105" s="294"/>
      <c r="R3105" s="298" t="s">
        <v>221</v>
      </c>
      <c r="S3105" s="299"/>
    </row>
    <row r="3106" spans="2:24" ht="12" customHeight="1">
      <c r="B3106" s="292"/>
      <c r="C3106" s="294"/>
      <c r="D3106" s="294"/>
      <c r="E3106" s="294"/>
      <c r="F3106" s="294"/>
      <c r="G3106" s="294"/>
      <c r="H3106" s="294"/>
      <c r="I3106" s="294"/>
      <c r="J3106" s="294"/>
      <c r="K3106" s="294"/>
      <c r="L3106" s="294"/>
      <c r="M3106" s="294"/>
      <c r="N3106" s="294"/>
      <c r="O3106" s="294"/>
      <c r="P3106" s="294"/>
      <c r="Q3106" s="294"/>
      <c r="R3106" s="294"/>
      <c r="S3106" s="294"/>
    </row>
    <row r="3107" spans="2:24" s="308" customFormat="1" ht="18.75" customHeight="1">
      <c r="B3107" s="301"/>
      <c r="C3107" s="302" t="s">
        <v>187</v>
      </c>
      <c r="D3107" s="303"/>
      <c r="E3107" s="303"/>
      <c r="F3107" s="303"/>
      <c r="G3107" s="303"/>
      <c r="H3107" s="303"/>
      <c r="I3107" s="303"/>
      <c r="J3107" s="303"/>
      <c r="K3107" s="303"/>
      <c r="L3107" s="303"/>
      <c r="M3107" s="303"/>
      <c r="N3107" s="303"/>
      <c r="O3107" s="304"/>
      <c r="P3107" s="305" t="s">
        <v>188</v>
      </c>
      <c r="Q3107" s="306"/>
      <c r="R3107" s="494" t="s">
        <v>194</v>
      </c>
      <c r="S3107" s="494"/>
      <c r="T3107" s="307"/>
      <c r="V3107" s="288"/>
      <c r="W3107" s="288"/>
      <c r="X3107" s="288"/>
    </row>
    <row r="3108" spans="2:24" ht="6" customHeight="1">
      <c r="B3108" s="292"/>
      <c r="C3108" s="294"/>
      <c r="D3108" s="294"/>
      <c r="E3108" s="294"/>
      <c r="F3108" s="294"/>
      <c r="G3108" s="294"/>
      <c r="H3108" s="294"/>
      <c r="I3108" s="294"/>
      <c r="J3108" s="294"/>
      <c r="K3108" s="294"/>
      <c r="L3108" s="294"/>
      <c r="M3108" s="294"/>
      <c r="N3108" s="294"/>
      <c r="O3108" s="294"/>
      <c r="P3108" s="294"/>
      <c r="Q3108" s="294"/>
      <c r="R3108" s="294"/>
      <c r="S3108" s="294"/>
    </row>
    <row r="3109" spans="2:24" ht="18.75" customHeight="1">
      <c r="B3109" s="292"/>
      <c r="C3109" s="309" t="s">
        <v>222</v>
      </c>
      <c r="D3109" s="310"/>
      <c r="E3109" s="310"/>
      <c r="F3109" s="310"/>
      <c r="G3109" s="310"/>
      <c r="H3109" s="310"/>
      <c r="I3109" s="310"/>
      <c r="J3109" s="310"/>
      <c r="K3109" s="310"/>
      <c r="L3109" s="310"/>
      <c r="M3109" s="310"/>
      <c r="N3109" s="310"/>
      <c r="O3109" s="311"/>
      <c r="P3109" s="312">
        <f>SUM(D3109:O3109)</f>
        <v>0</v>
      </c>
      <c r="Q3109" s="294"/>
      <c r="R3109" s="488"/>
      <c r="S3109" s="488"/>
    </row>
    <row r="3110" spans="2:24" ht="18.75" customHeight="1">
      <c r="B3110" s="292"/>
      <c r="C3110" s="313" t="s">
        <v>196</v>
      </c>
      <c r="D3110" s="155"/>
      <c r="E3110" s="155"/>
      <c r="F3110" s="155"/>
      <c r="G3110" s="155"/>
      <c r="H3110" s="155"/>
      <c r="I3110" s="155"/>
      <c r="J3110" s="155"/>
      <c r="K3110" s="155"/>
      <c r="L3110" s="155"/>
      <c r="M3110" s="155"/>
      <c r="N3110" s="155"/>
      <c r="O3110" s="156"/>
      <c r="P3110" s="312">
        <f t="shared" ref="P3110:P3119" si="387">SUM(D3110:O3110)</f>
        <v>0</v>
      </c>
      <c r="Q3110" s="294"/>
      <c r="R3110" s="488"/>
      <c r="S3110" s="488"/>
    </row>
    <row r="3111" spans="2:24" ht="18.75" customHeight="1">
      <c r="B3111" s="292"/>
      <c r="C3111" s="314" t="s">
        <v>223</v>
      </c>
      <c r="D3111" s="310"/>
      <c r="E3111" s="310"/>
      <c r="F3111" s="310"/>
      <c r="G3111" s="310"/>
      <c r="H3111" s="310"/>
      <c r="I3111" s="310"/>
      <c r="J3111" s="310"/>
      <c r="K3111" s="310"/>
      <c r="L3111" s="310"/>
      <c r="M3111" s="310"/>
      <c r="N3111" s="310"/>
      <c r="O3111" s="311"/>
      <c r="P3111" s="312">
        <f t="shared" si="387"/>
        <v>0</v>
      </c>
      <c r="Q3111" s="294"/>
      <c r="R3111" s="488"/>
      <c r="S3111" s="488"/>
    </row>
    <row r="3112" spans="2:24" ht="18.75" customHeight="1">
      <c r="B3112" s="292"/>
      <c r="C3112" s="313" t="s">
        <v>206</v>
      </c>
      <c r="D3112" s="315"/>
      <c r="E3112" s="315"/>
      <c r="F3112" s="315"/>
      <c r="G3112" s="315"/>
      <c r="H3112" s="315"/>
      <c r="I3112" s="315"/>
      <c r="J3112" s="315"/>
      <c r="K3112" s="315"/>
      <c r="L3112" s="315"/>
      <c r="M3112" s="315"/>
      <c r="N3112" s="315"/>
      <c r="O3112" s="316"/>
      <c r="P3112" s="312">
        <f t="shared" si="387"/>
        <v>0</v>
      </c>
      <c r="Q3112" s="294"/>
      <c r="R3112" s="488"/>
      <c r="S3112" s="488"/>
    </row>
    <row r="3113" spans="2:24" ht="18.75" customHeight="1">
      <c r="B3113" s="292"/>
      <c r="C3113" s="313" t="s">
        <v>207</v>
      </c>
      <c r="D3113" s="315"/>
      <c r="E3113" s="315"/>
      <c r="F3113" s="315"/>
      <c r="G3113" s="315"/>
      <c r="H3113" s="315"/>
      <c r="I3113" s="315"/>
      <c r="J3113" s="315"/>
      <c r="K3113" s="315"/>
      <c r="L3113" s="315"/>
      <c r="M3113" s="315"/>
      <c r="N3113" s="315"/>
      <c r="O3113" s="316"/>
      <c r="P3113" s="312">
        <f t="shared" si="387"/>
        <v>0</v>
      </c>
      <c r="Q3113" s="294"/>
      <c r="R3113" s="488"/>
      <c r="S3113" s="488"/>
    </row>
    <row r="3114" spans="2:24" ht="18.75" customHeight="1">
      <c r="B3114" s="292"/>
      <c r="C3114" s="313" t="s">
        <v>209</v>
      </c>
      <c r="D3114" s="315"/>
      <c r="E3114" s="315"/>
      <c r="F3114" s="315"/>
      <c r="G3114" s="315"/>
      <c r="H3114" s="315"/>
      <c r="I3114" s="315"/>
      <c r="J3114" s="315"/>
      <c r="K3114" s="315"/>
      <c r="L3114" s="315"/>
      <c r="M3114" s="315"/>
      <c r="N3114" s="315"/>
      <c r="O3114" s="316"/>
      <c r="P3114" s="312">
        <f t="shared" si="387"/>
        <v>0</v>
      </c>
      <c r="Q3114" s="294"/>
      <c r="R3114" s="488"/>
      <c r="S3114" s="488"/>
    </row>
    <row r="3115" spans="2:24" ht="18.75" customHeight="1">
      <c r="B3115" s="292"/>
      <c r="C3115" s="313" t="s">
        <v>210</v>
      </c>
      <c r="D3115" s="315"/>
      <c r="E3115" s="315"/>
      <c r="F3115" s="315"/>
      <c r="G3115" s="315"/>
      <c r="H3115" s="315"/>
      <c r="I3115" s="315"/>
      <c r="J3115" s="315"/>
      <c r="K3115" s="315"/>
      <c r="L3115" s="315"/>
      <c r="M3115" s="315"/>
      <c r="N3115" s="315"/>
      <c r="O3115" s="316"/>
      <c r="P3115" s="312">
        <f t="shared" si="387"/>
        <v>0</v>
      </c>
      <c r="Q3115" s="294"/>
      <c r="R3115" s="488"/>
      <c r="S3115" s="488"/>
    </row>
    <row r="3116" spans="2:24" ht="18.75" customHeight="1">
      <c r="B3116" s="292"/>
      <c r="C3116" s="313" t="s">
        <v>211</v>
      </c>
      <c r="D3116" s="315"/>
      <c r="E3116" s="315"/>
      <c r="F3116" s="315"/>
      <c r="G3116" s="315"/>
      <c r="H3116" s="315"/>
      <c r="I3116" s="315"/>
      <c r="J3116" s="315"/>
      <c r="K3116" s="315"/>
      <c r="L3116" s="315"/>
      <c r="M3116" s="315"/>
      <c r="N3116" s="315"/>
      <c r="O3116" s="316"/>
      <c r="P3116" s="312">
        <f t="shared" si="387"/>
        <v>0</v>
      </c>
      <c r="Q3116" s="294"/>
      <c r="R3116" s="488"/>
      <c r="S3116" s="488"/>
    </row>
    <row r="3117" spans="2:24" ht="18.75" customHeight="1">
      <c r="B3117" s="292"/>
      <c r="C3117" s="313" t="s">
        <v>212</v>
      </c>
      <c r="D3117" s="315"/>
      <c r="E3117" s="315"/>
      <c r="F3117" s="315"/>
      <c r="G3117" s="315"/>
      <c r="H3117" s="315"/>
      <c r="I3117" s="315"/>
      <c r="J3117" s="315"/>
      <c r="K3117" s="315"/>
      <c r="L3117" s="315"/>
      <c r="M3117" s="315"/>
      <c r="N3117" s="315"/>
      <c r="O3117" s="316"/>
      <c r="P3117" s="312">
        <f t="shared" si="387"/>
        <v>0</v>
      </c>
      <c r="Q3117" s="294"/>
      <c r="R3117" s="488"/>
      <c r="S3117" s="488"/>
    </row>
    <row r="3118" spans="2:24" ht="18.75" customHeight="1">
      <c r="B3118" s="292"/>
      <c r="C3118" s="317" t="s">
        <v>224</v>
      </c>
      <c r="D3118" s="318"/>
      <c r="E3118" s="318"/>
      <c r="F3118" s="318"/>
      <c r="G3118" s="318"/>
      <c r="H3118" s="318"/>
      <c r="I3118" s="318"/>
      <c r="J3118" s="318"/>
      <c r="K3118" s="318"/>
      <c r="L3118" s="318"/>
      <c r="M3118" s="318"/>
      <c r="N3118" s="318"/>
      <c r="O3118" s="319"/>
      <c r="P3118" s="320">
        <f t="shared" si="387"/>
        <v>0</v>
      </c>
      <c r="Q3118" s="294"/>
      <c r="R3118" s="489"/>
      <c r="S3118" s="489"/>
    </row>
    <row r="3119" spans="2:24" ht="18.75" customHeight="1">
      <c r="B3119" s="292"/>
      <c r="C3119" s="321" t="s">
        <v>216</v>
      </c>
      <c r="D3119" s="322">
        <f>SUBTOTAL(9,D3109:D3118)</f>
        <v>0</v>
      </c>
      <c r="E3119" s="322">
        <f t="shared" ref="E3119:O3119" si="388">SUBTOTAL(9,E3109:E3118)</f>
        <v>0</v>
      </c>
      <c r="F3119" s="322">
        <f t="shared" si="388"/>
        <v>0</v>
      </c>
      <c r="G3119" s="322">
        <f t="shared" si="388"/>
        <v>0</v>
      </c>
      <c r="H3119" s="322">
        <f t="shared" si="388"/>
        <v>0</v>
      </c>
      <c r="I3119" s="322">
        <f t="shared" si="388"/>
        <v>0</v>
      </c>
      <c r="J3119" s="322">
        <f t="shared" si="388"/>
        <v>0</v>
      </c>
      <c r="K3119" s="322">
        <f t="shared" si="388"/>
        <v>0</v>
      </c>
      <c r="L3119" s="322">
        <f t="shared" si="388"/>
        <v>0</v>
      </c>
      <c r="M3119" s="322">
        <f t="shared" si="388"/>
        <v>0</v>
      </c>
      <c r="N3119" s="322">
        <f t="shared" si="388"/>
        <v>0</v>
      </c>
      <c r="O3119" s="323">
        <f t="shared" si="388"/>
        <v>0</v>
      </c>
      <c r="P3119" s="324">
        <f t="shared" si="387"/>
        <v>0</v>
      </c>
      <c r="Q3119" s="294"/>
      <c r="R3119" s="490"/>
      <c r="S3119" s="490"/>
    </row>
    <row r="3120" spans="2:24" ht="6" customHeight="1">
      <c r="B3120" s="292"/>
      <c r="C3120" s="294"/>
      <c r="D3120" s="294"/>
      <c r="E3120" s="294"/>
      <c r="F3120" s="294"/>
      <c r="G3120" s="294"/>
      <c r="H3120" s="294"/>
      <c r="I3120" s="294"/>
      <c r="J3120" s="294"/>
      <c r="K3120" s="294"/>
      <c r="L3120" s="294"/>
      <c r="M3120" s="294"/>
      <c r="N3120" s="294"/>
      <c r="O3120" s="294"/>
      <c r="P3120" s="294"/>
      <c r="Q3120" s="294"/>
      <c r="R3120" s="325"/>
      <c r="S3120" s="325"/>
    </row>
    <row r="3121" spans="2:24" ht="18.75" customHeight="1">
      <c r="B3121" s="326"/>
      <c r="C3121" s="313" t="s">
        <v>217</v>
      </c>
      <c r="D3121" s="327"/>
      <c r="E3121" s="327"/>
      <c r="F3121" s="327"/>
      <c r="G3121" s="327"/>
      <c r="H3121" s="327"/>
      <c r="I3121" s="327"/>
      <c r="J3121" s="327"/>
      <c r="K3121" s="327"/>
      <c r="L3121" s="327"/>
      <c r="M3121" s="327"/>
      <c r="N3121" s="327"/>
      <c r="O3121" s="328"/>
      <c r="P3121" s="329">
        <f t="shared" ref="P3121:P3122" si="389">SUM(D3121:O3121)</f>
        <v>0</v>
      </c>
      <c r="Q3121" s="294"/>
      <c r="R3121" s="488"/>
      <c r="S3121" s="488"/>
    </row>
    <row r="3122" spans="2:24" ht="18.75" customHeight="1">
      <c r="B3122" s="326"/>
      <c r="C3122" s="313" t="s">
        <v>218</v>
      </c>
      <c r="D3122" s="327"/>
      <c r="E3122" s="327"/>
      <c r="F3122" s="327"/>
      <c r="G3122" s="327"/>
      <c r="H3122" s="327"/>
      <c r="I3122" s="327"/>
      <c r="J3122" s="327"/>
      <c r="K3122" s="327"/>
      <c r="L3122" s="327"/>
      <c r="M3122" s="327"/>
      <c r="N3122" s="330"/>
      <c r="O3122" s="331"/>
      <c r="P3122" s="332">
        <f t="shared" si="389"/>
        <v>0</v>
      </c>
      <c r="Q3122" s="294"/>
      <c r="R3122" s="489"/>
      <c r="S3122" s="489"/>
    </row>
    <row r="3123" spans="2:24" s="308" customFormat="1" ht="18.75" customHeight="1">
      <c r="B3123" s="301"/>
      <c r="C3123" s="333"/>
      <c r="D3123" s="334"/>
      <c r="E3123" s="334"/>
      <c r="F3123" s="334"/>
      <c r="G3123" s="334"/>
      <c r="H3123" s="334"/>
      <c r="I3123" s="334"/>
      <c r="J3123" s="334"/>
      <c r="K3123" s="334"/>
      <c r="L3123" s="334"/>
      <c r="M3123" s="334"/>
      <c r="N3123" s="491" t="s">
        <v>219</v>
      </c>
      <c r="O3123" s="491"/>
      <c r="P3123" s="335">
        <f>ROUND(IF(P3121*P3122=0,0,P3119/P3121*P3122),2)</f>
        <v>0</v>
      </c>
      <c r="Q3123" s="306"/>
      <c r="R3123" s="492"/>
      <c r="S3123" s="492"/>
      <c r="T3123" s="307"/>
    </row>
    <row r="3124" spans="2:24" ht="30" customHeight="1">
      <c r="C3124" s="294"/>
      <c r="D3124" s="294"/>
      <c r="E3124" s="294"/>
      <c r="F3124" s="294"/>
      <c r="G3124" s="294"/>
      <c r="H3124" s="294"/>
      <c r="I3124" s="294"/>
      <c r="J3124" s="294"/>
      <c r="K3124" s="294"/>
      <c r="L3124" s="294"/>
      <c r="M3124" s="294"/>
      <c r="N3124" s="294"/>
      <c r="O3124" s="294"/>
      <c r="P3124" s="294"/>
      <c r="Q3124" s="294"/>
      <c r="R3124" s="294"/>
      <c r="S3124" s="294"/>
    </row>
    <row r="3125" spans="2:24" ht="18.75" customHeight="1">
      <c r="B3125" s="292"/>
      <c r="C3125" s="293" t="s">
        <v>183</v>
      </c>
      <c r="D3125" s="495"/>
      <c r="E3125" s="495"/>
      <c r="F3125" s="495"/>
      <c r="G3125" s="495"/>
      <c r="H3125" s="495"/>
      <c r="I3125" s="495"/>
      <c r="J3125" s="294"/>
      <c r="K3125" s="294"/>
      <c r="L3125" s="295"/>
      <c r="M3125" s="294"/>
      <c r="N3125" s="294"/>
      <c r="O3125" s="294"/>
      <c r="P3125" s="296"/>
      <c r="Q3125" s="294"/>
      <c r="R3125" s="296"/>
      <c r="S3125" s="296"/>
    </row>
    <row r="3126" spans="2:24" ht="18.75" customHeight="1">
      <c r="B3126" s="292"/>
      <c r="C3126" s="297" t="s">
        <v>184</v>
      </c>
      <c r="D3126" s="488"/>
      <c r="E3126" s="488"/>
      <c r="F3126" s="488"/>
      <c r="G3126" s="488"/>
      <c r="H3126" s="488"/>
      <c r="I3126" s="488"/>
      <c r="J3126" s="294"/>
      <c r="K3126" s="291"/>
      <c r="L3126" s="291"/>
      <c r="M3126" s="291"/>
      <c r="N3126" s="291"/>
      <c r="O3126" s="291"/>
      <c r="P3126" s="291"/>
      <c r="Q3126" s="294"/>
      <c r="R3126" s="496" t="s">
        <v>185</v>
      </c>
      <c r="S3126" s="496"/>
    </row>
    <row r="3127" spans="2:24" ht="18.75" customHeight="1">
      <c r="B3127" s="292"/>
      <c r="C3127" s="297" t="s">
        <v>8</v>
      </c>
      <c r="D3127" s="488"/>
      <c r="E3127" s="488"/>
      <c r="F3127" s="488"/>
      <c r="G3127" s="488"/>
      <c r="H3127" s="488"/>
      <c r="I3127" s="488"/>
      <c r="J3127" s="294"/>
      <c r="K3127" s="291"/>
      <c r="L3127" s="291"/>
      <c r="M3127" s="291"/>
      <c r="N3127" s="291"/>
      <c r="O3127" s="291"/>
      <c r="P3127" s="291"/>
      <c r="Q3127" s="294"/>
      <c r="R3127" s="298" t="s">
        <v>189</v>
      </c>
      <c r="S3127" s="299"/>
    </row>
    <row r="3128" spans="2:24" ht="18.75" customHeight="1">
      <c r="B3128" s="292"/>
      <c r="C3128" s="300" t="s">
        <v>172</v>
      </c>
      <c r="D3128" s="488"/>
      <c r="E3128" s="488"/>
      <c r="F3128" s="488"/>
      <c r="G3128" s="488"/>
      <c r="H3128" s="488"/>
      <c r="I3128" s="488"/>
      <c r="J3128" s="294"/>
      <c r="K3128" s="291"/>
      <c r="L3128" s="291"/>
      <c r="M3128" s="291"/>
      <c r="N3128" s="291"/>
      <c r="O3128" s="291"/>
      <c r="P3128" s="291"/>
      <c r="Q3128" s="294"/>
      <c r="R3128" s="298" t="s">
        <v>191</v>
      </c>
      <c r="S3128" s="299"/>
    </row>
    <row r="3129" spans="2:24" ht="18.75" customHeight="1">
      <c r="B3129" s="292"/>
      <c r="C3129" s="300" t="s">
        <v>193</v>
      </c>
      <c r="D3129" s="493"/>
      <c r="E3129" s="493"/>
      <c r="F3129" s="493"/>
      <c r="G3129" s="493"/>
      <c r="H3129" s="493"/>
      <c r="I3129" s="493"/>
      <c r="J3129" s="294"/>
      <c r="K3129" s="294"/>
      <c r="L3129" s="295"/>
      <c r="M3129" s="294"/>
      <c r="N3129" s="294"/>
      <c r="O3129" s="294"/>
      <c r="P3129" s="296"/>
      <c r="Q3129" s="294"/>
      <c r="R3129" s="298" t="s">
        <v>221</v>
      </c>
      <c r="S3129" s="299"/>
    </row>
    <row r="3130" spans="2:24" ht="12" customHeight="1">
      <c r="B3130" s="292"/>
      <c r="C3130" s="294"/>
      <c r="D3130" s="294"/>
      <c r="E3130" s="294"/>
      <c r="F3130" s="294"/>
      <c r="G3130" s="294"/>
      <c r="H3130" s="294"/>
      <c r="I3130" s="294"/>
      <c r="J3130" s="294"/>
      <c r="K3130" s="294"/>
      <c r="L3130" s="294"/>
      <c r="M3130" s="294"/>
      <c r="N3130" s="294"/>
      <c r="O3130" s="294"/>
      <c r="P3130" s="294"/>
      <c r="Q3130" s="294"/>
      <c r="R3130" s="294"/>
      <c r="S3130" s="294"/>
    </row>
    <row r="3131" spans="2:24" s="308" customFormat="1" ht="18.75" customHeight="1">
      <c r="B3131" s="301"/>
      <c r="C3131" s="302" t="s">
        <v>187</v>
      </c>
      <c r="D3131" s="303"/>
      <c r="E3131" s="303"/>
      <c r="F3131" s="303"/>
      <c r="G3131" s="303"/>
      <c r="H3131" s="303"/>
      <c r="I3131" s="303"/>
      <c r="J3131" s="303"/>
      <c r="K3131" s="303"/>
      <c r="L3131" s="303"/>
      <c r="M3131" s="303"/>
      <c r="N3131" s="303"/>
      <c r="O3131" s="304"/>
      <c r="P3131" s="305" t="s">
        <v>188</v>
      </c>
      <c r="Q3131" s="306"/>
      <c r="R3131" s="494" t="s">
        <v>194</v>
      </c>
      <c r="S3131" s="494"/>
      <c r="T3131" s="307"/>
      <c r="V3131" s="288"/>
      <c r="W3131" s="288"/>
      <c r="X3131" s="288"/>
    </row>
    <row r="3132" spans="2:24" ht="6" customHeight="1">
      <c r="B3132" s="292"/>
      <c r="C3132" s="294"/>
      <c r="D3132" s="294"/>
      <c r="E3132" s="294"/>
      <c r="F3132" s="294"/>
      <c r="G3132" s="294"/>
      <c r="H3132" s="294"/>
      <c r="I3132" s="294"/>
      <c r="J3132" s="294"/>
      <c r="K3132" s="294"/>
      <c r="L3132" s="294"/>
      <c r="M3132" s="294"/>
      <c r="N3132" s="294"/>
      <c r="O3132" s="294"/>
      <c r="P3132" s="294"/>
      <c r="Q3132" s="294"/>
      <c r="R3132" s="294"/>
      <c r="S3132" s="294"/>
    </row>
    <row r="3133" spans="2:24" ht="18.75" customHeight="1">
      <c r="B3133" s="292"/>
      <c r="C3133" s="309" t="s">
        <v>222</v>
      </c>
      <c r="D3133" s="310"/>
      <c r="E3133" s="310"/>
      <c r="F3133" s="310"/>
      <c r="G3133" s="310"/>
      <c r="H3133" s="310"/>
      <c r="I3133" s="310"/>
      <c r="J3133" s="310"/>
      <c r="K3133" s="310"/>
      <c r="L3133" s="310"/>
      <c r="M3133" s="310"/>
      <c r="N3133" s="310"/>
      <c r="O3133" s="311"/>
      <c r="P3133" s="312">
        <f>SUM(D3133:O3133)</f>
        <v>0</v>
      </c>
      <c r="Q3133" s="294"/>
      <c r="R3133" s="488"/>
      <c r="S3133" s="488"/>
    </row>
    <row r="3134" spans="2:24" ht="18.75" customHeight="1">
      <c r="B3134" s="292"/>
      <c r="C3134" s="313" t="s">
        <v>196</v>
      </c>
      <c r="D3134" s="155"/>
      <c r="E3134" s="155"/>
      <c r="F3134" s="155"/>
      <c r="G3134" s="155"/>
      <c r="H3134" s="155"/>
      <c r="I3134" s="155"/>
      <c r="J3134" s="155"/>
      <c r="K3134" s="155"/>
      <c r="L3134" s="155"/>
      <c r="M3134" s="155"/>
      <c r="N3134" s="155"/>
      <c r="O3134" s="156"/>
      <c r="P3134" s="312">
        <f t="shared" ref="P3134:P3143" si="390">SUM(D3134:O3134)</f>
        <v>0</v>
      </c>
      <c r="Q3134" s="294"/>
      <c r="R3134" s="488"/>
      <c r="S3134" s="488"/>
    </row>
    <row r="3135" spans="2:24" ht="18.75" customHeight="1">
      <c r="B3135" s="292"/>
      <c r="C3135" s="314" t="s">
        <v>223</v>
      </c>
      <c r="D3135" s="310"/>
      <c r="E3135" s="310"/>
      <c r="F3135" s="310"/>
      <c r="G3135" s="310"/>
      <c r="H3135" s="310"/>
      <c r="I3135" s="310"/>
      <c r="J3135" s="310"/>
      <c r="K3135" s="310"/>
      <c r="L3135" s="310"/>
      <c r="M3135" s="310"/>
      <c r="N3135" s="310"/>
      <c r="O3135" s="311"/>
      <c r="P3135" s="312">
        <f t="shared" si="390"/>
        <v>0</v>
      </c>
      <c r="Q3135" s="294"/>
      <c r="R3135" s="488"/>
      <c r="S3135" s="488"/>
    </row>
    <row r="3136" spans="2:24" ht="18.75" customHeight="1">
      <c r="B3136" s="292"/>
      <c r="C3136" s="313" t="s">
        <v>206</v>
      </c>
      <c r="D3136" s="315"/>
      <c r="E3136" s="315"/>
      <c r="F3136" s="315"/>
      <c r="G3136" s="315"/>
      <c r="H3136" s="315"/>
      <c r="I3136" s="315"/>
      <c r="J3136" s="315"/>
      <c r="K3136" s="315"/>
      <c r="L3136" s="315"/>
      <c r="M3136" s="315"/>
      <c r="N3136" s="315"/>
      <c r="O3136" s="316"/>
      <c r="P3136" s="312">
        <f t="shared" si="390"/>
        <v>0</v>
      </c>
      <c r="Q3136" s="294"/>
      <c r="R3136" s="488"/>
      <c r="S3136" s="488"/>
    </row>
    <row r="3137" spans="2:20" ht="18.75" customHeight="1">
      <c r="B3137" s="292"/>
      <c r="C3137" s="313" t="s">
        <v>207</v>
      </c>
      <c r="D3137" s="315"/>
      <c r="E3137" s="315"/>
      <c r="F3137" s="315"/>
      <c r="G3137" s="315"/>
      <c r="H3137" s="315"/>
      <c r="I3137" s="315"/>
      <c r="J3137" s="315"/>
      <c r="K3137" s="315"/>
      <c r="L3137" s="315"/>
      <c r="M3137" s="315"/>
      <c r="N3137" s="315"/>
      <c r="O3137" s="316"/>
      <c r="P3137" s="312">
        <f t="shared" si="390"/>
        <v>0</v>
      </c>
      <c r="Q3137" s="294"/>
      <c r="R3137" s="488"/>
      <c r="S3137" s="488"/>
    </row>
    <row r="3138" spans="2:20" ht="18.75" customHeight="1">
      <c r="B3138" s="292"/>
      <c r="C3138" s="313" t="s">
        <v>209</v>
      </c>
      <c r="D3138" s="315"/>
      <c r="E3138" s="315"/>
      <c r="F3138" s="315"/>
      <c r="G3138" s="315"/>
      <c r="H3138" s="315"/>
      <c r="I3138" s="315"/>
      <c r="J3138" s="315"/>
      <c r="K3138" s="315"/>
      <c r="L3138" s="315"/>
      <c r="M3138" s="315"/>
      <c r="N3138" s="315"/>
      <c r="O3138" s="316"/>
      <c r="P3138" s="312">
        <f t="shared" si="390"/>
        <v>0</v>
      </c>
      <c r="Q3138" s="294"/>
      <c r="R3138" s="488"/>
      <c r="S3138" s="488"/>
    </row>
    <row r="3139" spans="2:20" ht="18.75" customHeight="1">
      <c r="B3139" s="292"/>
      <c r="C3139" s="313" t="s">
        <v>210</v>
      </c>
      <c r="D3139" s="315"/>
      <c r="E3139" s="315"/>
      <c r="F3139" s="315"/>
      <c r="G3139" s="315"/>
      <c r="H3139" s="315"/>
      <c r="I3139" s="315"/>
      <c r="J3139" s="315"/>
      <c r="K3139" s="315"/>
      <c r="L3139" s="315"/>
      <c r="M3139" s="315"/>
      <c r="N3139" s="315"/>
      <c r="O3139" s="316"/>
      <c r="P3139" s="312">
        <f t="shared" si="390"/>
        <v>0</v>
      </c>
      <c r="Q3139" s="294"/>
      <c r="R3139" s="488"/>
      <c r="S3139" s="488"/>
    </row>
    <row r="3140" spans="2:20" ht="18.75" customHeight="1">
      <c r="B3140" s="292"/>
      <c r="C3140" s="313" t="s">
        <v>211</v>
      </c>
      <c r="D3140" s="315"/>
      <c r="E3140" s="315"/>
      <c r="F3140" s="315"/>
      <c r="G3140" s="315"/>
      <c r="H3140" s="315"/>
      <c r="I3140" s="315"/>
      <c r="J3140" s="315"/>
      <c r="K3140" s="315"/>
      <c r="L3140" s="315"/>
      <c r="M3140" s="315"/>
      <c r="N3140" s="315"/>
      <c r="O3140" s="316"/>
      <c r="P3140" s="312">
        <f t="shared" si="390"/>
        <v>0</v>
      </c>
      <c r="Q3140" s="294"/>
      <c r="R3140" s="488"/>
      <c r="S3140" s="488"/>
    </row>
    <row r="3141" spans="2:20" ht="18.75" customHeight="1">
      <c r="B3141" s="292"/>
      <c r="C3141" s="313" t="s">
        <v>212</v>
      </c>
      <c r="D3141" s="315"/>
      <c r="E3141" s="315"/>
      <c r="F3141" s="315"/>
      <c r="G3141" s="315"/>
      <c r="H3141" s="315"/>
      <c r="I3141" s="315"/>
      <c r="J3141" s="315"/>
      <c r="K3141" s="315"/>
      <c r="L3141" s="315"/>
      <c r="M3141" s="315"/>
      <c r="N3141" s="315"/>
      <c r="O3141" s="316"/>
      <c r="P3141" s="312">
        <f t="shared" si="390"/>
        <v>0</v>
      </c>
      <c r="Q3141" s="294"/>
      <c r="R3141" s="488"/>
      <c r="S3141" s="488"/>
    </row>
    <row r="3142" spans="2:20" ht="18.75" customHeight="1">
      <c r="B3142" s="292"/>
      <c r="C3142" s="317" t="s">
        <v>224</v>
      </c>
      <c r="D3142" s="318"/>
      <c r="E3142" s="318"/>
      <c r="F3142" s="318"/>
      <c r="G3142" s="318"/>
      <c r="H3142" s="318"/>
      <c r="I3142" s="318"/>
      <c r="J3142" s="318"/>
      <c r="K3142" s="318"/>
      <c r="L3142" s="318"/>
      <c r="M3142" s="318"/>
      <c r="N3142" s="318"/>
      <c r="O3142" s="319"/>
      <c r="P3142" s="320">
        <f t="shared" si="390"/>
        <v>0</v>
      </c>
      <c r="Q3142" s="294"/>
      <c r="R3142" s="489"/>
      <c r="S3142" s="489"/>
    </row>
    <row r="3143" spans="2:20" ht="18.75" customHeight="1">
      <c r="B3143" s="292"/>
      <c r="C3143" s="321" t="s">
        <v>216</v>
      </c>
      <c r="D3143" s="322">
        <f>SUBTOTAL(9,D3133:D3142)</f>
        <v>0</v>
      </c>
      <c r="E3143" s="322">
        <f t="shared" ref="E3143:O3143" si="391">SUBTOTAL(9,E3133:E3142)</f>
        <v>0</v>
      </c>
      <c r="F3143" s="322">
        <f t="shared" si="391"/>
        <v>0</v>
      </c>
      <c r="G3143" s="322">
        <f t="shared" si="391"/>
        <v>0</v>
      </c>
      <c r="H3143" s="322">
        <f t="shared" si="391"/>
        <v>0</v>
      </c>
      <c r="I3143" s="322">
        <f t="shared" si="391"/>
        <v>0</v>
      </c>
      <c r="J3143" s="322">
        <f t="shared" si="391"/>
        <v>0</v>
      </c>
      <c r="K3143" s="322">
        <f t="shared" si="391"/>
        <v>0</v>
      </c>
      <c r="L3143" s="322">
        <f t="shared" si="391"/>
        <v>0</v>
      </c>
      <c r="M3143" s="322">
        <f t="shared" si="391"/>
        <v>0</v>
      </c>
      <c r="N3143" s="322">
        <f t="shared" si="391"/>
        <v>0</v>
      </c>
      <c r="O3143" s="323">
        <f t="shared" si="391"/>
        <v>0</v>
      </c>
      <c r="P3143" s="324">
        <f t="shared" si="390"/>
        <v>0</v>
      </c>
      <c r="Q3143" s="294"/>
      <c r="R3143" s="490"/>
      <c r="S3143" s="490"/>
    </row>
    <row r="3144" spans="2:20" ht="6" customHeight="1">
      <c r="B3144" s="292"/>
      <c r="C3144" s="294"/>
      <c r="D3144" s="294"/>
      <c r="E3144" s="294"/>
      <c r="F3144" s="294"/>
      <c r="G3144" s="294"/>
      <c r="H3144" s="294"/>
      <c r="I3144" s="294"/>
      <c r="J3144" s="294"/>
      <c r="K3144" s="294"/>
      <c r="L3144" s="294"/>
      <c r="M3144" s="294"/>
      <c r="N3144" s="294"/>
      <c r="O3144" s="294"/>
      <c r="P3144" s="294"/>
      <c r="Q3144" s="294"/>
      <c r="R3144" s="325"/>
      <c r="S3144" s="325"/>
    </row>
    <row r="3145" spans="2:20" ht="18.75" customHeight="1">
      <c r="B3145" s="326"/>
      <c r="C3145" s="313" t="s">
        <v>217</v>
      </c>
      <c r="D3145" s="327"/>
      <c r="E3145" s="327"/>
      <c r="F3145" s="327"/>
      <c r="G3145" s="327"/>
      <c r="H3145" s="327"/>
      <c r="I3145" s="327"/>
      <c r="J3145" s="327"/>
      <c r="K3145" s="327"/>
      <c r="L3145" s="327"/>
      <c r="M3145" s="327"/>
      <c r="N3145" s="327"/>
      <c r="O3145" s="328"/>
      <c r="P3145" s="329">
        <f t="shared" ref="P3145:P3146" si="392">SUM(D3145:O3145)</f>
        <v>0</v>
      </c>
      <c r="Q3145" s="294"/>
      <c r="R3145" s="488"/>
      <c r="S3145" s="488"/>
    </row>
    <row r="3146" spans="2:20" ht="18.75" customHeight="1">
      <c r="B3146" s="326"/>
      <c r="C3146" s="313" t="s">
        <v>218</v>
      </c>
      <c r="D3146" s="327"/>
      <c r="E3146" s="327"/>
      <c r="F3146" s="327"/>
      <c r="G3146" s="327"/>
      <c r="H3146" s="327"/>
      <c r="I3146" s="327"/>
      <c r="J3146" s="327"/>
      <c r="K3146" s="327"/>
      <c r="L3146" s="327"/>
      <c r="M3146" s="327"/>
      <c r="N3146" s="330"/>
      <c r="O3146" s="331"/>
      <c r="P3146" s="332">
        <f t="shared" si="392"/>
        <v>0</v>
      </c>
      <c r="Q3146" s="294"/>
      <c r="R3146" s="489"/>
      <c r="S3146" s="489"/>
    </row>
    <row r="3147" spans="2:20" s="308" customFormat="1" ht="18.75" customHeight="1">
      <c r="B3147" s="301"/>
      <c r="C3147" s="333"/>
      <c r="D3147" s="334"/>
      <c r="E3147" s="334"/>
      <c r="F3147" s="334"/>
      <c r="G3147" s="334"/>
      <c r="H3147" s="334"/>
      <c r="I3147" s="334"/>
      <c r="J3147" s="334"/>
      <c r="K3147" s="334"/>
      <c r="L3147" s="334"/>
      <c r="M3147" s="334"/>
      <c r="N3147" s="491" t="s">
        <v>219</v>
      </c>
      <c r="O3147" s="491"/>
      <c r="P3147" s="335">
        <f>ROUND(IF(P3145*P3146=0,0,P3143/P3145*P3146),2)</f>
        <v>0</v>
      </c>
      <c r="Q3147" s="306"/>
      <c r="R3147" s="492"/>
      <c r="S3147" s="492"/>
      <c r="T3147" s="307"/>
    </row>
    <row r="3148" spans="2:20" ht="30" customHeight="1">
      <c r="C3148" s="294"/>
      <c r="D3148" s="294"/>
      <c r="E3148" s="294"/>
      <c r="F3148" s="294"/>
      <c r="G3148" s="294"/>
      <c r="H3148" s="294"/>
      <c r="I3148" s="294"/>
      <c r="J3148" s="294"/>
      <c r="K3148" s="294"/>
      <c r="L3148" s="294"/>
      <c r="M3148" s="294"/>
      <c r="N3148" s="294"/>
      <c r="O3148" s="294"/>
      <c r="P3148" s="294"/>
      <c r="Q3148" s="294"/>
      <c r="R3148" s="294"/>
      <c r="S3148" s="294"/>
    </row>
    <row r="3149" spans="2:20" ht="18.75" customHeight="1">
      <c r="B3149" s="292"/>
      <c r="C3149" s="293" t="s">
        <v>183</v>
      </c>
      <c r="D3149" s="495"/>
      <c r="E3149" s="495"/>
      <c r="F3149" s="495"/>
      <c r="G3149" s="495"/>
      <c r="H3149" s="495"/>
      <c r="I3149" s="495"/>
      <c r="J3149" s="294"/>
      <c r="K3149" s="294"/>
      <c r="L3149" s="295"/>
      <c r="M3149" s="294"/>
      <c r="N3149" s="294"/>
      <c r="O3149" s="294"/>
      <c r="P3149" s="296"/>
      <c r="Q3149" s="294"/>
      <c r="R3149" s="296"/>
      <c r="S3149" s="296"/>
    </row>
    <row r="3150" spans="2:20" ht="18.75" customHeight="1">
      <c r="B3150" s="292"/>
      <c r="C3150" s="297" t="s">
        <v>184</v>
      </c>
      <c r="D3150" s="488"/>
      <c r="E3150" s="488"/>
      <c r="F3150" s="488"/>
      <c r="G3150" s="488"/>
      <c r="H3150" s="488"/>
      <c r="I3150" s="488"/>
      <c r="J3150" s="294"/>
      <c r="K3150" s="291"/>
      <c r="L3150" s="291"/>
      <c r="M3150" s="291"/>
      <c r="N3150" s="291"/>
      <c r="O3150" s="291"/>
      <c r="P3150" s="291"/>
      <c r="Q3150" s="294"/>
      <c r="R3150" s="496" t="s">
        <v>185</v>
      </c>
      <c r="S3150" s="496"/>
    </row>
    <row r="3151" spans="2:20" ht="18.75" customHeight="1">
      <c r="B3151" s="292"/>
      <c r="C3151" s="297" t="s">
        <v>8</v>
      </c>
      <c r="D3151" s="488"/>
      <c r="E3151" s="488"/>
      <c r="F3151" s="488"/>
      <c r="G3151" s="488"/>
      <c r="H3151" s="488"/>
      <c r="I3151" s="488"/>
      <c r="J3151" s="294"/>
      <c r="K3151" s="291"/>
      <c r="L3151" s="291"/>
      <c r="M3151" s="291"/>
      <c r="N3151" s="291"/>
      <c r="O3151" s="291"/>
      <c r="P3151" s="291"/>
      <c r="Q3151" s="294"/>
      <c r="R3151" s="298" t="s">
        <v>189</v>
      </c>
      <c r="S3151" s="299"/>
    </row>
    <row r="3152" spans="2:20" ht="18.75" customHeight="1">
      <c r="B3152" s="292"/>
      <c r="C3152" s="300" t="s">
        <v>172</v>
      </c>
      <c r="D3152" s="488"/>
      <c r="E3152" s="488"/>
      <c r="F3152" s="488"/>
      <c r="G3152" s="488"/>
      <c r="H3152" s="488"/>
      <c r="I3152" s="488"/>
      <c r="J3152" s="294"/>
      <c r="K3152" s="291"/>
      <c r="L3152" s="291"/>
      <c r="M3152" s="291"/>
      <c r="N3152" s="291"/>
      <c r="O3152" s="291"/>
      <c r="P3152" s="291"/>
      <c r="Q3152" s="294"/>
      <c r="R3152" s="298" t="s">
        <v>191</v>
      </c>
      <c r="S3152" s="299"/>
    </row>
    <row r="3153" spans="2:24" ht="18.75" customHeight="1">
      <c r="B3153" s="292"/>
      <c r="C3153" s="300" t="s">
        <v>193</v>
      </c>
      <c r="D3153" s="493"/>
      <c r="E3153" s="493"/>
      <c r="F3153" s="493"/>
      <c r="G3153" s="493"/>
      <c r="H3153" s="493"/>
      <c r="I3153" s="493"/>
      <c r="J3153" s="294"/>
      <c r="K3153" s="294"/>
      <c r="L3153" s="295"/>
      <c r="M3153" s="294"/>
      <c r="N3153" s="294"/>
      <c r="O3153" s="294"/>
      <c r="P3153" s="296"/>
      <c r="Q3153" s="294"/>
      <c r="R3153" s="298" t="s">
        <v>221</v>
      </c>
      <c r="S3153" s="299"/>
    </row>
    <row r="3154" spans="2:24" ht="12" customHeight="1">
      <c r="B3154" s="292"/>
      <c r="C3154" s="294"/>
      <c r="D3154" s="294"/>
      <c r="E3154" s="294"/>
      <c r="F3154" s="294"/>
      <c r="G3154" s="294"/>
      <c r="H3154" s="294"/>
      <c r="I3154" s="294"/>
      <c r="J3154" s="294"/>
      <c r="K3154" s="294"/>
      <c r="L3154" s="294"/>
      <c r="M3154" s="294"/>
      <c r="N3154" s="294"/>
      <c r="O3154" s="294"/>
      <c r="P3154" s="294"/>
      <c r="Q3154" s="294"/>
      <c r="R3154" s="294"/>
      <c r="S3154" s="294"/>
    </row>
    <row r="3155" spans="2:24" s="308" customFormat="1" ht="18.75" customHeight="1">
      <c r="B3155" s="301"/>
      <c r="C3155" s="302" t="s">
        <v>187</v>
      </c>
      <c r="D3155" s="303"/>
      <c r="E3155" s="303"/>
      <c r="F3155" s="303"/>
      <c r="G3155" s="303"/>
      <c r="H3155" s="303"/>
      <c r="I3155" s="303"/>
      <c r="J3155" s="303"/>
      <c r="K3155" s="303"/>
      <c r="L3155" s="303"/>
      <c r="M3155" s="303"/>
      <c r="N3155" s="303"/>
      <c r="O3155" s="304"/>
      <c r="P3155" s="305" t="s">
        <v>188</v>
      </c>
      <c r="Q3155" s="306"/>
      <c r="R3155" s="494" t="s">
        <v>194</v>
      </c>
      <c r="S3155" s="494"/>
      <c r="T3155" s="307"/>
      <c r="V3155" s="288"/>
      <c r="W3155" s="288"/>
      <c r="X3155" s="288"/>
    </row>
    <row r="3156" spans="2:24" ht="6" customHeight="1">
      <c r="B3156" s="292"/>
      <c r="C3156" s="294"/>
      <c r="D3156" s="294"/>
      <c r="E3156" s="294"/>
      <c r="F3156" s="294"/>
      <c r="G3156" s="294"/>
      <c r="H3156" s="294"/>
      <c r="I3156" s="294"/>
      <c r="J3156" s="294"/>
      <c r="K3156" s="294"/>
      <c r="L3156" s="294"/>
      <c r="M3156" s="294"/>
      <c r="N3156" s="294"/>
      <c r="O3156" s="294"/>
      <c r="P3156" s="294"/>
      <c r="Q3156" s="294"/>
      <c r="R3156" s="294"/>
      <c r="S3156" s="294"/>
    </row>
    <row r="3157" spans="2:24" ht="18.75" customHeight="1">
      <c r="B3157" s="292"/>
      <c r="C3157" s="309" t="s">
        <v>222</v>
      </c>
      <c r="D3157" s="310"/>
      <c r="E3157" s="310"/>
      <c r="F3157" s="310"/>
      <c r="G3157" s="310"/>
      <c r="H3157" s="310"/>
      <c r="I3157" s="310"/>
      <c r="J3157" s="310"/>
      <c r="K3157" s="310"/>
      <c r="L3157" s="310"/>
      <c r="M3157" s="310"/>
      <c r="N3157" s="310"/>
      <c r="O3157" s="311"/>
      <c r="P3157" s="312">
        <f>SUM(D3157:O3157)</f>
        <v>0</v>
      </c>
      <c r="Q3157" s="294"/>
      <c r="R3157" s="488"/>
      <c r="S3157" s="488"/>
    </row>
    <row r="3158" spans="2:24" ht="18.75" customHeight="1">
      <c r="B3158" s="292"/>
      <c r="C3158" s="313" t="s">
        <v>196</v>
      </c>
      <c r="D3158" s="155"/>
      <c r="E3158" s="155"/>
      <c r="F3158" s="155"/>
      <c r="G3158" s="155"/>
      <c r="H3158" s="155"/>
      <c r="I3158" s="155"/>
      <c r="J3158" s="155"/>
      <c r="K3158" s="155"/>
      <c r="L3158" s="155"/>
      <c r="M3158" s="155"/>
      <c r="N3158" s="155"/>
      <c r="O3158" s="156"/>
      <c r="P3158" s="312">
        <f t="shared" ref="P3158:P3167" si="393">SUM(D3158:O3158)</f>
        <v>0</v>
      </c>
      <c r="Q3158" s="294"/>
      <c r="R3158" s="488"/>
      <c r="S3158" s="488"/>
    </row>
    <row r="3159" spans="2:24" ht="18.75" customHeight="1">
      <c r="B3159" s="292"/>
      <c r="C3159" s="314" t="s">
        <v>223</v>
      </c>
      <c r="D3159" s="310"/>
      <c r="E3159" s="310"/>
      <c r="F3159" s="310"/>
      <c r="G3159" s="310"/>
      <c r="H3159" s="310"/>
      <c r="I3159" s="310"/>
      <c r="J3159" s="310"/>
      <c r="K3159" s="310"/>
      <c r="L3159" s="310"/>
      <c r="M3159" s="310"/>
      <c r="N3159" s="310"/>
      <c r="O3159" s="311"/>
      <c r="P3159" s="312">
        <f t="shared" si="393"/>
        <v>0</v>
      </c>
      <c r="Q3159" s="294"/>
      <c r="R3159" s="488"/>
      <c r="S3159" s="488"/>
    </row>
    <row r="3160" spans="2:24" ht="18.75" customHeight="1">
      <c r="B3160" s="292"/>
      <c r="C3160" s="313" t="s">
        <v>206</v>
      </c>
      <c r="D3160" s="315"/>
      <c r="E3160" s="315"/>
      <c r="F3160" s="315"/>
      <c r="G3160" s="315"/>
      <c r="H3160" s="315"/>
      <c r="I3160" s="315"/>
      <c r="J3160" s="315"/>
      <c r="K3160" s="315"/>
      <c r="L3160" s="315"/>
      <c r="M3160" s="315"/>
      <c r="N3160" s="315"/>
      <c r="O3160" s="316"/>
      <c r="P3160" s="312">
        <f t="shared" si="393"/>
        <v>0</v>
      </c>
      <c r="Q3160" s="294"/>
      <c r="R3160" s="488"/>
      <c r="S3160" s="488"/>
    </row>
    <row r="3161" spans="2:24" ht="18.75" customHeight="1">
      <c r="B3161" s="292"/>
      <c r="C3161" s="313" t="s">
        <v>207</v>
      </c>
      <c r="D3161" s="315"/>
      <c r="E3161" s="315"/>
      <c r="F3161" s="315"/>
      <c r="G3161" s="315"/>
      <c r="H3161" s="315"/>
      <c r="I3161" s="315"/>
      <c r="J3161" s="315"/>
      <c r="K3161" s="315"/>
      <c r="L3161" s="315"/>
      <c r="M3161" s="315"/>
      <c r="N3161" s="315"/>
      <c r="O3161" s="316"/>
      <c r="P3161" s="312">
        <f t="shared" si="393"/>
        <v>0</v>
      </c>
      <c r="Q3161" s="294"/>
      <c r="R3161" s="488"/>
      <c r="S3161" s="488"/>
    </row>
    <row r="3162" spans="2:24" ht="18.75" customHeight="1">
      <c r="B3162" s="292"/>
      <c r="C3162" s="313" t="s">
        <v>209</v>
      </c>
      <c r="D3162" s="315"/>
      <c r="E3162" s="315"/>
      <c r="F3162" s="315"/>
      <c r="G3162" s="315"/>
      <c r="H3162" s="315"/>
      <c r="I3162" s="315"/>
      <c r="J3162" s="315"/>
      <c r="K3162" s="315"/>
      <c r="L3162" s="315"/>
      <c r="M3162" s="315"/>
      <c r="N3162" s="315"/>
      <c r="O3162" s="316"/>
      <c r="P3162" s="312">
        <f t="shared" si="393"/>
        <v>0</v>
      </c>
      <c r="Q3162" s="294"/>
      <c r="R3162" s="488"/>
      <c r="S3162" s="488"/>
    </row>
    <row r="3163" spans="2:24" ht="18.75" customHeight="1">
      <c r="B3163" s="292"/>
      <c r="C3163" s="313" t="s">
        <v>210</v>
      </c>
      <c r="D3163" s="315"/>
      <c r="E3163" s="315"/>
      <c r="F3163" s="315"/>
      <c r="G3163" s="315"/>
      <c r="H3163" s="315"/>
      <c r="I3163" s="315"/>
      <c r="J3163" s="315"/>
      <c r="K3163" s="315"/>
      <c r="L3163" s="315"/>
      <c r="M3163" s="315"/>
      <c r="N3163" s="315"/>
      <c r="O3163" s="316"/>
      <c r="P3163" s="312">
        <f t="shared" si="393"/>
        <v>0</v>
      </c>
      <c r="Q3163" s="294"/>
      <c r="R3163" s="488"/>
      <c r="S3163" s="488"/>
    </row>
    <row r="3164" spans="2:24" ht="18.75" customHeight="1">
      <c r="B3164" s="292"/>
      <c r="C3164" s="313" t="s">
        <v>211</v>
      </c>
      <c r="D3164" s="315"/>
      <c r="E3164" s="315"/>
      <c r="F3164" s="315"/>
      <c r="G3164" s="315"/>
      <c r="H3164" s="315"/>
      <c r="I3164" s="315"/>
      <c r="J3164" s="315"/>
      <c r="K3164" s="315"/>
      <c r="L3164" s="315"/>
      <c r="M3164" s="315"/>
      <c r="N3164" s="315"/>
      <c r="O3164" s="316"/>
      <c r="P3164" s="312">
        <f t="shared" si="393"/>
        <v>0</v>
      </c>
      <c r="Q3164" s="294"/>
      <c r="R3164" s="488"/>
      <c r="S3164" s="488"/>
    </row>
    <row r="3165" spans="2:24" ht="18.75" customHeight="1">
      <c r="B3165" s="292"/>
      <c r="C3165" s="313" t="s">
        <v>212</v>
      </c>
      <c r="D3165" s="315"/>
      <c r="E3165" s="315"/>
      <c r="F3165" s="315"/>
      <c r="G3165" s="315"/>
      <c r="H3165" s="315"/>
      <c r="I3165" s="315"/>
      <c r="J3165" s="315"/>
      <c r="K3165" s="315"/>
      <c r="L3165" s="315"/>
      <c r="M3165" s="315"/>
      <c r="N3165" s="315"/>
      <c r="O3165" s="316"/>
      <c r="P3165" s="312">
        <f t="shared" si="393"/>
        <v>0</v>
      </c>
      <c r="Q3165" s="294"/>
      <c r="R3165" s="488"/>
      <c r="S3165" s="488"/>
    </row>
    <row r="3166" spans="2:24" ht="18.75" customHeight="1">
      <c r="B3166" s="292"/>
      <c r="C3166" s="317" t="s">
        <v>224</v>
      </c>
      <c r="D3166" s="318"/>
      <c r="E3166" s="318"/>
      <c r="F3166" s="318"/>
      <c r="G3166" s="318"/>
      <c r="H3166" s="318"/>
      <c r="I3166" s="318"/>
      <c r="J3166" s="318"/>
      <c r="K3166" s="318"/>
      <c r="L3166" s="318"/>
      <c r="M3166" s="318"/>
      <c r="N3166" s="318"/>
      <c r="O3166" s="319"/>
      <c r="P3166" s="320">
        <f t="shared" si="393"/>
        <v>0</v>
      </c>
      <c r="Q3166" s="294"/>
      <c r="R3166" s="489"/>
      <c r="S3166" s="489"/>
    </row>
    <row r="3167" spans="2:24" ht="18.75" customHeight="1">
      <c r="B3167" s="292"/>
      <c r="C3167" s="321" t="s">
        <v>216</v>
      </c>
      <c r="D3167" s="322">
        <f>SUBTOTAL(9,D3157:D3166)</f>
        <v>0</v>
      </c>
      <c r="E3167" s="322">
        <f t="shared" ref="E3167:O3167" si="394">SUBTOTAL(9,E3157:E3166)</f>
        <v>0</v>
      </c>
      <c r="F3167" s="322">
        <f t="shared" si="394"/>
        <v>0</v>
      </c>
      <c r="G3167" s="322">
        <f t="shared" si="394"/>
        <v>0</v>
      </c>
      <c r="H3167" s="322">
        <f t="shared" si="394"/>
        <v>0</v>
      </c>
      <c r="I3167" s="322">
        <f t="shared" si="394"/>
        <v>0</v>
      </c>
      <c r="J3167" s="322">
        <f t="shared" si="394"/>
        <v>0</v>
      </c>
      <c r="K3167" s="322">
        <f t="shared" si="394"/>
        <v>0</v>
      </c>
      <c r="L3167" s="322">
        <f t="shared" si="394"/>
        <v>0</v>
      </c>
      <c r="M3167" s="322">
        <f t="shared" si="394"/>
        <v>0</v>
      </c>
      <c r="N3167" s="322">
        <f t="shared" si="394"/>
        <v>0</v>
      </c>
      <c r="O3167" s="323">
        <f t="shared" si="394"/>
        <v>0</v>
      </c>
      <c r="P3167" s="324">
        <f t="shared" si="393"/>
        <v>0</v>
      </c>
      <c r="Q3167" s="294"/>
      <c r="R3167" s="490"/>
      <c r="S3167" s="490"/>
    </row>
    <row r="3168" spans="2:24" ht="6" customHeight="1">
      <c r="B3168" s="292"/>
      <c r="C3168" s="294"/>
      <c r="D3168" s="294"/>
      <c r="E3168" s="294"/>
      <c r="F3168" s="294"/>
      <c r="G3168" s="294"/>
      <c r="H3168" s="294"/>
      <c r="I3168" s="294"/>
      <c r="J3168" s="294"/>
      <c r="K3168" s="294"/>
      <c r="L3168" s="294"/>
      <c r="M3168" s="294"/>
      <c r="N3168" s="294"/>
      <c r="O3168" s="294"/>
      <c r="P3168" s="294"/>
      <c r="Q3168" s="294"/>
      <c r="R3168" s="325"/>
      <c r="S3168" s="325"/>
    </row>
    <row r="3169" spans="2:24" ht="18.75" customHeight="1">
      <c r="B3169" s="326"/>
      <c r="C3169" s="313" t="s">
        <v>217</v>
      </c>
      <c r="D3169" s="327"/>
      <c r="E3169" s="327"/>
      <c r="F3169" s="327"/>
      <c r="G3169" s="327"/>
      <c r="H3169" s="327"/>
      <c r="I3169" s="327"/>
      <c r="J3169" s="327"/>
      <c r="K3169" s="327"/>
      <c r="L3169" s="327"/>
      <c r="M3169" s="327"/>
      <c r="N3169" s="327"/>
      <c r="O3169" s="328"/>
      <c r="P3169" s="329">
        <f t="shared" ref="P3169:P3170" si="395">SUM(D3169:O3169)</f>
        <v>0</v>
      </c>
      <c r="Q3169" s="294"/>
      <c r="R3169" s="488"/>
      <c r="S3169" s="488"/>
    </row>
    <row r="3170" spans="2:24" ht="18.75" customHeight="1">
      <c r="B3170" s="326"/>
      <c r="C3170" s="313" t="s">
        <v>218</v>
      </c>
      <c r="D3170" s="327"/>
      <c r="E3170" s="327"/>
      <c r="F3170" s="327"/>
      <c r="G3170" s="327"/>
      <c r="H3170" s="327"/>
      <c r="I3170" s="327"/>
      <c r="J3170" s="327"/>
      <c r="K3170" s="327"/>
      <c r="L3170" s="327"/>
      <c r="M3170" s="327"/>
      <c r="N3170" s="330"/>
      <c r="O3170" s="331"/>
      <c r="P3170" s="332">
        <f t="shared" si="395"/>
        <v>0</v>
      </c>
      <c r="Q3170" s="294"/>
      <c r="R3170" s="489"/>
      <c r="S3170" s="489"/>
    </row>
    <row r="3171" spans="2:24" s="308" customFormat="1" ht="18.75" customHeight="1">
      <c r="B3171" s="301"/>
      <c r="C3171" s="333"/>
      <c r="D3171" s="334"/>
      <c r="E3171" s="334"/>
      <c r="F3171" s="334"/>
      <c r="G3171" s="334"/>
      <c r="H3171" s="334"/>
      <c r="I3171" s="334"/>
      <c r="J3171" s="334"/>
      <c r="K3171" s="334"/>
      <c r="L3171" s="334"/>
      <c r="M3171" s="334"/>
      <c r="N3171" s="491" t="s">
        <v>219</v>
      </c>
      <c r="O3171" s="491"/>
      <c r="P3171" s="335">
        <f>ROUND(IF(P3169*P3170=0,0,P3167/P3169*P3170),2)</f>
        <v>0</v>
      </c>
      <c r="Q3171" s="306"/>
      <c r="R3171" s="492"/>
      <c r="S3171" s="492"/>
      <c r="T3171" s="307"/>
    </row>
    <row r="3172" spans="2:24" ht="30" customHeight="1">
      <c r="C3172" s="294"/>
      <c r="D3172" s="294"/>
      <c r="E3172" s="294"/>
      <c r="F3172" s="294"/>
      <c r="G3172" s="294"/>
      <c r="H3172" s="294"/>
      <c r="I3172" s="294"/>
      <c r="J3172" s="294"/>
      <c r="K3172" s="294"/>
      <c r="L3172" s="294"/>
      <c r="M3172" s="294"/>
      <c r="N3172" s="294"/>
      <c r="O3172" s="294"/>
      <c r="P3172" s="294"/>
      <c r="Q3172" s="294"/>
      <c r="R3172" s="294"/>
      <c r="S3172" s="294"/>
    </row>
    <row r="3173" spans="2:24" ht="18.75" customHeight="1">
      <c r="B3173" s="292"/>
      <c r="C3173" s="293" t="s">
        <v>183</v>
      </c>
      <c r="D3173" s="495"/>
      <c r="E3173" s="495"/>
      <c r="F3173" s="495"/>
      <c r="G3173" s="495"/>
      <c r="H3173" s="495"/>
      <c r="I3173" s="495"/>
      <c r="J3173" s="294"/>
      <c r="K3173" s="294"/>
      <c r="L3173" s="295"/>
      <c r="M3173" s="294"/>
      <c r="N3173" s="294"/>
      <c r="O3173" s="294"/>
      <c r="P3173" s="296"/>
      <c r="Q3173" s="294"/>
      <c r="R3173" s="296"/>
      <c r="S3173" s="296"/>
    </row>
    <row r="3174" spans="2:24" ht="18.75" customHeight="1">
      <c r="B3174" s="292"/>
      <c r="C3174" s="297" t="s">
        <v>184</v>
      </c>
      <c r="D3174" s="488"/>
      <c r="E3174" s="488"/>
      <c r="F3174" s="488"/>
      <c r="G3174" s="488"/>
      <c r="H3174" s="488"/>
      <c r="I3174" s="488"/>
      <c r="J3174" s="294"/>
      <c r="K3174" s="291"/>
      <c r="L3174" s="291"/>
      <c r="M3174" s="291"/>
      <c r="N3174" s="291"/>
      <c r="O3174" s="291"/>
      <c r="P3174" s="291"/>
      <c r="Q3174" s="294"/>
      <c r="R3174" s="496" t="s">
        <v>185</v>
      </c>
      <c r="S3174" s="496"/>
    </row>
    <row r="3175" spans="2:24" ht="18.75" customHeight="1">
      <c r="B3175" s="292"/>
      <c r="C3175" s="297" t="s">
        <v>8</v>
      </c>
      <c r="D3175" s="488"/>
      <c r="E3175" s="488"/>
      <c r="F3175" s="488"/>
      <c r="G3175" s="488"/>
      <c r="H3175" s="488"/>
      <c r="I3175" s="488"/>
      <c r="J3175" s="294"/>
      <c r="K3175" s="291"/>
      <c r="L3175" s="291"/>
      <c r="M3175" s="291"/>
      <c r="N3175" s="291"/>
      <c r="O3175" s="291"/>
      <c r="P3175" s="291"/>
      <c r="Q3175" s="294"/>
      <c r="R3175" s="298" t="s">
        <v>189</v>
      </c>
      <c r="S3175" s="299"/>
    </row>
    <row r="3176" spans="2:24" ht="18.75" customHeight="1">
      <c r="B3176" s="292"/>
      <c r="C3176" s="300" t="s">
        <v>172</v>
      </c>
      <c r="D3176" s="488"/>
      <c r="E3176" s="488"/>
      <c r="F3176" s="488"/>
      <c r="G3176" s="488"/>
      <c r="H3176" s="488"/>
      <c r="I3176" s="488"/>
      <c r="J3176" s="294"/>
      <c r="K3176" s="291"/>
      <c r="L3176" s="291"/>
      <c r="M3176" s="291"/>
      <c r="N3176" s="291"/>
      <c r="O3176" s="291"/>
      <c r="P3176" s="291"/>
      <c r="Q3176" s="294"/>
      <c r="R3176" s="298" t="s">
        <v>191</v>
      </c>
      <c r="S3176" s="299"/>
    </row>
    <row r="3177" spans="2:24" ht="18.75" customHeight="1">
      <c r="B3177" s="292"/>
      <c r="C3177" s="300" t="s">
        <v>193</v>
      </c>
      <c r="D3177" s="493"/>
      <c r="E3177" s="493"/>
      <c r="F3177" s="493"/>
      <c r="G3177" s="493"/>
      <c r="H3177" s="493"/>
      <c r="I3177" s="493"/>
      <c r="J3177" s="294"/>
      <c r="K3177" s="294"/>
      <c r="L3177" s="295"/>
      <c r="M3177" s="294"/>
      <c r="N3177" s="294"/>
      <c r="O3177" s="294"/>
      <c r="P3177" s="296"/>
      <c r="Q3177" s="294"/>
      <c r="R3177" s="298" t="s">
        <v>221</v>
      </c>
      <c r="S3177" s="299"/>
    </row>
    <row r="3178" spans="2:24" ht="12" customHeight="1">
      <c r="B3178" s="292"/>
      <c r="C3178" s="294"/>
      <c r="D3178" s="294"/>
      <c r="E3178" s="294"/>
      <c r="F3178" s="294"/>
      <c r="G3178" s="294"/>
      <c r="H3178" s="294"/>
      <c r="I3178" s="294"/>
      <c r="J3178" s="294"/>
      <c r="K3178" s="294"/>
      <c r="L3178" s="294"/>
      <c r="M3178" s="294"/>
      <c r="N3178" s="294"/>
      <c r="O3178" s="294"/>
      <c r="P3178" s="294"/>
      <c r="Q3178" s="294"/>
      <c r="R3178" s="294"/>
      <c r="S3178" s="294"/>
    </row>
    <row r="3179" spans="2:24" s="308" customFormat="1" ht="18.75" customHeight="1">
      <c r="B3179" s="301"/>
      <c r="C3179" s="302" t="s">
        <v>187</v>
      </c>
      <c r="D3179" s="303"/>
      <c r="E3179" s="303"/>
      <c r="F3179" s="303"/>
      <c r="G3179" s="303"/>
      <c r="H3179" s="303"/>
      <c r="I3179" s="303"/>
      <c r="J3179" s="303"/>
      <c r="K3179" s="303"/>
      <c r="L3179" s="303"/>
      <c r="M3179" s="303"/>
      <c r="N3179" s="303"/>
      <c r="O3179" s="304"/>
      <c r="P3179" s="305" t="s">
        <v>188</v>
      </c>
      <c r="Q3179" s="306"/>
      <c r="R3179" s="494" t="s">
        <v>194</v>
      </c>
      <c r="S3179" s="494"/>
      <c r="T3179" s="307"/>
      <c r="V3179" s="288"/>
      <c r="W3179" s="288"/>
      <c r="X3179" s="288"/>
    </row>
    <row r="3180" spans="2:24" ht="6" customHeight="1">
      <c r="B3180" s="292"/>
      <c r="C3180" s="294"/>
      <c r="D3180" s="294"/>
      <c r="E3180" s="294"/>
      <c r="F3180" s="294"/>
      <c r="G3180" s="294"/>
      <c r="H3180" s="294"/>
      <c r="I3180" s="294"/>
      <c r="J3180" s="294"/>
      <c r="K3180" s="294"/>
      <c r="L3180" s="294"/>
      <c r="M3180" s="294"/>
      <c r="N3180" s="294"/>
      <c r="O3180" s="294"/>
      <c r="P3180" s="294"/>
      <c r="Q3180" s="294"/>
      <c r="R3180" s="294"/>
      <c r="S3180" s="294"/>
    </row>
    <row r="3181" spans="2:24" ht="18.75" customHeight="1">
      <c r="B3181" s="292"/>
      <c r="C3181" s="309" t="s">
        <v>222</v>
      </c>
      <c r="D3181" s="310"/>
      <c r="E3181" s="310"/>
      <c r="F3181" s="310"/>
      <c r="G3181" s="310"/>
      <c r="H3181" s="310"/>
      <c r="I3181" s="310"/>
      <c r="J3181" s="310"/>
      <c r="K3181" s="310"/>
      <c r="L3181" s="310"/>
      <c r="M3181" s="310"/>
      <c r="N3181" s="310"/>
      <c r="O3181" s="311"/>
      <c r="P3181" s="312">
        <f>SUM(D3181:O3181)</f>
        <v>0</v>
      </c>
      <c r="Q3181" s="294"/>
      <c r="R3181" s="488"/>
      <c r="S3181" s="488"/>
    </row>
    <row r="3182" spans="2:24" ht="18.75" customHeight="1">
      <c r="B3182" s="292"/>
      <c r="C3182" s="313" t="s">
        <v>196</v>
      </c>
      <c r="D3182" s="155"/>
      <c r="E3182" s="155"/>
      <c r="F3182" s="155"/>
      <c r="G3182" s="155"/>
      <c r="H3182" s="155"/>
      <c r="I3182" s="155"/>
      <c r="J3182" s="155"/>
      <c r="K3182" s="155"/>
      <c r="L3182" s="155"/>
      <c r="M3182" s="155"/>
      <c r="N3182" s="155"/>
      <c r="O3182" s="156"/>
      <c r="P3182" s="312">
        <f t="shared" ref="P3182:P3191" si="396">SUM(D3182:O3182)</f>
        <v>0</v>
      </c>
      <c r="Q3182" s="294"/>
      <c r="R3182" s="488"/>
      <c r="S3182" s="488"/>
    </row>
    <row r="3183" spans="2:24" ht="18.75" customHeight="1">
      <c r="B3183" s="292"/>
      <c r="C3183" s="314" t="s">
        <v>223</v>
      </c>
      <c r="D3183" s="310"/>
      <c r="E3183" s="310"/>
      <c r="F3183" s="310"/>
      <c r="G3183" s="310"/>
      <c r="H3183" s="310"/>
      <c r="I3183" s="310"/>
      <c r="J3183" s="310"/>
      <c r="K3183" s="310"/>
      <c r="L3183" s="310"/>
      <c r="M3183" s="310"/>
      <c r="N3183" s="310"/>
      <c r="O3183" s="311"/>
      <c r="P3183" s="312">
        <f t="shared" si="396"/>
        <v>0</v>
      </c>
      <c r="Q3183" s="294"/>
      <c r="R3183" s="488"/>
      <c r="S3183" s="488"/>
    </row>
    <row r="3184" spans="2:24" ht="18.75" customHeight="1">
      <c r="B3184" s="292"/>
      <c r="C3184" s="313" t="s">
        <v>206</v>
      </c>
      <c r="D3184" s="315"/>
      <c r="E3184" s="315"/>
      <c r="F3184" s="315"/>
      <c r="G3184" s="315"/>
      <c r="H3184" s="315"/>
      <c r="I3184" s="315"/>
      <c r="J3184" s="315"/>
      <c r="K3184" s="315"/>
      <c r="L3184" s="315"/>
      <c r="M3184" s="315"/>
      <c r="N3184" s="315"/>
      <c r="O3184" s="316"/>
      <c r="P3184" s="312">
        <f t="shared" si="396"/>
        <v>0</v>
      </c>
      <c r="Q3184" s="294"/>
      <c r="R3184" s="488"/>
      <c r="S3184" s="488"/>
    </row>
    <row r="3185" spans="2:20" ht="18.75" customHeight="1">
      <c r="B3185" s="292"/>
      <c r="C3185" s="313" t="s">
        <v>207</v>
      </c>
      <c r="D3185" s="315"/>
      <c r="E3185" s="315"/>
      <c r="F3185" s="315"/>
      <c r="G3185" s="315"/>
      <c r="H3185" s="315"/>
      <c r="I3185" s="315"/>
      <c r="J3185" s="315"/>
      <c r="K3185" s="315"/>
      <c r="L3185" s="315"/>
      <c r="M3185" s="315"/>
      <c r="N3185" s="315"/>
      <c r="O3185" s="316"/>
      <c r="P3185" s="312">
        <f t="shared" si="396"/>
        <v>0</v>
      </c>
      <c r="Q3185" s="294"/>
      <c r="R3185" s="488"/>
      <c r="S3185" s="488"/>
    </row>
    <row r="3186" spans="2:20" ht="18.75" customHeight="1">
      <c r="B3186" s="292"/>
      <c r="C3186" s="313" t="s">
        <v>209</v>
      </c>
      <c r="D3186" s="315"/>
      <c r="E3186" s="315"/>
      <c r="F3186" s="315"/>
      <c r="G3186" s="315"/>
      <c r="H3186" s="315"/>
      <c r="I3186" s="315"/>
      <c r="J3186" s="315"/>
      <c r="K3186" s="315"/>
      <c r="L3186" s="315"/>
      <c r="M3186" s="315"/>
      <c r="N3186" s="315"/>
      <c r="O3186" s="316"/>
      <c r="P3186" s="312">
        <f t="shared" si="396"/>
        <v>0</v>
      </c>
      <c r="Q3186" s="294"/>
      <c r="R3186" s="488"/>
      <c r="S3186" s="488"/>
    </row>
    <row r="3187" spans="2:20" ht="18.75" customHeight="1">
      <c r="B3187" s="292"/>
      <c r="C3187" s="313" t="s">
        <v>210</v>
      </c>
      <c r="D3187" s="315"/>
      <c r="E3187" s="315"/>
      <c r="F3187" s="315"/>
      <c r="G3187" s="315"/>
      <c r="H3187" s="315"/>
      <c r="I3187" s="315"/>
      <c r="J3187" s="315"/>
      <c r="K3187" s="315"/>
      <c r="L3187" s="315"/>
      <c r="M3187" s="315"/>
      <c r="N3187" s="315"/>
      <c r="O3187" s="316"/>
      <c r="P3187" s="312">
        <f t="shared" si="396"/>
        <v>0</v>
      </c>
      <c r="Q3187" s="294"/>
      <c r="R3187" s="488"/>
      <c r="S3187" s="488"/>
    </row>
    <row r="3188" spans="2:20" ht="18.75" customHeight="1">
      <c r="B3188" s="292"/>
      <c r="C3188" s="313" t="s">
        <v>211</v>
      </c>
      <c r="D3188" s="315"/>
      <c r="E3188" s="315"/>
      <c r="F3188" s="315"/>
      <c r="G3188" s="315"/>
      <c r="H3188" s="315"/>
      <c r="I3188" s="315"/>
      <c r="J3188" s="315"/>
      <c r="K3188" s="315"/>
      <c r="L3188" s="315"/>
      <c r="M3188" s="315"/>
      <c r="N3188" s="315"/>
      <c r="O3188" s="316"/>
      <c r="P3188" s="312">
        <f t="shared" si="396"/>
        <v>0</v>
      </c>
      <c r="Q3188" s="294"/>
      <c r="R3188" s="488"/>
      <c r="S3188" s="488"/>
    </row>
    <row r="3189" spans="2:20" ht="18.75" customHeight="1">
      <c r="B3189" s="292"/>
      <c r="C3189" s="313" t="s">
        <v>212</v>
      </c>
      <c r="D3189" s="315"/>
      <c r="E3189" s="315"/>
      <c r="F3189" s="315"/>
      <c r="G3189" s="315"/>
      <c r="H3189" s="315"/>
      <c r="I3189" s="315"/>
      <c r="J3189" s="315"/>
      <c r="K3189" s="315"/>
      <c r="L3189" s="315"/>
      <c r="M3189" s="315"/>
      <c r="N3189" s="315"/>
      <c r="O3189" s="316"/>
      <c r="P3189" s="312">
        <f t="shared" si="396"/>
        <v>0</v>
      </c>
      <c r="Q3189" s="294"/>
      <c r="R3189" s="488"/>
      <c r="S3189" s="488"/>
    </row>
    <row r="3190" spans="2:20" ht="18.75" customHeight="1">
      <c r="B3190" s="292"/>
      <c r="C3190" s="317" t="s">
        <v>224</v>
      </c>
      <c r="D3190" s="318"/>
      <c r="E3190" s="318"/>
      <c r="F3190" s="318"/>
      <c r="G3190" s="318"/>
      <c r="H3190" s="318"/>
      <c r="I3190" s="318"/>
      <c r="J3190" s="318"/>
      <c r="K3190" s="318"/>
      <c r="L3190" s="318"/>
      <c r="M3190" s="318"/>
      <c r="N3190" s="318"/>
      <c r="O3190" s="319"/>
      <c r="P3190" s="320">
        <f t="shared" si="396"/>
        <v>0</v>
      </c>
      <c r="Q3190" s="294"/>
      <c r="R3190" s="489"/>
      <c r="S3190" s="489"/>
    </row>
    <row r="3191" spans="2:20" ht="18.75" customHeight="1">
      <c r="B3191" s="292"/>
      <c r="C3191" s="321" t="s">
        <v>216</v>
      </c>
      <c r="D3191" s="322">
        <f>SUBTOTAL(9,D3181:D3190)</f>
        <v>0</v>
      </c>
      <c r="E3191" s="322">
        <f t="shared" ref="E3191:O3191" si="397">SUBTOTAL(9,E3181:E3190)</f>
        <v>0</v>
      </c>
      <c r="F3191" s="322">
        <f t="shared" si="397"/>
        <v>0</v>
      </c>
      <c r="G3191" s="322">
        <f t="shared" si="397"/>
        <v>0</v>
      </c>
      <c r="H3191" s="322">
        <f t="shared" si="397"/>
        <v>0</v>
      </c>
      <c r="I3191" s="322">
        <f t="shared" si="397"/>
        <v>0</v>
      </c>
      <c r="J3191" s="322">
        <f t="shared" si="397"/>
        <v>0</v>
      </c>
      <c r="K3191" s="322">
        <f t="shared" si="397"/>
        <v>0</v>
      </c>
      <c r="L3191" s="322">
        <f t="shared" si="397"/>
        <v>0</v>
      </c>
      <c r="M3191" s="322">
        <f t="shared" si="397"/>
        <v>0</v>
      </c>
      <c r="N3191" s="322">
        <f t="shared" si="397"/>
        <v>0</v>
      </c>
      <c r="O3191" s="323">
        <f t="shared" si="397"/>
        <v>0</v>
      </c>
      <c r="P3191" s="324">
        <f t="shared" si="396"/>
        <v>0</v>
      </c>
      <c r="Q3191" s="294"/>
      <c r="R3191" s="490"/>
      <c r="S3191" s="490"/>
    </row>
    <row r="3192" spans="2:20" ht="6" customHeight="1">
      <c r="B3192" s="292"/>
      <c r="C3192" s="294"/>
      <c r="D3192" s="294"/>
      <c r="E3192" s="294"/>
      <c r="F3192" s="294"/>
      <c r="G3192" s="294"/>
      <c r="H3192" s="294"/>
      <c r="I3192" s="294"/>
      <c r="J3192" s="294"/>
      <c r="K3192" s="294"/>
      <c r="L3192" s="294"/>
      <c r="M3192" s="294"/>
      <c r="N3192" s="294"/>
      <c r="O3192" s="294"/>
      <c r="P3192" s="294"/>
      <c r="Q3192" s="294"/>
      <c r="R3192" s="325"/>
      <c r="S3192" s="325"/>
    </row>
    <row r="3193" spans="2:20" ht="18.75" customHeight="1">
      <c r="B3193" s="326"/>
      <c r="C3193" s="313" t="s">
        <v>217</v>
      </c>
      <c r="D3193" s="327"/>
      <c r="E3193" s="327"/>
      <c r="F3193" s="327"/>
      <c r="G3193" s="327"/>
      <c r="H3193" s="327"/>
      <c r="I3193" s="327"/>
      <c r="J3193" s="327"/>
      <c r="K3193" s="327"/>
      <c r="L3193" s="327"/>
      <c r="M3193" s="327"/>
      <c r="N3193" s="327"/>
      <c r="O3193" s="328"/>
      <c r="P3193" s="329">
        <f t="shared" ref="P3193:P3194" si="398">SUM(D3193:O3193)</f>
        <v>0</v>
      </c>
      <c r="Q3193" s="294"/>
      <c r="R3193" s="488"/>
      <c r="S3193" s="488"/>
    </row>
    <row r="3194" spans="2:20" ht="18.75" customHeight="1">
      <c r="B3194" s="326"/>
      <c r="C3194" s="313" t="s">
        <v>218</v>
      </c>
      <c r="D3194" s="327"/>
      <c r="E3194" s="327"/>
      <c r="F3194" s="327"/>
      <c r="G3194" s="327"/>
      <c r="H3194" s="327"/>
      <c r="I3194" s="327"/>
      <c r="J3194" s="327"/>
      <c r="K3194" s="327"/>
      <c r="L3194" s="327"/>
      <c r="M3194" s="327"/>
      <c r="N3194" s="330"/>
      <c r="O3194" s="331"/>
      <c r="P3194" s="332">
        <f t="shared" si="398"/>
        <v>0</v>
      </c>
      <c r="Q3194" s="294"/>
      <c r="R3194" s="489"/>
      <c r="S3194" s="489"/>
    </row>
    <row r="3195" spans="2:20" s="308" customFormat="1" ht="18.75" customHeight="1">
      <c r="B3195" s="301"/>
      <c r="C3195" s="333"/>
      <c r="D3195" s="334"/>
      <c r="E3195" s="334"/>
      <c r="F3195" s="334"/>
      <c r="G3195" s="334"/>
      <c r="H3195" s="334"/>
      <c r="I3195" s="334"/>
      <c r="J3195" s="334"/>
      <c r="K3195" s="334"/>
      <c r="L3195" s="334"/>
      <c r="M3195" s="334"/>
      <c r="N3195" s="491" t="s">
        <v>219</v>
      </c>
      <c r="O3195" s="491"/>
      <c r="P3195" s="335">
        <f>ROUND(IF(P3193*P3194=0,0,P3191/P3193*P3194),2)</f>
        <v>0</v>
      </c>
      <c r="Q3195" s="306"/>
      <c r="R3195" s="492"/>
      <c r="S3195" s="492"/>
      <c r="T3195" s="307"/>
    </row>
    <row r="3196" spans="2:20" ht="30" customHeight="1">
      <c r="C3196" s="294"/>
      <c r="D3196" s="294"/>
      <c r="E3196" s="294"/>
      <c r="F3196" s="294"/>
      <c r="G3196" s="294"/>
      <c r="H3196" s="294"/>
      <c r="I3196" s="294"/>
      <c r="J3196" s="294"/>
      <c r="K3196" s="294"/>
      <c r="L3196" s="294"/>
      <c r="M3196" s="294"/>
      <c r="N3196" s="294"/>
      <c r="O3196" s="294"/>
      <c r="P3196" s="294"/>
      <c r="Q3196" s="294"/>
      <c r="R3196" s="294"/>
      <c r="S3196" s="294"/>
    </row>
    <row r="3197" spans="2:20" ht="18.75" customHeight="1">
      <c r="B3197" s="292"/>
      <c r="C3197" s="293" t="s">
        <v>183</v>
      </c>
      <c r="D3197" s="495"/>
      <c r="E3197" s="495"/>
      <c r="F3197" s="495"/>
      <c r="G3197" s="495"/>
      <c r="H3197" s="495"/>
      <c r="I3197" s="495"/>
      <c r="J3197" s="294"/>
      <c r="K3197" s="294"/>
      <c r="L3197" s="295"/>
      <c r="M3197" s="294"/>
      <c r="N3197" s="294"/>
      <c r="O3197" s="294"/>
      <c r="P3197" s="296"/>
      <c r="Q3197" s="294"/>
      <c r="R3197" s="296"/>
      <c r="S3197" s="296"/>
    </row>
    <row r="3198" spans="2:20" ht="18.75" customHeight="1">
      <c r="B3198" s="292"/>
      <c r="C3198" s="297" t="s">
        <v>184</v>
      </c>
      <c r="D3198" s="488"/>
      <c r="E3198" s="488"/>
      <c r="F3198" s="488"/>
      <c r="G3198" s="488"/>
      <c r="H3198" s="488"/>
      <c r="I3198" s="488"/>
      <c r="J3198" s="294"/>
      <c r="K3198" s="291"/>
      <c r="L3198" s="291"/>
      <c r="M3198" s="291"/>
      <c r="N3198" s="291"/>
      <c r="O3198" s="291"/>
      <c r="P3198" s="291"/>
      <c r="Q3198" s="294"/>
      <c r="R3198" s="496" t="s">
        <v>185</v>
      </c>
      <c r="S3198" s="496"/>
    </row>
    <row r="3199" spans="2:20" ht="18.75" customHeight="1">
      <c r="B3199" s="292"/>
      <c r="C3199" s="297" t="s">
        <v>8</v>
      </c>
      <c r="D3199" s="488"/>
      <c r="E3199" s="488"/>
      <c r="F3199" s="488"/>
      <c r="G3199" s="488"/>
      <c r="H3199" s="488"/>
      <c r="I3199" s="488"/>
      <c r="J3199" s="294"/>
      <c r="K3199" s="291"/>
      <c r="L3199" s="291"/>
      <c r="M3199" s="291"/>
      <c r="N3199" s="291"/>
      <c r="O3199" s="291"/>
      <c r="P3199" s="291"/>
      <c r="Q3199" s="294"/>
      <c r="R3199" s="298" t="s">
        <v>189</v>
      </c>
      <c r="S3199" s="299"/>
    </row>
    <row r="3200" spans="2:20" ht="18.75" customHeight="1">
      <c r="B3200" s="292"/>
      <c r="C3200" s="300" t="s">
        <v>172</v>
      </c>
      <c r="D3200" s="488"/>
      <c r="E3200" s="488"/>
      <c r="F3200" s="488"/>
      <c r="G3200" s="488"/>
      <c r="H3200" s="488"/>
      <c r="I3200" s="488"/>
      <c r="J3200" s="294"/>
      <c r="K3200" s="291"/>
      <c r="L3200" s="291"/>
      <c r="M3200" s="291"/>
      <c r="N3200" s="291"/>
      <c r="O3200" s="291"/>
      <c r="P3200" s="291"/>
      <c r="Q3200" s="294"/>
      <c r="R3200" s="298" t="s">
        <v>191</v>
      </c>
      <c r="S3200" s="299"/>
    </row>
    <row r="3201" spans="2:24" ht="18.75" customHeight="1">
      <c r="B3201" s="292"/>
      <c r="C3201" s="300" t="s">
        <v>193</v>
      </c>
      <c r="D3201" s="493"/>
      <c r="E3201" s="493"/>
      <c r="F3201" s="493"/>
      <c r="G3201" s="493"/>
      <c r="H3201" s="493"/>
      <c r="I3201" s="493"/>
      <c r="J3201" s="294"/>
      <c r="K3201" s="294"/>
      <c r="L3201" s="295"/>
      <c r="M3201" s="294"/>
      <c r="N3201" s="294"/>
      <c r="O3201" s="294"/>
      <c r="P3201" s="296"/>
      <c r="Q3201" s="294"/>
      <c r="R3201" s="298" t="s">
        <v>221</v>
      </c>
      <c r="S3201" s="299"/>
    </row>
    <row r="3202" spans="2:24" ht="12" customHeight="1">
      <c r="B3202" s="292"/>
      <c r="C3202" s="294"/>
      <c r="D3202" s="294"/>
      <c r="E3202" s="294"/>
      <c r="F3202" s="294"/>
      <c r="G3202" s="294"/>
      <c r="H3202" s="294"/>
      <c r="I3202" s="294"/>
      <c r="J3202" s="294"/>
      <c r="K3202" s="294"/>
      <c r="L3202" s="294"/>
      <c r="M3202" s="294"/>
      <c r="N3202" s="294"/>
      <c r="O3202" s="294"/>
      <c r="P3202" s="294"/>
      <c r="Q3202" s="294"/>
      <c r="R3202" s="294"/>
      <c r="S3202" s="294"/>
    </row>
    <row r="3203" spans="2:24" s="308" customFormat="1" ht="18.75" customHeight="1">
      <c r="B3203" s="301"/>
      <c r="C3203" s="302" t="s">
        <v>187</v>
      </c>
      <c r="D3203" s="303"/>
      <c r="E3203" s="303"/>
      <c r="F3203" s="303"/>
      <c r="G3203" s="303"/>
      <c r="H3203" s="303"/>
      <c r="I3203" s="303"/>
      <c r="J3203" s="303"/>
      <c r="K3203" s="303"/>
      <c r="L3203" s="303"/>
      <c r="M3203" s="303"/>
      <c r="N3203" s="303"/>
      <c r="O3203" s="304"/>
      <c r="P3203" s="305" t="s">
        <v>188</v>
      </c>
      <c r="Q3203" s="306"/>
      <c r="R3203" s="494" t="s">
        <v>194</v>
      </c>
      <c r="S3203" s="494"/>
      <c r="T3203" s="307"/>
      <c r="V3203" s="288"/>
      <c r="W3203" s="288"/>
      <c r="X3203" s="288"/>
    </row>
    <row r="3204" spans="2:24" ht="6" customHeight="1">
      <c r="B3204" s="292"/>
      <c r="C3204" s="294"/>
      <c r="D3204" s="294"/>
      <c r="E3204" s="294"/>
      <c r="F3204" s="294"/>
      <c r="G3204" s="294"/>
      <c r="H3204" s="294"/>
      <c r="I3204" s="294"/>
      <c r="J3204" s="294"/>
      <c r="K3204" s="294"/>
      <c r="L3204" s="294"/>
      <c r="M3204" s="294"/>
      <c r="N3204" s="294"/>
      <c r="O3204" s="294"/>
      <c r="P3204" s="294"/>
      <c r="Q3204" s="294"/>
      <c r="R3204" s="294"/>
      <c r="S3204" s="294"/>
    </row>
    <row r="3205" spans="2:24" ht="18.75" customHeight="1">
      <c r="B3205" s="292"/>
      <c r="C3205" s="309" t="s">
        <v>222</v>
      </c>
      <c r="D3205" s="310"/>
      <c r="E3205" s="310"/>
      <c r="F3205" s="310"/>
      <c r="G3205" s="310"/>
      <c r="H3205" s="310"/>
      <c r="I3205" s="310"/>
      <c r="J3205" s="310"/>
      <c r="K3205" s="310"/>
      <c r="L3205" s="310"/>
      <c r="M3205" s="310"/>
      <c r="N3205" s="310"/>
      <c r="O3205" s="311"/>
      <c r="P3205" s="312">
        <f>SUM(D3205:O3205)</f>
        <v>0</v>
      </c>
      <c r="Q3205" s="294"/>
      <c r="R3205" s="488"/>
      <c r="S3205" s="488"/>
    </row>
    <row r="3206" spans="2:24" ht="18.75" customHeight="1">
      <c r="B3206" s="292"/>
      <c r="C3206" s="313" t="s">
        <v>196</v>
      </c>
      <c r="D3206" s="155"/>
      <c r="E3206" s="155"/>
      <c r="F3206" s="155"/>
      <c r="G3206" s="155"/>
      <c r="H3206" s="155"/>
      <c r="I3206" s="155"/>
      <c r="J3206" s="155"/>
      <c r="K3206" s="155"/>
      <c r="L3206" s="155"/>
      <c r="M3206" s="155"/>
      <c r="N3206" s="155"/>
      <c r="O3206" s="156"/>
      <c r="P3206" s="312">
        <f t="shared" ref="P3206:P3215" si="399">SUM(D3206:O3206)</f>
        <v>0</v>
      </c>
      <c r="Q3206" s="294"/>
      <c r="R3206" s="488"/>
      <c r="S3206" s="488"/>
    </row>
    <row r="3207" spans="2:24" ht="18.75" customHeight="1">
      <c r="B3207" s="292"/>
      <c r="C3207" s="314" t="s">
        <v>223</v>
      </c>
      <c r="D3207" s="310"/>
      <c r="E3207" s="310"/>
      <c r="F3207" s="310"/>
      <c r="G3207" s="310"/>
      <c r="H3207" s="310"/>
      <c r="I3207" s="310"/>
      <c r="J3207" s="310"/>
      <c r="K3207" s="310"/>
      <c r="L3207" s="310"/>
      <c r="M3207" s="310"/>
      <c r="N3207" s="310"/>
      <c r="O3207" s="311"/>
      <c r="P3207" s="312">
        <f t="shared" si="399"/>
        <v>0</v>
      </c>
      <c r="Q3207" s="294"/>
      <c r="R3207" s="488"/>
      <c r="S3207" s="488"/>
    </row>
    <row r="3208" spans="2:24" ht="18.75" customHeight="1">
      <c r="B3208" s="292"/>
      <c r="C3208" s="313" t="s">
        <v>206</v>
      </c>
      <c r="D3208" s="315"/>
      <c r="E3208" s="315"/>
      <c r="F3208" s="315"/>
      <c r="G3208" s="315"/>
      <c r="H3208" s="315"/>
      <c r="I3208" s="315"/>
      <c r="J3208" s="315"/>
      <c r="K3208" s="315"/>
      <c r="L3208" s="315"/>
      <c r="M3208" s="315"/>
      <c r="N3208" s="315"/>
      <c r="O3208" s="316"/>
      <c r="P3208" s="312">
        <f t="shared" si="399"/>
        <v>0</v>
      </c>
      <c r="Q3208" s="294"/>
      <c r="R3208" s="488"/>
      <c r="S3208" s="488"/>
    </row>
    <row r="3209" spans="2:24" ht="18.75" customHeight="1">
      <c r="B3209" s="292"/>
      <c r="C3209" s="313" t="s">
        <v>207</v>
      </c>
      <c r="D3209" s="315"/>
      <c r="E3209" s="315"/>
      <c r="F3209" s="315"/>
      <c r="G3209" s="315"/>
      <c r="H3209" s="315"/>
      <c r="I3209" s="315"/>
      <c r="J3209" s="315"/>
      <c r="K3209" s="315"/>
      <c r="L3209" s="315"/>
      <c r="M3209" s="315"/>
      <c r="N3209" s="315"/>
      <c r="O3209" s="316"/>
      <c r="P3209" s="312">
        <f t="shared" si="399"/>
        <v>0</v>
      </c>
      <c r="Q3209" s="294"/>
      <c r="R3209" s="488"/>
      <c r="S3209" s="488"/>
    </row>
    <row r="3210" spans="2:24" ht="18.75" customHeight="1">
      <c r="B3210" s="292"/>
      <c r="C3210" s="313" t="s">
        <v>209</v>
      </c>
      <c r="D3210" s="315"/>
      <c r="E3210" s="315"/>
      <c r="F3210" s="315"/>
      <c r="G3210" s="315"/>
      <c r="H3210" s="315"/>
      <c r="I3210" s="315"/>
      <c r="J3210" s="315"/>
      <c r="K3210" s="315"/>
      <c r="L3210" s="315"/>
      <c r="M3210" s="315"/>
      <c r="N3210" s="315"/>
      <c r="O3210" s="316"/>
      <c r="P3210" s="312">
        <f t="shared" si="399"/>
        <v>0</v>
      </c>
      <c r="Q3210" s="294"/>
      <c r="R3210" s="488"/>
      <c r="S3210" s="488"/>
    </row>
    <row r="3211" spans="2:24" ht="18.75" customHeight="1">
      <c r="B3211" s="292"/>
      <c r="C3211" s="313" t="s">
        <v>210</v>
      </c>
      <c r="D3211" s="315"/>
      <c r="E3211" s="315"/>
      <c r="F3211" s="315"/>
      <c r="G3211" s="315"/>
      <c r="H3211" s="315"/>
      <c r="I3211" s="315"/>
      <c r="J3211" s="315"/>
      <c r="K3211" s="315"/>
      <c r="L3211" s="315"/>
      <c r="M3211" s="315"/>
      <c r="N3211" s="315"/>
      <c r="O3211" s="316"/>
      <c r="P3211" s="312">
        <f t="shared" si="399"/>
        <v>0</v>
      </c>
      <c r="Q3211" s="294"/>
      <c r="R3211" s="488"/>
      <c r="S3211" s="488"/>
    </row>
    <row r="3212" spans="2:24" ht="18.75" customHeight="1">
      <c r="B3212" s="292"/>
      <c r="C3212" s="313" t="s">
        <v>211</v>
      </c>
      <c r="D3212" s="315"/>
      <c r="E3212" s="315"/>
      <c r="F3212" s="315"/>
      <c r="G3212" s="315"/>
      <c r="H3212" s="315"/>
      <c r="I3212" s="315"/>
      <c r="J3212" s="315"/>
      <c r="K3212" s="315"/>
      <c r="L3212" s="315"/>
      <c r="M3212" s="315"/>
      <c r="N3212" s="315"/>
      <c r="O3212" s="316"/>
      <c r="P3212" s="312">
        <f t="shared" si="399"/>
        <v>0</v>
      </c>
      <c r="Q3212" s="294"/>
      <c r="R3212" s="488"/>
      <c r="S3212" s="488"/>
    </row>
    <row r="3213" spans="2:24" ht="18.75" customHeight="1">
      <c r="B3213" s="292"/>
      <c r="C3213" s="313" t="s">
        <v>212</v>
      </c>
      <c r="D3213" s="315"/>
      <c r="E3213" s="315"/>
      <c r="F3213" s="315"/>
      <c r="G3213" s="315"/>
      <c r="H3213" s="315"/>
      <c r="I3213" s="315"/>
      <c r="J3213" s="315"/>
      <c r="K3213" s="315"/>
      <c r="L3213" s="315"/>
      <c r="M3213" s="315"/>
      <c r="N3213" s="315"/>
      <c r="O3213" s="316"/>
      <c r="P3213" s="312">
        <f t="shared" si="399"/>
        <v>0</v>
      </c>
      <c r="Q3213" s="294"/>
      <c r="R3213" s="488"/>
      <c r="S3213" s="488"/>
    </row>
    <row r="3214" spans="2:24" ht="18.75" customHeight="1">
      <c r="B3214" s="292"/>
      <c r="C3214" s="317" t="s">
        <v>224</v>
      </c>
      <c r="D3214" s="318"/>
      <c r="E3214" s="318"/>
      <c r="F3214" s="318"/>
      <c r="G3214" s="318"/>
      <c r="H3214" s="318"/>
      <c r="I3214" s="318"/>
      <c r="J3214" s="318"/>
      <c r="K3214" s="318"/>
      <c r="L3214" s="318"/>
      <c r="M3214" s="318"/>
      <c r="N3214" s="318"/>
      <c r="O3214" s="319"/>
      <c r="P3214" s="320">
        <f t="shared" si="399"/>
        <v>0</v>
      </c>
      <c r="Q3214" s="294"/>
      <c r="R3214" s="489"/>
      <c r="S3214" s="489"/>
    </row>
    <row r="3215" spans="2:24" ht="18.75" customHeight="1">
      <c r="B3215" s="292"/>
      <c r="C3215" s="321" t="s">
        <v>216</v>
      </c>
      <c r="D3215" s="322">
        <f>SUBTOTAL(9,D3205:D3214)</f>
        <v>0</v>
      </c>
      <c r="E3215" s="322">
        <f t="shared" ref="E3215:O3215" si="400">SUBTOTAL(9,E3205:E3214)</f>
        <v>0</v>
      </c>
      <c r="F3215" s="322">
        <f t="shared" si="400"/>
        <v>0</v>
      </c>
      <c r="G3215" s="322">
        <f t="shared" si="400"/>
        <v>0</v>
      </c>
      <c r="H3215" s="322">
        <f t="shared" si="400"/>
        <v>0</v>
      </c>
      <c r="I3215" s="322">
        <f t="shared" si="400"/>
        <v>0</v>
      </c>
      <c r="J3215" s="322">
        <f t="shared" si="400"/>
        <v>0</v>
      </c>
      <c r="K3215" s="322">
        <f t="shared" si="400"/>
        <v>0</v>
      </c>
      <c r="L3215" s="322">
        <f t="shared" si="400"/>
        <v>0</v>
      </c>
      <c r="M3215" s="322">
        <f t="shared" si="400"/>
        <v>0</v>
      </c>
      <c r="N3215" s="322">
        <f t="shared" si="400"/>
        <v>0</v>
      </c>
      <c r="O3215" s="323">
        <f t="shared" si="400"/>
        <v>0</v>
      </c>
      <c r="P3215" s="324">
        <f t="shared" si="399"/>
        <v>0</v>
      </c>
      <c r="Q3215" s="294"/>
      <c r="R3215" s="490"/>
      <c r="S3215" s="490"/>
    </row>
    <row r="3216" spans="2:24" ht="6" customHeight="1">
      <c r="B3216" s="292"/>
      <c r="C3216" s="294"/>
      <c r="D3216" s="294"/>
      <c r="E3216" s="294"/>
      <c r="F3216" s="294"/>
      <c r="G3216" s="294"/>
      <c r="H3216" s="294"/>
      <c r="I3216" s="294"/>
      <c r="J3216" s="294"/>
      <c r="K3216" s="294"/>
      <c r="L3216" s="294"/>
      <c r="M3216" s="294"/>
      <c r="N3216" s="294"/>
      <c r="O3216" s="294"/>
      <c r="P3216" s="294"/>
      <c r="Q3216" s="294"/>
      <c r="R3216" s="325"/>
      <c r="S3216" s="325"/>
    </row>
    <row r="3217" spans="2:24" ht="18.75" customHeight="1">
      <c r="B3217" s="326"/>
      <c r="C3217" s="313" t="s">
        <v>217</v>
      </c>
      <c r="D3217" s="327"/>
      <c r="E3217" s="327"/>
      <c r="F3217" s="327"/>
      <c r="G3217" s="327"/>
      <c r="H3217" s="327"/>
      <c r="I3217" s="327"/>
      <c r="J3217" s="327"/>
      <c r="K3217" s="327"/>
      <c r="L3217" s="327"/>
      <c r="M3217" s="327"/>
      <c r="N3217" s="327"/>
      <c r="O3217" s="328"/>
      <c r="P3217" s="329">
        <f t="shared" ref="P3217:P3218" si="401">SUM(D3217:O3217)</f>
        <v>0</v>
      </c>
      <c r="Q3217" s="294"/>
      <c r="R3217" s="488"/>
      <c r="S3217" s="488"/>
    </row>
    <row r="3218" spans="2:24" ht="18.75" customHeight="1">
      <c r="B3218" s="326"/>
      <c r="C3218" s="313" t="s">
        <v>218</v>
      </c>
      <c r="D3218" s="327"/>
      <c r="E3218" s="327"/>
      <c r="F3218" s="327"/>
      <c r="G3218" s="327"/>
      <c r="H3218" s="327"/>
      <c r="I3218" s="327"/>
      <c r="J3218" s="327"/>
      <c r="K3218" s="327"/>
      <c r="L3218" s="327"/>
      <c r="M3218" s="327"/>
      <c r="N3218" s="330"/>
      <c r="O3218" s="331"/>
      <c r="P3218" s="332">
        <f t="shared" si="401"/>
        <v>0</v>
      </c>
      <c r="Q3218" s="294"/>
      <c r="R3218" s="489"/>
      <c r="S3218" s="489"/>
    </row>
    <row r="3219" spans="2:24" s="308" customFormat="1" ht="18.75" customHeight="1">
      <c r="B3219" s="301"/>
      <c r="C3219" s="333"/>
      <c r="D3219" s="334"/>
      <c r="E3219" s="334"/>
      <c r="F3219" s="334"/>
      <c r="G3219" s="334"/>
      <c r="H3219" s="334"/>
      <c r="I3219" s="334"/>
      <c r="J3219" s="334"/>
      <c r="K3219" s="334"/>
      <c r="L3219" s="334"/>
      <c r="M3219" s="334"/>
      <c r="N3219" s="491" t="s">
        <v>219</v>
      </c>
      <c r="O3219" s="491"/>
      <c r="P3219" s="335">
        <f>ROUND(IF(P3217*P3218=0,0,P3215/P3217*P3218),2)</f>
        <v>0</v>
      </c>
      <c r="Q3219" s="306"/>
      <c r="R3219" s="492"/>
      <c r="S3219" s="492"/>
      <c r="T3219" s="307"/>
    </row>
    <row r="3220" spans="2:24" ht="30" customHeight="1">
      <c r="C3220" s="294"/>
      <c r="D3220" s="294"/>
      <c r="E3220" s="294"/>
      <c r="F3220" s="294"/>
      <c r="G3220" s="294"/>
      <c r="H3220" s="294"/>
      <c r="I3220" s="294"/>
      <c r="J3220" s="294"/>
      <c r="K3220" s="294"/>
      <c r="L3220" s="294"/>
      <c r="M3220" s="294"/>
      <c r="N3220" s="294"/>
      <c r="O3220" s="294"/>
      <c r="P3220" s="294"/>
      <c r="Q3220" s="294"/>
      <c r="R3220" s="294"/>
      <c r="S3220" s="294"/>
    </row>
    <row r="3221" spans="2:24" ht="18.75" customHeight="1">
      <c r="B3221" s="292"/>
      <c r="C3221" s="293" t="s">
        <v>183</v>
      </c>
      <c r="D3221" s="495"/>
      <c r="E3221" s="495"/>
      <c r="F3221" s="495"/>
      <c r="G3221" s="495"/>
      <c r="H3221" s="495"/>
      <c r="I3221" s="495"/>
      <c r="J3221" s="294"/>
      <c r="K3221" s="294"/>
      <c r="L3221" s="295"/>
      <c r="M3221" s="294"/>
      <c r="N3221" s="294"/>
      <c r="O3221" s="294"/>
      <c r="P3221" s="296"/>
      <c r="Q3221" s="294"/>
      <c r="R3221" s="296"/>
      <c r="S3221" s="296"/>
    </row>
    <row r="3222" spans="2:24" ht="18.75" customHeight="1">
      <c r="B3222" s="292"/>
      <c r="C3222" s="297" t="s">
        <v>184</v>
      </c>
      <c r="D3222" s="488"/>
      <c r="E3222" s="488"/>
      <c r="F3222" s="488"/>
      <c r="G3222" s="488"/>
      <c r="H3222" s="488"/>
      <c r="I3222" s="488"/>
      <c r="J3222" s="294"/>
      <c r="K3222" s="291"/>
      <c r="L3222" s="291"/>
      <c r="M3222" s="291"/>
      <c r="N3222" s="291"/>
      <c r="O3222" s="291"/>
      <c r="P3222" s="291"/>
      <c r="Q3222" s="294"/>
      <c r="R3222" s="496" t="s">
        <v>185</v>
      </c>
      <c r="S3222" s="496"/>
    </row>
    <row r="3223" spans="2:24" ht="18.75" customHeight="1">
      <c r="B3223" s="292"/>
      <c r="C3223" s="297" t="s">
        <v>8</v>
      </c>
      <c r="D3223" s="488"/>
      <c r="E3223" s="488"/>
      <c r="F3223" s="488"/>
      <c r="G3223" s="488"/>
      <c r="H3223" s="488"/>
      <c r="I3223" s="488"/>
      <c r="J3223" s="294"/>
      <c r="K3223" s="291"/>
      <c r="L3223" s="291"/>
      <c r="M3223" s="291"/>
      <c r="N3223" s="291"/>
      <c r="O3223" s="291"/>
      <c r="P3223" s="291"/>
      <c r="Q3223" s="294"/>
      <c r="R3223" s="298" t="s">
        <v>189</v>
      </c>
      <c r="S3223" s="299"/>
    </row>
    <row r="3224" spans="2:24" ht="18.75" customHeight="1">
      <c r="B3224" s="292"/>
      <c r="C3224" s="300" t="s">
        <v>172</v>
      </c>
      <c r="D3224" s="488"/>
      <c r="E3224" s="488"/>
      <c r="F3224" s="488"/>
      <c r="G3224" s="488"/>
      <c r="H3224" s="488"/>
      <c r="I3224" s="488"/>
      <c r="J3224" s="294"/>
      <c r="K3224" s="291"/>
      <c r="L3224" s="291"/>
      <c r="M3224" s="291"/>
      <c r="N3224" s="291"/>
      <c r="O3224" s="291"/>
      <c r="P3224" s="291"/>
      <c r="Q3224" s="294"/>
      <c r="R3224" s="298" t="s">
        <v>191</v>
      </c>
      <c r="S3224" s="299"/>
    </row>
    <row r="3225" spans="2:24" ht="18.75" customHeight="1">
      <c r="B3225" s="292"/>
      <c r="C3225" s="300" t="s">
        <v>193</v>
      </c>
      <c r="D3225" s="493"/>
      <c r="E3225" s="493"/>
      <c r="F3225" s="493"/>
      <c r="G3225" s="493"/>
      <c r="H3225" s="493"/>
      <c r="I3225" s="493"/>
      <c r="J3225" s="294"/>
      <c r="K3225" s="294"/>
      <c r="L3225" s="295"/>
      <c r="M3225" s="294"/>
      <c r="N3225" s="294"/>
      <c r="O3225" s="294"/>
      <c r="P3225" s="296"/>
      <c r="Q3225" s="294"/>
      <c r="R3225" s="298" t="s">
        <v>221</v>
      </c>
      <c r="S3225" s="299"/>
    </row>
    <row r="3226" spans="2:24" ht="12" customHeight="1">
      <c r="B3226" s="292"/>
      <c r="C3226" s="294"/>
      <c r="D3226" s="294"/>
      <c r="E3226" s="294"/>
      <c r="F3226" s="294"/>
      <c r="G3226" s="294"/>
      <c r="H3226" s="294"/>
      <c r="I3226" s="294"/>
      <c r="J3226" s="294"/>
      <c r="K3226" s="294"/>
      <c r="L3226" s="294"/>
      <c r="M3226" s="294"/>
      <c r="N3226" s="294"/>
      <c r="O3226" s="294"/>
      <c r="P3226" s="294"/>
      <c r="Q3226" s="294"/>
      <c r="R3226" s="294"/>
      <c r="S3226" s="294"/>
    </row>
    <row r="3227" spans="2:24" s="308" customFormat="1" ht="18.75" customHeight="1">
      <c r="B3227" s="301"/>
      <c r="C3227" s="302" t="s">
        <v>187</v>
      </c>
      <c r="D3227" s="303"/>
      <c r="E3227" s="303"/>
      <c r="F3227" s="303"/>
      <c r="G3227" s="303"/>
      <c r="H3227" s="303"/>
      <c r="I3227" s="303"/>
      <c r="J3227" s="303"/>
      <c r="K3227" s="303"/>
      <c r="L3227" s="303"/>
      <c r="M3227" s="303"/>
      <c r="N3227" s="303"/>
      <c r="O3227" s="304"/>
      <c r="P3227" s="305" t="s">
        <v>188</v>
      </c>
      <c r="Q3227" s="306"/>
      <c r="R3227" s="494" t="s">
        <v>194</v>
      </c>
      <c r="S3227" s="494"/>
      <c r="T3227" s="307"/>
      <c r="V3227" s="288"/>
      <c r="W3227" s="288"/>
      <c r="X3227" s="288"/>
    </row>
    <row r="3228" spans="2:24" ht="6" customHeight="1">
      <c r="B3228" s="292"/>
      <c r="C3228" s="294"/>
      <c r="D3228" s="294"/>
      <c r="E3228" s="294"/>
      <c r="F3228" s="294"/>
      <c r="G3228" s="294"/>
      <c r="H3228" s="294"/>
      <c r="I3228" s="294"/>
      <c r="J3228" s="294"/>
      <c r="K3228" s="294"/>
      <c r="L3228" s="294"/>
      <c r="M3228" s="294"/>
      <c r="N3228" s="294"/>
      <c r="O3228" s="294"/>
      <c r="P3228" s="294"/>
      <c r="Q3228" s="294"/>
      <c r="R3228" s="294"/>
      <c r="S3228" s="294"/>
    </row>
    <row r="3229" spans="2:24" ht="18.75" customHeight="1">
      <c r="B3229" s="292"/>
      <c r="C3229" s="309" t="s">
        <v>222</v>
      </c>
      <c r="D3229" s="310"/>
      <c r="E3229" s="310"/>
      <c r="F3229" s="310"/>
      <c r="G3229" s="310"/>
      <c r="H3229" s="310"/>
      <c r="I3229" s="310"/>
      <c r="J3229" s="310"/>
      <c r="K3229" s="310"/>
      <c r="L3229" s="310"/>
      <c r="M3229" s="310"/>
      <c r="N3229" s="310"/>
      <c r="O3229" s="311"/>
      <c r="P3229" s="312">
        <f>SUM(D3229:O3229)</f>
        <v>0</v>
      </c>
      <c r="Q3229" s="294"/>
      <c r="R3229" s="488"/>
      <c r="S3229" s="488"/>
    </row>
    <row r="3230" spans="2:24" ht="18.75" customHeight="1">
      <c r="B3230" s="292"/>
      <c r="C3230" s="313" t="s">
        <v>196</v>
      </c>
      <c r="D3230" s="155"/>
      <c r="E3230" s="155"/>
      <c r="F3230" s="155"/>
      <c r="G3230" s="155"/>
      <c r="H3230" s="155"/>
      <c r="I3230" s="155"/>
      <c r="J3230" s="155"/>
      <c r="K3230" s="155"/>
      <c r="L3230" s="155"/>
      <c r="M3230" s="155"/>
      <c r="N3230" s="155"/>
      <c r="O3230" s="156"/>
      <c r="P3230" s="312">
        <f t="shared" ref="P3230:P3239" si="402">SUM(D3230:O3230)</f>
        <v>0</v>
      </c>
      <c r="Q3230" s="294"/>
      <c r="R3230" s="488"/>
      <c r="S3230" s="488"/>
    </row>
    <row r="3231" spans="2:24" ht="18.75" customHeight="1">
      <c r="B3231" s="292"/>
      <c r="C3231" s="314" t="s">
        <v>223</v>
      </c>
      <c r="D3231" s="310"/>
      <c r="E3231" s="310"/>
      <c r="F3231" s="310"/>
      <c r="G3231" s="310"/>
      <c r="H3231" s="310"/>
      <c r="I3231" s="310"/>
      <c r="J3231" s="310"/>
      <c r="K3231" s="310"/>
      <c r="L3231" s="310"/>
      <c r="M3231" s="310"/>
      <c r="N3231" s="310"/>
      <c r="O3231" s="311"/>
      <c r="P3231" s="312">
        <f t="shared" si="402"/>
        <v>0</v>
      </c>
      <c r="Q3231" s="294"/>
      <c r="R3231" s="488"/>
      <c r="S3231" s="488"/>
    </row>
    <row r="3232" spans="2:24" ht="18.75" customHeight="1">
      <c r="B3232" s="292"/>
      <c r="C3232" s="313" t="s">
        <v>206</v>
      </c>
      <c r="D3232" s="315"/>
      <c r="E3232" s="315"/>
      <c r="F3232" s="315"/>
      <c r="G3232" s="315"/>
      <c r="H3232" s="315"/>
      <c r="I3232" s="315"/>
      <c r="J3232" s="315"/>
      <c r="K3232" s="315"/>
      <c r="L3232" s="315"/>
      <c r="M3232" s="315"/>
      <c r="N3232" s="315"/>
      <c r="O3232" s="316"/>
      <c r="P3232" s="312">
        <f t="shared" si="402"/>
        <v>0</v>
      </c>
      <c r="Q3232" s="294"/>
      <c r="R3232" s="488"/>
      <c r="S3232" s="488"/>
    </row>
    <row r="3233" spans="2:20" ht="18.75" customHeight="1">
      <c r="B3233" s="292"/>
      <c r="C3233" s="313" t="s">
        <v>207</v>
      </c>
      <c r="D3233" s="315"/>
      <c r="E3233" s="315"/>
      <c r="F3233" s="315"/>
      <c r="G3233" s="315"/>
      <c r="H3233" s="315"/>
      <c r="I3233" s="315"/>
      <c r="J3233" s="315"/>
      <c r="K3233" s="315"/>
      <c r="L3233" s="315"/>
      <c r="M3233" s="315"/>
      <c r="N3233" s="315"/>
      <c r="O3233" s="316"/>
      <c r="P3233" s="312">
        <f t="shared" si="402"/>
        <v>0</v>
      </c>
      <c r="Q3233" s="294"/>
      <c r="R3233" s="488"/>
      <c r="S3233" s="488"/>
    </row>
    <row r="3234" spans="2:20" ht="18.75" customHeight="1">
      <c r="B3234" s="292"/>
      <c r="C3234" s="313" t="s">
        <v>209</v>
      </c>
      <c r="D3234" s="315"/>
      <c r="E3234" s="315"/>
      <c r="F3234" s="315"/>
      <c r="G3234" s="315"/>
      <c r="H3234" s="315"/>
      <c r="I3234" s="315"/>
      <c r="J3234" s="315"/>
      <c r="K3234" s="315"/>
      <c r="L3234" s="315"/>
      <c r="M3234" s="315"/>
      <c r="N3234" s="315"/>
      <c r="O3234" s="316"/>
      <c r="P3234" s="312">
        <f t="shared" si="402"/>
        <v>0</v>
      </c>
      <c r="Q3234" s="294"/>
      <c r="R3234" s="488"/>
      <c r="S3234" s="488"/>
    </row>
    <row r="3235" spans="2:20" ht="18.75" customHeight="1">
      <c r="B3235" s="292"/>
      <c r="C3235" s="313" t="s">
        <v>210</v>
      </c>
      <c r="D3235" s="315"/>
      <c r="E3235" s="315"/>
      <c r="F3235" s="315"/>
      <c r="G3235" s="315"/>
      <c r="H3235" s="315"/>
      <c r="I3235" s="315"/>
      <c r="J3235" s="315"/>
      <c r="K3235" s="315"/>
      <c r="L3235" s="315"/>
      <c r="M3235" s="315"/>
      <c r="N3235" s="315"/>
      <c r="O3235" s="316"/>
      <c r="P3235" s="312">
        <f t="shared" si="402"/>
        <v>0</v>
      </c>
      <c r="Q3235" s="294"/>
      <c r="R3235" s="488"/>
      <c r="S3235" s="488"/>
    </row>
    <row r="3236" spans="2:20" ht="18.75" customHeight="1">
      <c r="B3236" s="292"/>
      <c r="C3236" s="313" t="s">
        <v>211</v>
      </c>
      <c r="D3236" s="315"/>
      <c r="E3236" s="315"/>
      <c r="F3236" s="315"/>
      <c r="G3236" s="315"/>
      <c r="H3236" s="315"/>
      <c r="I3236" s="315"/>
      <c r="J3236" s="315"/>
      <c r="K3236" s="315"/>
      <c r="L3236" s="315"/>
      <c r="M3236" s="315"/>
      <c r="N3236" s="315"/>
      <c r="O3236" s="316"/>
      <c r="P3236" s="312">
        <f t="shared" si="402"/>
        <v>0</v>
      </c>
      <c r="Q3236" s="294"/>
      <c r="R3236" s="488"/>
      <c r="S3236" s="488"/>
    </row>
    <row r="3237" spans="2:20" ht="18.75" customHeight="1">
      <c r="B3237" s="292"/>
      <c r="C3237" s="313" t="s">
        <v>212</v>
      </c>
      <c r="D3237" s="315"/>
      <c r="E3237" s="315"/>
      <c r="F3237" s="315"/>
      <c r="G3237" s="315"/>
      <c r="H3237" s="315"/>
      <c r="I3237" s="315"/>
      <c r="J3237" s="315"/>
      <c r="K3237" s="315"/>
      <c r="L3237" s="315"/>
      <c r="M3237" s="315"/>
      <c r="N3237" s="315"/>
      <c r="O3237" s="316"/>
      <c r="P3237" s="312">
        <f t="shared" si="402"/>
        <v>0</v>
      </c>
      <c r="Q3237" s="294"/>
      <c r="R3237" s="488"/>
      <c r="S3237" s="488"/>
    </row>
    <row r="3238" spans="2:20" ht="18.75" customHeight="1">
      <c r="B3238" s="292"/>
      <c r="C3238" s="317" t="s">
        <v>224</v>
      </c>
      <c r="D3238" s="318"/>
      <c r="E3238" s="318"/>
      <c r="F3238" s="318"/>
      <c r="G3238" s="318"/>
      <c r="H3238" s="318"/>
      <c r="I3238" s="318"/>
      <c r="J3238" s="318"/>
      <c r="K3238" s="318"/>
      <c r="L3238" s="318"/>
      <c r="M3238" s="318"/>
      <c r="N3238" s="318"/>
      <c r="O3238" s="319"/>
      <c r="P3238" s="320">
        <f t="shared" si="402"/>
        <v>0</v>
      </c>
      <c r="Q3238" s="294"/>
      <c r="R3238" s="489"/>
      <c r="S3238" s="489"/>
    </row>
    <row r="3239" spans="2:20" ht="18.75" customHeight="1">
      <c r="B3239" s="292"/>
      <c r="C3239" s="321" t="s">
        <v>216</v>
      </c>
      <c r="D3239" s="322">
        <f>SUBTOTAL(9,D3229:D3238)</f>
        <v>0</v>
      </c>
      <c r="E3239" s="322">
        <f t="shared" ref="E3239:O3239" si="403">SUBTOTAL(9,E3229:E3238)</f>
        <v>0</v>
      </c>
      <c r="F3239" s="322">
        <f t="shared" si="403"/>
        <v>0</v>
      </c>
      <c r="G3239" s="322">
        <f t="shared" si="403"/>
        <v>0</v>
      </c>
      <c r="H3239" s="322">
        <f t="shared" si="403"/>
        <v>0</v>
      </c>
      <c r="I3239" s="322">
        <f t="shared" si="403"/>
        <v>0</v>
      </c>
      <c r="J3239" s="322">
        <f t="shared" si="403"/>
        <v>0</v>
      </c>
      <c r="K3239" s="322">
        <f t="shared" si="403"/>
        <v>0</v>
      </c>
      <c r="L3239" s="322">
        <f t="shared" si="403"/>
        <v>0</v>
      </c>
      <c r="M3239" s="322">
        <f t="shared" si="403"/>
        <v>0</v>
      </c>
      <c r="N3239" s="322">
        <f t="shared" si="403"/>
        <v>0</v>
      </c>
      <c r="O3239" s="323">
        <f t="shared" si="403"/>
        <v>0</v>
      </c>
      <c r="P3239" s="324">
        <f t="shared" si="402"/>
        <v>0</v>
      </c>
      <c r="Q3239" s="294"/>
      <c r="R3239" s="490"/>
      <c r="S3239" s="490"/>
    </row>
    <row r="3240" spans="2:20" ht="6" customHeight="1">
      <c r="B3240" s="292"/>
      <c r="C3240" s="294"/>
      <c r="D3240" s="294"/>
      <c r="E3240" s="294"/>
      <c r="F3240" s="294"/>
      <c r="G3240" s="294"/>
      <c r="H3240" s="294"/>
      <c r="I3240" s="294"/>
      <c r="J3240" s="294"/>
      <c r="K3240" s="294"/>
      <c r="L3240" s="294"/>
      <c r="M3240" s="294"/>
      <c r="N3240" s="294"/>
      <c r="O3240" s="294"/>
      <c r="P3240" s="294"/>
      <c r="Q3240" s="294"/>
      <c r="R3240" s="325"/>
      <c r="S3240" s="325"/>
    </row>
    <row r="3241" spans="2:20" ht="18.75" customHeight="1">
      <c r="B3241" s="326"/>
      <c r="C3241" s="313" t="s">
        <v>217</v>
      </c>
      <c r="D3241" s="327"/>
      <c r="E3241" s="327"/>
      <c r="F3241" s="327"/>
      <c r="G3241" s="327"/>
      <c r="H3241" s="327"/>
      <c r="I3241" s="327"/>
      <c r="J3241" s="327"/>
      <c r="K3241" s="327"/>
      <c r="L3241" s="327"/>
      <c r="M3241" s="327"/>
      <c r="N3241" s="327"/>
      <c r="O3241" s="328"/>
      <c r="P3241" s="329">
        <f t="shared" ref="P3241:P3242" si="404">SUM(D3241:O3241)</f>
        <v>0</v>
      </c>
      <c r="Q3241" s="294"/>
      <c r="R3241" s="488"/>
      <c r="S3241" s="488"/>
    </row>
    <row r="3242" spans="2:20" ht="18.75" customHeight="1">
      <c r="B3242" s="326"/>
      <c r="C3242" s="313" t="s">
        <v>218</v>
      </c>
      <c r="D3242" s="327"/>
      <c r="E3242" s="327"/>
      <c r="F3242" s="327"/>
      <c r="G3242" s="327"/>
      <c r="H3242" s="327"/>
      <c r="I3242" s="327"/>
      <c r="J3242" s="327"/>
      <c r="K3242" s="327"/>
      <c r="L3242" s="327"/>
      <c r="M3242" s="327"/>
      <c r="N3242" s="330"/>
      <c r="O3242" s="331"/>
      <c r="P3242" s="332">
        <f t="shared" si="404"/>
        <v>0</v>
      </c>
      <c r="Q3242" s="294"/>
      <c r="R3242" s="489"/>
      <c r="S3242" s="489"/>
    </row>
    <row r="3243" spans="2:20" s="308" customFormat="1" ht="18.75" customHeight="1">
      <c r="B3243" s="301"/>
      <c r="C3243" s="333"/>
      <c r="D3243" s="334"/>
      <c r="E3243" s="334"/>
      <c r="F3243" s="334"/>
      <c r="G3243" s="334"/>
      <c r="H3243" s="334"/>
      <c r="I3243" s="334"/>
      <c r="J3243" s="334"/>
      <c r="K3243" s="334"/>
      <c r="L3243" s="334"/>
      <c r="M3243" s="334"/>
      <c r="N3243" s="491" t="s">
        <v>219</v>
      </c>
      <c r="O3243" s="491"/>
      <c r="P3243" s="335">
        <f>ROUND(IF(P3241*P3242=0,0,P3239/P3241*P3242),2)</f>
        <v>0</v>
      </c>
      <c r="Q3243" s="306"/>
      <c r="R3243" s="492"/>
      <c r="S3243" s="492"/>
      <c r="T3243" s="307"/>
    </row>
    <row r="3244" spans="2:20" ht="30" customHeight="1">
      <c r="C3244" s="294"/>
      <c r="D3244" s="294"/>
      <c r="E3244" s="294"/>
      <c r="F3244" s="294"/>
      <c r="G3244" s="294"/>
      <c r="H3244" s="294"/>
      <c r="I3244" s="294"/>
      <c r="J3244" s="294"/>
      <c r="K3244" s="294"/>
      <c r="L3244" s="294"/>
      <c r="M3244" s="294"/>
      <c r="N3244" s="294"/>
      <c r="O3244" s="294"/>
      <c r="P3244" s="294"/>
      <c r="Q3244" s="294"/>
      <c r="R3244" s="294"/>
      <c r="S3244" s="294"/>
    </row>
    <row r="3245" spans="2:20" ht="18.75" customHeight="1">
      <c r="B3245" s="292"/>
      <c r="C3245" s="293" t="s">
        <v>183</v>
      </c>
      <c r="D3245" s="495"/>
      <c r="E3245" s="495"/>
      <c r="F3245" s="495"/>
      <c r="G3245" s="495"/>
      <c r="H3245" s="495"/>
      <c r="I3245" s="495"/>
      <c r="J3245" s="294"/>
      <c r="K3245" s="294"/>
      <c r="L3245" s="295"/>
      <c r="M3245" s="294"/>
      <c r="N3245" s="294"/>
      <c r="O3245" s="294"/>
      <c r="P3245" s="296"/>
      <c r="Q3245" s="294"/>
      <c r="R3245" s="296"/>
      <c r="S3245" s="296"/>
    </row>
    <row r="3246" spans="2:20" ht="18.75" customHeight="1">
      <c r="B3246" s="292"/>
      <c r="C3246" s="297" t="s">
        <v>184</v>
      </c>
      <c r="D3246" s="488"/>
      <c r="E3246" s="488"/>
      <c r="F3246" s="488"/>
      <c r="G3246" s="488"/>
      <c r="H3246" s="488"/>
      <c r="I3246" s="488"/>
      <c r="J3246" s="294"/>
      <c r="K3246" s="291"/>
      <c r="L3246" s="291"/>
      <c r="M3246" s="291"/>
      <c r="N3246" s="291"/>
      <c r="O3246" s="291"/>
      <c r="P3246" s="291"/>
      <c r="Q3246" s="294"/>
      <c r="R3246" s="496" t="s">
        <v>185</v>
      </c>
      <c r="S3246" s="496"/>
    </row>
    <row r="3247" spans="2:20" ht="18.75" customHeight="1">
      <c r="B3247" s="292"/>
      <c r="C3247" s="297" t="s">
        <v>8</v>
      </c>
      <c r="D3247" s="488"/>
      <c r="E3247" s="488"/>
      <c r="F3247" s="488"/>
      <c r="G3247" s="488"/>
      <c r="H3247" s="488"/>
      <c r="I3247" s="488"/>
      <c r="J3247" s="294"/>
      <c r="K3247" s="291"/>
      <c r="L3247" s="291"/>
      <c r="M3247" s="291"/>
      <c r="N3247" s="291"/>
      <c r="O3247" s="291"/>
      <c r="P3247" s="291"/>
      <c r="Q3247" s="294"/>
      <c r="R3247" s="298" t="s">
        <v>189</v>
      </c>
      <c r="S3247" s="299"/>
    </row>
    <row r="3248" spans="2:20" ht="18.75" customHeight="1">
      <c r="B3248" s="292"/>
      <c r="C3248" s="300" t="s">
        <v>172</v>
      </c>
      <c r="D3248" s="488"/>
      <c r="E3248" s="488"/>
      <c r="F3248" s="488"/>
      <c r="G3248" s="488"/>
      <c r="H3248" s="488"/>
      <c r="I3248" s="488"/>
      <c r="J3248" s="294"/>
      <c r="K3248" s="291"/>
      <c r="L3248" s="291"/>
      <c r="M3248" s="291"/>
      <c r="N3248" s="291"/>
      <c r="O3248" s="291"/>
      <c r="P3248" s="291"/>
      <c r="Q3248" s="294"/>
      <c r="R3248" s="298" t="s">
        <v>191</v>
      </c>
      <c r="S3248" s="299"/>
    </row>
    <row r="3249" spans="2:24" ht="18.75" customHeight="1">
      <c r="B3249" s="292"/>
      <c r="C3249" s="300" t="s">
        <v>193</v>
      </c>
      <c r="D3249" s="493"/>
      <c r="E3249" s="493"/>
      <c r="F3249" s="493"/>
      <c r="G3249" s="493"/>
      <c r="H3249" s="493"/>
      <c r="I3249" s="493"/>
      <c r="J3249" s="294"/>
      <c r="K3249" s="294"/>
      <c r="L3249" s="295"/>
      <c r="M3249" s="294"/>
      <c r="N3249" s="294"/>
      <c r="O3249" s="294"/>
      <c r="P3249" s="296"/>
      <c r="Q3249" s="294"/>
      <c r="R3249" s="298" t="s">
        <v>221</v>
      </c>
      <c r="S3249" s="299"/>
    </row>
    <row r="3250" spans="2:24" ht="12" customHeight="1">
      <c r="B3250" s="292"/>
      <c r="C3250" s="294"/>
      <c r="D3250" s="294"/>
      <c r="E3250" s="294"/>
      <c r="F3250" s="294"/>
      <c r="G3250" s="294"/>
      <c r="H3250" s="294"/>
      <c r="I3250" s="294"/>
      <c r="J3250" s="294"/>
      <c r="K3250" s="294"/>
      <c r="L3250" s="294"/>
      <c r="M3250" s="294"/>
      <c r="N3250" s="294"/>
      <c r="O3250" s="294"/>
      <c r="P3250" s="294"/>
      <c r="Q3250" s="294"/>
      <c r="R3250" s="294"/>
      <c r="S3250" s="294"/>
    </row>
    <row r="3251" spans="2:24" s="308" customFormat="1" ht="18.75" customHeight="1">
      <c r="B3251" s="301"/>
      <c r="C3251" s="302" t="s">
        <v>187</v>
      </c>
      <c r="D3251" s="303"/>
      <c r="E3251" s="303"/>
      <c r="F3251" s="303"/>
      <c r="G3251" s="303"/>
      <c r="H3251" s="303"/>
      <c r="I3251" s="303"/>
      <c r="J3251" s="303"/>
      <c r="K3251" s="303"/>
      <c r="L3251" s="303"/>
      <c r="M3251" s="303"/>
      <c r="N3251" s="303"/>
      <c r="O3251" s="304"/>
      <c r="P3251" s="305" t="s">
        <v>188</v>
      </c>
      <c r="Q3251" s="306"/>
      <c r="R3251" s="494" t="s">
        <v>194</v>
      </c>
      <c r="S3251" s="494"/>
      <c r="T3251" s="307"/>
      <c r="V3251" s="288"/>
      <c r="W3251" s="288"/>
      <c r="X3251" s="288"/>
    </row>
    <row r="3252" spans="2:24" ht="6" customHeight="1">
      <c r="B3252" s="292"/>
      <c r="C3252" s="294"/>
      <c r="D3252" s="294"/>
      <c r="E3252" s="294"/>
      <c r="F3252" s="294"/>
      <c r="G3252" s="294"/>
      <c r="H3252" s="294"/>
      <c r="I3252" s="294"/>
      <c r="J3252" s="294"/>
      <c r="K3252" s="294"/>
      <c r="L3252" s="294"/>
      <c r="M3252" s="294"/>
      <c r="N3252" s="294"/>
      <c r="O3252" s="294"/>
      <c r="P3252" s="294"/>
      <c r="Q3252" s="294"/>
      <c r="R3252" s="294"/>
      <c r="S3252" s="294"/>
    </row>
    <row r="3253" spans="2:24" ht="18.75" customHeight="1">
      <c r="B3253" s="292"/>
      <c r="C3253" s="309" t="s">
        <v>222</v>
      </c>
      <c r="D3253" s="310"/>
      <c r="E3253" s="310"/>
      <c r="F3253" s="310"/>
      <c r="G3253" s="310"/>
      <c r="H3253" s="310"/>
      <c r="I3253" s="310"/>
      <c r="J3253" s="310"/>
      <c r="K3253" s="310"/>
      <c r="L3253" s="310"/>
      <c r="M3253" s="310"/>
      <c r="N3253" s="310"/>
      <c r="O3253" s="311"/>
      <c r="P3253" s="312">
        <f>SUM(D3253:O3253)</f>
        <v>0</v>
      </c>
      <c r="Q3253" s="294"/>
      <c r="R3253" s="488"/>
      <c r="S3253" s="488"/>
    </row>
    <row r="3254" spans="2:24" ht="18.75" customHeight="1">
      <c r="B3254" s="292"/>
      <c r="C3254" s="313" t="s">
        <v>196</v>
      </c>
      <c r="D3254" s="155"/>
      <c r="E3254" s="155"/>
      <c r="F3254" s="155"/>
      <c r="G3254" s="155"/>
      <c r="H3254" s="155"/>
      <c r="I3254" s="155"/>
      <c r="J3254" s="155"/>
      <c r="K3254" s="155"/>
      <c r="L3254" s="155"/>
      <c r="M3254" s="155"/>
      <c r="N3254" s="155"/>
      <c r="O3254" s="156"/>
      <c r="P3254" s="312">
        <f t="shared" ref="P3254:P3263" si="405">SUM(D3254:O3254)</f>
        <v>0</v>
      </c>
      <c r="Q3254" s="294"/>
      <c r="R3254" s="488"/>
      <c r="S3254" s="488"/>
    </row>
    <row r="3255" spans="2:24" ht="18.75" customHeight="1">
      <c r="B3255" s="292"/>
      <c r="C3255" s="314" t="s">
        <v>223</v>
      </c>
      <c r="D3255" s="310"/>
      <c r="E3255" s="310"/>
      <c r="F3255" s="310"/>
      <c r="G3255" s="310"/>
      <c r="H3255" s="310"/>
      <c r="I3255" s="310"/>
      <c r="J3255" s="310"/>
      <c r="K3255" s="310"/>
      <c r="L3255" s="310"/>
      <c r="M3255" s="310"/>
      <c r="N3255" s="310"/>
      <c r="O3255" s="311"/>
      <c r="P3255" s="312">
        <f t="shared" si="405"/>
        <v>0</v>
      </c>
      <c r="Q3255" s="294"/>
      <c r="R3255" s="488"/>
      <c r="S3255" s="488"/>
    </row>
    <row r="3256" spans="2:24" ht="18.75" customHeight="1">
      <c r="B3256" s="292"/>
      <c r="C3256" s="313" t="s">
        <v>206</v>
      </c>
      <c r="D3256" s="315"/>
      <c r="E3256" s="315"/>
      <c r="F3256" s="315"/>
      <c r="G3256" s="315"/>
      <c r="H3256" s="315"/>
      <c r="I3256" s="315"/>
      <c r="J3256" s="315"/>
      <c r="K3256" s="315"/>
      <c r="L3256" s="315"/>
      <c r="M3256" s="315"/>
      <c r="N3256" s="315"/>
      <c r="O3256" s="316"/>
      <c r="P3256" s="312">
        <f t="shared" si="405"/>
        <v>0</v>
      </c>
      <c r="Q3256" s="294"/>
      <c r="R3256" s="488"/>
      <c r="S3256" s="488"/>
    </row>
    <row r="3257" spans="2:24" ht="18.75" customHeight="1">
      <c r="B3257" s="292"/>
      <c r="C3257" s="313" t="s">
        <v>207</v>
      </c>
      <c r="D3257" s="315"/>
      <c r="E3257" s="315"/>
      <c r="F3257" s="315"/>
      <c r="G3257" s="315"/>
      <c r="H3257" s="315"/>
      <c r="I3257" s="315"/>
      <c r="J3257" s="315"/>
      <c r="K3257" s="315"/>
      <c r="L3257" s="315"/>
      <c r="M3257" s="315"/>
      <c r="N3257" s="315"/>
      <c r="O3257" s="316"/>
      <c r="P3257" s="312">
        <f t="shared" si="405"/>
        <v>0</v>
      </c>
      <c r="Q3257" s="294"/>
      <c r="R3257" s="488"/>
      <c r="S3257" s="488"/>
    </row>
    <row r="3258" spans="2:24" ht="18.75" customHeight="1">
      <c r="B3258" s="292"/>
      <c r="C3258" s="313" t="s">
        <v>209</v>
      </c>
      <c r="D3258" s="315"/>
      <c r="E3258" s="315"/>
      <c r="F3258" s="315"/>
      <c r="G3258" s="315"/>
      <c r="H3258" s="315"/>
      <c r="I3258" s="315"/>
      <c r="J3258" s="315"/>
      <c r="K3258" s="315"/>
      <c r="L3258" s="315"/>
      <c r="M3258" s="315"/>
      <c r="N3258" s="315"/>
      <c r="O3258" s="316"/>
      <c r="P3258" s="312">
        <f t="shared" si="405"/>
        <v>0</v>
      </c>
      <c r="Q3258" s="294"/>
      <c r="R3258" s="488"/>
      <c r="S3258" s="488"/>
    </row>
    <row r="3259" spans="2:24" ht="18.75" customHeight="1">
      <c r="B3259" s="292"/>
      <c r="C3259" s="313" t="s">
        <v>210</v>
      </c>
      <c r="D3259" s="315"/>
      <c r="E3259" s="315"/>
      <c r="F3259" s="315"/>
      <c r="G3259" s="315"/>
      <c r="H3259" s="315"/>
      <c r="I3259" s="315"/>
      <c r="J3259" s="315"/>
      <c r="K3259" s="315"/>
      <c r="L3259" s="315"/>
      <c r="M3259" s="315"/>
      <c r="N3259" s="315"/>
      <c r="O3259" s="316"/>
      <c r="P3259" s="312">
        <f t="shared" si="405"/>
        <v>0</v>
      </c>
      <c r="Q3259" s="294"/>
      <c r="R3259" s="488"/>
      <c r="S3259" s="488"/>
    </row>
    <row r="3260" spans="2:24" ht="18.75" customHeight="1">
      <c r="B3260" s="292"/>
      <c r="C3260" s="313" t="s">
        <v>211</v>
      </c>
      <c r="D3260" s="315"/>
      <c r="E3260" s="315"/>
      <c r="F3260" s="315"/>
      <c r="G3260" s="315"/>
      <c r="H3260" s="315"/>
      <c r="I3260" s="315"/>
      <c r="J3260" s="315"/>
      <c r="K3260" s="315"/>
      <c r="L3260" s="315"/>
      <c r="M3260" s="315"/>
      <c r="N3260" s="315"/>
      <c r="O3260" s="316"/>
      <c r="P3260" s="312">
        <f t="shared" si="405"/>
        <v>0</v>
      </c>
      <c r="Q3260" s="294"/>
      <c r="R3260" s="488"/>
      <c r="S3260" s="488"/>
    </row>
    <row r="3261" spans="2:24" ht="18.75" customHeight="1">
      <c r="B3261" s="292"/>
      <c r="C3261" s="313" t="s">
        <v>212</v>
      </c>
      <c r="D3261" s="315"/>
      <c r="E3261" s="315"/>
      <c r="F3261" s="315"/>
      <c r="G3261" s="315"/>
      <c r="H3261" s="315"/>
      <c r="I3261" s="315"/>
      <c r="J3261" s="315"/>
      <c r="K3261" s="315"/>
      <c r="L3261" s="315"/>
      <c r="M3261" s="315"/>
      <c r="N3261" s="315"/>
      <c r="O3261" s="316"/>
      <c r="P3261" s="312">
        <f t="shared" si="405"/>
        <v>0</v>
      </c>
      <c r="Q3261" s="294"/>
      <c r="R3261" s="488"/>
      <c r="S3261" s="488"/>
    </row>
    <row r="3262" spans="2:24" ht="18.75" customHeight="1">
      <c r="B3262" s="292"/>
      <c r="C3262" s="317" t="s">
        <v>224</v>
      </c>
      <c r="D3262" s="318"/>
      <c r="E3262" s="318"/>
      <c r="F3262" s="318"/>
      <c r="G3262" s="318"/>
      <c r="H3262" s="318"/>
      <c r="I3262" s="318"/>
      <c r="J3262" s="318"/>
      <c r="K3262" s="318"/>
      <c r="L3262" s="318"/>
      <c r="M3262" s="318"/>
      <c r="N3262" s="318"/>
      <c r="O3262" s="319"/>
      <c r="P3262" s="320">
        <f t="shared" si="405"/>
        <v>0</v>
      </c>
      <c r="Q3262" s="294"/>
      <c r="R3262" s="489"/>
      <c r="S3262" s="489"/>
    </row>
    <row r="3263" spans="2:24" ht="18.75" customHeight="1">
      <c r="B3263" s="292"/>
      <c r="C3263" s="321" t="s">
        <v>216</v>
      </c>
      <c r="D3263" s="322">
        <f>SUBTOTAL(9,D3253:D3262)</f>
        <v>0</v>
      </c>
      <c r="E3263" s="322">
        <f t="shared" ref="E3263:O3263" si="406">SUBTOTAL(9,E3253:E3262)</f>
        <v>0</v>
      </c>
      <c r="F3263" s="322">
        <f t="shared" si="406"/>
        <v>0</v>
      </c>
      <c r="G3263" s="322">
        <f t="shared" si="406"/>
        <v>0</v>
      </c>
      <c r="H3263" s="322">
        <f t="shared" si="406"/>
        <v>0</v>
      </c>
      <c r="I3263" s="322">
        <f t="shared" si="406"/>
        <v>0</v>
      </c>
      <c r="J3263" s="322">
        <f t="shared" si="406"/>
        <v>0</v>
      </c>
      <c r="K3263" s="322">
        <f t="shared" si="406"/>
        <v>0</v>
      </c>
      <c r="L3263" s="322">
        <f t="shared" si="406"/>
        <v>0</v>
      </c>
      <c r="M3263" s="322">
        <f t="shared" si="406"/>
        <v>0</v>
      </c>
      <c r="N3263" s="322">
        <f t="shared" si="406"/>
        <v>0</v>
      </c>
      <c r="O3263" s="323">
        <f t="shared" si="406"/>
        <v>0</v>
      </c>
      <c r="P3263" s="324">
        <f t="shared" si="405"/>
        <v>0</v>
      </c>
      <c r="Q3263" s="294"/>
      <c r="R3263" s="490"/>
      <c r="S3263" s="490"/>
    </row>
    <row r="3264" spans="2:24" ht="6" customHeight="1">
      <c r="B3264" s="292"/>
      <c r="C3264" s="294"/>
      <c r="D3264" s="294"/>
      <c r="E3264" s="294"/>
      <c r="F3264" s="294"/>
      <c r="G3264" s="294"/>
      <c r="H3264" s="294"/>
      <c r="I3264" s="294"/>
      <c r="J3264" s="294"/>
      <c r="K3264" s="294"/>
      <c r="L3264" s="294"/>
      <c r="M3264" s="294"/>
      <c r="N3264" s="294"/>
      <c r="O3264" s="294"/>
      <c r="P3264" s="294"/>
      <c r="Q3264" s="294"/>
      <c r="R3264" s="325"/>
      <c r="S3264" s="325"/>
    </row>
    <row r="3265" spans="2:24" ht="18.75" customHeight="1">
      <c r="B3265" s="326"/>
      <c r="C3265" s="313" t="s">
        <v>217</v>
      </c>
      <c r="D3265" s="327"/>
      <c r="E3265" s="327"/>
      <c r="F3265" s="327"/>
      <c r="G3265" s="327"/>
      <c r="H3265" s="327"/>
      <c r="I3265" s="327"/>
      <c r="J3265" s="327"/>
      <c r="K3265" s="327"/>
      <c r="L3265" s="327"/>
      <c r="M3265" s="327"/>
      <c r="N3265" s="327"/>
      <c r="O3265" s="328"/>
      <c r="P3265" s="329">
        <f t="shared" ref="P3265:P3266" si="407">SUM(D3265:O3265)</f>
        <v>0</v>
      </c>
      <c r="Q3265" s="294"/>
      <c r="R3265" s="488"/>
      <c r="S3265" s="488"/>
    </row>
    <row r="3266" spans="2:24" ht="18.75" customHeight="1">
      <c r="B3266" s="326"/>
      <c r="C3266" s="313" t="s">
        <v>218</v>
      </c>
      <c r="D3266" s="327"/>
      <c r="E3266" s="327"/>
      <c r="F3266" s="327"/>
      <c r="G3266" s="327"/>
      <c r="H3266" s="327"/>
      <c r="I3266" s="327"/>
      <c r="J3266" s="327"/>
      <c r="K3266" s="327"/>
      <c r="L3266" s="327"/>
      <c r="M3266" s="327"/>
      <c r="N3266" s="330"/>
      <c r="O3266" s="331"/>
      <c r="P3266" s="332">
        <f t="shared" si="407"/>
        <v>0</v>
      </c>
      <c r="Q3266" s="294"/>
      <c r="R3266" s="489"/>
      <c r="S3266" s="489"/>
    </row>
    <row r="3267" spans="2:24" s="308" customFormat="1" ht="18.75" customHeight="1">
      <c r="B3267" s="301"/>
      <c r="C3267" s="333"/>
      <c r="D3267" s="334"/>
      <c r="E3267" s="334"/>
      <c r="F3267" s="334"/>
      <c r="G3267" s="334"/>
      <c r="H3267" s="334"/>
      <c r="I3267" s="334"/>
      <c r="J3267" s="334"/>
      <c r="K3267" s="334"/>
      <c r="L3267" s="334"/>
      <c r="M3267" s="334"/>
      <c r="N3267" s="491" t="s">
        <v>219</v>
      </c>
      <c r="O3267" s="491"/>
      <c r="P3267" s="335">
        <f>ROUND(IF(P3265*P3266=0,0,P3263/P3265*P3266),2)</f>
        <v>0</v>
      </c>
      <c r="Q3267" s="306"/>
      <c r="R3267" s="492"/>
      <c r="S3267" s="492"/>
      <c r="T3267" s="307"/>
    </row>
    <row r="3268" spans="2:24" ht="30" customHeight="1">
      <c r="C3268" s="294"/>
      <c r="D3268" s="294"/>
      <c r="E3268" s="294"/>
      <c r="F3268" s="294"/>
      <c r="G3268" s="294"/>
      <c r="H3268" s="294"/>
      <c r="I3268" s="294"/>
      <c r="J3268" s="294"/>
      <c r="K3268" s="294"/>
      <c r="L3268" s="294"/>
      <c r="M3268" s="294"/>
      <c r="N3268" s="294"/>
      <c r="O3268" s="294"/>
      <c r="P3268" s="294"/>
      <c r="Q3268" s="294"/>
      <c r="R3268" s="294"/>
      <c r="S3268" s="294"/>
    </row>
    <row r="3269" spans="2:24" ht="18.75" customHeight="1">
      <c r="B3269" s="292"/>
      <c r="C3269" s="293" t="s">
        <v>183</v>
      </c>
      <c r="D3269" s="495"/>
      <c r="E3269" s="495"/>
      <c r="F3269" s="495"/>
      <c r="G3269" s="495"/>
      <c r="H3269" s="495"/>
      <c r="I3269" s="495"/>
      <c r="J3269" s="294"/>
      <c r="K3269" s="294"/>
      <c r="L3269" s="295"/>
      <c r="M3269" s="294"/>
      <c r="N3269" s="294"/>
      <c r="O3269" s="294"/>
      <c r="P3269" s="296"/>
      <c r="Q3269" s="294"/>
      <c r="R3269" s="296"/>
      <c r="S3269" s="296"/>
    </row>
    <row r="3270" spans="2:24" ht="18.75" customHeight="1">
      <c r="B3270" s="292"/>
      <c r="C3270" s="297" t="s">
        <v>184</v>
      </c>
      <c r="D3270" s="488"/>
      <c r="E3270" s="488"/>
      <c r="F3270" s="488"/>
      <c r="G3270" s="488"/>
      <c r="H3270" s="488"/>
      <c r="I3270" s="488"/>
      <c r="J3270" s="294"/>
      <c r="K3270" s="291"/>
      <c r="L3270" s="291"/>
      <c r="M3270" s="291"/>
      <c r="N3270" s="291"/>
      <c r="O3270" s="291"/>
      <c r="P3270" s="291"/>
      <c r="Q3270" s="294"/>
      <c r="R3270" s="496" t="s">
        <v>185</v>
      </c>
      <c r="S3270" s="496"/>
    </row>
    <row r="3271" spans="2:24" ht="18.75" customHeight="1">
      <c r="B3271" s="292"/>
      <c r="C3271" s="297" t="s">
        <v>8</v>
      </c>
      <c r="D3271" s="488"/>
      <c r="E3271" s="488"/>
      <c r="F3271" s="488"/>
      <c r="G3271" s="488"/>
      <c r="H3271" s="488"/>
      <c r="I3271" s="488"/>
      <c r="J3271" s="294"/>
      <c r="K3271" s="291"/>
      <c r="L3271" s="291"/>
      <c r="M3271" s="291"/>
      <c r="N3271" s="291"/>
      <c r="O3271" s="291"/>
      <c r="P3271" s="291"/>
      <c r="Q3271" s="294"/>
      <c r="R3271" s="298" t="s">
        <v>189</v>
      </c>
      <c r="S3271" s="299"/>
    </row>
    <row r="3272" spans="2:24" ht="18.75" customHeight="1">
      <c r="B3272" s="292"/>
      <c r="C3272" s="300" t="s">
        <v>172</v>
      </c>
      <c r="D3272" s="488"/>
      <c r="E3272" s="488"/>
      <c r="F3272" s="488"/>
      <c r="G3272" s="488"/>
      <c r="H3272" s="488"/>
      <c r="I3272" s="488"/>
      <c r="J3272" s="294"/>
      <c r="K3272" s="291"/>
      <c r="L3272" s="291"/>
      <c r="M3272" s="291"/>
      <c r="N3272" s="291"/>
      <c r="O3272" s="291"/>
      <c r="P3272" s="291"/>
      <c r="Q3272" s="294"/>
      <c r="R3272" s="298" t="s">
        <v>191</v>
      </c>
      <c r="S3272" s="299"/>
    </row>
    <row r="3273" spans="2:24" ht="18.75" customHeight="1">
      <c r="B3273" s="292"/>
      <c r="C3273" s="300" t="s">
        <v>193</v>
      </c>
      <c r="D3273" s="493"/>
      <c r="E3273" s="493"/>
      <c r="F3273" s="493"/>
      <c r="G3273" s="493"/>
      <c r="H3273" s="493"/>
      <c r="I3273" s="493"/>
      <c r="J3273" s="294"/>
      <c r="K3273" s="294"/>
      <c r="L3273" s="295"/>
      <c r="M3273" s="294"/>
      <c r="N3273" s="294"/>
      <c r="O3273" s="294"/>
      <c r="P3273" s="296"/>
      <c r="Q3273" s="294"/>
      <c r="R3273" s="298" t="s">
        <v>221</v>
      </c>
      <c r="S3273" s="299"/>
    </row>
    <row r="3274" spans="2:24" ht="12" customHeight="1">
      <c r="B3274" s="292"/>
      <c r="C3274" s="294"/>
      <c r="D3274" s="294"/>
      <c r="E3274" s="294"/>
      <c r="F3274" s="294"/>
      <c r="G3274" s="294"/>
      <c r="H3274" s="294"/>
      <c r="I3274" s="294"/>
      <c r="J3274" s="294"/>
      <c r="K3274" s="294"/>
      <c r="L3274" s="294"/>
      <c r="M3274" s="294"/>
      <c r="N3274" s="294"/>
      <c r="O3274" s="294"/>
      <c r="P3274" s="294"/>
      <c r="Q3274" s="294"/>
      <c r="R3274" s="294"/>
      <c r="S3274" s="294"/>
    </row>
    <row r="3275" spans="2:24" s="308" customFormat="1" ht="18.75" customHeight="1">
      <c r="B3275" s="301"/>
      <c r="C3275" s="302" t="s">
        <v>187</v>
      </c>
      <c r="D3275" s="303"/>
      <c r="E3275" s="303"/>
      <c r="F3275" s="303"/>
      <c r="G3275" s="303"/>
      <c r="H3275" s="303"/>
      <c r="I3275" s="303"/>
      <c r="J3275" s="303"/>
      <c r="K3275" s="303"/>
      <c r="L3275" s="303"/>
      <c r="M3275" s="303"/>
      <c r="N3275" s="303"/>
      <c r="O3275" s="304"/>
      <c r="P3275" s="305" t="s">
        <v>188</v>
      </c>
      <c r="Q3275" s="306"/>
      <c r="R3275" s="494" t="s">
        <v>194</v>
      </c>
      <c r="S3275" s="494"/>
      <c r="T3275" s="307"/>
      <c r="V3275" s="288"/>
      <c r="W3275" s="288"/>
      <c r="X3275" s="288"/>
    </row>
    <row r="3276" spans="2:24" ht="6" customHeight="1">
      <c r="B3276" s="292"/>
      <c r="C3276" s="294"/>
      <c r="D3276" s="294"/>
      <c r="E3276" s="294"/>
      <c r="F3276" s="294"/>
      <c r="G3276" s="294"/>
      <c r="H3276" s="294"/>
      <c r="I3276" s="294"/>
      <c r="J3276" s="294"/>
      <c r="K3276" s="294"/>
      <c r="L3276" s="294"/>
      <c r="M3276" s="294"/>
      <c r="N3276" s="294"/>
      <c r="O3276" s="294"/>
      <c r="P3276" s="294"/>
      <c r="Q3276" s="294"/>
      <c r="R3276" s="294"/>
      <c r="S3276" s="294"/>
    </row>
    <row r="3277" spans="2:24" ht="18.75" customHeight="1">
      <c r="B3277" s="292"/>
      <c r="C3277" s="309" t="s">
        <v>222</v>
      </c>
      <c r="D3277" s="310"/>
      <c r="E3277" s="310"/>
      <c r="F3277" s="310"/>
      <c r="G3277" s="310"/>
      <c r="H3277" s="310"/>
      <c r="I3277" s="310"/>
      <c r="J3277" s="310"/>
      <c r="K3277" s="310"/>
      <c r="L3277" s="310"/>
      <c r="M3277" s="310"/>
      <c r="N3277" s="310"/>
      <c r="O3277" s="311"/>
      <c r="P3277" s="312">
        <f>SUM(D3277:O3277)</f>
        <v>0</v>
      </c>
      <c r="Q3277" s="294"/>
      <c r="R3277" s="488"/>
      <c r="S3277" s="488"/>
    </row>
    <row r="3278" spans="2:24" ht="18.75" customHeight="1">
      <c r="B3278" s="292"/>
      <c r="C3278" s="313" t="s">
        <v>196</v>
      </c>
      <c r="D3278" s="155"/>
      <c r="E3278" s="155"/>
      <c r="F3278" s="155"/>
      <c r="G3278" s="155"/>
      <c r="H3278" s="155"/>
      <c r="I3278" s="155"/>
      <c r="J3278" s="155"/>
      <c r="K3278" s="155"/>
      <c r="L3278" s="155"/>
      <c r="M3278" s="155"/>
      <c r="N3278" s="155"/>
      <c r="O3278" s="156"/>
      <c r="P3278" s="312">
        <f t="shared" ref="P3278:P3287" si="408">SUM(D3278:O3278)</f>
        <v>0</v>
      </c>
      <c r="Q3278" s="294"/>
      <c r="R3278" s="488"/>
      <c r="S3278" s="488"/>
    </row>
    <row r="3279" spans="2:24" ht="18.75" customHeight="1">
      <c r="B3279" s="292"/>
      <c r="C3279" s="314" t="s">
        <v>223</v>
      </c>
      <c r="D3279" s="310"/>
      <c r="E3279" s="310"/>
      <c r="F3279" s="310"/>
      <c r="G3279" s="310"/>
      <c r="H3279" s="310"/>
      <c r="I3279" s="310"/>
      <c r="J3279" s="310"/>
      <c r="K3279" s="310"/>
      <c r="L3279" s="310"/>
      <c r="M3279" s="310"/>
      <c r="N3279" s="310"/>
      <c r="O3279" s="311"/>
      <c r="P3279" s="312">
        <f t="shared" si="408"/>
        <v>0</v>
      </c>
      <c r="Q3279" s="294"/>
      <c r="R3279" s="488"/>
      <c r="S3279" s="488"/>
    </row>
    <row r="3280" spans="2:24" ht="18.75" customHeight="1">
      <c r="B3280" s="292"/>
      <c r="C3280" s="313" t="s">
        <v>206</v>
      </c>
      <c r="D3280" s="315"/>
      <c r="E3280" s="315"/>
      <c r="F3280" s="315"/>
      <c r="G3280" s="315"/>
      <c r="H3280" s="315"/>
      <c r="I3280" s="315"/>
      <c r="J3280" s="315"/>
      <c r="K3280" s="315"/>
      <c r="L3280" s="315"/>
      <c r="M3280" s="315"/>
      <c r="N3280" s="315"/>
      <c r="O3280" s="316"/>
      <c r="P3280" s="312">
        <f t="shared" si="408"/>
        <v>0</v>
      </c>
      <c r="Q3280" s="294"/>
      <c r="R3280" s="488"/>
      <c r="S3280" s="488"/>
    </row>
    <row r="3281" spans="2:20" ht="18.75" customHeight="1">
      <c r="B3281" s="292"/>
      <c r="C3281" s="313" t="s">
        <v>207</v>
      </c>
      <c r="D3281" s="315"/>
      <c r="E3281" s="315"/>
      <c r="F3281" s="315"/>
      <c r="G3281" s="315"/>
      <c r="H3281" s="315"/>
      <c r="I3281" s="315"/>
      <c r="J3281" s="315"/>
      <c r="K3281" s="315"/>
      <c r="L3281" s="315"/>
      <c r="M3281" s="315"/>
      <c r="N3281" s="315"/>
      <c r="O3281" s="316"/>
      <c r="P3281" s="312">
        <f t="shared" si="408"/>
        <v>0</v>
      </c>
      <c r="Q3281" s="294"/>
      <c r="R3281" s="488"/>
      <c r="S3281" s="488"/>
    </row>
    <row r="3282" spans="2:20" ht="18.75" customHeight="1">
      <c r="B3282" s="292"/>
      <c r="C3282" s="313" t="s">
        <v>209</v>
      </c>
      <c r="D3282" s="315"/>
      <c r="E3282" s="315"/>
      <c r="F3282" s="315"/>
      <c r="G3282" s="315"/>
      <c r="H3282" s="315"/>
      <c r="I3282" s="315"/>
      <c r="J3282" s="315"/>
      <c r="K3282" s="315"/>
      <c r="L3282" s="315"/>
      <c r="M3282" s="315"/>
      <c r="N3282" s="315"/>
      <c r="O3282" s="316"/>
      <c r="P3282" s="312">
        <f t="shared" si="408"/>
        <v>0</v>
      </c>
      <c r="Q3282" s="294"/>
      <c r="R3282" s="488"/>
      <c r="S3282" s="488"/>
    </row>
    <row r="3283" spans="2:20" ht="18.75" customHeight="1">
      <c r="B3283" s="292"/>
      <c r="C3283" s="313" t="s">
        <v>210</v>
      </c>
      <c r="D3283" s="315"/>
      <c r="E3283" s="315"/>
      <c r="F3283" s="315"/>
      <c r="G3283" s="315"/>
      <c r="H3283" s="315"/>
      <c r="I3283" s="315"/>
      <c r="J3283" s="315"/>
      <c r="K3283" s="315"/>
      <c r="L3283" s="315"/>
      <c r="M3283" s="315"/>
      <c r="N3283" s="315"/>
      <c r="O3283" s="316"/>
      <c r="P3283" s="312">
        <f t="shared" si="408"/>
        <v>0</v>
      </c>
      <c r="Q3283" s="294"/>
      <c r="R3283" s="488"/>
      <c r="S3283" s="488"/>
    </row>
    <row r="3284" spans="2:20" ht="18.75" customHeight="1">
      <c r="B3284" s="292"/>
      <c r="C3284" s="313" t="s">
        <v>211</v>
      </c>
      <c r="D3284" s="315"/>
      <c r="E3284" s="315"/>
      <c r="F3284" s="315"/>
      <c r="G3284" s="315"/>
      <c r="H3284" s="315"/>
      <c r="I3284" s="315"/>
      <c r="J3284" s="315"/>
      <c r="K3284" s="315"/>
      <c r="L3284" s="315"/>
      <c r="M3284" s="315"/>
      <c r="N3284" s="315"/>
      <c r="O3284" s="316"/>
      <c r="P3284" s="312">
        <f t="shared" si="408"/>
        <v>0</v>
      </c>
      <c r="Q3284" s="294"/>
      <c r="R3284" s="488"/>
      <c r="S3284" s="488"/>
    </row>
    <row r="3285" spans="2:20" ht="18.75" customHeight="1">
      <c r="B3285" s="292"/>
      <c r="C3285" s="313" t="s">
        <v>212</v>
      </c>
      <c r="D3285" s="315"/>
      <c r="E3285" s="315"/>
      <c r="F3285" s="315"/>
      <c r="G3285" s="315"/>
      <c r="H3285" s="315"/>
      <c r="I3285" s="315"/>
      <c r="J3285" s="315"/>
      <c r="K3285" s="315"/>
      <c r="L3285" s="315"/>
      <c r="M3285" s="315"/>
      <c r="N3285" s="315"/>
      <c r="O3285" s="316"/>
      <c r="P3285" s="312">
        <f t="shared" si="408"/>
        <v>0</v>
      </c>
      <c r="Q3285" s="294"/>
      <c r="R3285" s="488"/>
      <c r="S3285" s="488"/>
    </row>
    <row r="3286" spans="2:20" ht="18.75" customHeight="1">
      <c r="B3286" s="292"/>
      <c r="C3286" s="317" t="s">
        <v>224</v>
      </c>
      <c r="D3286" s="318"/>
      <c r="E3286" s="318"/>
      <c r="F3286" s="318"/>
      <c r="G3286" s="318"/>
      <c r="H3286" s="318"/>
      <c r="I3286" s="318"/>
      <c r="J3286" s="318"/>
      <c r="K3286" s="318"/>
      <c r="L3286" s="318"/>
      <c r="M3286" s="318"/>
      <c r="N3286" s="318"/>
      <c r="O3286" s="319"/>
      <c r="P3286" s="320">
        <f t="shared" si="408"/>
        <v>0</v>
      </c>
      <c r="Q3286" s="294"/>
      <c r="R3286" s="489"/>
      <c r="S3286" s="489"/>
    </row>
    <row r="3287" spans="2:20" ht="18.75" customHeight="1">
      <c r="B3287" s="292"/>
      <c r="C3287" s="321" t="s">
        <v>216</v>
      </c>
      <c r="D3287" s="322">
        <f>SUBTOTAL(9,D3277:D3286)</f>
        <v>0</v>
      </c>
      <c r="E3287" s="322">
        <f t="shared" ref="E3287:O3287" si="409">SUBTOTAL(9,E3277:E3286)</f>
        <v>0</v>
      </c>
      <c r="F3287" s="322">
        <f t="shared" si="409"/>
        <v>0</v>
      </c>
      <c r="G3287" s="322">
        <f t="shared" si="409"/>
        <v>0</v>
      </c>
      <c r="H3287" s="322">
        <f t="shared" si="409"/>
        <v>0</v>
      </c>
      <c r="I3287" s="322">
        <f t="shared" si="409"/>
        <v>0</v>
      </c>
      <c r="J3287" s="322">
        <f t="shared" si="409"/>
        <v>0</v>
      </c>
      <c r="K3287" s="322">
        <f t="shared" si="409"/>
        <v>0</v>
      </c>
      <c r="L3287" s="322">
        <f t="shared" si="409"/>
        <v>0</v>
      </c>
      <c r="M3287" s="322">
        <f t="shared" si="409"/>
        <v>0</v>
      </c>
      <c r="N3287" s="322">
        <f t="shared" si="409"/>
        <v>0</v>
      </c>
      <c r="O3287" s="323">
        <f t="shared" si="409"/>
        <v>0</v>
      </c>
      <c r="P3287" s="324">
        <f t="shared" si="408"/>
        <v>0</v>
      </c>
      <c r="Q3287" s="294"/>
      <c r="R3287" s="490"/>
      <c r="S3287" s="490"/>
    </row>
    <row r="3288" spans="2:20" ht="6" customHeight="1">
      <c r="B3288" s="292"/>
      <c r="C3288" s="294"/>
      <c r="D3288" s="294"/>
      <c r="E3288" s="294"/>
      <c r="F3288" s="294"/>
      <c r="G3288" s="294"/>
      <c r="H3288" s="294"/>
      <c r="I3288" s="294"/>
      <c r="J3288" s="294"/>
      <c r="K3288" s="294"/>
      <c r="L3288" s="294"/>
      <c r="M3288" s="294"/>
      <c r="N3288" s="294"/>
      <c r="O3288" s="294"/>
      <c r="P3288" s="294"/>
      <c r="Q3288" s="294"/>
      <c r="R3288" s="325"/>
      <c r="S3288" s="325"/>
    </row>
    <row r="3289" spans="2:20" ht="18.75" customHeight="1">
      <c r="B3289" s="326"/>
      <c r="C3289" s="313" t="s">
        <v>217</v>
      </c>
      <c r="D3289" s="327"/>
      <c r="E3289" s="327"/>
      <c r="F3289" s="327"/>
      <c r="G3289" s="327"/>
      <c r="H3289" s="327"/>
      <c r="I3289" s="327"/>
      <c r="J3289" s="327"/>
      <c r="K3289" s="327"/>
      <c r="L3289" s="327"/>
      <c r="M3289" s="327"/>
      <c r="N3289" s="327"/>
      <c r="O3289" s="328"/>
      <c r="P3289" s="329">
        <f t="shared" ref="P3289:P3290" si="410">SUM(D3289:O3289)</f>
        <v>0</v>
      </c>
      <c r="Q3289" s="294"/>
      <c r="R3289" s="488"/>
      <c r="S3289" s="488"/>
    </row>
    <row r="3290" spans="2:20" ht="18.75" customHeight="1">
      <c r="B3290" s="326"/>
      <c r="C3290" s="313" t="s">
        <v>218</v>
      </c>
      <c r="D3290" s="327"/>
      <c r="E3290" s="327"/>
      <c r="F3290" s="327"/>
      <c r="G3290" s="327"/>
      <c r="H3290" s="327"/>
      <c r="I3290" s="327"/>
      <c r="J3290" s="327"/>
      <c r="K3290" s="327"/>
      <c r="L3290" s="327"/>
      <c r="M3290" s="327"/>
      <c r="N3290" s="330"/>
      <c r="O3290" s="331"/>
      <c r="P3290" s="332">
        <f t="shared" si="410"/>
        <v>0</v>
      </c>
      <c r="Q3290" s="294"/>
      <c r="R3290" s="489"/>
      <c r="S3290" s="489"/>
    </row>
    <row r="3291" spans="2:20" s="308" customFormat="1" ht="18.75" customHeight="1">
      <c r="B3291" s="301"/>
      <c r="C3291" s="333"/>
      <c r="D3291" s="334"/>
      <c r="E3291" s="334"/>
      <c r="F3291" s="334"/>
      <c r="G3291" s="334"/>
      <c r="H3291" s="334"/>
      <c r="I3291" s="334"/>
      <c r="J3291" s="334"/>
      <c r="K3291" s="334"/>
      <c r="L3291" s="334"/>
      <c r="M3291" s="334"/>
      <c r="N3291" s="491" t="s">
        <v>219</v>
      </c>
      <c r="O3291" s="491"/>
      <c r="P3291" s="335">
        <f>ROUND(IF(P3289*P3290=0,0,P3287/P3289*P3290),2)</f>
        <v>0</v>
      </c>
      <c r="Q3291" s="306"/>
      <c r="R3291" s="492"/>
      <c r="S3291" s="492"/>
      <c r="T3291" s="307"/>
    </row>
    <row r="3292" spans="2:20" ht="30" customHeight="1">
      <c r="C3292" s="294"/>
      <c r="D3292" s="294"/>
      <c r="E3292" s="294"/>
      <c r="F3292" s="294"/>
      <c r="G3292" s="294"/>
      <c r="H3292" s="294"/>
      <c r="I3292" s="294"/>
      <c r="J3292" s="294"/>
      <c r="K3292" s="294"/>
      <c r="L3292" s="294"/>
      <c r="M3292" s="294"/>
      <c r="N3292" s="294"/>
      <c r="O3292" s="294"/>
      <c r="P3292" s="294"/>
      <c r="Q3292" s="294"/>
      <c r="R3292" s="294"/>
      <c r="S3292" s="294"/>
    </row>
    <row r="3293" spans="2:20" ht="18.75" customHeight="1">
      <c r="B3293" s="292"/>
      <c r="C3293" s="293" t="s">
        <v>183</v>
      </c>
      <c r="D3293" s="495"/>
      <c r="E3293" s="495"/>
      <c r="F3293" s="495"/>
      <c r="G3293" s="495"/>
      <c r="H3293" s="495"/>
      <c r="I3293" s="495"/>
      <c r="J3293" s="294"/>
      <c r="K3293" s="294"/>
      <c r="L3293" s="295"/>
      <c r="M3293" s="294"/>
      <c r="N3293" s="294"/>
      <c r="O3293" s="294"/>
      <c r="P3293" s="296"/>
      <c r="Q3293" s="294"/>
      <c r="R3293" s="296"/>
      <c r="S3293" s="296"/>
    </row>
    <row r="3294" spans="2:20" ht="18.75" customHeight="1">
      <c r="B3294" s="292"/>
      <c r="C3294" s="297" t="s">
        <v>184</v>
      </c>
      <c r="D3294" s="488"/>
      <c r="E3294" s="488"/>
      <c r="F3294" s="488"/>
      <c r="G3294" s="488"/>
      <c r="H3294" s="488"/>
      <c r="I3294" s="488"/>
      <c r="J3294" s="294"/>
      <c r="K3294" s="291"/>
      <c r="L3294" s="291"/>
      <c r="M3294" s="291"/>
      <c r="N3294" s="291"/>
      <c r="O3294" s="291"/>
      <c r="P3294" s="291"/>
      <c r="Q3294" s="294"/>
      <c r="R3294" s="496" t="s">
        <v>185</v>
      </c>
      <c r="S3294" s="496"/>
    </row>
    <row r="3295" spans="2:20" ht="18.75" customHeight="1">
      <c r="B3295" s="292"/>
      <c r="C3295" s="297" t="s">
        <v>8</v>
      </c>
      <c r="D3295" s="488"/>
      <c r="E3295" s="488"/>
      <c r="F3295" s="488"/>
      <c r="G3295" s="488"/>
      <c r="H3295" s="488"/>
      <c r="I3295" s="488"/>
      <c r="J3295" s="294"/>
      <c r="K3295" s="291"/>
      <c r="L3295" s="291"/>
      <c r="M3295" s="291"/>
      <c r="N3295" s="291"/>
      <c r="O3295" s="291"/>
      <c r="P3295" s="291"/>
      <c r="Q3295" s="294"/>
      <c r="R3295" s="298" t="s">
        <v>189</v>
      </c>
      <c r="S3295" s="299"/>
    </row>
    <row r="3296" spans="2:20" ht="18.75" customHeight="1">
      <c r="B3296" s="292"/>
      <c r="C3296" s="300" t="s">
        <v>172</v>
      </c>
      <c r="D3296" s="488"/>
      <c r="E3296" s="488"/>
      <c r="F3296" s="488"/>
      <c r="G3296" s="488"/>
      <c r="H3296" s="488"/>
      <c r="I3296" s="488"/>
      <c r="J3296" s="294"/>
      <c r="K3296" s="291"/>
      <c r="L3296" s="291"/>
      <c r="M3296" s="291"/>
      <c r="N3296" s="291"/>
      <c r="O3296" s="291"/>
      <c r="P3296" s="291"/>
      <c r="Q3296" s="294"/>
      <c r="R3296" s="298" t="s">
        <v>191</v>
      </c>
      <c r="S3296" s="299"/>
    </row>
    <row r="3297" spans="2:24" ht="18.75" customHeight="1">
      <c r="B3297" s="292"/>
      <c r="C3297" s="300" t="s">
        <v>193</v>
      </c>
      <c r="D3297" s="493"/>
      <c r="E3297" s="493"/>
      <c r="F3297" s="493"/>
      <c r="G3297" s="493"/>
      <c r="H3297" s="493"/>
      <c r="I3297" s="493"/>
      <c r="J3297" s="294"/>
      <c r="K3297" s="294"/>
      <c r="L3297" s="295"/>
      <c r="M3297" s="294"/>
      <c r="N3297" s="294"/>
      <c r="O3297" s="294"/>
      <c r="P3297" s="296"/>
      <c r="Q3297" s="294"/>
      <c r="R3297" s="298" t="s">
        <v>221</v>
      </c>
      <c r="S3297" s="299"/>
    </row>
    <row r="3298" spans="2:24" ht="12" customHeight="1">
      <c r="B3298" s="292"/>
      <c r="C3298" s="294"/>
      <c r="D3298" s="294"/>
      <c r="E3298" s="294"/>
      <c r="F3298" s="294"/>
      <c r="G3298" s="294"/>
      <c r="H3298" s="294"/>
      <c r="I3298" s="294"/>
      <c r="J3298" s="294"/>
      <c r="K3298" s="294"/>
      <c r="L3298" s="294"/>
      <c r="M3298" s="294"/>
      <c r="N3298" s="294"/>
      <c r="O3298" s="294"/>
      <c r="P3298" s="294"/>
      <c r="Q3298" s="294"/>
      <c r="R3298" s="294"/>
      <c r="S3298" s="294"/>
    </row>
    <row r="3299" spans="2:24" s="308" customFormat="1" ht="18.75" customHeight="1">
      <c r="B3299" s="301"/>
      <c r="C3299" s="302" t="s">
        <v>187</v>
      </c>
      <c r="D3299" s="303"/>
      <c r="E3299" s="303"/>
      <c r="F3299" s="303"/>
      <c r="G3299" s="303"/>
      <c r="H3299" s="303"/>
      <c r="I3299" s="303"/>
      <c r="J3299" s="303"/>
      <c r="K3299" s="303"/>
      <c r="L3299" s="303"/>
      <c r="M3299" s="303"/>
      <c r="N3299" s="303"/>
      <c r="O3299" s="304"/>
      <c r="P3299" s="305" t="s">
        <v>188</v>
      </c>
      <c r="Q3299" s="306"/>
      <c r="R3299" s="494" t="s">
        <v>194</v>
      </c>
      <c r="S3299" s="494"/>
      <c r="T3299" s="307"/>
      <c r="V3299" s="288"/>
      <c r="W3299" s="288"/>
      <c r="X3299" s="288"/>
    </row>
    <row r="3300" spans="2:24" ht="6" customHeight="1">
      <c r="B3300" s="292"/>
      <c r="C3300" s="294"/>
      <c r="D3300" s="294"/>
      <c r="E3300" s="294"/>
      <c r="F3300" s="294"/>
      <c r="G3300" s="294"/>
      <c r="H3300" s="294"/>
      <c r="I3300" s="294"/>
      <c r="J3300" s="294"/>
      <c r="K3300" s="294"/>
      <c r="L3300" s="294"/>
      <c r="M3300" s="294"/>
      <c r="N3300" s="294"/>
      <c r="O3300" s="294"/>
      <c r="P3300" s="294"/>
      <c r="Q3300" s="294"/>
      <c r="R3300" s="294"/>
      <c r="S3300" s="294"/>
    </row>
    <row r="3301" spans="2:24" ht="18.75" customHeight="1">
      <c r="B3301" s="292"/>
      <c r="C3301" s="309" t="s">
        <v>222</v>
      </c>
      <c r="D3301" s="310"/>
      <c r="E3301" s="310"/>
      <c r="F3301" s="310"/>
      <c r="G3301" s="310"/>
      <c r="H3301" s="310"/>
      <c r="I3301" s="310"/>
      <c r="J3301" s="310"/>
      <c r="K3301" s="310"/>
      <c r="L3301" s="310"/>
      <c r="M3301" s="310"/>
      <c r="N3301" s="310"/>
      <c r="O3301" s="311"/>
      <c r="P3301" s="312">
        <f>SUM(D3301:O3301)</f>
        <v>0</v>
      </c>
      <c r="Q3301" s="294"/>
      <c r="R3301" s="488"/>
      <c r="S3301" s="488"/>
    </row>
    <row r="3302" spans="2:24" ht="18.75" customHeight="1">
      <c r="B3302" s="292"/>
      <c r="C3302" s="313" t="s">
        <v>196</v>
      </c>
      <c r="D3302" s="155"/>
      <c r="E3302" s="155"/>
      <c r="F3302" s="155"/>
      <c r="G3302" s="155"/>
      <c r="H3302" s="155"/>
      <c r="I3302" s="155"/>
      <c r="J3302" s="155"/>
      <c r="K3302" s="155"/>
      <c r="L3302" s="155"/>
      <c r="M3302" s="155"/>
      <c r="N3302" s="155"/>
      <c r="O3302" s="156"/>
      <c r="P3302" s="312">
        <f t="shared" ref="P3302:P3311" si="411">SUM(D3302:O3302)</f>
        <v>0</v>
      </c>
      <c r="Q3302" s="294"/>
      <c r="R3302" s="488"/>
      <c r="S3302" s="488"/>
    </row>
    <row r="3303" spans="2:24" ht="18.75" customHeight="1">
      <c r="B3303" s="292"/>
      <c r="C3303" s="314" t="s">
        <v>223</v>
      </c>
      <c r="D3303" s="310"/>
      <c r="E3303" s="310"/>
      <c r="F3303" s="310"/>
      <c r="G3303" s="310"/>
      <c r="H3303" s="310"/>
      <c r="I3303" s="310"/>
      <c r="J3303" s="310"/>
      <c r="K3303" s="310"/>
      <c r="L3303" s="310"/>
      <c r="M3303" s="310"/>
      <c r="N3303" s="310"/>
      <c r="O3303" s="311"/>
      <c r="P3303" s="312">
        <f t="shared" si="411"/>
        <v>0</v>
      </c>
      <c r="Q3303" s="294"/>
      <c r="R3303" s="488"/>
      <c r="S3303" s="488"/>
    </row>
    <row r="3304" spans="2:24" ht="18.75" customHeight="1">
      <c r="B3304" s="292"/>
      <c r="C3304" s="313" t="s">
        <v>206</v>
      </c>
      <c r="D3304" s="315"/>
      <c r="E3304" s="315"/>
      <c r="F3304" s="315"/>
      <c r="G3304" s="315"/>
      <c r="H3304" s="315"/>
      <c r="I3304" s="315"/>
      <c r="J3304" s="315"/>
      <c r="K3304" s="315"/>
      <c r="L3304" s="315"/>
      <c r="M3304" s="315"/>
      <c r="N3304" s="315"/>
      <c r="O3304" s="316"/>
      <c r="P3304" s="312">
        <f t="shared" si="411"/>
        <v>0</v>
      </c>
      <c r="Q3304" s="294"/>
      <c r="R3304" s="488"/>
      <c r="S3304" s="488"/>
    </row>
    <row r="3305" spans="2:24" ht="18.75" customHeight="1">
      <c r="B3305" s="292"/>
      <c r="C3305" s="313" t="s">
        <v>207</v>
      </c>
      <c r="D3305" s="315"/>
      <c r="E3305" s="315"/>
      <c r="F3305" s="315"/>
      <c r="G3305" s="315"/>
      <c r="H3305" s="315"/>
      <c r="I3305" s="315"/>
      <c r="J3305" s="315"/>
      <c r="K3305" s="315"/>
      <c r="L3305" s="315"/>
      <c r="M3305" s="315"/>
      <c r="N3305" s="315"/>
      <c r="O3305" s="316"/>
      <c r="P3305" s="312">
        <f t="shared" si="411"/>
        <v>0</v>
      </c>
      <c r="Q3305" s="294"/>
      <c r="R3305" s="488"/>
      <c r="S3305" s="488"/>
    </row>
    <row r="3306" spans="2:24" ht="18.75" customHeight="1">
      <c r="B3306" s="292"/>
      <c r="C3306" s="313" t="s">
        <v>209</v>
      </c>
      <c r="D3306" s="315"/>
      <c r="E3306" s="315"/>
      <c r="F3306" s="315"/>
      <c r="G3306" s="315"/>
      <c r="H3306" s="315"/>
      <c r="I3306" s="315"/>
      <c r="J3306" s="315"/>
      <c r="K3306" s="315"/>
      <c r="L3306" s="315"/>
      <c r="M3306" s="315"/>
      <c r="N3306" s="315"/>
      <c r="O3306" s="316"/>
      <c r="P3306" s="312">
        <f t="shared" si="411"/>
        <v>0</v>
      </c>
      <c r="Q3306" s="294"/>
      <c r="R3306" s="488"/>
      <c r="S3306" s="488"/>
    </row>
    <row r="3307" spans="2:24" ht="18.75" customHeight="1">
      <c r="B3307" s="292"/>
      <c r="C3307" s="313" t="s">
        <v>210</v>
      </c>
      <c r="D3307" s="315"/>
      <c r="E3307" s="315"/>
      <c r="F3307" s="315"/>
      <c r="G3307" s="315"/>
      <c r="H3307" s="315"/>
      <c r="I3307" s="315"/>
      <c r="J3307" s="315"/>
      <c r="K3307" s="315"/>
      <c r="L3307" s="315"/>
      <c r="M3307" s="315"/>
      <c r="N3307" s="315"/>
      <c r="O3307" s="316"/>
      <c r="P3307" s="312">
        <f t="shared" si="411"/>
        <v>0</v>
      </c>
      <c r="Q3307" s="294"/>
      <c r="R3307" s="488"/>
      <c r="S3307" s="488"/>
    </row>
    <row r="3308" spans="2:24" ht="18.75" customHeight="1">
      <c r="B3308" s="292"/>
      <c r="C3308" s="313" t="s">
        <v>211</v>
      </c>
      <c r="D3308" s="315"/>
      <c r="E3308" s="315"/>
      <c r="F3308" s="315"/>
      <c r="G3308" s="315"/>
      <c r="H3308" s="315"/>
      <c r="I3308" s="315"/>
      <c r="J3308" s="315"/>
      <c r="K3308" s="315"/>
      <c r="L3308" s="315"/>
      <c r="M3308" s="315"/>
      <c r="N3308" s="315"/>
      <c r="O3308" s="316"/>
      <c r="P3308" s="312">
        <f t="shared" si="411"/>
        <v>0</v>
      </c>
      <c r="Q3308" s="294"/>
      <c r="R3308" s="488"/>
      <c r="S3308" s="488"/>
    </row>
    <row r="3309" spans="2:24" ht="18.75" customHeight="1">
      <c r="B3309" s="292"/>
      <c r="C3309" s="313" t="s">
        <v>212</v>
      </c>
      <c r="D3309" s="315"/>
      <c r="E3309" s="315"/>
      <c r="F3309" s="315"/>
      <c r="G3309" s="315"/>
      <c r="H3309" s="315"/>
      <c r="I3309" s="315"/>
      <c r="J3309" s="315"/>
      <c r="K3309" s="315"/>
      <c r="L3309" s="315"/>
      <c r="M3309" s="315"/>
      <c r="N3309" s="315"/>
      <c r="O3309" s="316"/>
      <c r="P3309" s="312">
        <f t="shared" si="411"/>
        <v>0</v>
      </c>
      <c r="Q3309" s="294"/>
      <c r="R3309" s="488"/>
      <c r="S3309" s="488"/>
    </row>
    <row r="3310" spans="2:24" ht="18.75" customHeight="1">
      <c r="B3310" s="292"/>
      <c r="C3310" s="317" t="s">
        <v>224</v>
      </c>
      <c r="D3310" s="318"/>
      <c r="E3310" s="318"/>
      <c r="F3310" s="318"/>
      <c r="G3310" s="318"/>
      <c r="H3310" s="318"/>
      <c r="I3310" s="318"/>
      <c r="J3310" s="318"/>
      <c r="K3310" s="318"/>
      <c r="L3310" s="318"/>
      <c r="M3310" s="318"/>
      <c r="N3310" s="318"/>
      <c r="O3310" s="319"/>
      <c r="P3310" s="320">
        <f t="shared" si="411"/>
        <v>0</v>
      </c>
      <c r="Q3310" s="294"/>
      <c r="R3310" s="489"/>
      <c r="S3310" s="489"/>
    </row>
    <row r="3311" spans="2:24" ht="18.75" customHeight="1">
      <c r="B3311" s="292"/>
      <c r="C3311" s="321" t="s">
        <v>216</v>
      </c>
      <c r="D3311" s="322">
        <f>SUBTOTAL(9,D3301:D3310)</f>
        <v>0</v>
      </c>
      <c r="E3311" s="322">
        <f t="shared" ref="E3311:O3311" si="412">SUBTOTAL(9,E3301:E3310)</f>
        <v>0</v>
      </c>
      <c r="F3311" s="322">
        <f t="shared" si="412"/>
        <v>0</v>
      </c>
      <c r="G3311" s="322">
        <f t="shared" si="412"/>
        <v>0</v>
      </c>
      <c r="H3311" s="322">
        <f t="shared" si="412"/>
        <v>0</v>
      </c>
      <c r="I3311" s="322">
        <f t="shared" si="412"/>
        <v>0</v>
      </c>
      <c r="J3311" s="322">
        <f t="shared" si="412"/>
        <v>0</v>
      </c>
      <c r="K3311" s="322">
        <f t="shared" si="412"/>
        <v>0</v>
      </c>
      <c r="L3311" s="322">
        <f t="shared" si="412"/>
        <v>0</v>
      </c>
      <c r="M3311" s="322">
        <f t="shared" si="412"/>
        <v>0</v>
      </c>
      <c r="N3311" s="322">
        <f t="shared" si="412"/>
        <v>0</v>
      </c>
      <c r="O3311" s="323">
        <f t="shared" si="412"/>
        <v>0</v>
      </c>
      <c r="P3311" s="324">
        <f t="shared" si="411"/>
        <v>0</v>
      </c>
      <c r="Q3311" s="294"/>
      <c r="R3311" s="490"/>
      <c r="S3311" s="490"/>
    </row>
    <row r="3312" spans="2:24" ht="6" customHeight="1">
      <c r="B3312" s="292"/>
      <c r="C3312" s="294"/>
      <c r="D3312" s="294"/>
      <c r="E3312" s="294"/>
      <c r="F3312" s="294"/>
      <c r="G3312" s="294"/>
      <c r="H3312" s="294"/>
      <c r="I3312" s="294"/>
      <c r="J3312" s="294"/>
      <c r="K3312" s="294"/>
      <c r="L3312" s="294"/>
      <c r="M3312" s="294"/>
      <c r="N3312" s="294"/>
      <c r="O3312" s="294"/>
      <c r="P3312" s="294"/>
      <c r="Q3312" s="294"/>
      <c r="R3312" s="325"/>
      <c r="S3312" s="325"/>
    </row>
    <row r="3313" spans="2:24" ht="18.75" customHeight="1">
      <c r="B3313" s="326"/>
      <c r="C3313" s="313" t="s">
        <v>217</v>
      </c>
      <c r="D3313" s="327"/>
      <c r="E3313" s="327"/>
      <c r="F3313" s="327"/>
      <c r="G3313" s="327"/>
      <c r="H3313" s="327"/>
      <c r="I3313" s="327"/>
      <c r="J3313" s="327"/>
      <c r="K3313" s="327"/>
      <c r="L3313" s="327"/>
      <c r="M3313" s="327"/>
      <c r="N3313" s="327"/>
      <c r="O3313" s="328"/>
      <c r="P3313" s="329">
        <f t="shared" ref="P3313:P3314" si="413">SUM(D3313:O3313)</f>
        <v>0</v>
      </c>
      <c r="Q3313" s="294"/>
      <c r="R3313" s="488"/>
      <c r="S3313" s="488"/>
    </row>
    <row r="3314" spans="2:24" ht="18.75" customHeight="1">
      <c r="B3314" s="326"/>
      <c r="C3314" s="313" t="s">
        <v>218</v>
      </c>
      <c r="D3314" s="327"/>
      <c r="E3314" s="327"/>
      <c r="F3314" s="327"/>
      <c r="G3314" s="327"/>
      <c r="H3314" s="327"/>
      <c r="I3314" s="327"/>
      <c r="J3314" s="327"/>
      <c r="K3314" s="327"/>
      <c r="L3314" s="327"/>
      <c r="M3314" s="327"/>
      <c r="N3314" s="330"/>
      <c r="O3314" s="331"/>
      <c r="P3314" s="332">
        <f t="shared" si="413"/>
        <v>0</v>
      </c>
      <c r="Q3314" s="294"/>
      <c r="R3314" s="489"/>
      <c r="S3314" s="489"/>
    </row>
    <row r="3315" spans="2:24" s="308" customFormat="1" ht="18.75" customHeight="1">
      <c r="B3315" s="301"/>
      <c r="C3315" s="333"/>
      <c r="D3315" s="334"/>
      <c r="E3315" s="334"/>
      <c r="F3315" s="334"/>
      <c r="G3315" s="334"/>
      <c r="H3315" s="334"/>
      <c r="I3315" s="334"/>
      <c r="J3315" s="334"/>
      <c r="K3315" s="334"/>
      <c r="L3315" s="334"/>
      <c r="M3315" s="334"/>
      <c r="N3315" s="491" t="s">
        <v>219</v>
      </c>
      <c r="O3315" s="491"/>
      <c r="P3315" s="335">
        <f>ROUND(IF(P3313*P3314=0,0,P3311/P3313*P3314),2)</f>
        <v>0</v>
      </c>
      <c r="Q3315" s="306"/>
      <c r="R3315" s="492"/>
      <c r="S3315" s="492"/>
      <c r="T3315" s="307"/>
    </row>
    <row r="3316" spans="2:24" ht="30" customHeight="1">
      <c r="C3316" s="294"/>
      <c r="D3316" s="294"/>
      <c r="E3316" s="294"/>
      <c r="F3316" s="294"/>
      <c r="G3316" s="294"/>
      <c r="H3316" s="294"/>
      <c r="I3316" s="294"/>
      <c r="J3316" s="294"/>
      <c r="K3316" s="294"/>
      <c r="L3316" s="294"/>
      <c r="M3316" s="294"/>
      <c r="N3316" s="294"/>
      <c r="O3316" s="294"/>
      <c r="P3316" s="294"/>
      <c r="Q3316" s="294"/>
      <c r="R3316" s="294"/>
      <c r="S3316" s="294"/>
    </row>
    <row r="3317" spans="2:24" ht="18.75" customHeight="1">
      <c r="B3317" s="292"/>
      <c r="C3317" s="293" t="s">
        <v>183</v>
      </c>
      <c r="D3317" s="495"/>
      <c r="E3317" s="495"/>
      <c r="F3317" s="495"/>
      <c r="G3317" s="495"/>
      <c r="H3317" s="495"/>
      <c r="I3317" s="495"/>
      <c r="J3317" s="294"/>
      <c r="K3317" s="294"/>
      <c r="L3317" s="295"/>
      <c r="M3317" s="294"/>
      <c r="N3317" s="294"/>
      <c r="O3317" s="294"/>
      <c r="P3317" s="296"/>
      <c r="Q3317" s="294"/>
      <c r="R3317" s="296"/>
      <c r="S3317" s="296"/>
    </row>
    <row r="3318" spans="2:24" ht="18.75" customHeight="1">
      <c r="B3318" s="292"/>
      <c r="C3318" s="297" t="s">
        <v>184</v>
      </c>
      <c r="D3318" s="488"/>
      <c r="E3318" s="488"/>
      <c r="F3318" s="488"/>
      <c r="G3318" s="488"/>
      <c r="H3318" s="488"/>
      <c r="I3318" s="488"/>
      <c r="J3318" s="294"/>
      <c r="K3318" s="291"/>
      <c r="L3318" s="291"/>
      <c r="M3318" s="291"/>
      <c r="N3318" s="291"/>
      <c r="O3318" s="291"/>
      <c r="P3318" s="291"/>
      <c r="Q3318" s="294"/>
      <c r="R3318" s="496" t="s">
        <v>185</v>
      </c>
      <c r="S3318" s="496"/>
    </row>
    <row r="3319" spans="2:24" ht="18.75" customHeight="1">
      <c r="B3319" s="292"/>
      <c r="C3319" s="297" t="s">
        <v>8</v>
      </c>
      <c r="D3319" s="488"/>
      <c r="E3319" s="488"/>
      <c r="F3319" s="488"/>
      <c r="G3319" s="488"/>
      <c r="H3319" s="488"/>
      <c r="I3319" s="488"/>
      <c r="J3319" s="294"/>
      <c r="K3319" s="291"/>
      <c r="L3319" s="291"/>
      <c r="M3319" s="291"/>
      <c r="N3319" s="291"/>
      <c r="O3319" s="291"/>
      <c r="P3319" s="291"/>
      <c r="Q3319" s="294"/>
      <c r="R3319" s="298" t="s">
        <v>189</v>
      </c>
      <c r="S3319" s="299"/>
    </row>
    <row r="3320" spans="2:24" ht="18.75" customHeight="1">
      <c r="B3320" s="292"/>
      <c r="C3320" s="300" t="s">
        <v>172</v>
      </c>
      <c r="D3320" s="488"/>
      <c r="E3320" s="488"/>
      <c r="F3320" s="488"/>
      <c r="G3320" s="488"/>
      <c r="H3320" s="488"/>
      <c r="I3320" s="488"/>
      <c r="J3320" s="294"/>
      <c r="K3320" s="291"/>
      <c r="L3320" s="291"/>
      <c r="M3320" s="291"/>
      <c r="N3320" s="291"/>
      <c r="O3320" s="291"/>
      <c r="P3320" s="291"/>
      <c r="Q3320" s="294"/>
      <c r="R3320" s="298" t="s">
        <v>191</v>
      </c>
      <c r="S3320" s="299"/>
    </row>
    <row r="3321" spans="2:24" ht="18.75" customHeight="1">
      <c r="B3321" s="292"/>
      <c r="C3321" s="300" t="s">
        <v>193</v>
      </c>
      <c r="D3321" s="493"/>
      <c r="E3321" s="493"/>
      <c r="F3321" s="493"/>
      <c r="G3321" s="493"/>
      <c r="H3321" s="493"/>
      <c r="I3321" s="493"/>
      <c r="J3321" s="294"/>
      <c r="K3321" s="294"/>
      <c r="L3321" s="295"/>
      <c r="M3321" s="294"/>
      <c r="N3321" s="294"/>
      <c r="O3321" s="294"/>
      <c r="P3321" s="296"/>
      <c r="Q3321" s="294"/>
      <c r="R3321" s="298" t="s">
        <v>221</v>
      </c>
      <c r="S3321" s="299"/>
    </row>
    <row r="3322" spans="2:24" ht="12" customHeight="1">
      <c r="B3322" s="292"/>
      <c r="C3322" s="294"/>
      <c r="D3322" s="294"/>
      <c r="E3322" s="294"/>
      <c r="F3322" s="294"/>
      <c r="G3322" s="294"/>
      <c r="H3322" s="294"/>
      <c r="I3322" s="294"/>
      <c r="J3322" s="294"/>
      <c r="K3322" s="294"/>
      <c r="L3322" s="294"/>
      <c r="M3322" s="294"/>
      <c r="N3322" s="294"/>
      <c r="O3322" s="294"/>
      <c r="P3322" s="294"/>
      <c r="Q3322" s="294"/>
      <c r="R3322" s="294"/>
      <c r="S3322" s="294"/>
    </row>
    <row r="3323" spans="2:24" s="308" customFormat="1" ht="18.75" customHeight="1">
      <c r="B3323" s="301"/>
      <c r="C3323" s="302" t="s">
        <v>187</v>
      </c>
      <c r="D3323" s="303"/>
      <c r="E3323" s="303"/>
      <c r="F3323" s="303"/>
      <c r="G3323" s="303"/>
      <c r="H3323" s="303"/>
      <c r="I3323" s="303"/>
      <c r="J3323" s="303"/>
      <c r="K3323" s="303"/>
      <c r="L3323" s="303"/>
      <c r="M3323" s="303"/>
      <c r="N3323" s="303"/>
      <c r="O3323" s="304"/>
      <c r="P3323" s="305" t="s">
        <v>188</v>
      </c>
      <c r="Q3323" s="306"/>
      <c r="R3323" s="494" t="s">
        <v>194</v>
      </c>
      <c r="S3323" s="494"/>
      <c r="T3323" s="307"/>
      <c r="V3323" s="288"/>
      <c r="W3323" s="288"/>
      <c r="X3323" s="288"/>
    </row>
    <row r="3324" spans="2:24" ht="6" customHeight="1">
      <c r="B3324" s="292"/>
      <c r="C3324" s="294"/>
      <c r="D3324" s="294"/>
      <c r="E3324" s="294"/>
      <c r="F3324" s="294"/>
      <c r="G3324" s="294"/>
      <c r="H3324" s="294"/>
      <c r="I3324" s="294"/>
      <c r="J3324" s="294"/>
      <c r="K3324" s="294"/>
      <c r="L3324" s="294"/>
      <c r="M3324" s="294"/>
      <c r="N3324" s="294"/>
      <c r="O3324" s="294"/>
      <c r="P3324" s="294"/>
      <c r="Q3324" s="294"/>
      <c r="R3324" s="294"/>
      <c r="S3324" s="294"/>
    </row>
    <row r="3325" spans="2:24" ht="18.75" customHeight="1">
      <c r="B3325" s="292"/>
      <c r="C3325" s="309" t="s">
        <v>222</v>
      </c>
      <c r="D3325" s="310"/>
      <c r="E3325" s="310"/>
      <c r="F3325" s="310"/>
      <c r="G3325" s="310"/>
      <c r="H3325" s="310"/>
      <c r="I3325" s="310"/>
      <c r="J3325" s="310"/>
      <c r="K3325" s="310"/>
      <c r="L3325" s="310"/>
      <c r="M3325" s="310"/>
      <c r="N3325" s="310"/>
      <c r="O3325" s="311"/>
      <c r="P3325" s="312">
        <f>SUM(D3325:O3325)</f>
        <v>0</v>
      </c>
      <c r="Q3325" s="294"/>
      <c r="R3325" s="488"/>
      <c r="S3325" s="488"/>
    </row>
    <row r="3326" spans="2:24" ht="18.75" customHeight="1">
      <c r="B3326" s="292"/>
      <c r="C3326" s="313" t="s">
        <v>196</v>
      </c>
      <c r="D3326" s="155"/>
      <c r="E3326" s="155"/>
      <c r="F3326" s="155"/>
      <c r="G3326" s="155"/>
      <c r="H3326" s="155"/>
      <c r="I3326" s="155"/>
      <c r="J3326" s="155"/>
      <c r="K3326" s="155"/>
      <c r="L3326" s="155"/>
      <c r="M3326" s="155"/>
      <c r="N3326" s="155"/>
      <c r="O3326" s="156"/>
      <c r="P3326" s="312">
        <f t="shared" ref="P3326:P3335" si="414">SUM(D3326:O3326)</f>
        <v>0</v>
      </c>
      <c r="Q3326" s="294"/>
      <c r="R3326" s="488"/>
      <c r="S3326" s="488"/>
    </row>
    <row r="3327" spans="2:24" ht="18.75" customHeight="1">
      <c r="B3327" s="292"/>
      <c r="C3327" s="314" t="s">
        <v>223</v>
      </c>
      <c r="D3327" s="310"/>
      <c r="E3327" s="310"/>
      <c r="F3327" s="310"/>
      <c r="G3327" s="310"/>
      <c r="H3327" s="310"/>
      <c r="I3327" s="310"/>
      <c r="J3327" s="310"/>
      <c r="K3327" s="310"/>
      <c r="L3327" s="310"/>
      <c r="M3327" s="310"/>
      <c r="N3327" s="310"/>
      <c r="O3327" s="311"/>
      <c r="P3327" s="312">
        <f t="shared" si="414"/>
        <v>0</v>
      </c>
      <c r="Q3327" s="294"/>
      <c r="R3327" s="488"/>
      <c r="S3327" s="488"/>
    </row>
    <row r="3328" spans="2:24" ht="18.75" customHeight="1">
      <c r="B3328" s="292"/>
      <c r="C3328" s="313" t="s">
        <v>206</v>
      </c>
      <c r="D3328" s="315"/>
      <c r="E3328" s="315"/>
      <c r="F3328" s="315"/>
      <c r="G3328" s="315"/>
      <c r="H3328" s="315"/>
      <c r="I3328" s="315"/>
      <c r="J3328" s="315"/>
      <c r="K3328" s="315"/>
      <c r="L3328" s="315"/>
      <c r="M3328" s="315"/>
      <c r="N3328" s="315"/>
      <c r="O3328" s="316"/>
      <c r="P3328" s="312">
        <f t="shared" si="414"/>
        <v>0</v>
      </c>
      <c r="Q3328" s="294"/>
      <c r="R3328" s="488"/>
      <c r="S3328" s="488"/>
    </row>
    <row r="3329" spans="2:20" ht="18.75" customHeight="1">
      <c r="B3329" s="292"/>
      <c r="C3329" s="313" t="s">
        <v>207</v>
      </c>
      <c r="D3329" s="315"/>
      <c r="E3329" s="315"/>
      <c r="F3329" s="315"/>
      <c r="G3329" s="315"/>
      <c r="H3329" s="315"/>
      <c r="I3329" s="315"/>
      <c r="J3329" s="315"/>
      <c r="K3329" s="315"/>
      <c r="L3329" s="315"/>
      <c r="M3329" s="315"/>
      <c r="N3329" s="315"/>
      <c r="O3329" s="316"/>
      <c r="P3329" s="312">
        <f t="shared" si="414"/>
        <v>0</v>
      </c>
      <c r="Q3329" s="294"/>
      <c r="R3329" s="488"/>
      <c r="S3329" s="488"/>
    </row>
    <row r="3330" spans="2:20" ht="18.75" customHeight="1">
      <c r="B3330" s="292"/>
      <c r="C3330" s="313" t="s">
        <v>209</v>
      </c>
      <c r="D3330" s="315"/>
      <c r="E3330" s="315"/>
      <c r="F3330" s="315"/>
      <c r="G3330" s="315"/>
      <c r="H3330" s="315"/>
      <c r="I3330" s="315"/>
      <c r="J3330" s="315"/>
      <c r="K3330" s="315"/>
      <c r="L3330" s="315"/>
      <c r="M3330" s="315"/>
      <c r="N3330" s="315"/>
      <c r="O3330" s="316"/>
      <c r="P3330" s="312">
        <f t="shared" si="414"/>
        <v>0</v>
      </c>
      <c r="Q3330" s="294"/>
      <c r="R3330" s="488"/>
      <c r="S3330" s="488"/>
    </row>
    <row r="3331" spans="2:20" ht="18.75" customHeight="1">
      <c r="B3331" s="292"/>
      <c r="C3331" s="313" t="s">
        <v>210</v>
      </c>
      <c r="D3331" s="315"/>
      <c r="E3331" s="315"/>
      <c r="F3331" s="315"/>
      <c r="G3331" s="315"/>
      <c r="H3331" s="315"/>
      <c r="I3331" s="315"/>
      <c r="J3331" s="315"/>
      <c r="K3331" s="315"/>
      <c r="L3331" s="315"/>
      <c r="M3331" s="315"/>
      <c r="N3331" s="315"/>
      <c r="O3331" s="316"/>
      <c r="P3331" s="312">
        <f t="shared" si="414"/>
        <v>0</v>
      </c>
      <c r="Q3331" s="294"/>
      <c r="R3331" s="488"/>
      <c r="S3331" s="488"/>
    </row>
    <row r="3332" spans="2:20" ht="18.75" customHeight="1">
      <c r="B3332" s="292"/>
      <c r="C3332" s="313" t="s">
        <v>211</v>
      </c>
      <c r="D3332" s="315"/>
      <c r="E3332" s="315"/>
      <c r="F3332" s="315"/>
      <c r="G3332" s="315"/>
      <c r="H3332" s="315"/>
      <c r="I3332" s="315"/>
      <c r="J3332" s="315"/>
      <c r="K3332" s="315"/>
      <c r="L3332" s="315"/>
      <c r="M3332" s="315"/>
      <c r="N3332" s="315"/>
      <c r="O3332" s="316"/>
      <c r="P3332" s="312">
        <f t="shared" si="414"/>
        <v>0</v>
      </c>
      <c r="Q3332" s="294"/>
      <c r="R3332" s="488"/>
      <c r="S3332" s="488"/>
    </row>
    <row r="3333" spans="2:20" ht="18.75" customHeight="1">
      <c r="B3333" s="292"/>
      <c r="C3333" s="313" t="s">
        <v>212</v>
      </c>
      <c r="D3333" s="315"/>
      <c r="E3333" s="315"/>
      <c r="F3333" s="315"/>
      <c r="G3333" s="315"/>
      <c r="H3333" s="315"/>
      <c r="I3333" s="315"/>
      <c r="J3333" s="315"/>
      <c r="K3333" s="315"/>
      <c r="L3333" s="315"/>
      <c r="M3333" s="315"/>
      <c r="N3333" s="315"/>
      <c r="O3333" s="316"/>
      <c r="P3333" s="312">
        <f t="shared" si="414"/>
        <v>0</v>
      </c>
      <c r="Q3333" s="294"/>
      <c r="R3333" s="488"/>
      <c r="S3333" s="488"/>
    </row>
    <row r="3334" spans="2:20" ht="18.75" customHeight="1">
      <c r="B3334" s="292"/>
      <c r="C3334" s="317" t="s">
        <v>224</v>
      </c>
      <c r="D3334" s="318"/>
      <c r="E3334" s="318"/>
      <c r="F3334" s="318"/>
      <c r="G3334" s="318"/>
      <c r="H3334" s="318"/>
      <c r="I3334" s="318"/>
      <c r="J3334" s="318"/>
      <c r="K3334" s="318"/>
      <c r="L3334" s="318"/>
      <c r="M3334" s="318"/>
      <c r="N3334" s="318"/>
      <c r="O3334" s="319"/>
      <c r="P3334" s="320">
        <f t="shared" si="414"/>
        <v>0</v>
      </c>
      <c r="Q3334" s="294"/>
      <c r="R3334" s="489"/>
      <c r="S3334" s="489"/>
    </row>
    <row r="3335" spans="2:20" ht="18.75" customHeight="1">
      <c r="B3335" s="292"/>
      <c r="C3335" s="321" t="s">
        <v>216</v>
      </c>
      <c r="D3335" s="322">
        <f>SUBTOTAL(9,D3325:D3334)</f>
        <v>0</v>
      </c>
      <c r="E3335" s="322">
        <f t="shared" ref="E3335:O3335" si="415">SUBTOTAL(9,E3325:E3334)</f>
        <v>0</v>
      </c>
      <c r="F3335" s="322">
        <f t="shared" si="415"/>
        <v>0</v>
      </c>
      <c r="G3335" s="322">
        <f t="shared" si="415"/>
        <v>0</v>
      </c>
      <c r="H3335" s="322">
        <f t="shared" si="415"/>
        <v>0</v>
      </c>
      <c r="I3335" s="322">
        <f t="shared" si="415"/>
        <v>0</v>
      </c>
      <c r="J3335" s="322">
        <f t="shared" si="415"/>
        <v>0</v>
      </c>
      <c r="K3335" s="322">
        <f t="shared" si="415"/>
        <v>0</v>
      </c>
      <c r="L3335" s="322">
        <f t="shared" si="415"/>
        <v>0</v>
      </c>
      <c r="M3335" s="322">
        <f t="shared" si="415"/>
        <v>0</v>
      </c>
      <c r="N3335" s="322">
        <f t="shared" si="415"/>
        <v>0</v>
      </c>
      <c r="O3335" s="323">
        <f t="shared" si="415"/>
        <v>0</v>
      </c>
      <c r="P3335" s="324">
        <f t="shared" si="414"/>
        <v>0</v>
      </c>
      <c r="Q3335" s="294"/>
      <c r="R3335" s="490"/>
      <c r="S3335" s="490"/>
    </row>
    <row r="3336" spans="2:20" ht="6" customHeight="1">
      <c r="B3336" s="292"/>
      <c r="C3336" s="294"/>
      <c r="D3336" s="294"/>
      <c r="E3336" s="294"/>
      <c r="F3336" s="294"/>
      <c r="G3336" s="294"/>
      <c r="H3336" s="294"/>
      <c r="I3336" s="294"/>
      <c r="J3336" s="294"/>
      <c r="K3336" s="294"/>
      <c r="L3336" s="294"/>
      <c r="M3336" s="294"/>
      <c r="N3336" s="294"/>
      <c r="O3336" s="294"/>
      <c r="P3336" s="294"/>
      <c r="Q3336" s="294"/>
      <c r="R3336" s="325"/>
      <c r="S3336" s="325"/>
    </row>
    <row r="3337" spans="2:20" ht="18.75" customHeight="1">
      <c r="B3337" s="326"/>
      <c r="C3337" s="313" t="s">
        <v>217</v>
      </c>
      <c r="D3337" s="327"/>
      <c r="E3337" s="327"/>
      <c r="F3337" s="327"/>
      <c r="G3337" s="327"/>
      <c r="H3337" s="327"/>
      <c r="I3337" s="327"/>
      <c r="J3337" s="327"/>
      <c r="K3337" s="327"/>
      <c r="L3337" s="327"/>
      <c r="M3337" s="327"/>
      <c r="N3337" s="327"/>
      <c r="O3337" s="328"/>
      <c r="P3337" s="329">
        <f t="shared" ref="P3337:P3338" si="416">SUM(D3337:O3337)</f>
        <v>0</v>
      </c>
      <c r="Q3337" s="294"/>
      <c r="R3337" s="488"/>
      <c r="S3337" s="488"/>
    </row>
    <row r="3338" spans="2:20" ht="18.75" customHeight="1">
      <c r="B3338" s="326"/>
      <c r="C3338" s="313" t="s">
        <v>218</v>
      </c>
      <c r="D3338" s="327"/>
      <c r="E3338" s="327"/>
      <c r="F3338" s="327"/>
      <c r="G3338" s="327"/>
      <c r="H3338" s="327"/>
      <c r="I3338" s="327"/>
      <c r="J3338" s="327"/>
      <c r="K3338" s="327"/>
      <c r="L3338" s="327"/>
      <c r="M3338" s="327"/>
      <c r="N3338" s="330"/>
      <c r="O3338" s="331"/>
      <c r="P3338" s="332">
        <f t="shared" si="416"/>
        <v>0</v>
      </c>
      <c r="Q3338" s="294"/>
      <c r="R3338" s="489"/>
      <c r="S3338" s="489"/>
    </row>
    <row r="3339" spans="2:20" s="308" customFormat="1" ht="18.75" customHeight="1">
      <c r="B3339" s="301"/>
      <c r="C3339" s="333"/>
      <c r="D3339" s="334"/>
      <c r="E3339" s="334"/>
      <c r="F3339" s="334"/>
      <c r="G3339" s="334"/>
      <c r="H3339" s="334"/>
      <c r="I3339" s="334"/>
      <c r="J3339" s="334"/>
      <c r="K3339" s="334"/>
      <c r="L3339" s="334"/>
      <c r="M3339" s="334"/>
      <c r="N3339" s="491" t="s">
        <v>219</v>
      </c>
      <c r="O3339" s="491"/>
      <c r="P3339" s="335">
        <f>ROUND(IF(P3337*P3338=0,0,P3335/P3337*P3338),2)</f>
        <v>0</v>
      </c>
      <c r="Q3339" s="306"/>
      <c r="R3339" s="492"/>
      <c r="S3339" s="492"/>
      <c r="T3339" s="307"/>
    </row>
    <row r="3340" spans="2:20" ht="30" customHeight="1">
      <c r="C3340" s="294"/>
      <c r="D3340" s="294"/>
      <c r="E3340" s="294"/>
      <c r="F3340" s="294"/>
      <c r="G3340" s="294"/>
      <c r="H3340" s="294"/>
      <c r="I3340" s="294"/>
      <c r="J3340" s="294"/>
      <c r="K3340" s="294"/>
      <c r="L3340" s="294"/>
      <c r="M3340" s="294"/>
      <c r="N3340" s="294"/>
      <c r="O3340" s="294"/>
      <c r="P3340" s="294"/>
      <c r="Q3340" s="294"/>
      <c r="R3340" s="294"/>
      <c r="S3340" s="294"/>
    </row>
    <row r="3341" spans="2:20" ht="18.75" customHeight="1">
      <c r="B3341" s="292"/>
      <c r="C3341" s="293" t="s">
        <v>183</v>
      </c>
      <c r="D3341" s="495"/>
      <c r="E3341" s="495"/>
      <c r="F3341" s="495"/>
      <c r="G3341" s="495"/>
      <c r="H3341" s="495"/>
      <c r="I3341" s="495"/>
      <c r="J3341" s="294"/>
      <c r="K3341" s="294"/>
      <c r="L3341" s="295"/>
      <c r="M3341" s="294"/>
      <c r="N3341" s="294"/>
      <c r="O3341" s="294"/>
      <c r="P3341" s="296"/>
      <c r="Q3341" s="294"/>
      <c r="R3341" s="296"/>
      <c r="S3341" s="296"/>
    </row>
    <row r="3342" spans="2:20" ht="18.75" customHeight="1">
      <c r="B3342" s="292"/>
      <c r="C3342" s="297" t="s">
        <v>184</v>
      </c>
      <c r="D3342" s="488"/>
      <c r="E3342" s="488"/>
      <c r="F3342" s="488"/>
      <c r="G3342" s="488"/>
      <c r="H3342" s="488"/>
      <c r="I3342" s="488"/>
      <c r="J3342" s="294"/>
      <c r="K3342" s="291"/>
      <c r="L3342" s="291"/>
      <c r="M3342" s="291"/>
      <c r="N3342" s="291"/>
      <c r="O3342" s="291"/>
      <c r="P3342" s="291"/>
      <c r="Q3342" s="294"/>
      <c r="R3342" s="496" t="s">
        <v>185</v>
      </c>
      <c r="S3342" s="496"/>
    </row>
    <row r="3343" spans="2:20" ht="18.75" customHeight="1">
      <c r="B3343" s="292"/>
      <c r="C3343" s="297" t="s">
        <v>8</v>
      </c>
      <c r="D3343" s="488"/>
      <c r="E3343" s="488"/>
      <c r="F3343" s="488"/>
      <c r="G3343" s="488"/>
      <c r="H3343" s="488"/>
      <c r="I3343" s="488"/>
      <c r="J3343" s="294"/>
      <c r="K3343" s="291"/>
      <c r="L3343" s="291"/>
      <c r="M3343" s="291"/>
      <c r="N3343" s="291"/>
      <c r="O3343" s="291"/>
      <c r="P3343" s="291"/>
      <c r="Q3343" s="294"/>
      <c r="R3343" s="298" t="s">
        <v>189</v>
      </c>
      <c r="S3343" s="299"/>
    </row>
    <row r="3344" spans="2:20" ht="18.75" customHeight="1">
      <c r="B3344" s="292"/>
      <c r="C3344" s="300" t="s">
        <v>172</v>
      </c>
      <c r="D3344" s="488"/>
      <c r="E3344" s="488"/>
      <c r="F3344" s="488"/>
      <c r="G3344" s="488"/>
      <c r="H3344" s="488"/>
      <c r="I3344" s="488"/>
      <c r="J3344" s="294"/>
      <c r="K3344" s="291"/>
      <c r="L3344" s="291"/>
      <c r="M3344" s="291"/>
      <c r="N3344" s="291"/>
      <c r="O3344" s="291"/>
      <c r="P3344" s="291"/>
      <c r="Q3344" s="294"/>
      <c r="R3344" s="298" t="s">
        <v>191</v>
      </c>
      <c r="S3344" s="299"/>
    </row>
    <row r="3345" spans="2:24" ht="18.75" customHeight="1">
      <c r="B3345" s="292"/>
      <c r="C3345" s="300" t="s">
        <v>193</v>
      </c>
      <c r="D3345" s="493"/>
      <c r="E3345" s="493"/>
      <c r="F3345" s="493"/>
      <c r="G3345" s="493"/>
      <c r="H3345" s="493"/>
      <c r="I3345" s="493"/>
      <c r="J3345" s="294"/>
      <c r="K3345" s="294"/>
      <c r="L3345" s="295"/>
      <c r="M3345" s="294"/>
      <c r="N3345" s="294"/>
      <c r="O3345" s="294"/>
      <c r="P3345" s="296"/>
      <c r="Q3345" s="294"/>
      <c r="R3345" s="298" t="s">
        <v>221</v>
      </c>
      <c r="S3345" s="299"/>
    </row>
    <row r="3346" spans="2:24" ht="12" customHeight="1">
      <c r="B3346" s="292"/>
      <c r="C3346" s="294"/>
      <c r="D3346" s="294"/>
      <c r="E3346" s="294"/>
      <c r="F3346" s="294"/>
      <c r="G3346" s="294"/>
      <c r="H3346" s="294"/>
      <c r="I3346" s="294"/>
      <c r="J3346" s="294"/>
      <c r="K3346" s="294"/>
      <c r="L3346" s="294"/>
      <c r="M3346" s="294"/>
      <c r="N3346" s="294"/>
      <c r="O3346" s="294"/>
      <c r="P3346" s="294"/>
      <c r="Q3346" s="294"/>
      <c r="R3346" s="294"/>
      <c r="S3346" s="294"/>
    </row>
    <row r="3347" spans="2:24" s="308" customFormat="1" ht="18.75" customHeight="1">
      <c r="B3347" s="301"/>
      <c r="C3347" s="302" t="s">
        <v>187</v>
      </c>
      <c r="D3347" s="303"/>
      <c r="E3347" s="303"/>
      <c r="F3347" s="303"/>
      <c r="G3347" s="303"/>
      <c r="H3347" s="303"/>
      <c r="I3347" s="303"/>
      <c r="J3347" s="303"/>
      <c r="K3347" s="303"/>
      <c r="L3347" s="303"/>
      <c r="M3347" s="303"/>
      <c r="N3347" s="303"/>
      <c r="O3347" s="304"/>
      <c r="P3347" s="305" t="s">
        <v>188</v>
      </c>
      <c r="Q3347" s="306"/>
      <c r="R3347" s="494" t="s">
        <v>194</v>
      </c>
      <c r="S3347" s="494"/>
      <c r="T3347" s="307"/>
      <c r="V3347" s="288"/>
      <c r="W3347" s="288"/>
      <c r="X3347" s="288"/>
    </row>
    <row r="3348" spans="2:24" ht="6" customHeight="1">
      <c r="B3348" s="292"/>
      <c r="C3348" s="294"/>
      <c r="D3348" s="294"/>
      <c r="E3348" s="294"/>
      <c r="F3348" s="294"/>
      <c r="G3348" s="294"/>
      <c r="H3348" s="294"/>
      <c r="I3348" s="294"/>
      <c r="J3348" s="294"/>
      <c r="K3348" s="294"/>
      <c r="L3348" s="294"/>
      <c r="M3348" s="294"/>
      <c r="N3348" s="294"/>
      <c r="O3348" s="294"/>
      <c r="P3348" s="294"/>
      <c r="Q3348" s="294"/>
      <c r="R3348" s="294"/>
      <c r="S3348" s="294"/>
    </row>
    <row r="3349" spans="2:24" ht="18.75" customHeight="1">
      <c r="B3349" s="292"/>
      <c r="C3349" s="309" t="s">
        <v>222</v>
      </c>
      <c r="D3349" s="310"/>
      <c r="E3349" s="310"/>
      <c r="F3349" s="310"/>
      <c r="G3349" s="310"/>
      <c r="H3349" s="310"/>
      <c r="I3349" s="310"/>
      <c r="J3349" s="310"/>
      <c r="K3349" s="310"/>
      <c r="L3349" s="310"/>
      <c r="M3349" s="310"/>
      <c r="N3349" s="310"/>
      <c r="O3349" s="311"/>
      <c r="P3349" s="312">
        <f>SUM(D3349:O3349)</f>
        <v>0</v>
      </c>
      <c r="Q3349" s="294"/>
      <c r="R3349" s="488"/>
      <c r="S3349" s="488"/>
    </row>
    <row r="3350" spans="2:24" ht="18.75" customHeight="1">
      <c r="B3350" s="292"/>
      <c r="C3350" s="313" t="s">
        <v>196</v>
      </c>
      <c r="D3350" s="155"/>
      <c r="E3350" s="155"/>
      <c r="F3350" s="155"/>
      <c r="G3350" s="155"/>
      <c r="H3350" s="155"/>
      <c r="I3350" s="155"/>
      <c r="J3350" s="155"/>
      <c r="K3350" s="155"/>
      <c r="L3350" s="155"/>
      <c r="M3350" s="155"/>
      <c r="N3350" s="155"/>
      <c r="O3350" s="156"/>
      <c r="P3350" s="312">
        <f t="shared" ref="P3350:P3359" si="417">SUM(D3350:O3350)</f>
        <v>0</v>
      </c>
      <c r="Q3350" s="294"/>
      <c r="R3350" s="488"/>
      <c r="S3350" s="488"/>
    </row>
    <row r="3351" spans="2:24" ht="18.75" customHeight="1">
      <c r="B3351" s="292"/>
      <c r="C3351" s="314" t="s">
        <v>223</v>
      </c>
      <c r="D3351" s="310"/>
      <c r="E3351" s="310"/>
      <c r="F3351" s="310"/>
      <c r="G3351" s="310"/>
      <c r="H3351" s="310"/>
      <c r="I3351" s="310"/>
      <c r="J3351" s="310"/>
      <c r="K3351" s="310"/>
      <c r="L3351" s="310"/>
      <c r="M3351" s="310"/>
      <c r="N3351" s="310"/>
      <c r="O3351" s="311"/>
      <c r="P3351" s="312">
        <f t="shared" si="417"/>
        <v>0</v>
      </c>
      <c r="Q3351" s="294"/>
      <c r="R3351" s="488"/>
      <c r="S3351" s="488"/>
    </row>
    <row r="3352" spans="2:24" ht="18.75" customHeight="1">
      <c r="B3352" s="292"/>
      <c r="C3352" s="313" t="s">
        <v>206</v>
      </c>
      <c r="D3352" s="315"/>
      <c r="E3352" s="315"/>
      <c r="F3352" s="315"/>
      <c r="G3352" s="315"/>
      <c r="H3352" s="315"/>
      <c r="I3352" s="315"/>
      <c r="J3352" s="315"/>
      <c r="K3352" s="315"/>
      <c r="L3352" s="315"/>
      <c r="M3352" s="315"/>
      <c r="N3352" s="315"/>
      <c r="O3352" s="316"/>
      <c r="P3352" s="312">
        <f t="shared" si="417"/>
        <v>0</v>
      </c>
      <c r="Q3352" s="294"/>
      <c r="R3352" s="488"/>
      <c r="S3352" s="488"/>
    </row>
    <row r="3353" spans="2:24" ht="18.75" customHeight="1">
      <c r="B3353" s="292"/>
      <c r="C3353" s="313" t="s">
        <v>207</v>
      </c>
      <c r="D3353" s="315"/>
      <c r="E3353" s="315"/>
      <c r="F3353" s="315"/>
      <c r="G3353" s="315"/>
      <c r="H3353" s="315"/>
      <c r="I3353" s="315"/>
      <c r="J3353" s="315"/>
      <c r="K3353" s="315"/>
      <c r="L3353" s="315"/>
      <c r="M3353" s="315"/>
      <c r="N3353" s="315"/>
      <c r="O3353" s="316"/>
      <c r="P3353" s="312">
        <f t="shared" si="417"/>
        <v>0</v>
      </c>
      <c r="Q3353" s="294"/>
      <c r="R3353" s="488"/>
      <c r="S3353" s="488"/>
    </row>
    <row r="3354" spans="2:24" ht="18.75" customHeight="1">
      <c r="B3354" s="292"/>
      <c r="C3354" s="313" t="s">
        <v>209</v>
      </c>
      <c r="D3354" s="315"/>
      <c r="E3354" s="315"/>
      <c r="F3354" s="315"/>
      <c r="G3354" s="315"/>
      <c r="H3354" s="315"/>
      <c r="I3354" s="315"/>
      <c r="J3354" s="315"/>
      <c r="K3354" s="315"/>
      <c r="L3354" s="315"/>
      <c r="M3354" s="315"/>
      <c r="N3354" s="315"/>
      <c r="O3354" s="316"/>
      <c r="P3354" s="312">
        <f t="shared" si="417"/>
        <v>0</v>
      </c>
      <c r="Q3354" s="294"/>
      <c r="R3354" s="488"/>
      <c r="S3354" s="488"/>
    </row>
    <row r="3355" spans="2:24" ht="18.75" customHeight="1">
      <c r="B3355" s="292"/>
      <c r="C3355" s="313" t="s">
        <v>210</v>
      </c>
      <c r="D3355" s="315"/>
      <c r="E3355" s="315"/>
      <c r="F3355" s="315"/>
      <c r="G3355" s="315"/>
      <c r="H3355" s="315"/>
      <c r="I3355" s="315"/>
      <c r="J3355" s="315"/>
      <c r="K3355" s="315"/>
      <c r="L3355" s="315"/>
      <c r="M3355" s="315"/>
      <c r="N3355" s="315"/>
      <c r="O3355" s="316"/>
      <c r="P3355" s="312">
        <f t="shared" si="417"/>
        <v>0</v>
      </c>
      <c r="Q3355" s="294"/>
      <c r="R3355" s="488"/>
      <c r="S3355" s="488"/>
    </row>
    <row r="3356" spans="2:24" ht="18.75" customHeight="1">
      <c r="B3356" s="292"/>
      <c r="C3356" s="313" t="s">
        <v>211</v>
      </c>
      <c r="D3356" s="315"/>
      <c r="E3356" s="315"/>
      <c r="F3356" s="315"/>
      <c r="G3356" s="315"/>
      <c r="H3356" s="315"/>
      <c r="I3356" s="315"/>
      <c r="J3356" s="315"/>
      <c r="K3356" s="315"/>
      <c r="L3356" s="315"/>
      <c r="M3356" s="315"/>
      <c r="N3356" s="315"/>
      <c r="O3356" s="316"/>
      <c r="P3356" s="312">
        <f t="shared" si="417"/>
        <v>0</v>
      </c>
      <c r="Q3356" s="294"/>
      <c r="R3356" s="488"/>
      <c r="S3356" s="488"/>
    </row>
    <row r="3357" spans="2:24" ht="18.75" customHeight="1">
      <c r="B3357" s="292"/>
      <c r="C3357" s="313" t="s">
        <v>212</v>
      </c>
      <c r="D3357" s="315"/>
      <c r="E3357" s="315"/>
      <c r="F3357" s="315"/>
      <c r="G3357" s="315"/>
      <c r="H3357" s="315"/>
      <c r="I3357" s="315"/>
      <c r="J3357" s="315"/>
      <c r="K3357" s="315"/>
      <c r="L3357" s="315"/>
      <c r="M3357" s="315"/>
      <c r="N3357" s="315"/>
      <c r="O3357" s="316"/>
      <c r="P3357" s="312">
        <f t="shared" si="417"/>
        <v>0</v>
      </c>
      <c r="Q3357" s="294"/>
      <c r="R3357" s="488"/>
      <c r="S3357" s="488"/>
    </row>
    <row r="3358" spans="2:24" ht="18.75" customHeight="1">
      <c r="B3358" s="292"/>
      <c r="C3358" s="317" t="s">
        <v>224</v>
      </c>
      <c r="D3358" s="318"/>
      <c r="E3358" s="318"/>
      <c r="F3358" s="318"/>
      <c r="G3358" s="318"/>
      <c r="H3358" s="318"/>
      <c r="I3358" s="318"/>
      <c r="J3358" s="318"/>
      <c r="K3358" s="318"/>
      <c r="L3358" s="318"/>
      <c r="M3358" s="318"/>
      <c r="N3358" s="318"/>
      <c r="O3358" s="319"/>
      <c r="P3358" s="320">
        <f t="shared" si="417"/>
        <v>0</v>
      </c>
      <c r="Q3358" s="294"/>
      <c r="R3358" s="489"/>
      <c r="S3358" s="489"/>
    </row>
    <row r="3359" spans="2:24" ht="18.75" customHeight="1">
      <c r="B3359" s="292"/>
      <c r="C3359" s="321" t="s">
        <v>216</v>
      </c>
      <c r="D3359" s="322">
        <f>SUBTOTAL(9,D3349:D3358)</f>
        <v>0</v>
      </c>
      <c r="E3359" s="322">
        <f t="shared" ref="E3359:O3359" si="418">SUBTOTAL(9,E3349:E3358)</f>
        <v>0</v>
      </c>
      <c r="F3359" s="322">
        <f t="shared" si="418"/>
        <v>0</v>
      </c>
      <c r="G3359" s="322">
        <f t="shared" si="418"/>
        <v>0</v>
      </c>
      <c r="H3359" s="322">
        <f t="shared" si="418"/>
        <v>0</v>
      </c>
      <c r="I3359" s="322">
        <f t="shared" si="418"/>
        <v>0</v>
      </c>
      <c r="J3359" s="322">
        <f t="shared" si="418"/>
        <v>0</v>
      </c>
      <c r="K3359" s="322">
        <f t="shared" si="418"/>
        <v>0</v>
      </c>
      <c r="L3359" s="322">
        <f t="shared" si="418"/>
        <v>0</v>
      </c>
      <c r="M3359" s="322">
        <f t="shared" si="418"/>
        <v>0</v>
      </c>
      <c r="N3359" s="322">
        <f t="shared" si="418"/>
        <v>0</v>
      </c>
      <c r="O3359" s="323">
        <f t="shared" si="418"/>
        <v>0</v>
      </c>
      <c r="P3359" s="324">
        <f t="shared" si="417"/>
        <v>0</v>
      </c>
      <c r="Q3359" s="294"/>
      <c r="R3359" s="490"/>
      <c r="S3359" s="490"/>
    </row>
    <row r="3360" spans="2:24" ht="6" customHeight="1">
      <c r="B3360" s="292"/>
      <c r="C3360" s="294"/>
      <c r="D3360" s="294"/>
      <c r="E3360" s="294"/>
      <c r="F3360" s="294"/>
      <c r="G3360" s="294"/>
      <c r="H3360" s="294"/>
      <c r="I3360" s="294"/>
      <c r="J3360" s="294"/>
      <c r="K3360" s="294"/>
      <c r="L3360" s="294"/>
      <c r="M3360" s="294"/>
      <c r="N3360" s="294"/>
      <c r="O3360" s="294"/>
      <c r="P3360" s="294"/>
      <c r="Q3360" s="294"/>
      <c r="R3360" s="325"/>
      <c r="S3360" s="325"/>
    </row>
    <row r="3361" spans="2:24" ht="18.75" customHeight="1">
      <c r="B3361" s="326"/>
      <c r="C3361" s="313" t="s">
        <v>217</v>
      </c>
      <c r="D3361" s="327"/>
      <c r="E3361" s="327"/>
      <c r="F3361" s="327"/>
      <c r="G3361" s="327"/>
      <c r="H3361" s="327"/>
      <c r="I3361" s="327"/>
      <c r="J3361" s="327"/>
      <c r="K3361" s="327"/>
      <c r="L3361" s="327"/>
      <c r="M3361" s="327"/>
      <c r="N3361" s="327"/>
      <c r="O3361" s="328"/>
      <c r="P3361" s="329">
        <f t="shared" ref="P3361:P3362" si="419">SUM(D3361:O3361)</f>
        <v>0</v>
      </c>
      <c r="Q3361" s="294"/>
      <c r="R3361" s="488"/>
      <c r="S3361" s="488"/>
    </row>
    <row r="3362" spans="2:24" ht="18.75" customHeight="1">
      <c r="B3362" s="326"/>
      <c r="C3362" s="313" t="s">
        <v>218</v>
      </c>
      <c r="D3362" s="327"/>
      <c r="E3362" s="327"/>
      <c r="F3362" s="327"/>
      <c r="G3362" s="327"/>
      <c r="H3362" s="327"/>
      <c r="I3362" s="327"/>
      <c r="J3362" s="327"/>
      <c r="K3362" s="327"/>
      <c r="L3362" s="327"/>
      <c r="M3362" s="327"/>
      <c r="N3362" s="330"/>
      <c r="O3362" s="331"/>
      <c r="P3362" s="332">
        <f t="shared" si="419"/>
        <v>0</v>
      </c>
      <c r="Q3362" s="294"/>
      <c r="R3362" s="489"/>
      <c r="S3362" s="489"/>
    </row>
    <row r="3363" spans="2:24" s="308" customFormat="1" ht="18.75" customHeight="1">
      <c r="B3363" s="301"/>
      <c r="C3363" s="333"/>
      <c r="D3363" s="334"/>
      <c r="E3363" s="334"/>
      <c r="F3363" s="334"/>
      <c r="G3363" s="334"/>
      <c r="H3363" s="334"/>
      <c r="I3363" s="334"/>
      <c r="J3363" s="334"/>
      <c r="K3363" s="334"/>
      <c r="L3363" s="334"/>
      <c r="M3363" s="334"/>
      <c r="N3363" s="491" t="s">
        <v>219</v>
      </c>
      <c r="O3363" s="491"/>
      <c r="P3363" s="335">
        <f>ROUND(IF(P3361*P3362=0,0,P3359/P3361*P3362),2)</f>
        <v>0</v>
      </c>
      <c r="Q3363" s="306"/>
      <c r="R3363" s="492"/>
      <c r="S3363" s="492"/>
      <c r="T3363" s="307"/>
    </row>
    <row r="3364" spans="2:24" ht="30" customHeight="1">
      <c r="C3364" s="294"/>
      <c r="D3364" s="294"/>
      <c r="E3364" s="294"/>
      <c r="F3364" s="294"/>
      <c r="G3364" s="294"/>
      <c r="H3364" s="294"/>
      <c r="I3364" s="294"/>
      <c r="J3364" s="294"/>
      <c r="K3364" s="294"/>
      <c r="L3364" s="294"/>
      <c r="M3364" s="294"/>
      <c r="N3364" s="294"/>
      <c r="O3364" s="294"/>
      <c r="P3364" s="294"/>
      <c r="Q3364" s="294"/>
      <c r="R3364" s="294"/>
      <c r="S3364" s="294"/>
    </row>
    <row r="3365" spans="2:24" ht="18.75" customHeight="1">
      <c r="B3365" s="292"/>
      <c r="C3365" s="293" t="s">
        <v>183</v>
      </c>
      <c r="D3365" s="495"/>
      <c r="E3365" s="495"/>
      <c r="F3365" s="495"/>
      <c r="G3365" s="495"/>
      <c r="H3365" s="495"/>
      <c r="I3365" s="495"/>
      <c r="J3365" s="294"/>
      <c r="K3365" s="294"/>
      <c r="L3365" s="295"/>
      <c r="M3365" s="294"/>
      <c r="N3365" s="294"/>
      <c r="O3365" s="294"/>
      <c r="P3365" s="296"/>
      <c r="Q3365" s="294"/>
      <c r="R3365" s="296"/>
      <c r="S3365" s="296"/>
    </row>
    <row r="3366" spans="2:24" ht="18.75" customHeight="1">
      <c r="B3366" s="292"/>
      <c r="C3366" s="297" t="s">
        <v>184</v>
      </c>
      <c r="D3366" s="488"/>
      <c r="E3366" s="488"/>
      <c r="F3366" s="488"/>
      <c r="G3366" s="488"/>
      <c r="H3366" s="488"/>
      <c r="I3366" s="488"/>
      <c r="J3366" s="294"/>
      <c r="K3366" s="291"/>
      <c r="L3366" s="291"/>
      <c r="M3366" s="291"/>
      <c r="N3366" s="291"/>
      <c r="O3366" s="291"/>
      <c r="P3366" s="291"/>
      <c r="Q3366" s="294"/>
      <c r="R3366" s="496" t="s">
        <v>185</v>
      </c>
      <c r="S3366" s="496"/>
    </row>
    <row r="3367" spans="2:24" ht="18.75" customHeight="1">
      <c r="B3367" s="292"/>
      <c r="C3367" s="297" t="s">
        <v>8</v>
      </c>
      <c r="D3367" s="488"/>
      <c r="E3367" s="488"/>
      <c r="F3367" s="488"/>
      <c r="G3367" s="488"/>
      <c r="H3367" s="488"/>
      <c r="I3367" s="488"/>
      <c r="J3367" s="294"/>
      <c r="K3367" s="291"/>
      <c r="L3367" s="291"/>
      <c r="M3367" s="291"/>
      <c r="N3367" s="291"/>
      <c r="O3367" s="291"/>
      <c r="P3367" s="291"/>
      <c r="Q3367" s="294"/>
      <c r="R3367" s="298" t="s">
        <v>189</v>
      </c>
      <c r="S3367" s="299"/>
    </row>
    <row r="3368" spans="2:24" ht="18.75" customHeight="1">
      <c r="B3368" s="292"/>
      <c r="C3368" s="300" t="s">
        <v>172</v>
      </c>
      <c r="D3368" s="488"/>
      <c r="E3368" s="488"/>
      <c r="F3368" s="488"/>
      <c r="G3368" s="488"/>
      <c r="H3368" s="488"/>
      <c r="I3368" s="488"/>
      <c r="J3368" s="294"/>
      <c r="K3368" s="291"/>
      <c r="L3368" s="291"/>
      <c r="M3368" s="291"/>
      <c r="N3368" s="291"/>
      <c r="O3368" s="291"/>
      <c r="P3368" s="291"/>
      <c r="Q3368" s="294"/>
      <c r="R3368" s="298" t="s">
        <v>191</v>
      </c>
      <c r="S3368" s="299"/>
    </row>
    <row r="3369" spans="2:24" ht="18.75" customHeight="1">
      <c r="B3369" s="292"/>
      <c r="C3369" s="300" t="s">
        <v>193</v>
      </c>
      <c r="D3369" s="493"/>
      <c r="E3369" s="493"/>
      <c r="F3369" s="493"/>
      <c r="G3369" s="493"/>
      <c r="H3369" s="493"/>
      <c r="I3369" s="493"/>
      <c r="J3369" s="294"/>
      <c r="K3369" s="294"/>
      <c r="L3369" s="295"/>
      <c r="M3369" s="294"/>
      <c r="N3369" s="294"/>
      <c r="O3369" s="294"/>
      <c r="P3369" s="296"/>
      <c r="Q3369" s="294"/>
      <c r="R3369" s="298" t="s">
        <v>221</v>
      </c>
      <c r="S3369" s="299"/>
    </row>
    <row r="3370" spans="2:24" ht="12" customHeight="1">
      <c r="B3370" s="292"/>
      <c r="C3370" s="294"/>
      <c r="D3370" s="294"/>
      <c r="E3370" s="294"/>
      <c r="F3370" s="294"/>
      <c r="G3370" s="294"/>
      <c r="H3370" s="294"/>
      <c r="I3370" s="294"/>
      <c r="J3370" s="294"/>
      <c r="K3370" s="294"/>
      <c r="L3370" s="294"/>
      <c r="M3370" s="294"/>
      <c r="N3370" s="294"/>
      <c r="O3370" s="294"/>
      <c r="P3370" s="294"/>
      <c r="Q3370" s="294"/>
      <c r="R3370" s="294"/>
      <c r="S3370" s="294"/>
    </row>
    <row r="3371" spans="2:24" s="308" customFormat="1" ht="18.75" customHeight="1">
      <c r="B3371" s="301"/>
      <c r="C3371" s="302" t="s">
        <v>187</v>
      </c>
      <c r="D3371" s="303"/>
      <c r="E3371" s="303"/>
      <c r="F3371" s="303"/>
      <c r="G3371" s="303"/>
      <c r="H3371" s="303"/>
      <c r="I3371" s="303"/>
      <c r="J3371" s="303"/>
      <c r="K3371" s="303"/>
      <c r="L3371" s="303"/>
      <c r="M3371" s="303"/>
      <c r="N3371" s="303"/>
      <c r="O3371" s="304"/>
      <c r="P3371" s="305" t="s">
        <v>188</v>
      </c>
      <c r="Q3371" s="306"/>
      <c r="R3371" s="494" t="s">
        <v>194</v>
      </c>
      <c r="S3371" s="494"/>
      <c r="T3371" s="307"/>
      <c r="V3371" s="288"/>
      <c r="W3371" s="288"/>
      <c r="X3371" s="288"/>
    </row>
    <row r="3372" spans="2:24" ht="6" customHeight="1">
      <c r="B3372" s="292"/>
      <c r="C3372" s="294"/>
      <c r="D3372" s="294"/>
      <c r="E3372" s="294"/>
      <c r="F3372" s="294"/>
      <c r="G3372" s="294"/>
      <c r="H3372" s="294"/>
      <c r="I3372" s="294"/>
      <c r="J3372" s="294"/>
      <c r="K3372" s="294"/>
      <c r="L3372" s="294"/>
      <c r="M3372" s="294"/>
      <c r="N3372" s="294"/>
      <c r="O3372" s="294"/>
      <c r="P3372" s="294"/>
      <c r="Q3372" s="294"/>
      <c r="R3372" s="294"/>
      <c r="S3372" s="294"/>
    </row>
    <row r="3373" spans="2:24" ht="18.75" customHeight="1">
      <c r="B3373" s="292"/>
      <c r="C3373" s="309" t="s">
        <v>222</v>
      </c>
      <c r="D3373" s="310"/>
      <c r="E3373" s="310"/>
      <c r="F3373" s="310"/>
      <c r="G3373" s="310"/>
      <c r="H3373" s="310"/>
      <c r="I3373" s="310"/>
      <c r="J3373" s="310"/>
      <c r="K3373" s="310"/>
      <c r="L3373" s="310"/>
      <c r="M3373" s="310"/>
      <c r="N3373" s="310"/>
      <c r="O3373" s="311"/>
      <c r="P3373" s="312">
        <f>SUM(D3373:O3373)</f>
        <v>0</v>
      </c>
      <c r="Q3373" s="294"/>
      <c r="R3373" s="488"/>
      <c r="S3373" s="488"/>
    </row>
    <row r="3374" spans="2:24" ht="18.75" customHeight="1">
      <c r="B3374" s="292"/>
      <c r="C3374" s="313" t="s">
        <v>196</v>
      </c>
      <c r="D3374" s="155"/>
      <c r="E3374" s="155"/>
      <c r="F3374" s="155"/>
      <c r="G3374" s="155"/>
      <c r="H3374" s="155"/>
      <c r="I3374" s="155"/>
      <c r="J3374" s="155"/>
      <c r="K3374" s="155"/>
      <c r="L3374" s="155"/>
      <c r="M3374" s="155"/>
      <c r="N3374" s="155"/>
      <c r="O3374" s="156"/>
      <c r="P3374" s="312">
        <f t="shared" ref="P3374:P3383" si="420">SUM(D3374:O3374)</f>
        <v>0</v>
      </c>
      <c r="Q3374" s="294"/>
      <c r="R3374" s="488"/>
      <c r="S3374" s="488"/>
    </row>
    <row r="3375" spans="2:24" ht="18.75" customHeight="1">
      <c r="B3375" s="292"/>
      <c r="C3375" s="314" t="s">
        <v>223</v>
      </c>
      <c r="D3375" s="310"/>
      <c r="E3375" s="310"/>
      <c r="F3375" s="310"/>
      <c r="G3375" s="310"/>
      <c r="H3375" s="310"/>
      <c r="I3375" s="310"/>
      <c r="J3375" s="310"/>
      <c r="K3375" s="310"/>
      <c r="L3375" s="310"/>
      <c r="M3375" s="310"/>
      <c r="N3375" s="310"/>
      <c r="O3375" s="311"/>
      <c r="P3375" s="312">
        <f t="shared" si="420"/>
        <v>0</v>
      </c>
      <c r="Q3375" s="294"/>
      <c r="R3375" s="488"/>
      <c r="S3375" s="488"/>
    </row>
    <row r="3376" spans="2:24" ht="18.75" customHeight="1">
      <c r="B3376" s="292"/>
      <c r="C3376" s="313" t="s">
        <v>206</v>
      </c>
      <c r="D3376" s="315"/>
      <c r="E3376" s="315"/>
      <c r="F3376" s="315"/>
      <c r="G3376" s="315"/>
      <c r="H3376" s="315"/>
      <c r="I3376" s="315"/>
      <c r="J3376" s="315"/>
      <c r="K3376" s="315"/>
      <c r="L3376" s="315"/>
      <c r="M3376" s="315"/>
      <c r="N3376" s="315"/>
      <c r="O3376" s="316"/>
      <c r="P3376" s="312">
        <f t="shared" si="420"/>
        <v>0</v>
      </c>
      <c r="Q3376" s="294"/>
      <c r="R3376" s="488"/>
      <c r="S3376" s="488"/>
    </row>
    <row r="3377" spans="2:20" ht="18.75" customHeight="1">
      <c r="B3377" s="292"/>
      <c r="C3377" s="313" t="s">
        <v>207</v>
      </c>
      <c r="D3377" s="315"/>
      <c r="E3377" s="315"/>
      <c r="F3377" s="315"/>
      <c r="G3377" s="315"/>
      <c r="H3377" s="315"/>
      <c r="I3377" s="315"/>
      <c r="J3377" s="315"/>
      <c r="K3377" s="315"/>
      <c r="L3377" s="315"/>
      <c r="M3377" s="315"/>
      <c r="N3377" s="315"/>
      <c r="O3377" s="316"/>
      <c r="P3377" s="312">
        <f t="shared" si="420"/>
        <v>0</v>
      </c>
      <c r="Q3377" s="294"/>
      <c r="R3377" s="488"/>
      <c r="S3377" s="488"/>
    </row>
    <row r="3378" spans="2:20" ht="18.75" customHeight="1">
      <c r="B3378" s="292"/>
      <c r="C3378" s="313" t="s">
        <v>209</v>
      </c>
      <c r="D3378" s="315"/>
      <c r="E3378" s="315"/>
      <c r="F3378" s="315"/>
      <c r="G3378" s="315"/>
      <c r="H3378" s="315"/>
      <c r="I3378" s="315"/>
      <c r="J3378" s="315"/>
      <c r="K3378" s="315"/>
      <c r="L3378" s="315"/>
      <c r="M3378" s="315"/>
      <c r="N3378" s="315"/>
      <c r="O3378" s="316"/>
      <c r="P3378" s="312">
        <f t="shared" si="420"/>
        <v>0</v>
      </c>
      <c r="Q3378" s="294"/>
      <c r="R3378" s="488"/>
      <c r="S3378" s="488"/>
    </row>
    <row r="3379" spans="2:20" ht="18.75" customHeight="1">
      <c r="B3379" s="292"/>
      <c r="C3379" s="313" t="s">
        <v>210</v>
      </c>
      <c r="D3379" s="315"/>
      <c r="E3379" s="315"/>
      <c r="F3379" s="315"/>
      <c r="G3379" s="315"/>
      <c r="H3379" s="315"/>
      <c r="I3379" s="315"/>
      <c r="J3379" s="315"/>
      <c r="K3379" s="315"/>
      <c r="L3379" s="315"/>
      <c r="M3379" s="315"/>
      <c r="N3379" s="315"/>
      <c r="O3379" s="316"/>
      <c r="P3379" s="312">
        <f t="shared" si="420"/>
        <v>0</v>
      </c>
      <c r="Q3379" s="294"/>
      <c r="R3379" s="488"/>
      <c r="S3379" s="488"/>
    </row>
    <row r="3380" spans="2:20" ht="18.75" customHeight="1">
      <c r="B3380" s="292"/>
      <c r="C3380" s="313" t="s">
        <v>211</v>
      </c>
      <c r="D3380" s="315"/>
      <c r="E3380" s="315"/>
      <c r="F3380" s="315"/>
      <c r="G3380" s="315"/>
      <c r="H3380" s="315"/>
      <c r="I3380" s="315"/>
      <c r="J3380" s="315"/>
      <c r="K3380" s="315"/>
      <c r="L3380" s="315"/>
      <c r="M3380" s="315"/>
      <c r="N3380" s="315"/>
      <c r="O3380" s="316"/>
      <c r="P3380" s="312">
        <f t="shared" si="420"/>
        <v>0</v>
      </c>
      <c r="Q3380" s="294"/>
      <c r="R3380" s="488"/>
      <c r="S3380" s="488"/>
    </row>
    <row r="3381" spans="2:20" ht="18.75" customHeight="1">
      <c r="B3381" s="292"/>
      <c r="C3381" s="313" t="s">
        <v>212</v>
      </c>
      <c r="D3381" s="315"/>
      <c r="E3381" s="315"/>
      <c r="F3381" s="315"/>
      <c r="G3381" s="315"/>
      <c r="H3381" s="315"/>
      <c r="I3381" s="315"/>
      <c r="J3381" s="315"/>
      <c r="K3381" s="315"/>
      <c r="L3381" s="315"/>
      <c r="M3381" s="315"/>
      <c r="N3381" s="315"/>
      <c r="O3381" s="316"/>
      <c r="P3381" s="312">
        <f t="shared" si="420"/>
        <v>0</v>
      </c>
      <c r="Q3381" s="294"/>
      <c r="R3381" s="488"/>
      <c r="S3381" s="488"/>
    </row>
    <row r="3382" spans="2:20" ht="18.75" customHeight="1">
      <c r="B3382" s="292"/>
      <c r="C3382" s="317" t="s">
        <v>224</v>
      </c>
      <c r="D3382" s="318"/>
      <c r="E3382" s="318"/>
      <c r="F3382" s="318"/>
      <c r="G3382" s="318"/>
      <c r="H3382" s="318"/>
      <c r="I3382" s="318"/>
      <c r="J3382" s="318"/>
      <c r="K3382" s="318"/>
      <c r="L3382" s="318"/>
      <c r="M3382" s="318"/>
      <c r="N3382" s="318"/>
      <c r="O3382" s="319"/>
      <c r="P3382" s="320">
        <f t="shared" si="420"/>
        <v>0</v>
      </c>
      <c r="Q3382" s="294"/>
      <c r="R3382" s="489"/>
      <c r="S3382" s="489"/>
    </row>
    <row r="3383" spans="2:20" ht="18.75" customHeight="1">
      <c r="B3383" s="292"/>
      <c r="C3383" s="321" t="s">
        <v>216</v>
      </c>
      <c r="D3383" s="322">
        <f>SUBTOTAL(9,D3373:D3382)</f>
        <v>0</v>
      </c>
      <c r="E3383" s="322">
        <f t="shared" ref="E3383:O3383" si="421">SUBTOTAL(9,E3373:E3382)</f>
        <v>0</v>
      </c>
      <c r="F3383" s="322">
        <f t="shared" si="421"/>
        <v>0</v>
      </c>
      <c r="G3383" s="322">
        <f t="shared" si="421"/>
        <v>0</v>
      </c>
      <c r="H3383" s="322">
        <f t="shared" si="421"/>
        <v>0</v>
      </c>
      <c r="I3383" s="322">
        <f t="shared" si="421"/>
        <v>0</v>
      </c>
      <c r="J3383" s="322">
        <f t="shared" si="421"/>
        <v>0</v>
      </c>
      <c r="K3383" s="322">
        <f t="shared" si="421"/>
        <v>0</v>
      </c>
      <c r="L3383" s="322">
        <f t="shared" si="421"/>
        <v>0</v>
      </c>
      <c r="M3383" s="322">
        <f t="shared" si="421"/>
        <v>0</v>
      </c>
      <c r="N3383" s="322">
        <f t="shared" si="421"/>
        <v>0</v>
      </c>
      <c r="O3383" s="323">
        <f t="shared" si="421"/>
        <v>0</v>
      </c>
      <c r="P3383" s="324">
        <f t="shared" si="420"/>
        <v>0</v>
      </c>
      <c r="Q3383" s="294"/>
      <c r="R3383" s="490"/>
      <c r="S3383" s="490"/>
    </row>
    <row r="3384" spans="2:20" ht="6" customHeight="1">
      <c r="B3384" s="292"/>
      <c r="C3384" s="294"/>
      <c r="D3384" s="294"/>
      <c r="E3384" s="294"/>
      <c r="F3384" s="294"/>
      <c r="G3384" s="294"/>
      <c r="H3384" s="294"/>
      <c r="I3384" s="294"/>
      <c r="J3384" s="294"/>
      <c r="K3384" s="294"/>
      <c r="L3384" s="294"/>
      <c r="M3384" s="294"/>
      <c r="N3384" s="294"/>
      <c r="O3384" s="294"/>
      <c r="P3384" s="294"/>
      <c r="Q3384" s="294"/>
      <c r="R3384" s="325"/>
      <c r="S3384" s="325"/>
    </row>
    <row r="3385" spans="2:20" ht="18.75" customHeight="1">
      <c r="B3385" s="326"/>
      <c r="C3385" s="313" t="s">
        <v>217</v>
      </c>
      <c r="D3385" s="327"/>
      <c r="E3385" s="327"/>
      <c r="F3385" s="327"/>
      <c r="G3385" s="327"/>
      <c r="H3385" s="327"/>
      <c r="I3385" s="327"/>
      <c r="J3385" s="327"/>
      <c r="K3385" s="327"/>
      <c r="L3385" s="327"/>
      <c r="M3385" s="327"/>
      <c r="N3385" s="327"/>
      <c r="O3385" s="328"/>
      <c r="P3385" s="329">
        <f t="shared" ref="P3385:P3386" si="422">SUM(D3385:O3385)</f>
        <v>0</v>
      </c>
      <c r="Q3385" s="294"/>
      <c r="R3385" s="488"/>
      <c r="S3385" s="488"/>
    </row>
    <row r="3386" spans="2:20" ht="18.75" customHeight="1">
      <c r="B3386" s="326"/>
      <c r="C3386" s="313" t="s">
        <v>218</v>
      </c>
      <c r="D3386" s="327"/>
      <c r="E3386" s="327"/>
      <c r="F3386" s="327"/>
      <c r="G3386" s="327"/>
      <c r="H3386" s="327"/>
      <c r="I3386" s="327"/>
      <c r="J3386" s="327"/>
      <c r="K3386" s="327"/>
      <c r="L3386" s="327"/>
      <c r="M3386" s="327"/>
      <c r="N3386" s="330"/>
      <c r="O3386" s="331"/>
      <c r="P3386" s="332">
        <f t="shared" si="422"/>
        <v>0</v>
      </c>
      <c r="Q3386" s="294"/>
      <c r="R3386" s="489"/>
      <c r="S3386" s="489"/>
    </row>
    <row r="3387" spans="2:20" s="308" customFormat="1" ht="18.75" customHeight="1">
      <c r="B3387" s="301"/>
      <c r="C3387" s="333"/>
      <c r="D3387" s="334"/>
      <c r="E3387" s="334"/>
      <c r="F3387" s="334"/>
      <c r="G3387" s="334"/>
      <c r="H3387" s="334"/>
      <c r="I3387" s="334"/>
      <c r="J3387" s="334"/>
      <c r="K3387" s="334"/>
      <c r="L3387" s="334"/>
      <c r="M3387" s="334"/>
      <c r="N3387" s="491" t="s">
        <v>219</v>
      </c>
      <c r="O3387" s="491"/>
      <c r="P3387" s="335">
        <f>ROUND(IF(P3385*P3386=0,0,P3383/P3385*P3386),2)</f>
        <v>0</v>
      </c>
      <c r="Q3387" s="306"/>
      <c r="R3387" s="492"/>
      <c r="S3387" s="492"/>
      <c r="T3387" s="307"/>
    </row>
    <row r="3388" spans="2:20" ht="30" customHeight="1">
      <c r="C3388" s="294"/>
      <c r="D3388" s="294"/>
      <c r="E3388" s="294"/>
      <c r="F3388" s="294"/>
      <c r="G3388" s="294"/>
      <c r="H3388" s="294"/>
      <c r="I3388" s="294"/>
      <c r="J3388" s="294"/>
      <c r="K3388" s="294"/>
      <c r="L3388" s="294"/>
      <c r="M3388" s="294"/>
      <c r="N3388" s="294"/>
      <c r="O3388" s="294"/>
      <c r="P3388" s="294"/>
      <c r="Q3388" s="294"/>
      <c r="R3388" s="294"/>
      <c r="S3388" s="294"/>
    </row>
    <row r="3389" spans="2:20" ht="18.75" customHeight="1">
      <c r="B3389" s="292"/>
      <c r="C3389" s="293" t="s">
        <v>183</v>
      </c>
      <c r="D3389" s="495"/>
      <c r="E3389" s="495"/>
      <c r="F3389" s="495"/>
      <c r="G3389" s="495"/>
      <c r="H3389" s="495"/>
      <c r="I3389" s="495"/>
      <c r="J3389" s="294"/>
      <c r="K3389" s="294"/>
      <c r="L3389" s="295"/>
      <c r="M3389" s="294"/>
      <c r="N3389" s="294"/>
      <c r="O3389" s="294"/>
      <c r="P3389" s="296"/>
      <c r="Q3389" s="294"/>
      <c r="R3389" s="296"/>
      <c r="S3389" s="296"/>
    </row>
    <row r="3390" spans="2:20" ht="18.75" customHeight="1">
      <c r="B3390" s="292"/>
      <c r="C3390" s="297" t="s">
        <v>184</v>
      </c>
      <c r="D3390" s="488"/>
      <c r="E3390" s="488"/>
      <c r="F3390" s="488"/>
      <c r="G3390" s="488"/>
      <c r="H3390" s="488"/>
      <c r="I3390" s="488"/>
      <c r="J3390" s="294"/>
      <c r="K3390" s="291"/>
      <c r="L3390" s="291"/>
      <c r="M3390" s="291"/>
      <c r="N3390" s="291"/>
      <c r="O3390" s="291"/>
      <c r="P3390" s="291"/>
      <c r="Q3390" s="294"/>
      <c r="R3390" s="496" t="s">
        <v>185</v>
      </c>
      <c r="S3390" s="496"/>
    </row>
    <row r="3391" spans="2:20" ht="18.75" customHeight="1">
      <c r="B3391" s="292"/>
      <c r="C3391" s="297" t="s">
        <v>8</v>
      </c>
      <c r="D3391" s="488"/>
      <c r="E3391" s="488"/>
      <c r="F3391" s="488"/>
      <c r="G3391" s="488"/>
      <c r="H3391" s="488"/>
      <c r="I3391" s="488"/>
      <c r="J3391" s="294"/>
      <c r="K3391" s="291"/>
      <c r="L3391" s="291"/>
      <c r="M3391" s="291"/>
      <c r="N3391" s="291"/>
      <c r="O3391" s="291"/>
      <c r="P3391" s="291"/>
      <c r="Q3391" s="294"/>
      <c r="R3391" s="298" t="s">
        <v>189</v>
      </c>
      <c r="S3391" s="299"/>
    </row>
    <row r="3392" spans="2:20" ht="18.75" customHeight="1">
      <c r="B3392" s="292"/>
      <c r="C3392" s="300" t="s">
        <v>172</v>
      </c>
      <c r="D3392" s="488"/>
      <c r="E3392" s="488"/>
      <c r="F3392" s="488"/>
      <c r="G3392" s="488"/>
      <c r="H3392" s="488"/>
      <c r="I3392" s="488"/>
      <c r="J3392" s="294"/>
      <c r="K3392" s="291"/>
      <c r="L3392" s="291"/>
      <c r="M3392" s="291"/>
      <c r="N3392" s="291"/>
      <c r="O3392" s="291"/>
      <c r="P3392" s="291"/>
      <c r="Q3392" s="294"/>
      <c r="R3392" s="298" t="s">
        <v>191</v>
      </c>
      <c r="S3392" s="299"/>
    </row>
    <row r="3393" spans="2:24" ht="18.75" customHeight="1">
      <c r="B3393" s="292"/>
      <c r="C3393" s="300" t="s">
        <v>193</v>
      </c>
      <c r="D3393" s="493"/>
      <c r="E3393" s="493"/>
      <c r="F3393" s="493"/>
      <c r="G3393" s="493"/>
      <c r="H3393" s="493"/>
      <c r="I3393" s="493"/>
      <c r="J3393" s="294"/>
      <c r="K3393" s="294"/>
      <c r="L3393" s="295"/>
      <c r="M3393" s="294"/>
      <c r="N3393" s="294"/>
      <c r="O3393" s="294"/>
      <c r="P3393" s="296"/>
      <c r="Q3393" s="294"/>
      <c r="R3393" s="298" t="s">
        <v>221</v>
      </c>
      <c r="S3393" s="299"/>
    </row>
    <row r="3394" spans="2:24" ht="12" customHeight="1">
      <c r="B3394" s="292"/>
      <c r="C3394" s="294"/>
      <c r="D3394" s="294"/>
      <c r="E3394" s="294"/>
      <c r="F3394" s="294"/>
      <c r="G3394" s="294"/>
      <c r="H3394" s="294"/>
      <c r="I3394" s="294"/>
      <c r="J3394" s="294"/>
      <c r="K3394" s="294"/>
      <c r="L3394" s="294"/>
      <c r="M3394" s="294"/>
      <c r="N3394" s="294"/>
      <c r="O3394" s="294"/>
      <c r="P3394" s="294"/>
      <c r="Q3394" s="294"/>
      <c r="R3394" s="294"/>
      <c r="S3394" s="294"/>
    </row>
    <row r="3395" spans="2:24" s="308" customFormat="1" ht="18.75" customHeight="1">
      <c r="B3395" s="301"/>
      <c r="C3395" s="302" t="s">
        <v>187</v>
      </c>
      <c r="D3395" s="303"/>
      <c r="E3395" s="303"/>
      <c r="F3395" s="303"/>
      <c r="G3395" s="303"/>
      <c r="H3395" s="303"/>
      <c r="I3395" s="303"/>
      <c r="J3395" s="303"/>
      <c r="K3395" s="303"/>
      <c r="L3395" s="303"/>
      <c r="M3395" s="303"/>
      <c r="N3395" s="303"/>
      <c r="O3395" s="304"/>
      <c r="P3395" s="305" t="s">
        <v>188</v>
      </c>
      <c r="Q3395" s="306"/>
      <c r="R3395" s="494" t="s">
        <v>194</v>
      </c>
      <c r="S3395" s="494"/>
      <c r="T3395" s="307"/>
      <c r="V3395" s="288"/>
      <c r="W3395" s="288"/>
      <c r="X3395" s="288"/>
    </row>
    <row r="3396" spans="2:24" ht="6" customHeight="1">
      <c r="B3396" s="292"/>
      <c r="C3396" s="294"/>
      <c r="D3396" s="294"/>
      <c r="E3396" s="294"/>
      <c r="F3396" s="294"/>
      <c r="G3396" s="294"/>
      <c r="H3396" s="294"/>
      <c r="I3396" s="294"/>
      <c r="J3396" s="294"/>
      <c r="K3396" s="294"/>
      <c r="L3396" s="294"/>
      <c r="M3396" s="294"/>
      <c r="N3396" s="294"/>
      <c r="O3396" s="294"/>
      <c r="P3396" s="294"/>
      <c r="Q3396" s="294"/>
      <c r="R3396" s="294"/>
      <c r="S3396" s="294"/>
    </row>
    <row r="3397" spans="2:24" ht="18.75" customHeight="1">
      <c r="B3397" s="292"/>
      <c r="C3397" s="309" t="s">
        <v>222</v>
      </c>
      <c r="D3397" s="310"/>
      <c r="E3397" s="310"/>
      <c r="F3397" s="310"/>
      <c r="G3397" s="310"/>
      <c r="H3397" s="310"/>
      <c r="I3397" s="310"/>
      <c r="J3397" s="310"/>
      <c r="K3397" s="310"/>
      <c r="L3397" s="310"/>
      <c r="M3397" s="310"/>
      <c r="N3397" s="310"/>
      <c r="O3397" s="311"/>
      <c r="P3397" s="312">
        <f>SUM(D3397:O3397)</f>
        <v>0</v>
      </c>
      <c r="Q3397" s="294"/>
      <c r="R3397" s="488"/>
      <c r="S3397" s="488"/>
    </row>
    <row r="3398" spans="2:24" ht="18.75" customHeight="1">
      <c r="B3398" s="292"/>
      <c r="C3398" s="313" t="s">
        <v>196</v>
      </c>
      <c r="D3398" s="155"/>
      <c r="E3398" s="155"/>
      <c r="F3398" s="155"/>
      <c r="G3398" s="155"/>
      <c r="H3398" s="155"/>
      <c r="I3398" s="155"/>
      <c r="J3398" s="155"/>
      <c r="K3398" s="155"/>
      <c r="L3398" s="155"/>
      <c r="M3398" s="155"/>
      <c r="N3398" s="155"/>
      <c r="O3398" s="156"/>
      <c r="P3398" s="312">
        <f t="shared" ref="P3398:P3407" si="423">SUM(D3398:O3398)</f>
        <v>0</v>
      </c>
      <c r="Q3398" s="294"/>
      <c r="R3398" s="488"/>
      <c r="S3398" s="488"/>
    </row>
    <row r="3399" spans="2:24" ht="18.75" customHeight="1">
      <c r="B3399" s="292"/>
      <c r="C3399" s="314" t="s">
        <v>223</v>
      </c>
      <c r="D3399" s="310"/>
      <c r="E3399" s="310"/>
      <c r="F3399" s="310"/>
      <c r="G3399" s="310"/>
      <c r="H3399" s="310"/>
      <c r="I3399" s="310"/>
      <c r="J3399" s="310"/>
      <c r="K3399" s="310"/>
      <c r="L3399" s="310"/>
      <c r="M3399" s="310"/>
      <c r="N3399" s="310"/>
      <c r="O3399" s="311"/>
      <c r="P3399" s="312">
        <f t="shared" si="423"/>
        <v>0</v>
      </c>
      <c r="Q3399" s="294"/>
      <c r="R3399" s="488"/>
      <c r="S3399" s="488"/>
    </row>
    <row r="3400" spans="2:24" ht="18.75" customHeight="1">
      <c r="B3400" s="292"/>
      <c r="C3400" s="313" t="s">
        <v>206</v>
      </c>
      <c r="D3400" s="315"/>
      <c r="E3400" s="315"/>
      <c r="F3400" s="315"/>
      <c r="G3400" s="315"/>
      <c r="H3400" s="315"/>
      <c r="I3400" s="315"/>
      <c r="J3400" s="315"/>
      <c r="K3400" s="315"/>
      <c r="L3400" s="315"/>
      <c r="M3400" s="315"/>
      <c r="N3400" s="315"/>
      <c r="O3400" s="316"/>
      <c r="P3400" s="312">
        <f t="shared" si="423"/>
        <v>0</v>
      </c>
      <c r="Q3400" s="294"/>
      <c r="R3400" s="488"/>
      <c r="S3400" s="488"/>
    </row>
    <row r="3401" spans="2:24" ht="18.75" customHeight="1">
      <c r="B3401" s="292"/>
      <c r="C3401" s="313" t="s">
        <v>207</v>
      </c>
      <c r="D3401" s="315"/>
      <c r="E3401" s="315"/>
      <c r="F3401" s="315"/>
      <c r="G3401" s="315"/>
      <c r="H3401" s="315"/>
      <c r="I3401" s="315"/>
      <c r="J3401" s="315"/>
      <c r="K3401" s="315"/>
      <c r="L3401" s="315"/>
      <c r="M3401" s="315"/>
      <c r="N3401" s="315"/>
      <c r="O3401" s="316"/>
      <c r="P3401" s="312">
        <f t="shared" si="423"/>
        <v>0</v>
      </c>
      <c r="Q3401" s="294"/>
      <c r="R3401" s="488"/>
      <c r="S3401" s="488"/>
    </row>
    <row r="3402" spans="2:24" ht="18.75" customHeight="1">
      <c r="B3402" s="292"/>
      <c r="C3402" s="313" t="s">
        <v>209</v>
      </c>
      <c r="D3402" s="315"/>
      <c r="E3402" s="315"/>
      <c r="F3402" s="315"/>
      <c r="G3402" s="315"/>
      <c r="H3402" s="315"/>
      <c r="I3402" s="315"/>
      <c r="J3402" s="315"/>
      <c r="K3402" s="315"/>
      <c r="L3402" s="315"/>
      <c r="M3402" s="315"/>
      <c r="N3402" s="315"/>
      <c r="O3402" s="316"/>
      <c r="P3402" s="312">
        <f t="shared" si="423"/>
        <v>0</v>
      </c>
      <c r="Q3402" s="294"/>
      <c r="R3402" s="488"/>
      <c r="S3402" s="488"/>
    </row>
    <row r="3403" spans="2:24" ht="18.75" customHeight="1">
      <c r="B3403" s="292"/>
      <c r="C3403" s="313" t="s">
        <v>210</v>
      </c>
      <c r="D3403" s="315"/>
      <c r="E3403" s="315"/>
      <c r="F3403" s="315"/>
      <c r="G3403" s="315"/>
      <c r="H3403" s="315"/>
      <c r="I3403" s="315"/>
      <c r="J3403" s="315"/>
      <c r="K3403" s="315"/>
      <c r="L3403" s="315"/>
      <c r="M3403" s="315"/>
      <c r="N3403" s="315"/>
      <c r="O3403" s="316"/>
      <c r="P3403" s="312">
        <f t="shared" si="423"/>
        <v>0</v>
      </c>
      <c r="Q3403" s="294"/>
      <c r="R3403" s="488"/>
      <c r="S3403" s="488"/>
    </row>
    <row r="3404" spans="2:24" ht="18.75" customHeight="1">
      <c r="B3404" s="292"/>
      <c r="C3404" s="313" t="s">
        <v>211</v>
      </c>
      <c r="D3404" s="315"/>
      <c r="E3404" s="315"/>
      <c r="F3404" s="315"/>
      <c r="G3404" s="315"/>
      <c r="H3404" s="315"/>
      <c r="I3404" s="315"/>
      <c r="J3404" s="315"/>
      <c r="K3404" s="315"/>
      <c r="L3404" s="315"/>
      <c r="M3404" s="315"/>
      <c r="N3404" s="315"/>
      <c r="O3404" s="316"/>
      <c r="P3404" s="312">
        <f t="shared" si="423"/>
        <v>0</v>
      </c>
      <c r="Q3404" s="294"/>
      <c r="R3404" s="488"/>
      <c r="S3404" s="488"/>
    </row>
    <row r="3405" spans="2:24" ht="18.75" customHeight="1">
      <c r="B3405" s="292"/>
      <c r="C3405" s="313" t="s">
        <v>212</v>
      </c>
      <c r="D3405" s="315"/>
      <c r="E3405" s="315"/>
      <c r="F3405" s="315"/>
      <c r="G3405" s="315"/>
      <c r="H3405" s="315"/>
      <c r="I3405" s="315"/>
      <c r="J3405" s="315"/>
      <c r="K3405" s="315"/>
      <c r="L3405" s="315"/>
      <c r="M3405" s="315"/>
      <c r="N3405" s="315"/>
      <c r="O3405" s="316"/>
      <c r="P3405" s="312">
        <f t="shared" si="423"/>
        <v>0</v>
      </c>
      <c r="Q3405" s="294"/>
      <c r="R3405" s="488"/>
      <c r="S3405" s="488"/>
    </row>
    <row r="3406" spans="2:24" ht="18.75" customHeight="1">
      <c r="B3406" s="292"/>
      <c r="C3406" s="317" t="s">
        <v>224</v>
      </c>
      <c r="D3406" s="318"/>
      <c r="E3406" s="318"/>
      <c r="F3406" s="318"/>
      <c r="G3406" s="318"/>
      <c r="H3406" s="318"/>
      <c r="I3406" s="318"/>
      <c r="J3406" s="318"/>
      <c r="K3406" s="318"/>
      <c r="L3406" s="318"/>
      <c r="M3406" s="318"/>
      <c r="N3406" s="318"/>
      <c r="O3406" s="319"/>
      <c r="P3406" s="320">
        <f t="shared" si="423"/>
        <v>0</v>
      </c>
      <c r="Q3406" s="294"/>
      <c r="R3406" s="489"/>
      <c r="S3406" s="489"/>
    </row>
    <row r="3407" spans="2:24" ht="18.75" customHeight="1">
      <c r="B3407" s="292"/>
      <c r="C3407" s="321" t="s">
        <v>216</v>
      </c>
      <c r="D3407" s="322">
        <f>SUBTOTAL(9,D3397:D3406)</f>
        <v>0</v>
      </c>
      <c r="E3407" s="322">
        <f t="shared" ref="E3407:O3407" si="424">SUBTOTAL(9,E3397:E3406)</f>
        <v>0</v>
      </c>
      <c r="F3407" s="322">
        <f t="shared" si="424"/>
        <v>0</v>
      </c>
      <c r="G3407" s="322">
        <f t="shared" si="424"/>
        <v>0</v>
      </c>
      <c r="H3407" s="322">
        <f t="shared" si="424"/>
        <v>0</v>
      </c>
      <c r="I3407" s="322">
        <f t="shared" si="424"/>
        <v>0</v>
      </c>
      <c r="J3407" s="322">
        <f t="shared" si="424"/>
        <v>0</v>
      </c>
      <c r="K3407" s="322">
        <f t="shared" si="424"/>
        <v>0</v>
      </c>
      <c r="L3407" s="322">
        <f t="shared" si="424"/>
        <v>0</v>
      </c>
      <c r="M3407" s="322">
        <f t="shared" si="424"/>
        <v>0</v>
      </c>
      <c r="N3407" s="322">
        <f t="shared" si="424"/>
        <v>0</v>
      </c>
      <c r="O3407" s="323">
        <f t="shared" si="424"/>
        <v>0</v>
      </c>
      <c r="P3407" s="324">
        <f t="shared" si="423"/>
        <v>0</v>
      </c>
      <c r="Q3407" s="294"/>
      <c r="R3407" s="490"/>
      <c r="S3407" s="490"/>
    </row>
    <row r="3408" spans="2:24" ht="6" customHeight="1">
      <c r="B3408" s="292"/>
      <c r="C3408" s="294"/>
      <c r="D3408" s="294"/>
      <c r="E3408" s="294"/>
      <c r="F3408" s="294"/>
      <c r="G3408" s="294"/>
      <c r="H3408" s="294"/>
      <c r="I3408" s="294"/>
      <c r="J3408" s="294"/>
      <c r="K3408" s="294"/>
      <c r="L3408" s="294"/>
      <c r="M3408" s="294"/>
      <c r="N3408" s="294"/>
      <c r="O3408" s="294"/>
      <c r="P3408" s="294"/>
      <c r="Q3408" s="294"/>
      <c r="R3408" s="325"/>
      <c r="S3408" s="325"/>
    </row>
    <row r="3409" spans="2:24" ht="18.75" customHeight="1">
      <c r="B3409" s="326"/>
      <c r="C3409" s="313" t="s">
        <v>217</v>
      </c>
      <c r="D3409" s="327"/>
      <c r="E3409" s="327"/>
      <c r="F3409" s="327"/>
      <c r="G3409" s="327"/>
      <c r="H3409" s="327"/>
      <c r="I3409" s="327"/>
      <c r="J3409" s="327"/>
      <c r="K3409" s="327"/>
      <c r="L3409" s="327"/>
      <c r="M3409" s="327"/>
      <c r="N3409" s="327"/>
      <c r="O3409" s="328"/>
      <c r="P3409" s="329">
        <f t="shared" ref="P3409:P3410" si="425">SUM(D3409:O3409)</f>
        <v>0</v>
      </c>
      <c r="Q3409" s="294"/>
      <c r="R3409" s="488"/>
      <c r="S3409" s="488"/>
    </row>
    <row r="3410" spans="2:24" ht="18.75" customHeight="1">
      <c r="B3410" s="326"/>
      <c r="C3410" s="313" t="s">
        <v>218</v>
      </c>
      <c r="D3410" s="327"/>
      <c r="E3410" s="327"/>
      <c r="F3410" s="327"/>
      <c r="G3410" s="327"/>
      <c r="H3410" s="327"/>
      <c r="I3410" s="327"/>
      <c r="J3410" s="327"/>
      <c r="K3410" s="327"/>
      <c r="L3410" s="327"/>
      <c r="M3410" s="327"/>
      <c r="N3410" s="330"/>
      <c r="O3410" s="331"/>
      <c r="P3410" s="332">
        <f t="shared" si="425"/>
        <v>0</v>
      </c>
      <c r="Q3410" s="294"/>
      <c r="R3410" s="489"/>
      <c r="S3410" s="489"/>
    </row>
    <row r="3411" spans="2:24" s="308" customFormat="1" ht="18.75" customHeight="1">
      <c r="B3411" s="301"/>
      <c r="C3411" s="333"/>
      <c r="D3411" s="334"/>
      <c r="E3411" s="334"/>
      <c r="F3411" s="334"/>
      <c r="G3411" s="334"/>
      <c r="H3411" s="334"/>
      <c r="I3411" s="334"/>
      <c r="J3411" s="334"/>
      <c r="K3411" s="334"/>
      <c r="L3411" s="334"/>
      <c r="M3411" s="334"/>
      <c r="N3411" s="491" t="s">
        <v>219</v>
      </c>
      <c r="O3411" s="491"/>
      <c r="P3411" s="335">
        <f>ROUND(IF(P3409*P3410=0,0,P3407/P3409*P3410),2)</f>
        <v>0</v>
      </c>
      <c r="Q3411" s="306"/>
      <c r="R3411" s="492"/>
      <c r="S3411" s="492"/>
      <c r="T3411" s="307"/>
    </row>
    <row r="3412" spans="2:24" ht="30" customHeight="1">
      <c r="C3412" s="294"/>
      <c r="D3412" s="294"/>
      <c r="E3412" s="294"/>
      <c r="F3412" s="294"/>
      <c r="G3412" s="294"/>
      <c r="H3412" s="294"/>
      <c r="I3412" s="294"/>
      <c r="J3412" s="294"/>
      <c r="K3412" s="294"/>
      <c r="L3412" s="294"/>
      <c r="M3412" s="294"/>
      <c r="N3412" s="294"/>
      <c r="O3412" s="294"/>
      <c r="P3412" s="294"/>
      <c r="Q3412" s="294"/>
      <c r="R3412" s="294"/>
      <c r="S3412" s="294"/>
    </row>
    <row r="3413" spans="2:24" ht="18.75" customHeight="1">
      <c r="B3413" s="292"/>
      <c r="C3413" s="293" t="s">
        <v>183</v>
      </c>
      <c r="D3413" s="495"/>
      <c r="E3413" s="495"/>
      <c r="F3413" s="495"/>
      <c r="G3413" s="495"/>
      <c r="H3413" s="495"/>
      <c r="I3413" s="495"/>
      <c r="J3413" s="294"/>
      <c r="K3413" s="294"/>
      <c r="L3413" s="295"/>
      <c r="M3413" s="294"/>
      <c r="N3413" s="294"/>
      <c r="O3413" s="294"/>
      <c r="P3413" s="296"/>
      <c r="Q3413" s="294"/>
      <c r="R3413" s="296"/>
      <c r="S3413" s="296"/>
    </row>
    <row r="3414" spans="2:24" ht="18.75" customHeight="1">
      <c r="B3414" s="292"/>
      <c r="C3414" s="297" t="s">
        <v>184</v>
      </c>
      <c r="D3414" s="488"/>
      <c r="E3414" s="488"/>
      <c r="F3414" s="488"/>
      <c r="G3414" s="488"/>
      <c r="H3414" s="488"/>
      <c r="I3414" s="488"/>
      <c r="J3414" s="294"/>
      <c r="K3414" s="291"/>
      <c r="L3414" s="291"/>
      <c r="M3414" s="291"/>
      <c r="N3414" s="291"/>
      <c r="O3414" s="291"/>
      <c r="P3414" s="291"/>
      <c r="Q3414" s="294"/>
      <c r="R3414" s="496" t="s">
        <v>185</v>
      </c>
      <c r="S3414" s="496"/>
    </row>
    <row r="3415" spans="2:24" ht="18.75" customHeight="1">
      <c r="B3415" s="292"/>
      <c r="C3415" s="297" t="s">
        <v>8</v>
      </c>
      <c r="D3415" s="488"/>
      <c r="E3415" s="488"/>
      <c r="F3415" s="488"/>
      <c r="G3415" s="488"/>
      <c r="H3415" s="488"/>
      <c r="I3415" s="488"/>
      <c r="J3415" s="294"/>
      <c r="K3415" s="291"/>
      <c r="L3415" s="291"/>
      <c r="M3415" s="291"/>
      <c r="N3415" s="291"/>
      <c r="O3415" s="291"/>
      <c r="P3415" s="291"/>
      <c r="Q3415" s="294"/>
      <c r="R3415" s="298" t="s">
        <v>189</v>
      </c>
      <c r="S3415" s="299"/>
    </row>
    <row r="3416" spans="2:24" ht="18.75" customHeight="1">
      <c r="B3416" s="292"/>
      <c r="C3416" s="300" t="s">
        <v>172</v>
      </c>
      <c r="D3416" s="488"/>
      <c r="E3416" s="488"/>
      <c r="F3416" s="488"/>
      <c r="G3416" s="488"/>
      <c r="H3416" s="488"/>
      <c r="I3416" s="488"/>
      <c r="J3416" s="294"/>
      <c r="K3416" s="291"/>
      <c r="L3416" s="291"/>
      <c r="M3416" s="291"/>
      <c r="N3416" s="291"/>
      <c r="O3416" s="291"/>
      <c r="P3416" s="291"/>
      <c r="Q3416" s="294"/>
      <c r="R3416" s="298" t="s">
        <v>191</v>
      </c>
      <c r="S3416" s="299"/>
    </row>
    <row r="3417" spans="2:24" ht="18.75" customHeight="1">
      <c r="B3417" s="292"/>
      <c r="C3417" s="300" t="s">
        <v>193</v>
      </c>
      <c r="D3417" s="493"/>
      <c r="E3417" s="493"/>
      <c r="F3417" s="493"/>
      <c r="G3417" s="493"/>
      <c r="H3417" s="493"/>
      <c r="I3417" s="493"/>
      <c r="J3417" s="294"/>
      <c r="K3417" s="294"/>
      <c r="L3417" s="295"/>
      <c r="M3417" s="294"/>
      <c r="N3417" s="294"/>
      <c r="O3417" s="294"/>
      <c r="P3417" s="296"/>
      <c r="Q3417" s="294"/>
      <c r="R3417" s="298" t="s">
        <v>221</v>
      </c>
      <c r="S3417" s="299"/>
    </row>
    <row r="3418" spans="2:24" ht="12" customHeight="1">
      <c r="B3418" s="292"/>
      <c r="C3418" s="294"/>
      <c r="D3418" s="294"/>
      <c r="E3418" s="294"/>
      <c r="F3418" s="294"/>
      <c r="G3418" s="294"/>
      <c r="H3418" s="294"/>
      <c r="I3418" s="294"/>
      <c r="J3418" s="294"/>
      <c r="K3418" s="294"/>
      <c r="L3418" s="294"/>
      <c r="M3418" s="294"/>
      <c r="N3418" s="294"/>
      <c r="O3418" s="294"/>
      <c r="P3418" s="294"/>
      <c r="Q3418" s="294"/>
      <c r="R3418" s="294"/>
      <c r="S3418" s="294"/>
    </row>
    <row r="3419" spans="2:24" s="308" customFormat="1" ht="18.75" customHeight="1">
      <c r="B3419" s="301"/>
      <c r="C3419" s="302" t="s">
        <v>187</v>
      </c>
      <c r="D3419" s="303"/>
      <c r="E3419" s="303"/>
      <c r="F3419" s="303"/>
      <c r="G3419" s="303"/>
      <c r="H3419" s="303"/>
      <c r="I3419" s="303"/>
      <c r="J3419" s="303"/>
      <c r="K3419" s="303"/>
      <c r="L3419" s="303"/>
      <c r="M3419" s="303"/>
      <c r="N3419" s="303"/>
      <c r="O3419" s="304"/>
      <c r="P3419" s="305" t="s">
        <v>188</v>
      </c>
      <c r="Q3419" s="306"/>
      <c r="R3419" s="494" t="s">
        <v>194</v>
      </c>
      <c r="S3419" s="494"/>
      <c r="T3419" s="307"/>
      <c r="V3419" s="288"/>
      <c r="W3419" s="288"/>
      <c r="X3419" s="288"/>
    </row>
    <row r="3420" spans="2:24" ht="6" customHeight="1">
      <c r="B3420" s="292"/>
      <c r="C3420" s="294"/>
      <c r="D3420" s="294"/>
      <c r="E3420" s="294"/>
      <c r="F3420" s="294"/>
      <c r="G3420" s="294"/>
      <c r="H3420" s="294"/>
      <c r="I3420" s="294"/>
      <c r="J3420" s="294"/>
      <c r="K3420" s="294"/>
      <c r="L3420" s="294"/>
      <c r="M3420" s="294"/>
      <c r="N3420" s="294"/>
      <c r="O3420" s="294"/>
      <c r="P3420" s="294"/>
      <c r="Q3420" s="294"/>
      <c r="R3420" s="294"/>
      <c r="S3420" s="294"/>
    </row>
    <row r="3421" spans="2:24" ht="18.75" customHeight="1">
      <c r="B3421" s="292"/>
      <c r="C3421" s="309" t="s">
        <v>222</v>
      </c>
      <c r="D3421" s="310"/>
      <c r="E3421" s="310"/>
      <c r="F3421" s="310"/>
      <c r="G3421" s="310"/>
      <c r="H3421" s="310"/>
      <c r="I3421" s="310"/>
      <c r="J3421" s="310"/>
      <c r="K3421" s="310"/>
      <c r="L3421" s="310"/>
      <c r="M3421" s="310"/>
      <c r="N3421" s="310"/>
      <c r="O3421" s="311"/>
      <c r="P3421" s="312">
        <f>SUM(D3421:O3421)</f>
        <v>0</v>
      </c>
      <c r="Q3421" s="294"/>
      <c r="R3421" s="488"/>
      <c r="S3421" s="488"/>
    </row>
    <row r="3422" spans="2:24" ht="18.75" customHeight="1">
      <c r="B3422" s="292"/>
      <c r="C3422" s="313" t="s">
        <v>196</v>
      </c>
      <c r="D3422" s="155"/>
      <c r="E3422" s="155"/>
      <c r="F3422" s="155"/>
      <c r="G3422" s="155"/>
      <c r="H3422" s="155"/>
      <c r="I3422" s="155"/>
      <c r="J3422" s="155"/>
      <c r="K3422" s="155"/>
      <c r="L3422" s="155"/>
      <c r="M3422" s="155"/>
      <c r="N3422" s="155"/>
      <c r="O3422" s="156"/>
      <c r="P3422" s="312">
        <f t="shared" ref="P3422:P3431" si="426">SUM(D3422:O3422)</f>
        <v>0</v>
      </c>
      <c r="Q3422" s="294"/>
      <c r="R3422" s="488"/>
      <c r="S3422" s="488"/>
    </row>
    <row r="3423" spans="2:24" ht="18.75" customHeight="1">
      <c r="B3423" s="292"/>
      <c r="C3423" s="314" t="s">
        <v>223</v>
      </c>
      <c r="D3423" s="310"/>
      <c r="E3423" s="310"/>
      <c r="F3423" s="310"/>
      <c r="G3423" s="310"/>
      <c r="H3423" s="310"/>
      <c r="I3423" s="310"/>
      <c r="J3423" s="310"/>
      <c r="K3423" s="310"/>
      <c r="L3423" s="310"/>
      <c r="M3423" s="310"/>
      <c r="N3423" s="310"/>
      <c r="O3423" s="311"/>
      <c r="P3423" s="312">
        <f t="shared" si="426"/>
        <v>0</v>
      </c>
      <c r="Q3423" s="294"/>
      <c r="R3423" s="488"/>
      <c r="S3423" s="488"/>
    </row>
    <row r="3424" spans="2:24" ht="18.75" customHeight="1">
      <c r="B3424" s="292"/>
      <c r="C3424" s="313" t="s">
        <v>206</v>
      </c>
      <c r="D3424" s="315"/>
      <c r="E3424" s="315"/>
      <c r="F3424" s="315"/>
      <c r="G3424" s="315"/>
      <c r="H3424" s="315"/>
      <c r="I3424" s="315"/>
      <c r="J3424" s="315"/>
      <c r="K3424" s="315"/>
      <c r="L3424" s="315"/>
      <c r="M3424" s="315"/>
      <c r="N3424" s="315"/>
      <c r="O3424" s="316"/>
      <c r="P3424" s="312">
        <f t="shared" si="426"/>
        <v>0</v>
      </c>
      <c r="Q3424" s="294"/>
      <c r="R3424" s="488"/>
      <c r="S3424" s="488"/>
    </row>
    <row r="3425" spans="2:20" ht="18.75" customHeight="1">
      <c r="B3425" s="292"/>
      <c r="C3425" s="313" t="s">
        <v>207</v>
      </c>
      <c r="D3425" s="315"/>
      <c r="E3425" s="315"/>
      <c r="F3425" s="315"/>
      <c r="G3425" s="315"/>
      <c r="H3425" s="315"/>
      <c r="I3425" s="315"/>
      <c r="J3425" s="315"/>
      <c r="K3425" s="315"/>
      <c r="L3425" s="315"/>
      <c r="M3425" s="315"/>
      <c r="N3425" s="315"/>
      <c r="O3425" s="316"/>
      <c r="P3425" s="312">
        <f t="shared" si="426"/>
        <v>0</v>
      </c>
      <c r="Q3425" s="294"/>
      <c r="R3425" s="488"/>
      <c r="S3425" s="488"/>
    </row>
    <row r="3426" spans="2:20" ht="18.75" customHeight="1">
      <c r="B3426" s="292"/>
      <c r="C3426" s="313" t="s">
        <v>209</v>
      </c>
      <c r="D3426" s="315"/>
      <c r="E3426" s="315"/>
      <c r="F3426" s="315"/>
      <c r="G3426" s="315"/>
      <c r="H3426" s="315"/>
      <c r="I3426" s="315"/>
      <c r="J3426" s="315"/>
      <c r="K3426" s="315"/>
      <c r="L3426" s="315"/>
      <c r="M3426" s="315"/>
      <c r="N3426" s="315"/>
      <c r="O3426" s="316"/>
      <c r="P3426" s="312">
        <f t="shared" si="426"/>
        <v>0</v>
      </c>
      <c r="Q3426" s="294"/>
      <c r="R3426" s="488"/>
      <c r="S3426" s="488"/>
    </row>
    <row r="3427" spans="2:20" ht="18.75" customHeight="1">
      <c r="B3427" s="292"/>
      <c r="C3427" s="313" t="s">
        <v>210</v>
      </c>
      <c r="D3427" s="315"/>
      <c r="E3427" s="315"/>
      <c r="F3427" s="315"/>
      <c r="G3427" s="315"/>
      <c r="H3427" s="315"/>
      <c r="I3427" s="315"/>
      <c r="J3427" s="315"/>
      <c r="K3427" s="315"/>
      <c r="L3427" s="315"/>
      <c r="M3427" s="315"/>
      <c r="N3427" s="315"/>
      <c r="O3427" s="316"/>
      <c r="P3427" s="312">
        <f t="shared" si="426"/>
        <v>0</v>
      </c>
      <c r="Q3427" s="294"/>
      <c r="R3427" s="488"/>
      <c r="S3427" s="488"/>
    </row>
    <row r="3428" spans="2:20" ht="18.75" customHeight="1">
      <c r="B3428" s="292"/>
      <c r="C3428" s="313" t="s">
        <v>211</v>
      </c>
      <c r="D3428" s="315"/>
      <c r="E3428" s="315"/>
      <c r="F3428" s="315"/>
      <c r="G3428" s="315"/>
      <c r="H3428" s="315"/>
      <c r="I3428" s="315"/>
      <c r="J3428" s="315"/>
      <c r="K3428" s="315"/>
      <c r="L3428" s="315"/>
      <c r="M3428" s="315"/>
      <c r="N3428" s="315"/>
      <c r="O3428" s="316"/>
      <c r="P3428" s="312">
        <f t="shared" si="426"/>
        <v>0</v>
      </c>
      <c r="Q3428" s="294"/>
      <c r="R3428" s="488"/>
      <c r="S3428" s="488"/>
    </row>
    <row r="3429" spans="2:20" ht="18.75" customHeight="1">
      <c r="B3429" s="292"/>
      <c r="C3429" s="313" t="s">
        <v>212</v>
      </c>
      <c r="D3429" s="315"/>
      <c r="E3429" s="315"/>
      <c r="F3429" s="315"/>
      <c r="G3429" s="315"/>
      <c r="H3429" s="315"/>
      <c r="I3429" s="315"/>
      <c r="J3429" s="315"/>
      <c r="K3429" s="315"/>
      <c r="L3429" s="315"/>
      <c r="M3429" s="315"/>
      <c r="N3429" s="315"/>
      <c r="O3429" s="316"/>
      <c r="P3429" s="312">
        <f t="shared" si="426"/>
        <v>0</v>
      </c>
      <c r="Q3429" s="294"/>
      <c r="R3429" s="488"/>
      <c r="S3429" s="488"/>
    </row>
    <row r="3430" spans="2:20" ht="18.75" customHeight="1">
      <c r="B3430" s="292"/>
      <c r="C3430" s="317" t="s">
        <v>224</v>
      </c>
      <c r="D3430" s="318"/>
      <c r="E3430" s="318"/>
      <c r="F3430" s="318"/>
      <c r="G3430" s="318"/>
      <c r="H3430" s="318"/>
      <c r="I3430" s="318"/>
      <c r="J3430" s="318"/>
      <c r="K3430" s="318"/>
      <c r="L3430" s="318"/>
      <c r="M3430" s="318"/>
      <c r="N3430" s="318"/>
      <c r="O3430" s="319"/>
      <c r="P3430" s="320">
        <f t="shared" si="426"/>
        <v>0</v>
      </c>
      <c r="Q3430" s="294"/>
      <c r="R3430" s="489"/>
      <c r="S3430" s="489"/>
    </row>
    <row r="3431" spans="2:20" ht="18.75" customHeight="1">
      <c r="B3431" s="292"/>
      <c r="C3431" s="321" t="s">
        <v>216</v>
      </c>
      <c r="D3431" s="322">
        <f>SUBTOTAL(9,D3421:D3430)</f>
        <v>0</v>
      </c>
      <c r="E3431" s="322">
        <f t="shared" ref="E3431:O3431" si="427">SUBTOTAL(9,E3421:E3430)</f>
        <v>0</v>
      </c>
      <c r="F3431" s="322">
        <f t="shared" si="427"/>
        <v>0</v>
      </c>
      <c r="G3431" s="322">
        <f t="shared" si="427"/>
        <v>0</v>
      </c>
      <c r="H3431" s="322">
        <f t="shared" si="427"/>
        <v>0</v>
      </c>
      <c r="I3431" s="322">
        <f t="shared" si="427"/>
        <v>0</v>
      </c>
      <c r="J3431" s="322">
        <f t="shared" si="427"/>
        <v>0</v>
      </c>
      <c r="K3431" s="322">
        <f t="shared" si="427"/>
        <v>0</v>
      </c>
      <c r="L3431" s="322">
        <f t="shared" si="427"/>
        <v>0</v>
      </c>
      <c r="M3431" s="322">
        <f t="shared" si="427"/>
        <v>0</v>
      </c>
      <c r="N3431" s="322">
        <f t="shared" si="427"/>
        <v>0</v>
      </c>
      <c r="O3431" s="323">
        <f t="shared" si="427"/>
        <v>0</v>
      </c>
      <c r="P3431" s="324">
        <f t="shared" si="426"/>
        <v>0</v>
      </c>
      <c r="Q3431" s="294"/>
      <c r="R3431" s="490"/>
      <c r="S3431" s="490"/>
    </row>
    <row r="3432" spans="2:20" ht="6" customHeight="1">
      <c r="B3432" s="292"/>
      <c r="C3432" s="294"/>
      <c r="D3432" s="294"/>
      <c r="E3432" s="294"/>
      <c r="F3432" s="294"/>
      <c r="G3432" s="294"/>
      <c r="H3432" s="294"/>
      <c r="I3432" s="294"/>
      <c r="J3432" s="294"/>
      <c r="K3432" s="294"/>
      <c r="L3432" s="294"/>
      <c r="M3432" s="294"/>
      <c r="N3432" s="294"/>
      <c r="O3432" s="294"/>
      <c r="P3432" s="294"/>
      <c r="Q3432" s="294"/>
      <c r="R3432" s="325"/>
      <c r="S3432" s="325"/>
    </row>
    <row r="3433" spans="2:20" ht="18.75" customHeight="1">
      <c r="B3433" s="326"/>
      <c r="C3433" s="313" t="s">
        <v>217</v>
      </c>
      <c r="D3433" s="327"/>
      <c r="E3433" s="327"/>
      <c r="F3433" s="327"/>
      <c r="G3433" s="327"/>
      <c r="H3433" s="327"/>
      <c r="I3433" s="327"/>
      <c r="J3433" s="327"/>
      <c r="K3433" s="327"/>
      <c r="L3433" s="327"/>
      <c r="M3433" s="327"/>
      <c r="N3433" s="327"/>
      <c r="O3433" s="328"/>
      <c r="P3433" s="329">
        <f t="shared" ref="P3433:P3434" si="428">SUM(D3433:O3433)</f>
        <v>0</v>
      </c>
      <c r="Q3433" s="294"/>
      <c r="R3433" s="488"/>
      <c r="S3433" s="488"/>
    </row>
    <row r="3434" spans="2:20" ht="18.75" customHeight="1">
      <c r="B3434" s="326"/>
      <c r="C3434" s="313" t="s">
        <v>218</v>
      </c>
      <c r="D3434" s="327"/>
      <c r="E3434" s="327"/>
      <c r="F3434" s="327"/>
      <c r="G3434" s="327"/>
      <c r="H3434" s="327"/>
      <c r="I3434" s="327"/>
      <c r="J3434" s="327"/>
      <c r="K3434" s="327"/>
      <c r="L3434" s="327"/>
      <c r="M3434" s="327"/>
      <c r="N3434" s="330"/>
      <c r="O3434" s="331"/>
      <c r="P3434" s="332">
        <f t="shared" si="428"/>
        <v>0</v>
      </c>
      <c r="Q3434" s="294"/>
      <c r="R3434" s="489"/>
      <c r="S3434" s="489"/>
    </row>
    <row r="3435" spans="2:20" s="308" customFormat="1" ht="18.75" customHeight="1">
      <c r="B3435" s="301"/>
      <c r="C3435" s="333"/>
      <c r="D3435" s="334"/>
      <c r="E3435" s="334"/>
      <c r="F3435" s="334"/>
      <c r="G3435" s="334"/>
      <c r="H3435" s="334"/>
      <c r="I3435" s="334"/>
      <c r="J3435" s="334"/>
      <c r="K3435" s="334"/>
      <c r="L3435" s="334"/>
      <c r="M3435" s="334"/>
      <c r="N3435" s="491" t="s">
        <v>219</v>
      </c>
      <c r="O3435" s="491"/>
      <c r="P3435" s="335">
        <f>ROUND(IF(P3433*P3434=0,0,P3431/P3433*P3434),2)</f>
        <v>0</v>
      </c>
      <c r="Q3435" s="306"/>
      <c r="R3435" s="492"/>
      <c r="S3435" s="492"/>
      <c r="T3435" s="307"/>
    </row>
    <row r="3436" spans="2:20" ht="30" customHeight="1">
      <c r="C3436" s="294"/>
      <c r="D3436" s="294"/>
      <c r="E3436" s="294"/>
      <c r="F3436" s="294"/>
      <c r="G3436" s="294"/>
      <c r="H3436" s="294"/>
      <c r="I3436" s="294"/>
      <c r="J3436" s="294"/>
      <c r="K3436" s="294"/>
      <c r="L3436" s="294"/>
      <c r="M3436" s="294"/>
      <c r="N3436" s="294"/>
      <c r="O3436" s="294"/>
      <c r="P3436" s="294"/>
      <c r="Q3436" s="294"/>
      <c r="R3436" s="294"/>
      <c r="S3436" s="294"/>
    </row>
    <row r="3437" spans="2:20" ht="18.75" customHeight="1">
      <c r="B3437" s="292"/>
      <c r="C3437" s="293" t="s">
        <v>183</v>
      </c>
      <c r="D3437" s="495"/>
      <c r="E3437" s="495"/>
      <c r="F3437" s="495"/>
      <c r="G3437" s="495"/>
      <c r="H3437" s="495"/>
      <c r="I3437" s="495"/>
      <c r="J3437" s="294"/>
      <c r="K3437" s="294"/>
      <c r="L3437" s="295"/>
      <c r="M3437" s="294"/>
      <c r="N3437" s="294"/>
      <c r="O3437" s="294"/>
      <c r="P3437" s="296"/>
      <c r="Q3437" s="294"/>
      <c r="R3437" s="296"/>
      <c r="S3437" s="296"/>
    </row>
    <row r="3438" spans="2:20" ht="18.75" customHeight="1">
      <c r="B3438" s="292"/>
      <c r="C3438" s="297" t="s">
        <v>184</v>
      </c>
      <c r="D3438" s="488"/>
      <c r="E3438" s="488"/>
      <c r="F3438" s="488"/>
      <c r="G3438" s="488"/>
      <c r="H3438" s="488"/>
      <c r="I3438" s="488"/>
      <c r="J3438" s="294"/>
      <c r="K3438" s="291"/>
      <c r="L3438" s="291"/>
      <c r="M3438" s="291"/>
      <c r="N3438" s="291"/>
      <c r="O3438" s="291"/>
      <c r="P3438" s="291"/>
      <c r="Q3438" s="294"/>
      <c r="R3438" s="496" t="s">
        <v>185</v>
      </c>
      <c r="S3438" s="496"/>
    </row>
    <row r="3439" spans="2:20" ht="18.75" customHeight="1">
      <c r="B3439" s="292"/>
      <c r="C3439" s="297" t="s">
        <v>8</v>
      </c>
      <c r="D3439" s="488"/>
      <c r="E3439" s="488"/>
      <c r="F3439" s="488"/>
      <c r="G3439" s="488"/>
      <c r="H3439" s="488"/>
      <c r="I3439" s="488"/>
      <c r="J3439" s="294"/>
      <c r="K3439" s="291"/>
      <c r="L3439" s="291"/>
      <c r="M3439" s="291"/>
      <c r="N3439" s="291"/>
      <c r="O3439" s="291"/>
      <c r="P3439" s="291"/>
      <c r="Q3439" s="294"/>
      <c r="R3439" s="298" t="s">
        <v>189</v>
      </c>
      <c r="S3439" s="299"/>
    </row>
    <row r="3440" spans="2:20" ht="18.75" customHeight="1">
      <c r="B3440" s="292"/>
      <c r="C3440" s="300" t="s">
        <v>172</v>
      </c>
      <c r="D3440" s="488"/>
      <c r="E3440" s="488"/>
      <c r="F3440" s="488"/>
      <c r="G3440" s="488"/>
      <c r="H3440" s="488"/>
      <c r="I3440" s="488"/>
      <c r="J3440" s="294"/>
      <c r="K3440" s="291"/>
      <c r="L3440" s="291"/>
      <c r="M3440" s="291"/>
      <c r="N3440" s="291"/>
      <c r="O3440" s="291"/>
      <c r="P3440" s="291"/>
      <c r="Q3440" s="294"/>
      <c r="R3440" s="298" t="s">
        <v>191</v>
      </c>
      <c r="S3440" s="299"/>
    </row>
    <row r="3441" spans="2:24" ht="18.75" customHeight="1">
      <c r="B3441" s="292"/>
      <c r="C3441" s="300" t="s">
        <v>193</v>
      </c>
      <c r="D3441" s="493"/>
      <c r="E3441" s="493"/>
      <c r="F3441" s="493"/>
      <c r="G3441" s="493"/>
      <c r="H3441" s="493"/>
      <c r="I3441" s="493"/>
      <c r="J3441" s="294"/>
      <c r="K3441" s="294"/>
      <c r="L3441" s="295"/>
      <c r="M3441" s="294"/>
      <c r="N3441" s="294"/>
      <c r="O3441" s="294"/>
      <c r="P3441" s="296"/>
      <c r="Q3441" s="294"/>
      <c r="R3441" s="298" t="s">
        <v>221</v>
      </c>
      <c r="S3441" s="299"/>
    </row>
    <row r="3442" spans="2:24" ht="12" customHeight="1">
      <c r="B3442" s="292"/>
      <c r="C3442" s="294"/>
      <c r="D3442" s="294"/>
      <c r="E3442" s="294"/>
      <c r="F3442" s="294"/>
      <c r="G3442" s="294"/>
      <c r="H3442" s="294"/>
      <c r="I3442" s="294"/>
      <c r="J3442" s="294"/>
      <c r="K3442" s="294"/>
      <c r="L3442" s="294"/>
      <c r="M3442" s="294"/>
      <c r="N3442" s="294"/>
      <c r="O3442" s="294"/>
      <c r="P3442" s="294"/>
      <c r="Q3442" s="294"/>
      <c r="R3442" s="294"/>
      <c r="S3442" s="294"/>
    </row>
    <row r="3443" spans="2:24" s="308" customFormat="1" ht="18.75" customHeight="1">
      <c r="B3443" s="301"/>
      <c r="C3443" s="302" t="s">
        <v>187</v>
      </c>
      <c r="D3443" s="303"/>
      <c r="E3443" s="303"/>
      <c r="F3443" s="303"/>
      <c r="G3443" s="303"/>
      <c r="H3443" s="303"/>
      <c r="I3443" s="303"/>
      <c r="J3443" s="303"/>
      <c r="K3443" s="303"/>
      <c r="L3443" s="303"/>
      <c r="M3443" s="303"/>
      <c r="N3443" s="303"/>
      <c r="O3443" s="304"/>
      <c r="P3443" s="305" t="s">
        <v>188</v>
      </c>
      <c r="Q3443" s="306"/>
      <c r="R3443" s="494" t="s">
        <v>194</v>
      </c>
      <c r="S3443" s="494"/>
      <c r="T3443" s="307"/>
      <c r="V3443" s="288"/>
      <c r="W3443" s="288"/>
      <c r="X3443" s="288"/>
    </row>
    <row r="3444" spans="2:24" ht="6" customHeight="1">
      <c r="B3444" s="292"/>
      <c r="C3444" s="294"/>
      <c r="D3444" s="294"/>
      <c r="E3444" s="294"/>
      <c r="F3444" s="294"/>
      <c r="G3444" s="294"/>
      <c r="H3444" s="294"/>
      <c r="I3444" s="294"/>
      <c r="J3444" s="294"/>
      <c r="K3444" s="294"/>
      <c r="L3444" s="294"/>
      <c r="M3444" s="294"/>
      <c r="N3444" s="294"/>
      <c r="O3444" s="294"/>
      <c r="P3444" s="294"/>
      <c r="Q3444" s="294"/>
      <c r="R3444" s="294"/>
      <c r="S3444" s="294"/>
    </row>
    <row r="3445" spans="2:24" ht="18.75" customHeight="1">
      <c r="B3445" s="292"/>
      <c r="C3445" s="309" t="s">
        <v>222</v>
      </c>
      <c r="D3445" s="310"/>
      <c r="E3445" s="310"/>
      <c r="F3445" s="310"/>
      <c r="G3445" s="310"/>
      <c r="H3445" s="310"/>
      <c r="I3445" s="310"/>
      <c r="J3445" s="310"/>
      <c r="K3445" s="310"/>
      <c r="L3445" s="310"/>
      <c r="M3445" s="310"/>
      <c r="N3445" s="310"/>
      <c r="O3445" s="311"/>
      <c r="P3445" s="312">
        <f>SUM(D3445:O3445)</f>
        <v>0</v>
      </c>
      <c r="Q3445" s="294"/>
      <c r="R3445" s="488"/>
      <c r="S3445" s="488"/>
    </row>
    <row r="3446" spans="2:24" ht="18.75" customHeight="1">
      <c r="B3446" s="292"/>
      <c r="C3446" s="313" t="s">
        <v>196</v>
      </c>
      <c r="D3446" s="155"/>
      <c r="E3446" s="155"/>
      <c r="F3446" s="155"/>
      <c r="G3446" s="155"/>
      <c r="H3446" s="155"/>
      <c r="I3446" s="155"/>
      <c r="J3446" s="155"/>
      <c r="K3446" s="155"/>
      <c r="L3446" s="155"/>
      <c r="M3446" s="155"/>
      <c r="N3446" s="155"/>
      <c r="O3446" s="156"/>
      <c r="P3446" s="312">
        <f t="shared" ref="P3446:P3455" si="429">SUM(D3446:O3446)</f>
        <v>0</v>
      </c>
      <c r="Q3446" s="294"/>
      <c r="R3446" s="488"/>
      <c r="S3446" s="488"/>
    </row>
    <row r="3447" spans="2:24" ht="18.75" customHeight="1">
      <c r="B3447" s="292"/>
      <c r="C3447" s="314" t="s">
        <v>223</v>
      </c>
      <c r="D3447" s="310"/>
      <c r="E3447" s="310"/>
      <c r="F3447" s="310"/>
      <c r="G3447" s="310"/>
      <c r="H3447" s="310"/>
      <c r="I3447" s="310"/>
      <c r="J3447" s="310"/>
      <c r="K3447" s="310"/>
      <c r="L3447" s="310"/>
      <c r="M3447" s="310"/>
      <c r="N3447" s="310"/>
      <c r="O3447" s="311"/>
      <c r="P3447" s="312">
        <f t="shared" si="429"/>
        <v>0</v>
      </c>
      <c r="Q3447" s="294"/>
      <c r="R3447" s="488"/>
      <c r="S3447" s="488"/>
    </row>
    <row r="3448" spans="2:24" ht="18.75" customHeight="1">
      <c r="B3448" s="292"/>
      <c r="C3448" s="313" t="s">
        <v>206</v>
      </c>
      <c r="D3448" s="315"/>
      <c r="E3448" s="315"/>
      <c r="F3448" s="315"/>
      <c r="G3448" s="315"/>
      <c r="H3448" s="315"/>
      <c r="I3448" s="315"/>
      <c r="J3448" s="315"/>
      <c r="K3448" s="315"/>
      <c r="L3448" s="315"/>
      <c r="M3448" s="315"/>
      <c r="N3448" s="315"/>
      <c r="O3448" s="316"/>
      <c r="P3448" s="312">
        <f t="shared" si="429"/>
        <v>0</v>
      </c>
      <c r="Q3448" s="294"/>
      <c r="R3448" s="488"/>
      <c r="S3448" s="488"/>
    </row>
    <row r="3449" spans="2:24" ht="18.75" customHeight="1">
      <c r="B3449" s="292"/>
      <c r="C3449" s="313" t="s">
        <v>207</v>
      </c>
      <c r="D3449" s="315"/>
      <c r="E3449" s="315"/>
      <c r="F3449" s="315"/>
      <c r="G3449" s="315"/>
      <c r="H3449" s="315"/>
      <c r="I3449" s="315"/>
      <c r="J3449" s="315"/>
      <c r="K3449" s="315"/>
      <c r="L3449" s="315"/>
      <c r="M3449" s="315"/>
      <c r="N3449" s="315"/>
      <c r="O3449" s="316"/>
      <c r="P3449" s="312">
        <f t="shared" si="429"/>
        <v>0</v>
      </c>
      <c r="Q3449" s="294"/>
      <c r="R3449" s="488"/>
      <c r="S3449" s="488"/>
    </row>
    <row r="3450" spans="2:24" ht="18.75" customHeight="1">
      <c r="B3450" s="292"/>
      <c r="C3450" s="313" t="s">
        <v>209</v>
      </c>
      <c r="D3450" s="315"/>
      <c r="E3450" s="315"/>
      <c r="F3450" s="315"/>
      <c r="G3450" s="315"/>
      <c r="H3450" s="315"/>
      <c r="I3450" s="315"/>
      <c r="J3450" s="315"/>
      <c r="K3450" s="315"/>
      <c r="L3450" s="315"/>
      <c r="M3450" s="315"/>
      <c r="N3450" s="315"/>
      <c r="O3450" s="316"/>
      <c r="P3450" s="312">
        <f t="shared" si="429"/>
        <v>0</v>
      </c>
      <c r="Q3450" s="294"/>
      <c r="R3450" s="488"/>
      <c r="S3450" s="488"/>
    </row>
    <row r="3451" spans="2:24" ht="18.75" customHeight="1">
      <c r="B3451" s="292"/>
      <c r="C3451" s="313" t="s">
        <v>210</v>
      </c>
      <c r="D3451" s="315"/>
      <c r="E3451" s="315"/>
      <c r="F3451" s="315"/>
      <c r="G3451" s="315"/>
      <c r="H3451" s="315"/>
      <c r="I3451" s="315"/>
      <c r="J3451" s="315"/>
      <c r="K3451" s="315"/>
      <c r="L3451" s="315"/>
      <c r="M3451" s="315"/>
      <c r="N3451" s="315"/>
      <c r="O3451" s="316"/>
      <c r="P3451" s="312">
        <f t="shared" si="429"/>
        <v>0</v>
      </c>
      <c r="Q3451" s="294"/>
      <c r="R3451" s="488"/>
      <c r="S3451" s="488"/>
    </row>
    <row r="3452" spans="2:24" ht="18.75" customHeight="1">
      <c r="B3452" s="292"/>
      <c r="C3452" s="313" t="s">
        <v>211</v>
      </c>
      <c r="D3452" s="315"/>
      <c r="E3452" s="315"/>
      <c r="F3452" s="315"/>
      <c r="G3452" s="315"/>
      <c r="H3452" s="315"/>
      <c r="I3452" s="315"/>
      <c r="J3452" s="315"/>
      <c r="K3452" s="315"/>
      <c r="L3452" s="315"/>
      <c r="M3452" s="315"/>
      <c r="N3452" s="315"/>
      <c r="O3452" s="316"/>
      <c r="P3452" s="312">
        <f t="shared" si="429"/>
        <v>0</v>
      </c>
      <c r="Q3452" s="294"/>
      <c r="R3452" s="488"/>
      <c r="S3452" s="488"/>
    </row>
    <row r="3453" spans="2:24" ht="18.75" customHeight="1">
      <c r="B3453" s="292"/>
      <c r="C3453" s="313" t="s">
        <v>212</v>
      </c>
      <c r="D3453" s="315"/>
      <c r="E3453" s="315"/>
      <c r="F3453" s="315"/>
      <c r="G3453" s="315"/>
      <c r="H3453" s="315"/>
      <c r="I3453" s="315"/>
      <c r="J3453" s="315"/>
      <c r="K3453" s="315"/>
      <c r="L3453" s="315"/>
      <c r="M3453" s="315"/>
      <c r="N3453" s="315"/>
      <c r="O3453" s="316"/>
      <c r="P3453" s="312">
        <f t="shared" si="429"/>
        <v>0</v>
      </c>
      <c r="Q3453" s="294"/>
      <c r="R3453" s="488"/>
      <c r="S3453" s="488"/>
    </row>
    <row r="3454" spans="2:24" ht="18.75" customHeight="1">
      <c r="B3454" s="292"/>
      <c r="C3454" s="317" t="s">
        <v>224</v>
      </c>
      <c r="D3454" s="318"/>
      <c r="E3454" s="318"/>
      <c r="F3454" s="318"/>
      <c r="G3454" s="318"/>
      <c r="H3454" s="318"/>
      <c r="I3454" s="318"/>
      <c r="J3454" s="318"/>
      <c r="K3454" s="318"/>
      <c r="L3454" s="318"/>
      <c r="M3454" s="318"/>
      <c r="N3454" s="318"/>
      <c r="O3454" s="319"/>
      <c r="P3454" s="320">
        <f t="shared" si="429"/>
        <v>0</v>
      </c>
      <c r="Q3454" s="294"/>
      <c r="R3454" s="489"/>
      <c r="S3454" s="489"/>
    </row>
    <row r="3455" spans="2:24" ht="18.75" customHeight="1">
      <c r="B3455" s="292"/>
      <c r="C3455" s="321" t="s">
        <v>216</v>
      </c>
      <c r="D3455" s="322">
        <f>SUBTOTAL(9,D3445:D3454)</f>
        <v>0</v>
      </c>
      <c r="E3455" s="322">
        <f t="shared" ref="E3455:O3455" si="430">SUBTOTAL(9,E3445:E3454)</f>
        <v>0</v>
      </c>
      <c r="F3455" s="322">
        <f t="shared" si="430"/>
        <v>0</v>
      </c>
      <c r="G3455" s="322">
        <f t="shared" si="430"/>
        <v>0</v>
      </c>
      <c r="H3455" s="322">
        <f t="shared" si="430"/>
        <v>0</v>
      </c>
      <c r="I3455" s="322">
        <f t="shared" si="430"/>
        <v>0</v>
      </c>
      <c r="J3455" s="322">
        <f t="shared" si="430"/>
        <v>0</v>
      </c>
      <c r="K3455" s="322">
        <f t="shared" si="430"/>
        <v>0</v>
      </c>
      <c r="L3455" s="322">
        <f t="shared" si="430"/>
        <v>0</v>
      </c>
      <c r="M3455" s="322">
        <f t="shared" si="430"/>
        <v>0</v>
      </c>
      <c r="N3455" s="322">
        <f t="shared" si="430"/>
        <v>0</v>
      </c>
      <c r="O3455" s="323">
        <f t="shared" si="430"/>
        <v>0</v>
      </c>
      <c r="P3455" s="324">
        <f t="shared" si="429"/>
        <v>0</v>
      </c>
      <c r="Q3455" s="294"/>
      <c r="R3455" s="490"/>
      <c r="S3455" s="490"/>
    </row>
    <row r="3456" spans="2:24" ht="6" customHeight="1">
      <c r="B3456" s="292"/>
      <c r="C3456" s="294"/>
      <c r="D3456" s="294"/>
      <c r="E3456" s="294"/>
      <c r="F3456" s="294"/>
      <c r="G3456" s="294"/>
      <c r="H3456" s="294"/>
      <c r="I3456" s="294"/>
      <c r="J3456" s="294"/>
      <c r="K3456" s="294"/>
      <c r="L3456" s="294"/>
      <c r="M3456" s="294"/>
      <c r="N3456" s="294"/>
      <c r="O3456" s="294"/>
      <c r="P3456" s="294"/>
      <c r="Q3456" s="294"/>
      <c r="R3456" s="325"/>
      <c r="S3456" s="325"/>
    </row>
    <row r="3457" spans="2:24" ht="18.75" customHeight="1">
      <c r="B3457" s="326"/>
      <c r="C3457" s="313" t="s">
        <v>217</v>
      </c>
      <c r="D3457" s="327"/>
      <c r="E3457" s="327"/>
      <c r="F3457" s="327"/>
      <c r="G3457" s="327"/>
      <c r="H3457" s="327"/>
      <c r="I3457" s="327"/>
      <c r="J3457" s="327"/>
      <c r="K3457" s="327"/>
      <c r="L3457" s="327"/>
      <c r="M3457" s="327"/>
      <c r="N3457" s="327"/>
      <c r="O3457" s="328"/>
      <c r="P3457" s="329">
        <f t="shared" ref="P3457:P3458" si="431">SUM(D3457:O3457)</f>
        <v>0</v>
      </c>
      <c r="Q3457" s="294"/>
      <c r="R3457" s="488"/>
      <c r="S3457" s="488"/>
    </row>
    <row r="3458" spans="2:24" ht="18.75" customHeight="1">
      <c r="B3458" s="326"/>
      <c r="C3458" s="313" t="s">
        <v>218</v>
      </c>
      <c r="D3458" s="327"/>
      <c r="E3458" s="327"/>
      <c r="F3458" s="327"/>
      <c r="G3458" s="327"/>
      <c r="H3458" s="327"/>
      <c r="I3458" s="327"/>
      <c r="J3458" s="327"/>
      <c r="K3458" s="327"/>
      <c r="L3458" s="327"/>
      <c r="M3458" s="327"/>
      <c r="N3458" s="330"/>
      <c r="O3458" s="331"/>
      <c r="P3458" s="332">
        <f t="shared" si="431"/>
        <v>0</v>
      </c>
      <c r="Q3458" s="294"/>
      <c r="R3458" s="489"/>
      <c r="S3458" s="489"/>
    </row>
    <row r="3459" spans="2:24" s="308" customFormat="1" ht="18.75" customHeight="1">
      <c r="B3459" s="301"/>
      <c r="C3459" s="333"/>
      <c r="D3459" s="334"/>
      <c r="E3459" s="334"/>
      <c r="F3459" s="334"/>
      <c r="G3459" s="334"/>
      <c r="H3459" s="334"/>
      <c r="I3459" s="334"/>
      <c r="J3459" s="334"/>
      <c r="K3459" s="334"/>
      <c r="L3459" s="334"/>
      <c r="M3459" s="334"/>
      <c r="N3459" s="491" t="s">
        <v>219</v>
      </c>
      <c r="O3459" s="491"/>
      <c r="P3459" s="335">
        <f>ROUND(IF(P3457*P3458=0,0,P3455/P3457*P3458),2)</f>
        <v>0</v>
      </c>
      <c r="Q3459" s="306"/>
      <c r="R3459" s="492"/>
      <c r="S3459" s="492"/>
      <c r="T3459" s="307"/>
    </row>
    <row r="3460" spans="2:24" ht="30" customHeight="1">
      <c r="C3460" s="294"/>
      <c r="D3460" s="294"/>
      <c r="E3460" s="294"/>
      <c r="F3460" s="294"/>
      <c r="G3460" s="294"/>
      <c r="H3460" s="294"/>
      <c r="I3460" s="294"/>
      <c r="J3460" s="294"/>
      <c r="K3460" s="294"/>
      <c r="L3460" s="294"/>
      <c r="M3460" s="294"/>
      <c r="N3460" s="294"/>
      <c r="O3460" s="294"/>
      <c r="P3460" s="294"/>
      <c r="Q3460" s="294"/>
      <c r="R3460" s="294"/>
      <c r="S3460" s="294"/>
    </row>
    <row r="3461" spans="2:24" ht="18.75" customHeight="1">
      <c r="B3461" s="292"/>
      <c r="C3461" s="293" t="s">
        <v>183</v>
      </c>
      <c r="D3461" s="495"/>
      <c r="E3461" s="495"/>
      <c r="F3461" s="495"/>
      <c r="G3461" s="495"/>
      <c r="H3461" s="495"/>
      <c r="I3461" s="495"/>
      <c r="J3461" s="294"/>
      <c r="K3461" s="294"/>
      <c r="L3461" s="295"/>
      <c r="M3461" s="294"/>
      <c r="N3461" s="294"/>
      <c r="O3461" s="294"/>
      <c r="P3461" s="296"/>
      <c r="Q3461" s="294"/>
      <c r="R3461" s="296"/>
      <c r="S3461" s="296"/>
    </row>
    <row r="3462" spans="2:24" ht="18.75" customHeight="1">
      <c r="B3462" s="292"/>
      <c r="C3462" s="297" t="s">
        <v>184</v>
      </c>
      <c r="D3462" s="488"/>
      <c r="E3462" s="488"/>
      <c r="F3462" s="488"/>
      <c r="G3462" s="488"/>
      <c r="H3462" s="488"/>
      <c r="I3462" s="488"/>
      <c r="J3462" s="294"/>
      <c r="K3462" s="291"/>
      <c r="L3462" s="291"/>
      <c r="M3462" s="291"/>
      <c r="N3462" s="291"/>
      <c r="O3462" s="291"/>
      <c r="P3462" s="291"/>
      <c r="Q3462" s="294"/>
      <c r="R3462" s="496" t="s">
        <v>185</v>
      </c>
      <c r="S3462" s="496"/>
    </row>
    <row r="3463" spans="2:24" ht="18.75" customHeight="1">
      <c r="B3463" s="292"/>
      <c r="C3463" s="297" t="s">
        <v>8</v>
      </c>
      <c r="D3463" s="488"/>
      <c r="E3463" s="488"/>
      <c r="F3463" s="488"/>
      <c r="G3463" s="488"/>
      <c r="H3463" s="488"/>
      <c r="I3463" s="488"/>
      <c r="J3463" s="294"/>
      <c r="K3463" s="291"/>
      <c r="L3463" s="291"/>
      <c r="M3463" s="291"/>
      <c r="N3463" s="291"/>
      <c r="O3463" s="291"/>
      <c r="P3463" s="291"/>
      <c r="Q3463" s="294"/>
      <c r="R3463" s="298" t="s">
        <v>189</v>
      </c>
      <c r="S3463" s="299"/>
    </row>
    <row r="3464" spans="2:24" ht="18.75" customHeight="1">
      <c r="B3464" s="292"/>
      <c r="C3464" s="300" t="s">
        <v>172</v>
      </c>
      <c r="D3464" s="488"/>
      <c r="E3464" s="488"/>
      <c r="F3464" s="488"/>
      <c r="G3464" s="488"/>
      <c r="H3464" s="488"/>
      <c r="I3464" s="488"/>
      <c r="J3464" s="294"/>
      <c r="K3464" s="291"/>
      <c r="L3464" s="291"/>
      <c r="M3464" s="291"/>
      <c r="N3464" s="291"/>
      <c r="O3464" s="291"/>
      <c r="P3464" s="291"/>
      <c r="Q3464" s="294"/>
      <c r="R3464" s="298" t="s">
        <v>191</v>
      </c>
      <c r="S3464" s="299"/>
    </row>
    <row r="3465" spans="2:24" ht="18.75" customHeight="1">
      <c r="B3465" s="292"/>
      <c r="C3465" s="300" t="s">
        <v>193</v>
      </c>
      <c r="D3465" s="493"/>
      <c r="E3465" s="493"/>
      <c r="F3465" s="493"/>
      <c r="G3465" s="493"/>
      <c r="H3465" s="493"/>
      <c r="I3465" s="493"/>
      <c r="J3465" s="294"/>
      <c r="K3465" s="294"/>
      <c r="L3465" s="295"/>
      <c r="M3465" s="294"/>
      <c r="N3465" s="294"/>
      <c r="O3465" s="294"/>
      <c r="P3465" s="296"/>
      <c r="Q3465" s="294"/>
      <c r="R3465" s="298" t="s">
        <v>221</v>
      </c>
      <c r="S3465" s="299"/>
    </row>
    <row r="3466" spans="2:24" ht="12" customHeight="1">
      <c r="B3466" s="292"/>
      <c r="C3466" s="294"/>
      <c r="D3466" s="294"/>
      <c r="E3466" s="294"/>
      <c r="F3466" s="294"/>
      <c r="G3466" s="294"/>
      <c r="H3466" s="294"/>
      <c r="I3466" s="294"/>
      <c r="J3466" s="294"/>
      <c r="K3466" s="294"/>
      <c r="L3466" s="294"/>
      <c r="M3466" s="294"/>
      <c r="N3466" s="294"/>
      <c r="O3466" s="294"/>
      <c r="P3466" s="294"/>
      <c r="Q3466" s="294"/>
      <c r="R3466" s="294"/>
      <c r="S3466" s="294"/>
    </row>
    <row r="3467" spans="2:24" s="308" customFormat="1" ht="18.75" customHeight="1">
      <c r="B3467" s="301"/>
      <c r="C3467" s="302" t="s">
        <v>187</v>
      </c>
      <c r="D3467" s="303"/>
      <c r="E3467" s="303"/>
      <c r="F3467" s="303"/>
      <c r="G3467" s="303"/>
      <c r="H3467" s="303"/>
      <c r="I3467" s="303"/>
      <c r="J3467" s="303"/>
      <c r="K3467" s="303"/>
      <c r="L3467" s="303"/>
      <c r="M3467" s="303"/>
      <c r="N3467" s="303"/>
      <c r="O3467" s="304"/>
      <c r="P3467" s="305" t="s">
        <v>188</v>
      </c>
      <c r="Q3467" s="306"/>
      <c r="R3467" s="494" t="s">
        <v>194</v>
      </c>
      <c r="S3467" s="494"/>
      <c r="T3467" s="307"/>
      <c r="V3467" s="288"/>
      <c r="W3467" s="288"/>
      <c r="X3467" s="288"/>
    </row>
    <row r="3468" spans="2:24" ht="6" customHeight="1">
      <c r="B3468" s="292"/>
      <c r="C3468" s="294"/>
      <c r="D3468" s="294"/>
      <c r="E3468" s="294"/>
      <c r="F3468" s="294"/>
      <c r="G3468" s="294"/>
      <c r="H3468" s="294"/>
      <c r="I3468" s="294"/>
      <c r="J3468" s="294"/>
      <c r="K3468" s="294"/>
      <c r="L3468" s="294"/>
      <c r="M3468" s="294"/>
      <c r="N3468" s="294"/>
      <c r="O3468" s="294"/>
      <c r="P3468" s="294"/>
      <c r="Q3468" s="294"/>
      <c r="R3468" s="294"/>
      <c r="S3468" s="294"/>
    </row>
    <row r="3469" spans="2:24" ht="18.75" customHeight="1">
      <c r="B3469" s="292"/>
      <c r="C3469" s="309" t="s">
        <v>222</v>
      </c>
      <c r="D3469" s="310"/>
      <c r="E3469" s="310"/>
      <c r="F3469" s="310"/>
      <c r="G3469" s="310"/>
      <c r="H3469" s="310"/>
      <c r="I3469" s="310"/>
      <c r="J3469" s="310"/>
      <c r="K3469" s="310"/>
      <c r="L3469" s="310"/>
      <c r="M3469" s="310"/>
      <c r="N3469" s="310"/>
      <c r="O3469" s="311"/>
      <c r="P3469" s="312">
        <f>SUM(D3469:O3469)</f>
        <v>0</v>
      </c>
      <c r="Q3469" s="294"/>
      <c r="R3469" s="488"/>
      <c r="S3469" s="488"/>
    </row>
    <row r="3470" spans="2:24" ht="18.75" customHeight="1">
      <c r="B3470" s="292"/>
      <c r="C3470" s="313" t="s">
        <v>196</v>
      </c>
      <c r="D3470" s="155"/>
      <c r="E3470" s="155"/>
      <c r="F3470" s="155"/>
      <c r="G3470" s="155"/>
      <c r="H3470" s="155"/>
      <c r="I3470" s="155"/>
      <c r="J3470" s="155"/>
      <c r="K3470" s="155"/>
      <c r="L3470" s="155"/>
      <c r="M3470" s="155"/>
      <c r="N3470" s="155"/>
      <c r="O3470" s="156"/>
      <c r="P3470" s="312">
        <f t="shared" ref="P3470:P3479" si="432">SUM(D3470:O3470)</f>
        <v>0</v>
      </c>
      <c r="Q3470" s="294"/>
      <c r="R3470" s="488"/>
      <c r="S3470" s="488"/>
    </row>
    <row r="3471" spans="2:24" ht="18.75" customHeight="1">
      <c r="B3471" s="292"/>
      <c r="C3471" s="314" t="s">
        <v>223</v>
      </c>
      <c r="D3471" s="310"/>
      <c r="E3471" s="310"/>
      <c r="F3471" s="310"/>
      <c r="G3471" s="310"/>
      <c r="H3471" s="310"/>
      <c r="I3471" s="310"/>
      <c r="J3471" s="310"/>
      <c r="K3471" s="310"/>
      <c r="L3471" s="310"/>
      <c r="M3471" s="310"/>
      <c r="N3471" s="310"/>
      <c r="O3471" s="311"/>
      <c r="P3471" s="312">
        <f t="shared" si="432"/>
        <v>0</v>
      </c>
      <c r="Q3471" s="294"/>
      <c r="R3471" s="488"/>
      <c r="S3471" s="488"/>
    </row>
    <row r="3472" spans="2:24" ht="18.75" customHeight="1">
      <c r="B3472" s="292"/>
      <c r="C3472" s="313" t="s">
        <v>206</v>
      </c>
      <c r="D3472" s="315"/>
      <c r="E3472" s="315"/>
      <c r="F3472" s="315"/>
      <c r="G3472" s="315"/>
      <c r="H3472" s="315"/>
      <c r="I3472" s="315"/>
      <c r="J3472" s="315"/>
      <c r="K3472" s="315"/>
      <c r="L3472" s="315"/>
      <c r="M3472" s="315"/>
      <c r="N3472" s="315"/>
      <c r="O3472" s="316"/>
      <c r="P3472" s="312">
        <f t="shared" si="432"/>
        <v>0</v>
      </c>
      <c r="Q3472" s="294"/>
      <c r="R3472" s="488"/>
      <c r="S3472" s="488"/>
    </row>
    <row r="3473" spans="2:20" ht="18.75" customHeight="1">
      <c r="B3473" s="292"/>
      <c r="C3473" s="313" t="s">
        <v>207</v>
      </c>
      <c r="D3473" s="315"/>
      <c r="E3473" s="315"/>
      <c r="F3473" s="315"/>
      <c r="G3473" s="315"/>
      <c r="H3473" s="315"/>
      <c r="I3473" s="315"/>
      <c r="J3473" s="315"/>
      <c r="K3473" s="315"/>
      <c r="L3473" s="315"/>
      <c r="M3473" s="315"/>
      <c r="N3473" s="315"/>
      <c r="O3473" s="316"/>
      <c r="P3473" s="312">
        <f t="shared" si="432"/>
        <v>0</v>
      </c>
      <c r="Q3473" s="294"/>
      <c r="R3473" s="488"/>
      <c r="S3473" s="488"/>
    </row>
    <row r="3474" spans="2:20" ht="18.75" customHeight="1">
      <c r="B3474" s="292"/>
      <c r="C3474" s="313" t="s">
        <v>209</v>
      </c>
      <c r="D3474" s="315"/>
      <c r="E3474" s="315"/>
      <c r="F3474" s="315"/>
      <c r="G3474" s="315"/>
      <c r="H3474" s="315"/>
      <c r="I3474" s="315"/>
      <c r="J3474" s="315"/>
      <c r="K3474" s="315"/>
      <c r="L3474" s="315"/>
      <c r="M3474" s="315"/>
      <c r="N3474" s="315"/>
      <c r="O3474" s="316"/>
      <c r="P3474" s="312">
        <f t="shared" si="432"/>
        <v>0</v>
      </c>
      <c r="Q3474" s="294"/>
      <c r="R3474" s="488"/>
      <c r="S3474" s="488"/>
    </row>
    <row r="3475" spans="2:20" ht="18.75" customHeight="1">
      <c r="B3475" s="292"/>
      <c r="C3475" s="313" t="s">
        <v>210</v>
      </c>
      <c r="D3475" s="315"/>
      <c r="E3475" s="315"/>
      <c r="F3475" s="315"/>
      <c r="G3475" s="315"/>
      <c r="H3475" s="315"/>
      <c r="I3475" s="315"/>
      <c r="J3475" s="315"/>
      <c r="K3475" s="315"/>
      <c r="L3475" s="315"/>
      <c r="M3475" s="315"/>
      <c r="N3475" s="315"/>
      <c r="O3475" s="316"/>
      <c r="P3475" s="312">
        <f t="shared" si="432"/>
        <v>0</v>
      </c>
      <c r="Q3475" s="294"/>
      <c r="R3475" s="488"/>
      <c r="S3475" s="488"/>
    </row>
    <row r="3476" spans="2:20" ht="18.75" customHeight="1">
      <c r="B3476" s="292"/>
      <c r="C3476" s="313" t="s">
        <v>211</v>
      </c>
      <c r="D3476" s="315"/>
      <c r="E3476" s="315"/>
      <c r="F3476" s="315"/>
      <c r="G3476" s="315"/>
      <c r="H3476" s="315"/>
      <c r="I3476" s="315"/>
      <c r="J3476" s="315"/>
      <c r="K3476" s="315"/>
      <c r="L3476" s="315"/>
      <c r="M3476" s="315"/>
      <c r="N3476" s="315"/>
      <c r="O3476" s="316"/>
      <c r="P3476" s="312">
        <f t="shared" si="432"/>
        <v>0</v>
      </c>
      <c r="Q3476" s="294"/>
      <c r="R3476" s="488"/>
      <c r="S3476" s="488"/>
    </row>
    <row r="3477" spans="2:20" ht="18.75" customHeight="1">
      <c r="B3477" s="292"/>
      <c r="C3477" s="313" t="s">
        <v>212</v>
      </c>
      <c r="D3477" s="315"/>
      <c r="E3477" s="315"/>
      <c r="F3477" s="315"/>
      <c r="G3477" s="315"/>
      <c r="H3477" s="315"/>
      <c r="I3477" s="315"/>
      <c r="J3477" s="315"/>
      <c r="K3477" s="315"/>
      <c r="L3477" s="315"/>
      <c r="M3477" s="315"/>
      <c r="N3477" s="315"/>
      <c r="O3477" s="316"/>
      <c r="P3477" s="312">
        <f t="shared" si="432"/>
        <v>0</v>
      </c>
      <c r="Q3477" s="294"/>
      <c r="R3477" s="488"/>
      <c r="S3477" s="488"/>
    </row>
    <row r="3478" spans="2:20" ht="18.75" customHeight="1">
      <c r="B3478" s="292"/>
      <c r="C3478" s="317" t="s">
        <v>224</v>
      </c>
      <c r="D3478" s="318"/>
      <c r="E3478" s="318"/>
      <c r="F3478" s="318"/>
      <c r="G3478" s="318"/>
      <c r="H3478" s="318"/>
      <c r="I3478" s="318"/>
      <c r="J3478" s="318"/>
      <c r="K3478" s="318"/>
      <c r="L3478" s="318"/>
      <c r="M3478" s="318"/>
      <c r="N3478" s="318"/>
      <c r="O3478" s="319"/>
      <c r="P3478" s="320">
        <f t="shared" si="432"/>
        <v>0</v>
      </c>
      <c r="Q3478" s="294"/>
      <c r="R3478" s="489"/>
      <c r="S3478" s="489"/>
    </row>
    <row r="3479" spans="2:20" ht="18.75" customHeight="1">
      <c r="B3479" s="292"/>
      <c r="C3479" s="321" t="s">
        <v>216</v>
      </c>
      <c r="D3479" s="322">
        <f>SUBTOTAL(9,D3469:D3478)</f>
        <v>0</v>
      </c>
      <c r="E3479" s="322">
        <f t="shared" ref="E3479:O3479" si="433">SUBTOTAL(9,E3469:E3478)</f>
        <v>0</v>
      </c>
      <c r="F3479" s="322">
        <f t="shared" si="433"/>
        <v>0</v>
      </c>
      <c r="G3479" s="322">
        <f t="shared" si="433"/>
        <v>0</v>
      </c>
      <c r="H3479" s="322">
        <f t="shared" si="433"/>
        <v>0</v>
      </c>
      <c r="I3479" s="322">
        <f t="shared" si="433"/>
        <v>0</v>
      </c>
      <c r="J3479" s="322">
        <f t="shared" si="433"/>
        <v>0</v>
      </c>
      <c r="K3479" s="322">
        <f t="shared" si="433"/>
        <v>0</v>
      </c>
      <c r="L3479" s="322">
        <f t="shared" si="433"/>
        <v>0</v>
      </c>
      <c r="M3479" s="322">
        <f t="shared" si="433"/>
        <v>0</v>
      </c>
      <c r="N3479" s="322">
        <f t="shared" si="433"/>
        <v>0</v>
      </c>
      <c r="O3479" s="323">
        <f t="shared" si="433"/>
        <v>0</v>
      </c>
      <c r="P3479" s="324">
        <f t="shared" si="432"/>
        <v>0</v>
      </c>
      <c r="Q3479" s="294"/>
      <c r="R3479" s="490"/>
      <c r="S3479" s="490"/>
    </row>
    <row r="3480" spans="2:20" ht="6" customHeight="1">
      <c r="B3480" s="292"/>
      <c r="C3480" s="294"/>
      <c r="D3480" s="294"/>
      <c r="E3480" s="294"/>
      <c r="F3480" s="294"/>
      <c r="G3480" s="294"/>
      <c r="H3480" s="294"/>
      <c r="I3480" s="294"/>
      <c r="J3480" s="294"/>
      <c r="K3480" s="294"/>
      <c r="L3480" s="294"/>
      <c r="M3480" s="294"/>
      <c r="N3480" s="294"/>
      <c r="O3480" s="294"/>
      <c r="P3480" s="294"/>
      <c r="Q3480" s="294"/>
      <c r="R3480" s="325"/>
      <c r="S3480" s="325"/>
    </row>
    <row r="3481" spans="2:20" ht="18.75" customHeight="1">
      <c r="B3481" s="326"/>
      <c r="C3481" s="313" t="s">
        <v>217</v>
      </c>
      <c r="D3481" s="327"/>
      <c r="E3481" s="327"/>
      <c r="F3481" s="327"/>
      <c r="G3481" s="327"/>
      <c r="H3481" s="327"/>
      <c r="I3481" s="327"/>
      <c r="J3481" s="327"/>
      <c r="K3481" s="327"/>
      <c r="L3481" s="327"/>
      <c r="M3481" s="327"/>
      <c r="N3481" s="327"/>
      <c r="O3481" s="328"/>
      <c r="P3481" s="329">
        <f t="shared" ref="P3481:P3482" si="434">SUM(D3481:O3481)</f>
        <v>0</v>
      </c>
      <c r="Q3481" s="294"/>
      <c r="R3481" s="488"/>
      <c r="S3481" s="488"/>
    </row>
    <row r="3482" spans="2:20" ht="18.75" customHeight="1">
      <c r="B3482" s="326"/>
      <c r="C3482" s="313" t="s">
        <v>218</v>
      </c>
      <c r="D3482" s="327"/>
      <c r="E3482" s="327"/>
      <c r="F3482" s="327"/>
      <c r="G3482" s="327"/>
      <c r="H3482" s="327"/>
      <c r="I3482" s="327"/>
      <c r="J3482" s="327"/>
      <c r="K3482" s="327"/>
      <c r="L3482" s="327"/>
      <c r="M3482" s="327"/>
      <c r="N3482" s="330"/>
      <c r="O3482" s="331"/>
      <c r="P3482" s="332">
        <f t="shared" si="434"/>
        <v>0</v>
      </c>
      <c r="Q3482" s="294"/>
      <c r="R3482" s="489"/>
      <c r="S3482" s="489"/>
    </row>
    <row r="3483" spans="2:20" s="308" customFormat="1" ht="18.75" customHeight="1">
      <c r="B3483" s="301"/>
      <c r="C3483" s="333"/>
      <c r="D3483" s="334"/>
      <c r="E3483" s="334"/>
      <c r="F3483" s="334"/>
      <c r="G3483" s="334"/>
      <c r="H3483" s="334"/>
      <c r="I3483" s="334"/>
      <c r="J3483" s="334"/>
      <c r="K3483" s="334"/>
      <c r="L3483" s="334"/>
      <c r="M3483" s="334"/>
      <c r="N3483" s="491" t="s">
        <v>219</v>
      </c>
      <c r="O3483" s="491"/>
      <c r="P3483" s="335">
        <f>ROUND(IF(P3481*P3482=0,0,P3479/P3481*P3482),2)</f>
        <v>0</v>
      </c>
      <c r="Q3483" s="306"/>
      <c r="R3483" s="492"/>
      <c r="S3483" s="492"/>
      <c r="T3483" s="307"/>
    </row>
    <row r="3484" spans="2:20" ht="30" customHeight="1">
      <c r="C3484" s="294"/>
      <c r="D3484" s="294"/>
      <c r="E3484" s="294"/>
      <c r="F3484" s="294"/>
      <c r="G3484" s="294"/>
      <c r="H3484" s="294"/>
      <c r="I3484" s="294"/>
      <c r="J3484" s="294"/>
      <c r="K3484" s="294"/>
      <c r="L3484" s="294"/>
      <c r="M3484" s="294"/>
      <c r="N3484" s="294"/>
      <c r="O3484" s="294"/>
      <c r="P3484" s="294"/>
      <c r="Q3484" s="294"/>
      <c r="R3484" s="294"/>
      <c r="S3484" s="294"/>
    </row>
    <row r="3485" spans="2:20" ht="18.75" customHeight="1">
      <c r="B3485" s="292"/>
      <c r="C3485" s="293" t="s">
        <v>183</v>
      </c>
      <c r="D3485" s="495"/>
      <c r="E3485" s="495"/>
      <c r="F3485" s="495"/>
      <c r="G3485" s="495"/>
      <c r="H3485" s="495"/>
      <c r="I3485" s="495"/>
      <c r="J3485" s="294"/>
      <c r="K3485" s="294"/>
      <c r="L3485" s="295"/>
      <c r="M3485" s="294"/>
      <c r="N3485" s="294"/>
      <c r="O3485" s="294"/>
      <c r="P3485" s="296"/>
      <c r="Q3485" s="294"/>
      <c r="R3485" s="296"/>
      <c r="S3485" s="296"/>
    </row>
    <row r="3486" spans="2:20" ht="18.75" customHeight="1">
      <c r="B3486" s="292"/>
      <c r="C3486" s="297" t="s">
        <v>184</v>
      </c>
      <c r="D3486" s="488"/>
      <c r="E3486" s="488"/>
      <c r="F3486" s="488"/>
      <c r="G3486" s="488"/>
      <c r="H3486" s="488"/>
      <c r="I3486" s="488"/>
      <c r="J3486" s="294"/>
      <c r="K3486" s="291"/>
      <c r="L3486" s="291"/>
      <c r="M3486" s="291"/>
      <c r="N3486" s="291"/>
      <c r="O3486" s="291"/>
      <c r="P3486" s="291"/>
      <c r="Q3486" s="294"/>
      <c r="R3486" s="496" t="s">
        <v>185</v>
      </c>
      <c r="S3486" s="496"/>
    </row>
    <row r="3487" spans="2:20" ht="18.75" customHeight="1">
      <c r="B3487" s="292"/>
      <c r="C3487" s="297" t="s">
        <v>8</v>
      </c>
      <c r="D3487" s="488"/>
      <c r="E3487" s="488"/>
      <c r="F3487" s="488"/>
      <c r="G3487" s="488"/>
      <c r="H3487" s="488"/>
      <c r="I3487" s="488"/>
      <c r="J3487" s="294"/>
      <c r="K3487" s="291"/>
      <c r="L3487" s="291"/>
      <c r="M3487" s="291"/>
      <c r="N3487" s="291"/>
      <c r="O3487" s="291"/>
      <c r="P3487" s="291"/>
      <c r="Q3487" s="294"/>
      <c r="R3487" s="298" t="s">
        <v>189</v>
      </c>
      <c r="S3487" s="299"/>
    </row>
    <row r="3488" spans="2:20" ht="18.75" customHeight="1">
      <c r="B3488" s="292"/>
      <c r="C3488" s="300" t="s">
        <v>172</v>
      </c>
      <c r="D3488" s="488"/>
      <c r="E3488" s="488"/>
      <c r="F3488" s="488"/>
      <c r="G3488" s="488"/>
      <c r="H3488" s="488"/>
      <c r="I3488" s="488"/>
      <c r="J3488" s="294"/>
      <c r="K3488" s="291"/>
      <c r="L3488" s="291"/>
      <c r="M3488" s="291"/>
      <c r="N3488" s="291"/>
      <c r="O3488" s="291"/>
      <c r="P3488" s="291"/>
      <c r="Q3488" s="294"/>
      <c r="R3488" s="298" t="s">
        <v>191</v>
      </c>
      <c r="S3488" s="299"/>
    </row>
    <row r="3489" spans="2:24" ht="18.75" customHeight="1">
      <c r="B3489" s="292"/>
      <c r="C3489" s="300" t="s">
        <v>193</v>
      </c>
      <c r="D3489" s="493"/>
      <c r="E3489" s="493"/>
      <c r="F3489" s="493"/>
      <c r="G3489" s="493"/>
      <c r="H3489" s="493"/>
      <c r="I3489" s="493"/>
      <c r="J3489" s="294"/>
      <c r="K3489" s="294"/>
      <c r="L3489" s="295"/>
      <c r="M3489" s="294"/>
      <c r="N3489" s="294"/>
      <c r="O3489" s="294"/>
      <c r="P3489" s="296"/>
      <c r="Q3489" s="294"/>
      <c r="R3489" s="298" t="s">
        <v>221</v>
      </c>
      <c r="S3489" s="299"/>
    </row>
    <row r="3490" spans="2:24" ht="12" customHeight="1">
      <c r="B3490" s="292"/>
      <c r="C3490" s="294"/>
      <c r="D3490" s="294"/>
      <c r="E3490" s="294"/>
      <c r="F3490" s="294"/>
      <c r="G3490" s="294"/>
      <c r="H3490" s="294"/>
      <c r="I3490" s="294"/>
      <c r="J3490" s="294"/>
      <c r="K3490" s="294"/>
      <c r="L3490" s="294"/>
      <c r="M3490" s="294"/>
      <c r="N3490" s="294"/>
      <c r="O3490" s="294"/>
      <c r="P3490" s="294"/>
      <c r="Q3490" s="294"/>
      <c r="R3490" s="294"/>
      <c r="S3490" s="294"/>
    </row>
    <row r="3491" spans="2:24" s="308" customFormat="1" ht="18.75" customHeight="1">
      <c r="B3491" s="301"/>
      <c r="C3491" s="302" t="s">
        <v>187</v>
      </c>
      <c r="D3491" s="303"/>
      <c r="E3491" s="303"/>
      <c r="F3491" s="303"/>
      <c r="G3491" s="303"/>
      <c r="H3491" s="303"/>
      <c r="I3491" s="303"/>
      <c r="J3491" s="303"/>
      <c r="K3491" s="303"/>
      <c r="L3491" s="303"/>
      <c r="M3491" s="303"/>
      <c r="N3491" s="303"/>
      <c r="O3491" s="304"/>
      <c r="P3491" s="305" t="s">
        <v>188</v>
      </c>
      <c r="Q3491" s="306"/>
      <c r="R3491" s="494" t="s">
        <v>194</v>
      </c>
      <c r="S3491" s="494"/>
      <c r="T3491" s="307"/>
      <c r="V3491" s="288"/>
      <c r="W3491" s="288"/>
      <c r="X3491" s="288"/>
    </row>
    <row r="3492" spans="2:24" ht="6" customHeight="1">
      <c r="B3492" s="292"/>
      <c r="C3492" s="294"/>
      <c r="D3492" s="294"/>
      <c r="E3492" s="294"/>
      <c r="F3492" s="294"/>
      <c r="G3492" s="294"/>
      <c r="H3492" s="294"/>
      <c r="I3492" s="294"/>
      <c r="J3492" s="294"/>
      <c r="K3492" s="294"/>
      <c r="L3492" s="294"/>
      <c r="M3492" s="294"/>
      <c r="N3492" s="294"/>
      <c r="O3492" s="294"/>
      <c r="P3492" s="294"/>
      <c r="Q3492" s="294"/>
      <c r="R3492" s="294"/>
      <c r="S3492" s="294"/>
    </row>
    <row r="3493" spans="2:24" ht="18.75" customHeight="1">
      <c r="B3493" s="292"/>
      <c r="C3493" s="309" t="s">
        <v>222</v>
      </c>
      <c r="D3493" s="310"/>
      <c r="E3493" s="310"/>
      <c r="F3493" s="310"/>
      <c r="G3493" s="310"/>
      <c r="H3493" s="310"/>
      <c r="I3493" s="310"/>
      <c r="J3493" s="310"/>
      <c r="K3493" s="310"/>
      <c r="L3493" s="310"/>
      <c r="M3493" s="310"/>
      <c r="N3493" s="310"/>
      <c r="O3493" s="311"/>
      <c r="P3493" s="312">
        <f>SUM(D3493:O3493)</f>
        <v>0</v>
      </c>
      <c r="Q3493" s="294"/>
      <c r="R3493" s="488"/>
      <c r="S3493" s="488"/>
    </row>
    <row r="3494" spans="2:24" ht="18.75" customHeight="1">
      <c r="B3494" s="292"/>
      <c r="C3494" s="313" t="s">
        <v>196</v>
      </c>
      <c r="D3494" s="155"/>
      <c r="E3494" s="155"/>
      <c r="F3494" s="155"/>
      <c r="G3494" s="155"/>
      <c r="H3494" s="155"/>
      <c r="I3494" s="155"/>
      <c r="J3494" s="155"/>
      <c r="K3494" s="155"/>
      <c r="L3494" s="155"/>
      <c r="M3494" s="155"/>
      <c r="N3494" s="155"/>
      <c r="O3494" s="156"/>
      <c r="P3494" s="312">
        <f t="shared" ref="P3494:P3503" si="435">SUM(D3494:O3494)</f>
        <v>0</v>
      </c>
      <c r="Q3494" s="294"/>
      <c r="R3494" s="488"/>
      <c r="S3494" s="488"/>
    </row>
    <row r="3495" spans="2:24" ht="18.75" customHeight="1">
      <c r="B3495" s="292"/>
      <c r="C3495" s="314" t="s">
        <v>223</v>
      </c>
      <c r="D3495" s="310"/>
      <c r="E3495" s="310"/>
      <c r="F3495" s="310"/>
      <c r="G3495" s="310"/>
      <c r="H3495" s="310"/>
      <c r="I3495" s="310"/>
      <c r="J3495" s="310"/>
      <c r="K3495" s="310"/>
      <c r="L3495" s="310"/>
      <c r="M3495" s="310"/>
      <c r="N3495" s="310"/>
      <c r="O3495" s="311"/>
      <c r="P3495" s="312">
        <f t="shared" si="435"/>
        <v>0</v>
      </c>
      <c r="Q3495" s="294"/>
      <c r="R3495" s="488"/>
      <c r="S3495" s="488"/>
    </row>
    <row r="3496" spans="2:24" ht="18.75" customHeight="1">
      <c r="B3496" s="292"/>
      <c r="C3496" s="313" t="s">
        <v>206</v>
      </c>
      <c r="D3496" s="315"/>
      <c r="E3496" s="315"/>
      <c r="F3496" s="315"/>
      <c r="G3496" s="315"/>
      <c r="H3496" s="315"/>
      <c r="I3496" s="315"/>
      <c r="J3496" s="315"/>
      <c r="K3496" s="315"/>
      <c r="L3496" s="315"/>
      <c r="M3496" s="315"/>
      <c r="N3496" s="315"/>
      <c r="O3496" s="316"/>
      <c r="P3496" s="312">
        <f t="shared" si="435"/>
        <v>0</v>
      </c>
      <c r="Q3496" s="294"/>
      <c r="R3496" s="488"/>
      <c r="S3496" s="488"/>
    </row>
    <row r="3497" spans="2:24" ht="18.75" customHeight="1">
      <c r="B3497" s="292"/>
      <c r="C3497" s="313" t="s">
        <v>207</v>
      </c>
      <c r="D3497" s="315"/>
      <c r="E3497" s="315"/>
      <c r="F3497" s="315"/>
      <c r="G3497" s="315"/>
      <c r="H3497" s="315"/>
      <c r="I3497" s="315"/>
      <c r="J3497" s="315"/>
      <c r="K3497" s="315"/>
      <c r="L3497" s="315"/>
      <c r="M3497" s="315"/>
      <c r="N3497" s="315"/>
      <c r="O3497" s="316"/>
      <c r="P3497" s="312">
        <f t="shared" si="435"/>
        <v>0</v>
      </c>
      <c r="Q3497" s="294"/>
      <c r="R3497" s="488"/>
      <c r="S3497" s="488"/>
    </row>
    <row r="3498" spans="2:24" ht="18.75" customHeight="1">
      <c r="B3498" s="292"/>
      <c r="C3498" s="313" t="s">
        <v>209</v>
      </c>
      <c r="D3498" s="315"/>
      <c r="E3498" s="315"/>
      <c r="F3498" s="315"/>
      <c r="G3498" s="315"/>
      <c r="H3498" s="315"/>
      <c r="I3498" s="315"/>
      <c r="J3498" s="315"/>
      <c r="K3498" s="315"/>
      <c r="L3498" s="315"/>
      <c r="M3498" s="315"/>
      <c r="N3498" s="315"/>
      <c r="O3498" s="316"/>
      <c r="P3498" s="312">
        <f t="shared" si="435"/>
        <v>0</v>
      </c>
      <c r="Q3498" s="294"/>
      <c r="R3498" s="488"/>
      <c r="S3498" s="488"/>
    </row>
    <row r="3499" spans="2:24" ht="18.75" customHeight="1">
      <c r="B3499" s="292"/>
      <c r="C3499" s="313" t="s">
        <v>210</v>
      </c>
      <c r="D3499" s="315"/>
      <c r="E3499" s="315"/>
      <c r="F3499" s="315"/>
      <c r="G3499" s="315"/>
      <c r="H3499" s="315"/>
      <c r="I3499" s="315"/>
      <c r="J3499" s="315"/>
      <c r="K3499" s="315"/>
      <c r="L3499" s="315"/>
      <c r="M3499" s="315"/>
      <c r="N3499" s="315"/>
      <c r="O3499" s="316"/>
      <c r="P3499" s="312">
        <f t="shared" si="435"/>
        <v>0</v>
      </c>
      <c r="Q3499" s="294"/>
      <c r="R3499" s="488"/>
      <c r="S3499" s="488"/>
    </row>
    <row r="3500" spans="2:24" ht="18.75" customHeight="1">
      <c r="B3500" s="292"/>
      <c r="C3500" s="313" t="s">
        <v>211</v>
      </c>
      <c r="D3500" s="315"/>
      <c r="E3500" s="315"/>
      <c r="F3500" s="315"/>
      <c r="G3500" s="315"/>
      <c r="H3500" s="315"/>
      <c r="I3500" s="315"/>
      <c r="J3500" s="315"/>
      <c r="K3500" s="315"/>
      <c r="L3500" s="315"/>
      <c r="M3500" s="315"/>
      <c r="N3500" s="315"/>
      <c r="O3500" s="316"/>
      <c r="P3500" s="312">
        <f t="shared" si="435"/>
        <v>0</v>
      </c>
      <c r="Q3500" s="294"/>
      <c r="R3500" s="488"/>
      <c r="S3500" s="488"/>
    </row>
    <row r="3501" spans="2:24" ht="18.75" customHeight="1">
      <c r="B3501" s="292"/>
      <c r="C3501" s="313" t="s">
        <v>212</v>
      </c>
      <c r="D3501" s="315"/>
      <c r="E3501" s="315"/>
      <c r="F3501" s="315"/>
      <c r="G3501" s="315"/>
      <c r="H3501" s="315"/>
      <c r="I3501" s="315"/>
      <c r="J3501" s="315"/>
      <c r="K3501" s="315"/>
      <c r="L3501" s="315"/>
      <c r="M3501" s="315"/>
      <c r="N3501" s="315"/>
      <c r="O3501" s="316"/>
      <c r="P3501" s="312">
        <f t="shared" si="435"/>
        <v>0</v>
      </c>
      <c r="Q3501" s="294"/>
      <c r="R3501" s="488"/>
      <c r="S3501" s="488"/>
    </row>
    <row r="3502" spans="2:24" ht="18.75" customHeight="1">
      <c r="B3502" s="292"/>
      <c r="C3502" s="317" t="s">
        <v>224</v>
      </c>
      <c r="D3502" s="318"/>
      <c r="E3502" s="318"/>
      <c r="F3502" s="318"/>
      <c r="G3502" s="318"/>
      <c r="H3502" s="318"/>
      <c r="I3502" s="318"/>
      <c r="J3502" s="318"/>
      <c r="K3502" s="318"/>
      <c r="L3502" s="318"/>
      <c r="M3502" s="318"/>
      <c r="N3502" s="318"/>
      <c r="O3502" s="319"/>
      <c r="P3502" s="320">
        <f t="shared" si="435"/>
        <v>0</v>
      </c>
      <c r="Q3502" s="294"/>
      <c r="R3502" s="489"/>
      <c r="S3502" s="489"/>
    </row>
    <row r="3503" spans="2:24" ht="18.75" customHeight="1">
      <c r="B3503" s="292"/>
      <c r="C3503" s="321" t="s">
        <v>216</v>
      </c>
      <c r="D3503" s="322">
        <f>SUBTOTAL(9,D3493:D3502)</f>
        <v>0</v>
      </c>
      <c r="E3503" s="322">
        <f t="shared" ref="E3503:O3503" si="436">SUBTOTAL(9,E3493:E3502)</f>
        <v>0</v>
      </c>
      <c r="F3503" s="322">
        <f t="shared" si="436"/>
        <v>0</v>
      </c>
      <c r="G3503" s="322">
        <f t="shared" si="436"/>
        <v>0</v>
      </c>
      <c r="H3503" s="322">
        <f t="shared" si="436"/>
        <v>0</v>
      </c>
      <c r="I3503" s="322">
        <f t="shared" si="436"/>
        <v>0</v>
      </c>
      <c r="J3503" s="322">
        <f t="shared" si="436"/>
        <v>0</v>
      </c>
      <c r="K3503" s="322">
        <f t="shared" si="436"/>
        <v>0</v>
      </c>
      <c r="L3503" s="322">
        <f t="shared" si="436"/>
        <v>0</v>
      </c>
      <c r="M3503" s="322">
        <f t="shared" si="436"/>
        <v>0</v>
      </c>
      <c r="N3503" s="322">
        <f t="shared" si="436"/>
        <v>0</v>
      </c>
      <c r="O3503" s="323">
        <f t="shared" si="436"/>
        <v>0</v>
      </c>
      <c r="P3503" s="324">
        <f t="shared" si="435"/>
        <v>0</v>
      </c>
      <c r="Q3503" s="294"/>
      <c r="R3503" s="490"/>
      <c r="S3503" s="490"/>
    </row>
    <row r="3504" spans="2:24" ht="6" customHeight="1">
      <c r="B3504" s="292"/>
      <c r="C3504" s="294"/>
      <c r="D3504" s="294"/>
      <c r="E3504" s="294"/>
      <c r="F3504" s="294"/>
      <c r="G3504" s="294"/>
      <c r="H3504" s="294"/>
      <c r="I3504" s="294"/>
      <c r="J3504" s="294"/>
      <c r="K3504" s="294"/>
      <c r="L3504" s="294"/>
      <c r="M3504" s="294"/>
      <c r="N3504" s="294"/>
      <c r="O3504" s="294"/>
      <c r="P3504" s="294"/>
      <c r="Q3504" s="294"/>
      <c r="R3504" s="325"/>
      <c r="S3504" s="325"/>
    </row>
    <row r="3505" spans="2:24" ht="18.75" customHeight="1">
      <c r="B3505" s="326"/>
      <c r="C3505" s="313" t="s">
        <v>217</v>
      </c>
      <c r="D3505" s="327"/>
      <c r="E3505" s="327"/>
      <c r="F3505" s="327"/>
      <c r="G3505" s="327"/>
      <c r="H3505" s="327"/>
      <c r="I3505" s="327"/>
      <c r="J3505" s="327"/>
      <c r="K3505" s="327"/>
      <c r="L3505" s="327"/>
      <c r="M3505" s="327"/>
      <c r="N3505" s="327"/>
      <c r="O3505" s="328"/>
      <c r="P3505" s="329">
        <f t="shared" ref="P3505:P3506" si="437">SUM(D3505:O3505)</f>
        <v>0</v>
      </c>
      <c r="Q3505" s="294"/>
      <c r="R3505" s="488"/>
      <c r="S3505" s="488"/>
    </row>
    <row r="3506" spans="2:24" ht="18.75" customHeight="1">
      <c r="B3506" s="326"/>
      <c r="C3506" s="313" t="s">
        <v>218</v>
      </c>
      <c r="D3506" s="327"/>
      <c r="E3506" s="327"/>
      <c r="F3506" s="327"/>
      <c r="G3506" s="327"/>
      <c r="H3506" s="327"/>
      <c r="I3506" s="327"/>
      <c r="J3506" s="327"/>
      <c r="K3506" s="327"/>
      <c r="L3506" s="327"/>
      <c r="M3506" s="327"/>
      <c r="N3506" s="330"/>
      <c r="O3506" s="331"/>
      <c r="P3506" s="332">
        <f t="shared" si="437"/>
        <v>0</v>
      </c>
      <c r="Q3506" s="294"/>
      <c r="R3506" s="489"/>
      <c r="S3506" s="489"/>
    </row>
    <row r="3507" spans="2:24" s="308" customFormat="1" ht="18.75" customHeight="1">
      <c r="B3507" s="301"/>
      <c r="C3507" s="333"/>
      <c r="D3507" s="334"/>
      <c r="E3507" s="334"/>
      <c r="F3507" s="334"/>
      <c r="G3507" s="334"/>
      <c r="H3507" s="334"/>
      <c r="I3507" s="334"/>
      <c r="J3507" s="334"/>
      <c r="K3507" s="334"/>
      <c r="L3507" s="334"/>
      <c r="M3507" s="334"/>
      <c r="N3507" s="491" t="s">
        <v>219</v>
      </c>
      <c r="O3507" s="491"/>
      <c r="P3507" s="335">
        <f>ROUND(IF(P3505*P3506=0,0,P3503/P3505*P3506),2)</f>
        <v>0</v>
      </c>
      <c r="Q3507" s="306"/>
      <c r="R3507" s="492"/>
      <c r="S3507" s="492"/>
      <c r="T3507" s="307"/>
    </row>
    <row r="3508" spans="2:24" ht="30" customHeight="1">
      <c r="C3508" s="294"/>
      <c r="D3508" s="294"/>
      <c r="E3508" s="294"/>
      <c r="F3508" s="294"/>
      <c r="G3508" s="294"/>
      <c r="H3508" s="294"/>
      <c r="I3508" s="294"/>
      <c r="J3508" s="294"/>
      <c r="K3508" s="294"/>
      <c r="L3508" s="294"/>
      <c r="M3508" s="294"/>
      <c r="N3508" s="294"/>
      <c r="O3508" s="294"/>
      <c r="P3508" s="294"/>
      <c r="Q3508" s="294"/>
      <c r="R3508" s="294"/>
      <c r="S3508" s="294"/>
    </row>
    <row r="3509" spans="2:24" ht="18.75" customHeight="1">
      <c r="B3509" s="292"/>
      <c r="C3509" s="293" t="s">
        <v>183</v>
      </c>
      <c r="D3509" s="495"/>
      <c r="E3509" s="495"/>
      <c r="F3509" s="495"/>
      <c r="G3509" s="495"/>
      <c r="H3509" s="495"/>
      <c r="I3509" s="495"/>
      <c r="J3509" s="294"/>
      <c r="K3509" s="294"/>
      <c r="L3509" s="295"/>
      <c r="M3509" s="294"/>
      <c r="N3509" s="294"/>
      <c r="O3509" s="294"/>
      <c r="P3509" s="296"/>
      <c r="Q3509" s="294"/>
      <c r="R3509" s="296"/>
      <c r="S3509" s="296"/>
    </row>
    <row r="3510" spans="2:24" ht="18.75" customHeight="1">
      <c r="B3510" s="292"/>
      <c r="C3510" s="297" t="s">
        <v>184</v>
      </c>
      <c r="D3510" s="488"/>
      <c r="E3510" s="488"/>
      <c r="F3510" s="488"/>
      <c r="G3510" s="488"/>
      <c r="H3510" s="488"/>
      <c r="I3510" s="488"/>
      <c r="J3510" s="294"/>
      <c r="K3510" s="291"/>
      <c r="L3510" s="291"/>
      <c r="M3510" s="291"/>
      <c r="N3510" s="291"/>
      <c r="O3510" s="291"/>
      <c r="P3510" s="291"/>
      <c r="Q3510" s="294"/>
      <c r="R3510" s="496" t="s">
        <v>185</v>
      </c>
      <c r="S3510" s="496"/>
    </row>
    <row r="3511" spans="2:24" ht="18.75" customHeight="1">
      <c r="B3511" s="292"/>
      <c r="C3511" s="297" t="s">
        <v>8</v>
      </c>
      <c r="D3511" s="488"/>
      <c r="E3511" s="488"/>
      <c r="F3511" s="488"/>
      <c r="G3511" s="488"/>
      <c r="H3511" s="488"/>
      <c r="I3511" s="488"/>
      <c r="J3511" s="294"/>
      <c r="K3511" s="291"/>
      <c r="L3511" s="291"/>
      <c r="M3511" s="291"/>
      <c r="N3511" s="291"/>
      <c r="O3511" s="291"/>
      <c r="P3511" s="291"/>
      <c r="Q3511" s="294"/>
      <c r="R3511" s="298" t="s">
        <v>189</v>
      </c>
      <c r="S3511" s="299"/>
    </row>
    <row r="3512" spans="2:24" ht="18.75" customHeight="1">
      <c r="B3512" s="292"/>
      <c r="C3512" s="300" t="s">
        <v>172</v>
      </c>
      <c r="D3512" s="488"/>
      <c r="E3512" s="488"/>
      <c r="F3512" s="488"/>
      <c r="G3512" s="488"/>
      <c r="H3512" s="488"/>
      <c r="I3512" s="488"/>
      <c r="J3512" s="294"/>
      <c r="K3512" s="291"/>
      <c r="L3512" s="291"/>
      <c r="M3512" s="291"/>
      <c r="N3512" s="291"/>
      <c r="O3512" s="291"/>
      <c r="P3512" s="291"/>
      <c r="Q3512" s="294"/>
      <c r="R3512" s="298" t="s">
        <v>191</v>
      </c>
      <c r="S3512" s="299"/>
    </row>
    <row r="3513" spans="2:24" ht="18.75" customHeight="1">
      <c r="B3513" s="292"/>
      <c r="C3513" s="300" t="s">
        <v>193</v>
      </c>
      <c r="D3513" s="493"/>
      <c r="E3513" s="493"/>
      <c r="F3513" s="493"/>
      <c r="G3513" s="493"/>
      <c r="H3513" s="493"/>
      <c r="I3513" s="493"/>
      <c r="J3513" s="294"/>
      <c r="K3513" s="294"/>
      <c r="L3513" s="295"/>
      <c r="M3513" s="294"/>
      <c r="N3513" s="294"/>
      <c r="O3513" s="294"/>
      <c r="P3513" s="296"/>
      <c r="Q3513" s="294"/>
      <c r="R3513" s="298" t="s">
        <v>221</v>
      </c>
      <c r="S3513" s="299"/>
    </row>
    <row r="3514" spans="2:24" ht="12" customHeight="1">
      <c r="B3514" s="292"/>
      <c r="C3514" s="294"/>
      <c r="D3514" s="294"/>
      <c r="E3514" s="294"/>
      <c r="F3514" s="294"/>
      <c r="G3514" s="294"/>
      <c r="H3514" s="294"/>
      <c r="I3514" s="294"/>
      <c r="J3514" s="294"/>
      <c r="K3514" s="294"/>
      <c r="L3514" s="294"/>
      <c r="M3514" s="294"/>
      <c r="N3514" s="294"/>
      <c r="O3514" s="294"/>
      <c r="P3514" s="294"/>
      <c r="Q3514" s="294"/>
      <c r="R3514" s="294"/>
      <c r="S3514" s="294"/>
    </row>
    <row r="3515" spans="2:24" s="308" customFormat="1" ht="18.75" customHeight="1">
      <c r="B3515" s="301"/>
      <c r="C3515" s="302" t="s">
        <v>187</v>
      </c>
      <c r="D3515" s="303"/>
      <c r="E3515" s="303"/>
      <c r="F3515" s="303"/>
      <c r="G3515" s="303"/>
      <c r="H3515" s="303"/>
      <c r="I3515" s="303"/>
      <c r="J3515" s="303"/>
      <c r="K3515" s="303"/>
      <c r="L3515" s="303"/>
      <c r="M3515" s="303"/>
      <c r="N3515" s="303"/>
      <c r="O3515" s="304"/>
      <c r="P3515" s="305" t="s">
        <v>188</v>
      </c>
      <c r="Q3515" s="306"/>
      <c r="R3515" s="494" t="s">
        <v>194</v>
      </c>
      <c r="S3515" s="494"/>
      <c r="T3515" s="307"/>
      <c r="V3515" s="288"/>
      <c r="W3515" s="288"/>
      <c r="X3515" s="288"/>
    </row>
    <row r="3516" spans="2:24" ht="6" customHeight="1">
      <c r="B3516" s="292"/>
      <c r="C3516" s="294"/>
      <c r="D3516" s="294"/>
      <c r="E3516" s="294"/>
      <c r="F3516" s="294"/>
      <c r="G3516" s="294"/>
      <c r="H3516" s="294"/>
      <c r="I3516" s="294"/>
      <c r="J3516" s="294"/>
      <c r="K3516" s="294"/>
      <c r="L3516" s="294"/>
      <c r="M3516" s="294"/>
      <c r="N3516" s="294"/>
      <c r="O3516" s="294"/>
      <c r="P3516" s="294"/>
      <c r="Q3516" s="294"/>
      <c r="R3516" s="294"/>
      <c r="S3516" s="294"/>
    </row>
    <row r="3517" spans="2:24" ht="18.75" customHeight="1">
      <c r="B3517" s="292"/>
      <c r="C3517" s="309" t="s">
        <v>222</v>
      </c>
      <c r="D3517" s="310"/>
      <c r="E3517" s="310"/>
      <c r="F3517" s="310"/>
      <c r="G3517" s="310"/>
      <c r="H3517" s="310"/>
      <c r="I3517" s="310"/>
      <c r="J3517" s="310"/>
      <c r="K3517" s="310"/>
      <c r="L3517" s="310"/>
      <c r="M3517" s="310"/>
      <c r="N3517" s="310"/>
      <c r="O3517" s="311"/>
      <c r="P3517" s="312">
        <f>SUM(D3517:O3517)</f>
        <v>0</v>
      </c>
      <c r="Q3517" s="294"/>
      <c r="R3517" s="488"/>
      <c r="S3517" s="488"/>
    </row>
    <row r="3518" spans="2:24" ht="18.75" customHeight="1">
      <c r="B3518" s="292"/>
      <c r="C3518" s="313" t="s">
        <v>196</v>
      </c>
      <c r="D3518" s="155"/>
      <c r="E3518" s="155"/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6"/>
      <c r="P3518" s="312">
        <f t="shared" ref="P3518:P3527" si="438">SUM(D3518:O3518)</f>
        <v>0</v>
      </c>
      <c r="Q3518" s="294"/>
      <c r="R3518" s="488"/>
      <c r="S3518" s="488"/>
    </row>
    <row r="3519" spans="2:24" ht="18.75" customHeight="1">
      <c r="B3519" s="292"/>
      <c r="C3519" s="314" t="s">
        <v>223</v>
      </c>
      <c r="D3519" s="310"/>
      <c r="E3519" s="310"/>
      <c r="F3519" s="310"/>
      <c r="G3519" s="310"/>
      <c r="H3519" s="310"/>
      <c r="I3519" s="310"/>
      <c r="J3519" s="310"/>
      <c r="K3519" s="310"/>
      <c r="L3519" s="310"/>
      <c r="M3519" s="310"/>
      <c r="N3519" s="310"/>
      <c r="O3519" s="311"/>
      <c r="P3519" s="312">
        <f t="shared" si="438"/>
        <v>0</v>
      </c>
      <c r="Q3519" s="294"/>
      <c r="R3519" s="488"/>
      <c r="S3519" s="488"/>
    </row>
    <row r="3520" spans="2:24" ht="18.75" customHeight="1">
      <c r="B3520" s="292"/>
      <c r="C3520" s="313" t="s">
        <v>206</v>
      </c>
      <c r="D3520" s="315"/>
      <c r="E3520" s="315"/>
      <c r="F3520" s="315"/>
      <c r="G3520" s="315"/>
      <c r="H3520" s="315"/>
      <c r="I3520" s="315"/>
      <c r="J3520" s="315"/>
      <c r="K3520" s="315"/>
      <c r="L3520" s="315"/>
      <c r="M3520" s="315"/>
      <c r="N3520" s="315"/>
      <c r="O3520" s="316"/>
      <c r="P3520" s="312">
        <f t="shared" si="438"/>
        <v>0</v>
      </c>
      <c r="Q3520" s="294"/>
      <c r="R3520" s="488"/>
      <c r="S3520" s="488"/>
    </row>
    <row r="3521" spans="2:20" ht="18.75" customHeight="1">
      <c r="B3521" s="292"/>
      <c r="C3521" s="313" t="s">
        <v>207</v>
      </c>
      <c r="D3521" s="315"/>
      <c r="E3521" s="315"/>
      <c r="F3521" s="315"/>
      <c r="G3521" s="315"/>
      <c r="H3521" s="315"/>
      <c r="I3521" s="315"/>
      <c r="J3521" s="315"/>
      <c r="K3521" s="315"/>
      <c r="L3521" s="315"/>
      <c r="M3521" s="315"/>
      <c r="N3521" s="315"/>
      <c r="O3521" s="316"/>
      <c r="P3521" s="312">
        <f t="shared" si="438"/>
        <v>0</v>
      </c>
      <c r="Q3521" s="294"/>
      <c r="R3521" s="488"/>
      <c r="S3521" s="488"/>
    </row>
    <row r="3522" spans="2:20" ht="18.75" customHeight="1">
      <c r="B3522" s="292"/>
      <c r="C3522" s="313" t="s">
        <v>209</v>
      </c>
      <c r="D3522" s="315"/>
      <c r="E3522" s="315"/>
      <c r="F3522" s="315"/>
      <c r="G3522" s="315"/>
      <c r="H3522" s="315"/>
      <c r="I3522" s="315"/>
      <c r="J3522" s="315"/>
      <c r="K3522" s="315"/>
      <c r="L3522" s="315"/>
      <c r="M3522" s="315"/>
      <c r="N3522" s="315"/>
      <c r="O3522" s="316"/>
      <c r="P3522" s="312">
        <f t="shared" si="438"/>
        <v>0</v>
      </c>
      <c r="Q3522" s="294"/>
      <c r="R3522" s="488"/>
      <c r="S3522" s="488"/>
    </row>
    <row r="3523" spans="2:20" ht="18.75" customHeight="1">
      <c r="B3523" s="292"/>
      <c r="C3523" s="313" t="s">
        <v>210</v>
      </c>
      <c r="D3523" s="315"/>
      <c r="E3523" s="315"/>
      <c r="F3523" s="315"/>
      <c r="G3523" s="315"/>
      <c r="H3523" s="315"/>
      <c r="I3523" s="315"/>
      <c r="J3523" s="315"/>
      <c r="K3523" s="315"/>
      <c r="L3523" s="315"/>
      <c r="M3523" s="315"/>
      <c r="N3523" s="315"/>
      <c r="O3523" s="316"/>
      <c r="P3523" s="312">
        <f t="shared" si="438"/>
        <v>0</v>
      </c>
      <c r="Q3523" s="294"/>
      <c r="R3523" s="488"/>
      <c r="S3523" s="488"/>
    </row>
    <row r="3524" spans="2:20" ht="18.75" customHeight="1">
      <c r="B3524" s="292"/>
      <c r="C3524" s="313" t="s">
        <v>211</v>
      </c>
      <c r="D3524" s="315"/>
      <c r="E3524" s="315"/>
      <c r="F3524" s="315"/>
      <c r="G3524" s="315"/>
      <c r="H3524" s="315"/>
      <c r="I3524" s="315"/>
      <c r="J3524" s="315"/>
      <c r="K3524" s="315"/>
      <c r="L3524" s="315"/>
      <c r="M3524" s="315"/>
      <c r="N3524" s="315"/>
      <c r="O3524" s="316"/>
      <c r="P3524" s="312">
        <f t="shared" si="438"/>
        <v>0</v>
      </c>
      <c r="Q3524" s="294"/>
      <c r="R3524" s="488"/>
      <c r="S3524" s="488"/>
    </row>
    <row r="3525" spans="2:20" ht="18.75" customHeight="1">
      <c r="B3525" s="292"/>
      <c r="C3525" s="313" t="s">
        <v>212</v>
      </c>
      <c r="D3525" s="315"/>
      <c r="E3525" s="315"/>
      <c r="F3525" s="315"/>
      <c r="G3525" s="315"/>
      <c r="H3525" s="315"/>
      <c r="I3525" s="315"/>
      <c r="J3525" s="315"/>
      <c r="K3525" s="315"/>
      <c r="L3525" s="315"/>
      <c r="M3525" s="315"/>
      <c r="N3525" s="315"/>
      <c r="O3525" s="316"/>
      <c r="P3525" s="312">
        <f t="shared" si="438"/>
        <v>0</v>
      </c>
      <c r="Q3525" s="294"/>
      <c r="R3525" s="488"/>
      <c r="S3525" s="488"/>
    </row>
    <row r="3526" spans="2:20" ht="18.75" customHeight="1">
      <c r="B3526" s="292"/>
      <c r="C3526" s="317" t="s">
        <v>224</v>
      </c>
      <c r="D3526" s="318"/>
      <c r="E3526" s="318"/>
      <c r="F3526" s="318"/>
      <c r="G3526" s="318"/>
      <c r="H3526" s="318"/>
      <c r="I3526" s="318"/>
      <c r="J3526" s="318"/>
      <c r="K3526" s="318"/>
      <c r="L3526" s="318"/>
      <c r="M3526" s="318"/>
      <c r="N3526" s="318"/>
      <c r="O3526" s="319"/>
      <c r="P3526" s="320">
        <f t="shared" si="438"/>
        <v>0</v>
      </c>
      <c r="Q3526" s="294"/>
      <c r="R3526" s="489"/>
      <c r="S3526" s="489"/>
    </row>
    <row r="3527" spans="2:20" ht="18.75" customHeight="1">
      <c r="B3527" s="292"/>
      <c r="C3527" s="321" t="s">
        <v>216</v>
      </c>
      <c r="D3527" s="322">
        <f>SUBTOTAL(9,D3517:D3526)</f>
        <v>0</v>
      </c>
      <c r="E3527" s="322">
        <f t="shared" ref="E3527:O3527" si="439">SUBTOTAL(9,E3517:E3526)</f>
        <v>0</v>
      </c>
      <c r="F3527" s="322">
        <f t="shared" si="439"/>
        <v>0</v>
      </c>
      <c r="G3527" s="322">
        <f t="shared" si="439"/>
        <v>0</v>
      </c>
      <c r="H3527" s="322">
        <f t="shared" si="439"/>
        <v>0</v>
      </c>
      <c r="I3527" s="322">
        <f t="shared" si="439"/>
        <v>0</v>
      </c>
      <c r="J3527" s="322">
        <f t="shared" si="439"/>
        <v>0</v>
      </c>
      <c r="K3527" s="322">
        <f t="shared" si="439"/>
        <v>0</v>
      </c>
      <c r="L3527" s="322">
        <f t="shared" si="439"/>
        <v>0</v>
      </c>
      <c r="M3527" s="322">
        <f t="shared" si="439"/>
        <v>0</v>
      </c>
      <c r="N3527" s="322">
        <f t="shared" si="439"/>
        <v>0</v>
      </c>
      <c r="O3527" s="323">
        <f t="shared" si="439"/>
        <v>0</v>
      </c>
      <c r="P3527" s="324">
        <f t="shared" si="438"/>
        <v>0</v>
      </c>
      <c r="Q3527" s="294"/>
      <c r="R3527" s="490"/>
      <c r="S3527" s="490"/>
    </row>
    <row r="3528" spans="2:20" ht="6" customHeight="1">
      <c r="B3528" s="292"/>
      <c r="C3528" s="294"/>
      <c r="D3528" s="294"/>
      <c r="E3528" s="294"/>
      <c r="F3528" s="294"/>
      <c r="G3528" s="294"/>
      <c r="H3528" s="294"/>
      <c r="I3528" s="294"/>
      <c r="J3528" s="294"/>
      <c r="K3528" s="294"/>
      <c r="L3528" s="294"/>
      <c r="M3528" s="294"/>
      <c r="N3528" s="294"/>
      <c r="O3528" s="294"/>
      <c r="P3528" s="294"/>
      <c r="Q3528" s="294"/>
      <c r="R3528" s="325"/>
      <c r="S3528" s="325"/>
    </row>
    <row r="3529" spans="2:20" ht="18.75" customHeight="1">
      <c r="B3529" s="326"/>
      <c r="C3529" s="313" t="s">
        <v>217</v>
      </c>
      <c r="D3529" s="327"/>
      <c r="E3529" s="327"/>
      <c r="F3529" s="327"/>
      <c r="G3529" s="327"/>
      <c r="H3529" s="327"/>
      <c r="I3529" s="327"/>
      <c r="J3529" s="327"/>
      <c r="K3529" s="327"/>
      <c r="L3529" s="327"/>
      <c r="M3529" s="327"/>
      <c r="N3529" s="327"/>
      <c r="O3529" s="328"/>
      <c r="P3529" s="329">
        <f t="shared" ref="P3529:P3530" si="440">SUM(D3529:O3529)</f>
        <v>0</v>
      </c>
      <c r="Q3529" s="294"/>
      <c r="R3529" s="488"/>
      <c r="S3529" s="488"/>
    </row>
    <row r="3530" spans="2:20" ht="18.75" customHeight="1">
      <c r="B3530" s="326"/>
      <c r="C3530" s="313" t="s">
        <v>218</v>
      </c>
      <c r="D3530" s="327"/>
      <c r="E3530" s="327"/>
      <c r="F3530" s="327"/>
      <c r="G3530" s="327"/>
      <c r="H3530" s="327"/>
      <c r="I3530" s="327"/>
      <c r="J3530" s="327"/>
      <c r="K3530" s="327"/>
      <c r="L3530" s="327"/>
      <c r="M3530" s="327"/>
      <c r="N3530" s="330"/>
      <c r="O3530" s="331"/>
      <c r="P3530" s="332">
        <f t="shared" si="440"/>
        <v>0</v>
      </c>
      <c r="Q3530" s="294"/>
      <c r="R3530" s="489"/>
      <c r="S3530" s="489"/>
    </row>
    <row r="3531" spans="2:20" s="308" customFormat="1" ht="18.75" customHeight="1">
      <c r="B3531" s="301"/>
      <c r="C3531" s="333"/>
      <c r="D3531" s="334"/>
      <c r="E3531" s="334"/>
      <c r="F3531" s="334"/>
      <c r="G3531" s="334"/>
      <c r="H3531" s="334"/>
      <c r="I3531" s="334"/>
      <c r="J3531" s="334"/>
      <c r="K3531" s="334"/>
      <c r="L3531" s="334"/>
      <c r="M3531" s="334"/>
      <c r="N3531" s="491" t="s">
        <v>219</v>
      </c>
      <c r="O3531" s="491"/>
      <c r="P3531" s="335">
        <f>ROUND(IF(P3529*P3530=0,0,P3527/P3529*P3530),2)</f>
        <v>0</v>
      </c>
      <c r="Q3531" s="306"/>
      <c r="R3531" s="492"/>
      <c r="S3531" s="492"/>
      <c r="T3531" s="307"/>
    </row>
    <row r="3532" spans="2:20" ht="30" customHeight="1">
      <c r="C3532" s="294"/>
      <c r="D3532" s="294"/>
      <c r="E3532" s="294"/>
      <c r="F3532" s="294"/>
      <c r="G3532" s="294"/>
      <c r="H3532" s="294"/>
      <c r="I3532" s="294"/>
      <c r="J3532" s="294"/>
      <c r="K3532" s="294"/>
      <c r="L3532" s="294"/>
      <c r="M3532" s="294"/>
      <c r="N3532" s="294"/>
      <c r="O3532" s="294"/>
      <c r="P3532" s="294"/>
      <c r="Q3532" s="294"/>
      <c r="R3532" s="294"/>
      <c r="S3532" s="294"/>
    </row>
    <row r="3533" spans="2:20" ht="18.75" customHeight="1">
      <c r="B3533" s="292"/>
      <c r="C3533" s="293" t="s">
        <v>183</v>
      </c>
      <c r="D3533" s="495"/>
      <c r="E3533" s="495"/>
      <c r="F3533" s="495"/>
      <c r="G3533" s="495"/>
      <c r="H3533" s="495"/>
      <c r="I3533" s="495"/>
      <c r="J3533" s="294"/>
      <c r="K3533" s="294"/>
      <c r="L3533" s="295"/>
      <c r="M3533" s="294"/>
      <c r="N3533" s="294"/>
      <c r="O3533" s="294"/>
      <c r="P3533" s="296"/>
      <c r="Q3533" s="294"/>
      <c r="R3533" s="296"/>
      <c r="S3533" s="296"/>
    </row>
    <row r="3534" spans="2:20" ht="18.75" customHeight="1">
      <c r="B3534" s="292"/>
      <c r="C3534" s="297" t="s">
        <v>184</v>
      </c>
      <c r="D3534" s="488"/>
      <c r="E3534" s="488"/>
      <c r="F3534" s="488"/>
      <c r="G3534" s="488"/>
      <c r="H3534" s="488"/>
      <c r="I3534" s="488"/>
      <c r="J3534" s="294"/>
      <c r="K3534" s="291"/>
      <c r="L3534" s="291"/>
      <c r="M3534" s="291"/>
      <c r="N3534" s="291"/>
      <c r="O3534" s="291"/>
      <c r="P3534" s="291"/>
      <c r="Q3534" s="294"/>
      <c r="R3534" s="496" t="s">
        <v>185</v>
      </c>
      <c r="S3534" s="496"/>
    </row>
    <row r="3535" spans="2:20" ht="18.75" customHeight="1">
      <c r="B3535" s="292"/>
      <c r="C3535" s="297" t="s">
        <v>8</v>
      </c>
      <c r="D3535" s="488"/>
      <c r="E3535" s="488"/>
      <c r="F3535" s="488"/>
      <c r="G3535" s="488"/>
      <c r="H3535" s="488"/>
      <c r="I3535" s="488"/>
      <c r="J3535" s="294"/>
      <c r="K3535" s="291"/>
      <c r="L3535" s="291"/>
      <c r="M3535" s="291"/>
      <c r="N3535" s="291"/>
      <c r="O3535" s="291"/>
      <c r="P3535" s="291"/>
      <c r="Q3535" s="294"/>
      <c r="R3535" s="298" t="s">
        <v>189</v>
      </c>
      <c r="S3535" s="299"/>
    </row>
    <row r="3536" spans="2:20" ht="18.75" customHeight="1">
      <c r="B3536" s="292"/>
      <c r="C3536" s="300" t="s">
        <v>172</v>
      </c>
      <c r="D3536" s="488"/>
      <c r="E3536" s="488"/>
      <c r="F3536" s="488"/>
      <c r="G3536" s="488"/>
      <c r="H3536" s="488"/>
      <c r="I3536" s="488"/>
      <c r="J3536" s="294"/>
      <c r="K3536" s="291"/>
      <c r="L3536" s="291"/>
      <c r="M3536" s="291"/>
      <c r="N3536" s="291"/>
      <c r="O3536" s="291"/>
      <c r="P3536" s="291"/>
      <c r="Q3536" s="294"/>
      <c r="R3536" s="298" t="s">
        <v>191</v>
      </c>
      <c r="S3536" s="299"/>
    </row>
    <row r="3537" spans="2:24" ht="18.75" customHeight="1">
      <c r="B3537" s="292"/>
      <c r="C3537" s="300" t="s">
        <v>193</v>
      </c>
      <c r="D3537" s="493"/>
      <c r="E3537" s="493"/>
      <c r="F3537" s="493"/>
      <c r="G3537" s="493"/>
      <c r="H3537" s="493"/>
      <c r="I3537" s="493"/>
      <c r="J3537" s="294"/>
      <c r="K3537" s="294"/>
      <c r="L3537" s="295"/>
      <c r="M3537" s="294"/>
      <c r="N3537" s="294"/>
      <c r="O3537" s="294"/>
      <c r="P3537" s="296"/>
      <c r="Q3537" s="294"/>
      <c r="R3537" s="298" t="s">
        <v>221</v>
      </c>
      <c r="S3537" s="299"/>
    </row>
    <row r="3538" spans="2:24" ht="12" customHeight="1">
      <c r="B3538" s="292"/>
      <c r="C3538" s="294"/>
      <c r="D3538" s="294"/>
      <c r="E3538" s="294"/>
      <c r="F3538" s="294"/>
      <c r="G3538" s="294"/>
      <c r="H3538" s="294"/>
      <c r="I3538" s="294"/>
      <c r="J3538" s="294"/>
      <c r="K3538" s="294"/>
      <c r="L3538" s="294"/>
      <c r="M3538" s="294"/>
      <c r="N3538" s="294"/>
      <c r="O3538" s="294"/>
      <c r="P3538" s="294"/>
      <c r="Q3538" s="294"/>
      <c r="R3538" s="294"/>
      <c r="S3538" s="294"/>
    </row>
    <row r="3539" spans="2:24" s="308" customFormat="1" ht="18.75" customHeight="1">
      <c r="B3539" s="301"/>
      <c r="C3539" s="302" t="s">
        <v>187</v>
      </c>
      <c r="D3539" s="303"/>
      <c r="E3539" s="303"/>
      <c r="F3539" s="303"/>
      <c r="G3539" s="303"/>
      <c r="H3539" s="303"/>
      <c r="I3539" s="303"/>
      <c r="J3539" s="303"/>
      <c r="K3539" s="303"/>
      <c r="L3539" s="303"/>
      <c r="M3539" s="303"/>
      <c r="N3539" s="303"/>
      <c r="O3539" s="304"/>
      <c r="P3539" s="305" t="s">
        <v>188</v>
      </c>
      <c r="Q3539" s="306"/>
      <c r="R3539" s="494" t="s">
        <v>194</v>
      </c>
      <c r="S3539" s="494"/>
      <c r="T3539" s="307"/>
      <c r="V3539" s="288"/>
      <c r="W3539" s="288"/>
      <c r="X3539" s="288"/>
    </row>
    <row r="3540" spans="2:24" ht="6" customHeight="1">
      <c r="B3540" s="292"/>
      <c r="C3540" s="294"/>
      <c r="D3540" s="294"/>
      <c r="E3540" s="294"/>
      <c r="F3540" s="294"/>
      <c r="G3540" s="294"/>
      <c r="H3540" s="294"/>
      <c r="I3540" s="294"/>
      <c r="J3540" s="294"/>
      <c r="K3540" s="294"/>
      <c r="L3540" s="294"/>
      <c r="M3540" s="294"/>
      <c r="N3540" s="294"/>
      <c r="O3540" s="294"/>
      <c r="P3540" s="294"/>
      <c r="Q3540" s="294"/>
      <c r="R3540" s="294"/>
      <c r="S3540" s="294"/>
    </row>
    <row r="3541" spans="2:24" ht="18.75" customHeight="1">
      <c r="B3541" s="292"/>
      <c r="C3541" s="309" t="s">
        <v>222</v>
      </c>
      <c r="D3541" s="310"/>
      <c r="E3541" s="310"/>
      <c r="F3541" s="310"/>
      <c r="G3541" s="310"/>
      <c r="H3541" s="310"/>
      <c r="I3541" s="310"/>
      <c r="J3541" s="310"/>
      <c r="K3541" s="310"/>
      <c r="L3541" s="310"/>
      <c r="M3541" s="310"/>
      <c r="N3541" s="310"/>
      <c r="O3541" s="311"/>
      <c r="P3541" s="312">
        <f>SUM(D3541:O3541)</f>
        <v>0</v>
      </c>
      <c r="Q3541" s="294"/>
      <c r="R3541" s="488"/>
      <c r="S3541" s="488"/>
    </row>
    <row r="3542" spans="2:24" ht="18.75" customHeight="1">
      <c r="B3542" s="292"/>
      <c r="C3542" s="313" t="s">
        <v>196</v>
      </c>
      <c r="D3542" s="155"/>
      <c r="E3542" s="155"/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6"/>
      <c r="P3542" s="312">
        <f t="shared" ref="P3542:P3551" si="441">SUM(D3542:O3542)</f>
        <v>0</v>
      </c>
      <c r="Q3542" s="294"/>
      <c r="R3542" s="488"/>
      <c r="S3542" s="488"/>
    </row>
    <row r="3543" spans="2:24" ht="18.75" customHeight="1">
      <c r="B3543" s="292"/>
      <c r="C3543" s="314" t="s">
        <v>223</v>
      </c>
      <c r="D3543" s="310"/>
      <c r="E3543" s="310"/>
      <c r="F3543" s="310"/>
      <c r="G3543" s="310"/>
      <c r="H3543" s="310"/>
      <c r="I3543" s="310"/>
      <c r="J3543" s="310"/>
      <c r="K3543" s="310"/>
      <c r="L3543" s="310"/>
      <c r="M3543" s="310"/>
      <c r="N3543" s="310"/>
      <c r="O3543" s="311"/>
      <c r="P3543" s="312">
        <f t="shared" si="441"/>
        <v>0</v>
      </c>
      <c r="Q3543" s="294"/>
      <c r="R3543" s="488"/>
      <c r="S3543" s="488"/>
    </row>
    <row r="3544" spans="2:24" ht="18.75" customHeight="1">
      <c r="B3544" s="292"/>
      <c r="C3544" s="313" t="s">
        <v>206</v>
      </c>
      <c r="D3544" s="315"/>
      <c r="E3544" s="315"/>
      <c r="F3544" s="315"/>
      <c r="G3544" s="315"/>
      <c r="H3544" s="315"/>
      <c r="I3544" s="315"/>
      <c r="J3544" s="315"/>
      <c r="K3544" s="315"/>
      <c r="L3544" s="315"/>
      <c r="M3544" s="315"/>
      <c r="N3544" s="315"/>
      <c r="O3544" s="316"/>
      <c r="P3544" s="312">
        <f t="shared" si="441"/>
        <v>0</v>
      </c>
      <c r="Q3544" s="294"/>
      <c r="R3544" s="488"/>
      <c r="S3544" s="488"/>
    </row>
    <row r="3545" spans="2:24" ht="18.75" customHeight="1">
      <c r="B3545" s="292"/>
      <c r="C3545" s="313" t="s">
        <v>207</v>
      </c>
      <c r="D3545" s="315"/>
      <c r="E3545" s="315"/>
      <c r="F3545" s="315"/>
      <c r="G3545" s="315"/>
      <c r="H3545" s="315"/>
      <c r="I3545" s="315"/>
      <c r="J3545" s="315"/>
      <c r="K3545" s="315"/>
      <c r="L3545" s="315"/>
      <c r="M3545" s="315"/>
      <c r="N3545" s="315"/>
      <c r="O3545" s="316"/>
      <c r="P3545" s="312">
        <f t="shared" si="441"/>
        <v>0</v>
      </c>
      <c r="Q3545" s="294"/>
      <c r="R3545" s="488"/>
      <c r="S3545" s="488"/>
    </row>
    <row r="3546" spans="2:24" ht="18.75" customHeight="1">
      <c r="B3546" s="292"/>
      <c r="C3546" s="313" t="s">
        <v>209</v>
      </c>
      <c r="D3546" s="315"/>
      <c r="E3546" s="315"/>
      <c r="F3546" s="315"/>
      <c r="G3546" s="315"/>
      <c r="H3546" s="315"/>
      <c r="I3546" s="315"/>
      <c r="J3546" s="315"/>
      <c r="K3546" s="315"/>
      <c r="L3546" s="315"/>
      <c r="M3546" s="315"/>
      <c r="N3546" s="315"/>
      <c r="O3546" s="316"/>
      <c r="P3546" s="312">
        <f t="shared" si="441"/>
        <v>0</v>
      </c>
      <c r="Q3546" s="294"/>
      <c r="R3546" s="488"/>
      <c r="S3546" s="488"/>
    </row>
    <row r="3547" spans="2:24" ht="18.75" customHeight="1">
      <c r="B3547" s="292"/>
      <c r="C3547" s="313" t="s">
        <v>210</v>
      </c>
      <c r="D3547" s="315"/>
      <c r="E3547" s="315"/>
      <c r="F3547" s="315"/>
      <c r="G3547" s="315"/>
      <c r="H3547" s="315"/>
      <c r="I3547" s="315"/>
      <c r="J3547" s="315"/>
      <c r="K3547" s="315"/>
      <c r="L3547" s="315"/>
      <c r="M3547" s="315"/>
      <c r="N3547" s="315"/>
      <c r="O3547" s="316"/>
      <c r="P3547" s="312">
        <f t="shared" si="441"/>
        <v>0</v>
      </c>
      <c r="Q3547" s="294"/>
      <c r="R3547" s="488"/>
      <c r="S3547" s="488"/>
    </row>
    <row r="3548" spans="2:24" ht="18.75" customHeight="1">
      <c r="B3548" s="292"/>
      <c r="C3548" s="313" t="s">
        <v>211</v>
      </c>
      <c r="D3548" s="315"/>
      <c r="E3548" s="315"/>
      <c r="F3548" s="315"/>
      <c r="G3548" s="315"/>
      <c r="H3548" s="315"/>
      <c r="I3548" s="315"/>
      <c r="J3548" s="315"/>
      <c r="K3548" s="315"/>
      <c r="L3548" s="315"/>
      <c r="M3548" s="315"/>
      <c r="N3548" s="315"/>
      <c r="O3548" s="316"/>
      <c r="P3548" s="312">
        <f t="shared" si="441"/>
        <v>0</v>
      </c>
      <c r="Q3548" s="294"/>
      <c r="R3548" s="488"/>
      <c r="S3548" s="488"/>
    </row>
    <row r="3549" spans="2:24" ht="18.75" customHeight="1">
      <c r="B3549" s="292"/>
      <c r="C3549" s="313" t="s">
        <v>212</v>
      </c>
      <c r="D3549" s="315"/>
      <c r="E3549" s="315"/>
      <c r="F3549" s="315"/>
      <c r="G3549" s="315"/>
      <c r="H3549" s="315"/>
      <c r="I3549" s="315"/>
      <c r="J3549" s="315"/>
      <c r="K3549" s="315"/>
      <c r="L3549" s="315"/>
      <c r="M3549" s="315"/>
      <c r="N3549" s="315"/>
      <c r="O3549" s="316"/>
      <c r="P3549" s="312">
        <f t="shared" si="441"/>
        <v>0</v>
      </c>
      <c r="Q3549" s="294"/>
      <c r="R3549" s="488"/>
      <c r="S3549" s="488"/>
    </row>
    <row r="3550" spans="2:24" ht="18.75" customHeight="1">
      <c r="B3550" s="292"/>
      <c r="C3550" s="317" t="s">
        <v>224</v>
      </c>
      <c r="D3550" s="318"/>
      <c r="E3550" s="318"/>
      <c r="F3550" s="318"/>
      <c r="G3550" s="318"/>
      <c r="H3550" s="318"/>
      <c r="I3550" s="318"/>
      <c r="J3550" s="318"/>
      <c r="K3550" s="318"/>
      <c r="L3550" s="318"/>
      <c r="M3550" s="318"/>
      <c r="N3550" s="318"/>
      <c r="O3550" s="319"/>
      <c r="P3550" s="320">
        <f t="shared" si="441"/>
        <v>0</v>
      </c>
      <c r="Q3550" s="294"/>
      <c r="R3550" s="489"/>
      <c r="S3550" s="489"/>
    </row>
    <row r="3551" spans="2:24" ht="18.75" customHeight="1">
      <c r="B3551" s="292"/>
      <c r="C3551" s="321" t="s">
        <v>216</v>
      </c>
      <c r="D3551" s="322">
        <f>SUBTOTAL(9,D3541:D3550)</f>
        <v>0</v>
      </c>
      <c r="E3551" s="322">
        <f t="shared" ref="E3551:O3551" si="442">SUBTOTAL(9,E3541:E3550)</f>
        <v>0</v>
      </c>
      <c r="F3551" s="322">
        <f t="shared" si="442"/>
        <v>0</v>
      </c>
      <c r="G3551" s="322">
        <f t="shared" si="442"/>
        <v>0</v>
      </c>
      <c r="H3551" s="322">
        <f t="shared" si="442"/>
        <v>0</v>
      </c>
      <c r="I3551" s="322">
        <f t="shared" si="442"/>
        <v>0</v>
      </c>
      <c r="J3551" s="322">
        <f t="shared" si="442"/>
        <v>0</v>
      </c>
      <c r="K3551" s="322">
        <f t="shared" si="442"/>
        <v>0</v>
      </c>
      <c r="L3551" s="322">
        <f t="shared" si="442"/>
        <v>0</v>
      </c>
      <c r="M3551" s="322">
        <f t="shared" si="442"/>
        <v>0</v>
      </c>
      <c r="N3551" s="322">
        <f t="shared" si="442"/>
        <v>0</v>
      </c>
      <c r="O3551" s="323">
        <f t="shared" si="442"/>
        <v>0</v>
      </c>
      <c r="P3551" s="324">
        <f t="shared" si="441"/>
        <v>0</v>
      </c>
      <c r="Q3551" s="294"/>
      <c r="R3551" s="490"/>
      <c r="S3551" s="490"/>
    </row>
    <row r="3552" spans="2:24" ht="6" customHeight="1">
      <c r="B3552" s="292"/>
      <c r="C3552" s="294"/>
      <c r="D3552" s="294"/>
      <c r="E3552" s="294"/>
      <c r="F3552" s="294"/>
      <c r="G3552" s="294"/>
      <c r="H3552" s="294"/>
      <c r="I3552" s="294"/>
      <c r="J3552" s="294"/>
      <c r="K3552" s="294"/>
      <c r="L3552" s="294"/>
      <c r="M3552" s="294"/>
      <c r="N3552" s="294"/>
      <c r="O3552" s="294"/>
      <c r="P3552" s="294"/>
      <c r="Q3552" s="294"/>
      <c r="R3552" s="325"/>
      <c r="S3552" s="325"/>
    </row>
    <row r="3553" spans="2:24" ht="18.75" customHeight="1">
      <c r="B3553" s="326"/>
      <c r="C3553" s="313" t="s">
        <v>217</v>
      </c>
      <c r="D3553" s="327"/>
      <c r="E3553" s="327"/>
      <c r="F3553" s="327"/>
      <c r="G3553" s="327"/>
      <c r="H3553" s="327"/>
      <c r="I3553" s="327"/>
      <c r="J3553" s="327"/>
      <c r="K3553" s="327"/>
      <c r="L3553" s="327"/>
      <c r="M3553" s="327"/>
      <c r="N3553" s="327"/>
      <c r="O3553" s="328"/>
      <c r="P3553" s="329">
        <f t="shared" ref="P3553:P3554" si="443">SUM(D3553:O3553)</f>
        <v>0</v>
      </c>
      <c r="Q3553" s="294"/>
      <c r="R3553" s="488"/>
      <c r="S3553" s="488"/>
    </row>
    <row r="3554" spans="2:24" ht="18.75" customHeight="1">
      <c r="B3554" s="326"/>
      <c r="C3554" s="313" t="s">
        <v>218</v>
      </c>
      <c r="D3554" s="327"/>
      <c r="E3554" s="327"/>
      <c r="F3554" s="327"/>
      <c r="G3554" s="327"/>
      <c r="H3554" s="327"/>
      <c r="I3554" s="327"/>
      <c r="J3554" s="327"/>
      <c r="K3554" s="327"/>
      <c r="L3554" s="327"/>
      <c r="M3554" s="327"/>
      <c r="N3554" s="330"/>
      <c r="O3554" s="331"/>
      <c r="P3554" s="332">
        <f t="shared" si="443"/>
        <v>0</v>
      </c>
      <c r="Q3554" s="294"/>
      <c r="R3554" s="489"/>
      <c r="S3554" s="489"/>
    </row>
    <row r="3555" spans="2:24" s="308" customFormat="1" ht="18.75" customHeight="1">
      <c r="B3555" s="301"/>
      <c r="C3555" s="333"/>
      <c r="D3555" s="334"/>
      <c r="E3555" s="334"/>
      <c r="F3555" s="334"/>
      <c r="G3555" s="334"/>
      <c r="H3555" s="334"/>
      <c r="I3555" s="334"/>
      <c r="J3555" s="334"/>
      <c r="K3555" s="334"/>
      <c r="L3555" s="334"/>
      <c r="M3555" s="334"/>
      <c r="N3555" s="491" t="s">
        <v>219</v>
      </c>
      <c r="O3555" s="491"/>
      <c r="P3555" s="335">
        <f>ROUND(IF(P3553*P3554=0,0,P3551/P3553*P3554),2)</f>
        <v>0</v>
      </c>
      <c r="Q3555" s="306"/>
      <c r="R3555" s="492"/>
      <c r="S3555" s="492"/>
      <c r="T3555" s="307"/>
    </row>
    <row r="3556" spans="2:24" ht="30" customHeight="1">
      <c r="C3556" s="294"/>
      <c r="D3556" s="294"/>
      <c r="E3556" s="294"/>
      <c r="F3556" s="294"/>
      <c r="G3556" s="294"/>
      <c r="H3556" s="294"/>
      <c r="I3556" s="294"/>
      <c r="J3556" s="294"/>
      <c r="K3556" s="294"/>
      <c r="L3556" s="294"/>
      <c r="M3556" s="294"/>
      <c r="N3556" s="294"/>
      <c r="O3556" s="294"/>
      <c r="P3556" s="294"/>
      <c r="Q3556" s="294"/>
      <c r="R3556" s="294"/>
      <c r="S3556" s="294"/>
    </row>
    <row r="3557" spans="2:24" ht="18.75" customHeight="1">
      <c r="B3557" s="292"/>
      <c r="C3557" s="293" t="s">
        <v>183</v>
      </c>
      <c r="D3557" s="495"/>
      <c r="E3557" s="495"/>
      <c r="F3557" s="495"/>
      <c r="G3557" s="495"/>
      <c r="H3557" s="495"/>
      <c r="I3557" s="495"/>
      <c r="J3557" s="294"/>
      <c r="K3557" s="294"/>
      <c r="L3557" s="295"/>
      <c r="M3557" s="294"/>
      <c r="N3557" s="294"/>
      <c r="O3557" s="294"/>
      <c r="P3557" s="296"/>
      <c r="Q3557" s="294"/>
      <c r="R3557" s="296"/>
      <c r="S3557" s="296"/>
    </row>
    <row r="3558" spans="2:24" ht="18.75" customHeight="1">
      <c r="B3558" s="292"/>
      <c r="C3558" s="297" t="s">
        <v>184</v>
      </c>
      <c r="D3558" s="488"/>
      <c r="E3558" s="488"/>
      <c r="F3558" s="488"/>
      <c r="G3558" s="488"/>
      <c r="H3558" s="488"/>
      <c r="I3558" s="488"/>
      <c r="J3558" s="294"/>
      <c r="K3558" s="291"/>
      <c r="L3558" s="291"/>
      <c r="M3558" s="291"/>
      <c r="N3558" s="291"/>
      <c r="O3558" s="291"/>
      <c r="P3558" s="291"/>
      <c r="Q3558" s="294"/>
      <c r="R3558" s="496" t="s">
        <v>185</v>
      </c>
      <c r="S3558" s="496"/>
    </row>
    <row r="3559" spans="2:24" ht="18.75" customHeight="1">
      <c r="B3559" s="292"/>
      <c r="C3559" s="297" t="s">
        <v>8</v>
      </c>
      <c r="D3559" s="488"/>
      <c r="E3559" s="488"/>
      <c r="F3559" s="488"/>
      <c r="G3559" s="488"/>
      <c r="H3559" s="488"/>
      <c r="I3559" s="488"/>
      <c r="J3559" s="294"/>
      <c r="K3559" s="291"/>
      <c r="L3559" s="291"/>
      <c r="M3559" s="291"/>
      <c r="N3559" s="291"/>
      <c r="O3559" s="291"/>
      <c r="P3559" s="291"/>
      <c r="Q3559" s="294"/>
      <c r="R3559" s="298" t="s">
        <v>189</v>
      </c>
      <c r="S3559" s="299"/>
    </row>
    <row r="3560" spans="2:24" ht="18.75" customHeight="1">
      <c r="B3560" s="292"/>
      <c r="C3560" s="300" t="s">
        <v>172</v>
      </c>
      <c r="D3560" s="488"/>
      <c r="E3560" s="488"/>
      <c r="F3560" s="488"/>
      <c r="G3560" s="488"/>
      <c r="H3560" s="488"/>
      <c r="I3560" s="488"/>
      <c r="J3560" s="294"/>
      <c r="K3560" s="291"/>
      <c r="L3560" s="291"/>
      <c r="M3560" s="291"/>
      <c r="N3560" s="291"/>
      <c r="O3560" s="291"/>
      <c r="P3560" s="291"/>
      <c r="Q3560" s="294"/>
      <c r="R3560" s="298" t="s">
        <v>191</v>
      </c>
      <c r="S3560" s="299"/>
    </row>
    <row r="3561" spans="2:24" ht="18.75" customHeight="1">
      <c r="B3561" s="292"/>
      <c r="C3561" s="300" t="s">
        <v>193</v>
      </c>
      <c r="D3561" s="493"/>
      <c r="E3561" s="493"/>
      <c r="F3561" s="493"/>
      <c r="G3561" s="493"/>
      <c r="H3561" s="493"/>
      <c r="I3561" s="493"/>
      <c r="J3561" s="294"/>
      <c r="K3561" s="294"/>
      <c r="L3561" s="295"/>
      <c r="M3561" s="294"/>
      <c r="N3561" s="294"/>
      <c r="O3561" s="294"/>
      <c r="P3561" s="296"/>
      <c r="Q3561" s="294"/>
      <c r="R3561" s="298" t="s">
        <v>221</v>
      </c>
      <c r="S3561" s="299"/>
    </row>
    <row r="3562" spans="2:24" ht="12" customHeight="1">
      <c r="B3562" s="292"/>
      <c r="C3562" s="294"/>
      <c r="D3562" s="294"/>
      <c r="E3562" s="294"/>
      <c r="F3562" s="294"/>
      <c r="G3562" s="294"/>
      <c r="H3562" s="294"/>
      <c r="I3562" s="294"/>
      <c r="J3562" s="294"/>
      <c r="K3562" s="294"/>
      <c r="L3562" s="294"/>
      <c r="M3562" s="294"/>
      <c r="N3562" s="294"/>
      <c r="O3562" s="294"/>
      <c r="P3562" s="294"/>
      <c r="Q3562" s="294"/>
      <c r="R3562" s="294"/>
      <c r="S3562" s="294"/>
    </row>
    <row r="3563" spans="2:24" s="308" customFormat="1" ht="18.75" customHeight="1">
      <c r="B3563" s="301"/>
      <c r="C3563" s="302" t="s">
        <v>187</v>
      </c>
      <c r="D3563" s="303"/>
      <c r="E3563" s="303"/>
      <c r="F3563" s="303"/>
      <c r="G3563" s="303"/>
      <c r="H3563" s="303"/>
      <c r="I3563" s="303"/>
      <c r="J3563" s="303"/>
      <c r="K3563" s="303"/>
      <c r="L3563" s="303"/>
      <c r="M3563" s="303"/>
      <c r="N3563" s="303"/>
      <c r="O3563" s="304"/>
      <c r="P3563" s="305" t="s">
        <v>188</v>
      </c>
      <c r="Q3563" s="306"/>
      <c r="R3563" s="494" t="s">
        <v>194</v>
      </c>
      <c r="S3563" s="494"/>
      <c r="T3563" s="307"/>
      <c r="V3563" s="288"/>
      <c r="W3563" s="288"/>
      <c r="X3563" s="288"/>
    </row>
    <row r="3564" spans="2:24" ht="6" customHeight="1">
      <c r="B3564" s="292"/>
      <c r="C3564" s="294"/>
      <c r="D3564" s="294"/>
      <c r="E3564" s="294"/>
      <c r="F3564" s="294"/>
      <c r="G3564" s="294"/>
      <c r="H3564" s="294"/>
      <c r="I3564" s="294"/>
      <c r="J3564" s="294"/>
      <c r="K3564" s="294"/>
      <c r="L3564" s="294"/>
      <c r="M3564" s="294"/>
      <c r="N3564" s="294"/>
      <c r="O3564" s="294"/>
      <c r="P3564" s="294"/>
      <c r="Q3564" s="294"/>
      <c r="R3564" s="294"/>
      <c r="S3564" s="294"/>
    </row>
    <row r="3565" spans="2:24" ht="18.75" customHeight="1">
      <c r="B3565" s="292"/>
      <c r="C3565" s="309" t="s">
        <v>222</v>
      </c>
      <c r="D3565" s="310"/>
      <c r="E3565" s="310"/>
      <c r="F3565" s="310"/>
      <c r="G3565" s="310"/>
      <c r="H3565" s="310"/>
      <c r="I3565" s="310"/>
      <c r="J3565" s="310"/>
      <c r="K3565" s="310"/>
      <c r="L3565" s="310"/>
      <c r="M3565" s="310"/>
      <c r="N3565" s="310"/>
      <c r="O3565" s="311"/>
      <c r="P3565" s="312">
        <f>SUM(D3565:O3565)</f>
        <v>0</v>
      </c>
      <c r="Q3565" s="294"/>
      <c r="R3565" s="488"/>
      <c r="S3565" s="488"/>
    </row>
    <row r="3566" spans="2:24" ht="18.75" customHeight="1">
      <c r="B3566" s="292"/>
      <c r="C3566" s="313" t="s">
        <v>196</v>
      </c>
      <c r="D3566" s="155"/>
      <c r="E3566" s="155"/>
      <c r="F3566" s="155"/>
      <c r="G3566" s="155"/>
      <c r="H3566" s="155"/>
      <c r="I3566" s="155"/>
      <c r="J3566" s="155"/>
      <c r="K3566" s="155"/>
      <c r="L3566" s="155"/>
      <c r="M3566" s="155"/>
      <c r="N3566" s="155"/>
      <c r="O3566" s="156"/>
      <c r="P3566" s="312">
        <f t="shared" ref="P3566:P3575" si="444">SUM(D3566:O3566)</f>
        <v>0</v>
      </c>
      <c r="Q3566" s="294"/>
      <c r="R3566" s="488"/>
      <c r="S3566" s="488"/>
    </row>
    <row r="3567" spans="2:24" ht="18.75" customHeight="1">
      <c r="B3567" s="292"/>
      <c r="C3567" s="314" t="s">
        <v>223</v>
      </c>
      <c r="D3567" s="310"/>
      <c r="E3567" s="310"/>
      <c r="F3567" s="310"/>
      <c r="G3567" s="310"/>
      <c r="H3567" s="310"/>
      <c r="I3567" s="310"/>
      <c r="J3567" s="310"/>
      <c r="K3567" s="310"/>
      <c r="L3567" s="310"/>
      <c r="M3567" s="310"/>
      <c r="N3567" s="310"/>
      <c r="O3567" s="311"/>
      <c r="P3567" s="312">
        <f t="shared" si="444"/>
        <v>0</v>
      </c>
      <c r="Q3567" s="294"/>
      <c r="R3567" s="488"/>
      <c r="S3567" s="488"/>
    </row>
    <row r="3568" spans="2:24" ht="18.75" customHeight="1">
      <c r="B3568" s="292"/>
      <c r="C3568" s="313" t="s">
        <v>206</v>
      </c>
      <c r="D3568" s="315"/>
      <c r="E3568" s="315"/>
      <c r="F3568" s="315"/>
      <c r="G3568" s="315"/>
      <c r="H3568" s="315"/>
      <c r="I3568" s="315"/>
      <c r="J3568" s="315"/>
      <c r="K3568" s="315"/>
      <c r="L3568" s="315"/>
      <c r="M3568" s="315"/>
      <c r="N3568" s="315"/>
      <c r="O3568" s="316"/>
      <c r="P3568" s="312">
        <f t="shared" si="444"/>
        <v>0</v>
      </c>
      <c r="Q3568" s="294"/>
      <c r="R3568" s="488"/>
      <c r="S3568" s="488"/>
    </row>
    <row r="3569" spans="2:20" ht="18.75" customHeight="1">
      <c r="B3569" s="292"/>
      <c r="C3569" s="313" t="s">
        <v>207</v>
      </c>
      <c r="D3569" s="315"/>
      <c r="E3569" s="315"/>
      <c r="F3569" s="315"/>
      <c r="G3569" s="315"/>
      <c r="H3569" s="315"/>
      <c r="I3569" s="315"/>
      <c r="J3569" s="315"/>
      <c r="K3569" s="315"/>
      <c r="L3569" s="315"/>
      <c r="M3569" s="315"/>
      <c r="N3569" s="315"/>
      <c r="O3569" s="316"/>
      <c r="P3569" s="312">
        <f t="shared" si="444"/>
        <v>0</v>
      </c>
      <c r="Q3569" s="294"/>
      <c r="R3569" s="488"/>
      <c r="S3569" s="488"/>
    </row>
    <row r="3570" spans="2:20" ht="18.75" customHeight="1">
      <c r="B3570" s="292"/>
      <c r="C3570" s="313" t="s">
        <v>209</v>
      </c>
      <c r="D3570" s="315"/>
      <c r="E3570" s="315"/>
      <c r="F3570" s="315"/>
      <c r="G3570" s="315"/>
      <c r="H3570" s="315"/>
      <c r="I3570" s="315"/>
      <c r="J3570" s="315"/>
      <c r="K3570" s="315"/>
      <c r="L3570" s="315"/>
      <c r="M3570" s="315"/>
      <c r="N3570" s="315"/>
      <c r="O3570" s="316"/>
      <c r="P3570" s="312">
        <f t="shared" si="444"/>
        <v>0</v>
      </c>
      <c r="Q3570" s="294"/>
      <c r="R3570" s="488"/>
      <c r="S3570" s="488"/>
    </row>
    <row r="3571" spans="2:20" ht="18.75" customHeight="1">
      <c r="B3571" s="292"/>
      <c r="C3571" s="313" t="s">
        <v>210</v>
      </c>
      <c r="D3571" s="315"/>
      <c r="E3571" s="315"/>
      <c r="F3571" s="315"/>
      <c r="G3571" s="315"/>
      <c r="H3571" s="315"/>
      <c r="I3571" s="315"/>
      <c r="J3571" s="315"/>
      <c r="K3571" s="315"/>
      <c r="L3571" s="315"/>
      <c r="M3571" s="315"/>
      <c r="N3571" s="315"/>
      <c r="O3571" s="316"/>
      <c r="P3571" s="312">
        <f t="shared" si="444"/>
        <v>0</v>
      </c>
      <c r="Q3571" s="294"/>
      <c r="R3571" s="488"/>
      <c r="S3571" s="488"/>
    </row>
    <row r="3572" spans="2:20" ht="18.75" customHeight="1">
      <c r="B3572" s="292"/>
      <c r="C3572" s="313" t="s">
        <v>211</v>
      </c>
      <c r="D3572" s="315"/>
      <c r="E3572" s="315"/>
      <c r="F3572" s="315"/>
      <c r="G3572" s="315"/>
      <c r="H3572" s="315"/>
      <c r="I3572" s="315"/>
      <c r="J3572" s="315"/>
      <c r="K3572" s="315"/>
      <c r="L3572" s="315"/>
      <c r="M3572" s="315"/>
      <c r="N3572" s="315"/>
      <c r="O3572" s="316"/>
      <c r="P3572" s="312">
        <f t="shared" si="444"/>
        <v>0</v>
      </c>
      <c r="Q3572" s="294"/>
      <c r="R3572" s="488"/>
      <c r="S3572" s="488"/>
    </row>
    <row r="3573" spans="2:20" ht="18.75" customHeight="1">
      <c r="B3573" s="292"/>
      <c r="C3573" s="313" t="s">
        <v>212</v>
      </c>
      <c r="D3573" s="315"/>
      <c r="E3573" s="315"/>
      <c r="F3573" s="315"/>
      <c r="G3573" s="315"/>
      <c r="H3573" s="315"/>
      <c r="I3573" s="315"/>
      <c r="J3573" s="315"/>
      <c r="K3573" s="315"/>
      <c r="L3573" s="315"/>
      <c r="M3573" s="315"/>
      <c r="N3573" s="315"/>
      <c r="O3573" s="316"/>
      <c r="P3573" s="312">
        <f t="shared" si="444"/>
        <v>0</v>
      </c>
      <c r="Q3573" s="294"/>
      <c r="R3573" s="488"/>
      <c r="S3573" s="488"/>
    </row>
    <row r="3574" spans="2:20" ht="18.75" customHeight="1">
      <c r="B3574" s="292"/>
      <c r="C3574" s="317" t="s">
        <v>224</v>
      </c>
      <c r="D3574" s="318"/>
      <c r="E3574" s="318"/>
      <c r="F3574" s="318"/>
      <c r="G3574" s="318"/>
      <c r="H3574" s="318"/>
      <c r="I3574" s="318"/>
      <c r="J3574" s="318"/>
      <c r="K3574" s="318"/>
      <c r="L3574" s="318"/>
      <c r="M3574" s="318"/>
      <c r="N3574" s="318"/>
      <c r="O3574" s="319"/>
      <c r="P3574" s="320">
        <f t="shared" si="444"/>
        <v>0</v>
      </c>
      <c r="Q3574" s="294"/>
      <c r="R3574" s="489"/>
      <c r="S3574" s="489"/>
    </row>
    <row r="3575" spans="2:20" ht="18.75" customHeight="1">
      <c r="B3575" s="292"/>
      <c r="C3575" s="321" t="s">
        <v>216</v>
      </c>
      <c r="D3575" s="322">
        <f>SUBTOTAL(9,D3565:D3574)</f>
        <v>0</v>
      </c>
      <c r="E3575" s="322">
        <f t="shared" ref="E3575:O3575" si="445">SUBTOTAL(9,E3565:E3574)</f>
        <v>0</v>
      </c>
      <c r="F3575" s="322">
        <f t="shared" si="445"/>
        <v>0</v>
      </c>
      <c r="G3575" s="322">
        <f t="shared" si="445"/>
        <v>0</v>
      </c>
      <c r="H3575" s="322">
        <f t="shared" si="445"/>
        <v>0</v>
      </c>
      <c r="I3575" s="322">
        <f t="shared" si="445"/>
        <v>0</v>
      </c>
      <c r="J3575" s="322">
        <f t="shared" si="445"/>
        <v>0</v>
      </c>
      <c r="K3575" s="322">
        <f t="shared" si="445"/>
        <v>0</v>
      </c>
      <c r="L3575" s="322">
        <f t="shared" si="445"/>
        <v>0</v>
      </c>
      <c r="M3575" s="322">
        <f t="shared" si="445"/>
        <v>0</v>
      </c>
      <c r="N3575" s="322">
        <f t="shared" si="445"/>
        <v>0</v>
      </c>
      <c r="O3575" s="323">
        <f t="shared" si="445"/>
        <v>0</v>
      </c>
      <c r="P3575" s="324">
        <f t="shared" si="444"/>
        <v>0</v>
      </c>
      <c r="Q3575" s="294"/>
      <c r="R3575" s="490"/>
      <c r="S3575" s="490"/>
    </row>
    <row r="3576" spans="2:20" ht="6" customHeight="1">
      <c r="B3576" s="292"/>
      <c r="C3576" s="294"/>
      <c r="D3576" s="294"/>
      <c r="E3576" s="294"/>
      <c r="F3576" s="294"/>
      <c r="G3576" s="294"/>
      <c r="H3576" s="294"/>
      <c r="I3576" s="294"/>
      <c r="J3576" s="294"/>
      <c r="K3576" s="294"/>
      <c r="L3576" s="294"/>
      <c r="M3576" s="294"/>
      <c r="N3576" s="294"/>
      <c r="O3576" s="294"/>
      <c r="P3576" s="294"/>
      <c r="Q3576" s="294"/>
      <c r="R3576" s="325"/>
      <c r="S3576" s="325"/>
    </row>
    <row r="3577" spans="2:20" ht="18.75" customHeight="1">
      <c r="B3577" s="326"/>
      <c r="C3577" s="313" t="s">
        <v>217</v>
      </c>
      <c r="D3577" s="327"/>
      <c r="E3577" s="327"/>
      <c r="F3577" s="327"/>
      <c r="G3577" s="327"/>
      <c r="H3577" s="327"/>
      <c r="I3577" s="327"/>
      <c r="J3577" s="327"/>
      <c r="K3577" s="327"/>
      <c r="L3577" s="327"/>
      <c r="M3577" s="327"/>
      <c r="N3577" s="327"/>
      <c r="O3577" s="328"/>
      <c r="P3577" s="329">
        <f t="shared" ref="P3577:P3578" si="446">SUM(D3577:O3577)</f>
        <v>0</v>
      </c>
      <c r="Q3577" s="294"/>
      <c r="R3577" s="488"/>
      <c r="S3577" s="488"/>
    </row>
    <row r="3578" spans="2:20" ht="18.75" customHeight="1">
      <c r="B3578" s="326"/>
      <c r="C3578" s="313" t="s">
        <v>218</v>
      </c>
      <c r="D3578" s="327"/>
      <c r="E3578" s="327"/>
      <c r="F3578" s="327"/>
      <c r="G3578" s="327"/>
      <c r="H3578" s="327"/>
      <c r="I3578" s="327"/>
      <c r="J3578" s="327"/>
      <c r="K3578" s="327"/>
      <c r="L3578" s="327"/>
      <c r="M3578" s="327"/>
      <c r="N3578" s="330"/>
      <c r="O3578" s="331"/>
      <c r="P3578" s="332">
        <f t="shared" si="446"/>
        <v>0</v>
      </c>
      <c r="Q3578" s="294"/>
      <c r="R3578" s="489"/>
      <c r="S3578" s="489"/>
    </row>
    <row r="3579" spans="2:20" s="308" customFormat="1" ht="18.75" customHeight="1">
      <c r="B3579" s="301"/>
      <c r="C3579" s="333"/>
      <c r="D3579" s="334"/>
      <c r="E3579" s="334"/>
      <c r="F3579" s="334"/>
      <c r="G3579" s="334"/>
      <c r="H3579" s="334"/>
      <c r="I3579" s="334"/>
      <c r="J3579" s="334"/>
      <c r="K3579" s="334"/>
      <c r="L3579" s="334"/>
      <c r="M3579" s="334"/>
      <c r="N3579" s="491" t="s">
        <v>219</v>
      </c>
      <c r="O3579" s="491"/>
      <c r="P3579" s="335">
        <f>ROUND(IF(P3577*P3578=0,0,P3575/P3577*P3578),2)</f>
        <v>0</v>
      </c>
      <c r="Q3579" s="306"/>
      <c r="R3579" s="492"/>
      <c r="S3579" s="492"/>
      <c r="T3579" s="307"/>
    </row>
    <row r="3580" spans="2:20" ht="30" customHeight="1">
      <c r="C3580" s="294"/>
      <c r="D3580" s="294"/>
      <c r="E3580" s="294"/>
      <c r="F3580" s="294"/>
      <c r="G3580" s="294"/>
      <c r="H3580" s="294"/>
      <c r="I3580" s="294"/>
      <c r="J3580" s="294"/>
      <c r="K3580" s="294"/>
      <c r="L3580" s="294"/>
      <c r="M3580" s="294"/>
      <c r="N3580" s="294"/>
      <c r="O3580" s="294"/>
      <c r="P3580" s="294"/>
      <c r="Q3580" s="294"/>
      <c r="R3580" s="294"/>
      <c r="S3580" s="294"/>
    </row>
    <row r="3581" spans="2:20" ht="18.75" customHeight="1">
      <c r="B3581" s="292"/>
      <c r="C3581" s="293" t="s">
        <v>183</v>
      </c>
      <c r="D3581" s="495"/>
      <c r="E3581" s="495"/>
      <c r="F3581" s="495"/>
      <c r="G3581" s="495"/>
      <c r="H3581" s="495"/>
      <c r="I3581" s="495"/>
      <c r="J3581" s="294"/>
      <c r="K3581" s="294"/>
      <c r="L3581" s="295"/>
      <c r="M3581" s="294"/>
      <c r="N3581" s="294"/>
      <c r="O3581" s="294"/>
      <c r="P3581" s="296"/>
      <c r="Q3581" s="294"/>
      <c r="R3581" s="296"/>
      <c r="S3581" s="296"/>
    </row>
    <row r="3582" spans="2:20" ht="18.75" customHeight="1">
      <c r="B3582" s="292"/>
      <c r="C3582" s="297" t="s">
        <v>184</v>
      </c>
      <c r="D3582" s="488"/>
      <c r="E3582" s="488"/>
      <c r="F3582" s="488"/>
      <c r="G3582" s="488"/>
      <c r="H3582" s="488"/>
      <c r="I3582" s="488"/>
      <c r="J3582" s="294"/>
      <c r="K3582" s="291"/>
      <c r="L3582" s="291"/>
      <c r="M3582" s="291"/>
      <c r="N3582" s="291"/>
      <c r="O3582" s="291"/>
      <c r="P3582" s="291"/>
      <c r="Q3582" s="294"/>
      <c r="R3582" s="496" t="s">
        <v>185</v>
      </c>
      <c r="S3582" s="496"/>
    </row>
    <row r="3583" spans="2:20" ht="18.75" customHeight="1">
      <c r="B3583" s="292"/>
      <c r="C3583" s="297" t="s">
        <v>8</v>
      </c>
      <c r="D3583" s="488"/>
      <c r="E3583" s="488"/>
      <c r="F3583" s="488"/>
      <c r="G3583" s="488"/>
      <c r="H3583" s="488"/>
      <c r="I3583" s="488"/>
      <c r="J3583" s="294"/>
      <c r="K3583" s="291"/>
      <c r="L3583" s="291"/>
      <c r="M3583" s="291"/>
      <c r="N3583" s="291"/>
      <c r="O3583" s="291"/>
      <c r="P3583" s="291"/>
      <c r="Q3583" s="294"/>
      <c r="R3583" s="298" t="s">
        <v>189</v>
      </c>
      <c r="S3583" s="299"/>
    </row>
    <row r="3584" spans="2:20" ht="18.75" customHeight="1">
      <c r="B3584" s="292"/>
      <c r="C3584" s="300" t="s">
        <v>172</v>
      </c>
      <c r="D3584" s="488"/>
      <c r="E3584" s="488"/>
      <c r="F3584" s="488"/>
      <c r="G3584" s="488"/>
      <c r="H3584" s="488"/>
      <c r="I3584" s="488"/>
      <c r="J3584" s="294"/>
      <c r="K3584" s="291"/>
      <c r="L3584" s="291"/>
      <c r="M3584" s="291"/>
      <c r="N3584" s="291"/>
      <c r="O3584" s="291"/>
      <c r="P3584" s="291"/>
      <c r="Q3584" s="294"/>
      <c r="R3584" s="298" t="s">
        <v>191</v>
      </c>
      <c r="S3584" s="299"/>
    </row>
    <row r="3585" spans="2:24" ht="18.75" customHeight="1">
      <c r="B3585" s="292"/>
      <c r="C3585" s="300" t="s">
        <v>193</v>
      </c>
      <c r="D3585" s="493"/>
      <c r="E3585" s="493"/>
      <c r="F3585" s="493"/>
      <c r="G3585" s="493"/>
      <c r="H3585" s="493"/>
      <c r="I3585" s="493"/>
      <c r="J3585" s="294"/>
      <c r="K3585" s="294"/>
      <c r="L3585" s="295"/>
      <c r="M3585" s="294"/>
      <c r="N3585" s="294"/>
      <c r="O3585" s="294"/>
      <c r="P3585" s="296"/>
      <c r="Q3585" s="294"/>
      <c r="R3585" s="298" t="s">
        <v>221</v>
      </c>
      <c r="S3585" s="299"/>
    </row>
    <row r="3586" spans="2:24" ht="12" customHeight="1">
      <c r="B3586" s="292"/>
      <c r="C3586" s="294"/>
      <c r="D3586" s="294"/>
      <c r="E3586" s="294"/>
      <c r="F3586" s="294"/>
      <c r="G3586" s="294"/>
      <c r="H3586" s="294"/>
      <c r="I3586" s="294"/>
      <c r="J3586" s="294"/>
      <c r="K3586" s="294"/>
      <c r="L3586" s="294"/>
      <c r="M3586" s="294"/>
      <c r="N3586" s="294"/>
      <c r="O3586" s="294"/>
      <c r="P3586" s="294"/>
      <c r="Q3586" s="294"/>
      <c r="R3586" s="294"/>
      <c r="S3586" s="294"/>
    </row>
    <row r="3587" spans="2:24" s="308" customFormat="1" ht="18.75" customHeight="1">
      <c r="B3587" s="301"/>
      <c r="C3587" s="302" t="s">
        <v>187</v>
      </c>
      <c r="D3587" s="303"/>
      <c r="E3587" s="303"/>
      <c r="F3587" s="303"/>
      <c r="G3587" s="303"/>
      <c r="H3587" s="303"/>
      <c r="I3587" s="303"/>
      <c r="J3587" s="303"/>
      <c r="K3587" s="303"/>
      <c r="L3587" s="303"/>
      <c r="M3587" s="303"/>
      <c r="N3587" s="303"/>
      <c r="O3587" s="304"/>
      <c r="P3587" s="305" t="s">
        <v>188</v>
      </c>
      <c r="Q3587" s="306"/>
      <c r="R3587" s="494" t="s">
        <v>194</v>
      </c>
      <c r="S3587" s="494"/>
      <c r="T3587" s="307"/>
      <c r="V3587" s="288"/>
      <c r="W3587" s="288"/>
      <c r="X3587" s="288"/>
    </row>
    <row r="3588" spans="2:24" ht="6" customHeight="1">
      <c r="B3588" s="292"/>
      <c r="C3588" s="294"/>
      <c r="D3588" s="294"/>
      <c r="E3588" s="294"/>
      <c r="F3588" s="294"/>
      <c r="G3588" s="294"/>
      <c r="H3588" s="294"/>
      <c r="I3588" s="294"/>
      <c r="J3588" s="294"/>
      <c r="K3588" s="294"/>
      <c r="L3588" s="294"/>
      <c r="M3588" s="294"/>
      <c r="N3588" s="294"/>
      <c r="O3588" s="294"/>
      <c r="P3588" s="294"/>
      <c r="Q3588" s="294"/>
      <c r="R3588" s="294"/>
      <c r="S3588" s="294"/>
    </row>
    <row r="3589" spans="2:24" ht="18.75" customHeight="1">
      <c r="B3589" s="292"/>
      <c r="C3589" s="309" t="s">
        <v>222</v>
      </c>
      <c r="D3589" s="310"/>
      <c r="E3589" s="310"/>
      <c r="F3589" s="310"/>
      <c r="G3589" s="310"/>
      <c r="H3589" s="310"/>
      <c r="I3589" s="310"/>
      <c r="J3589" s="310"/>
      <c r="K3589" s="310"/>
      <c r="L3589" s="310"/>
      <c r="M3589" s="310"/>
      <c r="N3589" s="310"/>
      <c r="O3589" s="311"/>
      <c r="P3589" s="312">
        <f>SUM(D3589:O3589)</f>
        <v>0</v>
      </c>
      <c r="Q3589" s="294"/>
      <c r="R3589" s="488"/>
      <c r="S3589" s="488"/>
    </row>
    <row r="3590" spans="2:24" ht="18.75" customHeight="1">
      <c r="B3590" s="292"/>
      <c r="C3590" s="313" t="s">
        <v>196</v>
      </c>
      <c r="D3590" s="155"/>
      <c r="E3590" s="155"/>
      <c r="F3590" s="155"/>
      <c r="G3590" s="155"/>
      <c r="H3590" s="155"/>
      <c r="I3590" s="155"/>
      <c r="J3590" s="155"/>
      <c r="K3590" s="155"/>
      <c r="L3590" s="155"/>
      <c r="M3590" s="155"/>
      <c r="N3590" s="155"/>
      <c r="O3590" s="156"/>
      <c r="P3590" s="312">
        <f t="shared" ref="P3590:P3599" si="447">SUM(D3590:O3590)</f>
        <v>0</v>
      </c>
      <c r="Q3590" s="294"/>
      <c r="R3590" s="488"/>
      <c r="S3590" s="488"/>
    </row>
    <row r="3591" spans="2:24" ht="18.75" customHeight="1">
      <c r="B3591" s="292"/>
      <c r="C3591" s="314" t="s">
        <v>223</v>
      </c>
      <c r="D3591" s="310"/>
      <c r="E3591" s="310"/>
      <c r="F3591" s="310"/>
      <c r="G3591" s="310"/>
      <c r="H3591" s="310"/>
      <c r="I3591" s="310"/>
      <c r="J3591" s="310"/>
      <c r="K3591" s="310"/>
      <c r="L3591" s="310"/>
      <c r="M3591" s="310"/>
      <c r="N3591" s="310"/>
      <c r="O3591" s="311"/>
      <c r="P3591" s="312">
        <f t="shared" si="447"/>
        <v>0</v>
      </c>
      <c r="Q3591" s="294"/>
      <c r="R3591" s="488"/>
      <c r="S3591" s="488"/>
    </row>
    <row r="3592" spans="2:24" ht="18.75" customHeight="1">
      <c r="B3592" s="292"/>
      <c r="C3592" s="313" t="s">
        <v>206</v>
      </c>
      <c r="D3592" s="315"/>
      <c r="E3592" s="315"/>
      <c r="F3592" s="315"/>
      <c r="G3592" s="315"/>
      <c r="H3592" s="315"/>
      <c r="I3592" s="315"/>
      <c r="J3592" s="315"/>
      <c r="K3592" s="315"/>
      <c r="L3592" s="315"/>
      <c r="M3592" s="315"/>
      <c r="N3592" s="315"/>
      <c r="O3592" s="316"/>
      <c r="P3592" s="312">
        <f t="shared" si="447"/>
        <v>0</v>
      </c>
      <c r="Q3592" s="294"/>
      <c r="R3592" s="488"/>
      <c r="S3592" s="488"/>
    </row>
    <row r="3593" spans="2:24" ht="18.75" customHeight="1">
      <c r="B3593" s="292"/>
      <c r="C3593" s="313" t="s">
        <v>207</v>
      </c>
      <c r="D3593" s="315"/>
      <c r="E3593" s="315"/>
      <c r="F3593" s="315"/>
      <c r="G3593" s="315"/>
      <c r="H3593" s="315"/>
      <c r="I3593" s="315"/>
      <c r="J3593" s="315"/>
      <c r="K3593" s="315"/>
      <c r="L3593" s="315"/>
      <c r="M3593" s="315"/>
      <c r="N3593" s="315"/>
      <c r="O3593" s="316"/>
      <c r="P3593" s="312">
        <f t="shared" si="447"/>
        <v>0</v>
      </c>
      <c r="Q3593" s="294"/>
      <c r="R3593" s="488"/>
      <c r="S3593" s="488"/>
    </row>
    <row r="3594" spans="2:24" ht="18.75" customHeight="1">
      <c r="B3594" s="292"/>
      <c r="C3594" s="313" t="s">
        <v>209</v>
      </c>
      <c r="D3594" s="315"/>
      <c r="E3594" s="315"/>
      <c r="F3594" s="315"/>
      <c r="G3594" s="315"/>
      <c r="H3594" s="315"/>
      <c r="I3594" s="315"/>
      <c r="J3594" s="315"/>
      <c r="K3594" s="315"/>
      <c r="L3594" s="315"/>
      <c r="M3594" s="315"/>
      <c r="N3594" s="315"/>
      <c r="O3594" s="316"/>
      <c r="P3594" s="312">
        <f t="shared" si="447"/>
        <v>0</v>
      </c>
      <c r="Q3594" s="294"/>
      <c r="R3594" s="488"/>
      <c r="S3594" s="488"/>
    </row>
    <row r="3595" spans="2:24" ht="18.75" customHeight="1">
      <c r="B3595" s="292"/>
      <c r="C3595" s="313" t="s">
        <v>210</v>
      </c>
      <c r="D3595" s="315"/>
      <c r="E3595" s="315"/>
      <c r="F3595" s="315"/>
      <c r="G3595" s="315"/>
      <c r="H3595" s="315"/>
      <c r="I3595" s="315"/>
      <c r="J3595" s="315"/>
      <c r="K3595" s="315"/>
      <c r="L3595" s="315"/>
      <c r="M3595" s="315"/>
      <c r="N3595" s="315"/>
      <c r="O3595" s="316"/>
      <c r="P3595" s="312">
        <f t="shared" si="447"/>
        <v>0</v>
      </c>
      <c r="Q3595" s="294"/>
      <c r="R3595" s="488"/>
      <c r="S3595" s="488"/>
    </row>
    <row r="3596" spans="2:24" ht="18.75" customHeight="1">
      <c r="B3596" s="292"/>
      <c r="C3596" s="313" t="s">
        <v>211</v>
      </c>
      <c r="D3596" s="315"/>
      <c r="E3596" s="315"/>
      <c r="F3596" s="315"/>
      <c r="G3596" s="315"/>
      <c r="H3596" s="315"/>
      <c r="I3596" s="315"/>
      <c r="J3596" s="315"/>
      <c r="K3596" s="315"/>
      <c r="L3596" s="315"/>
      <c r="M3596" s="315"/>
      <c r="N3596" s="315"/>
      <c r="O3596" s="316"/>
      <c r="P3596" s="312">
        <f t="shared" si="447"/>
        <v>0</v>
      </c>
      <c r="Q3596" s="294"/>
      <c r="R3596" s="488"/>
      <c r="S3596" s="488"/>
    </row>
    <row r="3597" spans="2:24" ht="18.75" customHeight="1">
      <c r="B3597" s="292"/>
      <c r="C3597" s="313" t="s">
        <v>212</v>
      </c>
      <c r="D3597" s="315"/>
      <c r="E3597" s="315"/>
      <c r="F3597" s="315"/>
      <c r="G3597" s="315"/>
      <c r="H3597" s="315"/>
      <c r="I3597" s="315"/>
      <c r="J3597" s="315"/>
      <c r="K3597" s="315"/>
      <c r="L3597" s="315"/>
      <c r="M3597" s="315"/>
      <c r="N3597" s="315"/>
      <c r="O3597" s="316"/>
      <c r="P3597" s="312">
        <f t="shared" si="447"/>
        <v>0</v>
      </c>
      <c r="Q3597" s="294"/>
      <c r="R3597" s="488"/>
      <c r="S3597" s="488"/>
    </row>
    <row r="3598" spans="2:24" ht="18.75" customHeight="1">
      <c r="B3598" s="292"/>
      <c r="C3598" s="317" t="s">
        <v>224</v>
      </c>
      <c r="D3598" s="318"/>
      <c r="E3598" s="318"/>
      <c r="F3598" s="318"/>
      <c r="G3598" s="318"/>
      <c r="H3598" s="318"/>
      <c r="I3598" s="318"/>
      <c r="J3598" s="318"/>
      <c r="K3598" s="318"/>
      <c r="L3598" s="318"/>
      <c r="M3598" s="318"/>
      <c r="N3598" s="318"/>
      <c r="O3598" s="319"/>
      <c r="P3598" s="320">
        <f t="shared" si="447"/>
        <v>0</v>
      </c>
      <c r="Q3598" s="294"/>
      <c r="R3598" s="489"/>
      <c r="S3598" s="489"/>
    </row>
    <row r="3599" spans="2:24" ht="18.75" customHeight="1">
      <c r="B3599" s="292"/>
      <c r="C3599" s="321" t="s">
        <v>216</v>
      </c>
      <c r="D3599" s="322">
        <f>SUBTOTAL(9,D3589:D3598)</f>
        <v>0</v>
      </c>
      <c r="E3599" s="322">
        <f t="shared" ref="E3599:O3599" si="448">SUBTOTAL(9,E3589:E3598)</f>
        <v>0</v>
      </c>
      <c r="F3599" s="322">
        <f t="shared" si="448"/>
        <v>0</v>
      </c>
      <c r="G3599" s="322">
        <f t="shared" si="448"/>
        <v>0</v>
      </c>
      <c r="H3599" s="322">
        <f t="shared" si="448"/>
        <v>0</v>
      </c>
      <c r="I3599" s="322">
        <f t="shared" si="448"/>
        <v>0</v>
      </c>
      <c r="J3599" s="322">
        <f t="shared" si="448"/>
        <v>0</v>
      </c>
      <c r="K3599" s="322">
        <f t="shared" si="448"/>
        <v>0</v>
      </c>
      <c r="L3599" s="322">
        <f t="shared" si="448"/>
        <v>0</v>
      </c>
      <c r="M3599" s="322">
        <f t="shared" si="448"/>
        <v>0</v>
      </c>
      <c r="N3599" s="322">
        <f t="shared" si="448"/>
        <v>0</v>
      </c>
      <c r="O3599" s="323">
        <f t="shared" si="448"/>
        <v>0</v>
      </c>
      <c r="P3599" s="324">
        <f t="shared" si="447"/>
        <v>0</v>
      </c>
      <c r="Q3599" s="294"/>
      <c r="R3599" s="490"/>
      <c r="S3599" s="490"/>
    </row>
    <row r="3600" spans="2:24" ht="6" customHeight="1">
      <c r="B3600" s="292"/>
      <c r="C3600" s="294"/>
      <c r="D3600" s="294"/>
      <c r="E3600" s="294"/>
      <c r="F3600" s="294"/>
      <c r="G3600" s="294"/>
      <c r="H3600" s="294"/>
      <c r="I3600" s="294"/>
      <c r="J3600" s="294"/>
      <c r="K3600" s="294"/>
      <c r="L3600" s="294"/>
      <c r="M3600" s="294"/>
      <c r="N3600" s="294"/>
      <c r="O3600" s="294"/>
      <c r="P3600" s="294"/>
      <c r="Q3600" s="294"/>
      <c r="R3600" s="325"/>
      <c r="S3600" s="325"/>
    </row>
    <row r="3601" spans="2:24" ht="18.75" customHeight="1">
      <c r="B3601" s="326"/>
      <c r="C3601" s="313" t="s">
        <v>217</v>
      </c>
      <c r="D3601" s="327"/>
      <c r="E3601" s="327"/>
      <c r="F3601" s="327"/>
      <c r="G3601" s="327"/>
      <c r="H3601" s="327"/>
      <c r="I3601" s="327"/>
      <c r="J3601" s="327"/>
      <c r="K3601" s="327"/>
      <c r="L3601" s="327"/>
      <c r="M3601" s="327"/>
      <c r="N3601" s="327"/>
      <c r="O3601" s="328"/>
      <c r="P3601" s="329">
        <f t="shared" ref="P3601:P3602" si="449">SUM(D3601:O3601)</f>
        <v>0</v>
      </c>
      <c r="Q3601" s="294"/>
      <c r="R3601" s="488"/>
      <c r="S3601" s="488"/>
    </row>
    <row r="3602" spans="2:24" ht="18.75" customHeight="1">
      <c r="B3602" s="326"/>
      <c r="C3602" s="313" t="s">
        <v>218</v>
      </c>
      <c r="D3602" s="327"/>
      <c r="E3602" s="327"/>
      <c r="F3602" s="327"/>
      <c r="G3602" s="327"/>
      <c r="H3602" s="327"/>
      <c r="I3602" s="327"/>
      <c r="J3602" s="327"/>
      <c r="K3602" s="327"/>
      <c r="L3602" s="327"/>
      <c r="M3602" s="327"/>
      <c r="N3602" s="330"/>
      <c r="O3602" s="331"/>
      <c r="P3602" s="332">
        <f t="shared" si="449"/>
        <v>0</v>
      </c>
      <c r="Q3602" s="294"/>
      <c r="R3602" s="489"/>
      <c r="S3602" s="489"/>
    </row>
    <row r="3603" spans="2:24" s="308" customFormat="1" ht="18.75" customHeight="1">
      <c r="B3603" s="301"/>
      <c r="C3603" s="333"/>
      <c r="D3603" s="334"/>
      <c r="E3603" s="334"/>
      <c r="F3603" s="334"/>
      <c r="G3603" s="334"/>
      <c r="H3603" s="334"/>
      <c r="I3603" s="334"/>
      <c r="J3603" s="334"/>
      <c r="K3603" s="334"/>
      <c r="L3603" s="334"/>
      <c r="M3603" s="334"/>
      <c r="N3603" s="491" t="s">
        <v>219</v>
      </c>
      <c r="O3603" s="491"/>
      <c r="P3603" s="335">
        <f>ROUND(IF(P3601*P3602=0,0,P3599/P3601*P3602),2)</f>
        <v>0</v>
      </c>
      <c r="Q3603" s="306"/>
      <c r="R3603" s="492"/>
      <c r="S3603" s="492"/>
      <c r="T3603" s="307"/>
    </row>
    <row r="3604" spans="2:24" ht="30" customHeight="1">
      <c r="C3604" s="294"/>
      <c r="D3604" s="294"/>
      <c r="E3604" s="294"/>
      <c r="F3604" s="294"/>
      <c r="G3604" s="294"/>
      <c r="H3604" s="294"/>
      <c r="I3604" s="294"/>
      <c r="J3604" s="294"/>
      <c r="K3604" s="294"/>
      <c r="L3604" s="294"/>
      <c r="M3604" s="294"/>
      <c r="N3604" s="294"/>
      <c r="O3604" s="294"/>
      <c r="P3604" s="294"/>
      <c r="Q3604" s="294"/>
      <c r="R3604" s="294"/>
      <c r="S3604" s="294"/>
    </row>
    <row r="3605" spans="2:24" ht="18.75" customHeight="1">
      <c r="B3605" s="292"/>
      <c r="C3605" s="293" t="s">
        <v>183</v>
      </c>
      <c r="D3605" s="495"/>
      <c r="E3605" s="495"/>
      <c r="F3605" s="495"/>
      <c r="G3605" s="495"/>
      <c r="H3605" s="495"/>
      <c r="I3605" s="495"/>
      <c r="J3605" s="294"/>
      <c r="K3605" s="294"/>
      <c r="L3605" s="295"/>
      <c r="M3605" s="294"/>
      <c r="N3605" s="294"/>
      <c r="O3605" s="294"/>
      <c r="P3605" s="296"/>
      <c r="Q3605" s="294"/>
      <c r="R3605" s="296"/>
      <c r="S3605" s="296"/>
    </row>
    <row r="3606" spans="2:24" ht="18.75" customHeight="1">
      <c r="B3606" s="292"/>
      <c r="C3606" s="297" t="s">
        <v>184</v>
      </c>
      <c r="D3606" s="488"/>
      <c r="E3606" s="488"/>
      <c r="F3606" s="488"/>
      <c r="G3606" s="488"/>
      <c r="H3606" s="488"/>
      <c r="I3606" s="488"/>
      <c r="J3606" s="294"/>
      <c r="K3606" s="291"/>
      <c r="L3606" s="291"/>
      <c r="M3606" s="291"/>
      <c r="N3606" s="291"/>
      <c r="O3606" s="291"/>
      <c r="P3606" s="291"/>
      <c r="Q3606" s="294"/>
      <c r="R3606" s="496" t="s">
        <v>185</v>
      </c>
      <c r="S3606" s="496"/>
    </row>
    <row r="3607" spans="2:24" ht="18.75" customHeight="1">
      <c r="B3607" s="292"/>
      <c r="C3607" s="297" t="s">
        <v>8</v>
      </c>
      <c r="D3607" s="488"/>
      <c r="E3607" s="488"/>
      <c r="F3607" s="488"/>
      <c r="G3607" s="488"/>
      <c r="H3607" s="488"/>
      <c r="I3607" s="488"/>
      <c r="J3607" s="294"/>
      <c r="K3607" s="291"/>
      <c r="L3607" s="291"/>
      <c r="M3607" s="291"/>
      <c r="N3607" s="291"/>
      <c r="O3607" s="291"/>
      <c r="P3607" s="291"/>
      <c r="Q3607" s="294"/>
      <c r="R3607" s="298" t="s">
        <v>189</v>
      </c>
      <c r="S3607" s="299"/>
    </row>
    <row r="3608" spans="2:24" ht="18.75" customHeight="1">
      <c r="B3608" s="292"/>
      <c r="C3608" s="300" t="s">
        <v>172</v>
      </c>
      <c r="D3608" s="488"/>
      <c r="E3608" s="488"/>
      <c r="F3608" s="488"/>
      <c r="G3608" s="488"/>
      <c r="H3608" s="488"/>
      <c r="I3608" s="488"/>
      <c r="J3608" s="294"/>
      <c r="K3608" s="291"/>
      <c r="L3608" s="291"/>
      <c r="M3608" s="291"/>
      <c r="N3608" s="291"/>
      <c r="O3608" s="291"/>
      <c r="P3608" s="291"/>
      <c r="Q3608" s="294"/>
      <c r="R3608" s="298" t="s">
        <v>191</v>
      </c>
      <c r="S3608" s="299"/>
    </row>
    <row r="3609" spans="2:24" ht="18.75" customHeight="1">
      <c r="B3609" s="292"/>
      <c r="C3609" s="300" t="s">
        <v>193</v>
      </c>
      <c r="D3609" s="493"/>
      <c r="E3609" s="493"/>
      <c r="F3609" s="493"/>
      <c r="G3609" s="493"/>
      <c r="H3609" s="493"/>
      <c r="I3609" s="493"/>
      <c r="J3609" s="294"/>
      <c r="K3609" s="294"/>
      <c r="L3609" s="295"/>
      <c r="M3609" s="294"/>
      <c r="N3609" s="294"/>
      <c r="O3609" s="294"/>
      <c r="P3609" s="296"/>
      <c r="Q3609" s="294"/>
      <c r="R3609" s="298" t="s">
        <v>221</v>
      </c>
      <c r="S3609" s="299"/>
    </row>
    <row r="3610" spans="2:24" ht="12" customHeight="1">
      <c r="B3610" s="292"/>
      <c r="C3610" s="294"/>
      <c r="D3610" s="294"/>
      <c r="E3610" s="294"/>
      <c r="F3610" s="294"/>
      <c r="G3610" s="294"/>
      <c r="H3610" s="294"/>
      <c r="I3610" s="294"/>
      <c r="J3610" s="294"/>
      <c r="K3610" s="294"/>
      <c r="L3610" s="294"/>
      <c r="M3610" s="294"/>
      <c r="N3610" s="294"/>
      <c r="O3610" s="294"/>
      <c r="P3610" s="294"/>
      <c r="Q3610" s="294"/>
      <c r="R3610" s="294"/>
      <c r="S3610" s="294"/>
    </row>
    <row r="3611" spans="2:24" s="308" customFormat="1" ht="18.75" customHeight="1">
      <c r="B3611" s="301"/>
      <c r="C3611" s="302" t="s">
        <v>187</v>
      </c>
      <c r="D3611" s="303"/>
      <c r="E3611" s="303"/>
      <c r="F3611" s="303"/>
      <c r="G3611" s="303"/>
      <c r="H3611" s="303"/>
      <c r="I3611" s="303"/>
      <c r="J3611" s="303"/>
      <c r="K3611" s="303"/>
      <c r="L3611" s="303"/>
      <c r="M3611" s="303"/>
      <c r="N3611" s="303"/>
      <c r="O3611" s="304"/>
      <c r="P3611" s="305" t="s">
        <v>188</v>
      </c>
      <c r="Q3611" s="306"/>
      <c r="R3611" s="494" t="s">
        <v>194</v>
      </c>
      <c r="S3611" s="494"/>
      <c r="T3611" s="307"/>
      <c r="V3611" s="288"/>
      <c r="W3611" s="288"/>
      <c r="X3611" s="288"/>
    </row>
    <row r="3612" spans="2:24" ht="6" customHeight="1">
      <c r="B3612" s="292"/>
      <c r="C3612" s="294"/>
      <c r="D3612" s="294"/>
      <c r="E3612" s="294"/>
      <c r="F3612" s="294"/>
      <c r="G3612" s="294"/>
      <c r="H3612" s="294"/>
      <c r="I3612" s="294"/>
      <c r="J3612" s="294"/>
      <c r="K3612" s="294"/>
      <c r="L3612" s="294"/>
      <c r="M3612" s="294"/>
      <c r="N3612" s="294"/>
      <c r="O3612" s="294"/>
      <c r="P3612" s="294"/>
      <c r="Q3612" s="294"/>
      <c r="R3612" s="294"/>
      <c r="S3612" s="294"/>
    </row>
    <row r="3613" spans="2:24" ht="18.75" customHeight="1">
      <c r="B3613" s="292"/>
      <c r="C3613" s="309" t="s">
        <v>222</v>
      </c>
      <c r="D3613" s="310"/>
      <c r="E3613" s="310"/>
      <c r="F3613" s="310"/>
      <c r="G3613" s="310"/>
      <c r="H3613" s="310"/>
      <c r="I3613" s="310"/>
      <c r="J3613" s="310"/>
      <c r="K3613" s="310"/>
      <c r="L3613" s="310"/>
      <c r="M3613" s="310"/>
      <c r="N3613" s="310"/>
      <c r="O3613" s="311"/>
      <c r="P3613" s="312">
        <f>SUM(D3613:O3613)</f>
        <v>0</v>
      </c>
      <c r="Q3613" s="294"/>
      <c r="R3613" s="488"/>
      <c r="S3613" s="488"/>
    </row>
    <row r="3614" spans="2:24" ht="18.75" customHeight="1">
      <c r="B3614" s="292"/>
      <c r="C3614" s="313" t="s">
        <v>196</v>
      </c>
      <c r="D3614" s="155"/>
      <c r="E3614" s="155"/>
      <c r="F3614" s="155"/>
      <c r="G3614" s="155"/>
      <c r="H3614" s="155"/>
      <c r="I3614" s="155"/>
      <c r="J3614" s="155"/>
      <c r="K3614" s="155"/>
      <c r="L3614" s="155"/>
      <c r="M3614" s="155"/>
      <c r="N3614" s="155"/>
      <c r="O3614" s="156"/>
      <c r="P3614" s="312">
        <f t="shared" ref="P3614:P3623" si="450">SUM(D3614:O3614)</f>
        <v>0</v>
      </c>
      <c r="Q3614" s="294"/>
      <c r="R3614" s="488"/>
      <c r="S3614" s="488"/>
    </row>
    <row r="3615" spans="2:24" ht="18.75" customHeight="1">
      <c r="B3615" s="292"/>
      <c r="C3615" s="314" t="s">
        <v>223</v>
      </c>
      <c r="D3615" s="310"/>
      <c r="E3615" s="310"/>
      <c r="F3615" s="310"/>
      <c r="G3615" s="310"/>
      <c r="H3615" s="310"/>
      <c r="I3615" s="310"/>
      <c r="J3615" s="310"/>
      <c r="K3615" s="310"/>
      <c r="L3615" s="310"/>
      <c r="M3615" s="310"/>
      <c r="N3615" s="310"/>
      <c r="O3615" s="311"/>
      <c r="P3615" s="312">
        <f t="shared" si="450"/>
        <v>0</v>
      </c>
      <c r="Q3615" s="294"/>
      <c r="R3615" s="488"/>
      <c r="S3615" s="488"/>
    </row>
    <row r="3616" spans="2:24" ht="18.75" customHeight="1">
      <c r="B3616" s="292"/>
      <c r="C3616" s="313" t="s">
        <v>206</v>
      </c>
      <c r="D3616" s="315"/>
      <c r="E3616" s="315"/>
      <c r="F3616" s="315"/>
      <c r="G3616" s="315"/>
      <c r="H3616" s="315"/>
      <c r="I3616" s="315"/>
      <c r="J3616" s="315"/>
      <c r="K3616" s="315"/>
      <c r="L3616" s="315"/>
      <c r="M3616" s="315"/>
      <c r="N3616" s="315"/>
      <c r="O3616" s="316"/>
      <c r="P3616" s="312">
        <f t="shared" si="450"/>
        <v>0</v>
      </c>
      <c r="Q3616" s="294"/>
      <c r="R3616" s="488"/>
      <c r="S3616" s="488"/>
    </row>
    <row r="3617" spans="2:20" ht="18.75" customHeight="1">
      <c r="B3617" s="292"/>
      <c r="C3617" s="313" t="s">
        <v>207</v>
      </c>
      <c r="D3617" s="315"/>
      <c r="E3617" s="315"/>
      <c r="F3617" s="315"/>
      <c r="G3617" s="315"/>
      <c r="H3617" s="315"/>
      <c r="I3617" s="315"/>
      <c r="J3617" s="315"/>
      <c r="K3617" s="315"/>
      <c r="L3617" s="315"/>
      <c r="M3617" s="315"/>
      <c r="N3617" s="315"/>
      <c r="O3617" s="316"/>
      <c r="P3617" s="312">
        <f t="shared" si="450"/>
        <v>0</v>
      </c>
      <c r="Q3617" s="294"/>
      <c r="R3617" s="488"/>
      <c r="S3617" s="488"/>
    </row>
    <row r="3618" spans="2:20" ht="18.75" customHeight="1">
      <c r="B3618" s="292"/>
      <c r="C3618" s="313" t="s">
        <v>209</v>
      </c>
      <c r="D3618" s="315"/>
      <c r="E3618" s="315"/>
      <c r="F3618" s="315"/>
      <c r="G3618" s="315"/>
      <c r="H3618" s="315"/>
      <c r="I3618" s="315"/>
      <c r="J3618" s="315"/>
      <c r="K3618" s="315"/>
      <c r="L3618" s="315"/>
      <c r="M3618" s="315"/>
      <c r="N3618" s="315"/>
      <c r="O3618" s="316"/>
      <c r="P3618" s="312">
        <f t="shared" si="450"/>
        <v>0</v>
      </c>
      <c r="Q3618" s="294"/>
      <c r="R3618" s="488"/>
      <c r="S3618" s="488"/>
    </row>
    <row r="3619" spans="2:20" ht="18.75" customHeight="1">
      <c r="B3619" s="292"/>
      <c r="C3619" s="313" t="s">
        <v>210</v>
      </c>
      <c r="D3619" s="315"/>
      <c r="E3619" s="315"/>
      <c r="F3619" s="315"/>
      <c r="G3619" s="315"/>
      <c r="H3619" s="315"/>
      <c r="I3619" s="315"/>
      <c r="J3619" s="315"/>
      <c r="K3619" s="315"/>
      <c r="L3619" s="315"/>
      <c r="M3619" s="315"/>
      <c r="N3619" s="315"/>
      <c r="O3619" s="316"/>
      <c r="P3619" s="312">
        <f t="shared" si="450"/>
        <v>0</v>
      </c>
      <c r="Q3619" s="294"/>
      <c r="R3619" s="488"/>
      <c r="S3619" s="488"/>
    </row>
    <row r="3620" spans="2:20" ht="18.75" customHeight="1">
      <c r="B3620" s="292"/>
      <c r="C3620" s="313" t="s">
        <v>211</v>
      </c>
      <c r="D3620" s="315"/>
      <c r="E3620" s="315"/>
      <c r="F3620" s="315"/>
      <c r="G3620" s="315"/>
      <c r="H3620" s="315"/>
      <c r="I3620" s="315"/>
      <c r="J3620" s="315"/>
      <c r="K3620" s="315"/>
      <c r="L3620" s="315"/>
      <c r="M3620" s="315"/>
      <c r="N3620" s="315"/>
      <c r="O3620" s="316"/>
      <c r="P3620" s="312">
        <f t="shared" si="450"/>
        <v>0</v>
      </c>
      <c r="Q3620" s="294"/>
      <c r="R3620" s="488"/>
      <c r="S3620" s="488"/>
    </row>
    <row r="3621" spans="2:20" ht="18.75" customHeight="1">
      <c r="B3621" s="292"/>
      <c r="C3621" s="313" t="s">
        <v>212</v>
      </c>
      <c r="D3621" s="315"/>
      <c r="E3621" s="315"/>
      <c r="F3621" s="315"/>
      <c r="G3621" s="315"/>
      <c r="H3621" s="315"/>
      <c r="I3621" s="315"/>
      <c r="J3621" s="315"/>
      <c r="K3621" s="315"/>
      <c r="L3621" s="315"/>
      <c r="M3621" s="315"/>
      <c r="N3621" s="315"/>
      <c r="O3621" s="316"/>
      <c r="P3621" s="312">
        <f t="shared" si="450"/>
        <v>0</v>
      </c>
      <c r="Q3621" s="294"/>
      <c r="R3621" s="488"/>
      <c r="S3621" s="488"/>
    </row>
    <row r="3622" spans="2:20" ht="18.75" customHeight="1">
      <c r="B3622" s="292"/>
      <c r="C3622" s="317" t="s">
        <v>224</v>
      </c>
      <c r="D3622" s="318"/>
      <c r="E3622" s="318"/>
      <c r="F3622" s="318"/>
      <c r="G3622" s="318"/>
      <c r="H3622" s="318"/>
      <c r="I3622" s="318"/>
      <c r="J3622" s="318"/>
      <c r="K3622" s="318"/>
      <c r="L3622" s="318"/>
      <c r="M3622" s="318"/>
      <c r="N3622" s="318"/>
      <c r="O3622" s="319"/>
      <c r="P3622" s="320">
        <f t="shared" si="450"/>
        <v>0</v>
      </c>
      <c r="Q3622" s="294"/>
      <c r="R3622" s="489"/>
      <c r="S3622" s="489"/>
    </row>
    <row r="3623" spans="2:20" ht="18.75" customHeight="1">
      <c r="B3623" s="292"/>
      <c r="C3623" s="321" t="s">
        <v>216</v>
      </c>
      <c r="D3623" s="322">
        <f>SUBTOTAL(9,D3613:D3622)</f>
        <v>0</v>
      </c>
      <c r="E3623" s="322">
        <f t="shared" ref="E3623:O3623" si="451">SUBTOTAL(9,E3613:E3622)</f>
        <v>0</v>
      </c>
      <c r="F3623" s="322">
        <f t="shared" si="451"/>
        <v>0</v>
      </c>
      <c r="G3623" s="322">
        <f t="shared" si="451"/>
        <v>0</v>
      </c>
      <c r="H3623" s="322">
        <f t="shared" si="451"/>
        <v>0</v>
      </c>
      <c r="I3623" s="322">
        <f t="shared" si="451"/>
        <v>0</v>
      </c>
      <c r="J3623" s="322">
        <f t="shared" si="451"/>
        <v>0</v>
      </c>
      <c r="K3623" s="322">
        <f t="shared" si="451"/>
        <v>0</v>
      </c>
      <c r="L3623" s="322">
        <f t="shared" si="451"/>
        <v>0</v>
      </c>
      <c r="M3623" s="322">
        <f t="shared" si="451"/>
        <v>0</v>
      </c>
      <c r="N3623" s="322">
        <f t="shared" si="451"/>
        <v>0</v>
      </c>
      <c r="O3623" s="323">
        <f t="shared" si="451"/>
        <v>0</v>
      </c>
      <c r="P3623" s="324">
        <f t="shared" si="450"/>
        <v>0</v>
      </c>
      <c r="Q3623" s="294"/>
      <c r="R3623" s="490"/>
      <c r="S3623" s="490"/>
    </row>
    <row r="3624" spans="2:20" ht="6" customHeight="1">
      <c r="B3624" s="292"/>
      <c r="C3624" s="294"/>
      <c r="D3624" s="294"/>
      <c r="E3624" s="294"/>
      <c r="F3624" s="294"/>
      <c r="G3624" s="294"/>
      <c r="H3624" s="294"/>
      <c r="I3624" s="294"/>
      <c r="J3624" s="294"/>
      <c r="K3624" s="294"/>
      <c r="L3624" s="294"/>
      <c r="M3624" s="294"/>
      <c r="N3624" s="294"/>
      <c r="O3624" s="294"/>
      <c r="P3624" s="294"/>
      <c r="Q3624" s="294"/>
      <c r="R3624" s="325"/>
      <c r="S3624" s="325"/>
    </row>
    <row r="3625" spans="2:20" ht="18.75" customHeight="1">
      <c r="B3625" s="326"/>
      <c r="C3625" s="313" t="s">
        <v>217</v>
      </c>
      <c r="D3625" s="327"/>
      <c r="E3625" s="327"/>
      <c r="F3625" s="327"/>
      <c r="G3625" s="327"/>
      <c r="H3625" s="327"/>
      <c r="I3625" s="327"/>
      <c r="J3625" s="327"/>
      <c r="K3625" s="327"/>
      <c r="L3625" s="327"/>
      <c r="M3625" s="327"/>
      <c r="N3625" s="327"/>
      <c r="O3625" s="328"/>
      <c r="P3625" s="329">
        <f t="shared" ref="P3625:P3626" si="452">SUM(D3625:O3625)</f>
        <v>0</v>
      </c>
      <c r="Q3625" s="294"/>
      <c r="R3625" s="488"/>
      <c r="S3625" s="488"/>
    </row>
    <row r="3626" spans="2:20" ht="18.75" customHeight="1">
      <c r="B3626" s="326"/>
      <c r="C3626" s="313" t="s">
        <v>218</v>
      </c>
      <c r="D3626" s="327"/>
      <c r="E3626" s="327"/>
      <c r="F3626" s="327"/>
      <c r="G3626" s="327"/>
      <c r="H3626" s="327"/>
      <c r="I3626" s="327"/>
      <c r="J3626" s="327"/>
      <c r="K3626" s="327"/>
      <c r="L3626" s="327"/>
      <c r="M3626" s="327"/>
      <c r="N3626" s="330"/>
      <c r="O3626" s="331"/>
      <c r="P3626" s="332">
        <f t="shared" si="452"/>
        <v>0</v>
      </c>
      <c r="Q3626" s="294"/>
      <c r="R3626" s="489"/>
      <c r="S3626" s="489"/>
    </row>
    <row r="3627" spans="2:20" s="308" customFormat="1" ht="18.75" customHeight="1">
      <c r="B3627" s="301"/>
      <c r="C3627" s="333"/>
      <c r="D3627" s="334"/>
      <c r="E3627" s="334"/>
      <c r="F3627" s="334"/>
      <c r="G3627" s="334"/>
      <c r="H3627" s="334"/>
      <c r="I3627" s="334"/>
      <c r="J3627" s="334"/>
      <c r="K3627" s="334"/>
      <c r="L3627" s="334"/>
      <c r="M3627" s="334"/>
      <c r="N3627" s="491" t="s">
        <v>219</v>
      </c>
      <c r="O3627" s="491"/>
      <c r="P3627" s="335">
        <f>ROUND(IF(P3625*P3626=0,0,P3623/P3625*P3626),2)</f>
        <v>0</v>
      </c>
      <c r="Q3627" s="306"/>
      <c r="R3627" s="492"/>
      <c r="S3627" s="492"/>
      <c r="T3627" s="307"/>
    </row>
    <row r="3628" spans="2:20" ht="30" customHeight="1">
      <c r="C3628" s="294"/>
      <c r="D3628" s="294"/>
      <c r="E3628" s="294"/>
      <c r="F3628" s="294"/>
      <c r="G3628" s="294"/>
      <c r="H3628" s="294"/>
      <c r="I3628" s="294"/>
      <c r="J3628" s="294"/>
      <c r="K3628" s="294"/>
      <c r="L3628" s="294"/>
      <c r="M3628" s="294"/>
      <c r="N3628" s="294"/>
      <c r="O3628" s="294"/>
      <c r="P3628" s="294"/>
      <c r="Q3628" s="294"/>
      <c r="R3628" s="294"/>
      <c r="S3628" s="294"/>
    </row>
    <row r="3629" spans="2:20" ht="18.75" customHeight="1">
      <c r="B3629" s="292"/>
      <c r="C3629" s="293" t="s">
        <v>183</v>
      </c>
      <c r="D3629" s="495"/>
      <c r="E3629" s="495"/>
      <c r="F3629" s="495"/>
      <c r="G3629" s="495"/>
      <c r="H3629" s="495"/>
      <c r="I3629" s="495"/>
      <c r="J3629" s="294"/>
      <c r="K3629" s="294"/>
      <c r="L3629" s="295"/>
      <c r="M3629" s="294"/>
      <c r="N3629" s="294"/>
      <c r="O3629" s="294"/>
      <c r="P3629" s="296"/>
      <c r="Q3629" s="294"/>
      <c r="R3629" s="296"/>
      <c r="S3629" s="296"/>
    </row>
    <row r="3630" spans="2:20" ht="18.75" customHeight="1">
      <c r="B3630" s="292"/>
      <c r="C3630" s="297" t="s">
        <v>184</v>
      </c>
      <c r="D3630" s="488"/>
      <c r="E3630" s="488"/>
      <c r="F3630" s="488"/>
      <c r="G3630" s="488"/>
      <c r="H3630" s="488"/>
      <c r="I3630" s="488"/>
      <c r="J3630" s="294"/>
      <c r="K3630" s="291"/>
      <c r="L3630" s="291"/>
      <c r="M3630" s="291"/>
      <c r="N3630" s="291"/>
      <c r="O3630" s="291"/>
      <c r="P3630" s="291"/>
      <c r="Q3630" s="294"/>
      <c r="R3630" s="496" t="s">
        <v>185</v>
      </c>
      <c r="S3630" s="496"/>
    </row>
    <row r="3631" spans="2:20" ht="18.75" customHeight="1">
      <c r="B3631" s="292"/>
      <c r="C3631" s="297" t="s">
        <v>8</v>
      </c>
      <c r="D3631" s="488"/>
      <c r="E3631" s="488"/>
      <c r="F3631" s="488"/>
      <c r="G3631" s="488"/>
      <c r="H3631" s="488"/>
      <c r="I3631" s="488"/>
      <c r="J3631" s="294"/>
      <c r="K3631" s="291"/>
      <c r="L3631" s="291"/>
      <c r="M3631" s="291"/>
      <c r="N3631" s="291"/>
      <c r="O3631" s="291"/>
      <c r="P3631" s="291"/>
      <c r="Q3631" s="294"/>
      <c r="R3631" s="298" t="s">
        <v>189</v>
      </c>
      <c r="S3631" s="299"/>
    </row>
    <row r="3632" spans="2:20" ht="18.75" customHeight="1">
      <c r="B3632" s="292"/>
      <c r="C3632" s="300" t="s">
        <v>172</v>
      </c>
      <c r="D3632" s="488"/>
      <c r="E3632" s="488"/>
      <c r="F3632" s="488"/>
      <c r="G3632" s="488"/>
      <c r="H3632" s="488"/>
      <c r="I3632" s="488"/>
      <c r="J3632" s="294"/>
      <c r="K3632" s="291"/>
      <c r="L3632" s="291"/>
      <c r="M3632" s="291"/>
      <c r="N3632" s="291"/>
      <c r="O3632" s="291"/>
      <c r="P3632" s="291"/>
      <c r="Q3632" s="294"/>
      <c r="R3632" s="298" t="s">
        <v>191</v>
      </c>
      <c r="S3632" s="299"/>
    </row>
    <row r="3633" spans="2:24" ht="18.75" customHeight="1">
      <c r="B3633" s="292"/>
      <c r="C3633" s="300" t="s">
        <v>193</v>
      </c>
      <c r="D3633" s="493"/>
      <c r="E3633" s="493"/>
      <c r="F3633" s="493"/>
      <c r="G3633" s="493"/>
      <c r="H3633" s="493"/>
      <c r="I3633" s="493"/>
      <c r="J3633" s="294"/>
      <c r="K3633" s="294"/>
      <c r="L3633" s="295"/>
      <c r="M3633" s="294"/>
      <c r="N3633" s="294"/>
      <c r="O3633" s="294"/>
      <c r="P3633" s="296"/>
      <c r="Q3633" s="294"/>
      <c r="R3633" s="298" t="s">
        <v>221</v>
      </c>
      <c r="S3633" s="299"/>
    </row>
    <row r="3634" spans="2:24" ht="12" customHeight="1">
      <c r="B3634" s="292"/>
      <c r="C3634" s="294"/>
      <c r="D3634" s="294"/>
      <c r="E3634" s="294"/>
      <c r="F3634" s="294"/>
      <c r="G3634" s="294"/>
      <c r="H3634" s="294"/>
      <c r="I3634" s="294"/>
      <c r="J3634" s="294"/>
      <c r="K3634" s="294"/>
      <c r="L3634" s="294"/>
      <c r="M3634" s="294"/>
      <c r="N3634" s="294"/>
      <c r="O3634" s="294"/>
      <c r="P3634" s="294"/>
      <c r="Q3634" s="294"/>
      <c r="R3634" s="294"/>
      <c r="S3634" s="294"/>
    </row>
    <row r="3635" spans="2:24" s="308" customFormat="1" ht="18.75" customHeight="1">
      <c r="B3635" s="301"/>
      <c r="C3635" s="302" t="s">
        <v>187</v>
      </c>
      <c r="D3635" s="303"/>
      <c r="E3635" s="303"/>
      <c r="F3635" s="303"/>
      <c r="G3635" s="303"/>
      <c r="H3635" s="303"/>
      <c r="I3635" s="303"/>
      <c r="J3635" s="303"/>
      <c r="K3635" s="303"/>
      <c r="L3635" s="303"/>
      <c r="M3635" s="303"/>
      <c r="N3635" s="303"/>
      <c r="O3635" s="304"/>
      <c r="P3635" s="305" t="s">
        <v>188</v>
      </c>
      <c r="Q3635" s="306"/>
      <c r="R3635" s="494" t="s">
        <v>194</v>
      </c>
      <c r="S3635" s="494"/>
      <c r="T3635" s="307"/>
      <c r="V3635" s="288"/>
      <c r="W3635" s="288"/>
      <c r="X3635" s="288"/>
    </row>
    <row r="3636" spans="2:24" ht="6" customHeight="1">
      <c r="B3636" s="292"/>
      <c r="C3636" s="294"/>
      <c r="D3636" s="294"/>
      <c r="E3636" s="294"/>
      <c r="F3636" s="294"/>
      <c r="G3636" s="294"/>
      <c r="H3636" s="294"/>
      <c r="I3636" s="294"/>
      <c r="J3636" s="294"/>
      <c r="K3636" s="294"/>
      <c r="L3636" s="294"/>
      <c r="M3636" s="294"/>
      <c r="N3636" s="294"/>
      <c r="O3636" s="294"/>
      <c r="P3636" s="294"/>
      <c r="Q3636" s="294"/>
      <c r="R3636" s="294"/>
      <c r="S3636" s="294"/>
    </row>
    <row r="3637" spans="2:24" ht="18.75" customHeight="1">
      <c r="B3637" s="292"/>
      <c r="C3637" s="309" t="s">
        <v>222</v>
      </c>
      <c r="D3637" s="310"/>
      <c r="E3637" s="310"/>
      <c r="F3637" s="310"/>
      <c r="G3637" s="310"/>
      <c r="H3637" s="310"/>
      <c r="I3637" s="310"/>
      <c r="J3637" s="310"/>
      <c r="K3637" s="310"/>
      <c r="L3637" s="310"/>
      <c r="M3637" s="310"/>
      <c r="N3637" s="310"/>
      <c r="O3637" s="311"/>
      <c r="P3637" s="312">
        <f>SUM(D3637:O3637)</f>
        <v>0</v>
      </c>
      <c r="Q3637" s="294"/>
      <c r="R3637" s="488"/>
      <c r="S3637" s="488"/>
    </row>
    <row r="3638" spans="2:24" ht="18.75" customHeight="1">
      <c r="B3638" s="292"/>
      <c r="C3638" s="313" t="s">
        <v>196</v>
      </c>
      <c r="D3638" s="155"/>
      <c r="E3638" s="155"/>
      <c r="F3638" s="155"/>
      <c r="G3638" s="155"/>
      <c r="H3638" s="155"/>
      <c r="I3638" s="155"/>
      <c r="J3638" s="155"/>
      <c r="K3638" s="155"/>
      <c r="L3638" s="155"/>
      <c r="M3638" s="155"/>
      <c r="N3638" s="155"/>
      <c r="O3638" s="156"/>
      <c r="P3638" s="312">
        <f t="shared" ref="P3638:P3647" si="453">SUM(D3638:O3638)</f>
        <v>0</v>
      </c>
      <c r="Q3638" s="294"/>
      <c r="R3638" s="488"/>
      <c r="S3638" s="488"/>
    </row>
    <row r="3639" spans="2:24" ht="18.75" customHeight="1">
      <c r="B3639" s="292"/>
      <c r="C3639" s="314" t="s">
        <v>223</v>
      </c>
      <c r="D3639" s="310"/>
      <c r="E3639" s="310"/>
      <c r="F3639" s="310"/>
      <c r="G3639" s="310"/>
      <c r="H3639" s="310"/>
      <c r="I3639" s="310"/>
      <c r="J3639" s="310"/>
      <c r="K3639" s="310"/>
      <c r="L3639" s="310"/>
      <c r="M3639" s="310"/>
      <c r="N3639" s="310"/>
      <c r="O3639" s="311"/>
      <c r="P3639" s="312">
        <f t="shared" si="453"/>
        <v>0</v>
      </c>
      <c r="Q3639" s="294"/>
      <c r="R3639" s="488"/>
      <c r="S3639" s="488"/>
    </row>
    <row r="3640" spans="2:24" ht="18.75" customHeight="1">
      <c r="B3640" s="292"/>
      <c r="C3640" s="313" t="s">
        <v>206</v>
      </c>
      <c r="D3640" s="315"/>
      <c r="E3640" s="315"/>
      <c r="F3640" s="315"/>
      <c r="G3640" s="315"/>
      <c r="H3640" s="315"/>
      <c r="I3640" s="315"/>
      <c r="J3640" s="315"/>
      <c r="K3640" s="315"/>
      <c r="L3640" s="315"/>
      <c r="M3640" s="315"/>
      <c r="N3640" s="315"/>
      <c r="O3640" s="316"/>
      <c r="P3640" s="312">
        <f t="shared" si="453"/>
        <v>0</v>
      </c>
      <c r="Q3640" s="294"/>
      <c r="R3640" s="488"/>
      <c r="S3640" s="488"/>
    </row>
    <row r="3641" spans="2:24" ht="18.75" customHeight="1">
      <c r="B3641" s="292"/>
      <c r="C3641" s="313" t="s">
        <v>207</v>
      </c>
      <c r="D3641" s="315"/>
      <c r="E3641" s="315"/>
      <c r="F3641" s="315"/>
      <c r="G3641" s="315"/>
      <c r="H3641" s="315"/>
      <c r="I3641" s="315"/>
      <c r="J3641" s="315"/>
      <c r="K3641" s="315"/>
      <c r="L3641" s="315"/>
      <c r="M3641" s="315"/>
      <c r="N3641" s="315"/>
      <c r="O3641" s="316"/>
      <c r="P3641" s="312">
        <f t="shared" si="453"/>
        <v>0</v>
      </c>
      <c r="Q3641" s="294"/>
      <c r="R3641" s="488"/>
      <c r="S3641" s="488"/>
    </row>
    <row r="3642" spans="2:24" ht="18.75" customHeight="1">
      <c r="B3642" s="292"/>
      <c r="C3642" s="313" t="s">
        <v>209</v>
      </c>
      <c r="D3642" s="315"/>
      <c r="E3642" s="315"/>
      <c r="F3642" s="315"/>
      <c r="G3642" s="315"/>
      <c r="H3642" s="315"/>
      <c r="I3642" s="315"/>
      <c r="J3642" s="315"/>
      <c r="K3642" s="315"/>
      <c r="L3642" s="315"/>
      <c r="M3642" s="315"/>
      <c r="N3642" s="315"/>
      <c r="O3642" s="316"/>
      <c r="P3642" s="312">
        <f t="shared" si="453"/>
        <v>0</v>
      </c>
      <c r="Q3642" s="294"/>
      <c r="R3642" s="488"/>
      <c r="S3642" s="488"/>
    </row>
    <row r="3643" spans="2:24" ht="18.75" customHeight="1">
      <c r="B3643" s="292"/>
      <c r="C3643" s="313" t="s">
        <v>210</v>
      </c>
      <c r="D3643" s="315"/>
      <c r="E3643" s="315"/>
      <c r="F3643" s="315"/>
      <c r="G3643" s="315"/>
      <c r="H3643" s="315"/>
      <c r="I3643" s="315"/>
      <c r="J3643" s="315"/>
      <c r="K3643" s="315"/>
      <c r="L3643" s="315"/>
      <c r="M3643" s="315"/>
      <c r="N3643" s="315"/>
      <c r="O3643" s="316"/>
      <c r="P3643" s="312">
        <f t="shared" si="453"/>
        <v>0</v>
      </c>
      <c r="Q3643" s="294"/>
      <c r="R3643" s="488"/>
      <c r="S3643" s="488"/>
    </row>
    <row r="3644" spans="2:24" ht="18.75" customHeight="1">
      <c r="B3644" s="292"/>
      <c r="C3644" s="313" t="s">
        <v>211</v>
      </c>
      <c r="D3644" s="315"/>
      <c r="E3644" s="315"/>
      <c r="F3644" s="315"/>
      <c r="G3644" s="315"/>
      <c r="H3644" s="315"/>
      <c r="I3644" s="315"/>
      <c r="J3644" s="315"/>
      <c r="K3644" s="315"/>
      <c r="L3644" s="315"/>
      <c r="M3644" s="315"/>
      <c r="N3644" s="315"/>
      <c r="O3644" s="316"/>
      <c r="P3644" s="312">
        <f t="shared" si="453"/>
        <v>0</v>
      </c>
      <c r="Q3644" s="294"/>
      <c r="R3644" s="488"/>
      <c r="S3644" s="488"/>
    </row>
    <row r="3645" spans="2:24" ht="18.75" customHeight="1">
      <c r="B3645" s="292"/>
      <c r="C3645" s="313" t="s">
        <v>212</v>
      </c>
      <c r="D3645" s="315"/>
      <c r="E3645" s="315"/>
      <c r="F3645" s="315"/>
      <c r="G3645" s="315"/>
      <c r="H3645" s="315"/>
      <c r="I3645" s="315"/>
      <c r="J3645" s="315"/>
      <c r="K3645" s="315"/>
      <c r="L3645" s="315"/>
      <c r="M3645" s="315"/>
      <c r="N3645" s="315"/>
      <c r="O3645" s="316"/>
      <c r="P3645" s="312">
        <f t="shared" si="453"/>
        <v>0</v>
      </c>
      <c r="Q3645" s="294"/>
      <c r="R3645" s="488"/>
      <c r="S3645" s="488"/>
    </row>
    <row r="3646" spans="2:24" ht="18.75" customHeight="1">
      <c r="B3646" s="292"/>
      <c r="C3646" s="317" t="s">
        <v>224</v>
      </c>
      <c r="D3646" s="318"/>
      <c r="E3646" s="318"/>
      <c r="F3646" s="318"/>
      <c r="G3646" s="318"/>
      <c r="H3646" s="318"/>
      <c r="I3646" s="318"/>
      <c r="J3646" s="318"/>
      <c r="K3646" s="318"/>
      <c r="L3646" s="318"/>
      <c r="M3646" s="318"/>
      <c r="N3646" s="318"/>
      <c r="O3646" s="319"/>
      <c r="P3646" s="320">
        <f t="shared" si="453"/>
        <v>0</v>
      </c>
      <c r="Q3646" s="294"/>
      <c r="R3646" s="489"/>
      <c r="S3646" s="489"/>
    </row>
    <row r="3647" spans="2:24" ht="18.75" customHeight="1">
      <c r="B3647" s="292"/>
      <c r="C3647" s="321" t="s">
        <v>216</v>
      </c>
      <c r="D3647" s="322">
        <f>SUBTOTAL(9,D3637:D3646)</f>
        <v>0</v>
      </c>
      <c r="E3647" s="322">
        <f t="shared" ref="E3647:O3647" si="454">SUBTOTAL(9,E3637:E3646)</f>
        <v>0</v>
      </c>
      <c r="F3647" s="322">
        <f t="shared" si="454"/>
        <v>0</v>
      </c>
      <c r="G3647" s="322">
        <f t="shared" si="454"/>
        <v>0</v>
      </c>
      <c r="H3647" s="322">
        <f t="shared" si="454"/>
        <v>0</v>
      </c>
      <c r="I3647" s="322">
        <f t="shared" si="454"/>
        <v>0</v>
      </c>
      <c r="J3647" s="322">
        <f t="shared" si="454"/>
        <v>0</v>
      </c>
      <c r="K3647" s="322">
        <f t="shared" si="454"/>
        <v>0</v>
      </c>
      <c r="L3647" s="322">
        <f t="shared" si="454"/>
        <v>0</v>
      </c>
      <c r="M3647" s="322">
        <f t="shared" si="454"/>
        <v>0</v>
      </c>
      <c r="N3647" s="322">
        <f t="shared" si="454"/>
        <v>0</v>
      </c>
      <c r="O3647" s="323">
        <f t="shared" si="454"/>
        <v>0</v>
      </c>
      <c r="P3647" s="324">
        <f t="shared" si="453"/>
        <v>0</v>
      </c>
      <c r="Q3647" s="294"/>
      <c r="R3647" s="490"/>
      <c r="S3647" s="490"/>
    </row>
    <row r="3648" spans="2:24" ht="6" customHeight="1">
      <c r="B3648" s="292"/>
      <c r="C3648" s="294"/>
      <c r="D3648" s="294"/>
      <c r="E3648" s="294"/>
      <c r="F3648" s="294"/>
      <c r="G3648" s="294"/>
      <c r="H3648" s="294"/>
      <c r="I3648" s="294"/>
      <c r="J3648" s="294"/>
      <c r="K3648" s="294"/>
      <c r="L3648" s="294"/>
      <c r="M3648" s="294"/>
      <c r="N3648" s="294"/>
      <c r="O3648" s="294"/>
      <c r="P3648" s="294"/>
      <c r="Q3648" s="294"/>
      <c r="R3648" s="325"/>
      <c r="S3648" s="325"/>
    </row>
    <row r="3649" spans="2:24" ht="18.75" customHeight="1">
      <c r="B3649" s="326"/>
      <c r="C3649" s="313" t="s">
        <v>217</v>
      </c>
      <c r="D3649" s="327"/>
      <c r="E3649" s="327"/>
      <c r="F3649" s="327"/>
      <c r="G3649" s="327"/>
      <c r="H3649" s="327"/>
      <c r="I3649" s="327"/>
      <c r="J3649" s="327"/>
      <c r="K3649" s="327"/>
      <c r="L3649" s="327"/>
      <c r="M3649" s="327"/>
      <c r="N3649" s="327"/>
      <c r="O3649" s="328"/>
      <c r="P3649" s="329">
        <f t="shared" ref="P3649:P3650" si="455">SUM(D3649:O3649)</f>
        <v>0</v>
      </c>
      <c r="Q3649" s="294"/>
      <c r="R3649" s="488"/>
      <c r="S3649" s="488"/>
    </row>
    <row r="3650" spans="2:24" ht="18.75" customHeight="1">
      <c r="B3650" s="326"/>
      <c r="C3650" s="313" t="s">
        <v>218</v>
      </c>
      <c r="D3650" s="327"/>
      <c r="E3650" s="327"/>
      <c r="F3650" s="327"/>
      <c r="G3650" s="327"/>
      <c r="H3650" s="327"/>
      <c r="I3650" s="327"/>
      <c r="J3650" s="327"/>
      <c r="K3650" s="327"/>
      <c r="L3650" s="327"/>
      <c r="M3650" s="327"/>
      <c r="N3650" s="330"/>
      <c r="O3650" s="331"/>
      <c r="P3650" s="332">
        <f t="shared" si="455"/>
        <v>0</v>
      </c>
      <c r="Q3650" s="294"/>
      <c r="R3650" s="489"/>
      <c r="S3650" s="489"/>
    </row>
    <row r="3651" spans="2:24" s="308" customFormat="1" ht="18.75" customHeight="1">
      <c r="B3651" s="301"/>
      <c r="C3651" s="333"/>
      <c r="D3651" s="334"/>
      <c r="E3651" s="334"/>
      <c r="F3651" s="334"/>
      <c r="G3651" s="334"/>
      <c r="H3651" s="334"/>
      <c r="I3651" s="334"/>
      <c r="J3651" s="334"/>
      <c r="K3651" s="334"/>
      <c r="L3651" s="334"/>
      <c r="M3651" s="334"/>
      <c r="N3651" s="491" t="s">
        <v>219</v>
      </c>
      <c r="O3651" s="491"/>
      <c r="P3651" s="335">
        <f>ROUND(IF(P3649*P3650=0,0,P3647/P3649*P3650),2)</f>
        <v>0</v>
      </c>
      <c r="Q3651" s="306"/>
      <c r="R3651" s="492"/>
      <c r="S3651" s="492"/>
      <c r="T3651" s="307"/>
    </row>
    <row r="3652" spans="2:24" ht="30" customHeight="1">
      <c r="C3652" s="294"/>
      <c r="D3652" s="294"/>
      <c r="E3652" s="294"/>
      <c r="F3652" s="294"/>
      <c r="G3652" s="294"/>
      <c r="H3652" s="294"/>
      <c r="I3652" s="294"/>
      <c r="J3652" s="294"/>
      <c r="K3652" s="294"/>
      <c r="L3652" s="294"/>
      <c r="M3652" s="294"/>
      <c r="N3652" s="294"/>
      <c r="O3652" s="294"/>
      <c r="P3652" s="294"/>
      <c r="Q3652" s="294"/>
      <c r="R3652" s="294"/>
      <c r="S3652" s="294"/>
    </row>
    <row r="3653" spans="2:24" ht="18.75" customHeight="1">
      <c r="B3653" s="292"/>
      <c r="C3653" s="293" t="s">
        <v>183</v>
      </c>
      <c r="D3653" s="495"/>
      <c r="E3653" s="495"/>
      <c r="F3653" s="495"/>
      <c r="G3653" s="495"/>
      <c r="H3653" s="495"/>
      <c r="I3653" s="495"/>
      <c r="J3653" s="294"/>
      <c r="K3653" s="294"/>
      <c r="L3653" s="295"/>
      <c r="M3653" s="294"/>
      <c r="N3653" s="294"/>
      <c r="O3653" s="294"/>
      <c r="P3653" s="296"/>
      <c r="Q3653" s="294"/>
      <c r="R3653" s="296"/>
      <c r="S3653" s="296"/>
    </row>
    <row r="3654" spans="2:24" ht="18.75" customHeight="1">
      <c r="B3654" s="292"/>
      <c r="C3654" s="297" t="s">
        <v>184</v>
      </c>
      <c r="D3654" s="488"/>
      <c r="E3654" s="488"/>
      <c r="F3654" s="488"/>
      <c r="G3654" s="488"/>
      <c r="H3654" s="488"/>
      <c r="I3654" s="488"/>
      <c r="J3654" s="294"/>
      <c r="K3654" s="291"/>
      <c r="L3654" s="291"/>
      <c r="M3654" s="291"/>
      <c r="N3654" s="291"/>
      <c r="O3654" s="291"/>
      <c r="P3654" s="291"/>
      <c r="Q3654" s="294"/>
      <c r="R3654" s="496" t="s">
        <v>185</v>
      </c>
      <c r="S3654" s="496"/>
    </row>
    <row r="3655" spans="2:24" ht="18.75" customHeight="1">
      <c r="B3655" s="292"/>
      <c r="C3655" s="297" t="s">
        <v>8</v>
      </c>
      <c r="D3655" s="488"/>
      <c r="E3655" s="488"/>
      <c r="F3655" s="488"/>
      <c r="G3655" s="488"/>
      <c r="H3655" s="488"/>
      <c r="I3655" s="488"/>
      <c r="J3655" s="294"/>
      <c r="K3655" s="291"/>
      <c r="L3655" s="291"/>
      <c r="M3655" s="291"/>
      <c r="N3655" s="291"/>
      <c r="O3655" s="291"/>
      <c r="P3655" s="291"/>
      <c r="Q3655" s="294"/>
      <c r="R3655" s="298" t="s">
        <v>189</v>
      </c>
      <c r="S3655" s="299"/>
    </row>
    <row r="3656" spans="2:24" ht="18.75" customHeight="1">
      <c r="B3656" s="292"/>
      <c r="C3656" s="300" t="s">
        <v>172</v>
      </c>
      <c r="D3656" s="488"/>
      <c r="E3656" s="488"/>
      <c r="F3656" s="488"/>
      <c r="G3656" s="488"/>
      <c r="H3656" s="488"/>
      <c r="I3656" s="488"/>
      <c r="J3656" s="294"/>
      <c r="K3656" s="291"/>
      <c r="L3656" s="291"/>
      <c r="M3656" s="291"/>
      <c r="N3656" s="291"/>
      <c r="O3656" s="291"/>
      <c r="P3656" s="291"/>
      <c r="Q3656" s="294"/>
      <c r="R3656" s="298" t="s">
        <v>191</v>
      </c>
      <c r="S3656" s="299"/>
    </row>
    <row r="3657" spans="2:24" ht="18.75" customHeight="1">
      <c r="B3657" s="292"/>
      <c r="C3657" s="300" t="s">
        <v>193</v>
      </c>
      <c r="D3657" s="493"/>
      <c r="E3657" s="493"/>
      <c r="F3657" s="493"/>
      <c r="G3657" s="493"/>
      <c r="H3657" s="493"/>
      <c r="I3657" s="493"/>
      <c r="J3657" s="294"/>
      <c r="K3657" s="294"/>
      <c r="L3657" s="295"/>
      <c r="M3657" s="294"/>
      <c r="N3657" s="294"/>
      <c r="O3657" s="294"/>
      <c r="P3657" s="296"/>
      <c r="Q3657" s="294"/>
      <c r="R3657" s="298" t="s">
        <v>221</v>
      </c>
      <c r="S3657" s="299"/>
    </row>
    <row r="3658" spans="2:24" ht="12" customHeight="1">
      <c r="B3658" s="292"/>
      <c r="C3658" s="294"/>
      <c r="D3658" s="294"/>
      <c r="E3658" s="294"/>
      <c r="F3658" s="294"/>
      <c r="G3658" s="294"/>
      <c r="H3658" s="294"/>
      <c r="I3658" s="294"/>
      <c r="J3658" s="294"/>
      <c r="K3658" s="294"/>
      <c r="L3658" s="294"/>
      <c r="M3658" s="294"/>
      <c r="N3658" s="294"/>
      <c r="O3658" s="294"/>
      <c r="P3658" s="294"/>
      <c r="Q3658" s="294"/>
      <c r="R3658" s="294"/>
      <c r="S3658" s="294"/>
    </row>
    <row r="3659" spans="2:24" s="308" customFormat="1" ht="18.75" customHeight="1">
      <c r="B3659" s="301"/>
      <c r="C3659" s="302" t="s">
        <v>187</v>
      </c>
      <c r="D3659" s="303"/>
      <c r="E3659" s="303"/>
      <c r="F3659" s="303"/>
      <c r="G3659" s="303"/>
      <c r="H3659" s="303"/>
      <c r="I3659" s="303"/>
      <c r="J3659" s="303"/>
      <c r="K3659" s="303"/>
      <c r="L3659" s="303"/>
      <c r="M3659" s="303"/>
      <c r="N3659" s="303"/>
      <c r="O3659" s="304"/>
      <c r="P3659" s="305" t="s">
        <v>188</v>
      </c>
      <c r="Q3659" s="306"/>
      <c r="R3659" s="494" t="s">
        <v>194</v>
      </c>
      <c r="S3659" s="494"/>
      <c r="T3659" s="307"/>
      <c r="V3659" s="288"/>
      <c r="W3659" s="288"/>
      <c r="X3659" s="288"/>
    </row>
    <row r="3660" spans="2:24" ht="6" customHeight="1">
      <c r="B3660" s="292"/>
      <c r="C3660" s="294"/>
      <c r="D3660" s="294"/>
      <c r="E3660" s="294"/>
      <c r="F3660" s="294"/>
      <c r="G3660" s="294"/>
      <c r="H3660" s="294"/>
      <c r="I3660" s="294"/>
      <c r="J3660" s="294"/>
      <c r="K3660" s="294"/>
      <c r="L3660" s="294"/>
      <c r="M3660" s="294"/>
      <c r="N3660" s="294"/>
      <c r="O3660" s="294"/>
      <c r="P3660" s="294"/>
      <c r="Q3660" s="294"/>
      <c r="R3660" s="294"/>
      <c r="S3660" s="294"/>
    </row>
    <row r="3661" spans="2:24" ht="18.75" customHeight="1">
      <c r="B3661" s="292"/>
      <c r="C3661" s="309" t="s">
        <v>222</v>
      </c>
      <c r="D3661" s="310"/>
      <c r="E3661" s="310"/>
      <c r="F3661" s="310"/>
      <c r="G3661" s="310"/>
      <c r="H3661" s="310"/>
      <c r="I3661" s="310"/>
      <c r="J3661" s="310"/>
      <c r="K3661" s="310"/>
      <c r="L3661" s="310"/>
      <c r="M3661" s="310"/>
      <c r="N3661" s="310"/>
      <c r="O3661" s="311"/>
      <c r="P3661" s="312">
        <f>SUM(D3661:O3661)</f>
        <v>0</v>
      </c>
      <c r="Q3661" s="294"/>
      <c r="R3661" s="488"/>
      <c r="S3661" s="488"/>
    </row>
    <row r="3662" spans="2:24" ht="18.75" customHeight="1">
      <c r="B3662" s="292"/>
      <c r="C3662" s="313" t="s">
        <v>196</v>
      </c>
      <c r="D3662" s="155"/>
      <c r="E3662" s="155"/>
      <c r="F3662" s="155"/>
      <c r="G3662" s="155"/>
      <c r="H3662" s="155"/>
      <c r="I3662" s="155"/>
      <c r="J3662" s="155"/>
      <c r="K3662" s="155"/>
      <c r="L3662" s="155"/>
      <c r="M3662" s="155"/>
      <c r="N3662" s="155"/>
      <c r="O3662" s="156"/>
      <c r="P3662" s="312">
        <f t="shared" ref="P3662:P3671" si="456">SUM(D3662:O3662)</f>
        <v>0</v>
      </c>
      <c r="Q3662" s="294"/>
      <c r="R3662" s="488"/>
      <c r="S3662" s="488"/>
    </row>
    <row r="3663" spans="2:24" ht="18.75" customHeight="1">
      <c r="B3663" s="292"/>
      <c r="C3663" s="314" t="s">
        <v>223</v>
      </c>
      <c r="D3663" s="310"/>
      <c r="E3663" s="310"/>
      <c r="F3663" s="310"/>
      <c r="G3663" s="310"/>
      <c r="H3663" s="310"/>
      <c r="I3663" s="310"/>
      <c r="J3663" s="310"/>
      <c r="K3663" s="310"/>
      <c r="L3663" s="310"/>
      <c r="M3663" s="310"/>
      <c r="N3663" s="310"/>
      <c r="O3663" s="311"/>
      <c r="P3663" s="312">
        <f t="shared" si="456"/>
        <v>0</v>
      </c>
      <c r="Q3663" s="294"/>
      <c r="R3663" s="488"/>
      <c r="S3663" s="488"/>
    </row>
    <row r="3664" spans="2:24" ht="18.75" customHeight="1">
      <c r="B3664" s="292"/>
      <c r="C3664" s="313" t="s">
        <v>206</v>
      </c>
      <c r="D3664" s="315"/>
      <c r="E3664" s="315"/>
      <c r="F3664" s="315"/>
      <c r="G3664" s="315"/>
      <c r="H3664" s="315"/>
      <c r="I3664" s="315"/>
      <c r="J3664" s="315"/>
      <c r="K3664" s="315"/>
      <c r="L3664" s="315"/>
      <c r="M3664" s="315"/>
      <c r="N3664" s="315"/>
      <c r="O3664" s="316"/>
      <c r="P3664" s="312">
        <f t="shared" si="456"/>
        <v>0</v>
      </c>
      <c r="Q3664" s="294"/>
      <c r="R3664" s="488"/>
      <c r="S3664" s="488"/>
    </row>
    <row r="3665" spans="2:20" ht="18.75" customHeight="1">
      <c r="B3665" s="292"/>
      <c r="C3665" s="313" t="s">
        <v>207</v>
      </c>
      <c r="D3665" s="315"/>
      <c r="E3665" s="315"/>
      <c r="F3665" s="315"/>
      <c r="G3665" s="315"/>
      <c r="H3665" s="315"/>
      <c r="I3665" s="315"/>
      <c r="J3665" s="315"/>
      <c r="K3665" s="315"/>
      <c r="L3665" s="315"/>
      <c r="M3665" s="315"/>
      <c r="N3665" s="315"/>
      <c r="O3665" s="316"/>
      <c r="P3665" s="312">
        <f t="shared" si="456"/>
        <v>0</v>
      </c>
      <c r="Q3665" s="294"/>
      <c r="R3665" s="488"/>
      <c r="S3665" s="488"/>
    </row>
    <row r="3666" spans="2:20" ht="18.75" customHeight="1">
      <c r="B3666" s="292"/>
      <c r="C3666" s="313" t="s">
        <v>209</v>
      </c>
      <c r="D3666" s="315"/>
      <c r="E3666" s="315"/>
      <c r="F3666" s="315"/>
      <c r="G3666" s="315"/>
      <c r="H3666" s="315"/>
      <c r="I3666" s="315"/>
      <c r="J3666" s="315"/>
      <c r="K3666" s="315"/>
      <c r="L3666" s="315"/>
      <c r="M3666" s="315"/>
      <c r="N3666" s="315"/>
      <c r="O3666" s="316"/>
      <c r="P3666" s="312">
        <f t="shared" si="456"/>
        <v>0</v>
      </c>
      <c r="Q3666" s="294"/>
      <c r="R3666" s="488"/>
      <c r="S3666" s="488"/>
    </row>
    <row r="3667" spans="2:20" ht="18.75" customHeight="1">
      <c r="B3667" s="292"/>
      <c r="C3667" s="313" t="s">
        <v>210</v>
      </c>
      <c r="D3667" s="315"/>
      <c r="E3667" s="315"/>
      <c r="F3667" s="315"/>
      <c r="G3667" s="315"/>
      <c r="H3667" s="315"/>
      <c r="I3667" s="315"/>
      <c r="J3667" s="315"/>
      <c r="K3667" s="315"/>
      <c r="L3667" s="315"/>
      <c r="M3667" s="315"/>
      <c r="N3667" s="315"/>
      <c r="O3667" s="316"/>
      <c r="P3667" s="312">
        <f t="shared" si="456"/>
        <v>0</v>
      </c>
      <c r="Q3667" s="294"/>
      <c r="R3667" s="488"/>
      <c r="S3667" s="488"/>
    </row>
    <row r="3668" spans="2:20" ht="18.75" customHeight="1">
      <c r="B3668" s="292"/>
      <c r="C3668" s="313" t="s">
        <v>211</v>
      </c>
      <c r="D3668" s="315"/>
      <c r="E3668" s="315"/>
      <c r="F3668" s="315"/>
      <c r="G3668" s="315"/>
      <c r="H3668" s="315"/>
      <c r="I3668" s="315"/>
      <c r="J3668" s="315"/>
      <c r="K3668" s="315"/>
      <c r="L3668" s="315"/>
      <c r="M3668" s="315"/>
      <c r="N3668" s="315"/>
      <c r="O3668" s="316"/>
      <c r="P3668" s="312">
        <f t="shared" si="456"/>
        <v>0</v>
      </c>
      <c r="Q3668" s="294"/>
      <c r="R3668" s="488"/>
      <c r="S3668" s="488"/>
    </row>
    <row r="3669" spans="2:20" ht="18.75" customHeight="1">
      <c r="B3669" s="292"/>
      <c r="C3669" s="313" t="s">
        <v>212</v>
      </c>
      <c r="D3669" s="315"/>
      <c r="E3669" s="315"/>
      <c r="F3669" s="315"/>
      <c r="G3669" s="315"/>
      <c r="H3669" s="315"/>
      <c r="I3669" s="315"/>
      <c r="J3669" s="315"/>
      <c r="K3669" s="315"/>
      <c r="L3669" s="315"/>
      <c r="M3669" s="315"/>
      <c r="N3669" s="315"/>
      <c r="O3669" s="316"/>
      <c r="P3669" s="312">
        <f t="shared" si="456"/>
        <v>0</v>
      </c>
      <c r="Q3669" s="294"/>
      <c r="R3669" s="488"/>
      <c r="S3669" s="488"/>
    </row>
    <row r="3670" spans="2:20" ht="18.75" customHeight="1">
      <c r="B3670" s="292"/>
      <c r="C3670" s="317" t="s">
        <v>224</v>
      </c>
      <c r="D3670" s="318"/>
      <c r="E3670" s="318"/>
      <c r="F3670" s="318"/>
      <c r="G3670" s="318"/>
      <c r="H3670" s="318"/>
      <c r="I3670" s="318"/>
      <c r="J3670" s="318"/>
      <c r="K3670" s="318"/>
      <c r="L3670" s="318"/>
      <c r="M3670" s="318"/>
      <c r="N3670" s="318"/>
      <c r="O3670" s="319"/>
      <c r="P3670" s="320">
        <f t="shared" si="456"/>
        <v>0</v>
      </c>
      <c r="Q3670" s="294"/>
      <c r="R3670" s="489"/>
      <c r="S3670" s="489"/>
    </row>
    <row r="3671" spans="2:20" ht="18.75" customHeight="1">
      <c r="B3671" s="292"/>
      <c r="C3671" s="321" t="s">
        <v>216</v>
      </c>
      <c r="D3671" s="322">
        <f>SUBTOTAL(9,D3661:D3670)</f>
        <v>0</v>
      </c>
      <c r="E3671" s="322">
        <f t="shared" ref="E3671:O3671" si="457">SUBTOTAL(9,E3661:E3670)</f>
        <v>0</v>
      </c>
      <c r="F3671" s="322">
        <f t="shared" si="457"/>
        <v>0</v>
      </c>
      <c r="G3671" s="322">
        <f t="shared" si="457"/>
        <v>0</v>
      </c>
      <c r="H3671" s="322">
        <f t="shared" si="457"/>
        <v>0</v>
      </c>
      <c r="I3671" s="322">
        <f t="shared" si="457"/>
        <v>0</v>
      </c>
      <c r="J3671" s="322">
        <f t="shared" si="457"/>
        <v>0</v>
      </c>
      <c r="K3671" s="322">
        <f t="shared" si="457"/>
        <v>0</v>
      </c>
      <c r="L3671" s="322">
        <f t="shared" si="457"/>
        <v>0</v>
      </c>
      <c r="M3671" s="322">
        <f t="shared" si="457"/>
        <v>0</v>
      </c>
      <c r="N3671" s="322">
        <f t="shared" si="457"/>
        <v>0</v>
      </c>
      <c r="O3671" s="323">
        <f t="shared" si="457"/>
        <v>0</v>
      </c>
      <c r="P3671" s="324">
        <f t="shared" si="456"/>
        <v>0</v>
      </c>
      <c r="Q3671" s="294"/>
      <c r="R3671" s="490"/>
      <c r="S3671" s="490"/>
    </row>
    <row r="3672" spans="2:20" ht="6" customHeight="1">
      <c r="B3672" s="292"/>
      <c r="C3672" s="294"/>
      <c r="D3672" s="294"/>
      <c r="E3672" s="294"/>
      <c r="F3672" s="294"/>
      <c r="G3672" s="294"/>
      <c r="H3672" s="294"/>
      <c r="I3672" s="294"/>
      <c r="J3672" s="294"/>
      <c r="K3672" s="294"/>
      <c r="L3672" s="294"/>
      <c r="M3672" s="294"/>
      <c r="N3672" s="294"/>
      <c r="O3672" s="294"/>
      <c r="P3672" s="294"/>
      <c r="Q3672" s="294"/>
      <c r="R3672" s="325"/>
      <c r="S3672" s="325"/>
    </row>
    <row r="3673" spans="2:20" ht="18.75" customHeight="1">
      <c r="B3673" s="326"/>
      <c r="C3673" s="313" t="s">
        <v>217</v>
      </c>
      <c r="D3673" s="327"/>
      <c r="E3673" s="327"/>
      <c r="F3673" s="327"/>
      <c r="G3673" s="327"/>
      <c r="H3673" s="327"/>
      <c r="I3673" s="327"/>
      <c r="J3673" s="327"/>
      <c r="K3673" s="327"/>
      <c r="L3673" s="327"/>
      <c r="M3673" s="327"/>
      <c r="N3673" s="327"/>
      <c r="O3673" s="328"/>
      <c r="P3673" s="329">
        <f t="shared" ref="P3673:P3674" si="458">SUM(D3673:O3673)</f>
        <v>0</v>
      </c>
      <c r="Q3673" s="294"/>
      <c r="R3673" s="488"/>
      <c r="S3673" s="488"/>
    </row>
    <row r="3674" spans="2:20" ht="18.75" customHeight="1">
      <c r="B3674" s="326"/>
      <c r="C3674" s="313" t="s">
        <v>218</v>
      </c>
      <c r="D3674" s="327"/>
      <c r="E3674" s="327"/>
      <c r="F3674" s="327"/>
      <c r="G3674" s="327"/>
      <c r="H3674" s="327"/>
      <c r="I3674" s="327"/>
      <c r="J3674" s="327"/>
      <c r="K3674" s="327"/>
      <c r="L3674" s="327"/>
      <c r="M3674" s="327"/>
      <c r="N3674" s="330"/>
      <c r="O3674" s="331"/>
      <c r="P3674" s="332">
        <f t="shared" si="458"/>
        <v>0</v>
      </c>
      <c r="Q3674" s="294"/>
      <c r="R3674" s="489"/>
      <c r="S3674" s="489"/>
    </row>
    <row r="3675" spans="2:20" s="308" customFormat="1" ht="18.75" customHeight="1">
      <c r="B3675" s="301"/>
      <c r="C3675" s="333"/>
      <c r="D3675" s="334"/>
      <c r="E3675" s="334"/>
      <c r="F3675" s="334"/>
      <c r="G3675" s="334"/>
      <c r="H3675" s="334"/>
      <c r="I3675" s="334"/>
      <c r="J3675" s="334"/>
      <c r="K3675" s="334"/>
      <c r="L3675" s="334"/>
      <c r="M3675" s="334"/>
      <c r="N3675" s="491" t="s">
        <v>219</v>
      </c>
      <c r="O3675" s="491"/>
      <c r="P3675" s="335">
        <f>ROUND(IF(P3673*P3674=0,0,P3671/P3673*P3674),2)</f>
        <v>0</v>
      </c>
      <c r="Q3675" s="306"/>
      <c r="R3675" s="492"/>
      <c r="S3675" s="492"/>
      <c r="T3675" s="307"/>
    </row>
    <row r="3676" spans="2:20" ht="30" customHeight="1">
      <c r="C3676" s="294"/>
      <c r="D3676" s="294"/>
      <c r="E3676" s="294"/>
      <c r="F3676" s="294"/>
      <c r="G3676" s="294"/>
      <c r="H3676" s="294"/>
      <c r="I3676" s="294"/>
      <c r="J3676" s="294"/>
      <c r="K3676" s="294"/>
      <c r="L3676" s="294"/>
      <c r="M3676" s="294"/>
      <c r="N3676" s="294"/>
      <c r="O3676" s="294"/>
      <c r="P3676" s="294"/>
      <c r="Q3676" s="294"/>
      <c r="R3676" s="294"/>
      <c r="S3676" s="294"/>
    </row>
    <row r="3677" spans="2:20" ht="18.75" customHeight="1">
      <c r="B3677" s="292"/>
      <c r="C3677" s="293" t="s">
        <v>183</v>
      </c>
      <c r="D3677" s="495"/>
      <c r="E3677" s="495"/>
      <c r="F3677" s="495"/>
      <c r="G3677" s="495"/>
      <c r="H3677" s="495"/>
      <c r="I3677" s="495"/>
      <c r="J3677" s="294"/>
      <c r="K3677" s="294"/>
      <c r="L3677" s="295"/>
      <c r="M3677" s="294"/>
      <c r="N3677" s="294"/>
      <c r="O3677" s="294"/>
      <c r="P3677" s="296"/>
      <c r="Q3677" s="294"/>
      <c r="R3677" s="296"/>
      <c r="S3677" s="296"/>
    </row>
    <row r="3678" spans="2:20" ht="18.75" customHeight="1">
      <c r="B3678" s="292"/>
      <c r="C3678" s="297" t="s">
        <v>184</v>
      </c>
      <c r="D3678" s="488"/>
      <c r="E3678" s="488"/>
      <c r="F3678" s="488"/>
      <c r="G3678" s="488"/>
      <c r="H3678" s="488"/>
      <c r="I3678" s="488"/>
      <c r="J3678" s="294"/>
      <c r="K3678" s="291"/>
      <c r="L3678" s="291"/>
      <c r="M3678" s="291"/>
      <c r="N3678" s="291"/>
      <c r="O3678" s="291"/>
      <c r="P3678" s="291"/>
      <c r="Q3678" s="294"/>
      <c r="R3678" s="496" t="s">
        <v>185</v>
      </c>
      <c r="S3678" s="496"/>
    </row>
    <row r="3679" spans="2:20" ht="18.75" customHeight="1">
      <c r="B3679" s="292"/>
      <c r="C3679" s="297" t="s">
        <v>8</v>
      </c>
      <c r="D3679" s="488"/>
      <c r="E3679" s="488"/>
      <c r="F3679" s="488"/>
      <c r="G3679" s="488"/>
      <c r="H3679" s="488"/>
      <c r="I3679" s="488"/>
      <c r="J3679" s="294"/>
      <c r="K3679" s="291"/>
      <c r="L3679" s="291"/>
      <c r="M3679" s="291"/>
      <c r="N3679" s="291"/>
      <c r="O3679" s="291"/>
      <c r="P3679" s="291"/>
      <c r="Q3679" s="294"/>
      <c r="R3679" s="298" t="s">
        <v>189</v>
      </c>
      <c r="S3679" s="299"/>
    </row>
    <row r="3680" spans="2:20" ht="18.75" customHeight="1">
      <c r="B3680" s="292"/>
      <c r="C3680" s="300" t="s">
        <v>172</v>
      </c>
      <c r="D3680" s="488"/>
      <c r="E3680" s="488"/>
      <c r="F3680" s="488"/>
      <c r="G3680" s="488"/>
      <c r="H3680" s="488"/>
      <c r="I3680" s="488"/>
      <c r="J3680" s="294"/>
      <c r="K3680" s="291"/>
      <c r="L3680" s="291"/>
      <c r="M3680" s="291"/>
      <c r="N3680" s="291"/>
      <c r="O3680" s="291"/>
      <c r="P3680" s="291"/>
      <c r="Q3680" s="294"/>
      <c r="R3680" s="298" t="s">
        <v>191</v>
      </c>
      <c r="S3680" s="299"/>
    </row>
    <row r="3681" spans="2:24" ht="18.75" customHeight="1">
      <c r="B3681" s="292"/>
      <c r="C3681" s="300" t="s">
        <v>193</v>
      </c>
      <c r="D3681" s="493"/>
      <c r="E3681" s="493"/>
      <c r="F3681" s="493"/>
      <c r="G3681" s="493"/>
      <c r="H3681" s="493"/>
      <c r="I3681" s="493"/>
      <c r="J3681" s="294"/>
      <c r="K3681" s="294"/>
      <c r="L3681" s="295"/>
      <c r="M3681" s="294"/>
      <c r="N3681" s="294"/>
      <c r="O3681" s="294"/>
      <c r="P3681" s="296"/>
      <c r="Q3681" s="294"/>
      <c r="R3681" s="298" t="s">
        <v>221</v>
      </c>
      <c r="S3681" s="299"/>
    </row>
    <row r="3682" spans="2:24" ht="12" customHeight="1">
      <c r="B3682" s="292"/>
      <c r="C3682" s="294"/>
      <c r="D3682" s="294"/>
      <c r="E3682" s="294"/>
      <c r="F3682" s="294"/>
      <c r="G3682" s="294"/>
      <c r="H3682" s="294"/>
      <c r="I3682" s="294"/>
      <c r="J3682" s="294"/>
      <c r="K3682" s="294"/>
      <c r="L3682" s="294"/>
      <c r="M3682" s="294"/>
      <c r="N3682" s="294"/>
      <c r="O3682" s="294"/>
      <c r="P3682" s="294"/>
      <c r="Q3682" s="294"/>
      <c r="R3682" s="294"/>
      <c r="S3682" s="294"/>
    </row>
    <row r="3683" spans="2:24" s="308" customFormat="1" ht="18.75" customHeight="1">
      <c r="B3683" s="301"/>
      <c r="C3683" s="302" t="s">
        <v>187</v>
      </c>
      <c r="D3683" s="303"/>
      <c r="E3683" s="303"/>
      <c r="F3683" s="303"/>
      <c r="G3683" s="303"/>
      <c r="H3683" s="303"/>
      <c r="I3683" s="303"/>
      <c r="J3683" s="303"/>
      <c r="K3683" s="303"/>
      <c r="L3683" s="303"/>
      <c r="M3683" s="303"/>
      <c r="N3683" s="303"/>
      <c r="O3683" s="304"/>
      <c r="P3683" s="305" t="s">
        <v>188</v>
      </c>
      <c r="Q3683" s="306"/>
      <c r="R3683" s="494" t="s">
        <v>194</v>
      </c>
      <c r="S3683" s="494"/>
      <c r="T3683" s="307"/>
      <c r="V3683" s="288"/>
      <c r="W3683" s="288"/>
      <c r="X3683" s="288"/>
    </row>
    <row r="3684" spans="2:24" ht="6" customHeight="1">
      <c r="B3684" s="292"/>
      <c r="C3684" s="294"/>
      <c r="D3684" s="294"/>
      <c r="E3684" s="294"/>
      <c r="F3684" s="294"/>
      <c r="G3684" s="294"/>
      <c r="H3684" s="294"/>
      <c r="I3684" s="294"/>
      <c r="J3684" s="294"/>
      <c r="K3684" s="294"/>
      <c r="L3684" s="294"/>
      <c r="M3684" s="294"/>
      <c r="N3684" s="294"/>
      <c r="O3684" s="294"/>
      <c r="P3684" s="294"/>
      <c r="Q3684" s="294"/>
      <c r="R3684" s="294"/>
      <c r="S3684" s="294"/>
    </row>
    <row r="3685" spans="2:24" ht="18.75" customHeight="1">
      <c r="B3685" s="292"/>
      <c r="C3685" s="309" t="s">
        <v>222</v>
      </c>
      <c r="D3685" s="310"/>
      <c r="E3685" s="310"/>
      <c r="F3685" s="310"/>
      <c r="G3685" s="310"/>
      <c r="H3685" s="310"/>
      <c r="I3685" s="310"/>
      <c r="J3685" s="310"/>
      <c r="K3685" s="310"/>
      <c r="L3685" s="310"/>
      <c r="M3685" s="310"/>
      <c r="N3685" s="310"/>
      <c r="O3685" s="311"/>
      <c r="P3685" s="312">
        <f>SUM(D3685:O3685)</f>
        <v>0</v>
      </c>
      <c r="Q3685" s="294"/>
      <c r="R3685" s="488"/>
      <c r="S3685" s="488"/>
    </row>
    <row r="3686" spans="2:24" ht="18.75" customHeight="1">
      <c r="B3686" s="292"/>
      <c r="C3686" s="313" t="s">
        <v>196</v>
      </c>
      <c r="D3686" s="155"/>
      <c r="E3686" s="155"/>
      <c r="F3686" s="155"/>
      <c r="G3686" s="155"/>
      <c r="H3686" s="155"/>
      <c r="I3686" s="155"/>
      <c r="J3686" s="155"/>
      <c r="K3686" s="155"/>
      <c r="L3686" s="155"/>
      <c r="M3686" s="155"/>
      <c r="N3686" s="155"/>
      <c r="O3686" s="156"/>
      <c r="P3686" s="312">
        <f t="shared" ref="P3686:P3695" si="459">SUM(D3686:O3686)</f>
        <v>0</v>
      </c>
      <c r="Q3686" s="294"/>
      <c r="R3686" s="488"/>
      <c r="S3686" s="488"/>
    </row>
    <row r="3687" spans="2:24" ht="18.75" customHeight="1">
      <c r="B3687" s="292"/>
      <c r="C3687" s="314" t="s">
        <v>223</v>
      </c>
      <c r="D3687" s="310"/>
      <c r="E3687" s="310"/>
      <c r="F3687" s="310"/>
      <c r="G3687" s="310"/>
      <c r="H3687" s="310"/>
      <c r="I3687" s="310"/>
      <c r="J3687" s="310"/>
      <c r="K3687" s="310"/>
      <c r="L3687" s="310"/>
      <c r="M3687" s="310"/>
      <c r="N3687" s="310"/>
      <c r="O3687" s="311"/>
      <c r="P3687" s="312">
        <f t="shared" si="459"/>
        <v>0</v>
      </c>
      <c r="Q3687" s="294"/>
      <c r="R3687" s="488"/>
      <c r="S3687" s="488"/>
    </row>
    <row r="3688" spans="2:24" ht="18.75" customHeight="1">
      <c r="B3688" s="292"/>
      <c r="C3688" s="313" t="s">
        <v>206</v>
      </c>
      <c r="D3688" s="315"/>
      <c r="E3688" s="315"/>
      <c r="F3688" s="315"/>
      <c r="G3688" s="315"/>
      <c r="H3688" s="315"/>
      <c r="I3688" s="315"/>
      <c r="J3688" s="315"/>
      <c r="K3688" s="315"/>
      <c r="L3688" s="315"/>
      <c r="M3688" s="315"/>
      <c r="N3688" s="315"/>
      <c r="O3688" s="316"/>
      <c r="P3688" s="312">
        <f t="shared" si="459"/>
        <v>0</v>
      </c>
      <c r="Q3688" s="294"/>
      <c r="R3688" s="488"/>
      <c r="S3688" s="488"/>
    </row>
    <row r="3689" spans="2:24" ht="18.75" customHeight="1">
      <c r="B3689" s="292"/>
      <c r="C3689" s="313" t="s">
        <v>207</v>
      </c>
      <c r="D3689" s="315"/>
      <c r="E3689" s="315"/>
      <c r="F3689" s="315"/>
      <c r="G3689" s="315"/>
      <c r="H3689" s="315"/>
      <c r="I3689" s="315"/>
      <c r="J3689" s="315"/>
      <c r="K3689" s="315"/>
      <c r="L3689" s="315"/>
      <c r="M3689" s="315"/>
      <c r="N3689" s="315"/>
      <c r="O3689" s="316"/>
      <c r="P3689" s="312">
        <f t="shared" si="459"/>
        <v>0</v>
      </c>
      <c r="Q3689" s="294"/>
      <c r="R3689" s="488"/>
      <c r="S3689" s="488"/>
    </row>
    <row r="3690" spans="2:24" ht="18.75" customHeight="1">
      <c r="B3690" s="292"/>
      <c r="C3690" s="313" t="s">
        <v>209</v>
      </c>
      <c r="D3690" s="315"/>
      <c r="E3690" s="315"/>
      <c r="F3690" s="315"/>
      <c r="G3690" s="315"/>
      <c r="H3690" s="315"/>
      <c r="I3690" s="315"/>
      <c r="J3690" s="315"/>
      <c r="K3690" s="315"/>
      <c r="L3690" s="315"/>
      <c r="M3690" s="315"/>
      <c r="N3690" s="315"/>
      <c r="O3690" s="316"/>
      <c r="P3690" s="312">
        <f t="shared" si="459"/>
        <v>0</v>
      </c>
      <c r="Q3690" s="294"/>
      <c r="R3690" s="488"/>
      <c r="S3690" s="488"/>
    </row>
    <row r="3691" spans="2:24" ht="18.75" customHeight="1">
      <c r="B3691" s="292"/>
      <c r="C3691" s="313" t="s">
        <v>210</v>
      </c>
      <c r="D3691" s="315"/>
      <c r="E3691" s="315"/>
      <c r="F3691" s="315"/>
      <c r="G3691" s="315"/>
      <c r="H3691" s="315"/>
      <c r="I3691" s="315"/>
      <c r="J3691" s="315"/>
      <c r="K3691" s="315"/>
      <c r="L3691" s="315"/>
      <c r="M3691" s="315"/>
      <c r="N3691" s="315"/>
      <c r="O3691" s="316"/>
      <c r="P3691" s="312">
        <f t="shared" si="459"/>
        <v>0</v>
      </c>
      <c r="Q3691" s="294"/>
      <c r="R3691" s="488"/>
      <c r="S3691" s="488"/>
    </row>
    <row r="3692" spans="2:24" ht="18.75" customHeight="1">
      <c r="B3692" s="292"/>
      <c r="C3692" s="313" t="s">
        <v>211</v>
      </c>
      <c r="D3692" s="315"/>
      <c r="E3692" s="315"/>
      <c r="F3692" s="315"/>
      <c r="G3692" s="315"/>
      <c r="H3692" s="315"/>
      <c r="I3692" s="315"/>
      <c r="J3692" s="315"/>
      <c r="K3692" s="315"/>
      <c r="L3692" s="315"/>
      <c r="M3692" s="315"/>
      <c r="N3692" s="315"/>
      <c r="O3692" s="316"/>
      <c r="P3692" s="312">
        <f t="shared" si="459"/>
        <v>0</v>
      </c>
      <c r="Q3692" s="294"/>
      <c r="R3692" s="488"/>
      <c r="S3692" s="488"/>
    </row>
    <row r="3693" spans="2:24" ht="18.75" customHeight="1">
      <c r="B3693" s="292"/>
      <c r="C3693" s="313" t="s">
        <v>212</v>
      </c>
      <c r="D3693" s="315"/>
      <c r="E3693" s="315"/>
      <c r="F3693" s="315"/>
      <c r="G3693" s="315"/>
      <c r="H3693" s="315"/>
      <c r="I3693" s="315"/>
      <c r="J3693" s="315"/>
      <c r="K3693" s="315"/>
      <c r="L3693" s="315"/>
      <c r="M3693" s="315"/>
      <c r="N3693" s="315"/>
      <c r="O3693" s="316"/>
      <c r="P3693" s="312">
        <f t="shared" si="459"/>
        <v>0</v>
      </c>
      <c r="Q3693" s="294"/>
      <c r="R3693" s="488"/>
      <c r="S3693" s="488"/>
    </row>
    <row r="3694" spans="2:24" ht="18.75" customHeight="1">
      <c r="B3694" s="292"/>
      <c r="C3694" s="317" t="s">
        <v>224</v>
      </c>
      <c r="D3694" s="318"/>
      <c r="E3694" s="318"/>
      <c r="F3694" s="318"/>
      <c r="G3694" s="318"/>
      <c r="H3694" s="318"/>
      <c r="I3694" s="318"/>
      <c r="J3694" s="318"/>
      <c r="K3694" s="318"/>
      <c r="L3694" s="318"/>
      <c r="M3694" s="318"/>
      <c r="N3694" s="318"/>
      <c r="O3694" s="319"/>
      <c r="P3694" s="320">
        <f t="shared" si="459"/>
        <v>0</v>
      </c>
      <c r="Q3694" s="294"/>
      <c r="R3694" s="489"/>
      <c r="S3694" s="489"/>
    </row>
    <row r="3695" spans="2:24" ht="18.75" customHeight="1">
      <c r="B3695" s="292"/>
      <c r="C3695" s="321" t="s">
        <v>216</v>
      </c>
      <c r="D3695" s="322">
        <f>SUBTOTAL(9,D3685:D3694)</f>
        <v>0</v>
      </c>
      <c r="E3695" s="322">
        <f t="shared" ref="E3695:O3695" si="460">SUBTOTAL(9,E3685:E3694)</f>
        <v>0</v>
      </c>
      <c r="F3695" s="322">
        <f t="shared" si="460"/>
        <v>0</v>
      </c>
      <c r="G3695" s="322">
        <f t="shared" si="460"/>
        <v>0</v>
      </c>
      <c r="H3695" s="322">
        <f t="shared" si="460"/>
        <v>0</v>
      </c>
      <c r="I3695" s="322">
        <f t="shared" si="460"/>
        <v>0</v>
      </c>
      <c r="J3695" s="322">
        <f t="shared" si="460"/>
        <v>0</v>
      </c>
      <c r="K3695" s="322">
        <f t="shared" si="460"/>
        <v>0</v>
      </c>
      <c r="L3695" s="322">
        <f t="shared" si="460"/>
        <v>0</v>
      </c>
      <c r="M3695" s="322">
        <f t="shared" si="460"/>
        <v>0</v>
      </c>
      <c r="N3695" s="322">
        <f t="shared" si="460"/>
        <v>0</v>
      </c>
      <c r="O3695" s="323">
        <f t="shared" si="460"/>
        <v>0</v>
      </c>
      <c r="P3695" s="324">
        <f t="shared" si="459"/>
        <v>0</v>
      </c>
      <c r="Q3695" s="294"/>
      <c r="R3695" s="490"/>
      <c r="S3695" s="490"/>
    </row>
    <row r="3696" spans="2:24" ht="6" customHeight="1">
      <c r="B3696" s="292"/>
      <c r="C3696" s="294"/>
      <c r="D3696" s="294"/>
      <c r="E3696" s="294"/>
      <c r="F3696" s="294"/>
      <c r="G3696" s="294"/>
      <c r="H3696" s="294"/>
      <c r="I3696" s="294"/>
      <c r="J3696" s="294"/>
      <c r="K3696" s="294"/>
      <c r="L3696" s="294"/>
      <c r="M3696" s="294"/>
      <c r="N3696" s="294"/>
      <c r="O3696" s="294"/>
      <c r="P3696" s="294"/>
      <c r="Q3696" s="294"/>
      <c r="R3696" s="325"/>
      <c r="S3696" s="325"/>
    </row>
    <row r="3697" spans="2:24" ht="18.75" customHeight="1">
      <c r="B3697" s="326"/>
      <c r="C3697" s="313" t="s">
        <v>217</v>
      </c>
      <c r="D3697" s="327"/>
      <c r="E3697" s="327"/>
      <c r="F3697" s="327"/>
      <c r="G3697" s="327"/>
      <c r="H3697" s="327"/>
      <c r="I3697" s="327"/>
      <c r="J3697" s="327"/>
      <c r="K3697" s="327"/>
      <c r="L3697" s="327"/>
      <c r="M3697" s="327"/>
      <c r="N3697" s="327"/>
      <c r="O3697" s="328"/>
      <c r="P3697" s="329">
        <f t="shared" ref="P3697:P3698" si="461">SUM(D3697:O3697)</f>
        <v>0</v>
      </c>
      <c r="Q3697" s="294"/>
      <c r="R3697" s="488"/>
      <c r="S3697" s="488"/>
    </row>
    <row r="3698" spans="2:24" ht="18.75" customHeight="1">
      <c r="B3698" s="326"/>
      <c r="C3698" s="313" t="s">
        <v>218</v>
      </c>
      <c r="D3698" s="327"/>
      <c r="E3698" s="327"/>
      <c r="F3698" s="327"/>
      <c r="G3698" s="327"/>
      <c r="H3698" s="327"/>
      <c r="I3698" s="327"/>
      <c r="J3698" s="327"/>
      <c r="K3698" s="327"/>
      <c r="L3698" s="327"/>
      <c r="M3698" s="327"/>
      <c r="N3698" s="330"/>
      <c r="O3698" s="331"/>
      <c r="P3698" s="332">
        <f t="shared" si="461"/>
        <v>0</v>
      </c>
      <c r="Q3698" s="294"/>
      <c r="R3698" s="489"/>
      <c r="S3698" s="489"/>
    </row>
    <row r="3699" spans="2:24" s="308" customFormat="1" ht="18.75" customHeight="1">
      <c r="B3699" s="301"/>
      <c r="C3699" s="333"/>
      <c r="D3699" s="334"/>
      <c r="E3699" s="334"/>
      <c r="F3699" s="334"/>
      <c r="G3699" s="334"/>
      <c r="H3699" s="334"/>
      <c r="I3699" s="334"/>
      <c r="J3699" s="334"/>
      <c r="K3699" s="334"/>
      <c r="L3699" s="334"/>
      <c r="M3699" s="334"/>
      <c r="N3699" s="491" t="s">
        <v>219</v>
      </c>
      <c r="O3699" s="491"/>
      <c r="P3699" s="335">
        <f>ROUND(IF(P3697*P3698=0,0,P3695/P3697*P3698),2)</f>
        <v>0</v>
      </c>
      <c r="Q3699" s="306"/>
      <c r="R3699" s="492"/>
      <c r="S3699" s="492"/>
      <c r="T3699" s="307"/>
    </row>
    <row r="3700" spans="2:24" ht="30" customHeight="1">
      <c r="C3700" s="294"/>
      <c r="D3700" s="294"/>
      <c r="E3700" s="294"/>
      <c r="F3700" s="294"/>
      <c r="G3700" s="294"/>
      <c r="H3700" s="294"/>
      <c r="I3700" s="294"/>
      <c r="J3700" s="294"/>
      <c r="K3700" s="294"/>
      <c r="L3700" s="294"/>
      <c r="M3700" s="294"/>
      <c r="N3700" s="294"/>
      <c r="O3700" s="294"/>
      <c r="P3700" s="294"/>
      <c r="Q3700" s="294"/>
      <c r="R3700" s="294"/>
      <c r="S3700" s="294"/>
    </row>
    <row r="3701" spans="2:24" ht="18.75" customHeight="1">
      <c r="B3701" s="292"/>
      <c r="C3701" s="293" t="s">
        <v>183</v>
      </c>
      <c r="D3701" s="495"/>
      <c r="E3701" s="495"/>
      <c r="F3701" s="495"/>
      <c r="G3701" s="495"/>
      <c r="H3701" s="495"/>
      <c r="I3701" s="495"/>
      <c r="J3701" s="294"/>
      <c r="K3701" s="294"/>
      <c r="L3701" s="295"/>
      <c r="M3701" s="294"/>
      <c r="N3701" s="294"/>
      <c r="O3701" s="294"/>
      <c r="P3701" s="296"/>
      <c r="Q3701" s="294"/>
      <c r="R3701" s="296"/>
      <c r="S3701" s="296"/>
    </row>
    <row r="3702" spans="2:24" ht="18.75" customHeight="1">
      <c r="B3702" s="292"/>
      <c r="C3702" s="297" t="s">
        <v>184</v>
      </c>
      <c r="D3702" s="488"/>
      <c r="E3702" s="488"/>
      <c r="F3702" s="488"/>
      <c r="G3702" s="488"/>
      <c r="H3702" s="488"/>
      <c r="I3702" s="488"/>
      <c r="J3702" s="294"/>
      <c r="K3702" s="291"/>
      <c r="L3702" s="291"/>
      <c r="M3702" s="291"/>
      <c r="N3702" s="291"/>
      <c r="O3702" s="291"/>
      <c r="P3702" s="291"/>
      <c r="Q3702" s="294"/>
      <c r="R3702" s="496" t="s">
        <v>185</v>
      </c>
      <c r="S3702" s="496"/>
    </row>
    <row r="3703" spans="2:24" ht="18.75" customHeight="1">
      <c r="B3703" s="292"/>
      <c r="C3703" s="297" t="s">
        <v>8</v>
      </c>
      <c r="D3703" s="488"/>
      <c r="E3703" s="488"/>
      <c r="F3703" s="488"/>
      <c r="G3703" s="488"/>
      <c r="H3703" s="488"/>
      <c r="I3703" s="488"/>
      <c r="J3703" s="294"/>
      <c r="K3703" s="291"/>
      <c r="L3703" s="291"/>
      <c r="M3703" s="291"/>
      <c r="N3703" s="291"/>
      <c r="O3703" s="291"/>
      <c r="P3703" s="291"/>
      <c r="Q3703" s="294"/>
      <c r="R3703" s="298" t="s">
        <v>189</v>
      </c>
      <c r="S3703" s="299"/>
    </row>
    <row r="3704" spans="2:24" ht="18.75" customHeight="1">
      <c r="B3704" s="292"/>
      <c r="C3704" s="300" t="s">
        <v>172</v>
      </c>
      <c r="D3704" s="488"/>
      <c r="E3704" s="488"/>
      <c r="F3704" s="488"/>
      <c r="G3704" s="488"/>
      <c r="H3704" s="488"/>
      <c r="I3704" s="488"/>
      <c r="J3704" s="294"/>
      <c r="K3704" s="291"/>
      <c r="L3704" s="291"/>
      <c r="M3704" s="291"/>
      <c r="N3704" s="291"/>
      <c r="O3704" s="291"/>
      <c r="P3704" s="291"/>
      <c r="Q3704" s="294"/>
      <c r="R3704" s="298" t="s">
        <v>191</v>
      </c>
      <c r="S3704" s="299"/>
    </row>
    <row r="3705" spans="2:24" ht="18.75" customHeight="1">
      <c r="B3705" s="292"/>
      <c r="C3705" s="300" t="s">
        <v>193</v>
      </c>
      <c r="D3705" s="493"/>
      <c r="E3705" s="493"/>
      <c r="F3705" s="493"/>
      <c r="G3705" s="493"/>
      <c r="H3705" s="493"/>
      <c r="I3705" s="493"/>
      <c r="J3705" s="294"/>
      <c r="K3705" s="294"/>
      <c r="L3705" s="295"/>
      <c r="M3705" s="294"/>
      <c r="N3705" s="294"/>
      <c r="O3705" s="294"/>
      <c r="P3705" s="296"/>
      <c r="Q3705" s="294"/>
      <c r="R3705" s="298" t="s">
        <v>221</v>
      </c>
      <c r="S3705" s="299"/>
    </row>
    <row r="3706" spans="2:24" ht="12" customHeight="1">
      <c r="B3706" s="292"/>
      <c r="C3706" s="294"/>
      <c r="D3706" s="294"/>
      <c r="E3706" s="294"/>
      <c r="F3706" s="294"/>
      <c r="G3706" s="294"/>
      <c r="H3706" s="294"/>
      <c r="I3706" s="294"/>
      <c r="J3706" s="294"/>
      <c r="K3706" s="294"/>
      <c r="L3706" s="294"/>
      <c r="M3706" s="294"/>
      <c r="N3706" s="294"/>
      <c r="O3706" s="294"/>
      <c r="P3706" s="294"/>
      <c r="Q3706" s="294"/>
      <c r="R3706" s="294"/>
      <c r="S3706" s="294"/>
    </row>
    <row r="3707" spans="2:24" s="308" customFormat="1" ht="18.75" customHeight="1">
      <c r="B3707" s="301"/>
      <c r="C3707" s="302" t="s">
        <v>187</v>
      </c>
      <c r="D3707" s="303"/>
      <c r="E3707" s="303"/>
      <c r="F3707" s="303"/>
      <c r="G3707" s="303"/>
      <c r="H3707" s="303"/>
      <c r="I3707" s="303"/>
      <c r="J3707" s="303"/>
      <c r="K3707" s="303"/>
      <c r="L3707" s="303"/>
      <c r="M3707" s="303"/>
      <c r="N3707" s="303"/>
      <c r="O3707" s="304"/>
      <c r="P3707" s="305" t="s">
        <v>188</v>
      </c>
      <c r="Q3707" s="306"/>
      <c r="R3707" s="494" t="s">
        <v>194</v>
      </c>
      <c r="S3707" s="494"/>
      <c r="T3707" s="307"/>
      <c r="V3707" s="288"/>
      <c r="W3707" s="288"/>
      <c r="X3707" s="288"/>
    </row>
    <row r="3708" spans="2:24" ht="6" customHeight="1">
      <c r="B3708" s="292"/>
      <c r="C3708" s="294"/>
      <c r="D3708" s="294"/>
      <c r="E3708" s="294"/>
      <c r="F3708" s="294"/>
      <c r="G3708" s="294"/>
      <c r="H3708" s="294"/>
      <c r="I3708" s="294"/>
      <c r="J3708" s="294"/>
      <c r="K3708" s="294"/>
      <c r="L3708" s="294"/>
      <c r="M3708" s="294"/>
      <c r="N3708" s="294"/>
      <c r="O3708" s="294"/>
      <c r="P3708" s="294"/>
      <c r="Q3708" s="294"/>
      <c r="R3708" s="294"/>
      <c r="S3708" s="294"/>
    </row>
    <row r="3709" spans="2:24" ht="18.75" customHeight="1">
      <c r="B3709" s="292"/>
      <c r="C3709" s="309" t="s">
        <v>222</v>
      </c>
      <c r="D3709" s="310"/>
      <c r="E3709" s="310"/>
      <c r="F3709" s="310"/>
      <c r="G3709" s="310"/>
      <c r="H3709" s="310"/>
      <c r="I3709" s="310"/>
      <c r="J3709" s="310"/>
      <c r="K3709" s="310"/>
      <c r="L3709" s="310"/>
      <c r="M3709" s="310"/>
      <c r="N3709" s="310"/>
      <c r="O3709" s="311"/>
      <c r="P3709" s="312">
        <f>SUM(D3709:O3709)</f>
        <v>0</v>
      </c>
      <c r="Q3709" s="294"/>
      <c r="R3709" s="488"/>
      <c r="S3709" s="488"/>
    </row>
    <row r="3710" spans="2:24" ht="18.75" customHeight="1">
      <c r="B3710" s="292"/>
      <c r="C3710" s="313" t="s">
        <v>196</v>
      </c>
      <c r="D3710" s="155"/>
      <c r="E3710" s="155"/>
      <c r="F3710" s="155"/>
      <c r="G3710" s="155"/>
      <c r="H3710" s="155"/>
      <c r="I3710" s="155"/>
      <c r="J3710" s="155"/>
      <c r="K3710" s="155"/>
      <c r="L3710" s="155"/>
      <c r="M3710" s="155"/>
      <c r="N3710" s="155"/>
      <c r="O3710" s="156"/>
      <c r="P3710" s="312">
        <f t="shared" ref="P3710:P3719" si="462">SUM(D3710:O3710)</f>
        <v>0</v>
      </c>
      <c r="Q3710" s="294"/>
      <c r="R3710" s="488"/>
      <c r="S3710" s="488"/>
    </row>
    <row r="3711" spans="2:24" ht="18.75" customHeight="1">
      <c r="B3711" s="292"/>
      <c r="C3711" s="314" t="s">
        <v>223</v>
      </c>
      <c r="D3711" s="310"/>
      <c r="E3711" s="310"/>
      <c r="F3711" s="310"/>
      <c r="G3711" s="310"/>
      <c r="H3711" s="310"/>
      <c r="I3711" s="310"/>
      <c r="J3711" s="310"/>
      <c r="K3711" s="310"/>
      <c r="L3711" s="310"/>
      <c r="M3711" s="310"/>
      <c r="N3711" s="310"/>
      <c r="O3711" s="311"/>
      <c r="P3711" s="312">
        <f t="shared" si="462"/>
        <v>0</v>
      </c>
      <c r="Q3711" s="294"/>
      <c r="R3711" s="488"/>
      <c r="S3711" s="488"/>
    </row>
    <row r="3712" spans="2:24" ht="18.75" customHeight="1">
      <c r="B3712" s="292"/>
      <c r="C3712" s="313" t="s">
        <v>206</v>
      </c>
      <c r="D3712" s="315"/>
      <c r="E3712" s="315"/>
      <c r="F3712" s="315"/>
      <c r="G3712" s="315"/>
      <c r="H3712" s="315"/>
      <c r="I3712" s="315"/>
      <c r="J3712" s="315"/>
      <c r="K3712" s="315"/>
      <c r="L3712" s="315"/>
      <c r="M3712" s="315"/>
      <c r="N3712" s="315"/>
      <c r="O3712" s="316"/>
      <c r="P3712" s="312">
        <f t="shared" si="462"/>
        <v>0</v>
      </c>
      <c r="Q3712" s="294"/>
      <c r="R3712" s="488"/>
      <c r="S3712" s="488"/>
    </row>
    <row r="3713" spans="2:20" ht="18.75" customHeight="1">
      <c r="B3713" s="292"/>
      <c r="C3713" s="313" t="s">
        <v>207</v>
      </c>
      <c r="D3713" s="315"/>
      <c r="E3713" s="315"/>
      <c r="F3713" s="315"/>
      <c r="G3713" s="315"/>
      <c r="H3713" s="315"/>
      <c r="I3713" s="315"/>
      <c r="J3713" s="315"/>
      <c r="K3713" s="315"/>
      <c r="L3713" s="315"/>
      <c r="M3713" s="315"/>
      <c r="N3713" s="315"/>
      <c r="O3713" s="316"/>
      <c r="P3713" s="312">
        <f t="shared" si="462"/>
        <v>0</v>
      </c>
      <c r="Q3713" s="294"/>
      <c r="R3713" s="488"/>
      <c r="S3713" s="488"/>
    </row>
    <row r="3714" spans="2:20" ht="18.75" customHeight="1">
      <c r="B3714" s="292"/>
      <c r="C3714" s="313" t="s">
        <v>209</v>
      </c>
      <c r="D3714" s="315"/>
      <c r="E3714" s="315"/>
      <c r="F3714" s="315"/>
      <c r="G3714" s="315"/>
      <c r="H3714" s="315"/>
      <c r="I3714" s="315"/>
      <c r="J3714" s="315"/>
      <c r="K3714" s="315"/>
      <c r="L3714" s="315"/>
      <c r="M3714" s="315"/>
      <c r="N3714" s="315"/>
      <c r="O3714" s="316"/>
      <c r="P3714" s="312">
        <f t="shared" si="462"/>
        <v>0</v>
      </c>
      <c r="Q3714" s="294"/>
      <c r="R3714" s="488"/>
      <c r="S3714" s="488"/>
    </row>
    <row r="3715" spans="2:20" ht="18.75" customHeight="1">
      <c r="B3715" s="292"/>
      <c r="C3715" s="313" t="s">
        <v>210</v>
      </c>
      <c r="D3715" s="315"/>
      <c r="E3715" s="315"/>
      <c r="F3715" s="315"/>
      <c r="G3715" s="315"/>
      <c r="H3715" s="315"/>
      <c r="I3715" s="315"/>
      <c r="J3715" s="315"/>
      <c r="K3715" s="315"/>
      <c r="L3715" s="315"/>
      <c r="M3715" s="315"/>
      <c r="N3715" s="315"/>
      <c r="O3715" s="316"/>
      <c r="P3715" s="312">
        <f t="shared" si="462"/>
        <v>0</v>
      </c>
      <c r="Q3715" s="294"/>
      <c r="R3715" s="488"/>
      <c r="S3715" s="488"/>
    </row>
    <row r="3716" spans="2:20" ht="18.75" customHeight="1">
      <c r="B3716" s="292"/>
      <c r="C3716" s="313" t="s">
        <v>211</v>
      </c>
      <c r="D3716" s="315"/>
      <c r="E3716" s="315"/>
      <c r="F3716" s="315"/>
      <c r="G3716" s="315"/>
      <c r="H3716" s="315"/>
      <c r="I3716" s="315"/>
      <c r="J3716" s="315"/>
      <c r="K3716" s="315"/>
      <c r="L3716" s="315"/>
      <c r="M3716" s="315"/>
      <c r="N3716" s="315"/>
      <c r="O3716" s="316"/>
      <c r="P3716" s="312">
        <f t="shared" si="462"/>
        <v>0</v>
      </c>
      <c r="Q3716" s="294"/>
      <c r="R3716" s="488"/>
      <c r="S3716" s="488"/>
    </row>
    <row r="3717" spans="2:20" ht="18.75" customHeight="1">
      <c r="B3717" s="292"/>
      <c r="C3717" s="313" t="s">
        <v>212</v>
      </c>
      <c r="D3717" s="315"/>
      <c r="E3717" s="315"/>
      <c r="F3717" s="315"/>
      <c r="G3717" s="315"/>
      <c r="H3717" s="315"/>
      <c r="I3717" s="315"/>
      <c r="J3717" s="315"/>
      <c r="K3717" s="315"/>
      <c r="L3717" s="315"/>
      <c r="M3717" s="315"/>
      <c r="N3717" s="315"/>
      <c r="O3717" s="316"/>
      <c r="P3717" s="312">
        <f t="shared" si="462"/>
        <v>0</v>
      </c>
      <c r="Q3717" s="294"/>
      <c r="R3717" s="488"/>
      <c r="S3717" s="488"/>
    </row>
    <row r="3718" spans="2:20" ht="18.75" customHeight="1">
      <c r="B3718" s="292"/>
      <c r="C3718" s="317" t="s">
        <v>224</v>
      </c>
      <c r="D3718" s="318"/>
      <c r="E3718" s="318"/>
      <c r="F3718" s="318"/>
      <c r="G3718" s="318"/>
      <c r="H3718" s="318"/>
      <c r="I3718" s="318"/>
      <c r="J3718" s="318"/>
      <c r="K3718" s="318"/>
      <c r="L3718" s="318"/>
      <c r="M3718" s="318"/>
      <c r="N3718" s="318"/>
      <c r="O3718" s="319"/>
      <c r="P3718" s="320">
        <f t="shared" si="462"/>
        <v>0</v>
      </c>
      <c r="Q3718" s="294"/>
      <c r="R3718" s="489"/>
      <c r="S3718" s="489"/>
    </row>
    <row r="3719" spans="2:20" ht="18.75" customHeight="1">
      <c r="B3719" s="292"/>
      <c r="C3719" s="321" t="s">
        <v>216</v>
      </c>
      <c r="D3719" s="322">
        <f>SUBTOTAL(9,D3709:D3718)</f>
        <v>0</v>
      </c>
      <c r="E3719" s="322">
        <f t="shared" ref="E3719:O3719" si="463">SUBTOTAL(9,E3709:E3718)</f>
        <v>0</v>
      </c>
      <c r="F3719" s="322">
        <f t="shared" si="463"/>
        <v>0</v>
      </c>
      <c r="G3719" s="322">
        <f t="shared" si="463"/>
        <v>0</v>
      </c>
      <c r="H3719" s="322">
        <f t="shared" si="463"/>
        <v>0</v>
      </c>
      <c r="I3719" s="322">
        <f t="shared" si="463"/>
        <v>0</v>
      </c>
      <c r="J3719" s="322">
        <f t="shared" si="463"/>
        <v>0</v>
      </c>
      <c r="K3719" s="322">
        <f t="shared" si="463"/>
        <v>0</v>
      </c>
      <c r="L3719" s="322">
        <f t="shared" si="463"/>
        <v>0</v>
      </c>
      <c r="M3719" s="322">
        <f t="shared" si="463"/>
        <v>0</v>
      </c>
      <c r="N3719" s="322">
        <f t="shared" si="463"/>
        <v>0</v>
      </c>
      <c r="O3719" s="323">
        <f t="shared" si="463"/>
        <v>0</v>
      </c>
      <c r="P3719" s="324">
        <f t="shared" si="462"/>
        <v>0</v>
      </c>
      <c r="Q3719" s="294"/>
      <c r="R3719" s="490"/>
      <c r="S3719" s="490"/>
    </row>
    <row r="3720" spans="2:20" ht="6" customHeight="1">
      <c r="B3720" s="292"/>
      <c r="C3720" s="294"/>
      <c r="D3720" s="294"/>
      <c r="E3720" s="294"/>
      <c r="F3720" s="294"/>
      <c r="G3720" s="294"/>
      <c r="H3720" s="294"/>
      <c r="I3720" s="294"/>
      <c r="J3720" s="294"/>
      <c r="K3720" s="294"/>
      <c r="L3720" s="294"/>
      <c r="M3720" s="294"/>
      <c r="N3720" s="294"/>
      <c r="O3720" s="294"/>
      <c r="P3720" s="294"/>
      <c r="Q3720" s="294"/>
      <c r="R3720" s="325"/>
      <c r="S3720" s="325"/>
    </row>
    <row r="3721" spans="2:20" ht="18.75" customHeight="1">
      <c r="B3721" s="326"/>
      <c r="C3721" s="313" t="s">
        <v>217</v>
      </c>
      <c r="D3721" s="327"/>
      <c r="E3721" s="327"/>
      <c r="F3721" s="327"/>
      <c r="G3721" s="327"/>
      <c r="H3721" s="327"/>
      <c r="I3721" s="327"/>
      <c r="J3721" s="327"/>
      <c r="K3721" s="327"/>
      <c r="L3721" s="327"/>
      <c r="M3721" s="327"/>
      <c r="N3721" s="327"/>
      <c r="O3721" s="328"/>
      <c r="P3721" s="329">
        <f t="shared" ref="P3721:P3722" si="464">SUM(D3721:O3721)</f>
        <v>0</v>
      </c>
      <c r="Q3721" s="294"/>
      <c r="R3721" s="488"/>
      <c r="S3721" s="488"/>
    </row>
    <row r="3722" spans="2:20" ht="18.75" customHeight="1">
      <c r="B3722" s="326"/>
      <c r="C3722" s="313" t="s">
        <v>218</v>
      </c>
      <c r="D3722" s="327"/>
      <c r="E3722" s="327"/>
      <c r="F3722" s="327"/>
      <c r="G3722" s="327"/>
      <c r="H3722" s="327"/>
      <c r="I3722" s="327"/>
      <c r="J3722" s="327"/>
      <c r="K3722" s="327"/>
      <c r="L3722" s="327"/>
      <c r="M3722" s="327"/>
      <c r="N3722" s="330"/>
      <c r="O3722" s="331"/>
      <c r="P3722" s="332">
        <f t="shared" si="464"/>
        <v>0</v>
      </c>
      <c r="Q3722" s="294"/>
      <c r="R3722" s="489"/>
      <c r="S3722" s="489"/>
    </row>
    <row r="3723" spans="2:20" s="308" customFormat="1" ht="18.75" customHeight="1">
      <c r="B3723" s="301"/>
      <c r="C3723" s="333"/>
      <c r="D3723" s="334"/>
      <c r="E3723" s="334"/>
      <c r="F3723" s="334"/>
      <c r="G3723" s="334"/>
      <c r="H3723" s="334"/>
      <c r="I3723" s="334"/>
      <c r="J3723" s="334"/>
      <c r="K3723" s="334"/>
      <c r="L3723" s="334"/>
      <c r="M3723" s="334"/>
      <c r="N3723" s="491" t="s">
        <v>219</v>
      </c>
      <c r="O3723" s="491"/>
      <c r="P3723" s="335">
        <f>ROUND(IF(P3721*P3722=0,0,P3719/P3721*P3722),2)</f>
        <v>0</v>
      </c>
      <c r="Q3723" s="306"/>
      <c r="R3723" s="492"/>
      <c r="S3723" s="492"/>
      <c r="T3723" s="307"/>
    </row>
    <row r="3724" spans="2:20" ht="30" customHeight="1">
      <c r="C3724" s="294"/>
      <c r="D3724" s="294"/>
      <c r="E3724" s="294"/>
      <c r="F3724" s="294"/>
      <c r="G3724" s="294"/>
      <c r="H3724" s="294"/>
      <c r="I3724" s="294"/>
      <c r="J3724" s="294"/>
      <c r="K3724" s="294"/>
      <c r="L3724" s="294"/>
      <c r="M3724" s="294"/>
      <c r="N3724" s="294"/>
      <c r="O3724" s="294"/>
      <c r="P3724" s="294"/>
      <c r="Q3724" s="294"/>
      <c r="R3724" s="294"/>
      <c r="S3724" s="294"/>
    </row>
    <row r="3725" spans="2:20" ht="18.75" customHeight="1">
      <c r="B3725" s="292"/>
      <c r="C3725" s="293" t="s">
        <v>183</v>
      </c>
      <c r="D3725" s="495"/>
      <c r="E3725" s="495"/>
      <c r="F3725" s="495"/>
      <c r="G3725" s="495"/>
      <c r="H3725" s="495"/>
      <c r="I3725" s="495"/>
      <c r="J3725" s="294"/>
      <c r="K3725" s="294"/>
      <c r="L3725" s="295"/>
      <c r="M3725" s="294"/>
      <c r="N3725" s="294"/>
      <c r="O3725" s="294"/>
      <c r="P3725" s="296"/>
      <c r="Q3725" s="294"/>
      <c r="R3725" s="296"/>
      <c r="S3725" s="296"/>
    </row>
    <row r="3726" spans="2:20" ht="18.75" customHeight="1">
      <c r="B3726" s="292"/>
      <c r="C3726" s="297" t="s">
        <v>184</v>
      </c>
      <c r="D3726" s="488"/>
      <c r="E3726" s="488"/>
      <c r="F3726" s="488"/>
      <c r="G3726" s="488"/>
      <c r="H3726" s="488"/>
      <c r="I3726" s="488"/>
      <c r="J3726" s="294"/>
      <c r="K3726" s="291"/>
      <c r="L3726" s="291"/>
      <c r="M3726" s="291"/>
      <c r="N3726" s="291"/>
      <c r="O3726" s="291"/>
      <c r="P3726" s="291"/>
      <c r="Q3726" s="294"/>
      <c r="R3726" s="496" t="s">
        <v>185</v>
      </c>
      <c r="S3726" s="496"/>
    </row>
    <row r="3727" spans="2:20" ht="18.75" customHeight="1">
      <c r="B3727" s="292"/>
      <c r="C3727" s="297" t="s">
        <v>8</v>
      </c>
      <c r="D3727" s="488"/>
      <c r="E3727" s="488"/>
      <c r="F3727" s="488"/>
      <c r="G3727" s="488"/>
      <c r="H3727" s="488"/>
      <c r="I3727" s="488"/>
      <c r="J3727" s="294"/>
      <c r="K3727" s="291"/>
      <c r="L3727" s="291"/>
      <c r="M3727" s="291"/>
      <c r="N3727" s="291"/>
      <c r="O3727" s="291"/>
      <c r="P3727" s="291"/>
      <c r="Q3727" s="294"/>
      <c r="R3727" s="298" t="s">
        <v>189</v>
      </c>
      <c r="S3727" s="299"/>
    </row>
    <row r="3728" spans="2:20" ht="18.75" customHeight="1">
      <c r="B3728" s="292"/>
      <c r="C3728" s="300" t="s">
        <v>172</v>
      </c>
      <c r="D3728" s="488"/>
      <c r="E3728" s="488"/>
      <c r="F3728" s="488"/>
      <c r="G3728" s="488"/>
      <c r="H3728" s="488"/>
      <c r="I3728" s="488"/>
      <c r="J3728" s="294"/>
      <c r="K3728" s="291"/>
      <c r="L3728" s="291"/>
      <c r="M3728" s="291"/>
      <c r="N3728" s="291"/>
      <c r="O3728" s="291"/>
      <c r="P3728" s="291"/>
      <c r="Q3728" s="294"/>
      <c r="R3728" s="298" t="s">
        <v>191</v>
      </c>
      <c r="S3728" s="299"/>
    </row>
    <row r="3729" spans="2:24" ht="18.75" customHeight="1">
      <c r="B3729" s="292"/>
      <c r="C3729" s="300" t="s">
        <v>193</v>
      </c>
      <c r="D3729" s="493"/>
      <c r="E3729" s="493"/>
      <c r="F3729" s="493"/>
      <c r="G3729" s="493"/>
      <c r="H3729" s="493"/>
      <c r="I3729" s="493"/>
      <c r="J3729" s="294"/>
      <c r="K3729" s="294"/>
      <c r="L3729" s="295"/>
      <c r="M3729" s="294"/>
      <c r="N3729" s="294"/>
      <c r="O3729" s="294"/>
      <c r="P3729" s="296"/>
      <c r="Q3729" s="294"/>
      <c r="R3729" s="298" t="s">
        <v>221</v>
      </c>
      <c r="S3729" s="299"/>
    </row>
    <row r="3730" spans="2:24" ht="12" customHeight="1">
      <c r="B3730" s="292"/>
      <c r="C3730" s="294"/>
      <c r="D3730" s="294"/>
      <c r="E3730" s="294"/>
      <c r="F3730" s="294"/>
      <c r="G3730" s="294"/>
      <c r="H3730" s="294"/>
      <c r="I3730" s="294"/>
      <c r="J3730" s="294"/>
      <c r="K3730" s="294"/>
      <c r="L3730" s="294"/>
      <c r="M3730" s="294"/>
      <c r="N3730" s="294"/>
      <c r="O3730" s="294"/>
      <c r="P3730" s="294"/>
      <c r="Q3730" s="294"/>
      <c r="R3730" s="294"/>
      <c r="S3730" s="294"/>
    </row>
    <row r="3731" spans="2:24" s="308" customFormat="1" ht="18.75" customHeight="1">
      <c r="B3731" s="301"/>
      <c r="C3731" s="302" t="s">
        <v>187</v>
      </c>
      <c r="D3731" s="303"/>
      <c r="E3731" s="303"/>
      <c r="F3731" s="303"/>
      <c r="G3731" s="303"/>
      <c r="H3731" s="303"/>
      <c r="I3731" s="303"/>
      <c r="J3731" s="303"/>
      <c r="K3731" s="303"/>
      <c r="L3731" s="303"/>
      <c r="M3731" s="303"/>
      <c r="N3731" s="303"/>
      <c r="O3731" s="304"/>
      <c r="P3731" s="305" t="s">
        <v>188</v>
      </c>
      <c r="Q3731" s="306"/>
      <c r="R3731" s="494" t="s">
        <v>194</v>
      </c>
      <c r="S3731" s="494"/>
      <c r="T3731" s="307"/>
      <c r="V3731" s="288"/>
      <c r="W3731" s="288"/>
      <c r="X3731" s="288"/>
    </row>
    <row r="3732" spans="2:24" ht="6" customHeight="1">
      <c r="B3732" s="292"/>
      <c r="C3732" s="294"/>
      <c r="D3732" s="294"/>
      <c r="E3732" s="294"/>
      <c r="F3732" s="294"/>
      <c r="G3732" s="294"/>
      <c r="H3732" s="294"/>
      <c r="I3732" s="294"/>
      <c r="J3732" s="294"/>
      <c r="K3732" s="294"/>
      <c r="L3732" s="294"/>
      <c r="M3732" s="294"/>
      <c r="N3732" s="294"/>
      <c r="O3732" s="294"/>
      <c r="P3732" s="294"/>
      <c r="Q3732" s="294"/>
      <c r="R3732" s="294"/>
      <c r="S3732" s="294"/>
    </row>
    <row r="3733" spans="2:24" ht="18.75" customHeight="1">
      <c r="B3733" s="292"/>
      <c r="C3733" s="309" t="s">
        <v>222</v>
      </c>
      <c r="D3733" s="310"/>
      <c r="E3733" s="310"/>
      <c r="F3733" s="310"/>
      <c r="G3733" s="310"/>
      <c r="H3733" s="310"/>
      <c r="I3733" s="310"/>
      <c r="J3733" s="310"/>
      <c r="K3733" s="310"/>
      <c r="L3733" s="310"/>
      <c r="M3733" s="310"/>
      <c r="N3733" s="310"/>
      <c r="O3733" s="311"/>
      <c r="P3733" s="312">
        <f>SUM(D3733:O3733)</f>
        <v>0</v>
      </c>
      <c r="Q3733" s="294"/>
      <c r="R3733" s="488"/>
      <c r="S3733" s="488"/>
    </row>
    <row r="3734" spans="2:24" ht="18.75" customHeight="1">
      <c r="B3734" s="292"/>
      <c r="C3734" s="313" t="s">
        <v>196</v>
      </c>
      <c r="D3734" s="155"/>
      <c r="E3734" s="155"/>
      <c r="F3734" s="155"/>
      <c r="G3734" s="155"/>
      <c r="H3734" s="155"/>
      <c r="I3734" s="155"/>
      <c r="J3734" s="155"/>
      <c r="K3734" s="155"/>
      <c r="L3734" s="155"/>
      <c r="M3734" s="155"/>
      <c r="N3734" s="155"/>
      <c r="O3734" s="156"/>
      <c r="P3734" s="312">
        <f t="shared" ref="P3734:P3743" si="465">SUM(D3734:O3734)</f>
        <v>0</v>
      </c>
      <c r="Q3734" s="294"/>
      <c r="R3734" s="488"/>
      <c r="S3734" s="488"/>
    </row>
    <row r="3735" spans="2:24" ht="18.75" customHeight="1">
      <c r="B3735" s="292"/>
      <c r="C3735" s="314" t="s">
        <v>223</v>
      </c>
      <c r="D3735" s="310"/>
      <c r="E3735" s="310"/>
      <c r="F3735" s="310"/>
      <c r="G3735" s="310"/>
      <c r="H3735" s="310"/>
      <c r="I3735" s="310"/>
      <c r="J3735" s="310"/>
      <c r="K3735" s="310"/>
      <c r="L3735" s="310"/>
      <c r="M3735" s="310"/>
      <c r="N3735" s="310"/>
      <c r="O3735" s="311"/>
      <c r="P3735" s="312">
        <f t="shared" si="465"/>
        <v>0</v>
      </c>
      <c r="Q3735" s="294"/>
      <c r="R3735" s="488"/>
      <c r="S3735" s="488"/>
    </row>
    <row r="3736" spans="2:24" ht="18.75" customHeight="1">
      <c r="B3736" s="292"/>
      <c r="C3736" s="313" t="s">
        <v>206</v>
      </c>
      <c r="D3736" s="315"/>
      <c r="E3736" s="315"/>
      <c r="F3736" s="315"/>
      <c r="G3736" s="315"/>
      <c r="H3736" s="315"/>
      <c r="I3736" s="315"/>
      <c r="J3736" s="315"/>
      <c r="K3736" s="315"/>
      <c r="L3736" s="315"/>
      <c r="M3736" s="315"/>
      <c r="N3736" s="315"/>
      <c r="O3736" s="316"/>
      <c r="P3736" s="312">
        <f t="shared" si="465"/>
        <v>0</v>
      </c>
      <c r="Q3736" s="294"/>
      <c r="R3736" s="488"/>
      <c r="S3736" s="488"/>
    </row>
    <row r="3737" spans="2:24" ht="18.75" customHeight="1">
      <c r="B3737" s="292"/>
      <c r="C3737" s="313" t="s">
        <v>207</v>
      </c>
      <c r="D3737" s="315"/>
      <c r="E3737" s="315"/>
      <c r="F3737" s="315"/>
      <c r="G3737" s="315"/>
      <c r="H3737" s="315"/>
      <c r="I3737" s="315"/>
      <c r="J3737" s="315"/>
      <c r="K3737" s="315"/>
      <c r="L3737" s="315"/>
      <c r="M3737" s="315"/>
      <c r="N3737" s="315"/>
      <c r="O3737" s="316"/>
      <c r="P3737" s="312">
        <f t="shared" si="465"/>
        <v>0</v>
      </c>
      <c r="Q3737" s="294"/>
      <c r="R3737" s="488"/>
      <c r="S3737" s="488"/>
    </row>
    <row r="3738" spans="2:24" ht="18.75" customHeight="1">
      <c r="B3738" s="292"/>
      <c r="C3738" s="313" t="s">
        <v>209</v>
      </c>
      <c r="D3738" s="315"/>
      <c r="E3738" s="315"/>
      <c r="F3738" s="315"/>
      <c r="G3738" s="315"/>
      <c r="H3738" s="315"/>
      <c r="I3738" s="315"/>
      <c r="J3738" s="315"/>
      <c r="K3738" s="315"/>
      <c r="L3738" s="315"/>
      <c r="M3738" s="315"/>
      <c r="N3738" s="315"/>
      <c r="O3738" s="316"/>
      <c r="P3738" s="312">
        <f t="shared" si="465"/>
        <v>0</v>
      </c>
      <c r="Q3738" s="294"/>
      <c r="R3738" s="488"/>
      <c r="S3738" s="488"/>
    </row>
    <row r="3739" spans="2:24" ht="18.75" customHeight="1">
      <c r="B3739" s="292"/>
      <c r="C3739" s="313" t="s">
        <v>210</v>
      </c>
      <c r="D3739" s="315"/>
      <c r="E3739" s="315"/>
      <c r="F3739" s="315"/>
      <c r="G3739" s="315"/>
      <c r="H3739" s="315"/>
      <c r="I3739" s="315"/>
      <c r="J3739" s="315"/>
      <c r="K3739" s="315"/>
      <c r="L3739" s="315"/>
      <c r="M3739" s="315"/>
      <c r="N3739" s="315"/>
      <c r="O3739" s="316"/>
      <c r="P3739" s="312">
        <f t="shared" si="465"/>
        <v>0</v>
      </c>
      <c r="Q3739" s="294"/>
      <c r="R3739" s="488"/>
      <c r="S3739" s="488"/>
    </row>
    <row r="3740" spans="2:24" ht="18.75" customHeight="1">
      <c r="B3740" s="292"/>
      <c r="C3740" s="313" t="s">
        <v>211</v>
      </c>
      <c r="D3740" s="315"/>
      <c r="E3740" s="315"/>
      <c r="F3740" s="315"/>
      <c r="G3740" s="315"/>
      <c r="H3740" s="315"/>
      <c r="I3740" s="315"/>
      <c r="J3740" s="315"/>
      <c r="K3740" s="315"/>
      <c r="L3740" s="315"/>
      <c r="M3740" s="315"/>
      <c r="N3740" s="315"/>
      <c r="O3740" s="316"/>
      <c r="P3740" s="312">
        <f t="shared" si="465"/>
        <v>0</v>
      </c>
      <c r="Q3740" s="294"/>
      <c r="R3740" s="488"/>
      <c r="S3740" s="488"/>
    </row>
    <row r="3741" spans="2:24" ht="18.75" customHeight="1">
      <c r="B3741" s="292"/>
      <c r="C3741" s="313" t="s">
        <v>212</v>
      </c>
      <c r="D3741" s="315"/>
      <c r="E3741" s="315"/>
      <c r="F3741" s="315"/>
      <c r="G3741" s="315"/>
      <c r="H3741" s="315"/>
      <c r="I3741" s="315"/>
      <c r="J3741" s="315"/>
      <c r="K3741" s="315"/>
      <c r="L3741" s="315"/>
      <c r="M3741" s="315"/>
      <c r="N3741" s="315"/>
      <c r="O3741" s="316"/>
      <c r="P3741" s="312">
        <f t="shared" si="465"/>
        <v>0</v>
      </c>
      <c r="Q3741" s="294"/>
      <c r="R3741" s="488"/>
      <c r="S3741" s="488"/>
    </row>
    <row r="3742" spans="2:24" ht="18.75" customHeight="1">
      <c r="B3742" s="292"/>
      <c r="C3742" s="317" t="s">
        <v>224</v>
      </c>
      <c r="D3742" s="318"/>
      <c r="E3742" s="318"/>
      <c r="F3742" s="318"/>
      <c r="G3742" s="318"/>
      <c r="H3742" s="318"/>
      <c r="I3742" s="318"/>
      <c r="J3742" s="318"/>
      <c r="K3742" s="318"/>
      <c r="L3742" s="318"/>
      <c r="M3742" s="318"/>
      <c r="N3742" s="318"/>
      <c r="O3742" s="319"/>
      <c r="P3742" s="320">
        <f t="shared" si="465"/>
        <v>0</v>
      </c>
      <c r="Q3742" s="294"/>
      <c r="R3742" s="489"/>
      <c r="S3742" s="489"/>
    </row>
    <row r="3743" spans="2:24" ht="18.75" customHeight="1">
      <c r="B3743" s="292"/>
      <c r="C3743" s="321" t="s">
        <v>216</v>
      </c>
      <c r="D3743" s="322">
        <f>SUBTOTAL(9,D3733:D3742)</f>
        <v>0</v>
      </c>
      <c r="E3743" s="322">
        <f t="shared" ref="E3743:O3743" si="466">SUBTOTAL(9,E3733:E3742)</f>
        <v>0</v>
      </c>
      <c r="F3743" s="322">
        <f t="shared" si="466"/>
        <v>0</v>
      </c>
      <c r="G3743" s="322">
        <f t="shared" si="466"/>
        <v>0</v>
      </c>
      <c r="H3743" s="322">
        <f t="shared" si="466"/>
        <v>0</v>
      </c>
      <c r="I3743" s="322">
        <f t="shared" si="466"/>
        <v>0</v>
      </c>
      <c r="J3743" s="322">
        <f t="shared" si="466"/>
        <v>0</v>
      </c>
      <c r="K3743" s="322">
        <f t="shared" si="466"/>
        <v>0</v>
      </c>
      <c r="L3743" s="322">
        <f t="shared" si="466"/>
        <v>0</v>
      </c>
      <c r="M3743" s="322">
        <f t="shared" si="466"/>
        <v>0</v>
      </c>
      <c r="N3743" s="322">
        <f t="shared" si="466"/>
        <v>0</v>
      </c>
      <c r="O3743" s="323">
        <f t="shared" si="466"/>
        <v>0</v>
      </c>
      <c r="P3743" s="324">
        <f t="shared" si="465"/>
        <v>0</v>
      </c>
      <c r="Q3743" s="294"/>
      <c r="R3743" s="490"/>
      <c r="S3743" s="490"/>
    </row>
    <row r="3744" spans="2:24" ht="6" customHeight="1">
      <c r="B3744" s="292"/>
      <c r="C3744" s="294"/>
      <c r="D3744" s="294"/>
      <c r="E3744" s="294"/>
      <c r="F3744" s="294"/>
      <c r="G3744" s="294"/>
      <c r="H3744" s="294"/>
      <c r="I3744" s="294"/>
      <c r="J3744" s="294"/>
      <c r="K3744" s="294"/>
      <c r="L3744" s="294"/>
      <c r="M3744" s="294"/>
      <c r="N3744" s="294"/>
      <c r="O3744" s="294"/>
      <c r="P3744" s="294"/>
      <c r="Q3744" s="294"/>
      <c r="R3744" s="325"/>
      <c r="S3744" s="325"/>
    </row>
    <row r="3745" spans="2:24" ht="18.75" customHeight="1">
      <c r="B3745" s="326"/>
      <c r="C3745" s="313" t="s">
        <v>217</v>
      </c>
      <c r="D3745" s="327"/>
      <c r="E3745" s="327"/>
      <c r="F3745" s="327"/>
      <c r="G3745" s="327"/>
      <c r="H3745" s="327"/>
      <c r="I3745" s="327"/>
      <c r="J3745" s="327"/>
      <c r="K3745" s="327"/>
      <c r="L3745" s="327"/>
      <c r="M3745" s="327"/>
      <c r="N3745" s="327"/>
      <c r="O3745" s="328"/>
      <c r="P3745" s="329">
        <f t="shared" ref="P3745:P3746" si="467">SUM(D3745:O3745)</f>
        <v>0</v>
      </c>
      <c r="Q3745" s="294"/>
      <c r="R3745" s="488"/>
      <c r="S3745" s="488"/>
    </row>
    <row r="3746" spans="2:24" ht="18.75" customHeight="1">
      <c r="B3746" s="326"/>
      <c r="C3746" s="313" t="s">
        <v>218</v>
      </c>
      <c r="D3746" s="327"/>
      <c r="E3746" s="327"/>
      <c r="F3746" s="327"/>
      <c r="G3746" s="327"/>
      <c r="H3746" s="327"/>
      <c r="I3746" s="327"/>
      <c r="J3746" s="327"/>
      <c r="K3746" s="327"/>
      <c r="L3746" s="327"/>
      <c r="M3746" s="327"/>
      <c r="N3746" s="330"/>
      <c r="O3746" s="331"/>
      <c r="P3746" s="332">
        <f t="shared" si="467"/>
        <v>0</v>
      </c>
      <c r="Q3746" s="294"/>
      <c r="R3746" s="489"/>
      <c r="S3746" s="489"/>
    </row>
    <row r="3747" spans="2:24" s="308" customFormat="1" ht="18.75" customHeight="1">
      <c r="B3747" s="301"/>
      <c r="C3747" s="333"/>
      <c r="D3747" s="334"/>
      <c r="E3747" s="334"/>
      <c r="F3747" s="334"/>
      <c r="G3747" s="334"/>
      <c r="H3747" s="334"/>
      <c r="I3747" s="334"/>
      <c r="J3747" s="334"/>
      <c r="K3747" s="334"/>
      <c r="L3747" s="334"/>
      <c r="M3747" s="334"/>
      <c r="N3747" s="491" t="s">
        <v>219</v>
      </c>
      <c r="O3747" s="491"/>
      <c r="P3747" s="335">
        <f>ROUND(IF(P3745*P3746=0,0,P3743/P3745*P3746),2)</f>
        <v>0</v>
      </c>
      <c r="Q3747" s="306"/>
      <c r="R3747" s="492"/>
      <c r="S3747" s="492"/>
      <c r="T3747" s="307"/>
    </row>
    <row r="3748" spans="2:24" ht="30" customHeight="1">
      <c r="C3748" s="294"/>
      <c r="D3748" s="294"/>
      <c r="E3748" s="294"/>
      <c r="F3748" s="294"/>
      <c r="G3748" s="294"/>
      <c r="H3748" s="294"/>
      <c r="I3748" s="294"/>
      <c r="J3748" s="294"/>
      <c r="K3748" s="294"/>
      <c r="L3748" s="294"/>
      <c r="M3748" s="294"/>
      <c r="N3748" s="294"/>
      <c r="O3748" s="294"/>
      <c r="P3748" s="294"/>
      <c r="Q3748" s="294"/>
      <c r="R3748" s="294"/>
      <c r="S3748" s="294"/>
    </row>
    <row r="3749" spans="2:24" ht="18.75" customHeight="1">
      <c r="B3749" s="292"/>
      <c r="C3749" s="293" t="s">
        <v>183</v>
      </c>
      <c r="D3749" s="495"/>
      <c r="E3749" s="495"/>
      <c r="F3749" s="495"/>
      <c r="G3749" s="495"/>
      <c r="H3749" s="495"/>
      <c r="I3749" s="495"/>
      <c r="J3749" s="294"/>
      <c r="K3749" s="294"/>
      <c r="L3749" s="295"/>
      <c r="M3749" s="294"/>
      <c r="N3749" s="294"/>
      <c r="O3749" s="294"/>
      <c r="P3749" s="296"/>
      <c r="Q3749" s="294"/>
      <c r="R3749" s="296"/>
      <c r="S3749" s="296"/>
    </row>
    <row r="3750" spans="2:24" ht="18.75" customHeight="1">
      <c r="B3750" s="292"/>
      <c r="C3750" s="297" t="s">
        <v>184</v>
      </c>
      <c r="D3750" s="488"/>
      <c r="E3750" s="488"/>
      <c r="F3750" s="488"/>
      <c r="G3750" s="488"/>
      <c r="H3750" s="488"/>
      <c r="I3750" s="488"/>
      <c r="J3750" s="294"/>
      <c r="K3750" s="291"/>
      <c r="L3750" s="291"/>
      <c r="M3750" s="291"/>
      <c r="N3750" s="291"/>
      <c r="O3750" s="291"/>
      <c r="P3750" s="291"/>
      <c r="Q3750" s="294"/>
      <c r="R3750" s="496" t="s">
        <v>185</v>
      </c>
      <c r="S3750" s="496"/>
    </row>
    <row r="3751" spans="2:24" ht="18.75" customHeight="1">
      <c r="B3751" s="292"/>
      <c r="C3751" s="297" t="s">
        <v>8</v>
      </c>
      <c r="D3751" s="488"/>
      <c r="E3751" s="488"/>
      <c r="F3751" s="488"/>
      <c r="G3751" s="488"/>
      <c r="H3751" s="488"/>
      <c r="I3751" s="488"/>
      <c r="J3751" s="294"/>
      <c r="K3751" s="291"/>
      <c r="L3751" s="291"/>
      <c r="M3751" s="291"/>
      <c r="N3751" s="291"/>
      <c r="O3751" s="291"/>
      <c r="P3751" s="291"/>
      <c r="Q3751" s="294"/>
      <c r="R3751" s="298" t="s">
        <v>189</v>
      </c>
      <c r="S3751" s="299"/>
    </row>
    <row r="3752" spans="2:24" ht="18.75" customHeight="1">
      <c r="B3752" s="292"/>
      <c r="C3752" s="300" t="s">
        <v>172</v>
      </c>
      <c r="D3752" s="488"/>
      <c r="E3752" s="488"/>
      <c r="F3752" s="488"/>
      <c r="G3752" s="488"/>
      <c r="H3752" s="488"/>
      <c r="I3752" s="488"/>
      <c r="J3752" s="294"/>
      <c r="K3752" s="291"/>
      <c r="L3752" s="291"/>
      <c r="M3752" s="291"/>
      <c r="N3752" s="291"/>
      <c r="O3752" s="291"/>
      <c r="P3752" s="291"/>
      <c r="Q3752" s="294"/>
      <c r="R3752" s="298" t="s">
        <v>191</v>
      </c>
      <c r="S3752" s="299"/>
    </row>
    <row r="3753" spans="2:24" ht="18.75" customHeight="1">
      <c r="B3753" s="292"/>
      <c r="C3753" s="300" t="s">
        <v>193</v>
      </c>
      <c r="D3753" s="493"/>
      <c r="E3753" s="493"/>
      <c r="F3753" s="493"/>
      <c r="G3753" s="493"/>
      <c r="H3753" s="493"/>
      <c r="I3753" s="493"/>
      <c r="J3753" s="294"/>
      <c r="K3753" s="294"/>
      <c r="L3753" s="295"/>
      <c r="M3753" s="294"/>
      <c r="N3753" s="294"/>
      <c r="O3753" s="294"/>
      <c r="P3753" s="296"/>
      <c r="Q3753" s="294"/>
      <c r="R3753" s="298" t="s">
        <v>221</v>
      </c>
      <c r="S3753" s="299"/>
    </row>
    <row r="3754" spans="2:24" ht="12" customHeight="1">
      <c r="B3754" s="292"/>
      <c r="C3754" s="294"/>
      <c r="D3754" s="294"/>
      <c r="E3754" s="294"/>
      <c r="F3754" s="294"/>
      <c r="G3754" s="294"/>
      <c r="H3754" s="294"/>
      <c r="I3754" s="294"/>
      <c r="J3754" s="294"/>
      <c r="K3754" s="294"/>
      <c r="L3754" s="294"/>
      <c r="M3754" s="294"/>
      <c r="N3754" s="294"/>
      <c r="O3754" s="294"/>
      <c r="P3754" s="294"/>
      <c r="Q3754" s="294"/>
      <c r="R3754" s="294"/>
      <c r="S3754" s="294"/>
    </row>
    <row r="3755" spans="2:24" s="308" customFormat="1" ht="18.75" customHeight="1">
      <c r="B3755" s="301"/>
      <c r="C3755" s="302" t="s">
        <v>187</v>
      </c>
      <c r="D3755" s="303"/>
      <c r="E3755" s="303"/>
      <c r="F3755" s="303"/>
      <c r="G3755" s="303"/>
      <c r="H3755" s="303"/>
      <c r="I3755" s="303"/>
      <c r="J3755" s="303"/>
      <c r="K3755" s="303"/>
      <c r="L3755" s="303"/>
      <c r="M3755" s="303"/>
      <c r="N3755" s="303"/>
      <c r="O3755" s="304"/>
      <c r="P3755" s="305" t="s">
        <v>188</v>
      </c>
      <c r="Q3755" s="306"/>
      <c r="R3755" s="494" t="s">
        <v>194</v>
      </c>
      <c r="S3755" s="494"/>
      <c r="T3755" s="307"/>
      <c r="V3755" s="288"/>
      <c r="W3755" s="288"/>
      <c r="X3755" s="288"/>
    </row>
    <row r="3756" spans="2:24" ht="6" customHeight="1">
      <c r="B3756" s="292"/>
      <c r="C3756" s="294"/>
      <c r="D3756" s="294"/>
      <c r="E3756" s="294"/>
      <c r="F3756" s="294"/>
      <c r="G3756" s="294"/>
      <c r="H3756" s="294"/>
      <c r="I3756" s="294"/>
      <c r="J3756" s="294"/>
      <c r="K3756" s="294"/>
      <c r="L3756" s="294"/>
      <c r="M3756" s="294"/>
      <c r="N3756" s="294"/>
      <c r="O3756" s="294"/>
      <c r="P3756" s="294"/>
      <c r="Q3756" s="294"/>
      <c r="R3756" s="294"/>
      <c r="S3756" s="294"/>
    </row>
    <row r="3757" spans="2:24" ht="18.75" customHeight="1">
      <c r="B3757" s="292"/>
      <c r="C3757" s="309" t="s">
        <v>222</v>
      </c>
      <c r="D3757" s="310"/>
      <c r="E3757" s="310"/>
      <c r="F3757" s="310"/>
      <c r="G3757" s="310"/>
      <c r="H3757" s="310"/>
      <c r="I3757" s="310"/>
      <c r="J3757" s="310"/>
      <c r="K3757" s="310"/>
      <c r="L3757" s="310"/>
      <c r="M3757" s="310"/>
      <c r="N3757" s="310"/>
      <c r="O3757" s="311"/>
      <c r="P3757" s="312">
        <f>SUM(D3757:O3757)</f>
        <v>0</v>
      </c>
      <c r="Q3757" s="294"/>
      <c r="R3757" s="488"/>
      <c r="S3757" s="488"/>
    </row>
    <row r="3758" spans="2:24" ht="18.75" customHeight="1">
      <c r="B3758" s="292"/>
      <c r="C3758" s="313" t="s">
        <v>196</v>
      </c>
      <c r="D3758" s="155"/>
      <c r="E3758" s="155"/>
      <c r="F3758" s="155"/>
      <c r="G3758" s="155"/>
      <c r="H3758" s="155"/>
      <c r="I3758" s="155"/>
      <c r="J3758" s="155"/>
      <c r="K3758" s="155"/>
      <c r="L3758" s="155"/>
      <c r="M3758" s="155"/>
      <c r="N3758" s="155"/>
      <c r="O3758" s="156"/>
      <c r="P3758" s="312">
        <f t="shared" ref="P3758:P3767" si="468">SUM(D3758:O3758)</f>
        <v>0</v>
      </c>
      <c r="Q3758" s="294"/>
      <c r="R3758" s="488"/>
      <c r="S3758" s="488"/>
    </row>
    <row r="3759" spans="2:24" ht="18.75" customHeight="1">
      <c r="B3759" s="292"/>
      <c r="C3759" s="314" t="s">
        <v>223</v>
      </c>
      <c r="D3759" s="310"/>
      <c r="E3759" s="310"/>
      <c r="F3759" s="310"/>
      <c r="G3759" s="310"/>
      <c r="H3759" s="310"/>
      <c r="I3759" s="310"/>
      <c r="J3759" s="310"/>
      <c r="K3759" s="310"/>
      <c r="L3759" s="310"/>
      <c r="M3759" s="310"/>
      <c r="N3759" s="310"/>
      <c r="O3759" s="311"/>
      <c r="P3759" s="312">
        <f t="shared" si="468"/>
        <v>0</v>
      </c>
      <c r="Q3759" s="294"/>
      <c r="R3759" s="488"/>
      <c r="S3759" s="488"/>
    </row>
    <row r="3760" spans="2:24" ht="18.75" customHeight="1">
      <c r="B3760" s="292"/>
      <c r="C3760" s="313" t="s">
        <v>206</v>
      </c>
      <c r="D3760" s="315"/>
      <c r="E3760" s="315"/>
      <c r="F3760" s="315"/>
      <c r="G3760" s="315"/>
      <c r="H3760" s="315"/>
      <c r="I3760" s="315"/>
      <c r="J3760" s="315"/>
      <c r="K3760" s="315"/>
      <c r="L3760" s="315"/>
      <c r="M3760" s="315"/>
      <c r="N3760" s="315"/>
      <c r="O3760" s="316"/>
      <c r="P3760" s="312">
        <f t="shared" si="468"/>
        <v>0</v>
      </c>
      <c r="Q3760" s="294"/>
      <c r="R3760" s="488"/>
      <c r="S3760" s="488"/>
    </row>
    <row r="3761" spans="2:20" ht="18.75" customHeight="1">
      <c r="B3761" s="292"/>
      <c r="C3761" s="313" t="s">
        <v>207</v>
      </c>
      <c r="D3761" s="315"/>
      <c r="E3761" s="315"/>
      <c r="F3761" s="315"/>
      <c r="G3761" s="315"/>
      <c r="H3761" s="315"/>
      <c r="I3761" s="315"/>
      <c r="J3761" s="315"/>
      <c r="K3761" s="315"/>
      <c r="L3761" s="315"/>
      <c r="M3761" s="315"/>
      <c r="N3761" s="315"/>
      <c r="O3761" s="316"/>
      <c r="P3761" s="312">
        <f t="shared" si="468"/>
        <v>0</v>
      </c>
      <c r="Q3761" s="294"/>
      <c r="R3761" s="488"/>
      <c r="S3761" s="488"/>
    </row>
    <row r="3762" spans="2:20" ht="18.75" customHeight="1">
      <c r="B3762" s="292"/>
      <c r="C3762" s="313" t="s">
        <v>209</v>
      </c>
      <c r="D3762" s="315"/>
      <c r="E3762" s="315"/>
      <c r="F3762" s="315"/>
      <c r="G3762" s="315"/>
      <c r="H3762" s="315"/>
      <c r="I3762" s="315"/>
      <c r="J3762" s="315"/>
      <c r="K3762" s="315"/>
      <c r="L3762" s="315"/>
      <c r="M3762" s="315"/>
      <c r="N3762" s="315"/>
      <c r="O3762" s="316"/>
      <c r="P3762" s="312">
        <f t="shared" si="468"/>
        <v>0</v>
      </c>
      <c r="Q3762" s="294"/>
      <c r="R3762" s="488"/>
      <c r="S3762" s="488"/>
    </row>
    <row r="3763" spans="2:20" ht="18.75" customHeight="1">
      <c r="B3763" s="292"/>
      <c r="C3763" s="313" t="s">
        <v>210</v>
      </c>
      <c r="D3763" s="315"/>
      <c r="E3763" s="315"/>
      <c r="F3763" s="315"/>
      <c r="G3763" s="315"/>
      <c r="H3763" s="315"/>
      <c r="I3763" s="315"/>
      <c r="J3763" s="315"/>
      <c r="K3763" s="315"/>
      <c r="L3763" s="315"/>
      <c r="M3763" s="315"/>
      <c r="N3763" s="315"/>
      <c r="O3763" s="316"/>
      <c r="P3763" s="312">
        <f t="shared" si="468"/>
        <v>0</v>
      </c>
      <c r="Q3763" s="294"/>
      <c r="R3763" s="488"/>
      <c r="S3763" s="488"/>
    </row>
    <row r="3764" spans="2:20" ht="18.75" customHeight="1">
      <c r="B3764" s="292"/>
      <c r="C3764" s="313" t="s">
        <v>211</v>
      </c>
      <c r="D3764" s="315"/>
      <c r="E3764" s="315"/>
      <c r="F3764" s="315"/>
      <c r="G3764" s="315"/>
      <c r="H3764" s="315"/>
      <c r="I3764" s="315"/>
      <c r="J3764" s="315"/>
      <c r="K3764" s="315"/>
      <c r="L3764" s="315"/>
      <c r="M3764" s="315"/>
      <c r="N3764" s="315"/>
      <c r="O3764" s="316"/>
      <c r="P3764" s="312">
        <f t="shared" si="468"/>
        <v>0</v>
      </c>
      <c r="Q3764" s="294"/>
      <c r="R3764" s="488"/>
      <c r="S3764" s="488"/>
    </row>
    <row r="3765" spans="2:20" ht="18.75" customHeight="1">
      <c r="B3765" s="292"/>
      <c r="C3765" s="313" t="s">
        <v>212</v>
      </c>
      <c r="D3765" s="315"/>
      <c r="E3765" s="315"/>
      <c r="F3765" s="315"/>
      <c r="G3765" s="315"/>
      <c r="H3765" s="315"/>
      <c r="I3765" s="315"/>
      <c r="J3765" s="315"/>
      <c r="K3765" s="315"/>
      <c r="L3765" s="315"/>
      <c r="M3765" s="315"/>
      <c r="N3765" s="315"/>
      <c r="O3765" s="316"/>
      <c r="P3765" s="312">
        <f t="shared" si="468"/>
        <v>0</v>
      </c>
      <c r="Q3765" s="294"/>
      <c r="R3765" s="488"/>
      <c r="S3765" s="488"/>
    </row>
    <row r="3766" spans="2:20" ht="18.75" customHeight="1">
      <c r="B3766" s="292"/>
      <c r="C3766" s="317" t="s">
        <v>224</v>
      </c>
      <c r="D3766" s="318"/>
      <c r="E3766" s="318"/>
      <c r="F3766" s="318"/>
      <c r="G3766" s="318"/>
      <c r="H3766" s="318"/>
      <c r="I3766" s="318"/>
      <c r="J3766" s="318"/>
      <c r="K3766" s="318"/>
      <c r="L3766" s="318"/>
      <c r="M3766" s="318"/>
      <c r="N3766" s="318"/>
      <c r="O3766" s="319"/>
      <c r="P3766" s="320">
        <f t="shared" si="468"/>
        <v>0</v>
      </c>
      <c r="Q3766" s="294"/>
      <c r="R3766" s="489"/>
      <c r="S3766" s="489"/>
    </row>
    <row r="3767" spans="2:20" ht="18.75" customHeight="1">
      <c r="B3767" s="292"/>
      <c r="C3767" s="321" t="s">
        <v>216</v>
      </c>
      <c r="D3767" s="322">
        <f>SUBTOTAL(9,D3757:D3766)</f>
        <v>0</v>
      </c>
      <c r="E3767" s="322">
        <f t="shared" ref="E3767:O3767" si="469">SUBTOTAL(9,E3757:E3766)</f>
        <v>0</v>
      </c>
      <c r="F3767" s="322">
        <f t="shared" si="469"/>
        <v>0</v>
      </c>
      <c r="G3767" s="322">
        <f t="shared" si="469"/>
        <v>0</v>
      </c>
      <c r="H3767" s="322">
        <f t="shared" si="469"/>
        <v>0</v>
      </c>
      <c r="I3767" s="322">
        <f t="shared" si="469"/>
        <v>0</v>
      </c>
      <c r="J3767" s="322">
        <f t="shared" si="469"/>
        <v>0</v>
      </c>
      <c r="K3767" s="322">
        <f t="shared" si="469"/>
        <v>0</v>
      </c>
      <c r="L3767" s="322">
        <f t="shared" si="469"/>
        <v>0</v>
      </c>
      <c r="M3767" s="322">
        <f t="shared" si="469"/>
        <v>0</v>
      </c>
      <c r="N3767" s="322">
        <f t="shared" si="469"/>
        <v>0</v>
      </c>
      <c r="O3767" s="323">
        <f t="shared" si="469"/>
        <v>0</v>
      </c>
      <c r="P3767" s="324">
        <f t="shared" si="468"/>
        <v>0</v>
      </c>
      <c r="Q3767" s="294"/>
      <c r="R3767" s="490"/>
      <c r="S3767" s="490"/>
    </row>
    <row r="3768" spans="2:20" ht="6" customHeight="1">
      <c r="B3768" s="292"/>
      <c r="C3768" s="294"/>
      <c r="D3768" s="294"/>
      <c r="E3768" s="294"/>
      <c r="F3768" s="294"/>
      <c r="G3768" s="294"/>
      <c r="H3768" s="294"/>
      <c r="I3768" s="294"/>
      <c r="J3768" s="294"/>
      <c r="K3768" s="294"/>
      <c r="L3768" s="294"/>
      <c r="M3768" s="294"/>
      <c r="N3768" s="294"/>
      <c r="O3768" s="294"/>
      <c r="P3768" s="294"/>
      <c r="Q3768" s="294"/>
      <c r="R3768" s="325"/>
      <c r="S3768" s="325"/>
    </row>
    <row r="3769" spans="2:20" ht="18.75" customHeight="1">
      <c r="B3769" s="326"/>
      <c r="C3769" s="313" t="s">
        <v>217</v>
      </c>
      <c r="D3769" s="327"/>
      <c r="E3769" s="327"/>
      <c r="F3769" s="327"/>
      <c r="G3769" s="327"/>
      <c r="H3769" s="327"/>
      <c r="I3769" s="327"/>
      <c r="J3769" s="327"/>
      <c r="K3769" s="327"/>
      <c r="L3769" s="327"/>
      <c r="M3769" s="327"/>
      <c r="N3769" s="327"/>
      <c r="O3769" s="328"/>
      <c r="P3769" s="329">
        <f t="shared" ref="P3769:P3770" si="470">SUM(D3769:O3769)</f>
        <v>0</v>
      </c>
      <c r="Q3769" s="294"/>
      <c r="R3769" s="488"/>
      <c r="S3769" s="488"/>
    </row>
    <row r="3770" spans="2:20" ht="18.75" customHeight="1">
      <c r="B3770" s="326"/>
      <c r="C3770" s="313" t="s">
        <v>218</v>
      </c>
      <c r="D3770" s="327"/>
      <c r="E3770" s="327"/>
      <c r="F3770" s="327"/>
      <c r="G3770" s="327"/>
      <c r="H3770" s="327"/>
      <c r="I3770" s="327"/>
      <c r="J3770" s="327"/>
      <c r="K3770" s="327"/>
      <c r="L3770" s="327"/>
      <c r="M3770" s="327"/>
      <c r="N3770" s="330"/>
      <c r="O3770" s="331"/>
      <c r="P3770" s="332">
        <f t="shared" si="470"/>
        <v>0</v>
      </c>
      <c r="Q3770" s="294"/>
      <c r="R3770" s="489"/>
      <c r="S3770" s="489"/>
    </row>
    <row r="3771" spans="2:20" s="308" customFormat="1" ht="18.75" customHeight="1">
      <c r="B3771" s="301"/>
      <c r="C3771" s="333"/>
      <c r="D3771" s="334"/>
      <c r="E3771" s="334"/>
      <c r="F3771" s="334"/>
      <c r="G3771" s="334"/>
      <c r="H3771" s="334"/>
      <c r="I3771" s="334"/>
      <c r="J3771" s="334"/>
      <c r="K3771" s="334"/>
      <c r="L3771" s="334"/>
      <c r="M3771" s="334"/>
      <c r="N3771" s="491" t="s">
        <v>219</v>
      </c>
      <c r="O3771" s="491"/>
      <c r="P3771" s="335">
        <f>ROUND(IF(P3769*P3770=0,0,P3767/P3769*P3770),2)</f>
        <v>0</v>
      </c>
      <c r="Q3771" s="306"/>
      <c r="R3771" s="492"/>
      <c r="S3771" s="492"/>
      <c r="T3771" s="307"/>
    </row>
    <row r="3772" spans="2:20" ht="30" customHeight="1">
      <c r="C3772" s="294"/>
      <c r="D3772" s="294"/>
      <c r="E3772" s="294"/>
      <c r="F3772" s="294"/>
      <c r="G3772" s="294"/>
      <c r="H3772" s="294"/>
      <c r="I3772" s="294"/>
      <c r="J3772" s="294"/>
      <c r="K3772" s="294"/>
      <c r="L3772" s="294"/>
      <c r="M3772" s="294"/>
      <c r="N3772" s="294"/>
      <c r="O3772" s="294"/>
      <c r="P3772" s="294"/>
      <c r="Q3772" s="294"/>
      <c r="R3772" s="294"/>
      <c r="S3772" s="294"/>
    </row>
    <row r="3773" spans="2:20" ht="18.75" customHeight="1">
      <c r="B3773" s="292"/>
      <c r="C3773" s="293" t="s">
        <v>183</v>
      </c>
      <c r="D3773" s="495"/>
      <c r="E3773" s="495"/>
      <c r="F3773" s="495"/>
      <c r="G3773" s="495"/>
      <c r="H3773" s="495"/>
      <c r="I3773" s="495"/>
      <c r="J3773" s="294"/>
      <c r="K3773" s="294"/>
      <c r="L3773" s="295"/>
      <c r="M3773" s="294"/>
      <c r="N3773" s="294"/>
      <c r="O3773" s="294"/>
      <c r="P3773" s="296"/>
      <c r="Q3773" s="294"/>
      <c r="R3773" s="296"/>
      <c r="S3773" s="296"/>
    </row>
    <row r="3774" spans="2:20" ht="18.75" customHeight="1">
      <c r="B3774" s="292"/>
      <c r="C3774" s="297" t="s">
        <v>184</v>
      </c>
      <c r="D3774" s="488"/>
      <c r="E3774" s="488"/>
      <c r="F3774" s="488"/>
      <c r="G3774" s="488"/>
      <c r="H3774" s="488"/>
      <c r="I3774" s="488"/>
      <c r="J3774" s="294"/>
      <c r="K3774" s="291"/>
      <c r="L3774" s="291"/>
      <c r="M3774" s="291"/>
      <c r="N3774" s="291"/>
      <c r="O3774" s="291"/>
      <c r="P3774" s="291"/>
      <c r="Q3774" s="294"/>
      <c r="R3774" s="496" t="s">
        <v>185</v>
      </c>
      <c r="S3774" s="496"/>
    </row>
    <row r="3775" spans="2:20" ht="18.75" customHeight="1">
      <c r="B3775" s="292"/>
      <c r="C3775" s="297" t="s">
        <v>8</v>
      </c>
      <c r="D3775" s="488"/>
      <c r="E3775" s="488"/>
      <c r="F3775" s="488"/>
      <c r="G3775" s="488"/>
      <c r="H3775" s="488"/>
      <c r="I3775" s="488"/>
      <c r="J3775" s="294"/>
      <c r="K3775" s="291"/>
      <c r="L3775" s="291"/>
      <c r="M3775" s="291"/>
      <c r="N3775" s="291"/>
      <c r="O3775" s="291"/>
      <c r="P3775" s="291"/>
      <c r="Q3775" s="294"/>
      <c r="R3775" s="298" t="s">
        <v>189</v>
      </c>
      <c r="S3775" s="299"/>
    </row>
    <row r="3776" spans="2:20" ht="18.75" customHeight="1">
      <c r="B3776" s="292"/>
      <c r="C3776" s="300" t="s">
        <v>172</v>
      </c>
      <c r="D3776" s="488"/>
      <c r="E3776" s="488"/>
      <c r="F3776" s="488"/>
      <c r="G3776" s="488"/>
      <c r="H3776" s="488"/>
      <c r="I3776" s="488"/>
      <c r="J3776" s="294"/>
      <c r="K3776" s="291"/>
      <c r="L3776" s="291"/>
      <c r="M3776" s="291"/>
      <c r="N3776" s="291"/>
      <c r="O3776" s="291"/>
      <c r="P3776" s="291"/>
      <c r="Q3776" s="294"/>
      <c r="R3776" s="298" t="s">
        <v>191</v>
      </c>
      <c r="S3776" s="299"/>
    </row>
    <row r="3777" spans="2:24" ht="18.75" customHeight="1">
      <c r="B3777" s="292"/>
      <c r="C3777" s="300" t="s">
        <v>193</v>
      </c>
      <c r="D3777" s="493"/>
      <c r="E3777" s="493"/>
      <c r="F3777" s="493"/>
      <c r="G3777" s="493"/>
      <c r="H3777" s="493"/>
      <c r="I3777" s="493"/>
      <c r="J3777" s="294"/>
      <c r="K3777" s="294"/>
      <c r="L3777" s="295"/>
      <c r="M3777" s="294"/>
      <c r="N3777" s="294"/>
      <c r="O3777" s="294"/>
      <c r="P3777" s="296"/>
      <c r="Q3777" s="294"/>
      <c r="R3777" s="298" t="s">
        <v>221</v>
      </c>
      <c r="S3777" s="299"/>
    </row>
    <row r="3778" spans="2:24" ht="12" customHeight="1">
      <c r="B3778" s="292"/>
      <c r="C3778" s="294"/>
      <c r="D3778" s="294"/>
      <c r="E3778" s="294"/>
      <c r="F3778" s="294"/>
      <c r="G3778" s="294"/>
      <c r="H3778" s="294"/>
      <c r="I3778" s="294"/>
      <c r="J3778" s="294"/>
      <c r="K3778" s="294"/>
      <c r="L3778" s="294"/>
      <c r="M3778" s="294"/>
      <c r="N3778" s="294"/>
      <c r="O3778" s="294"/>
      <c r="P3778" s="294"/>
      <c r="Q3778" s="294"/>
      <c r="R3778" s="294"/>
      <c r="S3778" s="294"/>
    </row>
    <row r="3779" spans="2:24" s="308" customFormat="1" ht="18.75" customHeight="1">
      <c r="B3779" s="301"/>
      <c r="C3779" s="302" t="s">
        <v>187</v>
      </c>
      <c r="D3779" s="303"/>
      <c r="E3779" s="303"/>
      <c r="F3779" s="303"/>
      <c r="G3779" s="303"/>
      <c r="H3779" s="303"/>
      <c r="I3779" s="303"/>
      <c r="J3779" s="303"/>
      <c r="K3779" s="303"/>
      <c r="L3779" s="303"/>
      <c r="M3779" s="303"/>
      <c r="N3779" s="303"/>
      <c r="O3779" s="304"/>
      <c r="P3779" s="305" t="s">
        <v>188</v>
      </c>
      <c r="Q3779" s="306"/>
      <c r="R3779" s="494" t="s">
        <v>194</v>
      </c>
      <c r="S3779" s="494"/>
      <c r="T3779" s="307"/>
      <c r="V3779" s="288"/>
      <c r="W3779" s="288"/>
      <c r="X3779" s="288"/>
    </row>
    <row r="3780" spans="2:24" ht="6" customHeight="1">
      <c r="B3780" s="292"/>
      <c r="C3780" s="294"/>
      <c r="D3780" s="294"/>
      <c r="E3780" s="294"/>
      <c r="F3780" s="294"/>
      <c r="G3780" s="294"/>
      <c r="H3780" s="294"/>
      <c r="I3780" s="294"/>
      <c r="J3780" s="294"/>
      <c r="K3780" s="294"/>
      <c r="L3780" s="294"/>
      <c r="M3780" s="294"/>
      <c r="N3780" s="294"/>
      <c r="O3780" s="294"/>
      <c r="P3780" s="294"/>
      <c r="Q3780" s="294"/>
      <c r="R3780" s="294"/>
      <c r="S3780" s="294"/>
    </row>
    <row r="3781" spans="2:24" ht="18.75" customHeight="1">
      <c r="B3781" s="292"/>
      <c r="C3781" s="309" t="s">
        <v>222</v>
      </c>
      <c r="D3781" s="310"/>
      <c r="E3781" s="310"/>
      <c r="F3781" s="310"/>
      <c r="G3781" s="310"/>
      <c r="H3781" s="310"/>
      <c r="I3781" s="310"/>
      <c r="J3781" s="310"/>
      <c r="K3781" s="310"/>
      <c r="L3781" s="310"/>
      <c r="M3781" s="310"/>
      <c r="N3781" s="310"/>
      <c r="O3781" s="311"/>
      <c r="P3781" s="312">
        <f>SUM(D3781:O3781)</f>
        <v>0</v>
      </c>
      <c r="Q3781" s="294"/>
      <c r="R3781" s="488"/>
      <c r="S3781" s="488"/>
    </row>
    <row r="3782" spans="2:24" ht="18.75" customHeight="1">
      <c r="B3782" s="292"/>
      <c r="C3782" s="313" t="s">
        <v>196</v>
      </c>
      <c r="D3782" s="155"/>
      <c r="E3782" s="155"/>
      <c r="F3782" s="155"/>
      <c r="G3782" s="155"/>
      <c r="H3782" s="155"/>
      <c r="I3782" s="155"/>
      <c r="J3782" s="155"/>
      <c r="K3782" s="155"/>
      <c r="L3782" s="155"/>
      <c r="M3782" s="155"/>
      <c r="N3782" s="155"/>
      <c r="O3782" s="156"/>
      <c r="P3782" s="312">
        <f t="shared" ref="P3782:P3791" si="471">SUM(D3782:O3782)</f>
        <v>0</v>
      </c>
      <c r="Q3782" s="294"/>
      <c r="R3782" s="488"/>
      <c r="S3782" s="488"/>
    </row>
    <row r="3783" spans="2:24" ht="18.75" customHeight="1">
      <c r="B3783" s="292"/>
      <c r="C3783" s="314" t="s">
        <v>223</v>
      </c>
      <c r="D3783" s="310"/>
      <c r="E3783" s="310"/>
      <c r="F3783" s="310"/>
      <c r="G3783" s="310"/>
      <c r="H3783" s="310"/>
      <c r="I3783" s="310"/>
      <c r="J3783" s="310"/>
      <c r="K3783" s="310"/>
      <c r="L3783" s="310"/>
      <c r="M3783" s="310"/>
      <c r="N3783" s="310"/>
      <c r="O3783" s="311"/>
      <c r="P3783" s="312">
        <f t="shared" si="471"/>
        <v>0</v>
      </c>
      <c r="Q3783" s="294"/>
      <c r="R3783" s="488"/>
      <c r="S3783" s="488"/>
    </row>
    <row r="3784" spans="2:24" ht="18.75" customHeight="1">
      <c r="B3784" s="292"/>
      <c r="C3784" s="313" t="s">
        <v>206</v>
      </c>
      <c r="D3784" s="315"/>
      <c r="E3784" s="315"/>
      <c r="F3784" s="315"/>
      <c r="G3784" s="315"/>
      <c r="H3784" s="315"/>
      <c r="I3784" s="315"/>
      <c r="J3784" s="315"/>
      <c r="K3784" s="315"/>
      <c r="L3784" s="315"/>
      <c r="M3784" s="315"/>
      <c r="N3784" s="315"/>
      <c r="O3784" s="316"/>
      <c r="P3784" s="312">
        <f t="shared" si="471"/>
        <v>0</v>
      </c>
      <c r="Q3784" s="294"/>
      <c r="R3784" s="488"/>
      <c r="S3784" s="488"/>
    </row>
    <row r="3785" spans="2:24" ht="18.75" customHeight="1">
      <c r="B3785" s="292"/>
      <c r="C3785" s="313" t="s">
        <v>207</v>
      </c>
      <c r="D3785" s="315"/>
      <c r="E3785" s="315"/>
      <c r="F3785" s="315"/>
      <c r="G3785" s="315"/>
      <c r="H3785" s="315"/>
      <c r="I3785" s="315"/>
      <c r="J3785" s="315"/>
      <c r="K3785" s="315"/>
      <c r="L3785" s="315"/>
      <c r="M3785" s="315"/>
      <c r="N3785" s="315"/>
      <c r="O3785" s="316"/>
      <c r="P3785" s="312">
        <f t="shared" si="471"/>
        <v>0</v>
      </c>
      <c r="Q3785" s="294"/>
      <c r="R3785" s="488"/>
      <c r="S3785" s="488"/>
    </row>
    <row r="3786" spans="2:24" ht="18.75" customHeight="1">
      <c r="B3786" s="292"/>
      <c r="C3786" s="313" t="s">
        <v>209</v>
      </c>
      <c r="D3786" s="315"/>
      <c r="E3786" s="315"/>
      <c r="F3786" s="315"/>
      <c r="G3786" s="315"/>
      <c r="H3786" s="315"/>
      <c r="I3786" s="315"/>
      <c r="J3786" s="315"/>
      <c r="K3786" s="315"/>
      <c r="L3786" s="315"/>
      <c r="M3786" s="315"/>
      <c r="N3786" s="315"/>
      <c r="O3786" s="316"/>
      <c r="P3786" s="312">
        <f t="shared" si="471"/>
        <v>0</v>
      </c>
      <c r="Q3786" s="294"/>
      <c r="R3786" s="488"/>
      <c r="S3786" s="488"/>
    </row>
    <row r="3787" spans="2:24" ht="18.75" customHeight="1">
      <c r="B3787" s="292"/>
      <c r="C3787" s="313" t="s">
        <v>210</v>
      </c>
      <c r="D3787" s="315"/>
      <c r="E3787" s="315"/>
      <c r="F3787" s="315"/>
      <c r="G3787" s="315"/>
      <c r="H3787" s="315"/>
      <c r="I3787" s="315"/>
      <c r="J3787" s="315"/>
      <c r="K3787" s="315"/>
      <c r="L3787" s="315"/>
      <c r="M3787" s="315"/>
      <c r="N3787" s="315"/>
      <c r="O3787" s="316"/>
      <c r="P3787" s="312">
        <f t="shared" si="471"/>
        <v>0</v>
      </c>
      <c r="Q3787" s="294"/>
      <c r="R3787" s="488"/>
      <c r="S3787" s="488"/>
    </row>
    <row r="3788" spans="2:24" ht="18.75" customHeight="1">
      <c r="B3788" s="292"/>
      <c r="C3788" s="313" t="s">
        <v>211</v>
      </c>
      <c r="D3788" s="315"/>
      <c r="E3788" s="315"/>
      <c r="F3788" s="315"/>
      <c r="G3788" s="315"/>
      <c r="H3788" s="315"/>
      <c r="I3788" s="315"/>
      <c r="J3788" s="315"/>
      <c r="K3788" s="315"/>
      <c r="L3788" s="315"/>
      <c r="M3788" s="315"/>
      <c r="N3788" s="315"/>
      <c r="O3788" s="316"/>
      <c r="P3788" s="312">
        <f t="shared" si="471"/>
        <v>0</v>
      </c>
      <c r="Q3788" s="294"/>
      <c r="R3788" s="488"/>
      <c r="S3788" s="488"/>
    </row>
    <row r="3789" spans="2:24" ht="18.75" customHeight="1">
      <c r="B3789" s="292"/>
      <c r="C3789" s="313" t="s">
        <v>212</v>
      </c>
      <c r="D3789" s="315"/>
      <c r="E3789" s="315"/>
      <c r="F3789" s="315"/>
      <c r="G3789" s="315"/>
      <c r="H3789" s="315"/>
      <c r="I3789" s="315"/>
      <c r="J3789" s="315"/>
      <c r="K3789" s="315"/>
      <c r="L3789" s="315"/>
      <c r="M3789" s="315"/>
      <c r="N3789" s="315"/>
      <c r="O3789" s="316"/>
      <c r="P3789" s="312">
        <f t="shared" si="471"/>
        <v>0</v>
      </c>
      <c r="Q3789" s="294"/>
      <c r="R3789" s="488"/>
      <c r="S3789" s="488"/>
    </row>
    <row r="3790" spans="2:24" ht="18.75" customHeight="1">
      <c r="B3790" s="292"/>
      <c r="C3790" s="317" t="s">
        <v>224</v>
      </c>
      <c r="D3790" s="318"/>
      <c r="E3790" s="318"/>
      <c r="F3790" s="318"/>
      <c r="G3790" s="318"/>
      <c r="H3790" s="318"/>
      <c r="I3790" s="318"/>
      <c r="J3790" s="318"/>
      <c r="K3790" s="318"/>
      <c r="L3790" s="318"/>
      <c r="M3790" s="318"/>
      <c r="N3790" s="318"/>
      <c r="O3790" s="319"/>
      <c r="P3790" s="320">
        <f t="shared" si="471"/>
        <v>0</v>
      </c>
      <c r="Q3790" s="294"/>
      <c r="R3790" s="489"/>
      <c r="S3790" s="489"/>
    </row>
    <row r="3791" spans="2:24" ht="18.75" customHeight="1">
      <c r="B3791" s="292"/>
      <c r="C3791" s="321" t="s">
        <v>216</v>
      </c>
      <c r="D3791" s="322">
        <f>SUBTOTAL(9,D3781:D3790)</f>
        <v>0</v>
      </c>
      <c r="E3791" s="322">
        <f t="shared" ref="E3791:O3791" si="472">SUBTOTAL(9,E3781:E3790)</f>
        <v>0</v>
      </c>
      <c r="F3791" s="322">
        <f t="shared" si="472"/>
        <v>0</v>
      </c>
      <c r="G3791" s="322">
        <f t="shared" si="472"/>
        <v>0</v>
      </c>
      <c r="H3791" s="322">
        <f t="shared" si="472"/>
        <v>0</v>
      </c>
      <c r="I3791" s="322">
        <f t="shared" si="472"/>
        <v>0</v>
      </c>
      <c r="J3791" s="322">
        <f t="shared" si="472"/>
        <v>0</v>
      </c>
      <c r="K3791" s="322">
        <f t="shared" si="472"/>
        <v>0</v>
      </c>
      <c r="L3791" s="322">
        <f t="shared" si="472"/>
        <v>0</v>
      </c>
      <c r="M3791" s="322">
        <f t="shared" si="472"/>
        <v>0</v>
      </c>
      <c r="N3791" s="322">
        <f t="shared" si="472"/>
        <v>0</v>
      </c>
      <c r="O3791" s="323">
        <f t="shared" si="472"/>
        <v>0</v>
      </c>
      <c r="P3791" s="324">
        <f t="shared" si="471"/>
        <v>0</v>
      </c>
      <c r="Q3791" s="294"/>
      <c r="R3791" s="490"/>
      <c r="S3791" s="490"/>
    </row>
    <row r="3792" spans="2:24" ht="6" customHeight="1">
      <c r="B3792" s="292"/>
      <c r="C3792" s="294"/>
      <c r="D3792" s="294"/>
      <c r="E3792" s="294"/>
      <c r="F3792" s="294"/>
      <c r="G3792" s="294"/>
      <c r="H3792" s="294"/>
      <c r="I3792" s="294"/>
      <c r="J3792" s="294"/>
      <c r="K3792" s="294"/>
      <c r="L3792" s="294"/>
      <c r="M3792" s="294"/>
      <c r="N3792" s="294"/>
      <c r="O3792" s="294"/>
      <c r="P3792" s="294"/>
      <c r="Q3792" s="294"/>
      <c r="R3792" s="325"/>
      <c r="S3792" s="325"/>
    </row>
    <row r="3793" spans="2:24" ht="18.75" customHeight="1">
      <c r="B3793" s="326"/>
      <c r="C3793" s="313" t="s">
        <v>217</v>
      </c>
      <c r="D3793" s="327"/>
      <c r="E3793" s="327"/>
      <c r="F3793" s="327"/>
      <c r="G3793" s="327"/>
      <c r="H3793" s="327"/>
      <c r="I3793" s="327"/>
      <c r="J3793" s="327"/>
      <c r="K3793" s="327"/>
      <c r="L3793" s="327"/>
      <c r="M3793" s="327"/>
      <c r="N3793" s="327"/>
      <c r="O3793" s="328"/>
      <c r="P3793" s="329">
        <f t="shared" ref="P3793:P3794" si="473">SUM(D3793:O3793)</f>
        <v>0</v>
      </c>
      <c r="Q3793" s="294"/>
      <c r="R3793" s="488"/>
      <c r="S3793" s="488"/>
    </row>
    <row r="3794" spans="2:24" ht="18.75" customHeight="1">
      <c r="B3794" s="326"/>
      <c r="C3794" s="313" t="s">
        <v>218</v>
      </c>
      <c r="D3794" s="327"/>
      <c r="E3794" s="327"/>
      <c r="F3794" s="327"/>
      <c r="G3794" s="327"/>
      <c r="H3794" s="327"/>
      <c r="I3794" s="327"/>
      <c r="J3794" s="327"/>
      <c r="K3794" s="327"/>
      <c r="L3794" s="327"/>
      <c r="M3794" s="327"/>
      <c r="N3794" s="330"/>
      <c r="O3794" s="331"/>
      <c r="P3794" s="332">
        <f t="shared" si="473"/>
        <v>0</v>
      </c>
      <c r="Q3794" s="294"/>
      <c r="R3794" s="489"/>
      <c r="S3794" s="489"/>
    </row>
    <row r="3795" spans="2:24" s="308" customFormat="1" ht="18.75" customHeight="1">
      <c r="B3795" s="301"/>
      <c r="C3795" s="333"/>
      <c r="D3795" s="334"/>
      <c r="E3795" s="334"/>
      <c r="F3795" s="334"/>
      <c r="G3795" s="334"/>
      <c r="H3795" s="334"/>
      <c r="I3795" s="334"/>
      <c r="J3795" s="334"/>
      <c r="K3795" s="334"/>
      <c r="L3795" s="334"/>
      <c r="M3795" s="334"/>
      <c r="N3795" s="491" t="s">
        <v>219</v>
      </c>
      <c r="O3795" s="491"/>
      <c r="P3795" s="335">
        <f>ROUND(IF(P3793*P3794=0,0,P3791/P3793*P3794),2)</f>
        <v>0</v>
      </c>
      <c r="Q3795" s="306"/>
      <c r="R3795" s="492"/>
      <c r="S3795" s="492"/>
      <c r="T3795" s="307"/>
    </row>
    <row r="3796" spans="2:24" ht="30" customHeight="1">
      <c r="C3796" s="294"/>
      <c r="D3796" s="294"/>
      <c r="E3796" s="294"/>
      <c r="F3796" s="294"/>
      <c r="G3796" s="294"/>
      <c r="H3796" s="294"/>
      <c r="I3796" s="294"/>
      <c r="J3796" s="294"/>
      <c r="K3796" s="294"/>
      <c r="L3796" s="294"/>
      <c r="M3796" s="294"/>
      <c r="N3796" s="294"/>
      <c r="O3796" s="294"/>
      <c r="P3796" s="294"/>
      <c r="Q3796" s="294"/>
      <c r="R3796" s="294"/>
      <c r="S3796" s="294"/>
    </row>
    <row r="3797" spans="2:24" ht="18.75" customHeight="1">
      <c r="B3797" s="292"/>
      <c r="C3797" s="293" t="s">
        <v>183</v>
      </c>
      <c r="D3797" s="495"/>
      <c r="E3797" s="495"/>
      <c r="F3797" s="495"/>
      <c r="G3797" s="495"/>
      <c r="H3797" s="495"/>
      <c r="I3797" s="495"/>
      <c r="J3797" s="294"/>
      <c r="K3797" s="294"/>
      <c r="L3797" s="295"/>
      <c r="M3797" s="294"/>
      <c r="N3797" s="294"/>
      <c r="O3797" s="294"/>
      <c r="P3797" s="296"/>
      <c r="Q3797" s="294"/>
      <c r="R3797" s="296"/>
      <c r="S3797" s="296"/>
    </row>
    <row r="3798" spans="2:24" ht="18.75" customHeight="1">
      <c r="B3798" s="292"/>
      <c r="C3798" s="297" t="s">
        <v>184</v>
      </c>
      <c r="D3798" s="488"/>
      <c r="E3798" s="488"/>
      <c r="F3798" s="488"/>
      <c r="G3798" s="488"/>
      <c r="H3798" s="488"/>
      <c r="I3798" s="488"/>
      <c r="J3798" s="294"/>
      <c r="K3798" s="291"/>
      <c r="L3798" s="291"/>
      <c r="M3798" s="291"/>
      <c r="N3798" s="291"/>
      <c r="O3798" s="291"/>
      <c r="P3798" s="291"/>
      <c r="Q3798" s="294"/>
      <c r="R3798" s="496" t="s">
        <v>185</v>
      </c>
      <c r="S3798" s="496"/>
    </row>
    <row r="3799" spans="2:24" ht="18.75" customHeight="1">
      <c r="B3799" s="292"/>
      <c r="C3799" s="297" t="s">
        <v>8</v>
      </c>
      <c r="D3799" s="488"/>
      <c r="E3799" s="488"/>
      <c r="F3799" s="488"/>
      <c r="G3799" s="488"/>
      <c r="H3799" s="488"/>
      <c r="I3799" s="488"/>
      <c r="J3799" s="294"/>
      <c r="K3799" s="291"/>
      <c r="L3799" s="291"/>
      <c r="M3799" s="291"/>
      <c r="N3799" s="291"/>
      <c r="O3799" s="291"/>
      <c r="P3799" s="291"/>
      <c r="Q3799" s="294"/>
      <c r="R3799" s="298" t="s">
        <v>189</v>
      </c>
      <c r="S3799" s="299"/>
    </row>
    <row r="3800" spans="2:24" ht="18.75" customHeight="1">
      <c r="B3800" s="292"/>
      <c r="C3800" s="300" t="s">
        <v>172</v>
      </c>
      <c r="D3800" s="488"/>
      <c r="E3800" s="488"/>
      <c r="F3800" s="488"/>
      <c r="G3800" s="488"/>
      <c r="H3800" s="488"/>
      <c r="I3800" s="488"/>
      <c r="J3800" s="294"/>
      <c r="K3800" s="291"/>
      <c r="L3800" s="291"/>
      <c r="M3800" s="291"/>
      <c r="N3800" s="291"/>
      <c r="O3800" s="291"/>
      <c r="P3800" s="291"/>
      <c r="Q3800" s="294"/>
      <c r="R3800" s="298" t="s">
        <v>191</v>
      </c>
      <c r="S3800" s="299"/>
    </row>
    <row r="3801" spans="2:24" ht="18.75" customHeight="1">
      <c r="B3801" s="292"/>
      <c r="C3801" s="300" t="s">
        <v>193</v>
      </c>
      <c r="D3801" s="493"/>
      <c r="E3801" s="493"/>
      <c r="F3801" s="493"/>
      <c r="G3801" s="493"/>
      <c r="H3801" s="493"/>
      <c r="I3801" s="493"/>
      <c r="J3801" s="294"/>
      <c r="K3801" s="294"/>
      <c r="L3801" s="295"/>
      <c r="M3801" s="294"/>
      <c r="N3801" s="294"/>
      <c r="O3801" s="294"/>
      <c r="P3801" s="296"/>
      <c r="Q3801" s="294"/>
      <c r="R3801" s="298" t="s">
        <v>221</v>
      </c>
      <c r="S3801" s="299"/>
    </row>
    <row r="3802" spans="2:24" ht="12" customHeight="1">
      <c r="B3802" s="292"/>
      <c r="C3802" s="294"/>
      <c r="D3802" s="294"/>
      <c r="E3802" s="294"/>
      <c r="F3802" s="294"/>
      <c r="G3802" s="294"/>
      <c r="H3802" s="294"/>
      <c r="I3802" s="294"/>
      <c r="J3802" s="294"/>
      <c r="K3802" s="294"/>
      <c r="L3802" s="294"/>
      <c r="M3802" s="294"/>
      <c r="N3802" s="294"/>
      <c r="O3802" s="294"/>
      <c r="P3802" s="294"/>
      <c r="Q3802" s="294"/>
      <c r="R3802" s="294"/>
      <c r="S3802" s="294"/>
    </row>
    <row r="3803" spans="2:24" s="308" customFormat="1" ht="18.75" customHeight="1">
      <c r="B3803" s="301"/>
      <c r="C3803" s="302" t="s">
        <v>187</v>
      </c>
      <c r="D3803" s="303"/>
      <c r="E3803" s="303"/>
      <c r="F3803" s="303"/>
      <c r="G3803" s="303"/>
      <c r="H3803" s="303"/>
      <c r="I3803" s="303"/>
      <c r="J3803" s="303"/>
      <c r="K3803" s="303"/>
      <c r="L3803" s="303"/>
      <c r="M3803" s="303"/>
      <c r="N3803" s="303"/>
      <c r="O3803" s="304"/>
      <c r="P3803" s="305" t="s">
        <v>188</v>
      </c>
      <c r="Q3803" s="306"/>
      <c r="R3803" s="494" t="s">
        <v>194</v>
      </c>
      <c r="S3803" s="494"/>
      <c r="T3803" s="307"/>
      <c r="V3803" s="288"/>
      <c r="W3803" s="288"/>
      <c r="X3803" s="288"/>
    </row>
    <row r="3804" spans="2:24" ht="6" customHeight="1">
      <c r="B3804" s="292"/>
      <c r="C3804" s="294"/>
      <c r="D3804" s="294"/>
      <c r="E3804" s="294"/>
      <c r="F3804" s="294"/>
      <c r="G3804" s="294"/>
      <c r="H3804" s="294"/>
      <c r="I3804" s="294"/>
      <c r="J3804" s="294"/>
      <c r="K3804" s="294"/>
      <c r="L3804" s="294"/>
      <c r="M3804" s="294"/>
      <c r="N3804" s="294"/>
      <c r="O3804" s="294"/>
      <c r="P3804" s="294"/>
      <c r="Q3804" s="294"/>
      <c r="R3804" s="294"/>
      <c r="S3804" s="294"/>
    </row>
    <row r="3805" spans="2:24" ht="18.75" customHeight="1">
      <c r="B3805" s="292"/>
      <c r="C3805" s="309" t="s">
        <v>222</v>
      </c>
      <c r="D3805" s="310"/>
      <c r="E3805" s="310"/>
      <c r="F3805" s="310"/>
      <c r="G3805" s="310"/>
      <c r="H3805" s="310"/>
      <c r="I3805" s="310"/>
      <c r="J3805" s="310"/>
      <c r="K3805" s="310"/>
      <c r="L3805" s="310"/>
      <c r="M3805" s="310"/>
      <c r="N3805" s="310"/>
      <c r="O3805" s="311"/>
      <c r="P3805" s="312">
        <f>SUM(D3805:O3805)</f>
        <v>0</v>
      </c>
      <c r="Q3805" s="294"/>
      <c r="R3805" s="488"/>
      <c r="S3805" s="488"/>
    </row>
    <row r="3806" spans="2:24" ht="18.75" customHeight="1">
      <c r="B3806" s="292"/>
      <c r="C3806" s="313" t="s">
        <v>196</v>
      </c>
      <c r="D3806" s="155"/>
      <c r="E3806" s="155"/>
      <c r="F3806" s="155"/>
      <c r="G3806" s="155"/>
      <c r="H3806" s="155"/>
      <c r="I3806" s="155"/>
      <c r="J3806" s="155"/>
      <c r="K3806" s="155"/>
      <c r="L3806" s="155"/>
      <c r="M3806" s="155"/>
      <c r="N3806" s="155"/>
      <c r="O3806" s="156"/>
      <c r="P3806" s="312">
        <f t="shared" ref="P3806:P3815" si="474">SUM(D3806:O3806)</f>
        <v>0</v>
      </c>
      <c r="Q3806" s="294"/>
      <c r="R3806" s="488"/>
      <c r="S3806" s="488"/>
    </row>
    <row r="3807" spans="2:24" ht="18.75" customHeight="1">
      <c r="B3807" s="292"/>
      <c r="C3807" s="314" t="s">
        <v>223</v>
      </c>
      <c r="D3807" s="310"/>
      <c r="E3807" s="310"/>
      <c r="F3807" s="310"/>
      <c r="G3807" s="310"/>
      <c r="H3807" s="310"/>
      <c r="I3807" s="310"/>
      <c r="J3807" s="310"/>
      <c r="K3807" s="310"/>
      <c r="L3807" s="310"/>
      <c r="M3807" s="310"/>
      <c r="N3807" s="310"/>
      <c r="O3807" s="311"/>
      <c r="P3807" s="312">
        <f t="shared" si="474"/>
        <v>0</v>
      </c>
      <c r="Q3807" s="294"/>
      <c r="R3807" s="488"/>
      <c r="S3807" s="488"/>
    </row>
    <row r="3808" spans="2:24" ht="18.75" customHeight="1">
      <c r="B3808" s="292"/>
      <c r="C3808" s="313" t="s">
        <v>206</v>
      </c>
      <c r="D3808" s="315"/>
      <c r="E3808" s="315"/>
      <c r="F3808" s="315"/>
      <c r="G3808" s="315"/>
      <c r="H3808" s="315"/>
      <c r="I3808" s="315"/>
      <c r="J3808" s="315"/>
      <c r="K3808" s="315"/>
      <c r="L3808" s="315"/>
      <c r="M3808" s="315"/>
      <c r="N3808" s="315"/>
      <c r="O3808" s="316"/>
      <c r="P3808" s="312">
        <f t="shared" si="474"/>
        <v>0</v>
      </c>
      <c r="Q3808" s="294"/>
      <c r="R3808" s="488"/>
      <c r="S3808" s="488"/>
    </row>
    <row r="3809" spans="2:20" ht="18.75" customHeight="1">
      <c r="B3809" s="292"/>
      <c r="C3809" s="313" t="s">
        <v>207</v>
      </c>
      <c r="D3809" s="315"/>
      <c r="E3809" s="315"/>
      <c r="F3809" s="315"/>
      <c r="G3809" s="315"/>
      <c r="H3809" s="315"/>
      <c r="I3809" s="315"/>
      <c r="J3809" s="315"/>
      <c r="K3809" s="315"/>
      <c r="L3809" s="315"/>
      <c r="M3809" s="315"/>
      <c r="N3809" s="315"/>
      <c r="O3809" s="316"/>
      <c r="P3809" s="312">
        <f t="shared" si="474"/>
        <v>0</v>
      </c>
      <c r="Q3809" s="294"/>
      <c r="R3809" s="488"/>
      <c r="S3809" s="488"/>
    </row>
    <row r="3810" spans="2:20" ht="18.75" customHeight="1">
      <c r="B3810" s="292"/>
      <c r="C3810" s="313" t="s">
        <v>209</v>
      </c>
      <c r="D3810" s="315"/>
      <c r="E3810" s="315"/>
      <c r="F3810" s="315"/>
      <c r="G3810" s="315"/>
      <c r="H3810" s="315"/>
      <c r="I3810" s="315"/>
      <c r="J3810" s="315"/>
      <c r="K3810" s="315"/>
      <c r="L3810" s="315"/>
      <c r="M3810" s="315"/>
      <c r="N3810" s="315"/>
      <c r="O3810" s="316"/>
      <c r="P3810" s="312">
        <f t="shared" si="474"/>
        <v>0</v>
      </c>
      <c r="Q3810" s="294"/>
      <c r="R3810" s="488"/>
      <c r="S3810" s="488"/>
    </row>
    <row r="3811" spans="2:20" ht="18.75" customHeight="1">
      <c r="B3811" s="292"/>
      <c r="C3811" s="313" t="s">
        <v>210</v>
      </c>
      <c r="D3811" s="315"/>
      <c r="E3811" s="315"/>
      <c r="F3811" s="315"/>
      <c r="G3811" s="315"/>
      <c r="H3811" s="315"/>
      <c r="I3811" s="315"/>
      <c r="J3811" s="315"/>
      <c r="K3811" s="315"/>
      <c r="L3811" s="315"/>
      <c r="M3811" s="315"/>
      <c r="N3811" s="315"/>
      <c r="O3811" s="316"/>
      <c r="P3811" s="312">
        <f t="shared" si="474"/>
        <v>0</v>
      </c>
      <c r="Q3811" s="294"/>
      <c r="R3811" s="488"/>
      <c r="S3811" s="488"/>
    </row>
    <row r="3812" spans="2:20" ht="18.75" customHeight="1">
      <c r="B3812" s="292"/>
      <c r="C3812" s="313" t="s">
        <v>211</v>
      </c>
      <c r="D3812" s="315"/>
      <c r="E3812" s="315"/>
      <c r="F3812" s="315"/>
      <c r="G3812" s="315"/>
      <c r="H3812" s="315"/>
      <c r="I3812" s="315"/>
      <c r="J3812" s="315"/>
      <c r="K3812" s="315"/>
      <c r="L3812" s="315"/>
      <c r="M3812" s="315"/>
      <c r="N3812" s="315"/>
      <c r="O3812" s="316"/>
      <c r="P3812" s="312">
        <f t="shared" si="474"/>
        <v>0</v>
      </c>
      <c r="Q3812" s="294"/>
      <c r="R3812" s="488"/>
      <c r="S3812" s="488"/>
    </row>
    <row r="3813" spans="2:20" ht="18.75" customHeight="1">
      <c r="B3813" s="292"/>
      <c r="C3813" s="313" t="s">
        <v>212</v>
      </c>
      <c r="D3813" s="315"/>
      <c r="E3813" s="315"/>
      <c r="F3813" s="315"/>
      <c r="G3813" s="315"/>
      <c r="H3813" s="315"/>
      <c r="I3813" s="315"/>
      <c r="J3813" s="315"/>
      <c r="K3813" s="315"/>
      <c r="L3813" s="315"/>
      <c r="M3813" s="315"/>
      <c r="N3813" s="315"/>
      <c r="O3813" s="316"/>
      <c r="P3813" s="312">
        <f t="shared" si="474"/>
        <v>0</v>
      </c>
      <c r="Q3813" s="294"/>
      <c r="R3813" s="488"/>
      <c r="S3813" s="488"/>
    </row>
    <row r="3814" spans="2:20" ht="18.75" customHeight="1">
      <c r="B3814" s="292"/>
      <c r="C3814" s="317" t="s">
        <v>224</v>
      </c>
      <c r="D3814" s="318"/>
      <c r="E3814" s="318"/>
      <c r="F3814" s="318"/>
      <c r="G3814" s="318"/>
      <c r="H3814" s="318"/>
      <c r="I3814" s="318"/>
      <c r="J3814" s="318"/>
      <c r="K3814" s="318"/>
      <c r="L3814" s="318"/>
      <c r="M3814" s="318"/>
      <c r="N3814" s="318"/>
      <c r="O3814" s="319"/>
      <c r="P3814" s="320">
        <f t="shared" si="474"/>
        <v>0</v>
      </c>
      <c r="Q3814" s="294"/>
      <c r="R3814" s="489"/>
      <c r="S3814" s="489"/>
    </row>
    <row r="3815" spans="2:20" ht="18.75" customHeight="1">
      <c r="B3815" s="292"/>
      <c r="C3815" s="321" t="s">
        <v>216</v>
      </c>
      <c r="D3815" s="322">
        <f>SUBTOTAL(9,D3805:D3814)</f>
        <v>0</v>
      </c>
      <c r="E3815" s="322">
        <f t="shared" ref="E3815:O3815" si="475">SUBTOTAL(9,E3805:E3814)</f>
        <v>0</v>
      </c>
      <c r="F3815" s="322">
        <f t="shared" si="475"/>
        <v>0</v>
      </c>
      <c r="G3815" s="322">
        <f t="shared" si="475"/>
        <v>0</v>
      </c>
      <c r="H3815" s="322">
        <f t="shared" si="475"/>
        <v>0</v>
      </c>
      <c r="I3815" s="322">
        <f t="shared" si="475"/>
        <v>0</v>
      </c>
      <c r="J3815" s="322">
        <f t="shared" si="475"/>
        <v>0</v>
      </c>
      <c r="K3815" s="322">
        <f t="shared" si="475"/>
        <v>0</v>
      </c>
      <c r="L3815" s="322">
        <f t="shared" si="475"/>
        <v>0</v>
      </c>
      <c r="M3815" s="322">
        <f t="shared" si="475"/>
        <v>0</v>
      </c>
      <c r="N3815" s="322">
        <f t="shared" si="475"/>
        <v>0</v>
      </c>
      <c r="O3815" s="323">
        <f t="shared" si="475"/>
        <v>0</v>
      </c>
      <c r="P3815" s="324">
        <f t="shared" si="474"/>
        <v>0</v>
      </c>
      <c r="Q3815" s="294"/>
      <c r="R3815" s="490"/>
      <c r="S3815" s="490"/>
    </row>
    <row r="3816" spans="2:20" ht="6" customHeight="1">
      <c r="B3816" s="292"/>
      <c r="C3816" s="294"/>
      <c r="D3816" s="294"/>
      <c r="E3816" s="294"/>
      <c r="F3816" s="294"/>
      <c r="G3816" s="294"/>
      <c r="H3816" s="294"/>
      <c r="I3816" s="294"/>
      <c r="J3816" s="294"/>
      <c r="K3816" s="294"/>
      <c r="L3816" s="294"/>
      <c r="M3816" s="294"/>
      <c r="N3816" s="294"/>
      <c r="O3816" s="294"/>
      <c r="P3816" s="294"/>
      <c r="Q3816" s="294"/>
      <c r="R3816" s="325"/>
      <c r="S3816" s="325"/>
    </row>
    <row r="3817" spans="2:20" ht="18.75" customHeight="1">
      <c r="B3817" s="326"/>
      <c r="C3817" s="313" t="s">
        <v>217</v>
      </c>
      <c r="D3817" s="327"/>
      <c r="E3817" s="327"/>
      <c r="F3817" s="327"/>
      <c r="G3817" s="327"/>
      <c r="H3817" s="327"/>
      <c r="I3817" s="327"/>
      <c r="J3817" s="327"/>
      <c r="K3817" s="327"/>
      <c r="L3817" s="327"/>
      <c r="M3817" s="327"/>
      <c r="N3817" s="327"/>
      <c r="O3817" s="328"/>
      <c r="P3817" s="329">
        <f t="shared" ref="P3817:P3818" si="476">SUM(D3817:O3817)</f>
        <v>0</v>
      </c>
      <c r="Q3817" s="294"/>
      <c r="R3817" s="488"/>
      <c r="S3817" s="488"/>
    </row>
    <row r="3818" spans="2:20" ht="18.75" customHeight="1">
      <c r="B3818" s="326"/>
      <c r="C3818" s="313" t="s">
        <v>218</v>
      </c>
      <c r="D3818" s="327"/>
      <c r="E3818" s="327"/>
      <c r="F3818" s="327"/>
      <c r="G3818" s="327"/>
      <c r="H3818" s="327"/>
      <c r="I3818" s="327"/>
      <c r="J3818" s="327"/>
      <c r="K3818" s="327"/>
      <c r="L3818" s="327"/>
      <c r="M3818" s="327"/>
      <c r="N3818" s="330"/>
      <c r="O3818" s="331"/>
      <c r="P3818" s="332">
        <f t="shared" si="476"/>
        <v>0</v>
      </c>
      <c r="Q3818" s="294"/>
      <c r="R3818" s="489"/>
      <c r="S3818" s="489"/>
    </row>
    <row r="3819" spans="2:20" s="308" customFormat="1" ht="18.75" customHeight="1">
      <c r="B3819" s="301"/>
      <c r="C3819" s="333"/>
      <c r="D3819" s="334"/>
      <c r="E3819" s="334"/>
      <c r="F3819" s="334"/>
      <c r="G3819" s="334"/>
      <c r="H3819" s="334"/>
      <c r="I3819" s="334"/>
      <c r="J3819" s="334"/>
      <c r="K3819" s="334"/>
      <c r="L3819" s="334"/>
      <c r="M3819" s="334"/>
      <c r="N3819" s="491" t="s">
        <v>219</v>
      </c>
      <c r="O3819" s="491"/>
      <c r="P3819" s="335">
        <f>ROUND(IF(P3817*P3818=0,0,P3815/P3817*P3818),2)</f>
        <v>0</v>
      </c>
      <c r="Q3819" s="306"/>
      <c r="R3819" s="492"/>
      <c r="S3819" s="492"/>
      <c r="T3819" s="307"/>
    </row>
    <row r="3820" spans="2:20" ht="30" customHeight="1">
      <c r="C3820" s="294"/>
      <c r="D3820" s="294"/>
      <c r="E3820" s="294"/>
      <c r="F3820" s="294"/>
      <c r="G3820" s="294"/>
      <c r="H3820" s="294"/>
      <c r="I3820" s="294"/>
      <c r="J3820" s="294"/>
      <c r="K3820" s="294"/>
      <c r="L3820" s="294"/>
      <c r="M3820" s="294"/>
      <c r="N3820" s="294"/>
      <c r="O3820" s="294"/>
      <c r="P3820" s="294"/>
      <c r="Q3820" s="294"/>
      <c r="R3820" s="294"/>
      <c r="S3820" s="294"/>
    </row>
    <row r="3821" spans="2:20" ht="18.75" customHeight="1">
      <c r="B3821" s="292"/>
      <c r="C3821" s="293" t="s">
        <v>183</v>
      </c>
      <c r="D3821" s="495"/>
      <c r="E3821" s="495"/>
      <c r="F3821" s="495"/>
      <c r="G3821" s="495"/>
      <c r="H3821" s="495"/>
      <c r="I3821" s="495"/>
      <c r="J3821" s="294"/>
      <c r="K3821" s="294"/>
      <c r="L3821" s="295"/>
      <c r="M3821" s="294"/>
      <c r="N3821" s="294"/>
      <c r="O3821" s="294"/>
      <c r="P3821" s="296"/>
      <c r="Q3821" s="294"/>
      <c r="R3821" s="296"/>
      <c r="S3821" s="296"/>
    </row>
    <row r="3822" spans="2:20" ht="18.75" customHeight="1">
      <c r="B3822" s="292"/>
      <c r="C3822" s="297" t="s">
        <v>184</v>
      </c>
      <c r="D3822" s="488"/>
      <c r="E3822" s="488"/>
      <c r="F3822" s="488"/>
      <c r="G3822" s="488"/>
      <c r="H3822" s="488"/>
      <c r="I3822" s="488"/>
      <c r="J3822" s="294"/>
      <c r="K3822" s="291"/>
      <c r="L3822" s="291"/>
      <c r="M3822" s="291"/>
      <c r="N3822" s="291"/>
      <c r="O3822" s="291"/>
      <c r="P3822" s="291"/>
      <c r="Q3822" s="294"/>
      <c r="R3822" s="496" t="s">
        <v>185</v>
      </c>
      <c r="S3822" s="496"/>
    </row>
    <row r="3823" spans="2:20" ht="18.75" customHeight="1">
      <c r="B3823" s="292"/>
      <c r="C3823" s="297" t="s">
        <v>8</v>
      </c>
      <c r="D3823" s="488"/>
      <c r="E3823" s="488"/>
      <c r="F3823" s="488"/>
      <c r="G3823" s="488"/>
      <c r="H3823" s="488"/>
      <c r="I3823" s="488"/>
      <c r="J3823" s="294"/>
      <c r="K3823" s="291"/>
      <c r="L3823" s="291"/>
      <c r="M3823" s="291"/>
      <c r="N3823" s="291"/>
      <c r="O3823" s="291"/>
      <c r="P3823" s="291"/>
      <c r="Q3823" s="294"/>
      <c r="R3823" s="298" t="s">
        <v>189</v>
      </c>
      <c r="S3823" s="299"/>
    </row>
    <row r="3824" spans="2:20" ht="18.75" customHeight="1">
      <c r="B3824" s="292"/>
      <c r="C3824" s="300" t="s">
        <v>172</v>
      </c>
      <c r="D3824" s="488"/>
      <c r="E3824" s="488"/>
      <c r="F3824" s="488"/>
      <c r="G3824" s="488"/>
      <c r="H3824" s="488"/>
      <c r="I3824" s="488"/>
      <c r="J3824" s="294"/>
      <c r="K3824" s="291"/>
      <c r="L3824" s="291"/>
      <c r="M3824" s="291"/>
      <c r="N3824" s="291"/>
      <c r="O3824" s="291"/>
      <c r="P3824" s="291"/>
      <c r="Q3824" s="294"/>
      <c r="R3824" s="298" t="s">
        <v>191</v>
      </c>
      <c r="S3824" s="299"/>
    </row>
    <row r="3825" spans="2:24" ht="18.75" customHeight="1">
      <c r="B3825" s="292"/>
      <c r="C3825" s="300" t="s">
        <v>193</v>
      </c>
      <c r="D3825" s="493"/>
      <c r="E3825" s="493"/>
      <c r="F3825" s="493"/>
      <c r="G3825" s="493"/>
      <c r="H3825" s="493"/>
      <c r="I3825" s="493"/>
      <c r="J3825" s="294"/>
      <c r="K3825" s="294"/>
      <c r="L3825" s="295"/>
      <c r="M3825" s="294"/>
      <c r="N3825" s="294"/>
      <c r="O3825" s="294"/>
      <c r="P3825" s="296"/>
      <c r="Q3825" s="294"/>
      <c r="R3825" s="298" t="s">
        <v>221</v>
      </c>
      <c r="S3825" s="299"/>
    </row>
    <row r="3826" spans="2:24" ht="12" customHeight="1">
      <c r="B3826" s="292"/>
      <c r="C3826" s="294"/>
      <c r="D3826" s="294"/>
      <c r="E3826" s="294"/>
      <c r="F3826" s="294"/>
      <c r="G3826" s="294"/>
      <c r="H3826" s="294"/>
      <c r="I3826" s="294"/>
      <c r="J3826" s="294"/>
      <c r="K3826" s="294"/>
      <c r="L3826" s="294"/>
      <c r="M3826" s="294"/>
      <c r="N3826" s="294"/>
      <c r="O3826" s="294"/>
      <c r="P3826" s="294"/>
      <c r="Q3826" s="294"/>
      <c r="R3826" s="294"/>
      <c r="S3826" s="294"/>
    </row>
    <row r="3827" spans="2:24" s="308" customFormat="1" ht="18.75" customHeight="1">
      <c r="B3827" s="301"/>
      <c r="C3827" s="302" t="s">
        <v>187</v>
      </c>
      <c r="D3827" s="303"/>
      <c r="E3827" s="303"/>
      <c r="F3827" s="303"/>
      <c r="G3827" s="303"/>
      <c r="H3827" s="303"/>
      <c r="I3827" s="303"/>
      <c r="J3827" s="303"/>
      <c r="K3827" s="303"/>
      <c r="L3827" s="303"/>
      <c r="M3827" s="303"/>
      <c r="N3827" s="303"/>
      <c r="O3827" s="304"/>
      <c r="P3827" s="305" t="s">
        <v>188</v>
      </c>
      <c r="Q3827" s="306"/>
      <c r="R3827" s="494" t="s">
        <v>194</v>
      </c>
      <c r="S3827" s="494"/>
      <c r="T3827" s="307"/>
      <c r="V3827" s="288"/>
      <c r="W3827" s="288"/>
      <c r="X3827" s="288"/>
    </row>
    <row r="3828" spans="2:24" ht="6" customHeight="1">
      <c r="B3828" s="292"/>
      <c r="C3828" s="294"/>
      <c r="D3828" s="294"/>
      <c r="E3828" s="294"/>
      <c r="F3828" s="294"/>
      <c r="G3828" s="294"/>
      <c r="H3828" s="294"/>
      <c r="I3828" s="294"/>
      <c r="J3828" s="294"/>
      <c r="K3828" s="294"/>
      <c r="L3828" s="294"/>
      <c r="M3828" s="294"/>
      <c r="N3828" s="294"/>
      <c r="O3828" s="294"/>
      <c r="P3828" s="294"/>
      <c r="Q3828" s="294"/>
      <c r="R3828" s="294"/>
      <c r="S3828" s="294"/>
    </row>
    <row r="3829" spans="2:24" ht="18.75" customHeight="1">
      <c r="B3829" s="292"/>
      <c r="C3829" s="309" t="s">
        <v>222</v>
      </c>
      <c r="D3829" s="310"/>
      <c r="E3829" s="310"/>
      <c r="F3829" s="310"/>
      <c r="G3829" s="310"/>
      <c r="H3829" s="310"/>
      <c r="I3829" s="310"/>
      <c r="J3829" s="310"/>
      <c r="K3829" s="310"/>
      <c r="L3829" s="310"/>
      <c r="M3829" s="310"/>
      <c r="N3829" s="310"/>
      <c r="O3829" s="311"/>
      <c r="P3829" s="312">
        <f>SUM(D3829:O3829)</f>
        <v>0</v>
      </c>
      <c r="Q3829" s="294"/>
      <c r="R3829" s="488"/>
      <c r="S3829" s="488"/>
    </row>
    <row r="3830" spans="2:24" ht="18.75" customHeight="1">
      <c r="B3830" s="292"/>
      <c r="C3830" s="313" t="s">
        <v>196</v>
      </c>
      <c r="D3830" s="155"/>
      <c r="E3830" s="155"/>
      <c r="F3830" s="155"/>
      <c r="G3830" s="155"/>
      <c r="H3830" s="155"/>
      <c r="I3830" s="155"/>
      <c r="J3830" s="155"/>
      <c r="K3830" s="155"/>
      <c r="L3830" s="155"/>
      <c r="M3830" s="155"/>
      <c r="N3830" s="155"/>
      <c r="O3830" s="156"/>
      <c r="P3830" s="312">
        <f t="shared" ref="P3830:P3839" si="477">SUM(D3830:O3830)</f>
        <v>0</v>
      </c>
      <c r="Q3830" s="294"/>
      <c r="R3830" s="488"/>
      <c r="S3830" s="488"/>
    </row>
    <row r="3831" spans="2:24" ht="18.75" customHeight="1">
      <c r="B3831" s="292"/>
      <c r="C3831" s="314" t="s">
        <v>223</v>
      </c>
      <c r="D3831" s="310"/>
      <c r="E3831" s="310"/>
      <c r="F3831" s="310"/>
      <c r="G3831" s="310"/>
      <c r="H3831" s="310"/>
      <c r="I3831" s="310"/>
      <c r="J3831" s="310"/>
      <c r="K3831" s="310"/>
      <c r="L3831" s="310"/>
      <c r="M3831" s="310"/>
      <c r="N3831" s="310"/>
      <c r="O3831" s="311"/>
      <c r="P3831" s="312">
        <f t="shared" si="477"/>
        <v>0</v>
      </c>
      <c r="Q3831" s="294"/>
      <c r="R3831" s="488"/>
      <c r="S3831" s="488"/>
    </row>
    <row r="3832" spans="2:24" ht="18.75" customHeight="1">
      <c r="B3832" s="292"/>
      <c r="C3832" s="313" t="s">
        <v>206</v>
      </c>
      <c r="D3832" s="315"/>
      <c r="E3832" s="315"/>
      <c r="F3832" s="315"/>
      <c r="G3832" s="315"/>
      <c r="H3832" s="315"/>
      <c r="I3832" s="315"/>
      <c r="J3832" s="315"/>
      <c r="K3832" s="315"/>
      <c r="L3832" s="315"/>
      <c r="M3832" s="315"/>
      <c r="N3832" s="315"/>
      <c r="O3832" s="316"/>
      <c r="P3832" s="312">
        <f t="shared" si="477"/>
        <v>0</v>
      </c>
      <c r="Q3832" s="294"/>
      <c r="R3832" s="488"/>
      <c r="S3832" s="488"/>
    </row>
    <row r="3833" spans="2:24" ht="18.75" customHeight="1">
      <c r="B3833" s="292"/>
      <c r="C3833" s="313" t="s">
        <v>207</v>
      </c>
      <c r="D3833" s="315"/>
      <c r="E3833" s="315"/>
      <c r="F3833" s="315"/>
      <c r="G3833" s="315"/>
      <c r="H3833" s="315"/>
      <c r="I3833" s="315"/>
      <c r="J3833" s="315"/>
      <c r="K3833" s="315"/>
      <c r="L3833" s="315"/>
      <c r="M3833" s="315"/>
      <c r="N3833" s="315"/>
      <c r="O3833" s="316"/>
      <c r="P3833" s="312">
        <f t="shared" si="477"/>
        <v>0</v>
      </c>
      <c r="Q3833" s="294"/>
      <c r="R3833" s="488"/>
      <c r="S3833" s="488"/>
    </row>
    <row r="3834" spans="2:24" ht="18.75" customHeight="1">
      <c r="B3834" s="292"/>
      <c r="C3834" s="313" t="s">
        <v>209</v>
      </c>
      <c r="D3834" s="315"/>
      <c r="E3834" s="315"/>
      <c r="F3834" s="315"/>
      <c r="G3834" s="315"/>
      <c r="H3834" s="315"/>
      <c r="I3834" s="315"/>
      <c r="J3834" s="315"/>
      <c r="K3834" s="315"/>
      <c r="L3834" s="315"/>
      <c r="M3834" s="315"/>
      <c r="N3834" s="315"/>
      <c r="O3834" s="316"/>
      <c r="P3834" s="312">
        <f t="shared" si="477"/>
        <v>0</v>
      </c>
      <c r="Q3834" s="294"/>
      <c r="R3834" s="488"/>
      <c r="S3834" s="488"/>
    </row>
    <row r="3835" spans="2:24" ht="18.75" customHeight="1">
      <c r="B3835" s="292"/>
      <c r="C3835" s="313" t="s">
        <v>210</v>
      </c>
      <c r="D3835" s="315"/>
      <c r="E3835" s="315"/>
      <c r="F3835" s="315"/>
      <c r="G3835" s="315"/>
      <c r="H3835" s="315"/>
      <c r="I3835" s="315"/>
      <c r="J3835" s="315"/>
      <c r="K3835" s="315"/>
      <c r="L3835" s="315"/>
      <c r="M3835" s="315"/>
      <c r="N3835" s="315"/>
      <c r="O3835" s="316"/>
      <c r="P3835" s="312">
        <f t="shared" si="477"/>
        <v>0</v>
      </c>
      <c r="Q3835" s="294"/>
      <c r="R3835" s="488"/>
      <c r="S3835" s="488"/>
    </row>
    <row r="3836" spans="2:24" ht="18.75" customHeight="1">
      <c r="B3836" s="292"/>
      <c r="C3836" s="313" t="s">
        <v>211</v>
      </c>
      <c r="D3836" s="315"/>
      <c r="E3836" s="315"/>
      <c r="F3836" s="315"/>
      <c r="G3836" s="315"/>
      <c r="H3836" s="315"/>
      <c r="I3836" s="315"/>
      <c r="J3836" s="315"/>
      <c r="K3836" s="315"/>
      <c r="L3836" s="315"/>
      <c r="M3836" s="315"/>
      <c r="N3836" s="315"/>
      <c r="O3836" s="316"/>
      <c r="P3836" s="312">
        <f t="shared" si="477"/>
        <v>0</v>
      </c>
      <c r="Q3836" s="294"/>
      <c r="R3836" s="488"/>
      <c r="S3836" s="488"/>
    </row>
    <row r="3837" spans="2:24" ht="18.75" customHeight="1">
      <c r="B3837" s="292"/>
      <c r="C3837" s="313" t="s">
        <v>212</v>
      </c>
      <c r="D3837" s="315"/>
      <c r="E3837" s="315"/>
      <c r="F3837" s="315"/>
      <c r="G3837" s="315"/>
      <c r="H3837" s="315"/>
      <c r="I3837" s="315"/>
      <c r="J3837" s="315"/>
      <c r="K3837" s="315"/>
      <c r="L3837" s="315"/>
      <c r="M3837" s="315"/>
      <c r="N3837" s="315"/>
      <c r="O3837" s="316"/>
      <c r="P3837" s="312">
        <f t="shared" si="477"/>
        <v>0</v>
      </c>
      <c r="Q3837" s="294"/>
      <c r="R3837" s="488"/>
      <c r="S3837" s="488"/>
    </row>
    <row r="3838" spans="2:24" ht="18.75" customHeight="1">
      <c r="B3838" s="292"/>
      <c r="C3838" s="317" t="s">
        <v>224</v>
      </c>
      <c r="D3838" s="318"/>
      <c r="E3838" s="318"/>
      <c r="F3838" s="318"/>
      <c r="G3838" s="318"/>
      <c r="H3838" s="318"/>
      <c r="I3838" s="318"/>
      <c r="J3838" s="318"/>
      <c r="K3838" s="318"/>
      <c r="L3838" s="318"/>
      <c r="M3838" s="318"/>
      <c r="N3838" s="318"/>
      <c r="O3838" s="319"/>
      <c r="P3838" s="320">
        <f t="shared" si="477"/>
        <v>0</v>
      </c>
      <c r="Q3838" s="294"/>
      <c r="R3838" s="489"/>
      <c r="S3838" s="489"/>
    </row>
    <row r="3839" spans="2:24" ht="18.75" customHeight="1">
      <c r="B3839" s="292"/>
      <c r="C3839" s="321" t="s">
        <v>216</v>
      </c>
      <c r="D3839" s="322">
        <f>SUBTOTAL(9,D3829:D3838)</f>
        <v>0</v>
      </c>
      <c r="E3839" s="322">
        <f t="shared" ref="E3839:O3839" si="478">SUBTOTAL(9,E3829:E3838)</f>
        <v>0</v>
      </c>
      <c r="F3839" s="322">
        <f t="shared" si="478"/>
        <v>0</v>
      </c>
      <c r="G3839" s="322">
        <f t="shared" si="478"/>
        <v>0</v>
      </c>
      <c r="H3839" s="322">
        <f t="shared" si="478"/>
        <v>0</v>
      </c>
      <c r="I3839" s="322">
        <f t="shared" si="478"/>
        <v>0</v>
      </c>
      <c r="J3839" s="322">
        <f t="shared" si="478"/>
        <v>0</v>
      </c>
      <c r="K3839" s="322">
        <f t="shared" si="478"/>
        <v>0</v>
      </c>
      <c r="L3839" s="322">
        <f t="shared" si="478"/>
        <v>0</v>
      </c>
      <c r="M3839" s="322">
        <f t="shared" si="478"/>
        <v>0</v>
      </c>
      <c r="N3839" s="322">
        <f t="shared" si="478"/>
        <v>0</v>
      </c>
      <c r="O3839" s="323">
        <f t="shared" si="478"/>
        <v>0</v>
      </c>
      <c r="P3839" s="324">
        <f t="shared" si="477"/>
        <v>0</v>
      </c>
      <c r="Q3839" s="294"/>
      <c r="R3839" s="490"/>
      <c r="S3839" s="490"/>
    </row>
    <row r="3840" spans="2:24" ht="6" customHeight="1">
      <c r="B3840" s="292"/>
      <c r="C3840" s="294"/>
      <c r="D3840" s="294"/>
      <c r="E3840" s="294"/>
      <c r="F3840" s="294"/>
      <c r="G3840" s="294"/>
      <c r="H3840" s="294"/>
      <c r="I3840" s="294"/>
      <c r="J3840" s="294"/>
      <c r="K3840" s="294"/>
      <c r="L3840" s="294"/>
      <c r="M3840" s="294"/>
      <c r="N3840" s="294"/>
      <c r="O3840" s="294"/>
      <c r="P3840" s="294"/>
      <c r="Q3840" s="294"/>
      <c r="R3840" s="325"/>
      <c r="S3840" s="325"/>
    </row>
    <row r="3841" spans="2:24" ht="18.75" customHeight="1">
      <c r="B3841" s="326"/>
      <c r="C3841" s="313" t="s">
        <v>217</v>
      </c>
      <c r="D3841" s="327"/>
      <c r="E3841" s="327"/>
      <c r="F3841" s="327"/>
      <c r="G3841" s="327"/>
      <c r="H3841" s="327"/>
      <c r="I3841" s="327"/>
      <c r="J3841" s="327"/>
      <c r="K3841" s="327"/>
      <c r="L3841" s="327"/>
      <c r="M3841" s="327"/>
      <c r="N3841" s="327"/>
      <c r="O3841" s="328"/>
      <c r="P3841" s="329">
        <f t="shared" ref="P3841:P3842" si="479">SUM(D3841:O3841)</f>
        <v>0</v>
      </c>
      <c r="Q3841" s="294"/>
      <c r="R3841" s="488"/>
      <c r="S3841" s="488"/>
    </row>
    <row r="3842" spans="2:24" ht="18.75" customHeight="1">
      <c r="B3842" s="326"/>
      <c r="C3842" s="313" t="s">
        <v>218</v>
      </c>
      <c r="D3842" s="327"/>
      <c r="E3842" s="327"/>
      <c r="F3842" s="327"/>
      <c r="G3842" s="327"/>
      <c r="H3842" s="327"/>
      <c r="I3842" s="327"/>
      <c r="J3842" s="327"/>
      <c r="K3842" s="327"/>
      <c r="L3842" s="327"/>
      <c r="M3842" s="327"/>
      <c r="N3842" s="330"/>
      <c r="O3842" s="331"/>
      <c r="P3842" s="332">
        <f t="shared" si="479"/>
        <v>0</v>
      </c>
      <c r="Q3842" s="294"/>
      <c r="R3842" s="489"/>
      <c r="S3842" s="489"/>
    </row>
    <row r="3843" spans="2:24" s="308" customFormat="1" ht="18.75" customHeight="1">
      <c r="B3843" s="301"/>
      <c r="C3843" s="333"/>
      <c r="D3843" s="334"/>
      <c r="E3843" s="334"/>
      <c r="F3843" s="334"/>
      <c r="G3843" s="334"/>
      <c r="H3843" s="334"/>
      <c r="I3843" s="334"/>
      <c r="J3843" s="334"/>
      <c r="K3843" s="334"/>
      <c r="L3843" s="334"/>
      <c r="M3843" s="334"/>
      <c r="N3843" s="491" t="s">
        <v>219</v>
      </c>
      <c r="O3843" s="491"/>
      <c r="P3843" s="335">
        <f>ROUND(IF(P3841*P3842=0,0,P3839/P3841*P3842),2)</f>
        <v>0</v>
      </c>
      <c r="Q3843" s="306"/>
      <c r="R3843" s="492"/>
      <c r="S3843" s="492"/>
      <c r="T3843" s="307"/>
    </row>
    <row r="3844" spans="2:24" ht="30" customHeight="1">
      <c r="C3844" s="294"/>
      <c r="D3844" s="294"/>
      <c r="E3844" s="294"/>
      <c r="F3844" s="294"/>
      <c r="G3844" s="294"/>
      <c r="H3844" s="294"/>
      <c r="I3844" s="294"/>
      <c r="J3844" s="294"/>
      <c r="K3844" s="294"/>
      <c r="L3844" s="294"/>
      <c r="M3844" s="294"/>
      <c r="N3844" s="294"/>
      <c r="O3844" s="294"/>
      <c r="P3844" s="294"/>
      <c r="Q3844" s="294"/>
      <c r="R3844" s="294"/>
      <c r="S3844" s="294"/>
    </row>
    <row r="3845" spans="2:24" ht="18.75" customHeight="1">
      <c r="B3845" s="292"/>
      <c r="C3845" s="293" t="s">
        <v>183</v>
      </c>
      <c r="D3845" s="495"/>
      <c r="E3845" s="495"/>
      <c r="F3845" s="495"/>
      <c r="G3845" s="495"/>
      <c r="H3845" s="495"/>
      <c r="I3845" s="495"/>
      <c r="J3845" s="294"/>
      <c r="K3845" s="294"/>
      <c r="L3845" s="295"/>
      <c r="M3845" s="294"/>
      <c r="N3845" s="294"/>
      <c r="O3845" s="294"/>
      <c r="P3845" s="296"/>
      <c r="Q3845" s="294"/>
      <c r="R3845" s="296"/>
      <c r="S3845" s="296"/>
    </row>
    <row r="3846" spans="2:24" ht="18.75" customHeight="1">
      <c r="B3846" s="292"/>
      <c r="C3846" s="297" t="s">
        <v>184</v>
      </c>
      <c r="D3846" s="488"/>
      <c r="E3846" s="488"/>
      <c r="F3846" s="488"/>
      <c r="G3846" s="488"/>
      <c r="H3846" s="488"/>
      <c r="I3846" s="488"/>
      <c r="J3846" s="294"/>
      <c r="K3846" s="291"/>
      <c r="L3846" s="291"/>
      <c r="M3846" s="291"/>
      <c r="N3846" s="291"/>
      <c r="O3846" s="291"/>
      <c r="P3846" s="291"/>
      <c r="Q3846" s="294"/>
      <c r="R3846" s="496" t="s">
        <v>185</v>
      </c>
      <c r="S3846" s="496"/>
    </row>
    <row r="3847" spans="2:24" ht="18.75" customHeight="1">
      <c r="B3847" s="292"/>
      <c r="C3847" s="297" t="s">
        <v>8</v>
      </c>
      <c r="D3847" s="488"/>
      <c r="E3847" s="488"/>
      <c r="F3847" s="488"/>
      <c r="G3847" s="488"/>
      <c r="H3847" s="488"/>
      <c r="I3847" s="488"/>
      <c r="J3847" s="294"/>
      <c r="K3847" s="291"/>
      <c r="L3847" s="291"/>
      <c r="M3847" s="291"/>
      <c r="N3847" s="291"/>
      <c r="O3847" s="291"/>
      <c r="P3847" s="291"/>
      <c r="Q3847" s="294"/>
      <c r="R3847" s="298" t="s">
        <v>189</v>
      </c>
      <c r="S3847" s="299"/>
    </row>
    <row r="3848" spans="2:24" ht="18.75" customHeight="1">
      <c r="B3848" s="292"/>
      <c r="C3848" s="300" t="s">
        <v>172</v>
      </c>
      <c r="D3848" s="488"/>
      <c r="E3848" s="488"/>
      <c r="F3848" s="488"/>
      <c r="G3848" s="488"/>
      <c r="H3848" s="488"/>
      <c r="I3848" s="488"/>
      <c r="J3848" s="294"/>
      <c r="K3848" s="291"/>
      <c r="L3848" s="291"/>
      <c r="M3848" s="291"/>
      <c r="N3848" s="291"/>
      <c r="O3848" s="291"/>
      <c r="P3848" s="291"/>
      <c r="Q3848" s="294"/>
      <c r="R3848" s="298" t="s">
        <v>191</v>
      </c>
      <c r="S3848" s="299"/>
    </row>
    <row r="3849" spans="2:24" ht="18.75" customHeight="1">
      <c r="B3849" s="292"/>
      <c r="C3849" s="300" t="s">
        <v>193</v>
      </c>
      <c r="D3849" s="493"/>
      <c r="E3849" s="493"/>
      <c r="F3849" s="493"/>
      <c r="G3849" s="493"/>
      <c r="H3849" s="493"/>
      <c r="I3849" s="493"/>
      <c r="J3849" s="294"/>
      <c r="K3849" s="294"/>
      <c r="L3849" s="295"/>
      <c r="M3849" s="294"/>
      <c r="N3849" s="294"/>
      <c r="O3849" s="294"/>
      <c r="P3849" s="296"/>
      <c r="Q3849" s="294"/>
      <c r="R3849" s="298" t="s">
        <v>221</v>
      </c>
      <c r="S3849" s="299"/>
    </row>
    <row r="3850" spans="2:24" ht="12" customHeight="1">
      <c r="B3850" s="292"/>
      <c r="C3850" s="294"/>
      <c r="D3850" s="294"/>
      <c r="E3850" s="294"/>
      <c r="F3850" s="294"/>
      <c r="G3850" s="294"/>
      <c r="H3850" s="294"/>
      <c r="I3850" s="294"/>
      <c r="J3850" s="294"/>
      <c r="K3850" s="294"/>
      <c r="L3850" s="294"/>
      <c r="M3850" s="294"/>
      <c r="N3850" s="294"/>
      <c r="O3850" s="294"/>
      <c r="P3850" s="294"/>
      <c r="Q3850" s="294"/>
      <c r="R3850" s="294"/>
      <c r="S3850" s="294"/>
    </row>
    <row r="3851" spans="2:24" s="308" customFormat="1" ht="18.75" customHeight="1">
      <c r="B3851" s="301"/>
      <c r="C3851" s="302" t="s">
        <v>187</v>
      </c>
      <c r="D3851" s="303"/>
      <c r="E3851" s="303"/>
      <c r="F3851" s="303"/>
      <c r="G3851" s="303"/>
      <c r="H3851" s="303"/>
      <c r="I3851" s="303"/>
      <c r="J3851" s="303"/>
      <c r="K3851" s="303"/>
      <c r="L3851" s="303"/>
      <c r="M3851" s="303"/>
      <c r="N3851" s="303"/>
      <c r="O3851" s="304"/>
      <c r="P3851" s="305" t="s">
        <v>188</v>
      </c>
      <c r="Q3851" s="306"/>
      <c r="R3851" s="494" t="s">
        <v>194</v>
      </c>
      <c r="S3851" s="494"/>
      <c r="T3851" s="307"/>
      <c r="V3851" s="288"/>
      <c r="W3851" s="288"/>
      <c r="X3851" s="288"/>
    </row>
    <row r="3852" spans="2:24" ht="6" customHeight="1">
      <c r="B3852" s="292"/>
      <c r="C3852" s="294"/>
      <c r="D3852" s="294"/>
      <c r="E3852" s="294"/>
      <c r="F3852" s="294"/>
      <c r="G3852" s="294"/>
      <c r="H3852" s="294"/>
      <c r="I3852" s="294"/>
      <c r="J3852" s="294"/>
      <c r="K3852" s="294"/>
      <c r="L3852" s="294"/>
      <c r="M3852" s="294"/>
      <c r="N3852" s="294"/>
      <c r="O3852" s="294"/>
      <c r="P3852" s="294"/>
      <c r="Q3852" s="294"/>
      <c r="R3852" s="294"/>
      <c r="S3852" s="294"/>
    </row>
    <row r="3853" spans="2:24" ht="18.75" customHeight="1">
      <c r="B3853" s="292"/>
      <c r="C3853" s="309" t="s">
        <v>222</v>
      </c>
      <c r="D3853" s="310"/>
      <c r="E3853" s="310"/>
      <c r="F3853" s="310"/>
      <c r="G3853" s="310"/>
      <c r="H3853" s="310"/>
      <c r="I3853" s="310"/>
      <c r="J3853" s="310"/>
      <c r="K3853" s="310"/>
      <c r="L3853" s="310"/>
      <c r="M3853" s="310"/>
      <c r="N3853" s="310"/>
      <c r="O3853" s="311"/>
      <c r="P3853" s="312">
        <f>SUM(D3853:O3853)</f>
        <v>0</v>
      </c>
      <c r="Q3853" s="294"/>
      <c r="R3853" s="488"/>
      <c r="S3853" s="488"/>
    </row>
    <row r="3854" spans="2:24" ht="18.75" customHeight="1">
      <c r="B3854" s="292"/>
      <c r="C3854" s="313" t="s">
        <v>196</v>
      </c>
      <c r="D3854" s="155"/>
      <c r="E3854" s="155"/>
      <c r="F3854" s="155"/>
      <c r="G3854" s="155"/>
      <c r="H3854" s="155"/>
      <c r="I3854" s="155"/>
      <c r="J3854" s="155"/>
      <c r="K3854" s="155"/>
      <c r="L3854" s="155"/>
      <c r="M3854" s="155"/>
      <c r="N3854" s="155"/>
      <c r="O3854" s="156"/>
      <c r="P3854" s="312">
        <f t="shared" ref="P3854:P3863" si="480">SUM(D3854:O3854)</f>
        <v>0</v>
      </c>
      <c r="Q3854" s="294"/>
      <c r="R3854" s="488"/>
      <c r="S3854" s="488"/>
    </row>
    <row r="3855" spans="2:24" ht="18.75" customHeight="1">
      <c r="B3855" s="292"/>
      <c r="C3855" s="314" t="s">
        <v>223</v>
      </c>
      <c r="D3855" s="310"/>
      <c r="E3855" s="310"/>
      <c r="F3855" s="310"/>
      <c r="G3855" s="310"/>
      <c r="H3855" s="310"/>
      <c r="I3855" s="310"/>
      <c r="J3855" s="310"/>
      <c r="K3855" s="310"/>
      <c r="L3855" s="310"/>
      <c r="M3855" s="310"/>
      <c r="N3855" s="310"/>
      <c r="O3855" s="311"/>
      <c r="P3855" s="312">
        <f t="shared" si="480"/>
        <v>0</v>
      </c>
      <c r="Q3855" s="294"/>
      <c r="R3855" s="488"/>
      <c r="S3855" s="488"/>
    </row>
    <row r="3856" spans="2:24" ht="18.75" customHeight="1">
      <c r="B3856" s="292"/>
      <c r="C3856" s="313" t="s">
        <v>206</v>
      </c>
      <c r="D3856" s="315"/>
      <c r="E3856" s="315"/>
      <c r="F3856" s="315"/>
      <c r="G3856" s="315"/>
      <c r="H3856" s="315"/>
      <c r="I3856" s="315"/>
      <c r="J3856" s="315"/>
      <c r="K3856" s="315"/>
      <c r="L3856" s="315"/>
      <c r="M3856" s="315"/>
      <c r="N3856" s="315"/>
      <c r="O3856" s="316"/>
      <c r="P3856" s="312">
        <f t="shared" si="480"/>
        <v>0</v>
      </c>
      <c r="Q3856" s="294"/>
      <c r="R3856" s="488"/>
      <c r="S3856" s="488"/>
    </row>
    <row r="3857" spans="2:20" ht="18.75" customHeight="1">
      <c r="B3857" s="292"/>
      <c r="C3857" s="313" t="s">
        <v>207</v>
      </c>
      <c r="D3857" s="315"/>
      <c r="E3857" s="315"/>
      <c r="F3857" s="315"/>
      <c r="G3857" s="315"/>
      <c r="H3857" s="315"/>
      <c r="I3857" s="315"/>
      <c r="J3857" s="315"/>
      <c r="K3857" s="315"/>
      <c r="L3857" s="315"/>
      <c r="M3857" s="315"/>
      <c r="N3857" s="315"/>
      <c r="O3857" s="316"/>
      <c r="P3857" s="312">
        <f t="shared" si="480"/>
        <v>0</v>
      </c>
      <c r="Q3857" s="294"/>
      <c r="R3857" s="488"/>
      <c r="S3857" s="488"/>
    </row>
    <row r="3858" spans="2:20" ht="18.75" customHeight="1">
      <c r="B3858" s="292"/>
      <c r="C3858" s="313" t="s">
        <v>209</v>
      </c>
      <c r="D3858" s="315"/>
      <c r="E3858" s="315"/>
      <c r="F3858" s="315"/>
      <c r="G3858" s="315"/>
      <c r="H3858" s="315"/>
      <c r="I3858" s="315"/>
      <c r="J3858" s="315"/>
      <c r="K3858" s="315"/>
      <c r="L3858" s="315"/>
      <c r="M3858" s="315"/>
      <c r="N3858" s="315"/>
      <c r="O3858" s="316"/>
      <c r="P3858" s="312">
        <f t="shared" si="480"/>
        <v>0</v>
      </c>
      <c r="Q3858" s="294"/>
      <c r="R3858" s="488"/>
      <c r="S3858" s="488"/>
    </row>
    <row r="3859" spans="2:20" ht="18.75" customHeight="1">
      <c r="B3859" s="292"/>
      <c r="C3859" s="313" t="s">
        <v>210</v>
      </c>
      <c r="D3859" s="315"/>
      <c r="E3859" s="315"/>
      <c r="F3859" s="315"/>
      <c r="G3859" s="315"/>
      <c r="H3859" s="315"/>
      <c r="I3859" s="315"/>
      <c r="J3859" s="315"/>
      <c r="K3859" s="315"/>
      <c r="L3859" s="315"/>
      <c r="M3859" s="315"/>
      <c r="N3859" s="315"/>
      <c r="O3859" s="316"/>
      <c r="P3859" s="312">
        <f t="shared" si="480"/>
        <v>0</v>
      </c>
      <c r="Q3859" s="294"/>
      <c r="R3859" s="488"/>
      <c r="S3859" s="488"/>
    </row>
    <row r="3860" spans="2:20" ht="18.75" customHeight="1">
      <c r="B3860" s="292"/>
      <c r="C3860" s="313" t="s">
        <v>211</v>
      </c>
      <c r="D3860" s="315"/>
      <c r="E3860" s="315"/>
      <c r="F3860" s="315"/>
      <c r="G3860" s="315"/>
      <c r="H3860" s="315"/>
      <c r="I3860" s="315"/>
      <c r="J3860" s="315"/>
      <c r="K3860" s="315"/>
      <c r="L3860" s="315"/>
      <c r="M3860" s="315"/>
      <c r="N3860" s="315"/>
      <c r="O3860" s="316"/>
      <c r="P3860" s="312">
        <f t="shared" si="480"/>
        <v>0</v>
      </c>
      <c r="Q3860" s="294"/>
      <c r="R3860" s="488"/>
      <c r="S3860" s="488"/>
    </row>
    <row r="3861" spans="2:20" ht="18.75" customHeight="1">
      <c r="B3861" s="292"/>
      <c r="C3861" s="313" t="s">
        <v>212</v>
      </c>
      <c r="D3861" s="315"/>
      <c r="E3861" s="315"/>
      <c r="F3861" s="315"/>
      <c r="G3861" s="315"/>
      <c r="H3861" s="315"/>
      <c r="I3861" s="315"/>
      <c r="J3861" s="315"/>
      <c r="K3861" s="315"/>
      <c r="L3861" s="315"/>
      <c r="M3861" s="315"/>
      <c r="N3861" s="315"/>
      <c r="O3861" s="316"/>
      <c r="P3861" s="312">
        <f t="shared" si="480"/>
        <v>0</v>
      </c>
      <c r="Q3861" s="294"/>
      <c r="R3861" s="488"/>
      <c r="S3861" s="488"/>
    </row>
    <row r="3862" spans="2:20" ht="18.75" customHeight="1">
      <c r="B3862" s="292"/>
      <c r="C3862" s="317" t="s">
        <v>224</v>
      </c>
      <c r="D3862" s="318"/>
      <c r="E3862" s="318"/>
      <c r="F3862" s="318"/>
      <c r="G3862" s="318"/>
      <c r="H3862" s="318"/>
      <c r="I3862" s="318"/>
      <c r="J3862" s="318"/>
      <c r="K3862" s="318"/>
      <c r="L3862" s="318"/>
      <c r="M3862" s="318"/>
      <c r="N3862" s="318"/>
      <c r="O3862" s="319"/>
      <c r="P3862" s="320">
        <f t="shared" si="480"/>
        <v>0</v>
      </c>
      <c r="Q3862" s="294"/>
      <c r="R3862" s="489"/>
      <c r="S3862" s="489"/>
    </row>
    <row r="3863" spans="2:20" ht="18.75" customHeight="1">
      <c r="B3863" s="292"/>
      <c r="C3863" s="321" t="s">
        <v>216</v>
      </c>
      <c r="D3863" s="322">
        <f>SUBTOTAL(9,D3853:D3862)</f>
        <v>0</v>
      </c>
      <c r="E3863" s="322">
        <f t="shared" ref="E3863:O3863" si="481">SUBTOTAL(9,E3853:E3862)</f>
        <v>0</v>
      </c>
      <c r="F3863" s="322">
        <f t="shared" si="481"/>
        <v>0</v>
      </c>
      <c r="G3863" s="322">
        <f t="shared" si="481"/>
        <v>0</v>
      </c>
      <c r="H3863" s="322">
        <f t="shared" si="481"/>
        <v>0</v>
      </c>
      <c r="I3863" s="322">
        <f t="shared" si="481"/>
        <v>0</v>
      </c>
      <c r="J3863" s="322">
        <f t="shared" si="481"/>
        <v>0</v>
      </c>
      <c r="K3863" s="322">
        <f t="shared" si="481"/>
        <v>0</v>
      </c>
      <c r="L3863" s="322">
        <f t="shared" si="481"/>
        <v>0</v>
      </c>
      <c r="M3863" s="322">
        <f t="shared" si="481"/>
        <v>0</v>
      </c>
      <c r="N3863" s="322">
        <f t="shared" si="481"/>
        <v>0</v>
      </c>
      <c r="O3863" s="323">
        <f t="shared" si="481"/>
        <v>0</v>
      </c>
      <c r="P3863" s="324">
        <f t="shared" si="480"/>
        <v>0</v>
      </c>
      <c r="Q3863" s="294"/>
      <c r="R3863" s="490"/>
      <c r="S3863" s="490"/>
    </row>
    <row r="3864" spans="2:20" ht="6" customHeight="1">
      <c r="B3864" s="292"/>
      <c r="C3864" s="294"/>
      <c r="D3864" s="294"/>
      <c r="E3864" s="294"/>
      <c r="F3864" s="294"/>
      <c r="G3864" s="294"/>
      <c r="H3864" s="294"/>
      <c r="I3864" s="294"/>
      <c r="J3864" s="294"/>
      <c r="K3864" s="294"/>
      <c r="L3864" s="294"/>
      <c r="M3864" s="294"/>
      <c r="N3864" s="294"/>
      <c r="O3864" s="294"/>
      <c r="P3864" s="294"/>
      <c r="Q3864" s="294"/>
      <c r="R3864" s="325"/>
      <c r="S3864" s="325"/>
    </row>
    <row r="3865" spans="2:20" ht="18.75" customHeight="1">
      <c r="B3865" s="326"/>
      <c r="C3865" s="313" t="s">
        <v>217</v>
      </c>
      <c r="D3865" s="327"/>
      <c r="E3865" s="327"/>
      <c r="F3865" s="327"/>
      <c r="G3865" s="327"/>
      <c r="H3865" s="327"/>
      <c r="I3865" s="327"/>
      <c r="J3865" s="327"/>
      <c r="K3865" s="327"/>
      <c r="L3865" s="327"/>
      <c r="M3865" s="327"/>
      <c r="N3865" s="327"/>
      <c r="O3865" s="328"/>
      <c r="P3865" s="329">
        <f t="shared" ref="P3865:P3866" si="482">SUM(D3865:O3865)</f>
        <v>0</v>
      </c>
      <c r="Q3865" s="294"/>
      <c r="R3865" s="488"/>
      <c r="S3865" s="488"/>
    </row>
    <row r="3866" spans="2:20" ht="18.75" customHeight="1">
      <c r="B3866" s="326"/>
      <c r="C3866" s="313" t="s">
        <v>218</v>
      </c>
      <c r="D3866" s="327"/>
      <c r="E3866" s="327"/>
      <c r="F3866" s="327"/>
      <c r="G3866" s="327"/>
      <c r="H3866" s="327"/>
      <c r="I3866" s="327"/>
      <c r="J3866" s="327"/>
      <c r="K3866" s="327"/>
      <c r="L3866" s="327"/>
      <c r="M3866" s="327"/>
      <c r="N3866" s="330"/>
      <c r="O3866" s="331"/>
      <c r="P3866" s="332">
        <f t="shared" si="482"/>
        <v>0</v>
      </c>
      <c r="Q3866" s="294"/>
      <c r="R3866" s="489"/>
      <c r="S3866" s="489"/>
    </row>
    <row r="3867" spans="2:20" s="308" customFormat="1" ht="18.75" customHeight="1">
      <c r="B3867" s="301"/>
      <c r="C3867" s="333"/>
      <c r="D3867" s="334"/>
      <c r="E3867" s="334"/>
      <c r="F3867" s="334"/>
      <c r="G3867" s="334"/>
      <c r="H3867" s="334"/>
      <c r="I3867" s="334"/>
      <c r="J3867" s="334"/>
      <c r="K3867" s="334"/>
      <c r="L3867" s="334"/>
      <c r="M3867" s="334"/>
      <c r="N3867" s="491" t="s">
        <v>219</v>
      </c>
      <c r="O3867" s="491"/>
      <c r="P3867" s="335">
        <f>ROUND(IF(P3865*P3866=0,0,P3863/P3865*P3866),2)</f>
        <v>0</v>
      </c>
      <c r="Q3867" s="306"/>
      <c r="R3867" s="492"/>
      <c r="S3867" s="492"/>
      <c r="T3867" s="307"/>
    </row>
    <row r="3868" spans="2:20" ht="30" customHeight="1">
      <c r="C3868" s="294"/>
      <c r="D3868" s="294"/>
      <c r="E3868" s="294"/>
      <c r="F3868" s="294"/>
      <c r="G3868" s="294"/>
      <c r="H3868" s="294"/>
      <c r="I3868" s="294"/>
      <c r="J3868" s="294"/>
      <c r="K3868" s="294"/>
      <c r="L3868" s="294"/>
      <c r="M3868" s="294"/>
      <c r="N3868" s="294"/>
      <c r="O3868" s="294"/>
      <c r="P3868" s="294"/>
      <c r="Q3868" s="294"/>
      <c r="R3868" s="294"/>
      <c r="S3868" s="294"/>
    </row>
    <row r="3869" spans="2:20" ht="18.75" customHeight="1">
      <c r="B3869" s="292"/>
      <c r="C3869" s="293" t="s">
        <v>183</v>
      </c>
      <c r="D3869" s="495"/>
      <c r="E3869" s="495"/>
      <c r="F3869" s="495"/>
      <c r="G3869" s="495"/>
      <c r="H3869" s="495"/>
      <c r="I3869" s="495"/>
      <c r="J3869" s="294"/>
      <c r="K3869" s="294"/>
      <c r="L3869" s="295"/>
      <c r="M3869" s="294"/>
      <c r="N3869" s="294"/>
      <c r="O3869" s="294"/>
      <c r="P3869" s="296"/>
      <c r="Q3869" s="294"/>
      <c r="R3869" s="296"/>
      <c r="S3869" s="296"/>
    </row>
    <row r="3870" spans="2:20" ht="18.75" customHeight="1">
      <c r="B3870" s="292"/>
      <c r="C3870" s="297" t="s">
        <v>184</v>
      </c>
      <c r="D3870" s="488"/>
      <c r="E3870" s="488"/>
      <c r="F3870" s="488"/>
      <c r="G3870" s="488"/>
      <c r="H3870" s="488"/>
      <c r="I3870" s="488"/>
      <c r="J3870" s="294"/>
      <c r="K3870" s="291"/>
      <c r="L3870" s="291"/>
      <c r="M3870" s="291"/>
      <c r="N3870" s="291"/>
      <c r="O3870" s="291"/>
      <c r="P3870" s="291"/>
      <c r="Q3870" s="294"/>
      <c r="R3870" s="496" t="s">
        <v>185</v>
      </c>
      <c r="S3870" s="496"/>
    </row>
    <row r="3871" spans="2:20" ht="18.75" customHeight="1">
      <c r="B3871" s="292"/>
      <c r="C3871" s="297" t="s">
        <v>8</v>
      </c>
      <c r="D3871" s="488"/>
      <c r="E3871" s="488"/>
      <c r="F3871" s="488"/>
      <c r="G3871" s="488"/>
      <c r="H3871" s="488"/>
      <c r="I3871" s="488"/>
      <c r="J3871" s="294"/>
      <c r="K3871" s="291"/>
      <c r="L3871" s="291"/>
      <c r="M3871" s="291"/>
      <c r="N3871" s="291"/>
      <c r="O3871" s="291"/>
      <c r="P3871" s="291"/>
      <c r="Q3871" s="294"/>
      <c r="R3871" s="298" t="s">
        <v>189</v>
      </c>
      <c r="S3871" s="299"/>
    </row>
    <row r="3872" spans="2:20" ht="18.75" customHeight="1">
      <c r="B3872" s="292"/>
      <c r="C3872" s="300" t="s">
        <v>172</v>
      </c>
      <c r="D3872" s="488"/>
      <c r="E3872" s="488"/>
      <c r="F3872" s="488"/>
      <c r="G3872" s="488"/>
      <c r="H3872" s="488"/>
      <c r="I3872" s="488"/>
      <c r="J3872" s="294"/>
      <c r="K3872" s="291"/>
      <c r="L3872" s="291"/>
      <c r="M3872" s="291"/>
      <c r="N3872" s="291"/>
      <c r="O3872" s="291"/>
      <c r="P3872" s="291"/>
      <c r="Q3872" s="294"/>
      <c r="R3872" s="298" t="s">
        <v>191</v>
      </c>
      <c r="S3872" s="299"/>
    </row>
    <row r="3873" spans="2:24" ht="18.75" customHeight="1">
      <c r="B3873" s="292"/>
      <c r="C3873" s="300" t="s">
        <v>193</v>
      </c>
      <c r="D3873" s="493"/>
      <c r="E3873" s="493"/>
      <c r="F3873" s="493"/>
      <c r="G3873" s="493"/>
      <c r="H3873" s="493"/>
      <c r="I3873" s="493"/>
      <c r="J3873" s="294"/>
      <c r="K3873" s="294"/>
      <c r="L3873" s="295"/>
      <c r="M3873" s="294"/>
      <c r="N3873" s="294"/>
      <c r="O3873" s="294"/>
      <c r="P3873" s="296"/>
      <c r="Q3873" s="294"/>
      <c r="R3873" s="298" t="s">
        <v>221</v>
      </c>
      <c r="S3873" s="299"/>
    </row>
    <row r="3874" spans="2:24" ht="12" customHeight="1">
      <c r="B3874" s="292"/>
      <c r="C3874" s="294"/>
      <c r="D3874" s="294"/>
      <c r="E3874" s="294"/>
      <c r="F3874" s="294"/>
      <c r="G3874" s="294"/>
      <c r="H3874" s="294"/>
      <c r="I3874" s="294"/>
      <c r="J3874" s="294"/>
      <c r="K3874" s="294"/>
      <c r="L3874" s="294"/>
      <c r="M3874" s="294"/>
      <c r="N3874" s="294"/>
      <c r="O3874" s="294"/>
      <c r="P3874" s="294"/>
      <c r="Q3874" s="294"/>
      <c r="R3874" s="294"/>
      <c r="S3874" s="294"/>
    </row>
    <row r="3875" spans="2:24" s="308" customFormat="1" ht="18.75" customHeight="1">
      <c r="B3875" s="301"/>
      <c r="C3875" s="302" t="s">
        <v>187</v>
      </c>
      <c r="D3875" s="303"/>
      <c r="E3875" s="303"/>
      <c r="F3875" s="303"/>
      <c r="G3875" s="303"/>
      <c r="H3875" s="303"/>
      <c r="I3875" s="303"/>
      <c r="J3875" s="303"/>
      <c r="K3875" s="303"/>
      <c r="L3875" s="303"/>
      <c r="M3875" s="303"/>
      <c r="N3875" s="303"/>
      <c r="O3875" s="304"/>
      <c r="P3875" s="305" t="s">
        <v>188</v>
      </c>
      <c r="Q3875" s="306"/>
      <c r="R3875" s="494" t="s">
        <v>194</v>
      </c>
      <c r="S3875" s="494"/>
      <c r="T3875" s="307"/>
      <c r="V3875" s="288"/>
      <c r="W3875" s="288"/>
      <c r="X3875" s="288"/>
    </row>
    <row r="3876" spans="2:24" ht="6" customHeight="1">
      <c r="B3876" s="292"/>
      <c r="C3876" s="294"/>
      <c r="D3876" s="294"/>
      <c r="E3876" s="294"/>
      <c r="F3876" s="294"/>
      <c r="G3876" s="294"/>
      <c r="H3876" s="294"/>
      <c r="I3876" s="294"/>
      <c r="J3876" s="294"/>
      <c r="K3876" s="294"/>
      <c r="L3876" s="294"/>
      <c r="M3876" s="294"/>
      <c r="N3876" s="294"/>
      <c r="O3876" s="294"/>
      <c r="P3876" s="294"/>
      <c r="Q3876" s="294"/>
      <c r="R3876" s="294"/>
      <c r="S3876" s="294"/>
    </row>
    <row r="3877" spans="2:24" ht="18.75" customHeight="1">
      <c r="B3877" s="292"/>
      <c r="C3877" s="309" t="s">
        <v>222</v>
      </c>
      <c r="D3877" s="310"/>
      <c r="E3877" s="310"/>
      <c r="F3877" s="310"/>
      <c r="G3877" s="310"/>
      <c r="H3877" s="310"/>
      <c r="I3877" s="310"/>
      <c r="J3877" s="310"/>
      <c r="K3877" s="310"/>
      <c r="L3877" s="310"/>
      <c r="M3877" s="310"/>
      <c r="N3877" s="310"/>
      <c r="O3877" s="311"/>
      <c r="P3877" s="312">
        <f>SUM(D3877:O3877)</f>
        <v>0</v>
      </c>
      <c r="Q3877" s="294"/>
      <c r="R3877" s="488"/>
      <c r="S3877" s="488"/>
    </row>
    <row r="3878" spans="2:24" ht="18.75" customHeight="1">
      <c r="B3878" s="292"/>
      <c r="C3878" s="313" t="s">
        <v>196</v>
      </c>
      <c r="D3878" s="155"/>
      <c r="E3878" s="155"/>
      <c r="F3878" s="155"/>
      <c r="G3878" s="155"/>
      <c r="H3878" s="155"/>
      <c r="I3878" s="155"/>
      <c r="J3878" s="155"/>
      <c r="K3878" s="155"/>
      <c r="L3878" s="155"/>
      <c r="M3878" s="155"/>
      <c r="N3878" s="155"/>
      <c r="O3878" s="156"/>
      <c r="P3878" s="312">
        <f t="shared" ref="P3878:P3887" si="483">SUM(D3878:O3878)</f>
        <v>0</v>
      </c>
      <c r="Q3878" s="294"/>
      <c r="R3878" s="488"/>
      <c r="S3878" s="488"/>
    </row>
    <row r="3879" spans="2:24" ht="18.75" customHeight="1">
      <c r="B3879" s="292"/>
      <c r="C3879" s="314" t="s">
        <v>223</v>
      </c>
      <c r="D3879" s="310"/>
      <c r="E3879" s="310"/>
      <c r="F3879" s="310"/>
      <c r="G3879" s="310"/>
      <c r="H3879" s="310"/>
      <c r="I3879" s="310"/>
      <c r="J3879" s="310"/>
      <c r="K3879" s="310"/>
      <c r="L3879" s="310"/>
      <c r="M3879" s="310"/>
      <c r="N3879" s="310"/>
      <c r="O3879" s="311"/>
      <c r="P3879" s="312">
        <f t="shared" si="483"/>
        <v>0</v>
      </c>
      <c r="Q3879" s="294"/>
      <c r="R3879" s="488"/>
      <c r="S3879" s="488"/>
    </row>
    <row r="3880" spans="2:24" ht="18.75" customHeight="1">
      <c r="B3880" s="292"/>
      <c r="C3880" s="313" t="s">
        <v>206</v>
      </c>
      <c r="D3880" s="315"/>
      <c r="E3880" s="315"/>
      <c r="F3880" s="315"/>
      <c r="G3880" s="315"/>
      <c r="H3880" s="315"/>
      <c r="I3880" s="315"/>
      <c r="J3880" s="315"/>
      <c r="K3880" s="315"/>
      <c r="L3880" s="315"/>
      <c r="M3880" s="315"/>
      <c r="N3880" s="315"/>
      <c r="O3880" s="316"/>
      <c r="P3880" s="312">
        <f t="shared" si="483"/>
        <v>0</v>
      </c>
      <c r="Q3880" s="294"/>
      <c r="R3880" s="488"/>
      <c r="S3880" s="488"/>
    </row>
    <row r="3881" spans="2:24" ht="18.75" customHeight="1">
      <c r="B3881" s="292"/>
      <c r="C3881" s="313" t="s">
        <v>207</v>
      </c>
      <c r="D3881" s="315"/>
      <c r="E3881" s="315"/>
      <c r="F3881" s="315"/>
      <c r="G3881" s="315"/>
      <c r="H3881" s="315"/>
      <c r="I3881" s="315"/>
      <c r="J3881" s="315"/>
      <c r="K3881" s="315"/>
      <c r="L3881" s="315"/>
      <c r="M3881" s="315"/>
      <c r="N3881" s="315"/>
      <c r="O3881" s="316"/>
      <c r="P3881" s="312">
        <f t="shared" si="483"/>
        <v>0</v>
      </c>
      <c r="Q3881" s="294"/>
      <c r="R3881" s="488"/>
      <c r="S3881" s="488"/>
    </row>
    <row r="3882" spans="2:24" ht="18.75" customHeight="1">
      <c r="B3882" s="292"/>
      <c r="C3882" s="313" t="s">
        <v>209</v>
      </c>
      <c r="D3882" s="315"/>
      <c r="E3882" s="315"/>
      <c r="F3882" s="315"/>
      <c r="G3882" s="315"/>
      <c r="H3882" s="315"/>
      <c r="I3882" s="315"/>
      <c r="J3882" s="315"/>
      <c r="K3882" s="315"/>
      <c r="L3882" s="315"/>
      <c r="M3882" s="315"/>
      <c r="N3882" s="315"/>
      <c r="O3882" s="316"/>
      <c r="P3882" s="312">
        <f t="shared" si="483"/>
        <v>0</v>
      </c>
      <c r="Q3882" s="294"/>
      <c r="R3882" s="488"/>
      <c r="S3882" s="488"/>
    </row>
    <row r="3883" spans="2:24" ht="18.75" customHeight="1">
      <c r="B3883" s="292"/>
      <c r="C3883" s="313" t="s">
        <v>210</v>
      </c>
      <c r="D3883" s="315"/>
      <c r="E3883" s="315"/>
      <c r="F3883" s="315"/>
      <c r="G3883" s="315"/>
      <c r="H3883" s="315"/>
      <c r="I3883" s="315"/>
      <c r="J3883" s="315"/>
      <c r="K3883" s="315"/>
      <c r="L3883" s="315"/>
      <c r="M3883" s="315"/>
      <c r="N3883" s="315"/>
      <c r="O3883" s="316"/>
      <c r="P3883" s="312">
        <f t="shared" si="483"/>
        <v>0</v>
      </c>
      <c r="Q3883" s="294"/>
      <c r="R3883" s="488"/>
      <c r="S3883" s="488"/>
    </row>
    <row r="3884" spans="2:24" ht="18.75" customHeight="1">
      <c r="B3884" s="292"/>
      <c r="C3884" s="313" t="s">
        <v>211</v>
      </c>
      <c r="D3884" s="315"/>
      <c r="E3884" s="315"/>
      <c r="F3884" s="315"/>
      <c r="G3884" s="315"/>
      <c r="H3884" s="315"/>
      <c r="I3884" s="315"/>
      <c r="J3884" s="315"/>
      <c r="K3884" s="315"/>
      <c r="L3884" s="315"/>
      <c r="M3884" s="315"/>
      <c r="N3884" s="315"/>
      <c r="O3884" s="316"/>
      <c r="P3884" s="312">
        <f t="shared" si="483"/>
        <v>0</v>
      </c>
      <c r="Q3884" s="294"/>
      <c r="R3884" s="488"/>
      <c r="S3884" s="488"/>
    </row>
    <row r="3885" spans="2:24" ht="18.75" customHeight="1">
      <c r="B3885" s="292"/>
      <c r="C3885" s="313" t="s">
        <v>212</v>
      </c>
      <c r="D3885" s="315"/>
      <c r="E3885" s="315"/>
      <c r="F3885" s="315"/>
      <c r="G3885" s="315"/>
      <c r="H3885" s="315"/>
      <c r="I3885" s="315"/>
      <c r="J3885" s="315"/>
      <c r="K3885" s="315"/>
      <c r="L3885" s="315"/>
      <c r="M3885" s="315"/>
      <c r="N3885" s="315"/>
      <c r="O3885" s="316"/>
      <c r="P3885" s="312">
        <f t="shared" si="483"/>
        <v>0</v>
      </c>
      <c r="Q3885" s="294"/>
      <c r="R3885" s="488"/>
      <c r="S3885" s="488"/>
    </row>
    <row r="3886" spans="2:24" ht="18.75" customHeight="1">
      <c r="B3886" s="292"/>
      <c r="C3886" s="317" t="s">
        <v>224</v>
      </c>
      <c r="D3886" s="318"/>
      <c r="E3886" s="318"/>
      <c r="F3886" s="318"/>
      <c r="G3886" s="318"/>
      <c r="H3886" s="318"/>
      <c r="I3886" s="318"/>
      <c r="J3886" s="318"/>
      <c r="K3886" s="318"/>
      <c r="L3886" s="318"/>
      <c r="M3886" s="318"/>
      <c r="N3886" s="318"/>
      <c r="O3886" s="319"/>
      <c r="P3886" s="320">
        <f t="shared" si="483"/>
        <v>0</v>
      </c>
      <c r="Q3886" s="294"/>
      <c r="R3886" s="489"/>
      <c r="S3886" s="489"/>
    </row>
    <row r="3887" spans="2:24" ht="18.75" customHeight="1">
      <c r="B3887" s="292"/>
      <c r="C3887" s="321" t="s">
        <v>216</v>
      </c>
      <c r="D3887" s="322">
        <f>SUBTOTAL(9,D3877:D3886)</f>
        <v>0</v>
      </c>
      <c r="E3887" s="322">
        <f t="shared" ref="E3887:O3887" si="484">SUBTOTAL(9,E3877:E3886)</f>
        <v>0</v>
      </c>
      <c r="F3887" s="322">
        <f t="shared" si="484"/>
        <v>0</v>
      </c>
      <c r="G3887" s="322">
        <f t="shared" si="484"/>
        <v>0</v>
      </c>
      <c r="H3887" s="322">
        <f t="shared" si="484"/>
        <v>0</v>
      </c>
      <c r="I3887" s="322">
        <f t="shared" si="484"/>
        <v>0</v>
      </c>
      <c r="J3887" s="322">
        <f t="shared" si="484"/>
        <v>0</v>
      </c>
      <c r="K3887" s="322">
        <f t="shared" si="484"/>
        <v>0</v>
      </c>
      <c r="L3887" s="322">
        <f t="shared" si="484"/>
        <v>0</v>
      </c>
      <c r="M3887" s="322">
        <f t="shared" si="484"/>
        <v>0</v>
      </c>
      <c r="N3887" s="322">
        <f t="shared" si="484"/>
        <v>0</v>
      </c>
      <c r="O3887" s="323">
        <f t="shared" si="484"/>
        <v>0</v>
      </c>
      <c r="P3887" s="324">
        <f t="shared" si="483"/>
        <v>0</v>
      </c>
      <c r="Q3887" s="294"/>
      <c r="R3887" s="490"/>
      <c r="S3887" s="490"/>
    </row>
    <row r="3888" spans="2:24" ht="6" customHeight="1">
      <c r="B3888" s="292"/>
      <c r="C3888" s="294"/>
      <c r="D3888" s="294"/>
      <c r="E3888" s="294"/>
      <c r="F3888" s="294"/>
      <c r="G3888" s="294"/>
      <c r="H3888" s="294"/>
      <c r="I3888" s="294"/>
      <c r="J3888" s="294"/>
      <c r="K3888" s="294"/>
      <c r="L3888" s="294"/>
      <c r="M3888" s="294"/>
      <c r="N3888" s="294"/>
      <c r="O3888" s="294"/>
      <c r="P3888" s="294"/>
      <c r="Q3888" s="294"/>
      <c r="R3888" s="325"/>
      <c r="S3888" s="325"/>
    </row>
    <row r="3889" spans="2:24" ht="18.75" customHeight="1">
      <c r="B3889" s="326"/>
      <c r="C3889" s="313" t="s">
        <v>217</v>
      </c>
      <c r="D3889" s="327"/>
      <c r="E3889" s="327"/>
      <c r="F3889" s="327"/>
      <c r="G3889" s="327"/>
      <c r="H3889" s="327"/>
      <c r="I3889" s="327"/>
      <c r="J3889" s="327"/>
      <c r="K3889" s="327"/>
      <c r="L3889" s="327"/>
      <c r="M3889" s="327"/>
      <c r="N3889" s="327"/>
      <c r="O3889" s="328"/>
      <c r="P3889" s="329">
        <f t="shared" ref="P3889:P3890" si="485">SUM(D3889:O3889)</f>
        <v>0</v>
      </c>
      <c r="Q3889" s="294"/>
      <c r="R3889" s="488"/>
      <c r="S3889" s="488"/>
    </row>
    <row r="3890" spans="2:24" ht="18.75" customHeight="1">
      <c r="B3890" s="326"/>
      <c r="C3890" s="313" t="s">
        <v>218</v>
      </c>
      <c r="D3890" s="327"/>
      <c r="E3890" s="327"/>
      <c r="F3890" s="327"/>
      <c r="G3890" s="327"/>
      <c r="H3890" s="327"/>
      <c r="I3890" s="327"/>
      <c r="J3890" s="327"/>
      <c r="K3890" s="327"/>
      <c r="L3890" s="327"/>
      <c r="M3890" s="327"/>
      <c r="N3890" s="330"/>
      <c r="O3890" s="331"/>
      <c r="P3890" s="332">
        <f t="shared" si="485"/>
        <v>0</v>
      </c>
      <c r="Q3890" s="294"/>
      <c r="R3890" s="489"/>
      <c r="S3890" s="489"/>
    </row>
    <row r="3891" spans="2:24" s="308" customFormat="1" ht="18.75" customHeight="1">
      <c r="B3891" s="301"/>
      <c r="C3891" s="333"/>
      <c r="D3891" s="334"/>
      <c r="E3891" s="334"/>
      <c r="F3891" s="334"/>
      <c r="G3891" s="334"/>
      <c r="H3891" s="334"/>
      <c r="I3891" s="334"/>
      <c r="J3891" s="334"/>
      <c r="K3891" s="334"/>
      <c r="L3891" s="334"/>
      <c r="M3891" s="334"/>
      <c r="N3891" s="491" t="s">
        <v>219</v>
      </c>
      <c r="O3891" s="491"/>
      <c r="P3891" s="335">
        <f>ROUND(IF(P3889*P3890=0,0,P3887/P3889*P3890),2)</f>
        <v>0</v>
      </c>
      <c r="Q3891" s="306"/>
      <c r="R3891" s="492"/>
      <c r="S3891" s="492"/>
      <c r="T3891" s="307"/>
    </row>
    <row r="3892" spans="2:24" ht="30" customHeight="1">
      <c r="C3892" s="294"/>
      <c r="D3892" s="294"/>
      <c r="E3892" s="294"/>
      <c r="F3892" s="294"/>
      <c r="G3892" s="294"/>
      <c r="H3892" s="294"/>
      <c r="I3892" s="294"/>
      <c r="J3892" s="294"/>
      <c r="K3892" s="294"/>
      <c r="L3892" s="294"/>
      <c r="M3892" s="294"/>
      <c r="N3892" s="294"/>
      <c r="O3892" s="294"/>
      <c r="P3892" s="294"/>
      <c r="Q3892" s="294"/>
      <c r="R3892" s="294"/>
      <c r="S3892" s="294"/>
    </row>
    <row r="3893" spans="2:24" ht="18.75" customHeight="1">
      <c r="B3893" s="292"/>
      <c r="C3893" s="293" t="s">
        <v>183</v>
      </c>
      <c r="D3893" s="495"/>
      <c r="E3893" s="495"/>
      <c r="F3893" s="495"/>
      <c r="G3893" s="495"/>
      <c r="H3893" s="495"/>
      <c r="I3893" s="495"/>
      <c r="J3893" s="294"/>
      <c r="K3893" s="294"/>
      <c r="L3893" s="295"/>
      <c r="M3893" s="294"/>
      <c r="N3893" s="294"/>
      <c r="O3893" s="294"/>
      <c r="P3893" s="296"/>
      <c r="Q3893" s="294"/>
      <c r="R3893" s="296"/>
      <c r="S3893" s="296"/>
    </row>
    <row r="3894" spans="2:24" ht="18.75" customHeight="1">
      <c r="B3894" s="292"/>
      <c r="C3894" s="297" t="s">
        <v>184</v>
      </c>
      <c r="D3894" s="488"/>
      <c r="E3894" s="488"/>
      <c r="F3894" s="488"/>
      <c r="G3894" s="488"/>
      <c r="H3894" s="488"/>
      <c r="I3894" s="488"/>
      <c r="J3894" s="294"/>
      <c r="K3894" s="291"/>
      <c r="L3894" s="291"/>
      <c r="M3894" s="291"/>
      <c r="N3894" s="291"/>
      <c r="O3894" s="291"/>
      <c r="P3894" s="291"/>
      <c r="Q3894" s="294"/>
      <c r="R3894" s="496" t="s">
        <v>185</v>
      </c>
      <c r="S3894" s="496"/>
    </row>
    <row r="3895" spans="2:24" ht="18.75" customHeight="1">
      <c r="B3895" s="292"/>
      <c r="C3895" s="297" t="s">
        <v>8</v>
      </c>
      <c r="D3895" s="488"/>
      <c r="E3895" s="488"/>
      <c r="F3895" s="488"/>
      <c r="G3895" s="488"/>
      <c r="H3895" s="488"/>
      <c r="I3895" s="488"/>
      <c r="J3895" s="294"/>
      <c r="K3895" s="291"/>
      <c r="L3895" s="291"/>
      <c r="M3895" s="291"/>
      <c r="N3895" s="291"/>
      <c r="O3895" s="291"/>
      <c r="P3895" s="291"/>
      <c r="Q3895" s="294"/>
      <c r="R3895" s="298" t="s">
        <v>189</v>
      </c>
      <c r="S3895" s="299"/>
    </row>
    <row r="3896" spans="2:24" ht="18.75" customHeight="1">
      <c r="B3896" s="292"/>
      <c r="C3896" s="300" t="s">
        <v>172</v>
      </c>
      <c r="D3896" s="488"/>
      <c r="E3896" s="488"/>
      <c r="F3896" s="488"/>
      <c r="G3896" s="488"/>
      <c r="H3896" s="488"/>
      <c r="I3896" s="488"/>
      <c r="J3896" s="294"/>
      <c r="K3896" s="291"/>
      <c r="L3896" s="291"/>
      <c r="M3896" s="291"/>
      <c r="N3896" s="291"/>
      <c r="O3896" s="291"/>
      <c r="P3896" s="291"/>
      <c r="Q3896" s="294"/>
      <c r="R3896" s="298" t="s">
        <v>191</v>
      </c>
      <c r="S3896" s="299"/>
    </row>
    <row r="3897" spans="2:24" ht="18.75" customHeight="1">
      <c r="B3897" s="292"/>
      <c r="C3897" s="300" t="s">
        <v>193</v>
      </c>
      <c r="D3897" s="493"/>
      <c r="E3897" s="493"/>
      <c r="F3897" s="493"/>
      <c r="G3897" s="493"/>
      <c r="H3897" s="493"/>
      <c r="I3897" s="493"/>
      <c r="J3897" s="294"/>
      <c r="K3897" s="294"/>
      <c r="L3897" s="295"/>
      <c r="M3897" s="294"/>
      <c r="N3897" s="294"/>
      <c r="O3897" s="294"/>
      <c r="P3897" s="296"/>
      <c r="Q3897" s="294"/>
      <c r="R3897" s="298" t="s">
        <v>221</v>
      </c>
      <c r="S3897" s="299"/>
    </row>
    <row r="3898" spans="2:24" ht="12" customHeight="1">
      <c r="B3898" s="292"/>
      <c r="C3898" s="294"/>
      <c r="D3898" s="294"/>
      <c r="E3898" s="294"/>
      <c r="F3898" s="294"/>
      <c r="G3898" s="294"/>
      <c r="H3898" s="294"/>
      <c r="I3898" s="294"/>
      <c r="J3898" s="294"/>
      <c r="K3898" s="294"/>
      <c r="L3898" s="294"/>
      <c r="M3898" s="294"/>
      <c r="N3898" s="294"/>
      <c r="O3898" s="294"/>
      <c r="P3898" s="294"/>
      <c r="Q3898" s="294"/>
      <c r="R3898" s="294"/>
      <c r="S3898" s="294"/>
    </row>
    <row r="3899" spans="2:24" s="308" customFormat="1" ht="18.75" customHeight="1">
      <c r="B3899" s="301"/>
      <c r="C3899" s="302" t="s">
        <v>187</v>
      </c>
      <c r="D3899" s="303"/>
      <c r="E3899" s="303"/>
      <c r="F3899" s="303"/>
      <c r="G3899" s="303"/>
      <c r="H3899" s="303"/>
      <c r="I3899" s="303"/>
      <c r="J3899" s="303"/>
      <c r="K3899" s="303"/>
      <c r="L3899" s="303"/>
      <c r="M3899" s="303"/>
      <c r="N3899" s="303"/>
      <c r="O3899" s="304"/>
      <c r="P3899" s="305" t="s">
        <v>188</v>
      </c>
      <c r="Q3899" s="306"/>
      <c r="R3899" s="494" t="s">
        <v>194</v>
      </c>
      <c r="S3899" s="494"/>
      <c r="T3899" s="307"/>
      <c r="V3899" s="288"/>
      <c r="W3899" s="288"/>
      <c r="X3899" s="288"/>
    </row>
    <row r="3900" spans="2:24" ht="6" customHeight="1">
      <c r="B3900" s="292"/>
      <c r="C3900" s="294"/>
      <c r="D3900" s="294"/>
      <c r="E3900" s="294"/>
      <c r="F3900" s="294"/>
      <c r="G3900" s="294"/>
      <c r="H3900" s="294"/>
      <c r="I3900" s="294"/>
      <c r="J3900" s="294"/>
      <c r="K3900" s="294"/>
      <c r="L3900" s="294"/>
      <c r="M3900" s="294"/>
      <c r="N3900" s="294"/>
      <c r="O3900" s="294"/>
      <c r="P3900" s="294"/>
      <c r="Q3900" s="294"/>
      <c r="R3900" s="294"/>
      <c r="S3900" s="294"/>
    </row>
    <row r="3901" spans="2:24" ht="18.75" customHeight="1">
      <c r="B3901" s="292"/>
      <c r="C3901" s="309" t="s">
        <v>222</v>
      </c>
      <c r="D3901" s="310"/>
      <c r="E3901" s="310"/>
      <c r="F3901" s="310"/>
      <c r="G3901" s="310"/>
      <c r="H3901" s="310"/>
      <c r="I3901" s="310"/>
      <c r="J3901" s="310"/>
      <c r="K3901" s="310"/>
      <c r="L3901" s="310"/>
      <c r="M3901" s="310"/>
      <c r="N3901" s="310"/>
      <c r="O3901" s="311"/>
      <c r="P3901" s="312">
        <f>SUM(D3901:O3901)</f>
        <v>0</v>
      </c>
      <c r="Q3901" s="294"/>
      <c r="R3901" s="488"/>
      <c r="S3901" s="488"/>
    </row>
    <row r="3902" spans="2:24" ht="18.75" customHeight="1">
      <c r="B3902" s="292"/>
      <c r="C3902" s="313" t="s">
        <v>196</v>
      </c>
      <c r="D3902" s="155"/>
      <c r="E3902" s="155"/>
      <c r="F3902" s="155"/>
      <c r="G3902" s="155"/>
      <c r="H3902" s="155"/>
      <c r="I3902" s="155"/>
      <c r="J3902" s="155"/>
      <c r="K3902" s="155"/>
      <c r="L3902" s="155"/>
      <c r="M3902" s="155"/>
      <c r="N3902" s="155"/>
      <c r="O3902" s="156"/>
      <c r="P3902" s="312">
        <f t="shared" ref="P3902:P3911" si="486">SUM(D3902:O3902)</f>
        <v>0</v>
      </c>
      <c r="Q3902" s="294"/>
      <c r="R3902" s="488"/>
      <c r="S3902" s="488"/>
    </row>
    <row r="3903" spans="2:24" ht="18.75" customHeight="1">
      <c r="B3903" s="292"/>
      <c r="C3903" s="314" t="s">
        <v>223</v>
      </c>
      <c r="D3903" s="310"/>
      <c r="E3903" s="310"/>
      <c r="F3903" s="310"/>
      <c r="G3903" s="310"/>
      <c r="H3903" s="310"/>
      <c r="I3903" s="310"/>
      <c r="J3903" s="310"/>
      <c r="K3903" s="310"/>
      <c r="L3903" s="310"/>
      <c r="M3903" s="310"/>
      <c r="N3903" s="310"/>
      <c r="O3903" s="311"/>
      <c r="P3903" s="312">
        <f t="shared" si="486"/>
        <v>0</v>
      </c>
      <c r="Q3903" s="294"/>
      <c r="R3903" s="488"/>
      <c r="S3903" s="488"/>
    </row>
    <row r="3904" spans="2:24" ht="18.75" customHeight="1">
      <c r="B3904" s="292"/>
      <c r="C3904" s="313" t="s">
        <v>206</v>
      </c>
      <c r="D3904" s="315"/>
      <c r="E3904" s="315"/>
      <c r="F3904" s="315"/>
      <c r="G3904" s="315"/>
      <c r="H3904" s="315"/>
      <c r="I3904" s="315"/>
      <c r="J3904" s="315"/>
      <c r="K3904" s="315"/>
      <c r="L3904" s="315"/>
      <c r="M3904" s="315"/>
      <c r="N3904" s="315"/>
      <c r="O3904" s="316"/>
      <c r="P3904" s="312">
        <f t="shared" si="486"/>
        <v>0</v>
      </c>
      <c r="Q3904" s="294"/>
      <c r="R3904" s="488"/>
      <c r="S3904" s="488"/>
    </row>
    <row r="3905" spans="2:20" ht="18.75" customHeight="1">
      <c r="B3905" s="292"/>
      <c r="C3905" s="313" t="s">
        <v>207</v>
      </c>
      <c r="D3905" s="315"/>
      <c r="E3905" s="315"/>
      <c r="F3905" s="315"/>
      <c r="G3905" s="315"/>
      <c r="H3905" s="315"/>
      <c r="I3905" s="315"/>
      <c r="J3905" s="315"/>
      <c r="K3905" s="315"/>
      <c r="L3905" s="315"/>
      <c r="M3905" s="315"/>
      <c r="N3905" s="315"/>
      <c r="O3905" s="316"/>
      <c r="P3905" s="312">
        <f t="shared" si="486"/>
        <v>0</v>
      </c>
      <c r="Q3905" s="294"/>
      <c r="R3905" s="488"/>
      <c r="S3905" s="488"/>
    </row>
    <row r="3906" spans="2:20" ht="18.75" customHeight="1">
      <c r="B3906" s="292"/>
      <c r="C3906" s="313" t="s">
        <v>209</v>
      </c>
      <c r="D3906" s="315"/>
      <c r="E3906" s="315"/>
      <c r="F3906" s="315"/>
      <c r="G3906" s="315"/>
      <c r="H3906" s="315"/>
      <c r="I3906" s="315"/>
      <c r="J3906" s="315"/>
      <c r="K3906" s="315"/>
      <c r="L3906" s="315"/>
      <c r="M3906" s="315"/>
      <c r="N3906" s="315"/>
      <c r="O3906" s="316"/>
      <c r="P3906" s="312">
        <f t="shared" si="486"/>
        <v>0</v>
      </c>
      <c r="Q3906" s="294"/>
      <c r="R3906" s="488"/>
      <c r="S3906" s="488"/>
    </row>
    <row r="3907" spans="2:20" ht="18.75" customHeight="1">
      <c r="B3907" s="292"/>
      <c r="C3907" s="313" t="s">
        <v>210</v>
      </c>
      <c r="D3907" s="315"/>
      <c r="E3907" s="315"/>
      <c r="F3907" s="315"/>
      <c r="G3907" s="315"/>
      <c r="H3907" s="315"/>
      <c r="I3907" s="315"/>
      <c r="J3907" s="315"/>
      <c r="K3907" s="315"/>
      <c r="L3907" s="315"/>
      <c r="M3907" s="315"/>
      <c r="N3907" s="315"/>
      <c r="O3907" s="316"/>
      <c r="P3907" s="312">
        <f t="shared" si="486"/>
        <v>0</v>
      </c>
      <c r="Q3907" s="294"/>
      <c r="R3907" s="488"/>
      <c r="S3907" s="488"/>
    </row>
    <row r="3908" spans="2:20" ht="18.75" customHeight="1">
      <c r="B3908" s="292"/>
      <c r="C3908" s="313" t="s">
        <v>211</v>
      </c>
      <c r="D3908" s="315"/>
      <c r="E3908" s="315"/>
      <c r="F3908" s="315"/>
      <c r="G3908" s="315"/>
      <c r="H3908" s="315"/>
      <c r="I3908" s="315"/>
      <c r="J3908" s="315"/>
      <c r="K3908" s="315"/>
      <c r="L3908" s="315"/>
      <c r="M3908" s="315"/>
      <c r="N3908" s="315"/>
      <c r="O3908" s="316"/>
      <c r="P3908" s="312">
        <f t="shared" si="486"/>
        <v>0</v>
      </c>
      <c r="Q3908" s="294"/>
      <c r="R3908" s="488"/>
      <c r="S3908" s="488"/>
    </row>
    <row r="3909" spans="2:20" ht="18.75" customHeight="1">
      <c r="B3909" s="292"/>
      <c r="C3909" s="313" t="s">
        <v>212</v>
      </c>
      <c r="D3909" s="315"/>
      <c r="E3909" s="315"/>
      <c r="F3909" s="315"/>
      <c r="G3909" s="315"/>
      <c r="H3909" s="315"/>
      <c r="I3909" s="315"/>
      <c r="J3909" s="315"/>
      <c r="K3909" s="315"/>
      <c r="L3909" s="315"/>
      <c r="M3909" s="315"/>
      <c r="N3909" s="315"/>
      <c r="O3909" s="316"/>
      <c r="P3909" s="312">
        <f t="shared" si="486"/>
        <v>0</v>
      </c>
      <c r="Q3909" s="294"/>
      <c r="R3909" s="488"/>
      <c r="S3909" s="488"/>
    </row>
    <row r="3910" spans="2:20" ht="18.75" customHeight="1">
      <c r="B3910" s="292"/>
      <c r="C3910" s="317" t="s">
        <v>224</v>
      </c>
      <c r="D3910" s="318"/>
      <c r="E3910" s="318"/>
      <c r="F3910" s="318"/>
      <c r="G3910" s="318"/>
      <c r="H3910" s="318"/>
      <c r="I3910" s="318"/>
      <c r="J3910" s="318"/>
      <c r="K3910" s="318"/>
      <c r="L3910" s="318"/>
      <c r="M3910" s="318"/>
      <c r="N3910" s="318"/>
      <c r="O3910" s="319"/>
      <c r="P3910" s="320">
        <f t="shared" si="486"/>
        <v>0</v>
      </c>
      <c r="Q3910" s="294"/>
      <c r="R3910" s="489"/>
      <c r="S3910" s="489"/>
    </row>
    <row r="3911" spans="2:20" ht="18.75" customHeight="1">
      <c r="B3911" s="292"/>
      <c r="C3911" s="321" t="s">
        <v>216</v>
      </c>
      <c r="D3911" s="322">
        <f>SUBTOTAL(9,D3901:D3910)</f>
        <v>0</v>
      </c>
      <c r="E3911" s="322">
        <f t="shared" ref="E3911:O3911" si="487">SUBTOTAL(9,E3901:E3910)</f>
        <v>0</v>
      </c>
      <c r="F3911" s="322">
        <f t="shared" si="487"/>
        <v>0</v>
      </c>
      <c r="G3911" s="322">
        <f t="shared" si="487"/>
        <v>0</v>
      </c>
      <c r="H3911" s="322">
        <f t="shared" si="487"/>
        <v>0</v>
      </c>
      <c r="I3911" s="322">
        <f t="shared" si="487"/>
        <v>0</v>
      </c>
      <c r="J3911" s="322">
        <f t="shared" si="487"/>
        <v>0</v>
      </c>
      <c r="K3911" s="322">
        <f t="shared" si="487"/>
        <v>0</v>
      </c>
      <c r="L3911" s="322">
        <f t="shared" si="487"/>
        <v>0</v>
      </c>
      <c r="M3911" s="322">
        <f t="shared" si="487"/>
        <v>0</v>
      </c>
      <c r="N3911" s="322">
        <f t="shared" si="487"/>
        <v>0</v>
      </c>
      <c r="O3911" s="323">
        <f t="shared" si="487"/>
        <v>0</v>
      </c>
      <c r="P3911" s="324">
        <f t="shared" si="486"/>
        <v>0</v>
      </c>
      <c r="Q3911" s="294"/>
      <c r="R3911" s="490"/>
      <c r="S3911" s="490"/>
    </row>
    <row r="3912" spans="2:20" ht="6" customHeight="1">
      <c r="B3912" s="292"/>
      <c r="C3912" s="294"/>
      <c r="D3912" s="294"/>
      <c r="E3912" s="294"/>
      <c r="F3912" s="294"/>
      <c r="G3912" s="294"/>
      <c r="H3912" s="294"/>
      <c r="I3912" s="294"/>
      <c r="J3912" s="294"/>
      <c r="K3912" s="294"/>
      <c r="L3912" s="294"/>
      <c r="M3912" s="294"/>
      <c r="N3912" s="294"/>
      <c r="O3912" s="294"/>
      <c r="P3912" s="294"/>
      <c r="Q3912" s="294"/>
      <c r="R3912" s="325"/>
      <c r="S3912" s="325"/>
    </row>
    <row r="3913" spans="2:20" ht="18.75" customHeight="1">
      <c r="B3913" s="326"/>
      <c r="C3913" s="313" t="s">
        <v>217</v>
      </c>
      <c r="D3913" s="327"/>
      <c r="E3913" s="327"/>
      <c r="F3913" s="327"/>
      <c r="G3913" s="327"/>
      <c r="H3913" s="327"/>
      <c r="I3913" s="327"/>
      <c r="J3913" s="327"/>
      <c r="K3913" s="327"/>
      <c r="L3913" s="327"/>
      <c r="M3913" s="327"/>
      <c r="N3913" s="327"/>
      <c r="O3913" s="328"/>
      <c r="P3913" s="329">
        <f t="shared" ref="P3913:P3914" si="488">SUM(D3913:O3913)</f>
        <v>0</v>
      </c>
      <c r="Q3913" s="294"/>
      <c r="R3913" s="488"/>
      <c r="S3913" s="488"/>
    </row>
    <row r="3914" spans="2:20" ht="18.75" customHeight="1">
      <c r="B3914" s="326"/>
      <c r="C3914" s="313" t="s">
        <v>218</v>
      </c>
      <c r="D3914" s="327"/>
      <c r="E3914" s="327"/>
      <c r="F3914" s="327"/>
      <c r="G3914" s="327"/>
      <c r="H3914" s="327"/>
      <c r="I3914" s="327"/>
      <c r="J3914" s="327"/>
      <c r="K3914" s="327"/>
      <c r="L3914" s="327"/>
      <c r="M3914" s="327"/>
      <c r="N3914" s="330"/>
      <c r="O3914" s="331"/>
      <c r="P3914" s="332">
        <f t="shared" si="488"/>
        <v>0</v>
      </c>
      <c r="Q3914" s="294"/>
      <c r="R3914" s="489"/>
      <c r="S3914" s="489"/>
    </row>
    <row r="3915" spans="2:20" s="308" customFormat="1" ht="18.75" customHeight="1">
      <c r="B3915" s="301"/>
      <c r="C3915" s="333"/>
      <c r="D3915" s="334"/>
      <c r="E3915" s="334"/>
      <c r="F3915" s="334"/>
      <c r="G3915" s="334"/>
      <c r="H3915" s="334"/>
      <c r="I3915" s="334"/>
      <c r="J3915" s="334"/>
      <c r="K3915" s="334"/>
      <c r="L3915" s="334"/>
      <c r="M3915" s="334"/>
      <c r="N3915" s="491" t="s">
        <v>219</v>
      </c>
      <c r="O3915" s="491"/>
      <c r="P3915" s="335">
        <f>ROUND(IF(P3913*P3914=0,0,P3911/P3913*P3914),2)</f>
        <v>0</v>
      </c>
      <c r="Q3915" s="306"/>
      <c r="R3915" s="492"/>
      <c r="S3915" s="492"/>
      <c r="T3915" s="307"/>
    </row>
    <row r="3916" spans="2:20" ht="30" customHeight="1">
      <c r="C3916" s="294"/>
      <c r="D3916" s="294"/>
      <c r="E3916" s="294"/>
      <c r="F3916" s="294"/>
      <c r="G3916" s="294"/>
      <c r="H3916" s="294"/>
      <c r="I3916" s="294"/>
      <c r="J3916" s="294"/>
      <c r="K3916" s="294"/>
      <c r="L3916" s="294"/>
      <c r="M3916" s="294"/>
      <c r="N3916" s="294"/>
      <c r="O3916" s="294"/>
      <c r="P3916" s="294"/>
      <c r="Q3916" s="294"/>
      <c r="R3916" s="294"/>
      <c r="S3916" s="294"/>
    </row>
    <row r="3917" spans="2:20" ht="18.75" customHeight="1">
      <c r="B3917" s="292"/>
      <c r="C3917" s="293" t="s">
        <v>183</v>
      </c>
      <c r="D3917" s="495"/>
      <c r="E3917" s="495"/>
      <c r="F3917" s="495"/>
      <c r="G3917" s="495"/>
      <c r="H3917" s="495"/>
      <c r="I3917" s="495"/>
      <c r="J3917" s="294"/>
      <c r="K3917" s="294"/>
      <c r="L3917" s="295"/>
      <c r="M3917" s="294"/>
      <c r="N3917" s="294"/>
      <c r="O3917" s="294"/>
      <c r="P3917" s="296"/>
      <c r="Q3917" s="294"/>
      <c r="R3917" s="296"/>
      <c r="S3917" s="296"/>
    </row>
    <row r="3918" spans="2:20" ht="18.75" customHeight="1">
      <c r="B3918" s="292"/>
      <c r="C3918" s="297" t="s">
        <v>184</v>
      </c>
      <c r="D3918" s="488"/>
      <c r="E3918" s="488"/>
      <c r="F3918" s="488"/>
      <c r="G3918" s="488"/>
      <c r="H3918" s="488"/>
      <c r="I3918" s="488"/>
      <c r="J3918" s="294"/>
      <c r="K3918" s="291"/>
      <c r="L3918" s="291"/>
      <c r="M3918" s="291"/>
      <c r="N3918" s="291"/>
      <c r="O3918" s="291"/>
      <c r="P3918" s="291"/>
      <c r="Q3918" s="294"/>
      <c r="R3918" s="496" t="s">
        <v>185</v>
      </c>
      <c r="S3918" s="496"/>
    </row>
    <row r="3919" spans="2:20" ht="18.75" customHeight="1">
      <c r="B3919" s="292"/>
      <c r="C3919" s="297" t="s">
        <v>8</v>
      </c>
      <c r="D3919" s="488"/>
      <c r="E3919" s="488"/>
      <c r="F3919" s="488"/>
      <c r="G3919" s="488"/>
      <c r="H3919" s="488"/>
      <c r="I3919" s="488"/>
      <c r="J3919" s="294"/>
      <c r="K3919" s="291"/>
      <c r="L3919" s="291"/>
      <c r="M3919" s="291"/>
      <c r="N3919" s="291"/>
      <c r="O3919" s="291"/>
      <c r="P3919" s="291"/>
      <c r="Q3919" s="294"/>
      <c r="R3919" s="298" t="s">
        <v>189</v>
      </c>
      <c r="S3919" s="299"/>
    </row>
    <row r="3920" spans="2:20" ht="18.75" customHeight="1">
      <c r="B3920" s="292"/>
      <c r="C3920" s="300" t="s">
        <v>172</v>
      </c>
      <c r="D3920" s="488"/>
      <c r="E3920" s="488"/>
      <c r="F3920" s="488"/>
      <c r="G3920" s="488"/>
      <c r="H3920" s="488"/>
      <c r="I3920" s="488"/>
      <c r="J3920" s="294"/>
      <c r="K3920" s="291"/>
      <c r="L3920" s="291"/>
      <c r="M3920" s="291"/>
      <c r="N3920" s="291"/>
      <c r="O3920" s="291"/>
      <c r="P3920" s="291"/>
      <c r="Q3920" s="294"/>
      <c r="R3920" s="298" t="s">
        <v>191</v>
      </c>
      <c r="S3920" s="299"/>
    </row>
    <row r="3921" spans="2:24" ht="18.75" customHeight="1">
      <c r="B3921" s="292"/>
      <c r="C3921" s="300" t="s">
        <v>193</v>
      </c>
      <c r="D3921" s="493"/>
      <c r="E3921" s="493"/>
      <c r="F3921" s="493"/>
      <c r="G3921" s="493"/>
      <c r="H3921" s="493"/>
      <c r="I3921" s="493"/>
      <c r="J3921" s="294"/>
      <c r="K3921" s="294"/>
      <c r="L3921" s="295"/>
      <c r="M3921" s="294"/>
      <c r="N3921" s="294"/>
      <c r="O3921" s="294"/>
      <c r="P3921" s="296"/>
      <c r="Q3921" s="294"/>
      <c r="R3921" s="298" t="s">
        <v>221</v>
      </c>
      <c r="S3921" s="299"/>
    </row>
    <row r="3922" spans="2:24" ht="12" customHeight="1">
      <c r="B3922" s="292"/>
      <c r="C3922" s="294"/>
      <c r="D3922" s="294"/>
      <c r="E3922" s="294"/>
      <c r="F3922" s="294"/>
      <c r="G3922" s="294"/>
      <c r="H3922" s="294"/>
      <c r="I3922" s="294"/>
      <c r="J3922" s="294"/>
      <c r="K3922" s="294"/>
      <c r="L3922" s="294"/>
      <c r="M3922" s="294"/>
      <c r="N3922" s="294"/>
      <c r="O3922" s="294"/>
      <c r="P3922" s="294"/>
      <c r="Q3922" s="294"/>
      <c r="R3922" s="294"/>
      <c r="S3922" s="294"/>
    </row>
    <row r="3923" spans="2:24" s="308" customFormat="1" ht="18.75" customHeight="1">
      <c r="B3923" s="301"/>
      <c r="C3923" s="302" t="s">
        <v>187</v>
      </c>
      <c r="D3923" s="303"/>
      <c r="E3923" s="303"/>
      <c r="F3923" s="303"/>
      <c r="G3923" s="303"/>
      <c r="H3923" s="303"/>
      <c r="I3923" s="303"/>
      <c r="J3923" s="303"/>
      <c r="K3923" s="303"/>
      <c r="L3923" s="303"/>
      <c r="M3923" s="303"/>
      <c r="N3923" s="303"/>
      <c r="O3923" s="304"/>
      <c r="P3923" s="305" t="s">
        <v>188</v>
      </c>
      <c r="Q3923" s="306"/>
      <c r="R3923" s="494" t="s">
        <v>194</v>
      </c>
      <c r="S3923" s="494"/>
      <c r="T3923" s="307"/>
      <c r="V3923" s="288"/>
      <c r="W3923" s="288"/>
      <c r="X3923" s="288"/>
    </row>
    <row r="3924" spans="2:24" ht="6" customHeight="1">
      <c r="B3924" s="292"/>
      <c r="C3924" s="294"/>
      <c r="D3924" s="294"/>
      <c r="E3924" s="294"/>
      <c r="F3924" s="294"/>
      <c r="G3924" s="294"/>
      <c r="H3924" s="294"/>
      <c r="I3924" s="294"/>
      <c r="J3924" s="294"/>
      <c r="K3924" s="294"/>
      <c r="L3924" s="294"/>
      <c r="M3924" s="294"/>
      <c r="N3924" s="294"/>
      <c r="O3924" s="294"/>
      <c r="P3924" s="294"/>
      <c r="Q3924" s="294"/>
      <c r="R3924" s="294"/>
      <c r="S3924" s="294"/>
    </row>
    <row r="3925" spans="2:24" ht="18.75" customHeight="1">
      <c r="B3925" s="292"/>
      <c r="C3925" s="309" t="s">
        <v>222</v>
      </c>
      <c r="D3925" s="310"/>
      <c r="E3925" s="310"/>
      <c r="F3925" s="310"/>
      <c r="G3925" s="310"/>
      <c r="H3925" s="310"/>
      <c r="I3925" s="310"/>
      <c r="J3925" s="310"/>
      <c r="K3925" s="310"/>
      <c r="L3925" s="310"/>
      <c r="M3925" s="310"/>
      <c r="N3925" s="310"/>
      <c r="O3925" s="311"/>
      <c r="P3925" s="312">
        <f>SUM(D3925:O3925)</f>
        <v>0</v>
      </c>
      <c r="Q3925" s="294"/>
      <c r="R3925" s="488"/>
      <c r="S3925" s="488"/>
    </row>
    <row r="3926" spans="2:24" ht="18.75" customHeight="1">
      <c r="B3926" s="292"/>
      <c r="C3926" s="313" t="s">
        <v>196</v>
      </c>
      <c r="D3926" s="155"/>
      <c r="E3926" s="155"/>
      <c r="F3926" s="155"/>
      <c r="G3926" s="155"/>
      <c r="H3926" s="155"/>
      <c r="I3926" s="155"/>
      <c r="J3926" s="155"/>
      <c r="K3926" s="155"/>
      <c r="L3926" s="155"/>
      <c r="M3926" s="155"/>
      <c r="N3926" s="155"/>
      <c r="O3926" s="156"/>
      <c r="P3926" s="312">
        <f t="shared" ref="P3926:P3935" si="489">SUM(D3926:O3926)</f>
        <v>0</v>
      </c>
      <c r="Q3926" s="294"/>
      <c r="R3926" s="488"/>
      <c r="S3926" s="488"/>
    </row>
    <row r="3927" spans="2:24" ht="18.75" customHeight="1">
      <c r="B3927" s="292"/>
      <c r="C3927" s="314" t="s">
        <v>223</v>
      </c>
      <c r="D3927" s="310"/>
      <c r="E3927" s="310"/>
      <c r="F3927" s="310"/>
      <c r="G3927" s="310"/>
      <c r="H3927" s="310"/>
      <c r="I3927" s="310"/>
      <c r="J3927" s="310"/>
      <c r="K3927" s="310"/>
      <c r="L3927" s="310"/>
      <c r="M3927" s="310"/>
      <c r="N3927" s="310"/>
      <c r="O3927" s="311"/>
      <c r="P3927" s="312">
        <f t="shared" si="489"/>
        <v>0</v>
      </c>
      <c r="Q3927" s="294"/>
      <c r="R3927" s="488"/>
      <c r="S3927" s="488"/>
    </row>
    <row r="3928" spans="2:24" ht="18.75" customHeight="1">
      <c r="B3928" s="292"/>
      <c r="C3928" s="313" t="s">
        <v>206</v>
      </c>
      <c r="D3928" s="315"/>
      <c r="E3928" s="315"/>
      <c r="F3928" s="315"/>
      <c r="G3928" s="315"/>
      <c r="H3928" s="315"/>
      <c r="I3928" s="315"/>
      <c r="J3928" s="315"/>
      <c r="K3928" s="315"/>
      <c r="L3928" s="315"/>
      <c r="M3928" s="315"/>
      <c r="N3928" s="315"/>
      <c r="O3928" s="316"/>
      <c r="P3928" s="312">
        <f t="shared" si="489"/>
        <v>0</v>
      </c>
      <c r="Q3928" s="294"/>
      <c r="R3928" s="488"/>
      <c r="S3928" s="488"/>
    </row>
    <row r="3929" spans="2:24" ht="18.75" customHeight="1">
      <c r="B3929" s="292"/>
      <c r="C3929" s="313" t="s">
        <v>207</v>
      </c>
      <c r="D3929" s="315"/>
      <c r="E3929" s="315"/>
      <c r="F3929" s="315"/>
      <c r="G3929" s="315"/>
      <c r="H3929" s="315"/>
      <c r="I3929" s="315"/>
      <c r="J3929" s="315"/>
      <c r="K3929" s="315"/>
      <c r="L3929" s="315"/>
      <c r="M3929" s="315"/>
      <c r="N3929" s="315"/>
      <c r="O3929" s="316"/>
      <c r="P3929" s="312">
        <f t="shared" si="489"/>
        <v>0</v>
      </c>
      <c r="Q3929" s="294"/>
      <c r="R3929" s="488"/>
      <c r="S3929" s="488"/>
    </row>
    <row r="3930" spans="2:24" ht="18.75" customHeight="1">
      <c r="B3930" s="292"/>
      <c r="C3930" s="313" t="s">
        <v>209</v>
      </c>
      <c r="D3930" s="315"/>
      <c r="E3930" s="315"/>
      <c r="F3930" s="315"/>
      <c r="G3930" s="315"/>
      <c r="H3930" s="315"/>
      <c r="I3930" s="315"/>
      <c r="J3930" s="315"/>
      <c r="K3930" s="315"/>
      <c r="L3930" s="315"/>
      <c r="M3930" s="315"/>
      <c r="N3930" s="315"/>
      <c r="O3930" s="316"/>
      <c r="P3930" s="312">
        <f t="shared" si="489"/>
        <v>0</v>
      </c>
      <c r="Q3930" s="294"/>
      <c r="R3930" s="488"/>
      <c r="S3930" s="488"/>
    </row>
    <row r="3931" spans="2:24" ht="18.75" customHeight="1">
      <c r="B3931" s="292"/>
      <c r="C3931" s="313" t="s">
        <v>210</v>
      </c>
      <c r="D3931" s="315"/>
      <c r="E3931" s="315"/>
      <c r="F3931" s="315"/>
      <c r="G3931" s="315"/>
      <c r="H3931" s="315"/>
      <c r="I3931" s="315"/>
      <c r="J3931" s="315"/>
      <c r="K3931" s="315"/>
      <c r="L3931" s="315"/>
      <c r="M3931" s="315"/>
      <c r="N3931" s="315"/>
      <c r="O3931" s="316"/>
      <c r="P3931" s="312">
        <f t="shared" si="489"/>
        <v>0</v>
      </c>
      <c r="Q3931" s="294"/>
      <c r="R3931" s="488"/>
      <c r="S3931" s="488"/>
    </row>
    <row r="3932" spans="2:24" ht="18.75" customHeight="1">
      <c r="B3932" s="292"/>
      <c r="C3932" s="313" t="s">
        <v>211</v>
      </c>
      <c r="D3932" s="315"/>
      <c r="E3932" s="315"/>
      <c r="F3932" s="315"/>
      <c r="G3932" s="315"/>
      <c r="H3932" s="315"/>
      <c r="I3932" s="315"/>
      <c r="J3932" s="315"/>
      <c r="K3932" s="315"/>
      <c r="L3932" s="315"/>
      <c r="M3932" s="315"/>
      <c r="N3932" s="315"/>
      <c r="O3932" s="316"/>
      <c r="P3932" s="312">
        <f t="shared" si="489"/>
        <v>0</v>
      </c>
      <c r="Q3932" s="294"/>
      <c r="R3932" s="488"/>
      <c r="S3932" s="488"/>
    </row>
    <row r="3933" spans="2:24" ht="18.75" customHeight="1">
      <c r="B3933" s="292"/>
      <c r="C3933" s="313" t="s">
        <v>212</v>
      </c>
      <c r="D3933" s="315"/>
      <c r="E3933" s="315"/>
      <c r="F3933" s="315"/>
      <c r="G3933" s="315"/>
      <c r="H3933" s="315"/>
      <c r="I3933" s="315"/>
      <c r="J3933" s="315"/>
      <c r="K3933" s="315"/>
      <c r="L3933" s="315"/>
      <c r="M3933" s="315"/>
      <c r="N3933" s="315"/>
      <c r="O3933" s="316"/>
      <c r="P3933" s="312">
        <f t="shared" si="489"/>
        <v>0</v>
      </c>
      <c r="Q3933" s="294"/>
      <c r="R3933" s="488"/>
      <c r="S3933" s="488"/>
    </row>
    <row r="3934" spans="2:24" ht="18.75" customHeight="1">
      <c r="B3934" s="292"/>
      <c r="C3934" s="317" t="s">
        <v>224</v>
      </c>
      <c r="D3934" s="318"/>
      <c r="E3934" s="318"/>
      <c r="F3934" s="318"/>
      <c r="G3934" s="318"/>
      <c r="H3934" s="318"/>
      <c r="I3934" s="318"/>
      <c r="J3934" s="318"/>
      <c r="K3934" s="318"/>
      <c r="L3934" s="318"/>
      <c r="M3934" s="318"/>
      <c r="N3934" s="318"/>
      <c r="O3934" s="319"/>
      <c r="P3934" s="320">
        <f t="shared" si="489"/>
        <v>0</v>
      </c>
      <c r="Q3934" s="294"/>
      <c r="R3934" s="489"/>
      <c r="S3934" s="489"/>
    </row>
    <row r="3935" spans="2:24" ht="18.75" customHeight="1">
      <c r="B3935" s="292"/>
      <c r="C3935" s="321" t="s">
        <v>216</v>
      </c>
      <c r="D3935" s="322">
        <f>SUBTOTAL(9,D3925:D3934)</f>
        <v>0</v>
      </c>
      <c r="E3935" s="322">
        <f t="shared" ref="E3935:O3935" si="490">SUBTOTAL(9,E3925:E3934)</f>
        <v>0</v>
      </c>
      <c r="F3935" s="322">
        <f t="shared" si="490"/>
        <v>0</v>
      </c>
      <c r="G3935" s="322">
        <f t="shared" si="490"/>
        <v>0</v>
      </c>
      <c r="H3935" s="322">
        <f t="shared" si="490"/>
        <v>0</v>
      </c>
      <c r="I3935" s="322">
        <f t="shared" si="490"/>
        <v>0</v>
      </c>
      <c r="J3935" s="322">
        <f t="shared" si="490"/>
        <v>0</v>
      </c>
      <c r="K3935" s="322">
        <f t="shared" si="490"/>
        <v>0</v>
      </c>
      <c r="L3935" s="322">
        <f t="shared" si="490"/>
        <v>0</v>
      </c>
      <c r="M3935" s="322">
        <f t="shared" si="490"/>
        <v>0</v>
      </c>
      <c r="N3935" s="322">
        <f t="shared" si="490"/>
        <v>0</v>
      </c>
      <c r="O3935" s="323">
        <f t="shared" si="490"/>
        <v>0</v>
      </c>
      <c r="P3935" s="324">
        <f t="shared" si="489"/>
        <v>0</v>
      </c>
      <c r="Q3935" s="294"/>
      <c r="R3935" s="490"/>
      <c r="S3935" s="490"/>
    </row>
    <row r="3936" spans="2:24" ht="6" customHeight="1">
      <c r="B3936" s="292"/>
      <c r="C3936" s="294"/>
      <c r="D3936" s="294"/>
      <c r="E3936" s="294"/>
      <c r="F3936" s="294"/>
      <c r="G3936" s="294"/>
      <c r="H3936" s="294"/>
      <c r="I3936" s="294"/>
      <c r="J3936" s="294"/>
      <c r="K3936" s="294"/>
      <c r="L3936" s="294"/>
      <c r="M3936" s="294"/>
      <c r="N3936" s="294"/>
      <c r="O3936" s="294"/>
      <c r="P3936" s="294"/>
      <c r="Q3936" s="294"/>
      <c r="R3936" s="325"/>
      <c r="S3936" s="325"/>
    </row>
    <row r="3937" spans="2:24" ht="18.75" customHeight="1">
      <c r="B3937" s="326"/>
      <c r="C3937" s="313" t="s">
        <v>217</v>
      </c>
      <c r="D3937" s="327"/>
      <c r="E3937" s="327"/>
      <c r="F3937" s="327"/>
      <c r="G3937" s="327"/>
      <c r="H3937" s="327"/>
      <c r="I3937" s="327"/>
      <c r="J3937" s="327"/>
      <c r="K3937" s="327"/>
      <c r="L3937" s="327"/>
      <c r="M3937" s="327"/>
      <c r="N3937" s="327"/>
      <c r="O3937" s="328"/>
      <c r="P3937" s="329">
        <f t="shared" ref="P3937:P3938" si="491">SUM(D3937:O3937)</f>
        <v>0</v>
      </c>
      <c r="Q3937" s="294"/>
      <c r="R3937" s="488"/>
      <c r="S3937" s="488"/>
    </row>
    <row r="3938" spans="2:24" ht="18.75" customHeight="1">
      <c r="B3938" s="326"/>
      <c r="C3938" s="313" t="s">
        <v>218</v>
      </c>
      <c r="D3938" s="327"/>
      <c r="E3938" s="327"/>
      <c r="F3938" s="327"/>
      <c r="G3938" s="327"/>
      <c r="H3938" s="327"/>
      <c r="I3938" s="327"/>
      <c r="J3938" s="327"/>
      <c r="K3938" s="327"/>
      <c r="L3938" s="327"/>
      <c r="M3938" s="327"/>
      <c r="N3938" s="330"/>
      <c r="O3938" s="331"/>
      <c r="P3938" s="332">
        <f t="shared" si="491"/>
        <v>0</v>
      </c>
      <c r="Q3938" s="294"/>
      <c r="R3938" s="489"/>
      <c r="S3938" s="489"/>
    </row>
    <row r="3939" spans="2:24" s="308" customFormat="1" ht="18.75" customHeight="1">
      <c r="B3939" s="301"/>
      <c r="C3939" s="333"/>
      <c r="D3939" s="334"/>
      <c r="E3939" s="334"/>
      <c r="F3939" s="334"/>
      <c r="G3939" s="334"/>
      <c r="H3939" s="334"/>
      <c r="I3939" s="334"/>
      <c r="J3939" s="334"/>
      <c r="K3939" s="334"/>
      <c r="L3939" s="334"/>
      <c r="M3939" s="334"/>
      <c r="N3939" s="491" t="s">
        <v>219</v>
      </c>
      <c r="O3939" s="491"/>
      <c r="P3939" s="335">
        <f>ROUND(IF(P3937*P3938=0,0,P3935/P3937*P3938),2)</f>
        <v>0</v>
      </c>
      <c r="Q3939" s="306"/>
      <c r="R3939" s="492"/>
      <c r="S3939" s="492"/>
      <c r="T3939" s="307"/>
    </row>
    <row r="3940" spans="2:24" ht="30" customHeight="1">
      <c r="C3940" s="294"/>
      <c r="D3940" s="294"/>
      <c r="E3940" s="294"/>
      <c r="F3940" s="294"/>
      <c r="G3940" s="294"/>
      <c r="H3940" s="294"/>
      <c r="I3940" s="294"/>
      <c r="J3940" s="294"/>
      <c r="K3940" s="294"/>
      <c r="L3940" s="294"/>
      <c r="M3940" s="294"/>
      <c r="N3940" s="294"/>
      <c r="O3940" s="294"/>
      <c r="P3940" s="294"/>
      <c r="Q3940" s="294"/>
      <c r="R3940" s="294"/>
      <c r="S3940" s="294"/>
    </row>
    <row r="3941" spans="2:24" ht="18.75" customHeight="1">
      <c r="B3941" s="292"/>
      <c r="C3941" s="293" t="s">
        <v>183</v>
      </c>
      <c r="D3941" s="495"/>
      <c r="E3941" s="495"/>
      <c r="F3941" s="495"/>
      <c r="G3941" s="495"/>
      <c r="H3941" s="495"/>
      <c r="I3941" s="495"/>
      <c r="J3941" s="294"/>
      <c r="K3941" s="294"/>
      <c r="L3941" s="295"/>
      <c r="M3941" s="294"/>
      <c r="N3941" s="294"/>
      <c r="O3941" s="294"/>
      <c r="P3941" s="296"/>
      <c r="Q3941" s="294"/>
      <c r="R3941" s="296"/>
      <c r="S3941" s="296"/>
    </row>
    <row r="3942" spans="2:24" ht="18.75" customHeight="1">
      <c r="B3942" s="292"/>
      <c r="C3942" s="297" t="s">
        <v>184</v>
      </c>
      <c r="D3942" s="488"/>
      <c r="E3942" s="488"/>
      <c r="F3942" s="488"/>
      <c r="G3942" s="488"/>
      <c r="H3942" s="488"/>
      <c r="I3942" s="488"/>
      <c r="J3942" s="294"/>
      <c r="K3942" s="291"/>
      <c r="L3942" s="291"/>
      <c r="M3942" s="291"/>
      <c r="N3942" s="291"/>
      <c r="O3942" s="291"/>
      <c r="P3942" s="291"/>
      <c r="Q3942" s="294"/>
      <c r="R3942" s="496" t="s">
        <v>185</v>
      </c>
      <c r="S3942" s="496"/>
    </row>
    <row r="3943" spans="2:24" ht="18.75" customHeight="1">
      <c r="B3943" s="292"/>
      <c r="C3943" s="297" t="s">
        <v>8</v>
      </c>
      <c r="D3943" s="488"/>
      <c r="E3943" s="488"/>
      <c r="F3943" s="488"/>
      <c r="G3943" s="488"/>
      <c r="H3943" s="488"/>
      <c r="I3943" s="488"/>
      <c r="J3943" s="294"/>
      <c r="K3943" s="291"/>
      <c r="L3943" s="291"/>
      <c r="M3943" s="291"/>
      <c r="N3943" s="291"/>
      <c r="O3943" s="291"/>
      <c r="P3943" s="291"/>
      <c r="Q3943" s="294"/>
      <c r="R3943" s="298" t="s">
        <v>189</v>
      </c>
      <c r="S3943" s="299"/>
    </row>
    <row r="3944" spans="2:24" ht="18.75" customHeight="1">
      <c r="B3944" s="292"/>
      <c r="C3944" s="300" t="s">
        <v>172</v>
      </c>
      <c r="D3944" s="488"/>
      <c r="E3944" s="488"/>
      <c r="F3944" s="488"/>
      <c r="G3944" s="488"/>
      <c r="H3944" s="488"/>
      <c r="I3944" s="488"/>
      <c r="J3944" s="294"/>
      <c r="K3944" s="291"/>
      <c r="L3944" s="291"/>
      <c r="M3944" s="291"/>
      <c r="N3944" s="291"/>
      <c r="O3944" s="291"/>
      <c r="P3944" s="291"/>
      <c r="Q3944" s="294"/>
      <c r="R3944" s="298" t="s">
        <v>191</v>
      </c>
      <c r="S3944" s="299"/>
    </row>
    <row r="3945" spans="2:24" ht="18.75" customHeight="1">
      <c r="B3945" s="292"/>
      <c r="C3945" s="300" t="s">
        <v>193</v>
      </c>
      <c r="D3945" s="493"/>
      <c r="E3945" s="493"/>
      <c r="F3945" s="493"/>
      <c r="G3945" s="493"/>
      <c r="H3945" s="493"/>
      <c r="I3945" s="493"/>
      <c r="J3945" s="294"/>
      <c r="K3945" s="294"/>
      <c r="L3945" s="295"/>
      <c r="M3945" s="294"/>
      <c r="N3945" s="294"/>
      <c r="O3945" s="294"/>
      <c r="P3945" s="296"/>
      <c r="Q3945" s="294"/>
      <c r="R3945" s="298" t="s">
        <v>221</v>
      </c>
      <c r="S3945" s="299"/>
    </row>
    <row r="3946" spans="2:24" ht="12" customHeight="1">
      <c r="B3946" s="292"/>
      <c r="C3946" s="294"/>
      <c r="D3946" s="294"/>
      <c r="E3946" s="294"/>
      <c r="F3946" s="294"/>
      <c r="G3946" s="294"/>
      <c r="H3946" s="294"/>
      <c r="I3946" s="294"/>
      <c r="J3946" s="294"/>
      <c r="K3946" s="294"/>
      <c r="L3946" s="294"/>
      <c r="M3946" s="294"/>
      <c r="N3946" s="294"/>
      <c r="O3946" s="294"/>
      <c r="P3946" s="294"/>
      <c r="Q3946" s="294"/>
      <c r="R3946" s="294"/>
      <c r="S3946" s="294"/>
    </row>
    <row r="3947" spans="2:24" s="308" customFormat="1" ht="18.75" customHeight="1">
      <c r="B3947" s="301"/>
      <c r="C3947" s="302" t="s">
        <v>187</v>
      </c>
      <c r="D3947" s="303"/>
      <c r="E3947" s="303"/>
      <c r="F3947" s="303"/>
      <c r="G3947" s="303"/>
      <c r="H3947" s="303"/>
      <c r="I3947" s="303"/>
      <c r="J3947" s="303"/>
      <c r="K3947" s="303"/>
      <c r="L3947" s="303"/>
      <c r="M3947" s="303"/>
      <c r="N3947" s="303"/>
      <c r="O3947" s="304"/>
      <c r="P3947" s="305" t="s">
        <v>188</v>
      </c>
      <c r="Q3947" s="306"/>
      <c r="R3947" s="494" t="s">
        <v>194</v>
      </c>
      <c r="S3947" s="494"/>
      <c r="T3947" s="307"/>
      <c r="V3947" s="288"/>
      <c r="W3947" s="288"/>
      <c r="X3947" s="288"/>
    </row>
    <row r="3948" spans="2:24" ht="6" customHeight="1">
      <c r="B3948" s="292"/>
      <c r="C3948" s="294"/>
      <c r="D3948" s="294"/>
      <c r="E3948" s="294"/>
      <c r="F3948" s="294"/>
      <c r="G3948" s="294"/>
      <c r="H3948" s="294"/>
      <c r="I3948" s="294"/>
      <c r="J3948" s="294"/>
      <c r="K3948" s="294"/>
      <c r="L3948" s="294"/>
      <c r="M3948" s="294"/>
      <c r="N3948" s="294"/>
      <c r="O3948" s="294"/>
      <c r="P3948" s="294"/>
      <c r="Q3948" s="294"/>
      <c r="R3948" s="294"/>
      <c r="S3948" s="294"/>
    </row>
    <row r="3949" spans="2:24" ht="18.75" customHeight="1">
      <c r="B3949" s="292"/>
      <c r="C3949" s="309" t="s">
        <v>222</v>
      </c>
      <c r="D3949" s="310"/>
      <c r="E3949" s="310"/>
      <c r="F3949" s="310"/>
      <c r="G3949" s="310"/>
      <c r="H3949" s="310"/>
      <c r="I3949" s="310"/>
      <c r="J3949" s="310"/>
      <c r="K3949" s="310"/>
      <c r="L3949" s="310"/>
      <c r="M3949" s="310"/>
      <c r="N3949" s="310"/>
      <c r="O3949" s="311"/>
      <c r="P3949" s="312">
        <f>SUM(D3949:O3949)</f>
        <v>0</v>
      </c>
      <c r="Q3949" s="294"/>
      <c r="R3949" s="488"/>
      <c r="S3949" s="488"/>
    </row>
    <row r="3950" spans="2:24" ht="18.75" customHeight="1">
      <c r="B3950" s="292"/>
      <c r="C3950" s="313" t="s">
        <v>196</v>
      </c>
      <c r="D3950" s="155"/>
      <c r="E3950" s="155"/>
      <c r="F3950" s="155"/>
      <c r="G3950" s="155"/>
      <c r="H3950" s="155"/>
      <c r="I3950" s="155"/>
      <c r="J3950" s="155"/>
      <c r="K3950" s="155"/>
      <c r="L3950" s="155"/>
      <c r="M3950" s="155"/>
      <c r="N3950" s="155"/>
      <c r="O3950" s="156"/>
      <c r="P3950" s="312">
        <f t="shared" ref="P3950:P3959" si="492">SUM(D3950:O3950)</f>
        <v>0</v>
      </c>
      <c r="Q3950" s="294"/>
      <c r="R3950" s="488"/>
      <c r="S3950" s="488"/>
    </row>
    <row r="3951" spans="2:24" ht="18.75" customHeight="1">
      <c r="B3951" s="292"/>
      <c r="C3951" s="314" t="s">
        <v>223</v>
      </c>
      <c r="D3951" s="310"/>
      <c r="E3951" s="310"/>
      <c r="F3951" s="310"/>
      <c r="G3951" s="310"/>
      <c r="H3951" s="310"/>
      <c r="I3951" s="310"/>
      <c r="J3951" s="310"/>
      <c r="K3951" s="310"/>
      <c r="L3951" s="310"/>
      <c r="M3951" s="310"/>
      <c r="N3951" s="310"/>
      <c r="O3951" s="311"/>
      <c r="P3951" s="312">
        <f t="shared" si="492"/>
        <v>0</v>
      </c>
      <c r="Q3951" s="294"/>
      <c r="R3951" s="488"/>
      <c r="S3951" s="488"/>
    </row>
    <row r="3952" spans="2:24" ht="18.75" customHeight="1">
      <c r="B3952" s="292"/>
      <c r="C3952" s="313" t="s">
        <v>206</v>
      </c>
      <c r="D3952" s="315"/>
      <c r="E3952" s="315"/>
      <c r="F3952" s="315"/>
      <c r="G3952" s="315"/>
      <c r="H3952" s="315"/>
      <c r="I3952" s="315"/>
      <c r="J3952" s="315"/>
      <c r="K3952" s="315"/>
      <c r="L3952" s="315"/>
      <c r="M3952" s="315"/>
      <c r="N3952" s="315"/>
      <c r="O3952" s="316"/>
      <c r="P3952" s="312">
        <f t="shared" si="492"/>
        <v>0</v>
      </c>
      <c r="Q3952" s="294"/>
      <c r="R3952" s="488"/>
      <c r="S3952" s="488"/>
    </row>
    <row r="3953" spans="2:20" ht="18.75" customHeight="1">
      <c r="B3953" s="292"/>
      <c r="C3953" s="313" t="s">
        <v>207</v>
      </c>
      <c r="D3953" s="315"/>
      <c r="E3953" s="315"/>
      <c r="F3953" s="315"/>
      <c r="G3953" s="315"/>
      <c r="H3953" s="315"/>
      <c r="I3953" s="315"/>
      <c r="J3953" s="315"/>
      <c r="K3953" s="315"/>
      <c r="L3953" s="315"/>
      <c r="M3953" s="315"/>
      <c r="N3953" s="315"/>
      <c r="O3953" s="316"/>
      <c r="P3953" s="312">
        <f t="shared" si="492"/>
        <v>0</v>
      </c>
      <c r="Q3953" s="294"/>
      <c r="R3953" s="488"/>
      <c r="S3953" s="488"/>
    </row>
    <row r="3954" spans="2:20" ht="18.75" customHeight="1">
      <c r="B3954" s="292"/>
      <c r="C3954" s="313" t="s">
        <v>209</v>
      </c>
      <c r="D3954" s="315"/>
      <c r="E3954" s="315"/>
      <c r="F3954" s="315"/>
      <c r="G3954" s="315"/>
      <c r="H3954" s="315"/>
      <c r="I3954" s="315"/>
      <c r="J3954" s="315"/>
      <c r="K3954" s="315"/>
      <c r="L3954" s="315"/>
      <c r="M3954" s="315"/>
      <c r="N3954" s="315"/>
      <c r="O3954" s="316"/>
      <c r="P3954" s="312">
        <f t="shared" si="492"/>
        <v>0</v>
      </c>
      <c r="Q3954" s="294"/>
      <c r="R3954" s="488"/>
      <c r="S3954" s="488"/>
    </row>
    <row r="3955" spans="2:20" ht="18.75" customHeight="1">
      <c r="B3955" s="292"/>
      <c r="C3955" s="313" t="s">
        <v>210</v>
      </c>
      <c r="D3955" s="315"/>
      <c r="E3955" s="315"/>
      <c r="F3955" s="315"/>
      <c r="G3955" s="315"/>
      <c r="H3955" s="315"/>
      <c r="I3955" s="315"/>
      <c r="J3955" s="315"/>
      <c r="K3955" s="315"/>
      <c r="L3955" s="315"/>
      <c r="M3955" s="315"/>
      <c r="N3955" s="315"/>
      <c r="O3955" s="316"/>
      <c r="P3955" s="312">
        <f t="shared" si="492"/>
        <v>0</v>
      </c>
      <c r="Q3955" s="294"/>
      <c r="R3955" s="488"/>
      <c r="S3955" s="488"/>
    </row>
    <row r="3956" spans="2:20" ht="18.75" customHeight="1">
      <c r="B3956" s="292"/>
      <c r="C3956" s="313" t="s">
        <v>211</v>
      </c>
      <c r="D3956" s="315"/>
      <c r="E3956" s="315"/>
      <c r="F3956" s="315"/>
      <c r="G3956" s="315"/>
      <c r="H3956" s="315"/>
      <c r="I3956" s="315"/>
      <c r="J3956" s="315"/>
      <c r="K3956" s="315"/>
      <c r="L3956" s="315"/>
      <c r="M3956" s="315"/>
      <c r="N3956" s="315"/>
      <c r="O3956" s="316"/>
      <c r="P3956" s="312">
        <f t="shared" si="492"/>
        <v>0</v>
      </c>
      <c r="Q3956" s="294"/>
      <c r="R3956" s="488"/>
      <c r="S3956" s="488"/>
    </row>
    <row r="3957" spans="2:20" ht="18.75" customHeight="1">
      <c r="B3957" s="292"/>
      <c r="C3957" s="313" t="s">
        <v>212</v>
      </c>
      <c r="D3957" s="315"/>
      <c r="E3957" s="315"/>
      <c r="F3957" s="315"/>
      <c r="G3957" s="315"/>
      <c r="H3957" s="315"/>
      <c r="I3957" s="315"/>
      <c r="J3957" s="315"/>
      <c r="K3957" s="315"/>
      <c r="L3957" s="315"/>
      <c r="M3957" s="315"/>
      <c r="N3957" s="315"/>
      <c r="O3957" s="316"/>
      <c r="P3957" s="312">
        <f t="shared" si="492"/>
        <v>0</v>
      </c>
      <c r="Q3957" s="294"/>
      <c r="R3957" s="488"/>
      <c r="S3957" s="488"/>
    </row>
    <row r="3958" spans="2:20" ht="18.75" customHeight="1">
      <c r="B3958" s="292"/>
      <c r="C3958" s="317" t="s">
        <v>224</v>
      </c>
      <c r="D3958" s="318"/>
      <c r="E3958" s="318"/>
      <c r="F3958" s="318"/>
      <c r="G3958" s="318"/>
      <c r="H3958" s="318"/>
      <c r="I3958" s="318"/>
      <c r="J3958" s="318"/>
      <c r="K3958" s="318"/>
      <c r="L3958" s="318"/>
      <c r="M3958" s="318"/>
      <c r="N3958" s="318"/>
      <c r="O3958" s="319"/>
      <c r="P3958" s="320">
        <f t="shared" si="492"/>
        <v>0</v>
      </c>
      <c r="Q3958" s="294"/>
      <c r="R3958" s="489"/>
      <c r="S3958" s="489"/>
    </row>
    <row r="3959" spans="2:20" ht="18.75" customHeight="1">
      <c r="B3959" s="292"/>
      <c r="C3959" s="321" t="s">
        <v>216</v>
      </c>
      <c r="D3959" s="322">
        <f>SUBTOTAL(9,D3949:D3958)</f>
        <v>0</v>
      </c>
      <c r="E3959" s="322">
        <f t="shared" ref="E3959:O3959" si="493">SUBTOTAL(9,E3949:E3958)</f>
        <v>0</v>
      </c>
      <c r="F3959" s="322">
        <f t="shared" si="493"/>
        <v>0</v>
      </c>
      <c r="G3959" s="322">
        <f t="shared" si="493"/>
        <v>0</v>
      </c>
      <c r="H3959" s="322">
        <f t="shared" si="493"/>
        <v>0</v>
      </c>
      <c r="I3959" s="322">
        <f t="shared" si="493"/>
        <v>0</v>
      </c>
      <c r="J3959" s="322">
        <f t="shared" si="493"/>
        <v>0</v>
      </c>
      <c r="K3959" s="322">
        <f t="shared" si="493"/>
        <v>0</v>
      </c>
      <c r="L3959" s="322">
        <f t="shared" si="493"/>
        <v>0</v>
      </c>
      <c r="M3959" s="322">
        <f t="shared" si="493"/>
        <v>0</v>
      </c>
      <c r="N3959" s="322">
        <f t="shared" si="493"/>
        <v>0</v>
      </c>
      <c r="O3959" s="323">
        <f t="shared" si="493"/>
        <v>0</v>
      </c>
      <c r="P3959" s="324">
        <f t="shared" si="492"/>
        <v>0</v>
      </c>
      <c r="Q3959" s="294"/>
      <c r="R3959" s="490"/>
      <c r="S3959" s="490"/>
    </row>
    <row r="3960" spans="2:20" ht="6" customHeight="1">
      <c r="B3960" s="292"/>
      <c r="C3960" s="294"/>
      <c r="D3960" s="294"/>
      <c r="E3960" s="294"/>
      <c r="F3960" s="294"/>
      <c r="G3960" s="294"/>
      <c r="H3960" s="294"/>
      <c r="I3960" s="294"/>
      <c r="J3960" s="294"/>
      <c r="K3960" s="294"/>
      <c r="L3960" s="294"/>
      <c r="M3960" s="294"/>
      <c r="N3960" s="294"/>
      <c r="O3960" s="294"/>
      <c r="P3960" s="294"/>
      <c r="Q3960" s="294"/>
      <c r="R3960" s="325"/>
      <c r="S3960" s="325"/>
    </row>
    <row r="3961" spans="2:20" ht="18.75" customHeight="1">
      <c r="B3961" s="326"/>
      <c r="C3961" s="313" t="s">
        <v>217</v>
      </c>
      <c r="D3961" s="327"/>
      <c r="E3961" s="327"/>
      <c r="F3961" s="327"/>
      <c r="G3961" s="327"/>
      <c r="H3961" s="327"/>
      <c r="I3961" s="327"/>
      <c r="J3961" s="327"/>
      <c r="K3961" s="327"/>
      <c r="L3961" s="327"/>
      <c r="M3961" s="327"/>
      <c r="N3961" s="327"/>
      <c r="O3961" s="328"/>
      <c r="P3961" s="329">
        <f t="shared" ref="P3961:P3962" si="494">SUM(D3961:O3961)</f>
        <v>0</v>
      </c>
      <c r="Q3961" s="294"/>
      <c r="R3961" s="488"/>
      <c r="S3961" s="488"/>
    </row>
    <row r="3962" spans="2:20" ht="18.75" customHeight="1">
      <c r="B3962" s="326"/>
      <c r="C3962" s="313" t="s">
        <v>218</v>
      </c>
      <c r="D3962" s="327"/>
      <c r="E3962" s="327"/>
      <c r="F3962" s="327"/>
      <c r="G3962" s="327"/>
      <c r="H3962" s="327"/>
      <c r="I3962" s="327"/>
      <c r="J3962" s="327"/>
      <c r="K3962" s="327"/>
      <c r="L3962" s="327"/>
      <c r="M3962" s="327"/>
      <c r="N3962" s="330"/>
      <c r="O3962" s="331"/>
      <c r="P3962" s="332">
        <f t="shared" si="494"/>
        <v>0</v>
      </c>
      <c r="Q3962" s="294"/>
      <c r="R3962" s="489"/>
      <c r="S3962" s="489"/>
    </row>
    <row r="3963" spans="2:20" s="308" customFormat="1" ht="18.75" customHeight="1">
      <c r="B3963" s="301"/>
      <c r="C3963" s="333"/>
      <c r="D3963" s="334"/>
      <c r="E3963" s="334"/>
      <c r="F3963" s="334"/>
      <c r="G3963" s="334"/>
      <c r="H3963" s="334"/>
      <c r="I3963" s="334"/>
      <c r="J3963" s="334"/>
      <c r="K3963" s="334"/>
      <c r="L3963" s="334"/>
      <c r="M3963" s="334"/>
      <c r="N3963" s="491" t="s">
        <v>219</v>
      </c>
      <c r="O3963" s="491"/>
      <c r="P3963" s="335">
        <f>ROUND(IF(P3961*P3962=0,0,P3959/P3961*P3962),2)</f>
        <v>0</v>
      </c>
      <c r="Q3963" s="306"/>
      <c r="R3963" s="492"/>
      <c r="S3963" s="492"/>
      <c r="T3963" s="307"/>
    </row>
    <row r="3964" spans="2:20" ht="30" customHeight="1">
      <c r="C3964" s="294"/>
      <c r="D3964" s="294"/>
      <c r="E3964" s="294"/>
      <c r="F3964" s="294"/>
      <c r="G3964" s="294"/>
      <c r="H3964" s="294"/>
      <c r="I3964" s="294"/>
      <c r="J3964" s="294"/>
      <c r="K3964" s="294"/>
      <c r="L3964" s="294"/>
      <c r="M3964" s="294"/>
      <c r="N3964" s="294"/>
      <c r="O3964" s="294"/>
      <c r="P3964" s="294"/>
      <c r="Q3964" s="294"/>
      <c r="R3964" s="294"/>
      <c r="S3964" s="294"/>
    </row>
    <row r="3965" spans="2:20" ht="18.75" customHeight="1">
      <c r="B3965" s="292"/>
      <c r="C3965" s="293" t="s">
        <v>183</v>
      </c>
      <c r="D3965" s="495"/>
      <c r="E3965" s="495"/>
      <c r="F3965" s="495"/>
      <c r="G3965" s="495"/>
      <c r="H3965" s="495"/>
      <c r="I3965" s="495"/>
      <c r="J3965" s="294"/>
      <c r="K3965" s="294"/>
      <c r="L3965" s="295"/>
      <c r="M3965" s="294"/>
      <c r="N3965" s="294"/>
      <c r="O3965" s="294"/>
      <c r="P3965" s="296"/>
      <c r="Q3965" s="294"/>
      <c r="R3965" s="296"/>
      <c r="S3965" s="296"/>
    </row>
    <row r="3966" spans="2:20" ht="18.75" customHeight="1">
      <c r="B3966" s="292"/>
      <c r="C3966" s="297" t="s">
        <v>184</v>
      </c>
      <c r="D3966" s="488"/>
      <c r="E3966" s="488"/>
      <c r="F3966" s="488"/>
      <c r="G3966" s="488"/>
      <c r="H3966" s="488"/>
      <c r="I3966" s="488"/>
      <c r="J3966" s="294"/>
      <c r="K3966" s="291"/>
      <c r="L3966" s="291"/>
      <c r="M3966" s="291"/>
      <c r="N3966" s="291"/>
      <c r="O3966" s="291"/>
      <c r="P3966" s="291"/>
      <c r="Q3966" s="294"/>
      <c r="R3966" s="496" t="s">
        <v>185</v>
      </c>
      <c r="S3966" s="496"/>
    </row>
    <row r="3967" spans="2:20" ht="18.75" customHeight="1">
      <c r="B3967" s="292"/>
      <c r="C3967" s="297" t="s">
        <v>8</v>
      </c>
      <c r="D3967" s="488"/>
      <c r="E3967" s="488"/>
      <c r="F3967" s="488"/>
      <c r="G3967" s="488"/>
      <c r="H3967" s="488"/>
      <c r="I3967" s="488"/>
      <c r="J3967" s="294"/>
      <c r="K3967" s="291"/>
      <c r="L3967" s="291"/>
      <c r="M3967" s="291"/>
      <c r="N3967" s="291"/>
      <c r="O3967" s="291"/>
      <c r="P3967" s="291"/>
      <c r="Q3967" s="294"/>
      <c r="R3967" s="298" t="s">
        <v>189</v>
      </c>
      <c r="S3967" s="299"/>
    </row>
    <row r="3968" spans="2:20" ht="18.75" customHeight="1">
      <c r="B3968" s="292"/>
      <c r="C3968" s="300" t="s">
        <v>172</v>
      </c>
      <c r="D3968" s="488"/>
      <c r="E3968" s="488"/>
      <c r="F3968" s="488"/>
      <c r="G3968" s="488"/>
      <c r="H3968" s="488"/>
      <c r="I3968" s="488"/>
      <c r="J3968" s="294"/>
      <c r="K3968" s="291"/>
      <c r="L3968" s="291"/>
      <c r="M3968" s="291"/>
      <c r="N3968" s="291"/>
      <c r="O3968" s="291"/>
      <c r="P3968" s="291"/>
      <c r="Q3968" s="294"/>
      <c r="R3968" s="298" t="s">
        <v>191</v>
      </c>
      <c r="S3968" s="299"/>
    </row>
    <row r="3969" spans="2:24" ht="18.75" customHeight="1">
      <c r="B3969" s="292"/>
      <c r="C3969" s="300" t="s">
        <v>193</v>
      </c>
      <c r="D3969" s="493"/>
      <c r="E3969" s="493"/>
      <c r="F3969" s="493"/>
      <c r="G3969" s="493"/>
      <c r="H3969" s="493"/>
      <c r="I3969" s="493"/>
      <c r="J3969" s="294"/>
      <c r="K3969" s="294"/>
      <c r="L3969" s="295"/>
      <c r="M3969" s="294"/>
      <c r="N3969" s="294"/>
      <c r="O3969" s="294"/>
      <c r="P3969" s="296"/>
      <c r="Q3969" s="294"/>
      <c r="R3969" s="298" t="s">
        <v>221</v>
      </c>
      <c r="S3969" s="299"/>
    </row>
    <row r="3970" spans="2:24" ht="12" customHeight="1">
      <c r="B3970" s="292"/>
      <c r="C3970" s="294"/>
      <c r="D3970" s="294"/>
      <c r="E3970" s="294"/>
      <c r="F3970" s="294"/>
      <c r="G3970" s="294"/>
      <c r="H3970" s="294"/>
      <c r="I3970" s="294"/>
      <c r="J3970" s="294"/>
      <c r="K3970" s="294"/>
      <c r="L3970" s="294"/>
      <c r="M3970" s="294"/>
      <c r="N3970" s="294"/>
      <c r="O3970" s="294"/>
      <c r="P3970" s="294"/>
      <c r="Q3970" s="294"/>
      <c r="R3970" s="294"/>
      <c r="S3970" s="294"/>
    </row>
    <row r="3971" spans="2:24" s="308" customFormat="1" ht="18.75" customHeight="1">
      <c r="B3971" s="301"/>
      <c r="C3971" s="302" t="s">
        <v>187</v>
      </c>
      <c r="D3971" s="303"/>
      <c r="E3971" s="303"/>
      <c r="F3971" s="303"/>
      <c r="G3971" s="303"/>
      <c r="H3971" s="303"/>
      <c r="I3971" s="303"/>
      <c r="J3971" s="303"/>
      <c r="K3971" s="303"/>
      <c r="L3971" s="303"/>
      <c r="M3971" s="303"/>
      <c r="N3971" s="303"/>
      <c r="O3971" s="304"/>
      <c r="P3971" s="305" t="s">
        <v>188</v>
      </c>
      <c r="Q3971" s="306"/>
      <c r="R3971" s="494" t="s">
        <v>194</v>
      </c>
      <c r="S3971" s="494"/>
      <c r="T3971" s="307"/>
      <c r="V3971" s="288"/>
      <c r="W3971" s="288"/>
      <c r="X3971" s="288"/>
    </row>
    <row r="3972" spans="2:24" ht="6" customHeight="1">
      <c r="B3972" s="292"/>
      <c r="C3972" s="294"/>
      <c r="D3972" s="294"/>
      <c r="E3972" s="294"/>
      <c r="F3972" s="294"/>
      <c r="G3972" s="294"/>
      <c r="H3972" s="294"/>
      <c r="I3972" s="294"/>
      <c r="J3972" s="294"/>
      <c r="K3972" s="294"/>
      <c r="L3972" s="294"/>
      <c r="M3972" s="294"/>
      <c r="N3972" s="294"/>
      <c r="O3972" s="294"/>
      <c r="P3972" s="294"/>
      <c r="Q3972" s="294"/>
      <c r="R3972" s="294"/>
      <c r="S3972" s="294"/>
    </row>
    <row r="3973" spans="2:24" ht="18.75" customHeight="1">
      <c r="B3973" s="292"/>
      <c r="C3973" s="309" t="s">
        <v>222</v>
      </c>
      <c r="D3973" s="310"/>
      <c r="E3973" s="310"/>
      <c r="F3973" s="310"/>
      <c r="G3973" s="310"/>
      <c r="H3973" s="310"/>
      <c r="I3973" s="310"/>
      <c r="J3973" s="310"/>
      <c r="K3973" s="310"/>
      <c r="L3973" s="310"/>
      <c r="M3973" s="310"/>
      <c r="N3973" s="310"/>
      <c r="O3973" s="311"/>
      <c r="P3973" s="312">
        <f>SUM(D3973:O3973)</f>
        <v>0</v>
      </c>
      <c r="Q3973" s="294"/>
      <c r="R3973" s="488"/>
      <c r="S3973" s="488"/>
    </row>
    <row r="3974" spans="2:24" ht="18.75" customHeight="1">
      <c r="B3974" s="292"/>
      <c r="C3974" s="313" t="s">
        <v>196</v>
      </c>
      <c r="D3974" s="155"/>
      <c r="E3974" s="155"/>
      <c r="F3974" s="155"/>
      <c r="G3974" s="155"/>
      <c r="H3974" s="155"/>
      <c r="I3974" s="155"/>
      <c r="J3974" s="155"/>
      <c r="K3974" s="155"/>
      <c r="L3974" s="155"/>
      <c r="M3974" s="155"/>
      <c r="N3974" s="155"/>
      <c r="O3974" s="156"/>
      <c r="P3974" s="312">
        <f t="shared" ref="P3974:P3983" si="495">SUM(D3974:O3974)</f>
        <v>0</v>
      </c>
      <c r="Q3974" s="294"/>
      <c r="R3974" s="488"/>
      <c r="S3974" s="488"/>
    </row>
    <row r="3975" spans="2:24" ht="18.75" customHeight="1">
      <c r="B3975" s="292"/>
      <c r="C3975" s="314" t="s">
        <v>223</v>
      </c>
      <c r="D3975" s="310"/>
      <c r="E3975" s="310"/>
      <c r="F3975" s="310"/>
      <c r="G3975" s="310"/>
      <c r="H3975" s="310"/>
      <c r="I3975" s="310"/>
      <c r="J3975" s="310"/>
      <c r="K3975" s="310"/>
      <c r="L3975" s="310"/>
      <c r="M3975" s="310"/>
      <c r="N3975" s="310"/>
      <c r="O3975" s="311"/>
      <c r="P3975" s="312">
        <f t="shared" si="495"/>
        <v>0</v>
      </c>
      <c r="Q3975" s="294"/>
      <c r="R3975" s="488"/>
      <c r="S3975" s="488"/>
    </row>
    <row r="3976" spans="2:24" ht="18.75" customHeight="1">
      <c r="B3976" s="292"/>
      <c r="C3976" s="313" t="s">
        <v>206</v>
      </c>
      <c r="D3976" s="315"/>
      <c r="E3976" s="315"/>
      <c r="F3976" s="315"/>
      <c r="G3976" s="315"/>
      <c r="H3976" s="315"/>
      <c r="I3976" s="315"/>
      <c r="J3976" s="315"/>
      <c r="K3976" s="315"/>
      <c r="L3976" s="315"/>
      <c r="M3976" s="315"/>
      <c r="N3976" s="315"/>
      <c r="O3976" s="316"/>
      <c r="P3976" s="312">
        <f t="shared" si="495"/>
        <v>0</v>
      </c>
      <c r="Q3976" s="294"/>
      <c r="R3976" s="488"/>
      <c r="S3976" s="488"/>
    </row>
    <row r="3977" spans="2:24" ht="18.75" customHeight="1">
      <c r="B3977" s="292"/>
      <c r="C3977" s="313" t="s">
        <v>207</v>
      </c>
      <c r="D3977" s="315"/>
      <c r="E3977" s="315"/>
      <c r="F3977" s="315"/>
      <c r="G3977" s="315"/>
      <c r="H3977" s="315"/>
      <c r="I3977" s="315"/>
      <c r="J3977" s="315"/>
      <c r="K3977" s="315"/>
      <c r="L3977" s="315"/>
      <c r="M3977" s="315"/>
      <c r="N3977" s="315"/>
      <c r="O3977" s="316"/>
      <c r="P3977" s="312">
        <f t="shared" si="495"/>
        <v>0</v>
      </c>
      <c r="Q3977" s="294"/>
      <c r="R3977" s="488"/>
      <c r="S3977" s="488"/>
    </row>
    <row r="3978" spans="2:24" ht="18.75" customHeight="1">
      <c r="B3978" s="292"/>
      <c r="C3978" s="313" t="s">
        <v>209</v>
      </c>
      <c r="D3978" s="315"/>
      <c r="E3978" s="315"/>
      <c r="F3978" s="315"/>
      <c r="G3978" s="315"/>
      <c r="H3978" s="315"/>
      <c r="I3978" s="315"/>
      <c r="J3978" s="315"/>
      <c r="K3978" s="315"/>
      <c r="L3978" s="315"/>
      <c r="M3978" s="315"/>
      <c r="N3978" s="315"/>
      <c r="O3978" s="316"/>
      <c r="P3978" s="312">
        <f t="shared" si="495"/>
        <v>0</v>
      </c>
      <c r="Q3978" s="294"/>
      <c r="R3978" s="488"/>
      <c r="S3978" s="488"/>
    </row>
    <row r="3979" spans="2:24" ht="18.75" customHeight="1">
      <c r="B3979" s="292"/>
      <c r="C3979" s="313" t="s">
        <v>210</v>
      </c>
      <c r="D3979" s="315"/>
      <c r="E3979" s="315"/>
      <c r="F3979" s="315"/>
      <c r="G3979" s="315"/>
      <c r="H3979" s="315"/>
      <c r="I3979" s="315"/>
      <c r="J3979" s="315"/>
      <c r="K3979" s="315"/>
      <c r="L3979" s="315"/>
      <c r="M3979" s="315"/>
      <c r="N3979" s="315"/>
      <c r="O3979" s="316"/>
      <c r="P3979" s="312">
        <f t="shared" si="495"/>
        <v>0</v>
      </c>
      <c r="Q3979" s="294"/>
      <c r="R3979" s="488"/>
      <c r="S3979" s="488"/>
    </row>
    <row r="3980" spans="2:24" ht="18.75" customHeight="1">
      <c r="B3980" s="292"/>
      <c r="C3980" s="313" t="s">
        <v>211</v>
      </c>
      <c r="D3980" s="315"/>
      <c r="E3980" s="315"/>
      <c r="F3980" s="315"/>
      <c r="G3980" s="315"/>
      <c r="H3980" s="315"/>
      <c r="I3980" s="315"/>
      <c r="J3980" s="315"/>
      <c r="K3980" s="315"/>
      <c r="L3980" s="315"/>
      <c r="M3980" s="315"/>
      <c r="N3980" s="315"/>
      <c r="O3980" s="316"/>
      <c r="P3980" s="312">
        <f t="shared" si="495"/>
        <v>0</v>
      </c>
      <c r="Q3980" s="294"/>
      <c r="R3980" s="488"/>
      <c r="S3980" s="488"/>
    </row>
    <row r="3981" spans="2:24" ht="18.75" customHeight="1">
      <c r="B3981" s="292"/>
      <c r="C3981" s="313" t="s">
        <v>212</v>
      </c>
      <c r="D3981" s="315"/>
      <c r="E3981" s="315"/>
      <c r="F3981" s="315"/>
      <c r="G3981" s="315"/>
      <c r="H3981" s="315"/>
      <c r="I3981" s="315"/>
      <c r="J3981" s="315"/>
      <c r="K3981" s="315"/>
      <c r="L3981" s="315"/>
      <c r="M3981" s="315"/>
      <c r="N3981" s="315"/>
      <c r="O3981" s="316"/>
      <c r="P3981" s="312">
        <f t="shared" si="495"/>
        <v>0</v>
      </c>
      <c r="Q3981" s="294"/>
      <c r="R3981" s="488"/>
      <c r="S3981" s="488"/>
    </row>
    <row r="3982" spans="2:24" ht="18.75" customHeight="1">
      <c r="B3982" s="292"/>
      <c r="C3982" s="317" t="s">
        <v>224</v>
      </c>
      <c r="D3982" s="318"/>
      <c r="E3982" s="318"/>
      <c r="F3982" s="318"/>
      <c r="G3982" s="318"/>
      <c r="H3982" s="318"/>
      <c r="I3982" s="318"/>
      <c r="J3982" s="318"/>
      <c r="K3982" s="318"/>
      <c r="L3982" s="318"/>
      <c r="M3982" s="318"/>
      <c r="N3982" s="318"/>
      <c r="O3982" s="319"/>
      <c r="P3982" s="320">
        <f t="shared" si="495"/>
        <v>0</v>
      </c>
      <c r="Q3982" s="294"/>
      <c r="R3982" s="489"/>
      <c r="S3982" s="489"/>
    </row>
    <row r="3983" spans="2:24" ht="18.75" customHeight="1">
      <c r="B3983" s="292"/>
      <c r="C3983" s="321" t="s">
        <v>216</v>
      </c>
      <c r="D3983" s="322">
        <f>SUBTOTAL(9,D3973:D3982)</f>
        <v>0</v>
      </c>
      <c r="E3983" s="322">
        <f t="shared" ref="E3983:O3983" si="496">SUBTOTAL(9,E3973:E3982)</f>
        <v>0</v>
      </c>
      <c r="F3983" s="322">
        <f t="shared" si="496"/>
        <v>0</v>
      </c>
      <c r="G3983" s="322">
        <f t="shared" si="496"/>
        <v>0</v>
      </c>
      <c r="H3983" s="322">
        <f t="shared" si="496"/>
        <v>0</v>
      </c>
      <c r="I3983" s="322">
        <f t="shared" si="496"/>
        <v>0</v>
      </c>
      <c r="J3983" s="322">
        <f t="shared" si="496"/>
        <v>0</v>
      </c>
      <c r="K3983" s="322">
        <f t="shared" si="496"/>
        <v>0</v>
      </c>
      <c r="L3983" s="322">
        <f t="shared" si="496"/>
        <v>0</v>
      </c>
      <c r="M3983" s="322">
        <f t="shared" si="496"/>
        <v>0</v>
      </c>
      <c r="N3983" s="322">
        <f t="shared" si="496"/>
        <v>0</v>
      </c>
      <c r="O3983" s="323">
        <f t="shared" si="496"/>
        <v>0</v>
      </c>
      <c r="P3983" s="324">
        <f t="shared" si="495"/>
        <v>0</v>
      </c>
      <c r="Q3983" s="294"/>
      <c r="R3983" s="490"/>
      <c r="S3983" s="490"/>
    </row>
    <row r="3984" spans="2:24" ht="6" customHeight="1">
      <c r="B3984" s="292"/>
      <c r="C3984" s="294"/>
      <c r="D3984" s="294"/>
      <c r="E3984" s="294"/>
      <c r="F3984" s="294"/>
      <c r="G3984" s="294"/>
      <c r="H3984" s="294"/>
      <c r="I3984" s="294"/>
      <c r="J3984" s="294"/>
      <c r="K3984" s="294"/>
      <c r="L3984" s="294"/>
      <c r="M3984" s="294"/>
      <c r="N3984" s="294"/>
      <c r="O3984" s="294"/>
      <c r="P3984" s="294"/>
      <c r="Q3984" s="294"/>
      <c r="R3984" s="325"/>
      <c r="S3984" s="325"/>
    </row>
    <row r="3985" spans="2:24" ht="18.75" customHeight="1">
      <c r="B3985" s="326"/>
      <c r="C3985" s="313" t="s">
        <v>217</v>
      </c>
      <c r="D3985" s="327"/>
      <c r="E3985" s="327"/>
      <c r="F3985" s="327"/>
      <c r="G3985" s="327"/>
      <c r="H3985" s="327"/>
      <c r="I3985" s="327"/>
      <c r="J3985" s="327"/>
      <c r="K3985" s="327"/>
      <c r="L3985" s="327"/>
      <c r="M3985" s="327"/>
      <c r="N3985" s="327"/>
      <c r="O3985" s="328"/>
      <c r="P3985" s="329">
        <f t="shared" ref="P3985:P3986" si="497">SUM(D3985:O3985)</f>
        <v>0</v>
      </c>
      <c r="Q3985" s="294"/>
      <c r="R3985" s="488"/>
      <c r="S3985" s="488"/>
    </row>
    <row r="3986" spans="2:24" ht="18.75" customHeight="1">
      <c r="B3986" s="326"/>
      <c r="C3986" s="313" t="s">
        <v>218</v>
      </c>
      <c r="D3986" s="327"/>
      <c r="E3986" s="327"/>
      <c r="F3986" s="327"/>
      <c r="G3986" s="327"/>
      <c r="H3986" s="327"/>
      <c r="I3986" s="327"/>
      <c r="J3986" s="327"/>
      <c r="K3986" s="327"/>
      <c r="L3986" s="327"/>
      <c r="M3986" s="327"/>
      <c r="N3986" s="330"/>
      <c r="O3986" s="331"/>
      <c r="P3986" s="332">
        <f t="shared" si="497"/>
        <v>0</v>
      </c>
      <c r="Q3986" s="294"/>
      <c r="R3986" s="489"/>
      <c r="S3986" s="489"/>
    </row>
    <row r="3987" spans="2:24" s="308" customFormat="1" ht="18.75" customHeight="1">
      <c r="B3987" s="301"/>
      <c r="C3987" s="333"/>
      <c r="D3987" s="334"/>
      <c r="E3987" s="334"/>
      <c r="F3987" s="334"/>
      <c r="G3987" s="334"/>
      <c r="H3987" s="334"/>
      <c r="I3987" s="334"/>
      <c r="J3987" s="334"/>
      <c r="K3987" s="334"/>
      <c r="L3987" s="334"/>
      <c r="M3987" s="334"/>
      <c r="N3987" s="491" t="s">
        <v>219</v>
      </c>
      <c r="O3987" s="491"/>
      <c r="P3987" s="335">
        <f>ROUND(IF(P3985*P3986=0,0,P3983/P3985*P3986),2)</f>
        <v>0</v>
      </c>
      <c r="Q3987" s="306"/>
      <c r="R3987" s="492"/>
      <c r="S3987" s="492"/>
      <c r="T3987" s="307"/>
    </row>
    <row r="3988" spans="2:24" ht="30" customHeight="1">
      <c r="C3988" s="294"/>
      <c r="D3988" s="294"/>
      <c r="E3988" s="294"/>
      <c r="F3988" s="294"/>
      <c r="G3988" s="294"/>
      <c r="H3988" s="294"/>
      <c r="I3988" s="294"/>
      <c r="J3988" s="294"/>
      <c r="K3988" s="294"/>
      <c r="L3988" s="294"/>
      <c r="M3988" s="294"/>
      <c r="N3988" s="294"/>
      <c r="O3988" s="294"/>
      <c r="P3988" s="294"/>
      <c r="Q3988" s="294"/>
      <c r="R3988" s="294"/>
      <c r="S3988" s="294"/>
    </row>
    <row r="3989" spans="2:24" ht="18.75" customHeight="1">
      <c r="B3989" s="292"/>
      <c r="C3989" s="293" t="s">
        <v>183</v>
      </c>
      <c r="D3989" s="495"/>
      <c r="E3989" s="495"/>
      <c r="F3989" s="495"/>
      <c r="G3989" s="495"/>
      <c r="H3989" s="495"/>
      <c r="I3989" s="495"/>
      <c r="J3989" s="294"/>
      <c r="K3989" s="294"/>
      <c r="L3989" s="295"/>
      <c r="M3989" s="294"/>
      <c r="N3989" s="294"/>
      <c r="O3989" s="294"/>
      <c r="P3989" s="296"/>
      <c r="Q3989" s="294"/>
      <c r="R3989" s="296"/>
      <c r="S3989" s="296"/>
    </row>
    <row r="3990" spans="2:24" ht="18.75" customHeight="1">
      <c r="B3990" s="292"/>
      <c r="C3990" s="297" t="s">
        <v>184</v>
      </c>
      <c r="D3990" s="488"/>
      <c r="E3990" s="488"/>
      <c r="F3990" s="488"/>
      <c r="G3990" s="488"/>
      <c r="H3990" s="488"/>
      <c r="I3990" s="488"/>
      <c r="J3990" s="294"/>
      <c r="K3990" s="291"/>
      <c r="L3990" s="291"/>
      <c r="M3990" s="291"/>
      <c r="N3990" s="291"/>
      <c r="O3990" s="291"/>
      <c r="P3990" s="291"/>
      <c r="Q3990" s="294"/>
      <c r="R3990" s="496" t="s">
        <v>185</v>
      </c>
      <c r="S3990" s="496"/>
    </row>
    <row r="3991" spans="2:24" ht="18.75" customHeight="1">
      <c r="B3991" s="292"/>
      <c r="C3991" s="297" t="s">
        <v>8</v>
      </c>
      <c r="D3991" s="488"/>
      <c r="E3991" s="488"/>
      <c r="F3991" s="488"/>
      <c r="G3991" s="488"/>
      <c r="H3991" s="488"/>
      <c r="I3991" s="488"/>
      <c r="J3991" s="294"/>
      <c r="K3991" s="291"/>
      <c r="L3991" s="291"/>
      <c r="M3991" s="291"/>
      <c r="N3991" s="291"/>
      <c r="O3991" s="291"/>
      <c r="P3991" s="291"/>
      <c r="Q3991" s="294"/>
      <c r="R3991" s="298" t="s">
        <v>189</v>
      </c>
      <c r="S3991" s="299"/>
    </row>
    <row r="3992" spans="2:24" ht="18.75" customHeight="1">
      <c r="B3992" s="292"/>
      <c r="C3992" s="300" t="s">
        <v>172</v>
      </c>
      <c r="D3992" s="488"/>
      <c r="E3992" s="488"/>
      <c r="F3992" s="488"/>
      <c r="G3992" s="488"/>
      <c r="H3992" s="488"/>
      <c r="I3992" s="488"/>
      <c r="J3992" s="294"/>
      <c r="K3992" s="291"/>
      <c r="L3992" s="291"/>
      <c r="M3992" s="291"/>
      <c r="N3992" s="291"/>
      <c r="O3992" s="291"/>
      <c r="P3992" s="291"/>
      <c r="Q3992" s="294"/>
      <c r="R3992" s="298" t="s">
        <v>191</v>
      </c>
      <c r="S3992" s="299"/>
    </row>
    <row r="3993" spans="2:24" ht="18.75" customHeight="1">
      <c r="B3993" s="292"/>
      <c r="C3993" s="300" t="s">
        <v>193</v>
      </c>
      <c r="D3993" s="493"/>
      <c r="E3993" s="493"/>
      <c r="F3993" s="493"/>
      <c r="G3993" s="493"/>
      <c r="H3993" s="493"/>
      <c r="I3993" s="493"/>
      <c r="J3993" s="294"/>
      <c r="K3993" s="294"/>
      <c r="L3993" s="295"/>
      <c r="M3993" s="294"/>
      <c r="N3993" s="294"/>
      <c r="O3993" s="294"/>
      <c r="P3993" s="296"/>
      <c r="Q3993" s="294"/>
      <c r="R3993" s="298" t="s">
        <v>221</v>
      </c>
      <c r="S3993" s="299"/>
    </row>
    <row r="3994" spans="2:24" ht="12" customHeight="1">
      <c r="B3994" s="292"/>
      <c r="C3994" s="294"/>
      <c r="D3994" s="294"/>
      <c r="E3994" s="294"/>
      <c r="F3994" s="294"/>
      <c r="G3994" s="294"/>
      <c r="H3994" s="294"/>
      <c r="I3994" s="294"/>
      <c r="J3994" s="294"/>
      <c r="K3994" s="294"/>
      <c r="L3994" s="294"/>
      <c r="M3994" s="294"/>
      <c r="N3994" s="294"/>
      <c r="O3994" s="294"/>
      <c r="P3994" s="294"/>
      <c r="Q3994" s="294"/>
      <c r="R3994" s="294"/>
      <c r="S3994" s="294"/>
    </row>
    <row r="3995" spans="2:24" s="308" customFormat="1" ht="18.75" customHeight="1">
      <c r="B3995" s="301"/>
      <c r="C3995" s="302" t="s">
        <v>187</v>
      </c>
      <c r="D3995" s="303"/>
      <c r="E3995" s="303"/>
      <c r="F3995" s="303"/>
      <c r="G3995" s="303"/>
      <c r="H3995" s="303"/>
      <c r="I3995" s="303"/>
      <c r="J3995" s="303"/>
      <c r="K3995" s="303"/>
      <c r="L3995" s="303"/>
      <c r="M3995" s="303"/>
      <c r="N3995" s="303"/>
      <c r="O3995" s="304"/>
      <c r="P3995" s="305" t="s">
        <v>188</v>
      </c>
      <c r="Q3995" s="306"/>
      <c r="R3995" s="494" t="s">
        <v>194</v>
      </c>
      <c r="S3995" s="494"/>
      <c r="T3995" s="307"/>
      <c r="V3995" s="288"/>
      <c r="W3995" s="288"/>
      <c r="X3995" s="288"/>
    </row>
    <row r="3996" spans="2:24" ht="6" customHeight="1">
      <c r="B3996" s="292"/>
      <c r="C3996" s="294"/>
      <c r="D3996" s="294"/>
      <c r="E3996" s="294"/>
      <c r="F3996" s="294"/>
      <c r="G3996" s="294"/>
      <c r="H3996" s="294"/>
      <c r="I3996" s="294"/>
      <c r="J3996" s="294"/>
      <c r="K3996" s="294"/>
      <c r="L3996" s="294"/>
      <c r="M3996" s="294"/>
      <c r="N3996" s="294"/>
      <c r="O3996" s="294"/>
      <c r="P3996" s="294"/>
      <c r="Q3996" s="294"/>
      <c r="R3996" s="294"/>
      <c r="S3996" s="294"/>
    </row>
    <row r="3997" spans="2:24" ht="18.75" customHeight="1">
      <c r="B3997" s="292"/>
      <c r="C3997" s="309" t="s">
        <v>222</v>
      </c>
      <c r="D3997" s="310"/>
      <c r="E3997" s="310"/>
      <c r="F3997" s="310"/>
      <c r="G3997" s="310"/>
      <c r="H3997" s="310"/>
      <c r="I3997" s="310"/>
      <c r="J3997" s="310"/>
      <c r="K3997" s="310"/>
      <c r="L3997" s="310"/>
      <c r="M3997" s="310"/>
      <c r="N3997" s="310"/>
      <c r="O3997" s="311"/>
      <c r="P3997" s="312">
        <f>SUM(D3997:O3997)</f>
        <v>0</v>
      </c>
      <c r="Q3997" s="294"/>
      <c r="R3997" s="488"/>
      <c r="S3997" s="488"/>
    </row>
    <row r="3998" spans="2:24" ht="18.75" customHeight="1">
      <c r="B3998" s="292"/>
      <c r="C3998" s="313" t="s">
        <v>196</v>
      </c>
      <c r="D3998" s="155"/>
      <c r="E3998" s="155"/>
      <c r="F3998" s="155"/>
      <c r="G3998" s="155"/>
      <c r="H3998" s="155"/>
      <c r="I3998" s="155"/>
      <c r="J3998" s="155"/>
      <c r="K3998" s="155"/>
      <c r="L3998" s="155"/>
      <c r="M3998" s="155"/>
      <c r="N3998" s="155"/>
      <c r="O3998" s="156"/>
      <c r="P3998" s="312">
        <f t="shared" ref="P3998:P4007" si="498">SUM(D3998:O3998)</f>
        <v>0</v>
      </c>
      <c r="Q3998" s="294"/>
      <c r="R3998" s="488"/>
      <c r="S3998" s="488"/>
    </row>
    <row r="3999" spans="2:24" ht="18.75" customHeight="1">
      <c r="B3999" s="292"/>
      <c r="C3999" s="314" t="s">
        <v>223</v>
      </c>
      <c r="D3999" s="310"/>
      <c r="E3999" s="310"/>
      <c r="F3999" s="310"/>
      <c r="G3999" s="310"/>
      <c r="H3999" s="310"/>
      <c r="I3999" s="310"/>
      <c r="J3999" s="310"/>
      <c r="K3999" s="310"/>
      <c r="L3999" s="310"/>
      <c r="M3999" s="310"/>
      <c r="N3999" s="310"/>
      <c r="O3999" s="311"/>
      <c r="P3999" s="312">
        <f t="shared" si="498"/>
        <v>0</v>
      </c>
      <c r="Q3999" s="294"/>
      <c r="R3999" s="488"/>
      <c r="S3999" s="488"/>
    </row>
    <row r="4000" spans="2:24" ht="18.75" customHeight="1">
      <c r="B4000" s="292"/>
      <c r="C4000" s="313" t="s">
        <v>206</v>
      </c>
      <c r="D4000" s="315"/>
      <c r="E4000" s="315"/>
      <c r="F4000" s="315"/>
      <c r="G4000" s="315"/>
      <c r="H4000" s="315"/>
      <c r="I4000" s="315"/>
      <c r="J4000" s="315"/>
      <c r="K4000" s="315"/>
      <c r="L4000" s="315"/>
      <c r="M4000" s="315"/>
      <c r="N4000" s="315"/>
      <c r="O4000" s="316"/>
      <c r="P4000" s="312">
        <f t="shared" si="498"/>
        <v>0</v>
      </c>
      <c r="Q4000" s="294"/>
      <c r="R4000" s="488"/>
      <c r="S4000" s="488"/>
    </row>
    <row r="4001" spans="2:20" ht="18.75" customHeight="1">
      <c r="B4001" s="292"/>
      <c r="C4001" s="313" t="s">
        <v>207</v>
      </c>
      <c r="D4001" s="315"/>
      <c r="E4001" s="315"/>
      <c r="F4001" s="315"/>
      <c r="G4001" s="315"/>
      <c r="H4001" s="315"/>
      <c r="I4001" s="315"/>
      <c r="J4001" s="315"/>
      <c r="K4001" s="315"/>
      <c r="L4001" s="315"/>
      <c r="M4001" s="315"/>
      <c r="N4001" s="315"/>
      <c r="O4001" s="316"/>
      <c r="P4001" s="312">
        <f t="shared" si="498"/>
        <v>0</v>
      </c>
      <c r="Q4001" s="294"/>
      <c r="R4001" s="488"/>
      <c r="S4001" s="488"/>
    </row>
    <row r="4002" spans="2:20" ht="18.75" customHeight="1">
      <c r="B4002" s="292"/>
      <c r="C4002" s="313" t="s">
        <v>209</v>
      </c>
      <c r="D4002" s="315"/>
      <c r="E4002" s="315"/>
      <c r="F4002" s="315"/>
      <c r="G4002" s="315"/>
      <c r="H4002" s="315"/>
      <c r="I4002" s="315"/>
      <c r="J4002" s="315"/>
      <c r="K4002" s="315"/>
      <c r="L4002" s="315"/>
      <c r="M4002" s="315"/>
      <c r="N4002" s="315"/>
      <c r="O4002" s="316"/>
      <c r="P4002" s="312">
        <f t="shared" si="498"/>
        <v>0</v>
      </c>
      <c r="Q4002" s="294"/>
      <c r="R4002" s="488"/>
      <c r="S4002" s="488"/>
    </row>
    <row r="4003" spans="2:20" ht="18.75" customHeight="1">
      <c r="B4003" s="292"/>
      <c r="C4003" s="313" t="s">
        <v>210</v>
      </c>
      <c r="D4003" s="315"/>
      <c r="E4003" s="315"/>
      <c r="F4003" s="315"/>
      <c r="G4003" s="315"/>
      <c r="H4003" s="315"/>
      <c r="I4003" s="315"/>
      <c r="J4003" s="315"/>
      <c r="K4003" s="315"/>
      <c r="L4003" s="315"/>
      <c r="M4003" s="315"/>
      <c r="N4003" s="315"/>
      <c r="O4003" s="316"/>
      <c r="P4003" s="312">
        <f t="shared" si="498"/>
        <v>0</v>
      </c>
      <c r="Q4003" s="294"/>
      <c r="R4003" s="488"/>
      <c r="S4003" s="488"/>
    </row>
    <row r="4004" spans="2:20" ht="18.75" customHeight="1">
      <c r="B4004" s="292"/>
      <c r="C4004" s="313" t="s">
        <v>211</v>
      </c>
      <c r="D4004" s="315"/>
      <c r="E4004" s="315"/>
      <c r="F4004" s="315"/>
      <c r="G4004" s="315"/>
      <c r="H4004" s="315"/>
      <c r="I4004" s="315"/>
      <c r="J4004" s="315"/>
      <c r="K4004" s="315"/>
      <c r="L4004" s="315"/>
      <c r="M4004" s="315"/>
      <c r="N4004" s="315"/>
      <c r="O4004" s="316"/>
      <c r="P4004" s="312">
        <f t="shared" si="498"/>
        <v>0</v>
      </c>
      <c r="Q4004" s="294"/>
      <c r="R4004" s="488"/>
      <c r="S4004" s="488"/>
    </row>
    <row r="4005" spans="2:20" ht="18.75" customHeight="1">
      <c r="B4005" s="292"/>
      <c r="C4005" s="313" t="s">
        <v>212</v>
      </c>
      <c r="D4005" s="315"/>
      <c r="E4005" s="315"/>
      <c r="F4005" s="315"/>
      <c r="G4005" s="315"/>
      <c r="H4005" s="315"/>
      <c r="I4005" s="315"/>
      <c r="J4005" s="315"/>
      <c r="K4005" s="315"/>
      <c r="L4005" s="315"/>
      <c r="M4005" s="315"/>
      <c r="N4005" s="315"/>
      <c r="O4005" s="316"/>
      <c r="P4005" s="312">
        <f t="shared" si="498"/>
        <v>0</v>
      </c>
      <c r="Q4005" s="294"/>
      <c r="R4005" s="488"/>
      <c r="S4005" s="488"/>
    </row>
    <row r="4006" spans="2:20" ht="18.75" customHeight="1">
      <c r="B4006" s="292"/>
      <c r="C4006" s="317" t="s">
        <v>224</v>
      </c>
      <c r="D4006" s="318"/>
      <c r="E4006" s="318"/>
      <c r="F4006" s="318"/>
      <c r="G4006" s="318"/>
      <c r="H4006" s="318"/>
      <c r="I4006" s="318"/>
      <c r="J4006" s="318"/>
      <c r="K4006" s="318"/>
      <c r="L4006" s="318"/>
      <c r="M4006" s="318"/>
      <c r="N4006" s="318"/>
      <c r="O4006" s="319"/>
      <c r="P4006" s="320">
        <f t="shared" si="498"/>
        <v>0</v>
      </c>
      <c r="Q4006" s="294"/>
      <c r="R4006" s="489"/>
      <c r="S4006" s="489"/>
    </row>
    <row r="4007" spans="2:20" ht="18.75" customHeight="1">
      <c r="B4007" s="292"/>
      <c r="C4007" s="321" t="s">
        <v>216</v>
      </c>
      <c r="D4007" s="322">
        <f>SUBTOTAL(9,D3997:D4006)</f>
        <v>0</v>
      </c>
      <c r="E4007" s="322">
        <f t="shared" ref="E4007:O4007" si="499">SUBTOTAL(9,E3997:E4006)</f>
        <v>0</v>
      </c>
      <c r="F4007" s="322">
        <f t="shared" si="499"/>
        <v>0</v>
      </c>
      <c r="G4007" s="322">
        <f t="shared" si="499"/>
        <v>0</v>
      </c>
      <c r="H4007" s="322">
        <f t="shared" si="499"/>
        <v>0</v>
      </c>
      <c r="I4007" s="322">
        <f t="shared" si="499"/>
        <v>0</v>
      </c>
      <c r="J4007" s="322">
        <f t="shared" si="499"/>
        <v>0</v>
      </c>
      <c r="K4007" s="322">
        <f t="shared" si="499"/>
        <v>0</v>
      </c>
      <c r="L4007" s="322">
        <f t="shared" si="499"/>
        <v>0</v>
      </c>
      <c r="M4007" s="322">
        <f t="shared" si="499"/>
        <v>0</v>
      </c>
      <c r="N4007" s="322">
        <f t="shared" si="499"/>
        <v>0</v>
      </c>
      <c r="O4007" s="323">
        <f t="shared" si="499"/>
        <v>0</v>
      </c>
      <c r="P4007" s="324">
        <f t="shared" si="498"/>
        <v>0</v>
      </c>
      <c r="Q4007" s="294"/>
      <c r="R4007" s="490"/>
      <c r="S4007" s="490"/>
    </row>
    <row r="4008" spans="2:20" ht="6" customHeight="1">
      <c r="B4008" s="292"/>
      <c r="C4008" s="294"/>
      <c r="D4008" s="294"/>
      <c r="E4008" s="294"/>
      <c r="F4008" s="294"/>
      <c r="G4008" s="294"/>
      <c r="H4008" s="294"/>
      <c r="I4008" s="294"/>
      <c r="J4008" s="294"/>
      <c r="K4008" s="294"/>
      <c r="L4008" s="294"/>
      <c r="M4008" s="294"/>
      <c r="N4008" s="294"/>
      <c r="O4008" s="294"/>
      <c r="P4008" s="294"/>
      <c r="Q4008" s="294"/>
      <c r="R4008" s="325"/>
      <c r="S4008" s="325"/>
    </row>
    <row r="4009" spans="2:20" ht="18.75" customHeight="1">
      <c r="B4009" s="326"/>
      <c r="C4009" s="313" t="s">
        <v>217</v>
      </c>
      <c r="D4009" s="327"/>
      <c r="E4009" s="327"/>
      <c r="F4009" s="327"/>
      <c r="G4009" s="327"/>
      <c r="H4009" s="327"/>
      <c r="I4009" s="327"/>
      <c r="J4009" s="327"/>
      <c r="K4009" s="327"/>
      <c r="L4009" s="327"/>
      <c r="M4009" s="327"/>
      <c r="N4009" s="327"/>
      <c r="O4009" s="328"/>
      <c r="P4009" s="329">
        <f t="shared" ref="P4009:P4010" si="500">SUM(D4009:O4009)</f>
        <v>0</v>
      </c>
      <c r="Q4009" s="294"/>
      <c r="R4009" s="488"/>
      <c r="S4009" s="488"/>
    </row>
    <row r="4010" spans="2:20" ht="18.75" customHeight="1">
      <c r="B4010" s="326"/>
      <c r="C4010" s="313" t="s">
        <v>218</v>
      </c>
      <c r="D4010" s="327"/>
      <c r="E4010" s="327"/>
      <c r="F4010" s="327"/>
      <c r="G4010" s="327"/>
      <c r="H4010" s="327"/>
      <c r="I4010" s="327"/>
      <c r="J4010" s="327"/>
      <c r="K4010" s="327"/>
      <c r="L4010" s="327"/>
      <c r="M4010" s="327"/>
      <c r="N4010" s="330"/>
      <c r="O4010" s="331"/>
      <c r="P4010" s="332">
        <f t="shared" si="500"/>
        <v>0</v>
      </c>
      <c r="Q4010" s="294"/>
      <c r="R4010" s="489"/>
      <c r="S4010" s="489"/>
    </row>
    <row r="4011" spans="2:20" s="308" customFormat="1" ht="18.75" customHeight="1">
      <c r="B4011" s="301"/>
      <c r="C4011" s="333"/>
      <c r="D4011" s="334"/>
      <c r="E4011" s="334"/>
      <c r="F4011" s="334"/>
      <c r="G4011" s="334"/>
      <c r="H4011" s="334"/>
      <c r="I4011" s="334"/>
      <c r="J4011" s="334"/>
      <c r="K4011" s="334"/>
      <c r="L4011" s="334"/>
      <c r="M4011" s="334"/>
      <c r="N4011" s="491" t="s">
        <v>219</v>
      </c>
      <c r="O4011" s="491"/>
      <c r="P4011" s="335">
        <f>ROUND(IF(P4009*P4010=0,0,P4007/P4009*P4010),2)</f>
        <v>0</v>
      </c>
      <c r="Q4011" s="306"/>
      <c r="R4011" s="492"/>
      <c r="S4011" s="492"/>
      <c r="T4011" s="307"/>
    </row>
    <row r="4012" spans="2:20" ht="30" customHeight="1">
      <c r="C4012" s="294"/>
      <c r="D4012" s="294"/>
      <c r="E4012" s="294"/>
      <c r="F4012" s="294"/>
      <c r="G4012" s="294"/>
      <c r="H4012" s="294"/>
      <c r="I4012" s="294"/>
      <c r="J4012" s="294"/>
      <c r="K4012" s="294"/>
      <c r="L4012" s="294"/>
      <c r="M4012" s="294"/>
      <c r="N4012" s="294"/>
      <c r="O4012" s="294"/>
      <c r="P4012" s="294"/>
      <c r="Q4012" s="294"/>
      <c r="R4012" s="294"/>
      <c r="S4012" s="294"/>
    </row>
    <row r="4013" spans="2:20" ht="18.75" customHeight="1">
      <c r="B4013" s="292"/>
      <c r="C4013" s="293" t="s">
        <v>183</v>
      </c>
      <c r="D4013" s="495"/>
      <c r="E4013" s="495"/>
      <c r="F4013" s="495"/>
      <c r="G4013" s="495"/>
      <c r="H4013" s="495"/>
      <c r="I4013" s="495"/>
      <c r="J4013" s="294"/>
      <c r="K4013" s="294"/>
      <c r="L4013" s="295"/>
      <c r="M4013" s="294"/>
      <c r="N4013" s="294"/>
      <c r="O4013" s="294"/>
      <c r="P4013" s="296"/>
      <c r="Q4013" s="294"/>
      <c r="R4013" s="296"/>
      <c r="S4013" s="296"/>
    </row>
    <row r="4014" spans="2:20" ht="18.75" customHeight="1">
      <c r="B4014" s="292"/>
      <c r="C4014" s="297" t="s">
        <v>184</v>
      </c>
      <c r="D4014" s="488"/>
      <c r="E4014" s="488"/>
      <c r="F4014" s="488"/>
      <c r="G4014" s="488"/>
      <c r="H4014" s="488"/>
      <c r="I4014" s="488"/>
      <c r="J4014" s="294"/>
      <c r="K4014" s="291"/>
      <c r="L4014" s="291"/>
      <c r="M4014" s="291"/>
      <c r="N4014" s="291"/>
      <c r="O4014" s="291"/>
      <c r="P4014" s="291"/>
      <c r="Q4014" s="294"/>
      <c r="R4014" s="496" t="s">
        <v>185</v>
      </c>
      <c r="S4014" s="496"/>
    </row>
    <row r="4015" spans="2:20" ht="18.75" customHeight="1">
      <c r="B4015" s="292"/>
      <c r="C4015" s="297" t="s">
        <v>8</v>
      </c>
      <c r="D4015" s="488"/>
      <c r="E4015" s="488"/>
      <c r="F4015" s="488"/>
      <c r="G4015" s="488"/>
      <c r="H4015" s="488"/>
      <c r="I4015" s="488"/>
      <c r="J4015" s="294"/>
      <c r="K4015" s="291"/>
      <c r="L4015" s="291"/>
      <c r="M4015" s="291"/>
      <c r="N4015" s="291"/>
      <c r="O4015" s="291"/>
      <c r="P4015" s="291"/>
      <c r="Q4015" s="294"/>
      <c r="R4015" s="298" t="s">
        <v>189</v>
      </c>
      <c r="S4015" s="299"/>
    </row>
    <row r="4016" spans="2:20" ht="18.75" customHeight="1">
      <c r="B4016" s="292"/>
      <c r="C4016" s="300" t="s">
        <v>172</v>
      </c>
      <c r="D4016" s="488"/>
      <c r="E4016" s="488"/>
      <c r="F4016" s="488"/>
      <c r="G4016" s="488"/>
      <c r="H4016" s="488"/>
      <c r="I4016" s="488"/>
      <c r="J4016" s="294"/>
      <c r="K4016" s="291"/>
      <c r="L4016" s="291"/>
      <c r="M4016" s="291"/>
      <c r="N4016" s="291"/>
      <c r="O4016" s="291"/>
      <c r="P4016" s="291"/>
      <c r="Q4016" s="294"/>
      <c r="R4016" s="298" t="s">
        <v>191</v>
      </c>
      <c r="S4016" s="299"/>
    </row>
    <row r="4017" spans="2:24" ht="18.75" customHeight="1">
      <c r="B4017" s="292"/>
      <c r="C4017" s="300" t="s">
        <v>193</v>
      </c>
      <c r="D4017" s="493"/>
      <c r="E4017" s="493"/>
      <c r="F4017" s="493"/>
      <c r="G4017" s="493"/>
      <c r="H4017" s="493"/>
      <c r="I4017" s="493"/>
      <c r="J4017" s="294"/>
      <c r="K4017" s="294"/>
      <c r="L4017" s="295"/>
      <c r="M4017" s="294"/>
      <c r="N4017" s="294"/>
      <c r="O4017" s="294"/>
      <c r="P4017" s="296"/>
      <c r="Q4017" s="294"/>
      <c r="R4017" s="298" t="s">
        <v>221</v>
      </c>
      <c r="S4017" s="299"/>
    </row>
    <row r="4018" spans="2:24" ht="12" customHeight="1">
      <c r="B4018" s="292"/>
      <c r="C4018" s="294"/>
      <c r="D4018" s="294"/>
      <c r="E4018" s="294"/>
      <c r="F4018" s="294"/>
      <c r="G4018" s="294"/>
      <c r="H4018" s="294"/>
      <c r="I4018" s="294"/>
      <c r="J4018" s="294"/>
      <c r="K4018" s="294"/>
      <c r="L4018" s="294"/>
      <c r="M4018" s="294"/>
      <c r="N4018" s="294"/>
      <c r="O4018" s="294"/>
      <c r="P4018" s="294"/>
      <c r="Q4018" s="294"/>
      <c r="R4018" s="294"/>
      <c r="S4018" s="294"/>
    </row>
    <row r="4019" spans="2:24" s="308" customFormat="1" ht="18.75" customHeight="1">
      <c r="B4019" s="301"/>
      <c r="C4019" s="302" t="s">
        <v>187</v>
      </c>
      <c r="D4019" s="303"/>
      <c r="E4019" s="303"/>
      <c r="F4019" s="303"/>
      <c r="G4019" s="303"/>
      <c r="H4019" s="303"/>
      <c r="I4019" s="303"/>
      <c r="J4019" s="303"/>
      <c r="K4019" s="303"/>
      <c r="L4019" s="303"/>
      <c r="M4019" s="303"/>
      <c r="N4019" s="303"/>
      <c r="O4019" s="304"/>
      <c r="P4019" s="305" t="s">
        <v>188</v>
      </c>
      <c r="Q4019" s="306"/>
      <c r="R4019" s="494" t="s">
        <v>194</v>
      </c>
      <c r="S4019" s="494"/>
      <c r="T4019" s="307"/>
      <c r="V4019" s="288"/>
      <c r="W4019" s="288"/>
      <c r="X4019" s="288"/>
    </row>
    <row r="4020" spans="2:24" ht="6" customHeight="1">
      <c r="B4020" s="292"/>
      <c r="C4020" s="294"/>
      <c r="D4020" s="294"/>
      <c r="E4020" s="294"/>
      <c r="F4020" s="294"/>
      <c r="G4020" s="294"/>
      <c r="H4020" s="294"/>
      <c r="I4020" s="294"/>
      <c r="J4020" s="294"/>
      <c r="K4020" s="294"/>
      <c r="L4020" s="294"/>
      <c r="M4020" s="294"/>
      <c r="N4020" s="294"/>
      <c r="O4020" s="294"/>
      <c r="P4020" s="294"/>
      <c r="Q4020" s="294"/>
      <c r="R4020" s="294"/>
      <c r="S4020" s="294"/>
    </row>
    <row r="4021" spans="2:24" ht="18.75" customHeight="1">
      <c r="B4021" s="292"/>
      <c r="C4021" s="309" t="s">
        <v>222</v>
      </c>
      <c r="D4021" s="310"/>
      <c r="E4021" s="310"/>
      <c r="F4021" s="310"/>
      <c r="G4021" s="310"/>
      <c r="H4021" s="310"/>
      <c r="I4021" s="310"/>
      <c r="J4021" s="310"/>
      <c r="K4021" s="310"/>
      <c r="L4021" s="310"/>
      <c r="M4021" s="310"/>
      <c r="N4021" s="310"/>
      <c r="O4021" s="311"/>
      <c r="P4021" s="312">
        <f>SUM(D4021:O4021)</f>
        <v>0</v>
      </c>
      <c r="Q4021" s="294"/>
      <c r="R4021" s="488"/>
      <c r="S4021" s="488"/>
    </row>
    <row r="4022" spans="2:24" ht="18.75" customHeight="1">
      <c r="B4022" s="292"/>
      <c r="C4022" s="313" t="s">
        <v>196</v>
      </c>
      <c r="D4022" s="155"/>
      <c r="E4022" s="155"/>
      <c r="F4022" s="155"/>
      <c r="G4022" s="155"/>
      <c r="H4022" s="155"/>
      <c r="I4022" s="155"/>
      <c r="J4022" s="155"/>
      <c r="K4022" s="155"/>
      <c r="L4022" s="155"/>
      <c r="M4022" s="155"/>
      <c r="N4022" s="155"/>
      <c r="O4022" s="156"/>
      <c r="P4022" s="312">
        <f t="shared" ref="P4022:P4031" si="501">SUM(D4022:O4022)</f>
        <v>0</v>
      </c>
      <c r="Q4022" s="294"/>
      <c r="R4022" s="488"/>
      <c r="S4022" s="488"/>
    </row>
    <row r="4023" spans="2:24" ht="18.75" customHeight="1">
      <c r="B4023" s="292"/>
      <c r="C4023" s="314" t="s">
        <v>223</v>
      </c>
      <c r="D4023" s="310"/>
      <c r="E4023" s="310"/>
      <c r="F4023" s="310"/>
      <c r="G4023" s="310"/>
      <c r="H4023" s="310"/>
      <c r="I4023" s="310"/>
      <c r="J4023" s="310"/>
      <c r="K4023" s="310"/>
      <c r="L4023" s="310"/>
      <c r="M4023" s="310"/>
      <c r="N4023" s="310"/>
      <c r="O4023" s="311"/>
      <c r="P4023" s="312">
        <f t="shared" si="501"/>
        <v>0</v>
      </c>
      <c r="Q4023" s="294"/>
      <c r="R4023" s="488"/>
      <c r="S4023" s="488"/>
    </row>
    <row r="4024" spans="2:24" ht="18.75" customHeight="1">
      <c r="B4024" s="292"/>
      <c r="C4024" s="313" t="s">
        <v>206</v>
      </c>
      <c r="D4024" s="315"/>
      <c r="E4024" s="315"/>
      <c r="F4024" s="315"/>
      <c r="G4024" s="315"/>
      <c r="H4024" s="315"/>
      <c r="I4024" s="315"/>
      <c r="J4024" s="315"/>
      <c r="K4024" s="315"/>
      <c r="L4024" s="315"/>
      <c r="M4024" s="315"/>
      <c r="N4024" s="315"/>
      <c r="O4024" s="316"/>
      <c r="P4024" s="312">
        <f t="shared" si="501"/>
        <v>0</v>
      </c>
      <c r="Q4024" s="294"/>
      <c r="R4024" s="488"/>
      <c r="S4024" s="488"/>
    </row>
    <row r="4025" spans="2:24" ht="18.75" customHeight="1">
      <c r="B4025" s="292"/>
      <c r="C4025" s="313" t="s">
        <v>207</v>
      </c>
      <c r="D4025" s="315"/>
      <c r="E4025" s="315"/>
      <c r="F4025" s="315"/>
      <c r="G4025" s="315"/>
      <c r="H4025" s="315"/>
      <c r="I4025" s="315"/>
      <c r="J4025" s="315"/>
      <c r="K4025" s="315"/>
      <c r="L4025" s="315"/>
      <c r="M4025" s="315"/>
      <c r="N4025" s="315"/>
      <c r="O4025" s="316"/>
      <c r="P4025" s="312">
        <f t="shared" si="501"/>
        <v>0</v>
      </c>
      <c r="Q4025" s="294"/>
      <c r="R4025" s="488"/>
      <c r="S4025" s="488"/>
    </row>
    <row r="4026" spans="2:24" ht="18.75" customHeight="1">
      <c r="B4026" s="292"/>
      <c r="C4026" s="313" t="s">
        <v>209</v>
      </c>
      <c r="D4026" s="315"/>
      <c r="E4026" s="315"/>
      <c r="F4026" s="315"/>
      <c r="G4026" s="315"/>
      <c r="H4026" s="315"/>
      <c r="I4026" s="315"/>
      <c r="J4026" s="315"/>
      <c r="K4026" s="315"/>
      <c r="L4026" s="315"/>
      <c r="M4026" s="315"/>
      <c r="N4026" s="315"/>
      <c r="O4026" s="316"/>
      <c r="P4026" s="312">
        <f t="shared" si="501"/>
        <v>0</v>
      </c>
      <c r="Q4026" s="294"/>
      <c r="R4026" s="488"/>
      <c r="S4026" s="488"/>
    </row>
    <row r="4027" spans="2:24" ht="18.75" customHeight="1">
      <c r="B4027" s="292"/>
      <c r="C4027" s="313" t="s">
        <v>210</v>
      </c>
      <c r="D4027" s="315"/>
      <c r="E4027" s="315"/>
      <c r="F4027" s="315"/>
      <c r="G4027" s="315"/>
      <c r="H4027" s="315"/>
      <c r="I4027" s="315"/>
      <c r="J4027" s="315"/>
      <c r="K4027" s="315"/>
      <c r="L4027" s="315"/>
      <c r="M4027" s="315"/>
      <c r="N4027" s="315"/>
      <c r="O4027" s="316"/>
      <c r="P4027" s="312">
        <f t="shared" si="501"/>
        <v>0</v>
      </c>
      <c r="Q4027" s="294"/>
      <c r="R4027" s="488"/>
      <c r="S4027" s="488"/>
    </row>
    <row r="4028" spans="2:24" ht="18.75" customHeight="1">
      <c r="B4028" s="292"/>
      <c r="C4028" s="313" t="s">
        <v>211</v>
      </c>
      <c r="D4028" s="315"/>
      <c r="E4028" s="315"/>
      <c r="F4028" s="315"/>
      <c r="G4028" s="315"/>
      <c r="H4028" s="315"/>
      <c r="I4028" s="315"/>
      <c r="J4028" s="315"/>
      <c r="K4028" s="315"/>
      <c r="L4028" s="315"/>
      <c r="M4028" s="315"/>
      <c r="N4028" s="315"/>
      <c r="O4028" s="316"/>
      <c r="P4028" s="312">
        <f t="shared" si="501"/>
        <v>0</v>
      </c>
      <c r="Q4028" s="294"/>
      <c r="R4028" s="488"/>
      <c r="S4028" s="488"/>
    </row>
    <row r="4029" spans="2:24" ht="18.75" customHeight="1">
      <c r="B4029" s="292"/>
      <c r="C4029" s="313" t="s">
        <v>212</v>
      </c>
      <c r="D4029" s="315"/>
      <c r="E4029" s="315"/>
      <c r="F4029" s="315"/>
      <c r="G4029" s="315"/>
      <c r="H4029" s="315"/>
      <c r="I4029" s="315"/>
      <c r="J4029" s="315"/>
      <c r="K4029" s="315"/>
      <c r="L4029" s="315"/>
      <c r="M4029" s="315"/>
      <c r="N4029" s="315"/>
      <c r="O4029" s="316"/>
      <c r="P4029" s="312">
        <f t="shared" si="501"/>
        <v>0</v>
      </c>
      <c r="Q4029" s="294"/>
      <c r="R4029" s="488"/>
      <c r="S4029" s="488"/>
    </row>
    <row r="4030" spans="2:24" ht="18.75" customHeight="1">
      <c r="B4030" s="292"/>
      <c r="C4030" s="317" t="s">
        <v>224</v>
      </c>
      <c r="D4030" s="318"/>
      <c r="E4030" s="318"/>
      <c r="F4030" s="318"/>
      <c r="G4030" s="318"/>
      <c r="H4030" s="318"/>
      <c r="I4030" s="318"/>
      <c r="J4030" s="318"/>
      <c r="K4030" s="318"/>
      <c r="L4030" s="318"/>
      <c r="M4030" s="318"/>
      <c r="N4030" s="318"/>
      <c r="O4030" s="319"/>
      <c r="P4030" s="320">
        <f t="shared" si="501"/>
        <v>0</v>
      </c>
      <c r="Q4030" s="294"/>
      <c r="R4030" s="489"/>
      <c r="S4030" s="489"/>
    </row>
    <row r="4031" spans="2:24" ht="18.75" customHeight="1">
      <c r="B4031" s="292"/>
      <c r="C4031" s="321" t="s">
        <v>216</v>
      </c>
      <c r="D4031" s="322">
        <f>SUBTOTAL(9,D4021:D4030)</f>
        <v>0</v>
      </c>
      <c r="E4031" s="322">
        <f t="shared" ref="E4031:O4031" si="502">SUBTOTAL(9,E4021:E4030)</f>
        <v>0</v>
      </c>
      <c r="F4031" s="322">
        <f t="shared" si="502"/>
        <v>0</v>
      </c>
      <c r="G4031" s="322">
        <f t="shared" si="502"/>
        <v>0</v>
      </c>
      <c r="H4031" s="322">
        <f t="shared" si="502"/>
        <v>0</v>
      </c>
      <c r="I4031" s="322">
        <f t="shared" si="502"/>
        <v>0</v>
      </c>
      <c r="J4031" s="322">
        <f t="shared" si="502"/>
        <v>0</v>
      </c>
      <c r="K4031" s="322">
        <f t="shared" si="502"/>
        <v>0</v>
      </c>
      <c r="L4031" s="322">
        <f t="shared" si="502"/>
        <v>0</v>
      </c>
      <c r="M4031" s="322">
        <f t="shared" si="502"/>
        <v>0</v>
      </c>
      <c r="N4031" s="322">
        <f t="shared" si="502"/>
        <v>0</v>
      </c>
      <c r="O4031" s="323">
        <f t="shared" si="502"/>
        <v>0</v>
      </c>
      <c r="P4031" s="324">
        <f t="shared" si="501"/>
        <v>0</v>
      </c>
      <c r="Q4031" s="294"/>
      <c r="R4031" s="490"/>
      <c r="S4031" s="490"/>
    </row>
    <row r="4032" spans="2:24" ht="6" customHeight="1">
      <c r="B4032" s="292"/>
      <c r="C4032" s="294"/>
      <c r="D4032" s="294"/>
      <c r="E4032" s="294"/>
      <c r="F4032" s="294"/>
      <c r="G4032" s="294"/>
      <c r="H4032" s="294"/>
      <c r="I4032" s="294"/>
      <c r="J4032" s="294"/>
      <c r="K4032" s="294"/>
      <c r="L4032" s="294"/>
      <c r="M4032" s="294"/>
      <c r="N4032" s="294"/>
      <c r="O4032" s="294"/>
      <c r="P4032" s="294"/>
      <c r="Q4032" s="294"/>
      <c r="R4032" s="325"/>
      <c r="S4032" s="325"/>
    </row>
    <row r="4033" spans="2:24" ht="18.75" customHeight="1">
      <c r="B4033" s="326"/>
      <c r="C4033" s="313" t="s">
        <v>217</v>
      </c>
      <c r="D4033" s="327"/>
      <c r="E4033" s="327"/>
      <c r="F4033" s="327"/>
      <c r="G4033" s="327"/>
      <c r="H4033" s="327"/>
      <c r="I4033" s="327"/>
      <c r="J4033" s="327"/>
      <c r="K4033" s="327"/>
      <c r="L4033" s="327"/>
      <c r="M4033" s="327"/>
      <c r="N4033" s="327"/>
      <c r="O4033" s="328"/>
      <c r="P4033" s="329">
        <f t="shared" ref="P4033:P4034" si="503">SUM(D4033:O4033)</f>
        <v>0</v>
      </c>
      <c r="Q4033" s="294"/>
      <c r="R4033" s="488"/>
      <c r="S4033" s="488"/>
    </row>
    <row r="4034" spans="2:24" ht="18.75" customHeight="1">
      <c r="B4034" s="326"/>
      <c r="C4034" s="313" t="s">
        <v>218</v>
      </c>
      <c r="D4034" s="327"/>
      <c r="E4034" s="327"/>
      <c r="F4034" s="327"/>
      <c r="G4034" s="327"/>
      <c r="H4034" s="327"/>
      <c r="I4034" s="327"/>
      <c r="J4034" s="327"/>
      <c r="K4034" s="327"/>
      <c r="L4034" s="327"/>
      <c r="M4034" s="327"/>
      <c r="N4034" s="330"/>
      <c r="O4034" s="331"/>
      <c r="P4034" s="332">
        <f t="shared" si="503"/>
        <v>0</v>
      </c>
      <c r="Q4034" s="294"/>
      <c r="R4034" s="489"/>
      <c r="S4034" s="489"/>
    </row>
    <row r="4035" spans="2:24" s="308" customFormat="1" ht="18.75" customHeight="1">
      <c r="B4035" s="301"/>
      <c r="C4035" s="333"/>
      <c r="D4035" s="334"/>
      <c r="E4035" s="334"/>
      <c r="F4035" s="334"/>
      <c r="G4035" s="334"/>
      <c r="H4035" s="334"/>
      <c r="I4035" s="334"/>
      <c r="J4035" s="334"/>
      <c r="K4035" s="334"/>
      <c r="L4035" s="334"/>
      <c r="M4035" s="334"/>
      <c r="N4035" s="491" t="s">
        <v>219</v>
      </c>
      <c r="O4035" s="491"/>
      <c r="P4035" s="335">
        <f>ROUND(IF(P4033*P4034=0,0,P4031/P4033*P4034),2)</f>
        <v>0</v>
      </c>
      <c r="Q4035" s="306"/>
      <c r="R4035" s="492"/>
      <c r="S4035" s="492"/>
      <c r="T4035" s="307"/>
    </row>
    <row r="4036" spans="2:24" ht="30" customHeight="1">
      <c r="C4036" s="294"/>
      <c r="D4036" s="294"/>
      <c r="E4036" s="294"/>
      <c r="F4036" s="294"/>
      <c r="G4036" s="294"/>
      <c r="H4036" s="294"/>
      <c r="I4036" s="294"/>
      <c r="J4036" s="294"/>
      <c r="K4036" s="294"/>
      <c r="L4036" s="294"/>
      <c r="M4036" s="294"/>
      <c r="N4036" s="294"/>
      <c r="O4036" s="294"/>
      <c r="P4036" s="294"/>
      <c r="Q4036" s="294"/>
      <c r="R4036" s="294"/>
      <c r="S4036" s="294"/>
    </row>
    <row r="4037" spans="2:24" ht="18.75" customHeight="1">
      <c r="B4037" s="292"/>
      <c r="C4037" s="293" t="s">
        <v>183</v>
      </c>
      <c r="D4037" s="495"/>
      <c r="E4037" s="495"/>
      <c r="F4037" s="495"/>
      <c r="G4037" s="495"/>
      <c r="H4037" s="495"/>
      <c r="I4037" s="495"/>
      <c r="J4037" s="294"/>
      <c r="K4037" s="294"/>
      <c r="L4037" s="295"/>
      <c r="M4037" s="294"/>
      <c r="N4037" s="294"/>
      <c r="O4037" s="294"/>
      <c r="P4037" s="296"/>
      <c r="Q4037" s="294"/>
      <c r="R4037" s="296"/>
      <c r="S4037" s="296"/>
    </row>
    <row r="4038" spans="2:24" ht="18.75" customHeight="1">
      <c r="B4038" s="292"/>
      <c r="C4038" s="297" t="s">
        <v>184</v>
      </c>
      <c r="D4038" s="488"/>
      <c r="E4038" s="488"/>
      <c r="F4038" s="488"/>
      <c r="G4038" s="488"/>
      <c r="H4038" s="488"/>
      <c r="I4038" s="488"/>
      <c r="J4038" s="294"/>
      <c r="K4038" s="291"/>
      <c r="L4038" s="291"/>
      <c r="M4038" s="291"/>
      <c r="N4038" s="291"/>
      <c r="O4038" s="291"/>
      <c r="P4038" s="291"/>
      <c r="Q4038" s="294"/>
      <c r="R4038" s="496" t="s">
        <v>185</v>
      </c>
      <c r="S4038" s="496"/>
    </row>
    <row r="4039" spans="2:24" ht="18.75" customHeight="1">
      <c r="B4039" s="292"/>
      <c r="C4039" s="297" t="s">
        <v>8</v>
      </c>
      <c r="D4039" s="488"/>
      <c r="E4039" s="488"/>
      <c r="F4039" s="488"/>
      <c r="G4039" s="488"/>
      <c r="H4039" s="488"/>
      <c r="I4039" s="488"/>
      <c r="J4039" s="294"/>
      <c r="K4039" s="291"/>
      <c r="L4039" s="291"/>
      <c r="M4039" s="291"/>
      <c r="N4039" s="291"/>
      <c r="O4039" s="291"/>
      <c r="P4039" s="291"/>
      <c r="Q4039" s="294"/>
      <c r="R4039" s="298" t="s">
        <v>189</v>
      </c>
      <c r="S4039" s="299"/>
    </row>
    <row r="4040" spans="2:24" ht="18.75" customHeight="1">
      <c r="B4040" s="292"/>
      <c r="C4040" s="300" t="s">
        <v>172</v>
      </c>
      <c r="D4040" s="488"/>
      <c r="E4040" s="488"/>
      <c r="F4040" s="488"/>
      <c r="G4040" s="488"/>
      <c r="H4040" s="488"/>
      <c r="I4040" s="488"/>
      <c r="J4040" s="294"/>
      <c r="K4040" s="291"/>
      <c r="L4040" s="291"/>
      <c r="M4040" s="291"/>
      <c r="N4040" s="291"/>
      <c r="O4040" s="291"/>
      <c r="P4040" s="291"/>
      <c r="Q4040" s="294"/>
      <c r="R4040" s="298" t="s">
        <v>191</v>
      </c>
      <c r="S4040" s="299"/>
    </row>
    <row r="4041" spans="2:24" ht="18.75" customHeight="1">
      <c r="B4041" s="292"/>
      <c r="C4041" s="300" t="s">
        <v>193</v>
      </c>
      <c r="D4041" s="493"/>
      <c r="E4041" s="493"/>
      <c r="F4041" s="493"/>
      <c r="G4041" s="493"/>
      <c r="H4041" s="493"/>
      <c r="I4041" s="493"/>
      <c r="J4041" s="294"/>
      <c r="K4041" s="294"/>
      <c r="L4041" s="295"/>
      <c r="M4041" s="294"/>
      <c r="N4041" s="294"/>
      <c r="O4041" s="294"/>
      <c r="P4041" s="296"/>
      <c r="Q4041" s="294"/>
      <c r="R4041" s="298" t="s">
        <v>221</v>
      </c>
      <c r="S4041" s="299"/>
    </row>
    <row r="4042" spans="2:24" ht="12" customHeight="1">
      <c r="B4042" s="292"/>
      <c r="C4042" s="294"/>
      <c r="D4042" s="294"/>
      <c r="E4042" s="294"/>
      <c r="F4042" s="294"/>
      <c r="G4042" s="294"/>
      <c r="H4042" s="294"/>
      <c r="I4042" s="294"/>
      <c r="J4042" s="294"/>
      <c r="K4042" s="294"/>
      <c r="L4042" s="294"/>
      <c r="M4042" s="294"/>
      <c r="N4042" s="294"/>
      <c r="O4042" s="294"/>
      <c r="P4042" s="294"/>
      <c r="Q4042" s="294"/>
      <c r="R4042" s="294"/>
      <c r="S4042" s="294"/>
    </row>
    <row r="4043" spans="2:24" s="308" customFormat="1" ht="18.75" customHeight="1">
      <c r="B4043" s="301"/>
      <c r="C4043" s="302" t="s">
        <v>187</v>
      </c>
      <c r="D4043" s="303"/>
      <c r="E4043" s="303"/>
      <c r="F4043" s="303"/>
      <c r="G4043" s="303"/>
      <c r="H4043" s="303"/>
      <c r="I4043" s="303"/>
      <c r="J4043" s="303"/>
      <c r="K4043" s="303"/>
      <c r="L4043" s="303"/>
      <c r="M4043" s="303"/>
      <c r="N4043" s="303"/>
      <c r="O4043" s="304"/>
      <c r="P4043" s="305" t="s">
        <v>188</v>
      </c>
      <c r="Q4043" s="306"/>
      <c r="R4043" s="494" t="s">
        <v>194</v>
      </c>
      <c r="S4043" s="494"/>
      <c r="T4043" s="307"/>
      <c r="V4043" s="288"/>
      <c r="W4043" s="288"/>
      <c r="X4043" s="288"/>
    </row>
    <row r="4044" spans="2:24" ht="6" customHeight="1">
      <c r="B4044" s="292"/>
      <c r="C4044" s="294"/>
      <c r="D4044" s="294"/>
      <c r="E4044" s="294"/>
      <c r="F4044" s="294"/>
      <c r="G4044" s="294"/>
      <c r="H4044" s="294"/>
      <c r="I4044" s="294"/>
      <c r="J4044" s="294"/>
      <c r="K4044" s="294"/>
      <c r="L4044" s="294"/>
      <c r="M4044" s="294"/>
      <c r="N4044" s="294"/>
      <c r="O4044" s="294"/>
      <c r="P4044" s="294"/>
      <c r="Q4044" s="294"/>
      <c r="R4044" s="294"/>
      <c r="S4044" s="294"/>
    </row>
    <row r="4045" spans="2:24" ht="18.75" customHeight="1">
      <c r="B4045" s="292"/>
      <c r="C4045" s="309" t="s">
        <v>222</v>
      </c>
      <c r="D4045" s="310"/>
      <c r="E4045" s="310"/>
      <c r="F4045" s="310"/>
      <c r="G4045" s="310"/>
      <c r="H4045" s="310"/>
      <c r="I4045" s="310"/>
      <c r="J4045" s="310"/>
      <c r="K4045" s="310"/>
      <c r="L4045" s="310"/>
      <c r="M4045" s="310"/>
      <c r="N4045" s="310"/>
      <c r="O4045" s="311"/>
      <c r="P4045" s="312">
        <f>SUM(D4045:O4045)</f>
        <v>0</v>
      </c>
      <c r="Q4045" s="294"/>
      <c r="R4045" s="488"/>
      <c r="S4045" s="488"/>
    </row>
    <row r="4046" spans="2:24" ht="18.75" customHeight="1">
      <c r="B4046" s="292"/>
      <c r="C4046" s="313" t="s">
        <v>196</v>
      </c>
      <c r="D4046" s="155"/>
      <c r="E4046" s="155"/>
      <c r="F4046" s="155"/>
      <c r="G4046" s="155"/>
      <c r="H4046" s="155"/>
      <c r="I4046" s="155"/>
      <c r="J4046" s="155"/>
      <c r="K4046" s="155"/>
      <c r="L4046" s="155"/>
      <c r="M4046" s="155"/>
      <c r="N4046" s="155"/>
      <c r="O4046" s="156"/>
      <c r="P4046" s="312">
        <f t="shared" ref="P4046:P4055" si="504">SUM(D4046:O4046)</f>
        <v>0</v>
      </c>
      <c r="Q4046" s="294"/>
      <c r="R4046" s="488"/>
      <c r="S4046" s="488"/>
    </row>
    <row r="4047" spans="2:24" ht="18.75" customHeight="1">
      <c r="B4047" s="292"/>
      <c r="C4047" s="314" t="s">
        <v>223</v>
      </c>
      <c r="D4047" s="310"/>
      <c r="E4047" s="310"/>
      <c r="F4047" s="310"/>
      <c r="G4047" s="310"/>
      <c r="H4047" s="310"/>
      <c r="I4047" s="310"/>
      <c r="J4047" s="310"/>
      <c r="K4047" s="310"/>
      <c r="L4047" s="310"/>
      <c r="M4047" s="310"/>
      <c r="N4047" s="310"/>
      <c r="O4047" s="311"/>
      <c r="P4047" s="312">
        <f t="shared" si="504"/>
        <v>0</v>
      </c>
      <c r="Q4047" s="294"/>
      <c r="R4047" s="488"/>
      <c r="S4047" s="488"/>
    </row>
    <row r="4048" spans="2:24" ht="18.75" customHeight="1">
      <c r="B4048" s="292"/>
      <c r="C4048" s="313" t="s">
        <v>206</v>
      </c>
      <c r="D4048" s="315"/>
      <c r="E4048" s="315"/>
      <c r="F4048" s="315"/>
      <c r="G4048" s="315"/>
      <c r="H4048" s="315"/>
      <c r="I4048" s="315"/>
      <c r="J4048" s="315"/>
      <c r="K4048" s="315"/>
      <c r="L4048" s="315"/>
      <c r="M4048" s="315"/>
      <c r="N4048" s="315"/>
      <c r="O4048" s="316"/>
      <c r="P4048" s="312">
        <f t="shared" si="504"/>
        <v>0</v>
      </c>
      <c r="Q4048" s="294"/>
      <c r="R4048" s="488"/>
      <c r="S4048" s="488"/>
    </row>
    <row r="4049" spans="2:20" ht="18.75" customHeight="1">
      <c r="B4049" s="292"/>
      <c r="C4049" s="313" t="s">
        <v>207</v>
      </c>
      <c r="D4049" s="315"/>
      <c r="E4049" s="315"/>
      <c r="F4049" s="315"/>
      <c r="G4049" s="315"/>
      <c r="H4049" s="315"/>
      <c r="I4049" s="315"/>
      <c r="J4049" s="315"/>
      <c r="K4049" s="315"/>
      <c r="L4049" s="315"/>
      <c r="M4049" s="315"/>
      <c r="N4049" s="315"/>
      <c r="O4049" s="316"/>
      <c r="P4049" s="312">
        <f t="shared" si="504"/>
        <v>0</v>
      </c>
      <c r="Q4049" s="294"/>
      <c r="R4049" s="488"/>
      <c r="S4049" s="488"/>
    </row>
    <row r="4050" spans="2:20" ht="18.75" customHeight="1">
      <c r="B4050" s="292"/>
      <c r="C4050" s="313" t="s">
        <v>209</v>
      </c>
      <c r="D4050" s="315"/>
      <c r="E4050" s="315"/>
      <c r="F4050" s="315"/>
      <c r="G4050" s="315"/>
      <c r="H4050" s="315"/>
      <c r="I4050" s="315"/>
      <c r="J4050" s="315"/>
      <c r="K4050" s="315"/>
      <c r="L4050" s="315"/>
      <c r="M4050" s="315"/>
      <c r="N4050" s="315"/>
      <c r="O4050" s="316"/>
      <c r="P4050" s="312">
        <f t="shared" si="504"/>
        <v>0</v>
      </c>
      <c r="Q4050" s="294"/>
      <c r="R4050" s="488"/>
      <c r="S4050" s="488"/>
    </row>
    <row r="4051" spans="2:20" ht="18.75" customHeight="1">
      <c r="B4051" s="292"/>
      <c r="C4051" s="313" t="s">
        <v>210</v>
      </c>
      <c r="D4051" s="315"/>
      <c r="E4051" s="315"/>
      <c r="F4051" s="315"/>
      <c r="G4051" s="315"/>
      <c r="H4051" s="315"/>
      <c r="I4051" s="315"/>
      <c r="J4051" s="315"/>
      <c r="K4051" s="315"/>
      <c r="L4051" s="315"/>
      <c r="M4051" s="315"/>
      <c r="N4051" s="315"/>
      <c r="O4051" s="316"/>
      <c r="P4051" s="312">
        <f t="shared" si="504"/>
        <v>0</v>
      </c>
      <c r="Q4051" s="294"/>
      <c r="R4051" s="488"/>
      <c r="S4051" s="488"/>
    </row>
    <row r="4052" spans="2:20" ht="18.75" customHeight="1">
      <c r="B4052" s="292"/>
      <c r="C4052" s="313" t="s">
        <v>211</v>
      </c>
      <c r="D4052" s="315"/>
      <c r="E4052" s="315"/>
      <c r="F4052" s="315"/>
      <c r="G4052" s="315"/>
      <c r="H4052" s="315"/>
      <c r="I4052" s="315"/>
      <c r="J4052" s="315"/>
      <c r="K4052" s="315"/>
      <c r="L4052" s="315"/>
      <c r="M4052" s="315"/>
      <c r="N4052" s="315"/>
      <c r="O4052" s="316"/>
      <c r="P4052" s="312">
        <f t="shared" si="504"/>
        <v>0</v>
      </c>
      <c r="Q4052" s="294"/>
      <c r="R4052" s="488"/>
      <c r="S4052" s="488"/>
    </row>
    <row r="4053" spans="2:20" ht="18.75" customHeight="1">
      <c r="B4053" s="292"/>
      <c r="C4053" s="313" t="s">
        <v>212</v>
      </c>
      <c r="D4053" s="315"/>
      <c r="E4053" s="315"/>
      <c r="F4053" s="315"/>
      <c r="G4053" s="315"/>
      <c r="H4053" s="315"/>
      <c r="I4053" s="315"/>
      <c r="J4053" s="315"/>
      <c r="K4053" s="315"/>
      <c r="L4053" s="315"/>
      <c r="M4053" s="315"/>
      <c r="N4053" s="315"/>
      <c r="O4053" s="316"/>
      <c r="P4053" s="312">
        <f t="shared" si="504"/>
        <v>0</v>
      </c>
      <c r="Q4053" s="294"/>
      <c r="R4053" s="488"/>
      <c r="S4053" s="488"/>
    </row>
    <row r="4054" spans="2:20" ht="18.75" customHeight="1">
      <c r="B4054" s="292"/>
      <c r="C4054" s="317" t="s">
        <v>224</v>
      </c>
      <c r="D4054" s="318"/>
      <c r="E4054" s="318"/>
      <c r="F4054" s="318"/>
      <c r="G4054" s="318"/>
      <c r="H4054" s="318"/>
      <c r="I4054" s="318"/>
      <c r="J4054" s="318"/>
      <c r="K4054" s="318"/>
      <c r="L4054" s="318"/>
      <c r="M4054" s="318"/>
      <c r="N4054" s="318"/>
      <c r="O4054" s="319"/>
      <c r="P4054" s="320">
        <f t="shared" si="504"/>
        <v>0</v>
      </c>
      <c r="Q4054" s="294"/>
      <c r="R4054" s="489"/>
      <c r="S4054" s="489"/>
    </row>
    <row r="4055" spans="2:20" ht="18.75" customHeight="1">
      <c r="B4055" s="292"/>
      <c r="C4055" s="321" t="s">
        <v>216</v>
      </c>
      <c r="D4055" s="322">
        <f>SUBTOTAL(9,D4045:D4054)</f>
        <v>0</v>
      </c>
      <c r="E4055" s="322">
        <f t="shared" ref="E4055:O4055" si="505">SUBTOTAL(9,E4045:E4054)</f>
        <v>0</v>
      </c>
      <c r="F4055" s="322">
        <f t="shared" si="505"/>
        <v>0</v>
      </c>
      <c r="G4055" s="322">
        <f t="shared" si="505"/>
        <v>0</v>
      </c>
      <c r="H4055" s="322">
        <f t="shared" si="505"/>
        <v>0</v>
      </c>
      <c r="I4055" s="322">
        <f t="shared" si="505"/>
        <v>0</v>
      </c>
      <c r="J4055" s="322">
        <f t="shared" si="505"/>
        <v>0</v>
      </c>
      <c r="K4055" s="322">
        <f t="shared" si="505"/>
        <v>0</v>
      </c>
      <c r="L4055" s="322">
        <f t="shared" si="505"/>
        <v>0</v>
      </c>
      <c r="M4055" s="322">
        <f t="shared" si="505"/>
        <v>0</v>
      </c>
      <c r="N4055" s="322">
        <f t="shared" si="505"/>
        <v>0</v>
      </c>
      <c r="O4055" s="323">
        <f t="shared" si="505"/>
        <v>0</v>
      </c>
      <c r="P4055" s="324">
        <f t="shared" si="504"/>
        <v>0</v>
      </c>
      <c r="Q4055" s="294"/>
      <c r="R4055" s="490"/>
      <c r="S4055" s="490"/>
    </row>
    <row r="4056" spans="2:20" ht="6" customHeight="1">
      <c r="B4056" s="292"/>
      <c r="C4056" s="294"/>
      <c r="D4056" s="294"/>
      <c r="E4056" s="294"/>
      <c r="F4056" s="294"/>
      <c r="G4056" s="294"/>
      <c r="H4056" s="294"/>
      <c r="I4056" s="294"/>
      <c r="J4056" s="294"/>
      <c r="K4056" s="294"/>
      <c r="L4056" s="294"/>
      <c r="M4056" s="294"/>
      <c r="N4056" s="294"/>
      <c r="O4056" s="294"/>
      <c r="P4056" s="294"/>
      <c r="Q4056" s="294"/>
      <c r="R4056" s="325"/>
      <c r="S4056" s="325"/>
    </row>
    <row r="4057" spans="2:20" ht="18.75" customHeight="1">
      <c r="B4057" s="326"/>
      <c r="C4057" s="313" t="s">
        <v>217</v>
      </c>
      <c r="D4057" s="327"/>
      <c r="E4057" s="327"/>
      <c r="F4057" s="327"/>
      <c r="G4057" s="327"/>
      <c r="H4057" s="327"/>
      <c r="I4057" s="327"/>
      <c r="J4057" s="327"/>
      <c r="K4057" s="327"/>
      <c r="L4057" s="327"/>
      <c r="M4057" s="327"/>
      <c r="N4057" s="327"/>
      <c r="O4057" s="328"/>
      <c r="P4057" s="329">
        <f t="shared" ref="P4057:P4058" si="506">SUM(D4057:O4057)</f>
        <v>0</v>
      </c>
      <c r="Q4057" s="294"/>
      <c r="R4057" s="488"/>
      <c r="S4057" s="488"/>
    </row>
    <row r="4058" spans="2:20" ht="18.75" customHeight="1">
      <c r="B4058" s="326"/>
      <c r="C4058" s="313" t="s">
        <v>218</v>
      </c>
      <c r="D4058" s="327"/>
      <c r="E4058" s="327"/>
      <c r="F4058" s="327"/>
      <c r="G4058" s="327"/>
      <c r="H4058" s="327"/>
      <c r="I4058" s="327"/>
      <c r="J4058" s="327"/>
      <c r="K4058" s="327"/>
      <c r="L4058" s="327"/>
      <c r="M4058" s="327"/>
      <c r="N4058" s="330"/>
      <c r="O4058" s="331"/>
      <c r="P4058" s="332">
        <f t="shared" si="506"/>
        <v>0</v>
      </c>
      <c r="Q4058" s="294"/>
      <c r="R4058" s="489"/>
      <c r="S4058" s="489"/>
    </row>
    <row r="4059" spans="2:20" s="308" customFormat="1" ht="18.75" customHeight="1">
      <c r="B4059" s="301"/>
      <c r="C4059" s="333"/>
      <c r="D4059" s="334"/>
      <c r="E4059" s="334"/>
      <c r="F4059" s="334"/>
      <c r="G4059" s="334"/>
      <c r="H4059" s="334"/>
      <c r="I4059" s="334"/>
      <c r="J4059" s="334"/>
      <c r="K4059" s="334"/>
      <c r="L4059" s="334"/>
      <c r="M4059" s="334"/>
      <c r="N4059" s="491" t="s">
        <v>219</v>
      </c>
      <c r="O4059" s="491"/>
      <c r="P4059" s="335">
        <f>ROUND(IF(P4057*P4058=0,0,P4055/P4057*P4058),2)</f>
        <v>0</v>
      </c>
      <c r="Q4059" s="306"/>
      <c r="R4059" s="492"/>
      <c r="S4059" s="492"/>
      <c r="T4059" s="307"/>
    </row>
    <row r="4060" spans="2:20" ht="30" customHeight="1">
      <c r="C4060" s="294"/>
      <c r="D4060" s="294"/>
      <c r="E4060" s="294"/>
      <c r="F4060" s="294"/>
      <c r="G4060" s="294"/>
      <c r="H4060" s="294"/>
      <c r="I4060" s="294"/>
      <c r="J4060" s="294"/>
      <c r="K4060" s="294"/>
      <c r="L4060" s="294"/>
      <c r="M4060" s="294"/>
      <c r="N4060" s="294"/>
      <c r="O4060" s="294"/>
      <c r="P4060" s="294"/>
      <c r="Q4060" s="294"/>
      <c r="R4060" s="294"/>
      <c r="S4060" s="294"/>
    </row>
    <row r="4061" spans="2:20" ht="18.75" customHeight="1">
      <c r="B4061" s="292"/>
      <c r="C4061" s="293" t="s">
        <v>183</v>
      </c>
      <c r="D4061" s="495"/>
      <c r="E4061" s="495"/>
      <c r="F4061" s="495"/>
      <c r="G4061" s="495"/>
      <c r="H4061" s="495"/>
      <c r="I4061" s="495"/>
      <c r="J4061" s="294"/>
      <c r="K4061" s="294"/>
      <c r="L4061" s="295"/>
      <c r="M4061" s="294"/>
      <c r="N4061" s="294"/>
      <c r="O4061" s="294"/>
      <c r="P4061" s="296"/>
      <c r="Q4061" s="294"/>
      <c r="R4061" s="296"/>
      <c r="S4061" s="296"/>
    </row>
    <row r="4062" spans="2:20" ht="18.75" customHeight="1">
      <c r="B4062" s="292"/>
      <c r="C4062" s="297" t="s">
        <v>184</v>
      </c>
      <c r="D4062" s="488"/>
      <c r="E4062" s="488"/>
      <c r="F4062" s="488"/>
      <c r="G4062" s="488"/>
      <c r="H4062" s="488"/>
      <c r="I4062" s="488"/>
      <c r="J4062" s="294"/>
      <c r="K4062" s="291"/>
      <c r="L4062" s="291"/>
      <c r="M4062" s="291"/>
      <c r="N4062" s="291"/>
      <c r="O4062" s="291"/>
      <c r="P4062" s="291"/>
      <c r="Q4062" s="294"/>
      <c r="R4062" s="496" t="s">
        <v>185</v>
      </c>
      <c r="S4062" s="496"/>
    </row>
    <row r="4063" spans="2:20" ht="18.75" customHeight="1">
      <c r="B4063" s="292"/>
      <c r="C4063" s="297" t="s">
        <v>8</v>
      </c>
      <c r="D4063" s="488"/>
      <c r="E4063" s="488"/>
      <c r="F4063" s="488"/>
      <c r="G4063" s="488"/>
      <c r="H4063" s="488"/>
      <c r="I4063" s="488"/>
      <c r="J4063" s="294"/>
      <c r="K4063" s="291"/>
      <c r="L4063" s="291"/>
      <c r="M4063" s="291"/>
      <c r="N4063" s="291"/>
      <c r="O4063" s="291"/>
      <c r="P4063" s="291"/>
      <c r="Q4063" s="294"/>
      <c r="R4063" s="298" t="s">
        <v>189</v>
      </c>
      <c r="S4063" s="299"/>
    </row>
    <row r="4064" spans="2:20" ht="18.75" customHeight="1">
      <c r="B4064" s="292"/>
      <c r="C4064" s="300" t="s">
        <v>172</v>
      </c>
      <c r="D4064" s="488"/>
      <c r="E4064" s="488"/>
      <c r="F4064" s="488"/>
      <c r="G4064" s="488"/>
      <c r="H4064" s="488"/>
      <c r="I4064" s="488"/>
      <c r="J4064" s="294"/>
      <c r="K4064" s="291"/>
      <c r="L4064" s="291"/>
      <c r="M4064" s="291"/>
      <c r="N4064" s="291"/>
      <c r="O4064" s="291"/>
      <c r="P4064" s="291"/>
      <c r="Q4064" s="294"/>
      <c r="R4064" s="298" t="s">
        <v>191</v>
      </c>
      <c r="S4064" s="299"/>
    </row>
    <row r="4065" spans="2:24" ht="18.75" customHeight="1">
      <c r="B4065" s="292"/>
      <c r="C4065" s="300" t="s">
        <v>193</v>
      </c>
      <c r="D4065" s="493"/>
      <c r="E4065" s="493"/>
      <c r="F4065" s="493"/>
      <c r="G4065" s="493"/>
      <c r="H4065" s="493"/>
      <c r="I4065" s="493"/>
      <c r="J4065" s="294"/>
      <c r="K4065" s="294"/>
      <c r="L4065" s="295"/>
      <c r="M4065" s="294"/>
      <c r="N4065" s="294"/>
      <c r="O4065" s="294"/>
      <c r="P4065" s="296"/>
      <c r="Q4065" s="294"/>
      <c r="R4065" s="298" t="s">
        <v>221</v>
      </c>
      <c r="S4065" s="299"/>
    </row>
    <row r="4066" spans="2:24" ht="12" customHeight="1">
      <c r="B4066" s="292"/>
      <c r="C4066" s="294"/>
      <c r="D4066" s="294"/>
      <c r="E4066" s="294"/>
      <c r="F4066" s="294"/>
      <c r="G4066" s="294"/>
      <c r="H4066" s="294"/>
      <c r="I4066" s="294"/>
      <c r="J4066" s="294"/>
      <c r="K4066" s="294"/>
      <c r="L4066" s="294"/>
      <c r="M4066" s="294"/>
      <c r="N4066" s="294"/>
      <c r="O4066" s="294"/>
      <c r="P4066" s="294"/>
      <c r="Q4066" s="294"/>
      <c r="R4066" s="294"/>
      <c r="S4066" s="294"/>
    </row>
    <row r="4067" spans="2:24" s="308" customFormat="1" ht="18.75" customHeight="1">
      <c r="B4067" s="301"/>
      <c r="C4067" s="302" t="s">
        <v>187</v>
      </c>
      <c r="D4067" s="303"/>
      <c r="E4067" s="303"/>
      <c r="F4067" s="303"/>
      <c r="G4067" s="303"/>
      <c r="H4067" s="303"/>
      <c r="I4067" s="303"/>
      <c r="J4067" s="303"/>
      <c r="K4067" s="303"/>
      <c r="L4067" s="303"/>
      <c r="M4067" s="303"/>
      <c r="N4067" s="303"/>
      <c r="O4067" s="304"/>
      <c r="P4067" s="305" t="s">
        <v>188</v>
      </c>
      <c r="Q4067" s="306"/>
      <c r="R4067" s="494" t="s">
        <v>194</v>
      </c>
      <c r="S4067" s="494"/>
      <c r="T4067" s="307"/>
      <c r="V4067" s="288"/>
      <c r="W4067" s="288"/>
      <c r="X4067" s="288"/>
    </row>
    <row r="4068" spans="2:24" ht="6" customHeight="1">
      <c r="B4068" s="292"/>
      <c r="C4068" s="294"/>
      <c r="D4068" s="294"/>
      <c r="E4068" s="294"/>
      <c r="F4068" s="294"/>
      <c r="G4068" s="294"/>
      <c r="H4068" s="294"/>
      <c r="I4068" s="294"/>
      <c r="J4068" s="294"/>
      <c r="K4068" s="294"/>
      <c r="L4068" s="294"/>
      <c r="M4068" s="294"/>
      <c r="N4068" s="294"/>
      <c r="O4068" s="294"/>
      <c r="P4068" s="294"/>
      <c r="Q4068" s="294"/>
      <c r="R4068" s="294"/>
      <c r="S4068" s="294"/>
    </row>
    <row r="4069" spans="2:24" ht="18.75" customHeight="1">
      <c r="B4069" s="292"/>
      <c r="C4069" s="309" t="s">
        <v>222</v>
      </c>
      <c r="D4069" s="310"/>
      <c r="E4069" s="310"/>
      <c r="F4069" s="310"/>
      <c r="G4069" s="310"/>
      <c r="H4069" s="310"/>
      <c r="I4069" s="310"/>
      <c r="J4069" s="310"/>
      <c r="K4069" s="310"/>
      <c r="L4069" s="310"/>
      <c r="M4069" s="310"/>
      <c r="N4069" s="310"/>
      <c r="O4069" s="311"/>
      <c r="P4069" s="312">
        <f>SUM(D4069:O4069)</f>
        <v>0</v>
      </c>
      <c r="Q4069" s="294"/>
      <c r="R4069" s="488"/>
      <c r="S4069" s="488"/>
    </row>
    <row r="4070" spans="2:24" ht="18.75" customHeight="1">
      <c r="B4070" s="292"/>
      <c r="C4070" s="313" t="s">
        <v>196</v>
      </c>
      <c r="D4070" s="155"/>
      <c r="E4070" s="155"/>
      <c r="F4070" s="155"/>
      <c r="G4070" s="155"/>
      <c r="H4070" s="155"/>
      <c r="I4070" s="155"/>
      <c r="J4070" s="155"/>
      <c r="K4070" s="155"/>
      <c r="L4070" s="155"/>
      <c r="M4070" s="155"/>
      <c r="N4070" s="155"/>
      <c r="O4070" s="156"/>
      <c r="P4070" s="312">
        <f t="shared" ref="P4070:P4079" si="507">SUM(D4070:O4070)</f>
        <v>0</v>
      </c>
      <c r="Q4070" s="294"/>
      <c r="R4070" s="488"/>
      <c r="S4070" s="488"/>
    </row>
    <row r="4071" spans="2:24" ht="18.75" customHeight="1">
      <c r="B4071" s="292"/>
      <c r="C4071" s="314" t="s">
        <v>223</v>
      </c>
      <c r="D4071" s="310"/>
      <c r="E4071" s="310"/>
      <c r="F4071" s="310"/>
      <c r="G4071" s="310"/>
      <c r="H4071" s="310"/>
      <c r="I4071" s="310"/>
      <c r="J4071" s="310"/>
      <c r="K4071" s="310"/>
      <c r="L4071" s="310"/>
      <c r="M4071" s="310"/>
      <c r="N4071" s="310"/>
      <c r="O4071" s="311"/>
      <c r="P4071" s="312">
        <f t="shared" si="507"/>
        <v>0</v>
      </c>
      <c r="Q4071" s="294"/>
      <c r="R4071" s="488"/>
      <c r="S4071" s="488"/>
    </row>
    <row r="4072" spans="2:24" ht="18.75" customHeight="1">
      <c r="B4072" s="292"/>
      <c r="C4072" s="313" t="s">
        <v>206</v>
      </c>
      <c r="D4072" s="315"/>
      <c r="E4072" s="315"/>
      <c r="F4072" s="315"/>
      <c r="G4072" s="315"/>
      <c r="H4072" s="315"/>
      <c r="I4072" s="315"/>
      <c r="J4072" s="315"/>
      <c r="K4072" s="315"/>
      <c r="L4072" s="315"/>
      <c r="M4072" s="315"/>
      <c r="N4072" s="315"/>
      <c r="O4072" s="316"/>
      <c r="P4072" s="312">
        <f t="shared" si="507"/>
        <v>0</v>
      </c>
      <c r="Q4072" s="294"/>
      <c r="R4072" s="488"/>
      <c r="S4072" s="488"/>
    </row>
    <row r="4073" spans="2:24" ht="18.75" customHeight="1">
      <c r="B4073" s="292"/>
      <c r="C4073" s="313" t="s">
        <v>207</v>
      </c>
      <c r="D4073" s="315"/>
      <c r="E4073" s="315"/>
      <c r="F4073" s="315"/>
      <c r="G4073" s="315"/>
      <c r="H4073" s="315"/>
      <c r="I4073" s="315"/>
      <c r="J4073" s="315"/>
      <c r="K4073" s="315"/>
      <c r="L4073" s="315"/>
      <c r="M4073" s="315"/>
      <c r="N4073" s="315"/>
      <c r="O4073" s="316"/>
      <c r="P4073" s="312">
        <f t="shared" si="507"/>
        <v>0</v>
      </c>
      <c r="Q4073" s="294"/>
      <c r="R4073" s="488"/>
      <c r="S4073" s="488"/>
    </row>
    <row r="4074" spans="2:24" ht="18.75" customHeight="1">
      <c r="B4074" s="292"/>
      <c r="C4074" s="313" t="s">
        <v>209</v>
      </c>
      <c r="D4074" s="315"/>
      <c r="E4074" s="315"/>
      <c r="F4074" s="315"/>
      <c r="G4074" s="315"/>
      <c r="H4074" s="315"/>
      <c r="I4074" s="315"/>
      <c r="J4074" s="315"/>
      <c r="K4074" s="315"/>
      <c r="L4074" s="315"/>
      <c r="M4074" s="315"/>
      <c r="N4074" s="315"/>
      <c r="O4074" s="316"/>
      <c r="P4074" s="312">
        <f t="shared" si="507"/>
        <v>0</v>
      </c>
      <c r="Q4074" s="294"/>
      <c r="R4074" s="488"/>
      <c r="S4074" s="488"/>
    </row>
    <row r="4075" spans="2:24" ht="18.75" customHeight="1">
      <c r="B4075" s="292"/>
      <c r="C4075" s="313" t="s">
        <v>210</v>
      </c>
      <c r="D4075" s="315"/>
      <c r="E4075" s="315"/>
      <c r="F4075" s="315"/>
      <c r="G4075" s="315"/>
      <c r="H4075" s="315"/>
      <c r="I4075" s="315"/>
      <c r="J4075" s="315"/>
      <c r="K4075" s="315"/>
      <c r="L4075" s="315"/>
      <c r="M4075" s="315"/>
      <c r="N4075" s="315"/>
      <c r="O4075" s="316"/>
      <c r="P4075" s="312">
        <f t="shared" si="507"/>
        <v>0</v>
      </c>
      <c r="Q4075" s="294"/>
      <c r="R4075" s="488"/>
      <c r="S4075" s="488"/>
    </row>
    <row r="4076" spans="2:24" ht="18.75" customHeight="1">
      <c r="B4076" s="292"/>
      <c r="C4076" s="313" t="s">
        <v>211</v>
      </c>
      <c r="D4076" s="315"/>
      <c r="E4076" s="315"/>
      <c r="F4076" s="315"/>
      <c r="G4076" s="315"/>
      <c r="H4076" s="315"/>
      <c r="I4076" s="315"/>
      <c r="J4076" s="315"/>
      <c r="K4076" s="315"/>
      <c r="L4076" s="315"/>
      <c r="M4076" s="315"/>
      <c r="N4076" s="315"/>
      <c r="O4076" s="316"/>
      <c r="P4076" s="312">
        <f t="shared" si="507"/>
        <v>0</v>
      </c>
      <c r="Q4076" s="294"/>
      <c r="R4076" s="488"/>
      <c r="S4076" s="488"/>
    </row>
    <row r="4077" spans="2:24" ht="18.75" customHeight="1">
      <c r="B4077" s="292"/>
      <c r="C4077" s="313" t="s">
        <v>212</v>
      </c>
      <c r="D4077" s="315"/>
      <c r="E4077" s="315"/>
      <c r="F4077" s="315"/>
      <c r="G4077" s="315"/>
      <c r="H4077" s="315"/>
      <c r="I4077" s="315"/>
      <c r="J4077" s="315"/>
      <c r="K4077" s="315"/>
      <c r="L4077" s="315"/>
      <c r="M4077" s="315"/>
      <c r="N4077" s="315"/>
      <c r="O4077" s="316"/>
      <c r="P4077" s="312">
        <f t="shared" si="507"/>
        <v>0</v>
      </c>
      <c r="Q4077" s="294"/>
      <c r="R4077" s="488"/>
      <c r="S4077" s="488"/>
    </row>
    <row r="4078" spans="2:24" ht="18.75" customHeight="1">
      <c r="B4078" s="292"/>
      <c r="C4078" s="317" t="s">
        <v>224</v>
      </c>
      <c r="D4078" s="318"/>
      <c r="E4078" s="318"/>
      <c r="F4078" s="318"/>
      <c r="G4078" s="318"/>
      <c r="H4078" s="318"/>
      <c r="I4078" s="318"/>
      <c r="J4078" s="318"/>
      <c r="K4078" s="318"/>
      <c r="L4078" s="318"/>
      <c r="M4078" s="318"/>
      <c r="N4078" s="318"/>
      <c r="O4078" s="319"/>
      <c r="P4078" s="320">
        <f t="shared" si="507"/>
        <v>0</v>
      </c>
      <c r="Q4078" s="294"/>
      <c r="R4078" s="489"/>
      <c r="S4078" s="489"/>
    </row>
    <row r="4079" spans="2:24" ht="18.75" customHeight="1">
      <c r="B4079" s="292"/>
      <c r="C4079" s="321" t="s">
        <v>216</v>
      </c>
      <c r="D4079" s="322">
        <f>SUBTOTAL(9,D4069:D4078)</f>
        <v>0</v>
      </c>
      <c r="E4079" s="322">
        <f t="shared" ref="E4079:O4079" si="508">SUBTOTAL(9,E4069:E4078)</f>
        <v>0</v>
      </c>
      <c r="F4079" s="322">
        <f t="shared" si="508"/>
        <v>0</v>
      </c>
      <c r="G4079" s="322">
        <f t="shared" si="508"/>
        <v>0</v>
      </c>
      <c r="H4079" s="322">
        <f t="shared" si="508"/>
        <v>0</v>
      </c>
      <c r="I4079" s="322">
        <f t="shared" si="508"/>
        <v>0</v>
      </c>
      <c r="J4079" s="322">
        <f t="shared" si="508"/>
        <v>0</v>
      </c>
      <c r="K4079" s="322">
        <f t="shared" si="508"/>
        <v>0</v>
      </c>
      <c r="L4079" s="322">
        <f t="shared" si="508"/>
        <v>0</v>
      </c>
      <c r="M4079" s="322">
        <f t="shared" si="508"/>
        <v>0</v>
      </c>
      <c r="N4079" s="322">
        <f t="shared" si="508"/>
        <v>0</v>
      </c>
      <c r="O4079" s="323">
        <f t="shared" si="508"/>
        <v>0</v>
      </c>
      <c r="P4079" s="324">
        <f t="shared" si="507"/>
        <v>0</v>
      </c>
      <c r="Q4079" s="294"/>
      <c r="R4079" s="490"/>
      <c r="S4079" s="490"/>
    </row>
    <row r="4080" spans="2:24" ht="6" customHeight="1">
      <c r="B4080" s="292"/>
      <c r="C4080" s="294"/>
      <c r="D4080" s="294"/>
      <c r="E4080" s="294"/>
      <c r="F4080" s="294"/>
      <c r="G4080" s="294"/>
      <c r="H4080" s="294"/>
      <c r="I4080" s="294"/>
      <c r="J4080" s="294"/>
      <c r="K4080" s="294"/>
      <c r="L4080" s="294"/>
      <c r="M4080" s="294"/>
      <c r="N4080" s="294"/>
      <c r="O4080" s="294"/>
      <c r="P4080" s="294"/>
      <c r="Q4080" s="294"/>
      <c r="R4080" s="325"/>
      <c r="S4080" s="325"/>
    </row>
    <row r="4081" spans="2:24" ht="18.75" customHeight="1">
      <c r="B4081" s="326"/>
      <c r="C4081" s="313" t="s">
        <v>217</v>
      </c>
      <c r="D4081" s="327"/>
      <c r="E4081" s="327"/>
      <c r="F4081" s="327"/>
      <c r="G4081" s="327"/>
      <c r="H4081" s="327"/>
      <c r="I4081" s="327"/>
      <c r="J4081" s="327"/>
      <c r="K4081" s="327"/>
      <c r="L4081" s="327"/>
      <c r="M4081" s="327"/>
      <c r="N4081" s="327"/>
      <c r="O4081" s="328"/>
      <c r="P4081" s="329">
        <f t="shared" ref="P4081:P4082" si="509">SUM(D4081:O4081)</f>
        <v>0</v>
      </c>
      <c r="Q4081" s="294"/>
      <c r="R4081" s="488"/>
      <c r="S4081" s="488"/>
    </row>
    <row r="4082" spans="2:24" ht="18.75" customHeight="1">
      <c r="B4082" s="326"/>
      <c r="C4082" s="313" t="s">
        <v>218</v>
      </c>
      <c r="D4082" s="327"/>
      <c r="E4082" s="327"/>
      <c r="F4082" s="327"/>
      <c r="G4082" s="327"/>
      <c r="H4082" s="327"/>
      <c r="I4082" s="327"/>
      <c r="J4082" s="327"/>
      <c r="K4082" s="327"/>
      <c r="L4082" s="327"/>
      <c r="M4082" s="327"/>
      <c r="N4082" s="330"/>
      <c r="O4082" s="331"/>
      <c r="P4082" s="332">
        <f t="shared" si="509"/>
        <v>0</v>
      </c>
      <c r="Q4082" s="294"/>
      <c r="R4082" s="489"/>
      <c r="S4082" s="489"/>
    </row>
    <row r="4083" spans="2:24" s="308" customFormat="1" ht="18.75" customHeight="1">
      <c r="B4083" s="301"/>
      <c r="C4083" s="333"/>
      <c r="D4083" s="334"/>
      <c r="E4083" s="334"/>
      <c r="F4083" s="334"/>
      <c r="G4083" s="334"/>
      <c r="H4083" s="334"/>
      <c r="I4083" s="334"/>
      <c r="J4083" s="334"/>
      <c r="K4083" s="334"/>
      <c r="L4083" s="334"/>
      <c r="M4083" s="334"/>
      <c r="N4083" s="491" t="s">
        <v>219</v>
      </c>
      <c r="O4083" s="491"/>
      <c r="P4083" s="335">
        <f>ROUND(IF(P4081*P4082=0,0,P4079/P4081*P4082),2)</f>
        <v>0</v>
      </c>
      <c r="Q4083" s="306"/>
      <c r="R4083" s="492"/>
      <c r="S4083" s="492"/>
      <c r="T4083" s="307"/>
    </row>
    <row r="4084" spans="2:24" ht="30" customHeight="1">
      <c r="C4084" s="294"/>
      <c r="D4084" s="294"/>
      <c r="E4084" s="294"/>
      <c r="F4084" s="294"/>
      <c r="G4084" s="294"/>
      <c r="H4084" s="294"/>
      <c r="I4084" s="294"/>
      <c r="J4084" s="294"/>
      <c r="K4084" s="294"/>
      <c r="L4084" s="294"/>
      <c r="M4084" s="294"/>
      <c r="N4084" s="294"/>
      <c r="O4084" s="294"/>
      <c r="P4084" s="294"/>
      <c r="Q4084" s="294"/>
      <c r="R4084" s="294"/>
      <c r="S4084" s="294"/>
    </row>
    <row r="4085" spans="2:24" ht="18.75" customHeight="1">
      <c r="B4085" s="292"/>
      <c r="C4085" s="293" t="s">
        <v>183</v>
      </c>
      <c r="D4085" s="495"/>
      <c r="E4085" s="495"/>
      <c r="F4085" s="495"/>
      <c r="G4085" s="495"/>
      <c r="H4085" s="495"/>
      <c r="I4085" s="495"/>
      <c r="J4085" s="294"/>
      <c r="K4085" s="294"/>
      <c r="L4085" s="295"/>
      <c r="M4085" s="294"/>
      <c r="N4085" s="294"/>
      <c r="O4085" s="294"/>
      <c r="P4085" s="296"/>
      <c r="Q4085" s="294"/>
      <c r="R4085" s="296"/>
      <c r="S4085" s="296"/>
    </row>
    <row r="4086" spans="2:24" ht="18.75" customHeight="1">
      <c r="B4086" s="292"/>
      <c r="C4086" s="297" t="s">
        <v>184</v>
      </c>
      <c r="D4086" s="488"/>
      <c r="E4086" s="488"/>
      <c r="F4086" s="488"/>
      <c r="G4086" s="488"/>
      <c r="H4086" s="488"/>
      <c r="I4086" s="488"/>
      <c r="J4086" s="294"/>
      <c r="K4086" s="291"/>
      <c r="L4086" s="291"/>
      <c r="M4086" s="291"/>
      <c r="N4086" s="291"/>
      <c r="O4086" s="291"/>
      <c r="P4086" s="291"/>
      <c r="Q4086" s="294"/>
      <c r="R4086" s="496" t="s">
        <v>185</v>
      </c>
      <c r="S4086" s="496"/>
    </row>
    <row r="4087" spans="2:24" ht="18.75" customHeight="1">
      <c r="B4087" s="292"/>
      <c r="C4087" s="297" t="s">
        <v>8</v>
      </c>
      <c r="D4087" s="488"/>
      <c r="E4087" s="488"/>
      <c r="F4087" s="488"/>
      <c r="G4087" s="488"/>
      <c r="H4087" s="488"/>
      <c r="I4087" s="488"/>
      <c r="J4087" s="294"/>
      <c r="K4087" s="291"/>
      <c r="L4087" s="291"/>
      <c r="M4087" s="291"/>
      <c r="N4087" s="291"/>
      <c r="O4087" s="291"/>
      <c r="P4087" s="291"/>
      <c r="Q4087" s="294"/>
      <c r="R4087" s="298" t="s">
        <v>189</v>
      </c>
      <c r="S4087" s="299"/>
    </row>
    <row r="4088" spans="2:24" ht="18.75" customHeight="1">
      <c r="B4088" s="292"/>
      <c r="C4088" s="300" t="s">
        <v>172</v>
      </c>
      <c r="D4088" s="488"/>
      <c r="E4088" s="488"/>
      <c r="F4088" s="488"/>
      <c r="G4088" s="488"/>
      <c r="H4088" s="488"/>
      <c r="I4088" s="488"/>
      <c r="J4088" s="294"/>
      <c r="K4088" s="291"/>
      <c r="L4088" s="291"/>
      <c r="M4088" s="291"/>
      <c r="N4088" s="291"/>
      <c r="O4088" s="291"/>
      <c r="P4088" s="291"/>
      <c r="Q4088" s="294"/>
      <c r="R4088" s="298" t="s">
        <v>191</v>
      </c>
      <c r="S4088" s="299"/>
    </row>
    <row r="4089" spans="2:24" ht="18.75" customHeight="1">
      <c r="B4089" s="292"/>
      <c r="C4089" s="300" t="s">
        <v>193</v>
      </c>
      <c r="D4089" s="493"/>
      <c r="E4089" s="493"/>
      <c r="F4089" s="493"/>
      <c r="G4089" s="493"/>
      <c r="H4089" s="493"/>
      <c r="I4089" s="493"/>
      <c r="J4089" s="294"/>
      <c r="K4089" s="294"/>
      <c r="L4089" s="295"/>
      <c r="M4089" s="294"/>
      <c r="N4089" s="294"/>
      <c r="O4089" s="294"/>
      <c r="P4089" s="296"/>
      <c r="Q4089" s="294"/>
      <c r="R4089" s="298" t="s">
        <v>221</v>
      </c>
      <c r="S4089" s="299"/>
    </row>
    <row r="4090" spans="2:24" ht="12" customHeight="1">
      <c r="B4090" s="292"/>
      <c r="C4090" s="294"/>
      <c r="D4090" s="294"/>
      <c r="E4090" s="294"/>
      <c r="F4090" s="294"/>
      <c r="G4090" s="294"/>
      <c r="H4090" s="294"/>
      <c r="I4090" s="294"/>
      <c r="J4090" s="294"/>
      <c r="K4090" s="294"/>
      <c r="L4090" s="294"/>
      <c r="M4090" s="294"/>
      <c r="N4090" s="294"/>
      <c r="O4090" s="294"/>
      <c r="P4090" s="294"/>
      <c r="Q4090" s="294"/>
      <c r="R4090" s="294"/>
      <c r="S4090" s="294"/>
    </row>
    <row r="4091" spans="2:24" s="308" customFormat="1" ht="18.75" customHeight="1">
      <c r="B4091" s="301"/>
      <c r="C4091" s="302" t="s">
        <v>187</v>
      </c>
      <c r="D4091" s="303"/>
      <c r="E4091" s="303"/>
      <c r="F4091" s="303"/>
      <c r="G4091" s="303"/>
      <c r="H4091" s="303"/>
      <c r="I4091" s="303"/>
      <c r="J4091" s="303"/>
      <c r="K4091" s="303"/>
      <c r="L4091" s="303"/>
      <c r="M4091" s="303"/>
      <c r="N4091" s="303"/>
      <c r="O4091" s="304"/>
      <c r="P4091" s="305" t="s">
        <v>188</v>
      </c>
      <c r="Q4091" s="306"/>
      <c r="R4091" s="494" t="s">
        <v>194</v>
      </c>
      <c r="S4091" s="494"/>
      <c r="T4091" s="307"/>
      <c r="V4091" s="288"/>
      <c r="W4091" s="288"/>
      <c r="X4091" s="288"/>
    </row>
    <row r="4092" spans="2:24" ht="6" customHeight="1">
      <c r="B4092" s="292"/>
      <c r="C4092" s="294"/>
      <c r="D4092" s="294"/>
      <c r="E4092" s="294"/>
      <c r="F4092" s="294"/>
      <c r="G4092" s="294"/>
      <c r="H4092" s="294"/>
      <c r="I4092" s="294"/>
      <c r="J4092" s="294"/>
      <c r="K4092" s="294"/>
      <c r="L4092" s="294"/>
      <c r="M4092" s="294"/>
      <c r="N4092" s="294"/>
      <c r="O4092" s="294"/>
      <c r="P4092" s="294"/>
      <c r="Q4092" s="294"/>
      <c r="R4092" s="294"/>
      <c r="S4092" s="294"/>
    </row>
    <row r="4093" spans="2:24" ht="18.75" customHeight="1">
      <c r="B4093" s="292"/>
      <c r="C4093" s="309" t="s">
        <v>222</v>
      </c>
      <c r="D4093" s="310"/>
      <c r="E4093" s="310"/>
      <c r="F4093" s="310"/>
      <c r="G4093" s="310"/>
      <c r="H4093" s="310"/>
      <c r="I4093" s="310"/>
      <c r="J4093" s="310"/>
      <c r="K4093" s="310"/>
      <c r="L4093" s="310"/>
      <c r="M4093" s="310"/>
      <c r="N4093" s="310"/>
      <c r="O4093" s="311"/>
      <c r="P4093" s="312">
        <f>SUM(D4093:O4093)</f>
        <v>0</v>
      </c>
      <c r="Q4093" s="294"/>
      <c r="R4093" s="488"/>
      <c r="S4093" s="488"/>
    </row>
    <row r="4094" spans="2:24" ht="18.75" customHeight="1">
      <c r="B4094" s="292"/>
      <c r="C4094" s="313" t="s">
        <v>196</v>
      </c>
      <c r="D4094" s="155"/>
      <c r="E4094" s="155"/>
      <c r="F4094" s="155"/>
      <c r="G4094" s="155"/>
      <c r="H4094" s="155"/>
      <c r="I4094" s="155"/>
      <c r="J4094" s="155"/>
      <c r="K4094" s="155"/>
      <c r="L4094" s="155"/>
      <c r="M4094" s="155"/>
      <c r="N4094" s="155"/>
      <c r="O4094" s="156"/>
      <c r="P4094" s="312">
        <f t="shared" ref="P4094:P4103" si="510">SUM(D4094:O4094)</f>
        <v>0</v>
      </c>
      <c r="Q4094" s="294"/>
      <c r="R4094" s="488"/>
      <c r="S4094" s="488"/>
    </row>
    <row r="4095" spans="2:24" ht="18.75" customHeight="1">
      <c r="B4095" s="292"/>
      <c r="C4095" s="314" t="s">
        <v>223</v>
      </c>
      <c r="D4095" s="310"/>
      <c r="E4095" s="310"/>
      <c r="F4095" s="310"/>
      <c r="G4095" s="310"/>
      <c r="H4095" s="310"/>
      <c r="I4095" s="310"/>
      <c r="J4095" s="310"/>
      <c r="K4095" s="310"/>
      <c r="L4095" s="310"/>
      <c r="M4095" s="310"/>
      <c r="N4095" s="310"/>
      <c r="O4095" s="311"/>
      <c r="P4095" s="312">
        <f t="shared" si="510"/>
        <v>0</v>
      </c>
      <c r="Q4095" s="294"/>
      <c r="R4095" s="488"/>
      <c r="S4095" s="488"/>
    </row>
    <row r="4096" spans="2:24" ht="18.75" customHeight="1">
      <c r="B4096" s="292"/>
      <c r="C4096" s="313" t="s">
        <v>206</v>
      </c>
      <c r="D4096" s="315"/>
      <c r="E4096" s="315"/>
      <c r="F4096" s="315"/>
      <c r="G4096" s="315"/>
      <c r="H4096" s="315"/>
      <c r="I4096" s="315"/>
      <c r="J4096" s="315"/>
      <c r="K4096" s="315"/>
      <c r="L4096" s="315"/>
      <c r="M4096" s="315"/>
      <c r="N4096" s="315"/>
      <c r="O4096" s="316"/>
      <c r="P4096" s="312">
        <f t="shared" si="510"/>
        <v>0</v>
      </c>
      <c r="Q4096" s="294"/>
      <c r="R4096" s="488"/>
      <c r="S4096" s="488"/>
    </row>
    <row r="4097" spans="2:20" ht="18.75" customHeight="1">
      <c r="B4097" s="292"/>
      <c r="C4097" s="313" t="s">
        <v>207</v>
      </c>
      <c r="D4097" s="315"/>
      <c r="E4097" s="315"/>
      <c r="F4097" s="315"/>
      <c r="G4097" s="315"/>
      <c r="H4097" s="315"/>
      <c r="I4097" s="315"/>
      <c r="J4097" s="315"/>
      <c r="K4097" s="315"/>
      <c r="L4097" s="315"/>
      <c r="M4097" s="315"/>
      <c r="N4097" s="315"/>
      <c r="O4097" s="316"/>
      <c r="P4097" s="312">
        <f t="shared" si="510"/>
        <v>0</v>
      </c>
      <c r="Q4097" s="294"/>
      <c r="R4097" s="488"/>
      <c r="S4097" s="488"/>
    </row>
    <row r="4098" spans="2:20" ht="18.75" customHeight="1">
      <c r="B4098" s="292"/>
      <c r="C4098" s="313" t="s">
        <v>209</v>
      </c>
      <c r="D4098" s="315"/>
      <c r="E4098" s="315"/>
      <c r="F4098" s="315"/>
      <c r="G4098" s="315"/>
      <c r="H4098" s="315"/>
      <c r="I4098" s="315"/>
      <c r="J4098" s="315"/>
      <c r="K4098" s="315"/>
      <c r="L4098" s="315"/>
      <c r="M4098" s="315"/>
      <c r="N4098" s="315"/>
      <c r="O4098" s="316"/>
      <c r="P4098" s="312">
        <f t="shared" si="510"/>
        <v>0</v>
      </c>
      <c r="Q4098" s="294"/>
      <c r="R4098" s="488"/>
      <c r="S4098" s="488"/>
    </row>
    <row r="4099" spans="2:20" ht="18.75" customHeight="1">
      <c r="B4099" s="292"/>
      <c r="C4099" s="313" t="s">
        <v>210</v>
      </c>
      <c r="D4099" s="315"/>
      <c r="E4099" s="315"/>
      <c r="F4099" s="315"/>
      <c r="G4099" s="315"/>
      <c r="H4099" s="315"/>
      <c r="I4099" s="315"/>
      <c r="J4099" s="315"/>
      <c r="K4099" s="315"/>
      <c r="L4099" s="315"/>
      <c r="M4099" s="315"/>
      <c r="N4099" s="315"/>
      <c r="O4099" s="316"/>
      <c r="P4099" s="312">
        <f t="shared" si="510"/>
        <v>0</v>
      </c>
      <c r="Q4099" s="294"/>
      <c r="R4099" s="488"/>
      <c r="S4099" s="488"/>
    </row>
    <row r="4100" spans="2:20" ht="18.75" customHeight="1">
      <c r="B4100" s="292"/>
      <c r="C4100" s="313" t="s">
        <v>211</v>
      </c>
      <c r="D4100" s="315"/>
      <c r="E4100" s="315"/>
      <c r="F4100" s="315"/>
      <c r="G4100" s="315"/>
      <c r="H4100" s="315"/>
      <c r="I4100" s="315"/>
      <c r="J4100" s="315"/>
      <c r="K4100" s="315"/>
      <c r="L4100" s="315"/>
      <c r="M4100" s="315"/>
      <c r="N4100" s="315"/>
      <c r="O4100" s="316"/>
      <c r="P4100" s="312">
        <f t="shared" si="510"/>
        <v>0</v>
      </c>
      <c r="Q4100" s="294"/>
      <c r="R4100" s="488"/>
      <c r="S4100" s="488"/>
    </row>
    <row r="4101" spans="2:20" ht="18.75" customHeight="1">
      <c r="B4101" s="292"/>
      <c r="C4101" s="313" t="s">
        <v>212</v>
      </c>
      <c r="D4101" s="315"/>
      <c r="E4101" s="315"/>
      <c r="F4101" s="315"/>
      <c r="G4101" s="315"/>
      <c r="H4101" s="315"/>
      <c r="I4101" s="315"/>
      <c r="J4101" s="315"/>
      <c r="K4101" s="315"/>
      <c r="L4101" s="315"/>
      <c r="M4101" s="315"/>
      <c r="N4101" s="315"/>
      <c r="O4101" s="316"/>
      <c r="P4101" s="312">
        <f t="shared" si="510"/>
        <v>0</v>
      </c>
      <c r="Q4101" s="294"/>
      <c r="R4101" s="488"/>
      <c r="S4101" s="488"/>
    </row>
    <row r="4102" spans="2:20" ht="18.75" customHeight="1">
      <c r="B4102" s="292"/>
      <c r="C4102" s="317" t="s">
        <v>224</v>
      </c>
      <c r="D4102" s="318"/>
      <c r="E4102" s="318"/>
      <c r="F4102" s="318"/>
      <c r="G4102" s="318"/>
      <c r="H4102" s="318"/>
      <c r="I4102" s="318"/>
      <c r="J4102" s="318"/>
      <c r="K4102" s="318"/>
      <c r="L4102" s="318"/>
      <c r="M4102" s="318"/>
      <c r="N4102" s="318"/>
      <c r="O4102" s="319"/>
      <c r="P4102" s="320">
        <f t="shared" si="510"/>
        <v>0</v>
      </c>
      <c r="Q4102" s="294"/>
      <c r="R4102" s="489"/>
      <c r="S4102" s="489"/>
    </row>
    <row r="4103" spans="2:20" ht="18.75" customHeight="1">
      <c r="B4103" s="292"/>
      <c r="C4103" s="321" t="s">
        <v>216</v>
      </c>
      <c r="D4103" s="322">
        <f>SUBTOTAL(9,D4093:D4102)</f>
        <v>0</v>
      </c>
      <c r="E4103" s="322">
        <f t="shared" ref="E4103:O4103" si="511">SUBTOTAL(9,E4093:E4102)</f>
        <v>0</v>
      </c>
      <c r="F4103" s="322">
        <f t="shared" si="511"/>
        <v>0</v>
      </c>
      <c r="G4103" s="322">
        <f t="shared" si="511"/>
        <v>0</v>
      </c>
      <c r="H4103" s="322">
        <f t="shared" si="511"/>
        <v>0</v>
      </c>
      <c r="I4103" s="322">
        <f t="shared" si="511"/>
        <v>0</v>
      </c>
      <c r="J4103" s="322">
        <f t="shared" si="511"/>
        <v>0</v>
      </c>
      <c r="K4103" s="322">
        <f t="shared" si="511"/>
        <v>0</v>
      </c>
      <c r="L4103" s="322">
        <f t="shared" si="511"/>
        <v>0</v>
      </c>
      <c r="M4103" s="322">
        <f t="shared" si="511"/>
        <v>0</v>
      </c>
      <c r="N4103" s="322">
        <f t="shared" si="511"/>
        <v>0</v>
      </c>
      <c r="O4103" s="323">
        <f t="shared" si="511"/>
        <v>0</v>
      </c>
      <c r="P4103" s="324">
        <f t="shared" si="510"/>
        <v>0</v>
      </c>
      <c r="Q4103" s="294"/>
      <c r="R4103" s="490"/>
      <c r="S4103" s="490"/>
    </row>
    <row r="4104" spans="2:20" ht="6" customHeight="1">
      <c r="B4104" s="292"/>
      <c r="C4104" s="294"/>
      <c r="D4104" s="294"/>
      <c r="E4104" s="294"/>
      <c r="F4104" s="294"/>
      <c r="G4104" s="294"/>
      <c r="H4104" s="294"/>
      <c r="I4104" s="294"/>
      <c r="J4104" s="294"/>
      <c r="K4104" s="294"/>
      <c r="L4104" s="294"/>
      <c r="M4104" s="294"/>
      <c r="N4104" s="294"/>
      <c r="O4104" s="294"/>
      <c r="P4104" s="294"/>
      <c r="Q4104" s="294"/>
      <c r="R4104" s="325"/>
      <c r="S4104" s="325"/>
    </row>
    <row r="4105" spans="2:20" ht="18.75" customHeight="1">
      <c r="B4105" s="326"/>
      <c r="C4105" s="313" t="s">
        <v>217</v>
      </c>
      <c r="D4105" s="327"/>
      <c r="E4105" s="327"/>
      <c r="F4105" s="327"/>
      <c r="G4105" s="327"/>
      <c r="H4105" s="327"/>
      <c r="I4105" s="327"/>
      <c r="J4105" s="327"/>
      <c r="K4105" s="327"/>
      <c r="L4105" s="327"/>
      <c r="M4105" s="327"/>
      <c r="N4105" s="327"/>
      <c r="O4105" s="328"/>
      <c r="P4105" s="329">
        <f t="shared" ref="P4105:P4106" si="512">SUM(D4105:O4105)</f>
        <v>0</v>
      </c>
      <c r="Q4105" s="294"/>
      <c r="R4105" s="488"/>
      <c r="S4105" s="488"/>
    </row>
    <row r="4106" spans="2:20" ht="18.75" customHeight="1">
      <c r="B4106" s="326"/>
      <c r="C4106" s="313" t="s">
        <v>218</v>
      </c>
      <c r="D4106" s="327"/>
      <c r="E4106" s="327"/>
      <c r="F4106" s="327"/>
      <c r="G4106" s="327"/>
      <c r="H4106" s="327"/>
      <c r="I4106" s="327"/>
      <c r="J4106" s="327"/>
      <c r="K4106" s="327"/>
      <c r="L4106" s="327"/>
      <c r="M4106" s="327"/>
      <c r="N4106" s="330"/>
      <c r="O4106" s="331"/>
      <c r="P4106" s="332">
        <f t="shared" si="512"/>
        <v>0</v>
      </c>
      <c r="Q4106" s="294"/>
      <c r="R4106" s="489"/>
      <c r="S4106" s="489"/>
    </row>
    <row r="4107" spans="2:20" s="308" customFormat="1" ht="18.75" customHeight="1">
      <c r="B4107" s="301"/>
      <c r="C4107" s="333"/>
      <c r="D4107" s="334"/>
      <c r="E4107" s="334"/>
      <c r="F4107" s="334"/>
      <c r="G4107" s="334"/>
      <c r="H4107" s="334"/>
      <c r="I4107" s="334"/>
      <c r="J4107" s="334"/>
      <c r="K4107" s="334"/>
      <c r="L4107" s="334"/>
      <c r="M4107" s="334"/>
      <c r="N4107" s="491" t="s">
        <v>219</v>
      </c>
      <c r="O4107" s="491"/>
      <c r="P4107" s="335">
        <f>ROUND(IF(P4105*P4106=0,0,P4103/P4105*P4106),2)</f>
        <v>0</v>
      </c>
      <c r="Q4107" s="306"/>
      <c r="R4107" s="492"/>
      <c r="S4107" s="492"/>
      <c r="T4107" s="307"/>
    </row>
    <row r="4108" spans="2:20" ht="30" customHeight="1">
      <c r="C4108" s="294"/>
      <c r="D4108" s="294"/>
      <c r="E4108" s="294"/>
      <c r="F4108" s="294"/>
      <c r="G4108" s="294"/>
      <c r="H4108" s="294"/>
      <c r="I4108" s="294"/>
      <c r="J4108" s="294"/>
      <c r="K4108" s="294"/>
      <c r="L4108" s="294"/>
      <c r="M4108" s="294"/>
      <c r="N4108" s="294"/>
      <c r="O4108" s="294"/>
      <c r="P4108" s="294"/>
      <c r="Q4108" s="294"/>
      <c r="R4108" s="294"/>
      <c r="S4108" s="294"/>
    </row>
    <row r="4109" spans="2:20" ht="18.75" customHeight="1">
      <c r="B4109" s="292"/>
      <c r="C4109" s="293" t="s">
        <v>183</v>
      </c>
      <c r="D4109" s="495"/>
      <c r="E4109" s="495"/>
      <c r="F4109" s="495"/>
      <c r="G4109" s="495"/>
      <c r="H4109" s="495"/>
      <c r="I4109" s="495"/>
      <c r="J4109" s="294"/>
      <c r="K4109" s="294"/>
      <c r="L4109" s="295"/>
      <c r="M4109" s="294"/>
      <c r="N4109" s="294"/>
      <c r="O4109" s="294"/>
      <c r="P4109" s="296"/>
      <c r="Q4109" s="294"/>
      <c r="R4109" s="296"/>
      <c r="S4109" s="296"/>
    </row>
    <row r="4110" spans="2:20" ht="18.75" customHeight="1">
      <c r="B4110" s="292"/>
      <c r="C4110" s="297" t="s">
        <v>184</v>
      </c>
      <c r="D4110" s="488"/>
      <c r="E4110" s="488"/>
      <c r="F4110" s="488"/>
      <c r="G4110" s="488"/>
      <c r="H4110" s="488"/>
      <c r="I4110" s="488"/>
      <c r="J4110" s="294"/>
      <c r="K4110" s="291"/>
      <c r="L4110" s="291"/>
      <c r="M4110" s="291"/>
      <c r="N4110" s="291"/>
      <c r="O4110" s="291"/>
      <c r="P4110" s="291"/>
      <c r="Q4110" s="294"/>
      <c r="R4110" s="496" t="s">
        <v>185</v>
      </c>
      <c r="S4110" s="496"/>
    </row>
    <row r="4111" spans="2:20" ht="18.75" customHeight="1">
      <c r="B4111" s="292"/>
      <c r="C4111" s="297" t="s">
        <v>8</v>
      </c>
      <c r="D4111" s="488"/>
      <c r="E4111" s="488"/>
      <c r="F4111" s="488"/>
      <c r="G4111" s="488"/>
      <c r="H4111" s="488"/>
      <c r="I4111" s="488"/>
      <c r="J4111" s="294"/>
      <c r="K4111" s="291"/>
      <c r="L4111" s="291"/>
      <c r="M4111" s="291"/>
      <c r="N4111" s="291"/>
      <c r="O4111" s="291"/>
      <c r="P4111" s="291"/>
      <c r="Q4111" s="294"/>
      <c r="R4111" s="298" t="s">
        <v>189</v>
      </c>
      <c r="S4111" s="299"/>
    </row>
    <row r="4112" spans="2:20" ht="18.75" customHeight="1">
      <c r="B4112" s="292"/>
      <c r="C4112" s="300" t="s">
        <v>172</v>
      </c>
      <c r="D4112" s="488"/>
      <c r="E4112" s="488"/>
      <c r="F4112" s="488"/>
      <c r="G4112" s="488"/>
      <c r="H4112" s="488"/>
      <c r="I4112" s="488"/>
      <c r="J4112" s="294"/>
      <c r="K4112" s="291"/>
      <c r="L4112" s="291"/>
      <c r="M4112" s="291"/>
      <c r="N4112" s="291"/>
      <c r="O4112" s="291"/>
      <c r="P4112" s="291"/>
      <c r="Q4112" s="294"/>
      <c r="R4112" s="298" t="s">
        <v>191</v>
      </c>
      <c r="S4112" s="299"/>
    </row>
    <row r="4113" spans="2:24" ht="18.75" customHeight="1">
      <c r="B4113" s="292"/>
      <c r="C4113" s="300" t="s">
        <v>193</v>
      </c>
      <c r="D4113" s="493"/>
      <c r="E4113" s="493"/>
      <c r="F4113" s="493"/>
      <c r="G4113" s="493"/>
      <c r="H4113" s="493"/>
      <c r="I4113" s="493"/>
      <c r="J4113" s="294"/>
      <c r="K4113" s="294"/>
      <c r="L4113" s="295"/>
      <c r="M4113" s="294"/>
      <c r="N4113" s="294"/>
      <c r="O4113" s="294"/>
      <c r="P4113" s="296"/>
      <c r="Q4113" s="294"/>
      <c r="R4113" s="298" t="s">
        <v>221</v>
      </c>
      <c r="S4113" s="299"/>
    </row>
    <row r="4114" spans="2:24" ht="12" customHeight="1">
      <c r="B4114" s="292"/>
      <c r="C4114" s="294"/>
      <c r="D4114" s="294"/>
      <c r="E4114" s="294"/>
      <c r="F4114" s="294"/>
      <c r="G4114" s="294"/>
      <c r="H4114" s="294"/>
      <c r="I4114" s="294"/>
      <c r="J4114" s="294"/>
      <c r="K4114" s="294"/>
      <c r="L4114" s="294"/>
      <c r="M4114" s="294"/>
      <c r="N4114" s="294"/>
      <c r="O4114" s="294"/>
      <c r="P4114" s="294"/>
      <c r="Q4114" s="294"/>
      <c r="R4114" s="294"/>
      <c r="S4114" s="294"/>
    </row>
    <row r="4115" spans="2:24" s="308" customFormat="1" ht="18.75" customHeight="1">
      <c r="B4115" s="301"/>
      <c r="C4115" s="302" t="s">
        <v>187</v>
      </c>
      <c r="D4115" s="303"/>
      <c r="E4115" s="303"/>
      <c r="F4115" s="303"/>
      <c r="G4115" s="303"/>
      <c r="H4115" s="303"/>
      <c r="I4115" s="303"/>
      <c r="J4115" s="303"/>
      <c r="K4115" s="303"/>
      <c r="L4115" s="303"/>
      <c r="M4115" s="303"/>
      <c r="N4115" s="303"/>
      <c r="O4115" s="304"/>
      <c r="P4115" s="305" t="s">
        <v>188</v>
      </c>
      <c r="Q4115" s="306"/>
      <c r="R4115" s="494" t="s">
        <v>194</v>
      </c>
      <c r="S4115" s="494"/>
      <c r="T4115" s="307"/>
      <c r="V4115" s="288"/>
      <c r="W4115" s="288"/>
      <c r="X4115" s="288"/>
    </row>
    <row r="4116" spans="2:24" ht="6" customHeight="1">
      <c r="B4116" s="292"/>
      <c r="C4116" s="294"/>
      <c r="D4116" s="294"/>
      <c r="E4116" s="294"/>
      <c r="F4116" s="294"/>
      <c r="G4116" s="294"/>
      <c r="H4116" s="294"/>
      <c r="I4116" s="294"/>
      <c r="J4116" s="294"/>
      <c r="K4116" s="294"/>
      <c r="L4116" s="294"/>
      <c r="M4116" s="294"/>
      <c r="N4116" s="294"/>
      <c r="O4116" s="294"/>
      <c r="P4116" s="294"/>
      <c r="Q4116" s="294"/>
      <c r="R4116" s="294"/>
      <c r="S4116" s="294"/>
    </row>
    <row r="4117" spans="2:24" ht="18.75" customHeight="1">
      <c r="B4117" s="292"/>
      <c r="C4117" s="309" t="s">
        <v>222</v>
      </c>
      <c r="D4117" s="310"/>
      <c r="E4117" s="310"/>
      <c r="F4117" s="310"/>
      <c r="G4117" s="310"/>
      <c r="H4117" s="310"/>
      <c r="I4117" s="310"/>
      <c r="J4117" s="310"/>
      <c r="K4117" s="310"/>
      <c r="L4117" s="310"/>
      <c r="M4117" s="310"/>
      <c r="N4117" s="310"/>
      <c r="O4117" s="311"/>
      <c r="P4117" s="312">
        <f>SUM(D4117:O4117)</f>
        <v>0</v>
      </c>
      <c r="Q4117" s="294"/>
      <c r="R4117" s="488"/>
      <c r="S4117" s="488"/>
    </row>
    <row r="4118" spans="2:24" ht="18.75" customHeight="1">
      <c r="B4118" s="292"/>
      <c r="C4118" s="313" t="s">
        <v>196</v>
      </c>
      <c r="D4118" s="155"/>
      <c r="E4118" s="155"/>
      <c r="F4118" s="155"/>
      <c r="G4118" s="155"/>
      <c r="H4118" s="155"/>
      <c r="I4118" s="155"/>
      <c r="J4118" s="155"/>
      <c r="K4118" s="155"/>
      <c r="L4118" s="155"/>
      <c r="M4118" s="155"/>
      <c r="N4118" s="155"/>
      <c r="O4118" s="156"/>
      <c r="P4118" s="312">
        <f t="shared" ref="P4118:P4127" si="513">SUM(D4118:O4118)</f>
        <v>0</v>
      </c>
      <c r="Q4118" s="294"/>
      <c r="R4118" s="488"/>
      <c r="S4118" s="488"/>
    </row>
    <row r="4119" spans="2:24" ht="18.75" customHeight="1">
      <c r="B4119" s="292"/>
      <c r="C4119" s="314" t="s">
        <v>223</v>
      </c>
      <c r="D4119" s="310"/>
      <c r="E4119" s="310"/>
      <c r="F4119" s="310"/>
      <c r="G4119" s="310"/>
      <c r="H4119" s="310"/>
      <c r="I4119" s="310"/>
      <c r="J4119" s="310"/>
      <c r="K4119" s="310"/>
      <c r="L4119" s="310"/>
      <c r="M4119" s="310"/>
      <c r="N4119" s="310"/>
      <c r="O4119" s="311"/>
      <c r="P4119" s="312">
        <f t="shared" si="513"/>
        <v>0</v>
      </c>
      <c r="Q4119" s="294"/>
      <c r="R4119" s="488"/>
      <c r="S4119" s="488"/>
    </row>
    <row r="4120" spans="2:24" ht="18.75" customHeight="1">
      <c r="B4120" s="292"/>
      <c r="C4120" s="313" t="s">
        <v>206</v>
      </c>
      <c r="D4120" s="315"/>
      <c r="E4120" s="315"/>
      <c r="F4120" s="315"/>
      <c r="G4120" s="315"/>
      <c r="H4120" s="315"/>
      <c r="I4120" s="315"/>
      <c r="J4120" s="315"/>
      <c r="K4120" s="315"/>
      <c r="L4120" s="315"/>
      <c r="M4120" s="315"/>
      <c r="N4120" s="315"/>
      <c r="O4120" s="316"/>
      <c r="P4120" s="312">
        <f t="shared" si="513"/>
        <v>0</v>
      </c>
      <c r="Q4120" s="294"/>
      <c r="R4120" s="488"/>
      <c r="S4120" s="488"/>
    </row>
    <row r="4121" spans="2:24" ht="18.75" customHeight="1">
      <c r="B4121" s="292"/>
      <c r="C4121" s="313" t="s">
        <v>207</v>
      </c>
      <c r="D4121" s="315"/>
      <c r="E4121" s="315"/>
      <c r="F4121" s="315"/>
      <c r="G4121" s="315"/>
      <c r="H4121" s="315"/>
      <c r="I4121" s="315"/>
      <c r="J4121" s="315"/>
      <c r="K4121" s="315"/>
      <c r="L4121" s="315"/>
      <c r="M4121" s="315"/>
      <c r="N4121" s="315"/>
      <c r="O4121" s="316"/>
      <c r="P4121" s="312">
        <f t="shared" si="513"/>
        <v>0</v>
      </c>
      <c r="Q4121" s="294"/>
      <c r="R4121" s="488"/>
      <c r="S4121" s="488"/>
    </row>
    <row r="4122" spans="2:24" ht="18.75" customHeight="1">
      <c r="B4122" s="292"/>
      <c r="C4122" s="313" t="s">
        <v>209</v>
      </c>
      <c r="D4122" s="315"/>
      <c r="E4122" s="315"/>
      <c r="F4122" s="315"/>
      <c r="G4122" s="315"/>
      <c r="H4122" s="315"/>
      <c r="I4122" s="315"/>
      <c r="J4122" s="315"/>
      <c r="K4122" s="315"/>
      <c r="L4122" s="315"/>
      <c r="M4122" s="315"/>
      <c r="N4122" s="315"/>
      <c r="O4122" s="316"/>
      <c r="P4122" s="312">
        <f t="shared" si="513"/>
        <v>0</v>
      </c>
      <c r="Q4122" s="294"/>
      <c r="R4122" s="488"/>
      <c r="S4122" s="488"/>
    </row>
    <row r="4123" spans="2:24" ht="18.75" customHeight="1">
      <c r="B4123" s="292"/>
      <c r="C4123" s="313" t="s">
        <v>210</v>
      </c>
      <c r="D4123" s="315"/>
      <c r="E4123" s="315"/>
      <c r="F4123" s="315"/>
      <c r="G4123" s="315"/>
      <c r="H4123" s="315"/>
      <c r="I4123" s="315"/>
      <c r="J4123" s="315"/>
      <c r="K4123" s="315"/>
      <c r="L4123" s="315"/>
      <c r="M4123" s="315"/>
      <c r="N4123" s="315"/>
      <c r="O4123" s="316"/>
      <c r="P4123" s="312">
        <f t="shared" si="513"/>
        <v>0</v>
      </c>
      <c r="Q4123" s="294"/>
      <c r="R4123" s="488"/>
      <c r="S4123" s="488"/>
    </row>
    <row r="4124" spans="2:24" ht="18.75" customHeight="1">
      <c r="B4124" s="292"/>
      <c r="C4124" s="313" t="s">
        <v>211</v>
      </c>
      <c r="D4124" s="315"/>
      <c r="E4124" s="315"/>
      <c r="F4124" s="315"/>
      <c r="G4124" s="315"/>
      <c r="H4124" s="315"/>
      <c r="I4124" s="315"/>
      <c r="J4124" s="315"/>
      <c r="K4124" s="315"/>
      <c r="L4124" s="315"/>
      <c r="M4124" s="315"/>
      <c r="N4124" s="315"/>
      <c r="O4124" s="316"/>
      <c r="P4124" s="312">
        <f t="shared" si="513"/>
        <v>0</v>
      </c>
      <c r="Q4124" s="294"/>
      <c r="R4124" s="488"/>
      <c r="S4124" s="488"/>
    </row>
    <row r="4125" spans="2:24" ht="18.75" customHeight="1">
      <c r="B4125" s="292"/>
      <c r="C4125" s="313" t="s">
        <v>212</v>
      </c>
      <c r="D4125" s="315"/>
      <c r="E4125" s="315"/>
      <c r="F4125" s="315"/>
      <c r="G4125" s="315"/>
      <c r="H4125" s="315"/>
      <c r="I4125" s="315"/>
      <c r="J4125" s="315"/>
      <c r="K4125" s="315"/>
      <c r="L4125" s="315"/>
      <c r="M4125" s="315"/>
      <c r="N4125" s="315"/>
      <c r="O4125" s="316"/>
      <c r="P4125" s="312">
        <f t="shared" si="513"/>
        <v>0</v>
      </c>
      <c r="Q4125" s="294"/>
      <c r="R4125" s="488"/>
      <c r="S4125" s="488"/>
    </row>
    <row r="4126" spans="2:24" ht="18.75" customHeight="1">
      <c r="B4126" s="292"/>
      <c r="C4126" s="317" t="s">
        <v>224</v>
      </c>
      <c r="D4126" s="318"/>
      <c r="E4126" s="318"/>
      <c r="F4126" s="318"/>
      <c r="G4126" s="318"/>
      <c r="H4126" s="318"/>
      <c r="I4126" s="318"/>
      <c r="J4126" s="318"/>
      <c r="K4126" s="318"/>
      <c r="L4126" s="318"/>
      <c r="M4126" s="318"/>
      <c r="N4126" s="318"/>
      <c r="O4126" s="319"/>
      <c r="P4126" s="320">
        <f t="shared" si="513"/>
        <v>0</v>
      </c>
      <c r="Q4126" s="294"/>
      <c r="R4126" s="489"/>
      <c r="S4126" s="489"/>
    </row>
    <row r="4127" spans="2:24" ht="18.75" customHeight="1">
      <c r="B4127" s="292"/>
      <c r="C4127" s="321" t="s">
        <v>216</v>
      </c>
      <c r="D4127" s="322">
        <f>SUBTOTAL(9,D4117:D4126)</f>
        <v>0</v>
      </c>
      <c r="E4127" s="322">
        <f t="shared" ref="E4127:O4127" si="514">SUBTOTAL(9,E4117:E4126)</f>
        <v>0</v>
      </c>
      <c r="F4127" s="322">
        <f t="shared" si="514"/>
        <v>0</v>
      </c>
      <c r="G4127" s="322">
        <f t="shared" si="514"/>
        <v>0</v>
      </c>
      <c r="H4127" s="322">
        <f t="shared" si="514"/>
        <v>0</v>
      </c>
      <c r="I4127" s="322">
        <f t="shared" si="514"/>
        <v>0</v>
      </c>
      <c r="J4127" s="322">
        <f t="shared" si="514"/>
        <v>0</v>
      </c>
      <c r="K4127" s="322">
        <f t="shared" si="514"/>
        <v>0</v>
      </c>
      <c r="L4127" s="322">
        <f t="shared" si="514"/>
        <v>0</v>
      </c>
      <c r="M4127" s="322">
        <f t="shared" si="514"/>
        <v>0</v>
      </c>
      <c r="N4127" s="322">
        <f t="shared" si="514"/>
        <v>0</v>
      </c>
      <c r="O4127" s="323">
        <f t="shared" si="514"/>
        <v>0</v>
      </c>
      <c r="P4127" s="324">
        <f t="shared" si="513"/>
        <v>0</v>
      </c>
      <c r="Q4127" s="294"/>
      <c r="R4127" s="490"/>
      <c r="S4127" s="490"/>
    </row>
    <row r="4128" spans="2:24" ht="6" customHeight="1">
      <c r="B4128" s="292"/>
      <c r="C4128" s="294"/>
      <c r="D4128" s="294"/>
      <c r="E4128" s="294"/>
      <c r="F4128" s="294"/>
      <c r="G4128" s="294"/>
      <c r="H4128" s="294"/>
      <c r="I4128" s="294"/>
      <c r="J4128" s="294"/>
      <c r="K4128" s="294"/>
      <c r="L4128" s="294"/>
      <c r="M4128" s="294"/>
      <c r="N4128" s="294"/>
      <c r="O4128" s="294"/>
      <c r="P4128" s="294"/>
      <c r="Q4128" s="294"/>
      <c r="R4128" s="325"/>
      <c r="S4128" s="325"/>
    </row>
    <row r="4129" spans="2:24" ht="18.75" customHeight="1">
      <c r="B4129" s="326"/>
      <c r="C4129" s="313" t="s">
        <v>217</v>
      </c>
      <c r="D4129" s="327"/>
      <c r="E4129" s="327"/>
      <c r="F4129" s="327"/>
      <c r="G4129" s="327"/>
      <c r="H4129" s="327"/>
      <c r="I4129" s="327"/>
      <c r="J4129" s="327"/>
      <c r="K4129" s="327"/>
      <c r="L4129" s="327"/>
      <c r="M4129" s="327"/>
      <c r="N4129" s="327"/>
      <c r="O4129" s="328"/>
      <c r="P4129" s="329">
        <f t="shared" ref="P4129:P4130" si="515">SUM(D4129:O4129)</f>
        <v>0</v>
      </c>
      <c r="Q4129" s="294"/>
      <c r="R4129" s="488"/>
      <c r="S4129" s="488"/>
    </row>
    <row r="4130" spans="2:24" ht="18.75" customHeight="1">
      <c r="B4130" s="326"/>
      <c r="C4130" s="313" t="s">
        <v>218</v>
      </c>
      <c r="D4130" s="327"/>
      <c r="E4130" s="327"/>
      <c r="F4130" s="327"/>
      <c r="G4130" s="327"/>
      <c r="H4130" s="327"/>
      <c r="I4130" s="327"/>
      <c r="J4130" s="327"/>
      <c r="K4130" s="327"/>
      <c r="L4130" s="327"/>
      <c r="M4130" s="327"/>
      <c r="N4130" s="330"/>
      <c r="O4130" s="331"/>
      <c r="P4130" s="332">
        <f t="shared" si="515"/>
        <v>0</v>
      </c>
      <c r="Q4130" s="294"/>
      <c r="R4130" s="489"/>
      <c r="S4130" s="489"/>
    </row>
    <row r="4131" spans="2:24" s="308" customFormat="1" ht="18.75" customHeight="1">
      <c r="B4131" s="301"/>
      <c r="C4131" s="333"/>
      <c r="D4131" s="334"/>
      <c r="E4131" s="334"/>
      <c r="F4131" s="334"/>
      <c r="G4131" s="334"/>
      <c r="H4131" s="334"/>
      <c r="I4131" s="334"/>
      <c r="J4131" s="334"/>
      <c r="K4131" s="334"/>
      <c r="L4131" s="334"/>
      <c r="M4131" s="334"/>
      <c r="N4131" s="491" t="s">
        <v>219</v>
      </c>
      <c r="O4131" s="491"/>
      <c r="P4131" s="335">
        <f>ROUND(IF(P4129*P4130=0,0,P4127/P4129*P4130),2)</f>
        <v>0</v>
      </c>
      <c r="Q4131" s="306"/>
      <c r="R4131" s="492"/>
      <c r="S4131" s="492"/>
      <c r="T4131" s="307"/>
    </row>
    <row r="4132" spans="2:24" ht="30" customHeight="1">
      <c r="C4132" s="294"/>
      <c r="D4132" s="294"/>
      <c r="E4132" s="294"/>
      <c r="F4132" s="294"/>
      <c r="G4132" s="294"/>
      <c r="H4132" s="294"/>
      <c r="I4132" s="294"/>
      <c r="J4132" s="294"/>
      <c r="K4132" s="294"/>
      <c r="L4132" s="294"/>
      <c r="M4132" s="294"/>
      <c r="N4132" s="294"/>
      <c r="O4132" s="294"/>
      <c r="P4132" s="294"/>
      <c r="Q4132" s="294"/>
      <c r="R4132" s="294"/>
      <c r="S4132" s="294"/>
    </row>
    <row r="4133" spans="2:24" ht="18.75" customHeight="1">
      <c r="B4133" s="292"/>
      <c r="C4133" s="293" t="s">
        <v>183</v>
      </c>
      <c r="D4133" s="495"/>
      <c r="E4133" s="495"/>
      <c r="F4133" s="495"/>
      <c r="G4133" s="495"/>
      <c r="H4133" s="495"/>
      <c r="I4133" s="495"/>
      <c r="J4133" s="294"/>
      <c r="K4133" s="294"/>
      <c r="L4133" s="295"/>
      <c r="M4133" s="294"/>
      <c r="N4133" s="294"/>
      <c r="O4133" s="294"/>
      <c r="P4133" s="296"/>
      <c r="Q4133" s="294"/>
      <c r="R4133" s="296"/>
      <c r="S4133" s="296"/>
    </row>
    <row r="4134" spans="2:24" ht="18.75" customHeight="1">
      <c r="B4134" s="292"/>
      <c r="C4134" s="297" t="s">
        <v>184</v>
      </c>
      <c r="D4134" s="488"/>
      <c r="E4134" s="488"/>
      <c r="F4134" s="488"/>
      <c r="G4134" s="488"/>
      <c r="H4134" s="488"/>
      <c r="I4134" s="488"/>
      <c r="J4134" s="294"/>
      <c r="K4134" s="291"/>
      <c r="L4134" s="291"/>
      <c r="M4134" s="291"/>
      <c r="N4134" s="291"/>
      <c r="O4134" s="291"/>
      <c r="P4134" s="291"/>
      <c r="Q4134" s="294"/>
      <c r="R4134" s="496" t="s">
        <v>185</v>
      </c>
      <c r="S4134" s="496"/>
    </row>
    <row r="4135" spans="2:24" ht="18.75" customHeight="1">
      <c r="B4135" s="292"/>
      <c r="C4135" s="297" t="s">
        <v>8</v>
      </c>
      <c r="D4135" s="488"/>
      <c r="E4135" s="488"/>
      <c r="F4135" s="488"/>
      <c r="G4135" s="488"/>
      <c r="H4135" s="488"/>
      <c r="I4135" s="488"/>
      <c r="J4135" s="294"/>
      <c r="K4135" s="291"/>
      <c r="L4135" s="291"/>
      <c r="M4135" s="291"/>
      <c r="N4135" s="291"/>
      <c r="O4135" s="291"/>
      <c r="P4135" s="291"/>
      <c r="Q4135" s="294"/>
      <c r="R4135" s="298" t="s">
        <v>189</v>
      </c>
      <c r="S4135" s="299"/>
    </row>
    <row r="4136" spans="2:24" ht="18.75" customHeight="1">
      <c r="B4136" s="292"/>
      <c r="C4136" s="300" t="s">
        <v>172</v>
      </c>
      <c r="D4136" s="488"/>
      <c r="E4136" s="488"/>
      <c r="F4136" s="488"/>
      <c r="G4136" s="488"/>
      <c r="H4136" s="488"/>
      <c r="I4136" s="488"/>
      <c r="J4136" s="294"/>
      <c r="K4136" s="291"/>
      <c r="L4136" s="291"/>
      <c r="M4136" s="291"/>
      <c r="N4136" s="291"/>
      <c r="O4136" s="291"/>
      <c r="P4136" s="291"/>
      <c r="Q4136" s="294"/>
      <c r="R4136" s="298" t="s">
        <v>191</v>
      </c>
      <c r="S4136" s="299"/>
    </row>
    <row r="4137" spans="2:24" ht="18.75" customHeight="1">
      <c r="B4137" s="292"/>
      <c r="C4137" s="300" t="s">
        <v>193</v>
      </c>
      <c r="D4137" s="493"/>
      <c r="E4137" s="493"/>
      <c r="F4137" s="493"/>
      <c r="G4137" s="493"/>
      <c r="H4137" s="493"/>
      <c r="I4137" s="493"/>
      <c r="J4137" s="294"/>
      <c r="K4137" s="294"/>
      <c r="L4137" s="295"/>
      <c r="M4137" s="294"/>
      <c r="N4137" s="294"/>
      <c r="O4137" s="294"/>
      <c r="P4137" s="296"/>
      <c r="Q4137" s="294"/>
      <c r="R4137" s="298" t="s">
        <v>221</v>
      </c>
      <c r="S4137" s="299"/>
    </row>
    <row r="4138" spans="2:24" ht="12" customHeight="1">
      <c r="B4138" s="292"/>
      <c r="C4138" s="294"/>
      <c r="D4138" s="294"/>
      <c r="E4138" s="294"/>
      <c r="F4138" s="294"/>
      <c r="G4138" s="294"/>
      <c r="H4138" s="294"/>
      <c r="I4138" s="294"/>
      <c r="J4138" s="294"/>
      <c r="K4138" s="294"/>
      <c r="L4138" s="294"/>
      <c r="M4138" s="294"/>
      <c r="N4138" s="294"/>
      <c r="O4138" s="294"/>
      <c r="P4138" s="294"/>
      <c r="Q4138" s="294"/>
      <c r="R4138" s="294"/>
      <c r="S4138" s="294"/>
    </row>
    <row r="4139" spans="2:24" s="308" customFormat="1" ht="18.75" customHeight="1">
      <c r="B4139" s="301"/>
      <c r="C4139" s="302" t="s">
        <v>187</v>
      </c>
      <c r="D4139" s="303"/>
      <c r="E4139" s="303"/>
      <c r="F4139" s="303"/>
      <c r="G4139" s="303"/>
      <c r="H4139" s="303"/>
      <c r="I4139" s="303"/>
      <c r="J4139" s="303"/>
      <c r="K4139" s="303"/>
      <c r="L4139" s="303"/>
      <c r="M4139" s="303"/>
      <c r="N4139" s="303"/>
      <c r="O4139" s="304"/>
      <c r="P4139" s="305" t="s">
        <v>188</v>
      </c>
      <c r="Q4139" s="306"/>
      <c r="R4139" s="494" t="s">
        <v>194</v>
      </c>
      <c r="S4139" s="494"/>
      <c r="T4139" s="307"/>
      <c r="V4139" s="288"/>
      <c r="W4139" s="288"/>
      <c r="X4139" s="288"/>
    </row>
    <row r="4140" spans="2:24" ht="6" customHeight="1">
      <c r="B4140" s="292"/>
      <c r="C4140" s="294"/>
      <c r="D4140" s="294"/>
      <c r="E4140" s="294"/>
      <c r="F4140" s="294"/>
      <c r="G4140" s="294"/>
      <c r="H4140" s="294"/>
      <c r="I4140" s="294"/>
      <c r="J4140" s="294"/>
      <c r="K4140" s="294"/>
      <c r="L4140" s="294"/>
      <c r="M4140" s="294"/>
      <c r="N4140" s="294"/>
      <c r="O4140" s="294"/>
      <c r="P4140" s="294"/>
      <c r="Q4140" s="294"/>
      <c r="R4140" s="294"/>
      <c r="S4140" s="294"/>
    </row>
    <row r="4141" spans="2:24" ht="18.75" customHeight="1">
      <c r="B4141" s="292"/>
      <c r="C4141" s="309" t="s">
        <v>222</v>
      </c>
      <c r="D4141" s="310"/>
      <c r="E4141" s="310"/>
      <c r="F4141" s="310"/>
      <c r="G4141" s="310"/>
      <c r="H4141" s="310"/>
      <c r="I4141" s="310"/>
      <c r="J4141" s="310"/>
      <c r="K4141" s="310"/>
      <c r="L4141" s="310"/>
      <c r="M4141" s="310"/>
      <c r="N4141" s="310"/>
      <c r="O4141" s="311"/>
      <c r="P4141" s="312">
        <f>SUM(D4141:O4141)</f>
        <v>0</v>
      </c>
      <c r="Q4141" s="294"/>
      <c r="R4141" s="488"/>
      <c r="S4141" s="488"/>
    </row>
    <row r="4142" spans="2:24" ht="18.75" customHeight="1">
      <c r="B4142" s="292"/>
      <c r="C4142" s="313" t="s">
        <v>196</v>
      </c>
      <c r="D4142" s="155"/>
      <c r="E4142" s="155"/>
      <c r="F4142" s="155"/>
      <c r="G4142" s="155"/>
      <c r="H4142" s="155"/>
      <c r="I4142" s="155"/>
      <c r="J4142" s="155"/>
      <c r="K4142" s="155"/>
      <c r="L4142" s="155"/>
      <c r="M4142" s="155"/>
      <c r="N4142" s="155"/>
      <c r="O4142" s="156"/>
      <c r="P4142" s="312">
        <f t="shared" ref="P4142:P4151" si="516">SUM(D4142:O4142)</f>
        <v>0</v>
      </c>
      <c r="Q4142" s="294"/>
      <c r="R4142" s="488"/>
      <c r="S4142" s="488"/>
    </row>
    <row r="4143" spans="2:24" ht="18.75" customHeight="1">
      <c r="B4143" s="292"/>
      <c r="C4143" s="314" t="s">
        <v>223</v>
      </c>
      <c r="D4143" s="310"/>
      <c r="E4143" s="310"/>
      <c r="F4143" s="310"/>
      <c r="G4143" s="310"/>
      <c r="H4143" s="310"/>
      <c r="I4143" s="310"/>
      <c r="J4143" s="310"/>
      <c r="K4143" s="310"/>
      <c r="L4143" s="310"/>
      <c r="M4143" s="310"/>
      <c r="N4143" s="310"/>
      <c r="O4143" s="311"/>
      <c r="P4143" s="312">
        <f t="shared" si="516"/>
        <v>0</v>
      </c>
      <c r="Q4143" s="294"/>
      <c r="R4143" s="488"/>
      <c r="S4143" s="488"/>
    </row>
    <row r="4144" spans="2:24" ht="18.75" customHeight="1">
      <c r="B4144" s="292"/>
      <c r="C4144" s="313" t="s">
        <v>206</v>
      </c>
      <c r="D4144" s="315"/>
      <c r="E4144" s="315"/>
      <c r="F4144" s="315"/>
      <c r="G4144" s="315"/>
      <c r="H4144" s="315"/>
      <c r="I4144" s="315"/>
      <c r="J4144" s="315"/>
      <c r="K4144" s="315"/>
      <c r="L4144" s="315"/>
      <c r="M4144" s="315"/>
      <c r="N4144" s="315"/>
      <c r="O4144" s="316"/>
      <c r="P4144" s="312">
        <f t="shared" si="516"/>
        <v>0</v>
      </c>
      <c r="Q4144" s="294"/>
      <c r="R4144" s="488"/>
      <c r="S4144" s="488"/>
    </row>
    <row r="4145" spans="2:20" ht="18.75" customHeight="1">
      <c r="B4145" s="292"/>
      <c r="C4145" s="313" t="s">
        <v>207</v>
      </c>
      <c r="D4145" s="315"/>
      <c r="E4145" s="315"/>
      <c r="F4145" s="315"/>
      <c r="G4145" s="315"/>
      <c r="H4145" s="315"/>
      <c r="I4145" s="315"/>
      <c r="J4145" s="315"/>
      <c r="K4145" s="315"/>
      <c r="L4145" s="315"/>
      <c r="M4145" s="315"/>
      <c r="N4145" s="315"/>
      <c r="O4145" s="316"/>
      <c r="P4145" s="312">
        <f t="shared" si="516"/>
        <v>0</v>
      </c>
      <c r="Q4145" s="294"/>
      <c r="R4145" s="488"/>
      <c r="S4145" s="488"/>
    </row>
    <row r="4146" spans="2:20" ht="18.75" customHeight="1">
      <c r="B4146" s="292"/>
      <c r="C4146" s="313" t="s">
        <v>209</v>
      </c>
      <c r="D4146" s="315"/>
      <c r="E4146" s="315"/>
      <c r="F4146" s="315"/>
      <c r="G4146" s="315"/>
      <c r="H4146" s="315"/>
      <c r="I4146" s="315"/>
      <c r="J4146" s="315"/>
      <c r="K4146" s="315"/>
      <c r="L4146" s="315"/>
      <c r="M4146" s="315"/>
      <c r="N4146" s="315"/>
      <c r="O4146" s="316"/>
      <c r="P4146" s="312">
        <f t="shared" si="516"/>
        <v>0</v>
      </c>
      <c r="Q4146" s="294"/>
      <c r="R4146" s="488"/>
      <c r="S4146" s="488"/>
    </row>
    <row r="4147" spans="2:20" ht="18.75" customHeight="1">
      <c r="B4147" s="292"/>
      <c r="C4147" s="313" t="s">
        <v>210</v>
      </c>
      <c r="D4147" s="315"/>
      <c r="E4147" s="315"/>
      <c r="F4147" s="315"/>
      <c r="G4147" s="315"/>
      <c r="H4147" s="315"/>
      <c r="I4147" s="315"/>
      <c r="J4147" s="315"/>
      <c r="K4147" s="315"/>
      <c r="L4147" s="315"/>
      <c r="M4147" s="315"/>
      <c r="N4147" s="315"/>
      <c r="O4147" s="316"/>
      <c r="P4147" s="312">
        <f t="shared" si="516"/>
        <v>0</v>
      </c>
      <c r="Q4147" s="294"/>
      <c r="R4147" s="488"/>
      <c r="S4147" s="488"/>
    </row>
    <row r="4148" spans="2:20" ht="18.75" customHeight="1">
      <c r="B4148" s="292"/>
      <c r="C4148" s="313" t="s">
        <v>211</v>
      </c>
      <c r="D4148" s="315"/>
      <c r="E4148" s="315"/>
      <c r="F4148" s="315"/>
      <c r="G4148" s="315"/>
      <c r="H4148" s="315"/>
      <c r="I4148" s="315"/>
      <c r="J4148" s="315"/>
      <c r="K4148" s="315"/>
      <c r="L4148" s="315"/>
      <c r="M4148" s="315"/>
      <c r="N4148" s="315"/>
      <c r="O4148" s="316"/>
      <c r="P4148" s="312">
        <f t="shared" si="516"/>
        <v>0</v>
      </c>
      <c r="Q4148" s="294"/>
      <c r="R4148" s="488"/>
      <c r="S4148" s="488"/>
    </row>
    <row r="4149" spans="2:20" ht="18.75" customHeight="1">
      <c r="B4149" s="292"/>
      <c r="C4149" s="313" t="s">
        <v>212</v>
      </c>
      <c r="D4149" s="315"/>
      <c r="E4149" s="315"/>
      <c r="F4149" s="315"/>
      <c r="G4149" s="315"/>
      <c r="H4149" s="315"/>
      <c r="I4149" s="315"/>
      <c r="J4149" s="315"/>
      <c r="K4149" s="315"/>
      <c r="L4149" s="315"/>
      <c r="M4149" s="315"/>
      <c r="N4149" s="315"/>
      <c r="O4149" s="316"/>
      <c r="P4149" s="312">
        <f t="shared" si="516"/>
        <v>0</v>
      </c>
      <c r="Q4149" s="294"/>
      <c r="R4149" s="488"/>
      <c r="S4149" s="488"/>
    </row>
    <row r="4150" spans="2:20" ht="18.75" customHeight="1">
      <c r="B4150" s="292"/>
      <c r="C4150" s="317" t="s">
        <v>224</v>
      </c>
      <c r="D4150" s="318"/>
      <c r="E4150" s="318"/>
      <c r="F4150" s="318"/>
      <c r="G4150" s="318"/>
      <c r="H4150" s="318"/>
      <c r="I4150" s="318"/>
      <c r="J4150" s="318"/>
      <c r="K4150" s="318"/>
      <c r="L4150" s="318"/>
      <c r="M4150" s="318"/>
      <c r="N4150" s="318"/>
      <c r="O4150" s="319"/>
      <c r="P4150" s="320">
        <f t="shared" si="516"/>
        <v>0</v>
      </c>
      <c r="Q4150" s="294"/>
      <c r="R4150" s="489"/>
      <c r="S4150" s="489"/>
    </row>
    <row r="4151" spans="2:20" ht="18.75" customHeight="1">
      <c r="B4151" s="292"/>
      <c r="C4151" s="321" t="s">
        <v>216</v>
      </c>
      <c r="D4151" s="322">
        <f>SUBTOTAL(9,D4141:D4150)</f>
        <v>0</v>
      </c>
      <c r="E4151" s="322">
        <f t="shared" ref="E4151:O4151" si="517">SUBTOTAL(9,E4141:E4150)</f>
        <v>0</v>
      </c>
      <c r="F4151" s="322">
        <f t="shared" si="517"/>
        <v>0</v>
      </c>
      <c r="G4151" s="322">
        <f t="shared" si="517"/>
        <v>0</v>
      </c>
      <c r="H4151" s="322">
        <f t="shared" si="517"/>
        <v>0</v>
      </c>
      <c r="I4151" s="322">
        <f t="shared" si="517"/>
        <v>0</v>
      </c>
      <c r="J4151" s="322">
        <f t="shared" si="517"/>
        <v>0</v>
      </c>
      <c r="K4151" s="322">
        <f t="shared" si="517"/>
        <v>0</v>
      </c>
      <c r="L4151" s="322">
        <f t="shared" si="517"/>
        <v>0</v>
      </c>
      <c r="M4151" s="322">
        <f t="shared" si="517"/>
        <v>0</v>
      </c>
      <c r="N4151" s="322">
        <f t="shared" si="517"/>
        <v>0</v>
      </c>
      <c r="O4151" s="323">
        <f t="shared" si="517"/>
        <v>0</v>
      </c>
      <c r="P4151" s="324">
        <f t="shared" si="516"/>
        <v>0</v>
      </c>
      <c r="Q4151" s="294"/>
      <c r="R4151" s="490"/>
      <c r="S4151" s="490"/>
    </row>
    <row r="4152" spans="2:20" ht="6" customHeight="1">
      <c r="B4152" s="292"/>
      <c r="C4152" s="294"/>
      <c r="D4152" s="294"/>
      <c r="E4152" s="294"/>
      <c r="F4152" s="294"/>
      <c r="G4152" s="294"/>
      <c r="H4152" s="294"/>
      <c r="I4152" s="294"/>
      <c r="J4152" s="294"/>
      <c r="K4152" s="294"/>
      <c r="L4152" s="294"/>
      <c r="M4152" s="294"/>
      <c r="N4152" s="294"/>
      <c r="O4152" s="294"/>
      <c r="P4152" s="294"/>
      <c r="Q4152" s="294"/>
      <c r="R4152" s="325"/>
      <c r="S4152" s="325"/>
    </row>
    <row r="4153" spans="2:20" ht="18.75" customHeight="1">
      <c r="B4153" s="326"/>
      <c r="C4153" s="313" t="s">
        <v>217</v>
      </c>
      <c r="D4153" s="327"/>
      <c r="E4153" s="327"/>
      <c r="F4153" s="327"/>
      <c r="G4153" s="327"/>
      <c r="H4153" s="327"/>
      <c r="I4153" s="327"/>
      <c r="J4153" s="327"/>
      <c r="K4153" s="327"/>
      <c r="L4153" s="327"/>
      <c r="M4153" s="327"/>
      <c r="N4153" s="327"/>
      <c r="O4153" s="328"/>
      <c r="P4153" s="329">
        <f t="shared" ref="P4153:P4154" si="518">SUM(D4153:O4153)</f>
        <v>0</v>
      </c>
      <c r="Q4153" s="294"/>
      <c r="R4153" s="488"/>
      <c r="S4153" s="488"/>
    </row>
    <row r="4154" spans="2:20" ht="18.75" customHeight="1">
      <c r="B4154" s="326"/>
      <c r="C4154" s="313" t="s">
        <v>218</v>
      </c>
      <c r="D4154" s="327"/>
      <c r="E4154" s="327"/>
      <c r="F4154" s="327"/>
      <c r="G4154" s="327"/>
      <c r="H4154" s="327"/>
      <c r="I4154" s="327"/>
      <c r="J4154" s="327"/>
      <c r="K4154" s="327"/>
      <c r="L4154" s="327"/>
      <c r="M4154" s="327"/>
      <c r="N4154" s="330"/>
      <c r="O4154" s="331"/>
      <c r="P4154" s="332">
        <f t="shared" si="518"/>
        <v>0</v>
      </c>
      <c r="Q4154" s="294"/>
      <c r="R4154" s="489"/>
      <c r="S4154" s="489"/>
    </row>
    <row r="4155" spans="2:20" s="308" customFormat="1" ht="18.75" customHeight="1">
      <c r="B4155" s="301"/>
      <c r="C4155" s="333"/>
      <c r="D4155" s="334"/>
      <c r="E4155" s="334"/>
      <c r="F4155" s="334"/>
      <c r="G4155" s="334"/>
      <c r="H4155" s="334"/>
      <c r="I4155" s="334"/>
      <c r="J4155" s="334"/>
      <c r="K4155" s="334"/>
      <c r="L4155" s="334"/>
      <c r="M4155" s="334"/>
      <c r="N4155" s="491" t="s">
        <v>219</v>
      </c>
      <c r="O4155" s="491"/>
      <c r="P4155" s="335">
        <f>ROUND(IF(P4153*P4154=0,0,P4151/P4153*P4154),2)</f>
        <v>0</v>
      </c>
      <c r="Q4155" s="306"/>
      <c r="R4155" s="492"/>
      <c r="S4155" s="492"/>
      <c r="T4155" s="307"/>
    </row>
    <row r="4156" spans="2:20" ht="30" customHeight="1">
      <c r="C4156" s="294"/>
      <c r="D4156" s="294"/>
      <c r="E4156" s="294"/>
      <c r="F4156" s="294"/>
      <c r="G4156" s="294"/>
      <c r="H4156" s="294"/>
      <c r="I4156" s="294"/>
      <c r="J4156" s="294"/>
      <c r="K4156" s="294"/>
      <c r="L4156" s="294"/>
      <c r="M4156" s="294"/>
      <c r="N4156" s="294"/>
      <c r="O4156" s="294"/>
      <c r="P4156" s="294"/>
      <c r="Q4156" s="294"/>
      <c r="R4156" s="294"/>
      <c r="S4156" s="294"/>
    </row>
    <row r="4157" spans="2:20" ht="18.75" customHeight="1">
      <c r="B4157" s="292"/>
      <c r="C4157" s="293" t="s">
        <v>183</v>
      </c>
      <c r="D4157" s="495"/>
      <c r="E4157" s="495"/>
      <c r="F4157" s="495"/>
      <c r="G4157" s="495"/>
      <c r="H4157" s="495"/>
      <c r="I4157" s="495"/>
      <c r="J4157" s="294"/>
      <c r="K4157" s="294"/>
      <c r="L4157" s="295"/>
      <c r="M4157" s="294"/>
      <c r="N4157" s="294"/>
      <c r="O4157" s="294"/>
      <c r="P4157" s="296"/>
      <c r="Q4157" s="294"/>
      <c r="R4157" s="296"/>
      <c r="S4157" s="296"/>
    </row>
    <row r="4158" spans="2:20" ht="18.75" customHeight="1">
      <c r="B4158" s="292"/>
      <c r="C4158" s="297" t="s">
        <v>184</v>
      </c>
      <c r="D4158" s="488"/>
      <c r="E4158" s="488"/>
      <c r="F4158" s="488"/>
      <c r="G4158" s="488"/>
      <c r="H4158" s="488"/>
      <c r="I4158" s="488"/>
      <c r="J4158" s="294"/>
      <c r="K4158" s="291"/>
      <c r="L4158" s="291"/>
      <c r="M4158" s="291"/>
      <c r="N4158" s="291"/>
      <c r="O4158" s="291"/>
      <c r="P4158" s="291"/>
      <c r="Q4158" s="294"/>
      <c r="R4158" s="496" t="s">
        <v>185</v>
      </c>
      <c r="S4158" s="496"/>
    </row>
    <row r="4159" spans="2:20" ht="18.75" customHeight="1">
      <c r="B4159" s="292"/>
      <c r="C4159" s="297" t="s">
        <v>8</v>
      </c>
      <c r="D4159" s="488"/>
      <c r="E4159" s="488"/>
      <c r="F4159" s="488"/>
      <c r="G4159" s="488"/>
      <c r="H4159" s="488"/>
      <c r="I4159" s="488"/>
      <c r="J4159" s="294"/>
      <c r="K4159" s="291"/>
      <c r="L4159" s="291"/>
      <c r="M4159" s="291"/>
      <c r="N4159" s="291"/>
      <c r="O4159" s="291"/>
      <c r="P4159" s="291"/>
      <c r="Q4159" s="294"/>
      <c r="R4159" s="298" t="s">
        <v>189</v>
      </c>
      <c r="S4159" s="299"/>
    </row>
    <row r="4160" spans="2:20" ht="18.75" customHeight="1">
      <c r="B4160" s="292"/>
      <c r="C4160" s="300" t="s">
        <v>172</v>
      </c>
      <c r="D4160" s="488"/>
      <c r="E4160" s="488"/>
      <c r="F4160" s="488"/>
      <c r="G4160" s="488"/>
      <c r="H4160" s="488"/>
      <c r="I4160" s="488"/>
      <c r="J4160" s="294"/>
      <c r="K4160" s="291"/>
      <c r="L4160" s="291"/>
      <c r="M4160" s="291"/>
      <c r="N4160" s="291"/>
      <c r="O4160" s="291"/>
      <c r="P4160" s="291"/>
      <c r="Q4160" s="294"/>
      <c r="R4160" s="298" t="s">
        <v>191</v>
      </c>
      <c r="S4160" s="299"/>
    </row>
    <row r="4161" spans="2:24" ht="18.75" customHeight="1">
      <c r="B4161" s="292"/>
      <c r="C4161" s="300" t="s">
        <v>193</v>
      </c>
      <c r="D4161" s="493"/>
      <c r="E4161" s="493"/>
      <c r="F4161" s="493"/>
      <c r="G4161" s="493"/>
      <c r="H4161" s="493"/>
      <c r="I4161" s="493"/>
      <c r="J4161" s="294"/>
      <c r="K4161" s="294"/>
      <c r="L4161" s="295"/>
      <c r="M4161" s="294"/>
      <c r="N4161" s="294"/>
      <c r="O4161" s="294"/>
      <c r="P4161" s="296"/>
      <c r="Q4161" s="294"/>
      <c r="R4161" s="298" t="s">
        <v>221</v>
      </c>
      <c r="S4161" s="299"/>
    </row>
    <row r="4162" spans="2:24" ht="12" customHeight="1">
      <c r="B4162" s="292"/>
      <c r="C4162" s="294"/>
      <c r="D4162" s="294"/>
      <c r="E4162" s="294"/>
      <c r="F4162" s="294"/>
      <c r="G4162" s="294"/>
      <c r="H4162" s="294"/>
      <c r="I4162" s="294"/>
      <c r="J4162" s="294"/>
      <c r="K4162" s="294"/>
      <c r="L4162" s="294"/>
      <c r="M4162" s="294"/>
      <c r="N4162" s="294"/>
      <c r="O4162" s="294"/>
      <c r="P4162" s="294"/>
      <c r="Q4162" s="294"/>
      <c r="R4162" s="294"/>
      <c r="S4162" s="294"/>
    </row>
    <row r="4163" spans="2:24" s="308" customFormat="1" ht="18.75" customHeight="1">
      <c r="B4163" s="301"/>
      <c r="C4163" s="302" t="s">
        <v>187</v>
      </c>
      <c r="D4163" s="303"/>
      <c r="E4163" s="303"/>
      <c r="F4163" s="303"/>
      <c r="G4163" s="303"/>
      <c r="H4163" s="303"/>
      <c r="I4163" s="303"/>
      <c r="J4163" s="303"/>
      <c r="K4163" s="303"/>
      <c r="L4163" s="303"/>
      <c r="M4163" s="303"/>
      <c r="N4163" s="303"/>
      <c r="O4163" s="304"/>
      <c r="P4163" s="305" t="s">
        <v>188</v>
      </c>
      <c r="Q4163" s="306"/>
      <c r="R4163" s="494" t="s">
        <v>194</v>
      </c>
      <c r="S4163" s="494"/>
      <c r="T4163" s="307"/>
      <c r="V4163" s="288"/>
      <c r="W4163" s="288"/>
      <c r="X4163" s="288"/>
    </row>
    <row r="4164" spans="2:24" ht="6" customHeight="1">
      <c r="B4164" s="292"/>
      <c r="C4164" s="294"/>
      <c r="D4164" s="294"/>
      <c r="E4164" s="294"/>
      <c r="F4164" s="294"/>
      <c r="G4164" s="294"/>
      <c r="H4164" s="294"/>
      <c r="I4164" s="294"/>
      <c r="J4164" s="294"/>
      <c r="K4164" s="294"/>
      <c r="L4164" s="294"/>
      <c r="M4164" s="294"/>
      <c r="N4164" s="294"/>
      <c r="O4164" s="294"/>
      <c r="P4164" s="294"/>
      <c r="Q4164" s="294"/>
      <c r="R4164" s="294"/>
      <c r="S4164" s="294"/>
    </row>
    <row r="4165" spans="2:24" ht="18.75" customHeight="1">
      <c r="B4165" s="292"/>
      <c r="C4165" s="309" t="s">
        <v>222</v>
      </c>
      <c r="D4165" s="310"/>
      <c r="E4165" s="310"/>
      <c r="F4165" s="310"/>
      <c r="G4165" s="310"/>
      <c r="H4165" s="310"/>
      <c r="I4165" s="310"/>
      <c r="J4165" s="310"/>
      <c r="K4165" s="310"/>
      <c r="L4165" s="310"/>
      <c r="M4165" s="310"/>
      <c r="N4165" s="310"/>
      <c r="O4165" s="311"/>
      <c r="P4165" s="312">
        <f>SUM(D4165:O4165)</f>
        <v>0</v>
      </c>
      <c r="Q4165" s="294"/>
      <c r="R4165" s="488"/>
      <c r="S4165" s="488"/>
    </row>
    <row r="4166" spans="2:24" ht="18.75" customHeight="1">
      <c r="B4166" s="292"/>
      <c r="C4166" s="313" t="s">
        <v>196</v>
      </c>
      <c r="D4166" s="155"/>
      <c r="E4166" s="155"/>
      <c r="F4166" s="155"/>
      <c r="G4166" s="155"/>
      <c r="H4166" s="155"/>
      <c r="I4166" s="155"/>
      <c r="J4166" s="155"/>
      <c r="K4166" s="155"/>
      <c r="L4166" s="155"/>
      <c r="M4166" s="155"/>
      <c r="N4166" s="155"/>
      <c r="O4166" s="156"/>
      <c r="P4166" s="312">
        <f t="shared" ref="P4166:P4175" si="519">SUM(D4166:O4166)</f>
        <v>0</v>
      </c>
      <c r="Q4166" s="294"/>
      <c r="R4166" s="488"/>
      <c r="S4166" s="488"/>
    </row>
    <row r="4167" spans="2:24" ht="18.75" customHeight="1">
      <c r="B4167" s="292"/>
      <c r="C4167" s="314" t="s">
        <v>223</v>
      </c>
      <c r="D4167" s="310"/>
      <c r="E4167" s="310"/>
      <c r="F4167" s="310"/>
      <c r="G4167" s="310"/>
      <c r="H4167" s="310"/>
      <c r="I4167" s="310"/>
      <c r="J4167" s="310"/>
      <c r="K4167" s="310"/>
      <c r="L4167" s="310"/>
      <c r="M4167" s="310"/>
      <c r="N4167" s="310"/>
      <c r="O4167" s="311"/>
      <c r="P4167" s="312">
        <f t="shared" si="519"/>
        <v>0</v>
      </c>
      <c r="Q4167" s="294"/>
      <c r="R4167" s="488"/>
      <c r="S4167" s="488"/>
    </row>
    <row r="4168" spans="2:24" ht="18.75" customHeight="1">
      <c r="B4168" s="292"/>
      <c r="C4168" s="313" t="s">
        <v>206</v>
      </c>
      <c r="D4168" s="315"/>
      <c r="E4168" s="315"/>
      <c r="F4168" s="315"/>
      <c r="G4168" s="315"/>
      <c r="H4168" s="315"/>
      <c r="I4168" s="315"/>
      <c r="J4168" s="315"/>
      <c r="K4168" s="315"/>
      <c r="L4168" s="315"/>
      <c r="M4168" s="315"/>
      <c r="N4168" s="315"/>
      <c r="O4168" s="316"/>
      <c r="P4168" s="312">
        <f t="shared" si="519"/>
        <v>0</v>
      </c>
      <c r="Q4168" s="294"/>
      <c r="R4168" s="488"/>
      <c r="S4168" s="488"/>
    </row>
    <row r="4169" spans="2:24" ht="18.75" customHeight="1">
      <c r="B4169" s="292"/>
      <c r="C4169" s="313" t="s">
        <v>207</v>
      </c>
      <c r="D4169" s="315"/>
      <c r="E4169" s="315"/>
      <c r="F4169" s="315"/>
      <c r="G4169" s="315"/>
      <c r="H4169" s="315"/>
      <c r="I4169" s="315"/>
      <c r="J4169" s="315"/>
      <c r="K4169" s="315"/>
      <c r="L4169" s="315"/>
      <c r="M4169" s="315"/>
      <c r="N4169" s="315"/>
      <c r="O4169" s="316"/>
      <c r="P4169" s="312">
        <f t="shared" si="519"/>
        <v>0</v>
      </c>
      <c r="Q4169" s="294"/>
      <c r="R4169" s="488"/>
      <c r="S4169" s="488"/>
    </row>
    <row r="4170" spans="2:24" ht="18.75" customHeight="1">
      <c r="B4170" s="292"/>
      <c r="C4170" s="313" t="s">
        <v>209</v>
      </c>
      <c r="D4170" s="315"/>
      <c r="E4170" s="315"/>
      <c r="F4170" s="315"/>
      <c r="G4170" s="315"/>
      <c r="H4170" s="315"/>
      <c r="I4170" s="315"/>
      <c r="J4170" s="315"/>
      <c r="K4170" s="315"/>
      <c r="L4170" s="315"/>
      <c r="M4170" s="315"/>
      <c r="N4170" s="315"/>
      <c r="O4170" s="316"/>
      <c r="P4170" s="312">
        <f t="shared" si="519"/>
        <v>0</v>
      </c>
      <c r="Q4170" s="294"/>
      <c r="R4170" s="488"/>
      <c r="S4170" s="488"/>
    </row>
    <row r="4171" spans="2:24" ht="18.75" customHeight="1">
      <c r="B4171" s="292"/>
      <c r="C4171" s="313" t="s">
        <v>210</v>
      </c>
      <c r="D4171" s="315"/>
      <c r="E4171" s="315"/>
      <c r="F4171" s="315"/>
      <c r="G4171" s="315"/>
      <c r="H4171" s="315"/>
      <c r="I4171" s="315"/>
      <c r="J4171" s="315"/>
      <c r="K4171" s="315"/>
      <c r="L4171" s="315"/>
      <c r="M4171" s="315"/>
      <c r="N4171" s="315"/>
      <c r="O4171" s="316"/>
      <c r="P4171" s="312">
        <f t="shared" si="519"/>
        <v>0</v>
      </c>
      <c r="Q4171" s="294"/>
      <c r="R4171" s="488"/>
      <c r="S4171" s="488"/>
    </row>
    <row r="4172" spans="2:24" ht="18.75" customHeight="1">
      <c r="B4172" s="292"/>
      <c r="C4172" s="313" t="s">
        <v>211</v>
      </c>
      <c r="D4172" s="315"/>
      <c r="E4172" s="315"/>
      <c r="F4172" s="315"/>
      <c r="G4172" s="315"/>
      <c r="H4172" s="315"/>
      <c r="I4172" s="315"/>
      <c r="J4172" s="315"/>
      <c r="K4172" s="315"/>
      <c r="L4172" s="315"/>
      <c r="M4172" s="315"/>
      <c r="N4172" s="315"/>
      <c r="O4172" s="316"/>
      <c r="P4172" s="312">
        <f t="shared" si="519"/>
        <v>0</v>
      </c>
      <c r="Q4172" s="294"/>
      <c r="R4172" s="488"/>
      <c r="S4172" s="488"/>
    </row>
    <row r="4173" spans="2:24" ht="18.75" customHeight="1">
      <c r="B4173" s="292"/>
      <c r="C4173" s="313" t="s">
        <v>212</v>
      </c>
      <c r="D4173" s="315"/>
      <c r="E4173" s="315"/>
      <c r="F4173" s="315"/>
      <c r="G4173" s="315"/>
      <c r="H4173" s="315"/>
      <c r="I4173" s="315"/>
      <c r="J4173" s="315"/>
      <c r="K4173" s="315"/>
      <c r="L4173" s="315"/>
      <c r="M4173" s="315"/>
      <c r="N4173" s="315"/>
      <c r="O4173" s="316"/>
      <c r="P4173" s="312">
        <f t="shared" si="519"/>
        <v>0</v>
      </c>
      <c r="Q4173" s="294"/>
      <c r="R4173" s="488"/>
      <c r="S4173" s="488"/>
    </row>
    <row r="4174" spans="2:24" ht="18.75" customHeight="1">
      <c r="B4174" s="292"/>
      <c r="C4174" s="317" t="s">
        <v>224</v>
      </c>
      <c r="D4174" s="318"/>
      <c r="E4174" s="318"/>
      <c r="F4174" s="318"/>
      <c r="G4174" s="318"/>
      <c r="H4174" s="318"/>
      <c r="I4174" s="318"/>
      <c r="J4174" s="318"/>
      <c r="K4174" s="318"/>
      <c r="L4174" s="318"/>
      <c r="M4174" s="318"/>
      <c r="N4174" s="318"/>
      <c r="O4174" s="319"/>
      <c r="P4174" s="320">
        <f t="shared" si="519"/>
        <v>0</v>
      </c>
      <c r="Q4174" s="294"/>
      <c r="R4174" s="489"/>
      <c r="S4174" s="489"/>
    </row>
    <row r="4175" spans="2:24" ht="18.75" customHeight="1">
      <c r="B4175" s="292"/>
      <c r="C4175" s="321" t="s">
        <v>216</v>
      </c>
      <c r="D4175" s="322">
        <f>SUBTOTAL(9,D4165:D4174)</f>
        <v>0</v>
      </c>
      <c r="E4175" s="322">
        <f t="shared" ref="E4175:O4175" si="520">SUBTOTAL(9,E4165:E4174)</f>
        <v>0</v>
      </c>
      <c r="F4175" s="322">
        <f t="shared" si="520"/>
        <v>0</v>
      </c>
      <c r="G4175" s="322">
        <f t="shared" si="520"/>
        <v>0</v>
      </c>
      <c r="H4175" s="322">
        <f t="shared" si="520"/>
        <v>0</v>
      </c>
      <c r="I4175" s="322">
        <f t="shared" si="520"/>
        <v>0</v>
      </c>
      <c r="J4175" s="322">
        <f t="shared" si="520"/>
        <v>0</v>
      </c>
      <c r="K4175" s="322">
        <f t="shared" si="520"/>
        <v>0</v>
      </c>
      <c r="L4175" s="322">
        <f t="shared" si="520"/>
        <v>0</v>
      </c>
      <c r="M4175" s="322">
        <f t="shared" si="520"/>
        <v>0</v>
      </c>
      <c r="N4175" s="322">
        <f t="shared" si="520"/>
        <v>0</v>
      </c>
      <c r="O4175" s="323">
        <f t="shared" si="520"/>
        <v>0</v>
      </c>
      <c r="P4175" s="324">
        <f t="shared" si="519"/>
        <v>0</v>
      </c>
      <c r="Q4175" s="294"/>
      <c r="R4175" s="490"/>
      <c r="S4175" s="490"/>
    </row>
    <row r="4176" spans="2:24" ht="6" customHeight="1">
      <c r="B4176" s="292"/>
      <c r="C4176" s="294"/>
      <c r="D4176" s="294"/>
      <c r="E4176" s="294"/>
      <c r="F4176" s="294"/>
      <c r="G4176" s="294"/>
      <c r="H4176" s="294"/>
      <c r="I4176" s="294"/>
      <c r="J4176" s="294"/>
      <c r="K4176" s="294"/>
      <c r="L4176" s="294"/>
      <c r="M4176" s="294"/>
      <c r="N4176" s="294"/>
      <c r="O4176" s="294"/>
      <c r="P4176" s="294"/>
      <c r="Q4176" s="294"/>
      <c r="R4176" s="325"/>
      <c r="S4176" s="325"/>
    </row>
    <row r="4177" spans="2:24" ht="18.75" customHeight="1">
      <c r="B4177" s="326"/>
      <c r="C4177" s="313" t="s">
        <v>217</v>
      </c>
      <c r="D4177" s="327"/>
      <c r="E4177" s="327"/>
      <c r="F4177" s="327"/>
      <c r="G4177" s="327"/>
      <c r="H4177" s="327"/>
      <c r="I4177" s="327"/>
      <c r="J4177" s="327"/>
      <c r="K4177" s="327"/>
      <c r="L4177" s="327"/>
      <c r="M4177" s="327"/>
      <c r="N4177" s="327"/>
      <c r="O4177" s="328"/>
      <c r="P4177" s="329">
        <f t="shared" ref="P4177:P4178" si="521">SUM(D4177:O4177)</f>
        <v>0</v>
      </c>
      <c r="Q4177" s="294"/>
      <c r="R4177" s="488"/>
      <c r="S4177" s="488"/>
    </row>
    <row r="4178" spans="2:24" ht="18.75" customHeight="1">
      <c r="B4178" s="326"/>
      <c r="C4178" s="313" t="s">
        <v>218</v>
      </c>
      <c r="D4178" s="327"/>
      <c r="E4178" s="327"/>
      <c r="F4178" s="327"/>
      <c r="G4178" s="327"/>
      <c r="H4178" s="327"/>
      <c r="I4178" s="327"/>
      <c r="J4178" s="327"/>
      <c r="K4178" s="327"/>
      <c r="L4178" s="327"/>
      <c r="M4178" s="327"/>
      <c r="N4178" s="330"/>
      <c r="O4178" s="331"/>
      <c r="P4178" s="332">
        <f t="shared" si="521"/>
        <v>0</v>
      </c>
      <c r="Q4178" s="294"/>
      <c r="R4178" s="489"/>
      <c r="S4178" s="489"/>
    </row>
    <row r="4179" spans="2:24" s="308" customFormat="1" ht="18.75" customHeight="1">
      <c r="B4179" s="301"/>
      <c r="C4179" s="333"/>
      <c r="D4179" s="334"/>
      <c r="E4179" s="334"/>
      <c r="F4179" s="334"/>
      <c r="G4179" s="334"/>
      <c r="H4179" s="334"/>
      <c r="I4179" s="334"/>
      <c r="J4179" s="334"/>
      <c r="K4179" s="334"/>
      <c r="L4179" s="334"/>
      <c r="M4179" s="334"/>
      <c r="N4179" s="491" t="s">
        <v>219</v>
      </c>
      <c r="O4179" s="491"/>
      <c r="P4179" s="335">
        <f>ROUND(IF(P4177*P4178=0,0,P4175/P4177*P4178),2)</f>
        <v>0</v>
      </c>
      <c r="Q4179" s="306"/>
      <c r="R4179" s="492"/>
      <c r="S4179" s="492"/>
      <c r="T4179" s="307"/>
    </row>
    <row r="4180" spans="2:24" ht="30" customHeight="1">
      <c r="C4180" s="294"/>
      <c r="D4180" s="294"/>
      <c r="E4180" s="294"/>
      <c r="F4180" s="294"/>
      <c r="G4180" s="294"/>
      <c r="H4180" s="294"/>
      <c r="I4180" s="294"/>
      <c r="J4180" s="294"/>
      <c r="K4180" s="294"/>
      <c r="L4180" s="294"/>
      <c r="M4180" s="294"/>
      <c r="N4180" s="294"/>
      <c r="O4180" s="294"/>
      <c r="P4180" s="294"/>
      <c r="Q4180" s="294"/>
      <c r="R4180" s="294"/>
      <c r="S4180" s="294"/>
    </row>
    <row r="4181" spans="2:24" ht="18.75" customHeight="1">
      <c r="B4181" s="292"/>
      <c r="C4181" s="293" t="s">
        <v>183</v>
      </c>
      <c r="D4181" s="495"/>
      <c r="E4181" s="495"/>
      <c r="F4181" s="495"/>
      <c r="G4181" s="495"/>
      <c r="H4181" s="495"/>
      <c r="I4181" s="495"/>
      <c r="J4181" s="294"/>
      <c r="K4181" s="294"/>
      <c r="L4181" s="295"/>
      <c r="M4181" s="294"/>
      <c r="N4181" s="294"/>
      <c r="O4181" s="294"/>
      <c r="P4181" s="296"/>
      <c r="Q4181" s="294"/>
      <c r="R4181" s="296"/>
      <c r="S4181" s="296"/>
    </row>
    <row r="4182" spans="2:24" ht="18.75" customHeight="1">
      <c r="B4182" s="292"/>
      <c r="C4182" s="297" t="s">
        <v>184</v>
      </c>
      <c r="D4182" s="488"/>
      <c r="E4182" s="488"/>
      <c r="F4182" s="488"/>
      <c r="G4182" s="488"/>
      <c r="H4182" s="488"/>
      <c r="I4182" s="488"/>
      <c r="J4182" s="294"/>
      <c r="K4182" s="291"/>
      <c r="L4182" s="291"/>
      <c r="M4182" s="291"/>
      <c r="N4182" s="291"/>
      <c r="O4182" s="291"/>
      <c r="P4182" s="291"/>
      <c r="Q4182" s="294"/>
      <c r="R4182" s="496" t="s">
        <v>185</v>
      </c>
      <c r="S4182" s="496"/>
    </row>
    <row r="4183" spans="2:24" ht="18.75" customHeight="1">
      <c r="B4183" s="292"/>
      <c r="C4183" s="297" t="s">
        <v>8</v>
      </c>
      <c r="D4183" s="488"/>
      <c r="E4183" s="488"/>
      <c r="F4183" s="488"/>
      <c r="G4183" s="488"/>
      <c r="H4183" s="488"/>
      <c r="I4183" s="488"/>
      <c r="J4183" s="294"/>
      <c r="K4183" s="291"/>
      <c r="L4183" s="291"/>
      <c r="M4183" s="291"/>
      <c r="N4183" s="291"/>
      <c r="O4183" s="291"/>
      <c r="P4183" s="291"/>
      <c r="Q4183" s="294"/>
      <c r="R4183" s="298" t="s">
        <v>189</v>
      </c>
      <c r="S4183" s="299"/>
    </row>
    <row r="4184" spans="2:24" ht="18.75" customHeight="1">
      <c r="B4184" s="292"/>
      <c r="C4184" s="300" t="s">
        <v>172</v>
      </c>
      <c r="D4184" s="488"/>
      <c r="E4184" s="488"/>
      <c r="F4184" s="488"/>
      <c r="G4184" s="488"/>
      <c r="H4184" s="488"/>
      <c r="I4184" s="488"/>
      <c r="J4184" s="294"/>
      <c r="K4184" s="291"/>
      <c r="L4184" s="291"/>
      <c r="M4184" s="291"/>
      <c r="N4184" s="291"/>
      <c r="O4184" s="291"/>
      <c r="P4184" s="291"/>
      <c r="Q4184" s="294"/>
      <c r="R4184" s="298" t="s">
        <v>191</v>
      </c>
      <c r="S4184" s="299"/>
    </row>
    <row r="4185" spans="2:24" ht="18.75" customHeight="1">
      <c r="B4185" s="292"/>
      <c r="C4185" s="300" t="s">
        <v>193</v>
      </c>
      <c r="D4185" s="493"/>
      <c r="E4185" s="493"/>
      <c r="F4185" s="493"/>
      <c r="G4185" s="493"/>
      <c r="H4185" s="493"/>
      <c r="I4185" s="493"/>
      <c r="J4185" s="294"/>
      <c r="K4185" s="294"/>
      <c r="L4185" s="295"/>
      <c r="M4185" s="294"/>
      <c r="N4185" s="294"/>
      <c r="O4185" s="294"/>
      <c r="P4185" s="296"/>
      <c r="Q4185" s="294"/>
      <c r="R4185" s="298" t="s">
        <v>221</v>
      </c>
      <c r="S4185" s="299"/>
    </row>
    <row r="4186" spans="2:24" ht="12" customHeight="1">
      <c r="B4186" s="292"/>
      <c r="C4186" s="294"/>
      <c r="D4186" s="294"/>
      <c r="E4186" s="294"/>
      <c r="F4186" s="294"/>
      <c r="G4186" s="294"/>
      <c r="H4186" s="294"/>
      <c r="I4186" s="294"/>
      <c r="J4186" s="294"/>
      <c r="K4186" s="294"/>
      <c r="L4186" s="294"/>
      <c r="M4186" s="294"/>
      <c r="N4186" s="294"/>
      <c r="O4186" s="294"/>
      <c r="P4186" s="294"/>
      <c r="Q4186" s="294"/>
      <c r="R4186" s="294"/>
      <c r="S4186" s="294"/>
    </row>
    <row r="4187" spans="2:24" s="308" customFormat="1" ht="18.75" customHeight="1">
      <c r="B4187" s="301"/>
      <c r="C4187" s="302" t="s">
        <v>187</v>
      </c>
      <c r="D4187" s="303"/>
      <c r="E4187" s="303"/>
      <c r="F4187" s="303"/>
      <c r="G4187" s="303"/>
      <c r="H4187" s="303"/>
      <c r="I4187" s="303"/>
      <c r="J4187" s="303"/>
      <c r="K4187" s="303"/>
      <c r="L4187" s="303"/>
      <c r="M4187" s="303"/>
      <c r="N4187" s="303"/>
      <c r="O4187" s="304"/>
      <c r="P4187" s="305" t="s">
        <v>188</v>
      </c>
      <c r="Q4187" s="306"/>
      <c r="R4187" s="494" t="s">
        <v>194</v>
      </c>
      <c r="S4187" s="494"/>
      <c r="T4187" s="307"/>
      <c r="V4187" s="288"/>
      <c r="W4187" s="288"/>
      <c r="X4187" s="288"/>
    </row>
    <row r="4188" spans="2:24" ht="6" customHeight="1">
      <c r="B4188" s="292"/>
      <c r="C4188" s="294"/>
      <c r="D4188" s="294"/>
      <c r="E4188" s="294"/>
      <c r="F4188" s="294"/>
      <c r="G4188" s="294"/>
      <c r="H4188" s="294"/>
      <c r="I4188" s="294"/>
      <c r="J4188" s="294"/>
      <c r="K4188" s="294"/>
      <c r="L4188" s="294"/>
      <c r="M4188" s="294"/>
      <c r="N4188" s="294"/>
      <c r="O4188" s="294"/>
      <c r="P4188" s="294"/>
      <c r="Q4188" s="294"/>
      <c r="R4188" s="294"/>
      <c r="S4188" s="294"/>
    </row>
    <row r="4189" spans="2:24" ht="18.75" customHeight="1">
      <c r="B4189" s="292"/>
      <c r="C4189" s="309" t="s">
        <v>222</v>
      </c>
      <c r="D4189" s="310"/>
      <c r="E4189" s="310"/>
      <c r="F4189" s="310"/>
      <c r="G4189" s="310"/>
      <c r="H4189" s="310"/>
      <c r="I4189" s="310"/>
      <c r="J4189" s="310"/>
      <c r="K4189" s="310"/>
      <c r="L4189" s="310"/>
      <c r="M4189" s="310"/>
      <c r="N4189" s="310"/>
      <c r="O4189" s="311"/>
      <c r="P4189" s="312">
        <f>SUM(D4189:O4189)</f>
        <v>0</v>
      </c>
      <c r="Q4189" s="294"/>
      <c r="R4189" s="488"/>
      <c r="S4189" s="488"/>
    </row>
    <row r="4190" spans="2:24" ht="18.75" customHeight="1">
      <c r="B4190" s="292"/>
      <c r="C4190" s="313" t="s">
        <v>196</v>
      </c>
      <c r="D4190" s="155"/>
      <c r="E4190" s="155"/>
      <c r="F4190" s="155"/>
      <c r="G4190" s="155"/>
      <c r="H4190" s="155"/>
      <c r="I4190" s="155"/>
      <c r="J4190" s="155"/>
      <c r="K4190" s="155"/>
      <c r="L4190" s="155"/>
      <c r="M4190" s="155"/>
      <c r="N4190" s="155"/>
      <c r="O4190" s="156"/>
      <c r="P4190" s="312">
        <f t="shared" ref="P4190:P4199" si="522">SUM(D4190:O4190)</f>
        <v>0</v>
      </c>
      <c r="Q4190" s="294"/>
      <c r="R4190" s="488"/>
      <c r="S4190" s="488"/>
    </row>
    <row r="4191" spans="2:24" ht="18.75" customHeight="1">
      <c r="B4191" s="292"/>
      <c r="C4191" s="314" t="s">
        <v>223</v>
      </c>
      <c r="D4191" s="310"/>
      <c r="E4191" s="310"/>
      <c r="F4191" s="310"/>
      <c r="G4191" s="310"/>
      <c r="H4191" s="310"/>
      <c r="I4191" s="310"/>
      <c r="J4191" s="310"/>
      <c r="K4191" s="310"/>
      <c r="L4191" s="310"/>
      <c r="M4191" s="310"/>
      <c r="N4191" s="310"/>
      <c r="O4191" s="311"/>
      <c r="P4191" s="312">
        <f t="shared" si="522"/>
        <v>0</v>
      </c>
      <c r="Q4191" s="294"/>
      <c r="R4191" s="488"/>
      <c r="S4191" s="488"/>
    </row>
    <row r="4192" spans="2:24" ht="18.75" customHeight="1">
      <c r="B4192" s="292"/>
      <c r="C4192" s="313" t="s">
        <v>206</v>
      </c>
      <c r="D4192" s="315"/>
      <c r="E4192" s="315"/>
      <c r="F4192" s="315"/>
      <c r="G4192" s="315"/>
      <c r="H4192" s="315"/>
      <c r="I4192" s="315"/>
      <c r="J4192" s="315"/>
      <c r="K4192" s="315"/>
      <c r="L4192" s="315"/>
      <c r="M4192" s="315"/>
      <c r="N4192" s="315"/>
      <c r="O4192" s="316"/>
      <c r="P4192" s="312">
        <f t="shared" si="522"/>
        <v>0</v>
      </c>
      <c r="Q4192" s="294"/>
      <c r="R4192" s="488"/>
      <c r="S4192" s="488"/>
    </row>
    <row r="4193" spans="2:20" ht="18.75" customHeight="1">
      <c r="B4193" s="292"/>
      <c r="C4193" s="313" t="s">
        <v>207</v>
      </c>
      <c r="D4193" s="315"/>
      <c r="E4193" s="315"/>
      <c r="F4193" s="315"/>
      <c r="G4193" s="315"/>
      <c r="H4193" s="315"/>
      <c r="I4193" s="315"/>
      <c r="J4193" s="315"/>
      <c r="K4193" s="315"/>
      <c r="L4193" s="315"/>
      <c r="M4193" s="315"/>
      <c r="N4193" s="315"/>
      <c r="O4193" s="316"/>
      <c r="P4193" s="312">
        <f t="shared" si="522"/>
        <v>0</v>
      </c>
      <c r="Q4193" s="294"/>
      <c r="R4193" s="488"/>
      <c r="S4193" s="488"/>
    </row>
    <row r="4194" spans="2:20" ht="18.75" customHeight="1">
      <c r="B4194" s="292"/>
      <c r="C4194" s="313" t="s">
        <v>209</v>
      </c>
      <c r="D4194" s="315"/>
      <c r="E4194" s="315"/>
      <c r="F4194" s="315"/>
      <c r="G4194" s="315"/>
      <c r="H4194" s="315"/>
      <c r="I4194" s="315"/>
      <c r="J4194" s="315"/>
      <c r="K4194" s="315"/>
      <c r="L4194" s="315"/>
      <c r="M4194" s="315"/>
      <c r="N4194" s="315"/>
      <c r="O4194" s="316"/>
      <c r="P4194" s="312">
        <f t="shared" si="522"/>
        <v>0</v>
      </c>
      <c r="Q4194" s="294"/>
      <c r="R4194" s="488"/>
      <c r="S4194" s="488"/>
    </row>
    <row r="4195" spans="2:20" ht="18.75" customHeight="1">
      <c r="B4195" s="292"/>
      <c r="C4195" s="313" t="s">
        <v>210</v>
      </c>
      <c r="D4195" s="315"/>
      <c r="E4195" s="315"/>
      <c r="F4195" s="315"/>
      <c r="G4195" s="315"/>
      <c r="H4195" s="315"/>
      <c r="I4195" s="315"/>
      <c r="J4195" s="315"/>
      <c r="K4195" s="315"/>
      <c r="L4195" s="315"/>
      <c r="M4195" s="315"/>
      <c r="N4195" s="315"/>
      <c r="O4195" s="316"/>
      <c r="P4195" s="312">
        <f t="shared" si="522"/>
        <v>0</v>
      </c>
      <c r="Q4195" s="294"/>
      <c r="R4195" s="488"/>
      <c r="S4195" s="488"/>
    </row>
    <row r="4196" spans="2:20" ht="18.75" customHeight="1">
      <c r="B4196" s="292"/>
      <c r="C4196" s="313" t="s">
        <v>211</v>
      </c>
      <c r="D4196" s="315"/>
      <c r="E4196" s="315"/>
      <c r="F4196" s="315"/>
      <c r="G4196" s="315"/>
      <c r="H4196" s="315"/>
      <c r="I4196" s="315"/>
      <c r="J4196" s="315"/>
      <c r="K4196" s="315"/>
      <c r="L4196" s="315"/>
      <c r="M4196" s="315"/>
      <c r="N4196" s="315"/>
      <c r="O4196" s="316"/>
      <c r="P4196" s="312">
        <f t="shared" si="522"/>
        <v>0</v>
      </c>
      <c r="Q4196" s="294"/>
      <c r="R4196" s="488"/>
      <c r="S4196" s="488"/>
    </row>
    <row r="4197" spans="2:20" ht="18.75" customHeight="1">
      <c r="B4197" s="292"/>
      <c r="C4197" s="313" t="s">
        <v>212</v>
      </c>
      <c r="D4197" s="315"/>
      <c r="E4197" s="315"/>
      <c r="F4197" s="315"/>
      <c r="G4197" s="315"/>
      <c r="H4197" s="315"/>
      <c r="I4197" s="315"/>
      <c r="J4197" s="315"/>
      <c r="K4197" s="315"/>
      <c r="L4197" s="315"/>
      <c r="M4197" s="315"/>
      <c r="N4197" s="315"/>
      <c r="O4197" s="316"/>
      <c r="P4197" s="312">
        <f t="shared" si="522"/>
        <v>0</v>
      </c>
      <c r="Q4197" s="294"/>
      <c r="R4197" s="488"/>
      <c r="S4197" s="488"/>
    </row>
    <row r="4198" spans="2:20" ht="18.75" customHeight="1">
      <c r="B4198" s="292"/>
      <c r="C4198" s="317" t="s">
        <v>224</v>
      </c>
      <c r="D4198" s="318"/>
      <c r="E4198" s="318"/>
      <c r="F4198" s="318"/>
      <c r="G4198" s="318"/>
      <c r="H4198" s="318"/>
      <c r="I4198" s="318"/>
      <c r="J4198" s="318"/>
      <c r="K4198" s="318"/>
      <c r="L4198" s="318"/>
      <c r="M4198" s="318"/>
      <c r="N4198" s="318"/>
      <c r="O4198" s="319"/>
      <c r="P4198" s="320">
        <f t="shared" si="522"/>
        <v>0</v>
      </c>
      <c r="Q4198" s="294"/>
      <c r="R4198" s="489"/>
      <c r="S4198" s="489"/>
    </row>
    <row r="4199" spans="2:20" ht="18.75" customHeight="1">
      <c r="B4199" s="292"/>
      <c r="C4199" s="321" t="s">
        <v>216</v>
      </c>
      <c r="D4199" s="322">
        <f>SUBTOTAL(9,D4189:D4198)</f>
        <v>0</v>
      </c>
      <c r="E4199" s="322">
        <f t="shared" ref="E4199:O4199" si="523">SUBTOTAL(9,E4189:E4198)</f>
        <v>0</v>
      </c>
      <c r="F4199" s="322">
        <f t="shared" si="523"/>
        <v>0</v>
      </c>
      <c r="G4199" s="322">
        <f t="shared" si="523"/>
        <v>0</v>
      </c>
      <c r="H4199" s="322">
        <f t="shared" si="523"/>
        <v>0</v>
      </c>
      <c r="I4199" s="322">
        <f t="shared" si="523"/>
        <v>0</v>
      </c>
      <c r="J4199" s="322">
        <f t="shared" si="523"/>
        <v>0</v>
      </c>
      <c r="K4199" s="322">
        <f t="shared" si="523"/>
        <v>0</v>
      </c>
      <c r="L4199" s="322">
        <f t="shared" si="523"/>
        <v>0</v>
      </c>
      <c r="M4199" s="322">
        <f t="shared" si="523"/>
        <v>0</v>
      </c>
      <c r="N4199" s="322">
        <f t="shared" si="523"/>
        <v>0</v>
      </c>
      <c r="O4199" s="323">
        <f t="shared" si="523"/>
        <v>0</v>
      </c>
      <c r="P4199" s="324">
        <f t="shared" si="522"/>
        <v>0</v>
      </c>
      <c r="Q4199" s="294"/>
      <c r="R4199" s="490"/>
      <c r="S4199" s="490"/>
    </row>
    <row r="4200" spans="2:20" ht="6" customHeight="1">
      <c r="B4200" s="292"/>
      <c r="C4200" s="294"/>
      <c r="D4200" s="294"/>
      <c r="E4200" s="294"/>
      <c r="F4200" s="294"/>
      <c r="G4200" s="294"/>
      <c r="H4200" s="294"/>
      <c r="I4200" s="294"/>
      <c r="J4200" s="294"/>
      <c r="K4200" s="294"/>
      <c r="L4200" s="294"/>
      <c r="M4200" s="294"/>
      <c r="N4200" s="294"/>
      <c r="O4200" s="294"/>
      <c r="P4200" s="294"/>
      <c r="Q4200" s="294"/>
      <c r="R4200" s="325"/>
      <c r="S4200" s="325"/>
    </row>
    <row r="4201" spans="2:20" ht="18.75" customHeight="1">
      <c r="B4201" s="326"/>
      <c r="C4201" s="313" t="s">
        <v>217</v>
      </c>
      <c r="D4201" s="327"/>
      <c r="E4201" s="327"/>
      <c r="F4201" s="327"/>
      <c r="G4201" s="327"/>
      <c r="H4201" s="327"/>
      <c r="I4201" s="327"/>
      <c r="J4201" s="327"/>
      <c r="K4201" s="327"/>
      <c r="L4201" s="327"/>
      <c r="M4201" s="327"/>
      <c r="N4201" s="327"/>
      <c r="O4201" s="328"/>
      <c r="P4201" s="329">
        <f t="shared" ref="P4201:P4202" si="524">SUM(D4201:O4201)</f>
        <v>0</v>
      </c>
      <c r="Q4201" s="294"/>
      <c r="R4201" s="488"/>
      <c r="S4201" s="488"/>
    </row>
    <row r="4202" spans="2:20" ht="18.75" customHeight="1">
      <c r="B4202" s="326"/>
      <c r="C4202" s="313" t="s">
        <v>218</v>
      </c>
      <c r="D4202" s="327"/>
      <c r="E4202" s="327"/>
      <c r="F4202" s="327"/>
      <c r="G4202" s="327"/>
      <c r="H4202" s="327"/>
      <c r="I4202" s="327"/>
      <c r="J4202" s="327"/>
      <c r="K4202" s="327"/>
      <c r="L4202" s="327"/>
      <c r="M4202" s="327"/>
      <c r="N4202" s="330"/>
      <c r="O4202" s="331"/>
      <c r="P4202" s="332">
        <f t="shared" si="524"/>
        <v>0</v>
      </c>
      <c r="Q4202" s="294"/>
      <c r="R4202" s="489"/>
      <c r="S4202" s="489"/>
    </row>
    <row r="4203" spans="2:20" s="308" customFormat="1" ht="18.75" customHeight="1">
      <c r="B4203" s="301"/>
      <c r="C4203" s="333"/>
      <c r="D4203" s="334"/>
      <c r="E4203" s="334"/>
      <c r="F4203" s="334"/>
      <c r="G4203" s="334"/>
      <c r="H4203" s="334"/>
      <c r="I4203" s="334"/>
      <c r="J4203" s="334"/>
      <c r="K4203" s="334"/>
      <c r="L4203" s="334"/>
      <c r="M4203" s="334"/>
      <c r="N4203" s="491" t="s">
        <v>219</v>
      </c>
      <c r="O4203" s="491"/>
      <c r="P4203" s="335">
        <f>ROUND(IF(P4201*P4202=0,0,P4199/P4201*P4202),2)</f>
        <v>0</v>
      </c>
      <c r="Q4203" s="306"/>
      <c r="R4203" s="492"/>
      <c r="S4203" s="492"/>
      <c r="T4203" s="307"/>
    </row>
    <row r="4204" spans="2:20" ht="30" customHeight="1">
      <c r="C4204" s="294"/>
      <c r="D4204" s="294"/>
      <c r="E4204" s="294"/>
      <c r="F4204" s="294"/>
      <c r="G4204" s="294"/>
      <c r="H4204" s="294"/>
      <c r="I4204" s="294"/>
      <c r="J4204" s="294"/>
      <c r="K4204" s="294"/>
      <c r="L4204" s="294"/>
      <c r="M4204" s="294"/>
      <c r="N4204" s="294"/>
      <c r="O4204" s="294"/>
      <c r="P4204" s="294"/>
      <c r="Q4204" s="294"/>
      <c r="R4204" s="294"/>
      <c r="S4204" s="294"/>
    </row>
    <row r="4205" spans="2:20" ht="18.75" customHeight="1">
      <c r="B4205" s="292"/>
      <c r="C4205" s="293" t="s">
        <v>183</v>
      </c>
      <c r="D4205" s="495"/>
      <c r="E4205" s="495"/>
      <c r="F4205" s="495"/>
      <c r="G4205" s="495"/>
      <c r="H4205" s="495"/>
      <c r="I4205" s="495"/>
      <c r="J4205" s="294"/>
      <c r="K4205" s="294"/>
      <c r="L4205" s="295"/>
      <c r="M4205" s="294"/>
      <c r="N4205" s="294"/>
      <c r="O4205" s="294"/>
      <c r="P4205" s="296"/>
      <c r="Q4205" s="294"/>
      <c r="R4205" s="296"/>
      <c r="S4205" s="296"/>
    </row>
    <row r="4206" spans="2:20" ht="18.75" customHeight="1">
      <c r="B4206" s="292"/>
      <c r="C4206" s="297" t="s">
        <v>184</v>
      </c>
      <c r="D4206" s="488"/>
      <c r="E4206" s="488"/>
      <c r="F4206" s="488"/>
      <c r="G4206" s="488"/>
      <c r="H4206" s="488"/>
      <c r="I4206" s="488"/>
      <c r="J4206" s="294"/>
      <c r="K4206" s="291"/>
      <c r="L4206" s="291"/>
      <c r="M4206" s="291"/>
      <c r="N4206" s="291"/>
      <c r="O4206" s="291"/>
      <c r="P4206" s="291"/>
      <c r="Q4206" s="294"/>
      <c r="R4206" s="496" t="s">
        <v>185</v>
      </c>
      <c r="S4206" s="496"/>
    </row>
    <row r="4207" spans="2:20" ht="18.75" customHeight="1">
      <c r="B4207" s="292"/>
      <c r="C4207" s="297" t="s">
        <v>8</v>
      </c>
      <c r="D4207" s="488"/>
      <c r="E4207" s="488"/>
      <c r="F4207" s="488"/>
      <c r="G4207" s="488"/>
      <c r="H4207" s="488"/>
      <c r="I4207" s="488"/>
      <c r="J4207" s="294"/>
      <c r="K4207" s="291"/>
      <c r="L4207" s="291"/>
      <c r="M4207" s="291"/>
      <c r="N4207" s="291"/>
      <c r="O4207" s="291"/>
      <c r="P4207" s="291"/>
      <c r="Q4207" s="294"/>
      <c r="R4207" s="298" t="s">
        <v>189</v>
      </c>
      <c r="S4207" s="299"/>
    </row>
    <row r="4208" spans="2:20" ht="18.75" customHeight="1">
      <c r="B4208" s="292"/>
      <c r="C4208" s="300" t="s">
        <v>172</v>
      </c>
      <c r="D4208" s="488"/>
      <c r="E4208" s="488"/>
      <c r="F4208" s="488"/>
      <c r="G4208" s="488"/>
      <c r="H4208" s="488"/>
      <c r="I4208" s="488"/>
      <c r="J4208" s="294"/>
      <c r="K4208" s="291"/>
      <c r="L4208" s="291"/>
      <c r="M4208" s="291"/>
      <c r="N4208" s="291"/>
      <c r="O4208" s="291"/>
      <c r="P4208" s="291"/>
      <c r="Q4208" s="294"/>
      <c r="R4208" s="298" t="s">
        <v>191</v>
      </c>
      <c r="S4208" s="299"/>
    </row>
    <row r="4209" spans="2:24" ht="18.75" customHeight="1">
      <c r="B4209" s="292"/>
      <c r="C4209" s="300" t="s">
        <v>193</v>
      </c>
      <c r="D4209" s="493"/>
      <c r="E4209" s="493"/>
      <c r="F4209" s="493"/>
      <c r="G4209" s="493"/>
      <c r="H4209" s="493"/>
      <c r="I4209" s="493"/>
      <c r="J4209" s="294"/>
      <c r="K4209" s="294"/>
      <c r="L4209" s="295"/>
      <c r="M4209" s="294"/>
      <c r="N4209" s="294"/>
      <c r="O4209" s="294"/>
      <c r="P4209" s="296"/>
      <c r="Q4209" s="294"/>
      <c r="R4209" s="298" t="s">
        <v>221</v>
      </c>
      <c r="S4209" s="299"/>
    </row>
    <row r="4210" spans="2:24" ht="12" customHeight="1">
      <c r="B4210" s="292"/>
      <c r="C4210" s="294"/>
      <c r="D4210" s="294"/>
      <c r="E4210" s="294"/>
      <c r="F4210" s="294"/>
      <c r="G4210" s="294"/>
      <c r="H4210" s="294"/>
      <c r="I4210" s="294"/>
      <c r="J4210" s="294"/>
      <c r="K4210" s="294"/>
      <c r="L4210" s="294"/>
      <c r="M4210" s="294"/>
      <c r="N4210" s="294"/>
      <c r="O4210" s="294"/>
      <c r="P4210" s="294"/>
      <c r="Q4210" s="294"/>
      <c r="R4210" s="294"/>
      <c r="S4210" s="294"/>
    </row>
    <row r="4211" spans="2:24" s="308" customFormat="1" ht="18.75" customHeight="1">
      <c r="B4211" s="301"/>
      <c r="C4211" s="302" t="s">
        <v>187</v>
      </c>
      <c r="D4211" s="303"/>
      <c r="E4211" s="303"/>
      <c r="F4211" s="303"/>
      <c r="G4211" s="303"/>
      <c r="H4211" s="303"/>
      <c r="I4211" s="303"/>
      <c r="J4211" s="303"/>
      <c r="K4211" s="303"/>
      <c r="L4211" s="303"/>
      <c r="M4211" s="303"/>
      <c r="N4211" s="303"/>
      <c r="O4211" s="304"/>
      <c r="P4211" s="305" t="s">
        <v>188</v>
      </c>
      <c r="Q4211" s="306"/>
      <c r="R4211" s="494" t="s">
        <v>194</v>
      </c>
      <c r="S4211" s="494"/>
      <c r="T4211" s="307"/>
      <c r="V4211" s="288"/>
      <c r="W4211" s="288"/>
      <c r="X4211" s="288"/>
    </row>
    <row r="4212" spans="2:24" ht="6" customHeight="1">
      <c r="B4212" s="292"/>
      <c r="C4212" s="294"/>
      <c r="D4212" s="294"/>
      <c r="E4212" s="294"/>
      <c r="F4212" s="294"/>
      <c r="G4212" s="294"/>
      <c r="H4212" s="294"/>
      <c r="I4212" s="294"/>
      <c r="J4212" s="294"/>
      <c r="K4212" s="294"/>
      <c r="L4212" s="294"/>
      <c r="M4212" s="294"/>
      <c r="N4212" s="294"/>
      <c r="O4212" s="294"/>
      <c r="P4212" s="294"/>
      <c r="Q4212" s="294"/>
      <c r="R4212" s="294"/>
      <c r="S4212" s="294"/>
    </row>
    <row r="4213" spans="2:24" ht="18.75" customHeight="1">
      <c r="B4213" s="292"/>
      <c r="C4213" s="309" t="s">
        <v>222</v>
      </c>
      <c r="D4213" s="310"/>
      <c r="E4213" s="310"/>
      <c r="F4213" s="310"/>
      <c r="G4213" s="310"/>
      <c r="H4213" s="310"/>
      <c r="I4213" s="310"/>
      <c r="J4213" s="310"/>
      <c r="K4213" s="310"/>
      <c r="L4213" s="310"/>
      <c r="M4213" s="310"/>
      <c r="N4213" s="310"/>
      <c r="O4213" s="311"/>
      <c r="P4213" s="312">
        <f>SUM(D4213:O4213)</f>
        <v>0</v>
      </c>
      <c r="Q4213" s="294"/>
      <c r="R4213" s="488"/>
      <c r="S4213" s="488"/>
    </row>
    <row r="4214" spans="2:24" ht="18.75" customHeight="1">
      <c r="B4214" s="292"/>
      <c r="C4214" s="313" t="s">
        <v>196</v>
      </c>
      <c r="D4214" s="155"/>
      <c r="E4214" s="155"/>
      <c r="F4214" s="155"/>
      <c r="G4214" s="155"/>
      <c r="H4214" s="155"/>
      <c r="I4214" s="155"/>
      <c r="J4214" s="155"/>
      <c r="K4214" s="155"/>
      <c r="L4214" s="155"/>
      <c r="M4214" s="155"/>
      <c r="N4214" s="155"/>
      <c r="O4214" s="156"/>
      <c r="P4214" s="312">
        <f t="shared" ref="P4214:P4223" si="525">SUM(D4214:O4214)</f>
        <v>0</v>
      </c>
      <c r="Q4214" s="294"/>
      <c r="R4214" s="488"/>
      <c r="S4214" s="488"/>
    </row>
    <row r="4215" spans="2:24" ht="18.75" customHeight="1">
      <c r="B4215" s="292"/>
      <c r="C4215" s="314" t="s">
        <v>223</v>
      </c>
      <c r="D4215" s="310"/>
      <c r="E4215" s="310"/>
      <c r="F4215" s="310"/>
      <c r="G4215" s="310"/>
      <c r="H4215" s="310"/>
      <c r="I4215" s="310"/>
      <c r="J4215" s="310"/>
      <c r="K4215" s="310"/>
      <c r="L4215" s="310"/>
      <c r="M4215" s="310"/>
      <c r="N4215" s="310"/>
      <c r="O4215" s="311"/>
      <c r="P4215" s="312">
        <f t="shared" si="525"/>
        <v>0</v>
      </c>
      <c r="Q4215" s="294"/>
      <c r="R4215" s="488"/>
      <c r="S4215" s="488"/>
    </row>
    <row r="4216" spans="2:24" ht="18.75" customHeight="1">
      <c r="B4216" s="292"/>
      <c r="C4216" s="313" t="s">
        <v>206</v>
      </c>
      <c r="D4216" s="315"/>
      <c r="E4216" s="315"/>
      <c r="F4216" s="315"/>
      <c r="G4216" s="315"/>
      <c r="H4216" s="315"/>
      <c r="I4216" s="315"/>
      <c r="J4216" s="315"/>
      <c r="K4216" s="315"/>
      <c r="L4216" s="315"/>
      <c r="M4216" s="315"/>
      <c r="N4216" s="315"/>
      <c r="O4216" s="316"/>
      <c r="P4216" s="312">
        <f t="shared" si="525"/>
        <v>0</v>
      </c>
      <c r="Q4216" s="294"/>
      <c r="R4216" s="488"/>
      <c r="S4216" s="488"/>
    </row>
    <row r="4217" spans="2:24" ht="18.75" customHeight="1">
      <c r="B4217" s="292"/>
      <c r="C4217" s="313" t="s">
        <v>207</v>
      </c>
      <c r="D4217" s="315"/>
      <c r="E4217" s="315"/>
      <c r="F4217" s="315"/>
      <c r="G4217" s="315"/>
      <c r="H4217" s="315"/>
      <c r="I4217" s="315"/>
      <c r="J4217" s="315"/>
      <c r="K4217" s="315"/>
      <c r="L4217" s="315"/>
      <c r="M4217" s="315"/>
      <c r="N4217" s="315"/>
      <c r="O4217" s="316"/>
      <c r="P4217" s="312">
        <f t="shared" si="525"/>
        <v>0</v>
      </c>
      <c r="Q4217" s="294"/>
      <c r="R4217" s="488"/>
      <c r="S4217" s="488"/>
    </row>
    <row r="4218" spans="2:24" ht="18.75" customHeight="1">
      <c r="B4218" s="292"/>
      <c r="C4218" s="313" t="s">
        <v>209</v>
      </c>
      <c r="D4218" s="315"/>
      <c r="E4218" s="315"/>
      <c r="F4218" s="315"/>
      <c r="G4218" s="315"/>
      <c r="H4218" s="315"/>
      <c r="I4218" s="315"/>
      <c r="J4218" s="315"/>
      <c r="K4218" s="315"/>
      <c r="L4218" s="315"/>
      <c r="M4218" s="315"/>
      <c r="N4218" s="315"/>
      <c r="O4218" s="316"/>
      <c r="P4218" s="312">
        <f t="shared" si="525"/>
        <v>0</v>
      </c>
      <c r="Q4218" s="294"/>
      <c r="R4218" s="488"/>
      <c r="S4218" s="488"/>
    </row>
    <row r="4219" spans="2:24" ht="18.75" customHeight="1">
      <c r="B4219" s="292"/>
      <c r="C4219" s="313" t="s">
        <v>210</v>
      </c>
      <c r="D4219" s="315"/>
      <c r="E4219" s="315"/>
      <c r="F4219" s="315"/>
      <c r="G4219" s="315"/>
      <c r="H4219" s="315"/>
      <c r="I4219" s="315"/>
      <c r="J4219" s="315"/>
      <c r="K4219" s="315"/>
      <c r="L4219" s="315"/>
      <c r="M4219" s="315"/>
      <c r="N4219" s="315"/>
      <c r="O4219" s="316"/>
      <c r="P4219" s="312">
        <f t="shared" si="525"/>
        <v>0</v>
      </c>
      <c r="Q4219" s="294"/>
      <c r="R4219" s="488"/>
      <c r="S4219" s="488"/>
    </row>
    <row r="4220" spans="2:24" ht="18.75" customHeight="1">
      <c r="B4220" s="292"/>
      <c r="C4220" s="313" t="s">
        <v>211</v>
      </c>
      <c r="D4220" s="315"/>
      <c r="E4220" s="315"/>
      <c r="F4220" s="315"/>
      <c r="G4220" s="315"/>
      <c r="H4220" s="315"/>
      <c r="I4220" s="315"/>
      <c r="J4220" s="315"/>
      <c r="K4220" s="315"/>
      <c r="L4220" s="315"/>
      <c r="M4220" s="315"/>
      <c r="N4220" s="315"/>
      <c r="O4220" s="316"/>
      <c r="P4220" s="312">
        <f t="shared" si="525"/>
        <v>0</v>
      </c>
      <c r="Q4220" s="294"/>
      <c r="R4220" s="488"/>
      <c r="S4220" s="488"/>
    </row>
    <row r="4221" spans="2:24" ht="18.75" customHeight="1">
      <c r="B4221" s="292"/>
      <c r="C4221" s="313" t="s">
        <v>212</v>
      </c>
      <c r="D4221" s="315"/>
      <c r="E4221" s="315"/>
      <c r="F4221" s="315"/>
      <c r="G4221" s="315"/>
      <c r="H4221" s="315"/>
      <c r="I4221" s="315"/>
      <c r="J4221" s="315"/>
      <c r="K4221" s="315"/>
      <c r="L4221" s="315"/>
      <c r="M4221" s="315"/>
      <c r="N4221" s="315"/>
      <c r="O4221" s="316"/>
      <c r="P4221" s="312">
        <f t="shared" si="525"/>
        <v>0</v>
      </c>
      <c r="Q4221" s="294"/>
      <c r="R4221" s="488"/>
      <c r="S4221" s="488"/>
    </row>
    <row r="4222" spans="2:24" ht="18.75" customHeight="1">
      <c r="B4222" s="292"/>
      <c r="C4222" s="317" t="s">
        <v>224</v>
      </c>
      <c r="D4222" s="318"/>
      <c r="E4222" s="318"/>
      <c r="F4222" s="318"/>
      <c r="G4222" s="318"/>
      <c r="H4222" s="318"/>
      <c r="I4222" s="318"/>
      <c r="J4222" s="318"/>
      <c r="K4222" s="318"/>
      <c r="L4222" s="318"/>
      <c r="M4222" s="318"/>
      <c r="N4222" s="318"/>
      <c r="O4222" s="319"/>
      <c r="P4222" s="320">
        <f t="shared" si="525"/>
        <v>0</v>
      </c>
      <c r="Q4222" s="294"/>
      <c r="R4222" s="489"/>
      <c r="S4222" s="489"/>
    </row>
    <row r="4223" spans="2:24" ht="18.75" customHeight="1">
      <c r="B4223" s="292"/>
      <c r="C4223" s="321" t="s">
        <v>216</v>
      </c>
      <c r="D4223" s="322">
        <f>SUBTOTAL(9,D4213:D4222)</f>
        <v>0</v>
      </c>
      <c r="E4223" s="322">
        <f t="shared" ref="E4223:O4223" si="526">SUBTOTAL(9,E4213:E4222)</f>
        <v>0</v>
      </c>
      <c r="F4223" s="322">
        <f t="shared" si="526"/>
        <v>0</v>
      </c>
      <c r="G4223" s="322">
        <f t="shared" si="526"/>
        <v>0</v>
      </c>
      <c r="H4223" s="322">
        <f t="shared" si="526"/>
        <v>0</v>
      </c>
      <c r="I4223" s="322">
        <f t="shared" si="526"/>
        <v>0</v>
      </c>
      <c r="J4223" s="322">
        <f t="shared" si="526"/>
        <v>0</v>
      </c>
      <c r="K4223" s="322">
        <f t="shared" si="526"/>
        <v>0</v>
      </c>
      <c r="L4223" s="322">
        <f t="shared" si="526"/>
        <v>0</v>
      </c>
      <c r="M4223" s="322">
        <f t="shared" si="526"/>
        <v>0</v>
      </c>
      <c r="N4223" s="322">
        <f t="shared" si="526"/>
        <v>0</v>
      </c>
      <c r="O4223" s="323">
        <f t="shared" si="526"/>
        <v>0</v>
      </c>
      <c r="P4223" s="324">
        <f t="shared" si="525"/>
        <v>0</v>
      </c>
      <c r="Q4223" s="294"/>
      <c r="R4223" s="490"/>
      <c r="S4223" s="490"/>
    </row>
    <row r="4224" spans="2:24" ht="6" customHeight="1">
      <c r="B4224" s="292"/>
      <c r="C4224" s="294"/>
      <c r="D4224" s="294"/>
      <c r="E4224" s="294"/>
      <c r="F4224" s="294"/>
      <c r="G4224" s="294"/>
      <c r="H4224" s="294"/>
      <c r="I4224" s="294"/>
      <c r="J4224" s="294"/>
      <c r="K4224" s="294"/>
      <c r="L4224" s="294"/>
      <c r="M4224" s="294"/>
      <c r="N4224" s="294"/>
      <c r="O4224" s="294"/>
      <c r="P4224" s="294"/>
      <c r="Q4224" s="294"/>
      <c r="R4224" s="325"/>
      <c r="S4224" s="325"/>
    </row>
    <row r="4225" spans="2:24" ht="18.75" customHeight="1">
      <c r="B4225" s="326"/>
      <c r="C4225" s="313" t="s">
        <v>217</v>
      </c>
      <c r="D4225" s="327"/>
      <c r="E4225" s="327"/>
      <c r="F4225" s="327"/>
      <c r="G4225" s="327"/>
      <c r="H4225" s="327"/>
      <c r="I4225" s="327"/>
      <c r="J4225" s="327"/>
      <c r="K4225" s="327"/>
      <c r="L4225" s="327"/>
      <c r="M4225" s="327"/>
      <c r="N4225" s="327"/>
      <c r="O4225" s="328"/>
      <c r="P4225" s="329">
        <f t="shared" ref="P4225:P4226" si="527">SUM(D4225:O4225)</f>
        <v>0</v>
      </c>
      <c r="Q4225" s="294"/>
      <c r="R4225" s="488"/>
      <c r="S4225" s="488"/>
    </row>
    <row r="4226" spans="2:24" ht="18.75" customHeight="1">
      <c r="B4226" s="326"/>
      <c r="C4226" s="313" t="s">
        <v>218</v>
      </c>
      <c r="D4226" s="327"/>
      <c r="E4226" s="327"/>
      <c r="F4226" s="327"/>
      <c r="G4226" s="327"/>
      <c r="H4226" s="327"/>
      <c r="I4226" s="327"/>
      <c r="J4226" s="327"/>
      <c r="K4226" s="327"/>
      <c r="L4226" s="327"/>
      <c r="M4226" s="327"/>
      <c r="N4226" s="330"/>
      <c r="O4226" s="331"/>
      <c r="P4226" s="332">
        <f t="shared" si="527"/>
        <v>0</v>
      </c>
      <c r="Q4226" s="294"/>
      <c r="R4226" s="489"/>
      <c r="S4226" s="489"/>
    </row>
    <row r="4227" spans="2:24" s="308" customFormat="1" ht="18.75" customHeight="1">
      <c r="B4227" s="301"/>
      <c r="C4227" s="333"/>
      <c r="D4227" s="334"/>
      <c r="E4227" s="334"/>
      <c r="F4227" s="334"/>
      <c r="G4227" s="334"/>
      <c r="H4227" s="334"/>
      <c r="I4227" s="334"/>
      <c r="J4227" s="334"/>
      <c r="K4227" s="334"/>
      <c r="L4227" s="334"/>
      <c r="M4227" s="334"/>
      <c r="N4227" s="491" t="s">
        <v>219</v>
      </c>
      <c r="O4227" s="491"/>
      <c r="P4227" s="335">
        <f>ROUND(IF(P4225*P4226=0,0,P4223/P4225*P4226),2)</f>
        <v>0</v>
      </c>
      <c r="Q4227" s="306"/>
      <c r="R4227" s="492"/>
      <c r="S4227" s="492"/>
      <c r="T4227" s="307"/>
    </row>
    <row r="4228" spans="2:24" ht="30" customHeight="1">
      <c r="C4228" s="294"/>
      <c r="D4228" s="294"/>
      <c r="E4228" s="294"/>
      <c r="F4228" s="294"/>
      <c r="G4228" s="294"/>
      <c r="H4228" s="294"/>
      <c r="I4228" s="294"/>
      <c r="J4228" s="294"/>
      <c r="K4228" s="294"/>
      <c r="L4228" s="294"/>
      <c r="M4228" s="294"/>
      <c r="N4228" s="294"/>
      <c r="O4228" s="294"/>
      <c r="P4228" s="294"/>
      <c r="Q4228" s="294"/>
      <c r="R4228" s="294"/>
      <c r="S4228" s="294"/>
    </row>
    <row r="4229" spans="2:24" ht="18.75" customHeight="1">
      <c r="B4229" s="292"/>
      <c r="C4229" s="293" t="s">
        <v>183</v>
      </c>
      <c r="D4229" s="495"/>
      <c r="E4229" s="495"/>
      <c r="F4229" s="495"/>
      <c r="G4229" s="495"/>
      <c r="H4229" s="495"/>
      <c r="I4229" s="495"/>
      <c r="J4229" s="294"/>
      <c r="K4229" s="294"/>
      <c r="L4229" s="295"/>
      <c r="M4229" s="294"/>
      <c r="N4229" s="294"/>
      <c r="O4229" s="294"/>
      <c r="P4229" s="296"/>
      <c r="Q4229" s="294"/>
      <c r="R4229" s="296"/>
      <c r="S4229" s="296"/>
    </row>
    <row r="4230" spans="2:24" ht="18.75" customHeight="1">
      <c r="B4230" s="292"/>
      <c r="C4230" s="297" t="s">
        <v>184</v>
      </c>
      <c r="D4230" s="488"/>
      <c r="E4230" s="488"/>
      <c r="F4230" s="488"/>
      <c r="G4230" s="488"/>
      <c r="H4230" s="488"/>
      <c r="I4230" s="488"/>
      <c r="J4230" s="294"/>
      <c r="K4230" s="291"/>
      <c r="L4230" s="291"/>
      <c r="M4230" s="291"/>
      <c r="N4230" s="291"/>
      <c r="O4230" s="291"/>
      <c r="P4230" s="291"/>
      <c r="Q4230" s="294"/>
      <c r="R4230" s="496" t="s">
        <v>185</v>
      </c>
      <c r="S4230" s="496"/>
    </row>
    <row r="4231" spans="2:24" ht="18.75" customHeight="1">
      <c r="B4231" s="292"/>
      <c r="C4231" s="297" t="s">
        <v>8</v>
      </c>
      <c r="D4231" s="488"/>
      <c r="E4231" s="488"/>
      <c r="F4231" s="488"/>
      <c r="G4231" s="488"/>
      <c r="H4231" s="488"/>
      <c r="I4231" s="488"/>
      <c r="J4231" s="294"/>
      <c r="K4231" s="291"/>
      <c r="L4231" s="291"/>
      <c r="M4231" s="291"/>
      <c r="N4231" s="291"/>
      <c r="O4231" s="291"/>
      <c r="P4231" s="291"/>
      <c r="Q4231" s="294"/>
      <c r="R4231" s="298" t="s">
        <v>189</v>
      </c>
      <c r="S4231" s="299"/>
    </row>
    <row r="4232" spans="2:24" ht="18.75" customHeight="1">
      <c r="B4232" s="292"/>
      <c r="C4232" s="300" t="s">
        <v>172</v>
      </c>
      <c r="D4232" s="488"/>
      <c r="E4232" s="488"/>
      <c r="F4232" s="488"/>
      <c r="G4232" s="488"/>
      <c r="H4232" s="488"/>
      <c r="I4232" s="488"/>
      <c r="J4232" s="294"/>
      <c r="K4232" s="291"/>
      <c r="L4232" s="291"/>
      <c r="M4232" s="291"/>
      <c r="N4232" s="291"/>
      <c r="O4232" s="291"/>
      <c r="P4232" s="291"/>
      <c r="Q4232" s="294"/>
      <c r="R4232" s="298" t="s">
        <v>191</v>
      </c>
      <c r="S4232" s="299"/>
    </row>
    <row r="4233" spans="2:24" ht="18.75" customHeight="1">
      <c r="B4233" s="292"/>
      <c r="C4233" s="300" t="s">
        <v>193</v>
      </c>
      <c r="D4233" s="493"/>
      <c r="E4233" s="493"/>
      <c r="F4233" s="493"/>
      <c r="G4233" s="493"/>
      <c r="H4233" s="493"/>
      <c r="I4233" s="493"/>
      <c r="J4233" s="294"/>
      <c r="K4233" s="294"/>
      <c r="L4233" s="295"/>
      <c r="M4233" s="294"/>
      <c r="N4233" s="294"/>
      <c r="O4233" s="294"/>
      <c r="P4233" s="296"/>
      <c r="Q4233" s="294"/>
      <c r="R4233" s="298" t="s">
        <v>221</v>
      </c>
      <c r="S4233" s="299"/>
    </row>
    <row r="4234" spans="2:24" ht="12" customHeight="1">
      <c r="B4234" s="292"/>
      <c r="C4234" s="294"/>
      <c r="D4234" s="294"/>
      <c r="E4234" s="294"/>
      <c r="F4234" s="294"/>
      <c r="G4234" s="294"/>
      <c r="H4234" s="294"/>
      <c r="I4234" s="294"/>
      <c r="J4234" s="294"/>
      <c r="K4234" s="294"/>
      <c r="L4234" s="294"/>
      <c r="M4234" s="294"/>
      <c r="N4234" s="294"/>
      <c r="O4234" s="294"/>
      <c r="P4234" s="294"/>
      <c r="Q4234" s="294"/>
      <c r="R4234" s="294"/>
      <c r="S4234" s="294"/>
    </row>
    <row r="4235" spans="2:24" s="308" customFormat="1" ht="18.75" customHeight="1">
      <c r="B4235" s="301"/>
      <c r="C4235" s="302" t="s">
        <v>187</v>
      </c>
      <c r="D4235" s="303"/>
      <c r="E4235" s="303"/>
      <c r="F4235" s="303"/>
      <c r="G4235" s="303"/>
      <c r="H4235" s="303"/>
      <c r="I4235" s="303"/>
      <c r="J4235" s="303"/>
      <c r="K4235" s="303"/>
      <c r="L4235" s="303"/>
      <c r="M4235" s="303"/>
      <c r="N4235" s="303"/>
      <c r="O4235" s="304"/>
      <c r="P4235" s="305" t="s">
        <v>188</v>
      </c>
      <c r="Q4235" s="306"/>
      <c r="R4235" s="494" t="s">
        <v>194</v>
      </c>
      <c r="S4235" s="494"/>
      <c r="T4235" s="307"/>
      <c r="V4235" s="288"/>
      <c r="W4235" s="288"/>
      <c r="X4235" s="288"/>
    </row>
    <row r="4236" spans="2:24" ht="6" customHeight="1">
      <c r="B4236" s="292"/>
      <c r="C4236" s="294"/>
      <c r="D4236" s="294"/>
      <c r="E4236" s="294"/>
      <c r="F4236" s="294"/>
      <c r="G4236" s="294"/>
      <c r="H4236" s="294"/>
      <c r="I4236" s="294"/>
      <c r="J4236" s="294"/>
      <c r="K4236" s="294"/>
      <c r="L4236" s="294"/>
      <c r="M4236" s="294"/>
      <c r="N4236" s="294"/>
      <c r="O4236" s="294"/>
      <c r="P4236" s="294"/>
      <c r="Q4236" s="294"/>
      <c r="R4236" s="294"/>
      <c r="S4236" s="294"/>
    </row>
    <row r="4237" spans="2:24" ht="18.75" customHeight="1">
      <c r="B4237" s="292"/>
      <c r="C4237" s="309" t="s">
        <v>222</v>
      </c>
      <c r="D4237" s="310"/>
      <c r="E4237" s="310"/>
      <c r="F4237" s="310"/>
      <c r="G4237" s="310"/>
      <c r="H4237" s="310"/>
      <c r="I4237" s="310"/>
      <c r="J4237" s="310"/>
      <c r="K4237" s="310"/>
      <c r="L4237" s="310"/>
      <c r="M4237" s="310"/>
      <c r="N4237" s="310"/>
      <c r="O4237" s="311"/>
      <c r="P4237" s="312">
        <f>SUM(D4237:O4237)</f>
        <v>0</v>
      </c>
      <c r="Q4237" s="294"/>
      <c r="R4237" s="488"/>
      <c r="S4237" s="488"/>
    </row>
    <row r="4238" spans="2:24" ht="18.75" customHeight="1">
      <c r="B4238" s="292"/>
      <c r="C4238" s="313" t="s">
        <v>196</v>
      </c>
      <c r="D4238" s="155"/>
      <c r="E4238" s="155"/>
      <c r="F4238" s="155"/>
      <c r="G4238" s="155"/>
      <c r="H4238" s="155"/>
      <c r="I4238" s="155"/>
      <c r="J4238" s="155"/>
      <c r="K4238" s="155"/>
      <c r="L4238" s="155"/>
      <c r="M4238" s="155"/>
      <c r="N4238" s="155"/>
      <c r="O4238" s="156"/>
      <c r="P4238" s="312">
        <f t="shared" ref="P4238:P4247" si="528">SUM(D4238:O4238)</f>
        <v>0</v>
      </c>
      <c r="Q4238" s="294"/>
      <c r="R4238" s="488"/>
      <c r="S4238" s="488"/>
    </row>
    <row r="4239" spans="2:24" ht="18.75" customHeight="1">
      <c r="B4239" s="292"/>
      <c r="C4239" s="314" t="s">
        <v>223</v>
      </c>
      <c r="D4239" s="310"/>
      <c r="E4239" s="310"/>
      <c r="F4239" s="310"/>
      <c r="G4239" s="310"/>
      <c r="H4239" s="310"/>
      <c r="I4239" s="310"/>
      <c r="J4239" s="310"/>
      <c r="K4239" s="310"/>
      <c r="L4239" s="310"/>
      <c r="M4239" s="310"/>
      <c r="N4239" s="310"/>
      <c r="O4239" s="311"/>
      <c r="P4239" s="312">
        <f t="shared" si="528"/>
        <v>0</v>
      </c>
      <c r="Q4239" s="294"/>
      <c r="R4239" s="488"/>
      <c r="S4239" s="488"/>
    </row>
    <row r="4240" spans="2:24" ht="18.75" customHeight="1">
      <c r="B4240" s="292"/>
      <c r="C4240" s="313" t="s">
        <v>206</v>
      </c>
      <c r="D4240" s="315"/>
      <c r="E4240" s="315"/>
      <c r="F4240" s="315"/>
      <c r="G4240" s="315"/>
      <c r="H4240" s="315"/>
      <c r="I4240" s="315"/>
      <c r="J4240" s="315"/>
      <c r="K4240" s="315"/>
      <c r="L4240" s="315"/>
      <c r="M4240" s="315"/>
      <c r="N4240" s="315"/>
      <c r="O4240" s="316"/>
      <c r="P4240" s="312">
        <f t="shared" si="528"/>
        <v>0</v>
      </c>
      <c r="Q4240" s="294"/>
      <c r="R4240" s="488"/>
      <c r="S4240" s="488"/>
    </row>
    <row r="4241" spans="2:20" ht="18.75" customHeight="1">
      <c r="B4241" s="292"/>
      <c r="C4241" s="313" t="s">
        <v>207</v>
      </c>
      <c r="D4241" s="315"/>
      <c r="E4241" s="315"/>
      <c r="F4241" s="315"/>
      <c r="G4241" s="315"/>
      <c r="H4241" s="315"/>
      <c r="I4241" s="315"/>
      <c r="J4241" s="315"/>
      <c r="K4241" s="315"/>
      <c r="L4241" s="315"/>
      <c r="M4241" s="315"/>
      <c r="N4241" s="315"/>
      <c r="O4241" s="316"/>
      <c r="P4241" s="312">
        <f t="shared" si="528"/>
        <v>0</v>
      </c>
      <c r="Q4241" s="294"/>
      <c r="R4241" s="488"/>
      <c r="S4241" s="488"/>
    </row>
    <row r="4242" spans="2:20" ht="18.75" customHeight="1">
      <c r="B4242" s="292"/>
      <c r="C4242" s="313" t="s">
        <v>209</v>
      </c>
      <c r="D4242" s="315"/>
      <c r="E4242" s="315"/>
      <c r="F4242" s="315"/>
      <c r="G4242" s="315"/>
      <c r="H4242" s="315"/>
      <c r="I4242" s="315"/>
      <c r="J4242" s="315"/>
      <c r="K4242" s="315"/>
      <c r="L4242" s="315"/>
      <c r="M4242" s="315"/>
      <c r="N4242" s="315"/>
      <c r="O4242" s="316"/>
      <c r="P4242" s="312">
        <f t="shared" si="528"/>
        <v>0</v>
      </c>
      <c r="Q4242" s="294"/>
      <c r="R4242" s="488"/>
      <c r="S4242" s="488"/>
    </row>
    <row r="4243" spans="2:20" ht="18.75" customHeight="1">
      <c r="B4243" s="292"/>
      <c r="C4243" s="313" t="s">
        <v>210</v>
      </c>
      <c r="D4243" s="315"/>
      <c r="E4243" s="315"/>
      <c r="F4243" s="315"/>
      <c r="G4243" s="315"/>
      <c r="H4243" s="315"/>
      <c r="I4243" s="315"/>
      <c r="J4243" s="315"/>
      <c r="K4243" s="315"/>
      <c r="L4243" s="315"/>
      <c r="M4243" s="315"/>
      <c r="N4243" s="315"/>
      <c r="O4243" s="316"/>
      <c r="P4243" s="312">
        <f t="shared" si="528"/>
        <v>0</v>
      </c>
      <c r="Q4243" s="294"/>
      <c r="R4243" s="488"/>
      <c r="S4243" s="488"/>
    </row>
    <row r="4244" spans="2:20" ht="18.75" customHeight="1">
      <c r="B4244" s="292"/>
      <c r="C4244" s="313" t="s">
        <v>211</v>
      </c>
      <c r="D4244" s="315"/>
      <c r="E4244" s="315"/>
      <c r="F4244" s="315"/>
      <c r="G4244" s="315"/>
      <c r="H4244" s="315"/>
      <c r="I4244" s="315"/>
      <c r="J4244" s="315"/>
      <c r="K4244" s="315"/>
      <c r="L4244" s="315"/>
      <c r="M4244" s="315"/>
      <c r="N4244" s="315"/>
      <c r="O4244" s="316"/>
      <c r="P4244" s="312">
        <f t="shared" si="528"/>
        <v>0</v>
      </c>
      <c r="Q4244" s="294"/>
      <c r="R4244" s="488"/>
      <c r="S4244" s="488"/>
    </row>
    <row r="4245" spans="2:20" ht="18.75" customHeight="1">
      <c r="B4245" s="292"/>
      <c r="C4245" s="313" t="s">
        <v>212</v>
      </c>
      <c r="D4245" s="315"/>
      <c r="E4245" s="315"/>
      <c r="F4245" s="315"/>
      <c r="G4245" s="315"/>
      <c r="H4245" s="315"/>
      <c r="I4245" s="315"/>
      <c r="J4245" s="315"/>
      <c r="K4245" s="315"/>
      <c r="L4245" s="315"/>
      <c r="M4245" s="315"/>
      <c r="N4245" s="315"/>
      <c r="O4245" s="316"/>
      <c r="P4245" s="312">
        <f t="shared" si="528"/>
        <v>0</v>
      </c>
      <c r="Q4245" s="294"/>
      <c r="R4245" s="488"/>
      <c r="S4245" s="488"/>
    </row>
    <row r="4246" spans="2:20" ht="18.75" customHeight="1">
      <c r="B4246" s="292"/>
      <c r="C4246" s="317" t="s">
        <v>224</v>
      </c>
      <c r="D4246" s="318"/>
      <c r="E4246" s="318"/>
      <c r="F4246" s="318"/>
      <c r="G4246" s="318"/>
      <c r="H4246" s="318"/>
      <c r="I4246" s="318"/>
      <c r="J4246" s="318"/>
      <c r="K4246" s="318"/>
      <c r="L4246" s="318"/>
      <c r="M4246" s="318"/>
      <c r="N4246" s="318"/>
      <c r="O4246" s="319"/>
      <c r="P4246" s="320">
        <f t="shared" si="528"/>
        <v>0</v>
      </c>
      <c r="Q4246" s="294"/>
      <c r="R4246" s="489"/>
      <c r="S4246" s="489"/>
    </row>
    <row r="4247" spans="2:20" ht="18.75" customHeight="1">
      <c r="B4247" s="292"/>
      <c r="C4247" s="321" t="s">
        <v>216</v>
      </c>
      <c r="D4247" s="322">
        <f>SUBTOTAL(9,D4237:D4246)</f>
        <v>0</v>
      </c>
      <c r="E4247" s="322">
        <f t="shared" ref="E4247:O4247" si="529">SUBTOTAL(9,E4237:E4246)</f>
        <v>0</v>
      </c>
      <c r="F4247" s="322">
        <f t="shared" si="529"/>
        <v>0</v>
      </c>
      <c r="G4247" s="322">
        <f t="shared" si="529"/>
        <v>0</v>
      </c>
      <c r="H4247" s="322">
        <f t="shared" si="529"/>
        <v>0</v>
      </c>
      <c r="I4247" s="322">
        <f t="shared" si="529"/>
        <v>0</v>
      </c>
      <c r="J4247" s="322">
        <f t="shared" si="529"/>
        <v>0</v>
      </c>
      <c r="K4247" s="322">
        <f t="shared" si="529"/>
        <v>0</v>
      </c>
      <c r="L4247" s="322">
        <f t="shared" si="529"/>
        <v>0</v>
      </c>
      <c r="M4247" s="322">
        <f t="shared" si="529"/>
        <v>0</v>
      </c>
      <c r="N4247" s="322">
        <f t="shared" si="529"/>
        <v>0</v>
      </c>
      <c r="O4247" s="323">
        <f t="shared" si="529"/>
        <v>0</v>
      </c>
      <c r="P4247" s="324">
        <f t="shared" si="528"/>
        <v>0</v>
      </c>
      <c r="Q4247" s="294"/>
      <c r="R4247" s="490"/>
      <c r="S4247" s="490"/>
    </row>
    <row r="4248" spans="2:20" ht="6" customHeight="1">
      <c r="B4248" s="292"/>
      <c r="C4248" s="294"/>
      <c r="D4248" s="294"/>
      <c r="E4248" s="294"/>
      <c r="F4248" s="294"/>
      <c r="G4248" s="294"/>
      <c r="H4248" s="294"/>
      <c r="I4248" s="294"/>
      <c r="J4248" s="294"/>
      <c r="K4248" s="294"/>
      <c r="L4248" s="294"/>
      <c r="M4248" s="294"/>
      <c r="N4248" s="294"/>
      <c r="O4248" s="294"/>
      <c r="P4248" s="294"/>
      <c r="Q4248" s="294"/>
      <c r="R4248" s="325"/>
      <c r="S4248" s="325"/>
    </row>
    <row r="4249" spans="2:20" ht="18.75" customHeight="1">
      <c r="B4249" s="326"/>
      <c r="C4249" s="313" t="s">
        <v>217</v>
      </c>
      <c r="D4249" s="327"/>
      <c r="E4249" s="327"/>
      <c r="F4249" s="327"/>
      <c r="G4249" s="327"/>
      <c r="H4249" s="327"/>
      <c r="I4249" s="327"/>
      <c r="J4249" s="327"/>
      <c r="K4249" s="327"/>
      <c r="L4249" s="327"/>
      <c r="M4249" s="327"/>
      <c r="N4249" s="327"/>
      <c r="O4249" s="328"/>
      <c r="P4249" s="329">
        <f t="shared" ref="P4249:P4250" si="530">SUM(D4249:O4249)</f>
        <v>0</v>
      </c>
      <c r="Q4249" s="294"/>
      <c r="R4249" s="488"/>
      <c r="S4249" s="488"/>
    </row>
    <row r="4250" spans="2:20" ht="18.75" customHeight="1">
      <c r="B4250" s="326"/>
      <c r="C4250" s="313" t="s">
        <v>218</v>
      </c>
      <c r="D4250" s="327"/>
      <c r="E4250" s="327"/>
      <c r="F4250" s="327"/>
      <c r="G4250" s="327"/>
      <c r="H4250" s="327"/>
      <c r="I4250" s="327"/>
      <c r="J4250" s="327"/>
      <c r="K4250" s="327"/>
      <c r="L4250" s="327"/>
      <c r="M4250" s="327"/>
      <c r="N4250" s="330"/>
      <c r="O4250" s="331"/>
      <c r="P4250" s="332">
        <f t="shared" si="530"/>
        <v>0</v>
      </c>
      <c r="Q4250" s="294"/>
      <c r="R4250" s="489"/>
      <c r="S4250" s="489"/>
    </row>
    <row r="4251" spans="2:20" s="308" customFormat="1" ht="18.75" customHeight="1">
      <c r="B4251" s="301"/>
      <c r="C4251" s="333"/>
      <c r="D4251" s="334"/>
      <c r="E4251" s="334"/>
      <c r="F4251" s="334"/>
      <c r="G4251" s="334"/>
      <c r="H4251" s="334"/>
      <c r="I4251" s="334"/>
      <c r="J4251" s="334"/>
      <c r="K4251" s="334"/>
      <c r="L4251" s="334"/>
      <c r="M4251" s="334"/>
      <c r="N4251" s="491" t="s">
        <v>219</v>
      </c>
      <c r="O4251" s="491"/>
      <c r="P4251" s="335">
        <f>ROUND(IF(P4249*P4250=0,0,P4247/P4249*P4250),2)</f>
        <v>0</v>
      </c>
      <c r="Q4251" s="306"/>
      <c r="R4251" s="492"/>
      <c r="S4251" s="492"/>
      <c r="T4251" s="307"/>
    </row>
    <row r="4252" spans="2:20" ht="30" customHeight="1">
      <c r="C4252" s="294"/>
      <c r="D4252" s="294"/>
      <c r="E4252" s="294"/>
      <c r="F4252" s="294"/>
      <c r="G4252" s="294"/>
      <c r="H4252" s="294"/>
      <c r="I4252" s="294"/>
      <c r="J4252" s="294"/>
      <c r="K4252" s="294"/>
      <c r="L4252" s="294"/>
      <c r="M4252" s="294"/>
      <c r="N4252" s="294"/>
      <c r="O4252" s="294"/>
      <c r="P4252" s="294"/>
      <c r="Q4252" s="294"/>
      <c r="R4252" s="294"/>
      <c r="S4252" s="294"/>
    </row>
    <row r="4253" spans="2:20" ht="18.75" customHeight="1">
      <c r="B4253" s="292"/>
      <c r="C4253" s="293" t="s">
        <v>183</v>
      </c>
      <c r="D4253" s="495"/>
      <c r="E4253" s="495"/>
      <c r="F4253" s="495"/>
      <c r="G4253" s="495"/>
      <c r="H4253" s="495"/>
      <c r="I4253" s="495"/>
      <c r="J4253" s="294"/>
      <c r="K4253" s="294"/>
      <c r="L4253" s="295"/>
      <c r="M4253" s="294"/>
      <c r="N4253" s="294"/>
      <c r="O4253" s="294"/>
      <c r="P4253" s="296"/>
      <c r="Q4253" s="294"/>
      <c r="R4253" s="296"/>
      <c r="S4253" s="296"/>
    </row>
    <row r="4254" spans="2:20" ht="18.75" customHeight="1">
      <c r="B4254" s="292"/>
      <c r="C4254" s="297" t="s">
        <v>184</v>
      </c>
      <c r="D4254" s="488"/>
      <c r="E4254" s="488"/>
      <c r="F4254" s="488"/>
      <c r="G4254" s="488"/>
      <c r="H4254" s="488"/>
      <c r="I4254" s="488"/>
      <c r="J4254" s="294"/>
      <c r="K4254" s="291"/>
      <c r="L4254" s="291"/>
      <c r="M4254" s="291"/>
      <c r="N4254" s="291"/>
      <c r="O4254" s="291"/>
      <c r="P4254" s="291"/>
      <c r="Q4254" s="294"/>
      <c r="R4254" s="496" t="s">
        <v>185</v>
      </c>
      <c r="S4254" s="496"/>
    </row>
    <row r="4255" spans="2:20" ht="18.75" customHeight="1">
      <c r="B4255" s="292"/>
      <c r="C4255" s="297" t="s">
        <v>8</v>
      </c>
      <c r="D4255" s="488"/>
      <c r="E4255" s="488"/>
      <c r="F4255" s="488"/>
      <c r="G4255" s="488"/>
      <c r="H4255" s="488"/>
      <c r="I4255" s="488"/>
      <c r="J4255" s="294"/>
      <c r="K4255" s="291"/>
      <c r="L4255" s="291"/>
      <c r="M4255" s="291"/>
      <c r="N4255" s="291"/>
      <c r="O4255" s="291"/>
      <c r="P4255" s="291"/>
      <c r="Q4255" s="294"/>
      <c r="R4255" s="298" t="s">
        <v>189</v>
      </c>
      <c r="S4255" s="299"/>
    </row>
    <row r="4256" spans="2:20" ht="18.75" customHeight="1">
      <c r="B4256" s="292"/>
      <c r="C4256" s="300" t="s">
        <v>172</v>
      </c>
      <c r="D4256" s="488"/>
      <c r="E4256" s="488"/>
      <c r="F4256" s="488"/>
      <c r="G4256" s="488"/>
      <c r="H4256" s="488"/>
      <c r="I4256" s="488"/>
      <c r="J4256" s="294"/>
      <c r="K4256" s="291"/>
      <c r="L4256" s="291"/>
      <c r="M4256" s="291"/>
      <c r="N4256" s="291"/>
      <c r="O4256" s="291"/>
      <c r="P4256" s="291"/>
      <c r="Q4256" s="294"/>
      <c r="R4256" s="298" t="s">
        <v>191</v>
      </c>
      <c r="S4256" s="299"/>
    </row>
    <row r="4257" spans="2:24" ht="18.75" customHeight="1">
      <c r="B4257" s="292"/>
      <c r="C4257" s="300" t="s">
        <v>193</v>
      </c>
      <c r="D4257" s="493"/>
      <c r="E4257" s="493"/>
      <c r="F4257" s="493"/>
      <c r="G4257" s="493"/>
      <c r="H4257" s="493"/>
      <c r="I4257" s="493"/>
      <c r="J4257" s="294"/>
      <c r="K4257" s="294"/>
      <c r="L4257" s="295"/>
      <c r="M4257" s="294"/>
      <c r="N4257" s="294"/>
      <c r="O4257" s="294"/>
      <c r="P4257" s="296"/>
      <c r="Q4257" s="294"/>
      <c r="R4257" s="298" t="s">
        <v>221</v>
      </c>
      <c r="S4257" s="299"/>
    </row>
    <row r="4258" spans="2:24" ht="12" customHeight="1">
      <c r="B4258" s="292"/>
      <c r="C4258" s="294"/>
      <c r="D4258" s="294"/>
      <c r="E4258" s="294"/>
      <c r="F4258" s="294"/>
      <c r="G4258" s="294"/>
      <c r="H4258" s="294"/>
      <c r="I4258" s="294"/>
      <c r="J4258" s="294"/>
      <c r="K4258" s="294"/>
      <c r="L4258" s="294"/>
      <c r="M4258" s="294"/>
      <c r="N4258" s="294"/>
      <c r="O4258" s="294"/>
      <c r="P4258" s="294"/>
      <c r="Q4258" s="294"/>
      <c r="R4258" s="294"/>
      <c r="S4258" s="294"/>
    </row>
    <row r="4259" spans="2:24" s="308" customFormat="1" ht="18.75" customHeight="1">
      <c r="B4259" s="301"/>
      <c r="C4259" s="302" t="s">
        <v>187</v>
      </c>
      <c r="D4259" s="303"/>
      <c r="E4259" s="303"/>
      <c r="F4259" s="303"/>
      <c r="G4259" s="303"/>
      <c r="H4259" s="303"/>
      <c r="I4259" s="303"/>
      <c r="J4259" s="303"/>
      <c r="K4259" s="303"/>
      <c r="L4259" s="303"/>
      <c r="M4259" s="303"/>
      <c r="N4259" s="303"/>
      <c r="O4259" s="304"/>
      <c r="P4259" s="305" t="s">
        <v>188</v>
      </c>
      <c r="Q4259" s="306"/>
      <c r="R4259" s="494" t="s">
        <v>194</v>
      </c>
      <c r="S4259" s="494"/>
      <c r="T4259" s="307"/>
      <c r="V4259" s="288"/>
      <c r="W4259" s="288"/>
      <c r="X4259" s="288"/>
    </row>
    <row r="4260" spans="2:24" ht="6" customHeight="1">
      <c r="B4260" s="292"/>
      <c r="C4260" s="294"/>
      <c r="D4260" s="294"/>
      <c r="E4260" s="294"/>
      <c r="F4260" s="294"/>
      <c r="G4260" s="294"/>
      <c r="H4260" s="294"/>
      <c r="I4260" s="294"/>
      <c r="J4260" s="294"/>
      <c r="K4260" s="294"/>
      <c r="L4260" s="294"/>
      <c r="M4260" s="294"/>
      <c r="N4260" s="294"/>
      <c r="O4260" s="294"/>
      <c r="P4260" s="294"/>
      <c r="Q4260" s="294"/>
      <c r="R4260" s="294"/>
      <c r="S4260" s="294"/>
    </row>
    <row r="4261" spans="2:24" ht="18.75" customHeight="1">
      <c r="B4261" s="292"/>
      <c r="C4261" s="309" t="s">
        <v>222</v>
      </c>
      <c r="D4261" s="310"/>
      <c r="E4261" s="310"/>
      <c r="F4261" s="310"/>
      <c r="G4261" s="310"/>
      <c r="H4261" s="310"/>
      <c r="I4261" s="310"/>
      <c r="J4261" s="310"/>
      <c r="K4261" s="310"/>
      <c r="L4261" s="310"/>
      <c r="M4261" s="310"/>
      <c r="N4261" s="310"/>
      <c r="O4261" s="311"/>
      <c r="P4261" s="312">
        <f>SUM(D4261:O4261)</f>
        <v>0</v>
      </c>
      <c r="Q4261" s="294"/>
      <c r="R4261" s="488"/>
      <c r="S4261" s="488"/>
    </row>
    <row r="4262" spans="2:24" ht="18.75" customHeight="1">
      <c r="B4262" s="292"/>
      <c r="C4262" s="313" t="s">
        <v>196</v>
      </c>
      <c r="D4262" s="155"/>
      <c r="E4262" s="155"/>
      <c r="F4262" s="155"/>
      <c r="G4262" s="155"/>
      <c r="H4262" s="155"/>
      <c r="I4262" s="155"/>
      <c r="J4262" s="155"/>
      <c r="K4262" s="155"/>
      <c r="L4262" s="155"/>
      <c r="M4262" s="155"/>
      <c r="N4262" s="155"/>
      <c r="O4262" s="156"/>
      <c r="P4262" s="312">
        <f t="shared" ref="P4262:P4271" si="531">SUM(D4262:O4262)</f>
        <v>0</v>
      </c>
      <c r="Q4262" s="294"/>
      <c r="R4262" s="488"/>
      <c r="S4262" s="488"/>
    </row>
    <row r="4263" spans="2:24" ht="18.75" customHeight="1">
      <c r="B4263" s="292"/>
      <c r="C4263" s="314" t="s">
        <v>223</v>
      </c>
      <c r="D4263" s="310"/>
      <c r="E4263" s="310"/>
      <c r="F4263" s="310"/>
      <c r="G4263" s="310"/>
      <c r="H4263" s="310"/>
      <c r="I4263" s="310"/>
      <c r="J4263" s="310"/>
      <c r="K4263" s="310"/>
      <c r="L4263" s="310"/>
      <c r="M4263" s="310"/>
      <c r="N4263" s="310"/>
      <c r="O4263" s="311"/>
      <c r="P4263" s="312">
        <f t="shared" si="531"/>
        <v>0</v>
      </c>
      <c r="Q4263" s="294"/>
      <c r="R4263" s="488"/>
      <c r="S4263" s="488"/>
    </row>
    <row r="4264" spans="2:24" ht="18.75" customHeight="1">
      <c r="B4264" s="292"/>
      <c r="C4264" s="313" t="s">
        <v>206</v>
      </c>
      <c r="D4264" s="315"/>
      <c r="E4264" s="315"/>
      <c r="F4264" s="315"/>
      <c r="G4264" s="315"/>
      <c r="H4264" s="315"/>
      <c r="I4264" s="315"/>
      <c r="J4264" s="315"/>
      <c r="K4264" s="315"/>
      <c r="L4264" s="315"/>
      <c r="M4264" s="315"/>
      <c r="N4264" s="315"/>
      <c r="O4264" s="316"/>
      <c r="P4264" s="312">
        <f t="shared" si="531"/>
        <v>0</v>
      </c>
      <c r="Q4264" s="294"/>
      <c r="R4264" s="488"/>
      <c r="S4264" s="488"/>
    </row>
    <row r="4265" spans="2:24" ht="18.75" customHeight="1">
      <c r="B4265" s="292"/>
      <c r="C4265" s="313" t="s">
        <v>207</v>
      </c>
      <c r="D4265" s="315"/>
      <c r="E4265" s="315"/>
      <c r="F4265" s="315"/>
      <c r="G4265" s="315"/>
      <c r="H4265" s="315"/>
      <c r="I4265" s="315"/>
      <c r="J4265" s="315"/>
      <c r="K4265" s="315"/>
      <c r="L4265" s="315"/>
      <c r="M4265" s="315"/>
      <c r="N4265" s="315"/>
      <c r="O4265" s="316"/>
      <c r="P4265" s="312">
        <f t="shared" si="531"/>
        <v>0</v>
      </c>
      <c r="Q4265" s="294"/>
      <c r="R4265" s="488"/>
      <c r="S4265" s="488"/>
    </row>
    <row r="4266" spans="2:24" ht="18.75" customHeight="1">
      <c r="B4266" s="292"/>
      <c r="C4266" s="313" t="s">
        <v>209</v>
      </c>
      <c r="D4266" s="315"/>
      <c r="E4266" s="315"/>
      <c r="F4266" s="315"/>
      <c r="G4266" s="315"/>
      <c r="H4266" s="315"/>
      <c r="I4266" s="315"/>
      <c r="J4266" s="315"/>
      <c r="K4266" s="315"/>
      <c r="L4266" s="315"/>
      <c r="M4266" s="315"/>
      <c r="N4266" s="315"/>
      <c r="O4266" s="316"/>
      <c r="P4266" s="312">
        <f t="shared" si="531"/>
        <v>0</v>
      </c>
      <c r="Q4266" s="294"/>
      <c r="R4266" s="488"/>
      <c r="S4266" s="488"/>
    </row>
    <row r="4267" spans="2:24" ht="18.75" customHeight="1">
      <c r="B4267" s="292"/>
      <c r="C4267" s="313" t="s">
        <v>210</v>
      </c>
      <c r="D4267" s="315"/>
      <c r="E4267" s="315"/>
      <c r="F4267" s="315"/>
      <c r="G4267" s="315"/>
      <c r="H4267" s="315"/>
      <c r="I4267" s="315"/>
      <c r="J4267" s="315"/>
      <c r="K4267" s="315"/>
      <c r="L4267" s="315"/>
      <c r="M4267" s="315"/>
      <c r="N4267" s="315"/>
      <c r="O4267" s="316"/>
      <c r="P4267" s="312">
        <f t="shared" si="531"/>
        <v>0</v>
      </c>
      <c r="Q4267" s="294"/>
      <c r="R4267" s="488"/>
      <c r="S4267" s="488"/>
    </row>
    <row r="4268" spans="2:24" ht="18.75" customHeight="1">
      <c r="B4268" s="292"/>
      <c r="C4268" s="313" t="s">
        <v>211</v>
      </c>
      <c r="D4268" s="315"/>
      <c r="E4268" s="315"/>
      <c r="F4268" s="315"/>
      <c r="G4268" s="315"/>
      <c r="H4268" s="315"/>
      <c r="I4268" s="315"/>
      <c r="J4268" s="315"/>
      <c r="K4268" s="315"/>
      <c r="L4268" s="315"/>
      <c r="M4268" s="315"/>
      <c r="N4268" s="315"/>
      <c r="O4268" s="316"/>
      <c r="P4268" s="312">
        <f t="shared" si="531"/>
        <v>0</v>
      </c>
      <c r="Q4268" s="294"/>
      <c r="R4268" s="488"/>
      <c r="S4268" s="488"/>
    </row>
    <row r="4269" spans="2:24" ht="18.75" customHeight="1">
      <c r="B4269" s="292"/>
      <c r="C4269" s="313" t="s">
        <v>212</v>
      </c>
      <c r="D4269" s="315"/>
      <c r="E4269" s="315"/>
      <c r="F4269" s="315"/>
      <c r="G4269" s="315"/>
      <c r="H4269" s="315"/>
      <c r="I4269" s="315"/>
      <c r="J4269" s="315"/>
      <c r="K4269" s="315"/>
      <c r="L4269" s="315"/>
      <c r="M4269" s="315"/>
      <c r="N4269" s="315"/>
      <c r="O4269" s="316"/>
      <c r="P4269" s="312">
        <f t="shared" si="531"/>
        <v>0</v>
      </c>
      <c r="Q4269" s="294"/>
      <c r="R4269" s="488"/>
      <c r="S4269" s="488"/>
    </row>
    <row r="4270" spans="2:24" ht="18.75" customHeight="1">
      <c r="B4270" s="292"/>
      <c r="C4270" s="317" t="s">
        <v>224</v>
      </c>
      <c r="D4270" s="318"/>
      <c r="E4270" s="318"/>
      <c r="F4270" s="318"/>
      <c r="G4270" s="318"/>
      <c r="H4270" s="318"/>
      <c r="I4270" s="318"/>
      <c r="J4270" s="318"/>
      <c r="K4270" s="318"/>
      <c r="L4270" s="318"/>
      <c r="M4270" s="318"/>
      <c r="N4270" s="318"/>
      <c r="O4270" s="319"/>
      <c r="P4270" s="320">
        <f t="shared" si="531"/>
        <v>0</v>
      </c>
      <c r="Q4270" s="294"/>
      <c r="R4270" s="489"/>
      <c r="S4270" s="489"/>
    </row>
    <row r="4271" spans="2:24" ht="18.75" customHeight="1">
      <c r="B4271" s="292"/>
      <c r="C4271" s="321" t="s">
        <v>216</v>
      </c>
      <c r="D4271" s="322">
        <f>SUBTOTAL(9,D4261:D4270)</f>
        <v>0</v>
      </c>
      <c r="E4271" s="322">
        <f t="shared" ref="E4271:O4271" si="532">SUBTOTAL(9,E4261:E4270)</f>
        <v>0</v>
      </c>
      <c r="F4271" s="322">
        <f t="shared" si="532"/>
        <v>0</v>
      </c>
      <c r="G4271" s="322">
        <f t="shared" si="532"/>
        <v>0</v>
      </c>
      <c r="H4271" s="322">
        <f t="shared" si="532"/>
        <v>0</v>
      </c>
      <c r="I4271" s="322">
        <f t="shared" si="532"/>
        <v>0</v>
      </c>
      <c r="J4271" s="322">
        <f t="shared" si="532"/>
        <v>0</v>
      </c>
      <c r="K4271" s="322">
        <f t="shared" si="532"/>
        <v>0</v>
      </c>
      <c r="L4271" s="322">
        <f t="shared" si="532"/>
        <v>0</v>
      </c>
      <c r="M4271" s="322">
        <f t="shared" si="532"/>
        <v>0</v>
      </c>
      <c r="N4271" s="322">
        <f t="shared" si="532"/>
        <v>0</v>
      </c>
      <c r="O4271" s="323">
        <f t="shared" si="532"/>
        <v>0</v>
      </c>
      <c r="P4271" s="324">
        <f t="shared" si="531"/>
        <v>0</v>
      </c>
      <c r="Q4271" s="294"/>
      <c r="R4271" s="490"/>
      <c r="S4271" s="490"/>
    </row>
    <row r="4272" spans="2:24" ht="6" customHeight="1">
      <c r="B4272" s="292"/>
      <c r="C4272" s="294"/>
      <c r="D4272" s="294"/>
      <c r="E4272" s="294"/>
      <c r="F4272" s="294"/>
      <c r="G4272" s="294"/>
      <c r="H4272" s="294"/>
      <c r="I4272" s="294"/>
      <c r="J4272" s="294"/>
      <c r="K4272" s="294"/>
      <c r="L4272" s="294"/>
      <c r="M4272" s="294"/>
      <c r="N4272" s="294"/>
      <c r="O4272" s="294"/>
      <c r="P4272" s="294"/>
      <c r="Q4272" s="294"/>
      <c r="R4272" s="325"/>
      <c r="S4272" s="325"/>
    </row>
    <row r="4273" spans="2:24" ht="18.75" customHeight="1">
      <c r="B4273" s="326"/>
      <c r="C4273" s="313" t="s">
        <v>217</v>
      </c>
      <c r="D4273" s="327"/>
      <c r="E4273" s="327"/>
      <c r="F4273" s="327"/>
      <c r="G4273" s="327"/>
      <c r="H4273" s="327"/>
      <c r="I4273" s="327"/>
      <c r="J4273" s="327"/>
      <c r="K4273" s="327"/>
      <c r="L4273" s="327"/>
      <c r="M4273" s="327"/>
      <c r="N4273" s="327"/>
      <c r="O4273" s="328"/>
      <c r="P4273" s="329">
        <f t="shared" ref="P4273:P4274" si="533">SUM(D4273:O4273)</f>
        <v>0</v>
      </c>
      <c r="Q4273" s="294"/>
      <c r="R4273" s="488"/>
      <c r="S4273" s="488"/>
    </row>
    <row r="4274" spans="2:24" ht="18.75" customHeight="1">
      <c r="B4274" s="326"/>
      <c r="C4274" s="313" t="s">
        <v>218</v>
      </c>
      <c r="D4274" s="327"/>
      <c r="E4274" s="327"/>
      <c r="F4274" s="327"/>
      <c r="G4274" s="327"/>
      <c r="H4274" s="327"/>
      <c r="I4274" s="327"/>
      <c r="J4274" s="327"/>
      <c r="K4274" s="327"/>
      <c r="L4274" s="327"/>
      <c r="M4274" s="327"/>
      <c r="N4274" s="330"/>
      <c r="O4274" s="331"/>
      <c r="P4274" s="332">
        <f t="shared" si="533"/>
        <v>0</v>
      </c>
      <c r="Q4274" s="294"/>
      <c r="R4274" s="489"/>
      <c r="S4274" s="489"/>
    </row>
    <row r="4275" spans="2:24" s="308" customFormat="1" ht="18.75" customHeight="1">
      <c r="B4275" s="301"/>
      <c r="C4275" s="333"/>
      <c r="D4275" s="334"/>
      <c r="E4275" s="334"/>
      <c r="F4275" s="334"/>
      <c r="G4275" s="334"/>
      <c r="H4275" s="334"/>
      <c r="I4275" s="334"/>
      <c r="J4275" s="334"/>
      <c r="K4275" s="334"/>
      <c r="L4275" s="334"/>
      <c r="M4275" s="334"/>
      <c r="N4275" s="491" t="s">
        <v>219</v>
      </c>
      <c r="O4275" s="491"/>
      <c r="P4275" s="335">
        <f>ROUND(IF(P4273*P4274=0,0,P4271/P4273*P4274),2)</f>
        <v>0</v>
      </c>
      <c r="Q4275" s="306"/>
      <c r="R4275" s="492"/>
      <c r="S4275" s="492"/>
      <c r="T4275" s="307"/>
    </row>
    <row r="4276" spans="2:24" ht="30" customHeight="1">
      <c r="C4276" s="294"/>
      <c r="D4276" s="294"/>
      <c r="E4276" s="294"/>
      <c r="F4276" s="294"/>
      <c r="G4276" s="294"/>
      <c r="H4276" s="294"/>
      <c r="I4276" s="294"/>
      <c r="J4276" s="294"/>
      <c r="K4276" s="294"/>
      <c r="L4276" s="294"/>
      <c r="M4276" s="294"/>
      <c r="N4276" s="294"/>
      <c r="O4276" s="294"/>
      <c r="P4276" s="294"/>
      <c r="Q4276" s="294"/>
      <c r="R4276" s="294"/>
      <c r="S4276" s="294"/>
    </row>
    <row r="4277" spans="2:24" ht="18.75" customHeight="1">
      <c r="B4277" s="292"/>
      <c r="C4277" s="293" t="s">
        <v>183</v>
      </c>
      <c r="D4277" s="495"/>
      <c r="E4277" s="495"/>
      <c r="F4277" s="495"/>
      <c r="G4277" s="495"/>
      <c r="H4277" s="495"/>
      <c r="I4277" s="495"/>
      <c r="J4277" s="294"/>
      <c r="K4277" s="294"/>
      <c r="L4277" s="295"/>
      <c r="M4277" s="294"/>
      <c r="N4277" s="294"/>
      <c r="O4277" s="294"/>
      <c r="P4277" s="296"/>
      <c r="Q4277" s="294"/>
      <c r="R4277" s="296"/>
      <c r="S4277" s="296"/>
    </row>
    <row r="4278" spans="2:24" ht="18.75" customHeight="1">
      <c r="B4278" s="292"/>
      <c r="C4278" s="297" t="s">
        <v>184</v>
      </c>
      <c r="D4278" s="488"/>
      <c r="E4278" s="488"/>
      <c r="F4278" s="488"/>
      <c r="G4278" s="488"/>
      <c r="H4278" s="488"/>
      <c r="I4278" s="488"/>
      <c r="J4278" s="294"/>
      <c r="K4278" s="291"/>
      <c r="L4278" s="291"/>
      <c r="M4278" s="291"/>
      <c r="N4278" s="291"/>
      <c r="O4278" s="291"/>
      <c r="P4278" s="291"/>
      <c r="Q4278" s="294"/>
      <c r="R4278" s="496" t="s">
        <v>185</v>
      </c>
      <c r="S4278" s="496"/>
    </row>
    <row r="4279" spans="2:24" ht="18.75" customHeight="1">
      <c r="B4279" s="292"/>
      <c r="C4279" s="297" t="s">
        <v>8</v>
      </c>
      <c r="D4279" s="488"/>
      <c r="E4279" s="488"/>
      <c r="F4279" s="488"/>
      <c r="G4279" s="488"/>
      <c r="H4279" s="488"/>
      <c r="I4279" s="488"/>
      <c r="J4279" s="294"/>
      <c r="K4279" s="291"/>
      <c r="L4279" s="291"/>
      <c r="M4279" s="291"/>
      <c r="N4279" s="291"/>
      <c r="O4279" s="291"/>
      <c r="P4279" s="291"/>
      <c r="Q4279" s="294"/>
      <c r="R4279" s="298" t="s">
        <v>189</v>
      </c>
      <c r="S4279" s="299"/>
    </row>
    <row r="4280" spans="2:24" ht="18.75" customHeight="1">
      <c r="B4280" s="292"/>
      <c r="C4280" s="300" t="s">
        <v>172</v>
      </c>
      <c r="D4280" s="488"/>
      <c r="E4280" s="488"/>
      <c r="F4280" s="488"/>
      <c r="G4280" s="488"/>
      <c r="H4280" s="488"/>
      <c r="I4280" s="488"/>
      <c r="J4280" s="294"/>
      <c r="K4280" s="291"/>
      <c r="L4280" s="291"/>
      <c r="M4280" s="291"/>
      <c r="N4280" s="291"/>
      <c r="O4280" s="291"/>
      <c r="P4280" s="291"/>
      <c r="Q4280" s="294"/>
      <c r="R4280" s="298" t="s">
        <v>191</v>
      </c>
      <c r="S4280" s="299"/>
    </row>
    <row r="4281" spans="2:24" ht="18.75" customHeight="1">
      <c r="B4281" s="292"/>
      <c r="C4281" s="300" t="s">
        <v>193</v>
      </c>
      <c r="D4281" s="493"/>
      <c r="E4281" s="493"/>
      <c r="F4281" s="493"/>
      <c r="G4281" s="493"/>
      <c r="H4281" s="493"/>
      <c r="I4281" s="493"/>
      <c r="J4281" s="294"/>
      <c r="K4281" s="294"/>
      <c r="L4281" s="295"/>
      <c r="M4281" s="294"/>
      <c r="N4281" s="294"/>
      <c r="O4281" s="294"/>
      <c r="P4281" s="296"/>
      <c r="Q4281" s="294"/>
      <c r="R4281" s="298" t="s">
        <v>221</v>
      </c>
      <c r="S4281" s="299"/>
    </row>
    <row r="4282" spans="2:24" ht="12" customHeight="1">
      <c r="B4282" s="292"/>
      <c r="C4282" s="294"/>
      <c r="D4282" s="294"/>
      <c r="E4282" s="294"/>
      <c r="F4282" s="294"/>
      <c r="G4282" s="294"/>
      <c r="H4282" s="294"/>
      <c r="I4282" s="294"/>
      <c r="J4282" s="294"/>
      <c r="K4282" s="294"/>
      <c r="L4282" s="294"/>
      <c r="M4282" s="294"/>
      <c r="N4282" s="294"/>
      <c r="O4282" s="294"/>
      <c r="P4282" s="294"/>
      <c r="Q4282" s="294"/>
      <c r="R4282" s="294"/>
      <c r="S4282" s="294"/>
    </row>
    <row r="4283" spans="2:24" s="308" customFormat="1" ht="18.75" customHeight="1">
      <c r="B4283" s="301"/>
      <c r="C4283" s="302" t="s">
        <v>187</v>
      </c>
      <c r="D4283" s="303"/>
      <c r="E4283" s="303"/>
      <c r="F4283" s="303"/>
      <c r="G4283" s="303"/>
      <c r="H4283" s="303"/>
      <c r="I4283" s="303"/>
      <c r="J4283" s="303"/>
      <c r="K4283" s="303"/>
      <c r="L4283" s="303"/>
      <c r="M4283" s="303"/>
      <c r="N4283" s="303"/>
      <c r="O4283" s="304"/>
      <c r="P4283" s="305" t="s">
        <v>188</v>
      </c>
      <c r="Q4283" s="306"/>
      <c r="R4283" s="494" t="s">
        <v>194</v>
      </c>
      <c r="S4283" s="494"/>
      <c r="T4283" s="307"/>
      <c r="V4283" s="288"/>
      <c r="W4283" s="288"/>
      <c r="X4283" s="288"/>
    </row>
    <row r="4284" spans="2:24" ht="6" customHeight="1">
      <c r="B4284" s="292"/>
      <c r="C4284" s="294"/>
      <c r="D4284" s="294"/>
      <c r="E4284" s="294"/>
      <c r="F4284" s="294"/>
      <c r="G4284" s="294"/>
      <c r="H4284" s="294"/>
      <c r="I4284" s="294"/>
      <c r="J4284" s="294"/>
      <c r="K4284" s="294"/>
      <c r="L4284" s="294"/>
      <c r="M4284" s="294"/>
      <c r="N4284" s="294"/>
      <c r="O4284" s="294"/>
      <c r="P4284" s="294"/>
      <c r="Q4284" s="294"/>
      <c r="R4284" s="294"/>
      <c r="S4284" s="294"/>
    </row>
    <row r="4285" spans="2:24" ht="18.75" customHeight="1">
      <c r="B4285" s="292"/>
      <c r="C4285" s="309" t="s">
        <v>222</v>
      </c>
      <c r="D4285" s="310"/>
      <c r="E4285" s="310"/>
      <c r="F4285" s="310"/>
      <c r="G4285" s="310"/>
      <c r="H4285" s="310"/>
      <c r="I4285" s="310"/>
      <c r="J4285" s="310"/>
      <c r="K4285" s="310"/>
      <c r="L4285" s="310"/>
      <c r="M4285" s="310"/>
      <c r="N4285" s="310"/>
      <c r="O4285" s="311"/>
      <c r="P4285" s="312">
        <f>SUM(D4285:O4285)</f>
        <v>0</v>
      </c>
      <c r="Q4285" s="294"/>
      <c r="R4285" s="488"/>
      <c r="S4285" s="488"/>
    </row>
    <row r="4286" spans="2:24" ht="18.75" customHeight="1">
      <c r="B4286" s="292"/>
      <c r="C4286" s="313" t="s">
        <v>196</v>
      </c>
      <c r="D4286" s="155"/>
      <c r="E4286" s="155"/>
      <c r="F4286" s="155"/>
      <c r="G4286" s="155"/>
      <c r="H4286" s="155"/>
      <c r="I4286" s="155"/>
      <c r="J4286" s="155"/>
      <c r="K4286" s="155"/>
      <c r="L4286" s="155"/>
      <c r="M4286" s="155"/>
      <c r="N4286" s="155"/>
      <c r="O4286" s="156"/>
      <c r="P4286" s="312">
        <f t="shared" ref="P4286:P4295" si="534">SUM(D4286:O4286)</f>
        <v>0</v>
      </c>
      <c r="Q4286" s="294"/>
      <c r="R4286" s="488"/>
      <c r="S4286" s="488"/>
    </row>
    <row r="4287" spans="2:24" ht="18.75" customHeight="1">
      <c r="B4287" s="292"/>
      <c r="C4287" s="314" t="s">
        <v>223</v>
      </c>
      <c r="D4287" s="310"/>
      <c r="E4287" s="310"/>
      <c r="F4287" s="310"/>
      <c r="G4287" s="310"/>
      <c r="H4287" s="310"/>
      <c r="I4287" s="310"/>
      <c r="J4287" s="310"/>
      <c r="K4287" s="310"/>
      <c r="L4287" s="310"/>
      <c r="M4287" s="310"/>
      <c r="N4287" s="310"/>
      <c r="O4287" s="311"/>
      <c r="P4287" s="312">
        <f t="shared" si="534"/>
        <v>0</v>
      </c>
      <c r="Q4287" s="294"/>
      <c r="R4287" s="488"/>
      <c r="S4287" s="488"/>
    </row>
    <row r="4288" spans="2:24" ht="18.75" customHeight="1">
      <c r="B4288" s="292"/>
      <c r="C4288" s="313" t="s">
        <v>206</v>
      </c>
      <c r="D4288" s="315"/>
      <c r="E4288" s="315"/>
      <c r="F4288" s="315"/>
      <c r="G4288" s="315"/>
      <c r="H4288" s="315"/>
      <c r="I4288" s="315"/>
      <c r="J4288" s="315"/>
      <c r="K4288" s="315"/>
      <c r="L4288" s="315"/>
      <c r="M4288" s="315"/>
      <c r="N4288" s="315"/>
      <c r="O4288" s="316"/>
      <c r="P4288" s="312">
        <f t="shared" si="534"/>
        <v>0</v>
      </c>
      <c r="Q4288" s="294"/>
      <c r="R4288" s="488"/>
      <c r="S4288" s="488"/>
    </row>
    <row r="4289" spans="2:20" ht="18.75" customHeight="1">
      <c r="B4289" s="292"/>
      <c r="C4289" s="313" t="s">
        <v>207</v>
      </c>
      <c r="D4289" s="315"/>
      <c r="E4289" s="315"/>
      <c r="F4289" s="315"/>
      <c r="G4289" s="315"/>
      <c r="H4289" s="315"/>
      <c r="I4289" s="315"/>
      <c r="J4289" s="315"/>
      <c r="K4289" s="315"/>
      <c r="L4289" s="315"/>
      <c r="M4289" s="315"/>
      <c r="N4289" s="315"/>
      <c r="O4289" s="316"/>
      <c r="P4289" s="312">
        <f t="shared" si="534"/>
        <v>0</v>
      </c>
      <c r="Q4289" s="294"/>
      <c r="R4289" s="488"/>
      <c r="S4289" s="488"/>
    </row>
    <row r="4290" spans="2:20" ht="18.75" customHeight="1">
      <c r="B4290" s="292"/>
      <c r="C4290" s="313" t="s">
        <v>209</v>
      </c>
      <c r="D4290" s="315"/>
      <c r="E4290" s="315"/>
      <c r="F4290" s="315"/>
      <c r="G4290" s="315"/>
      <c r="H4290" s="315"/>
      <c r="I4290" s="315"/>
      <c r="J4290" s="315"/>
      <c r="K4290" s="315"/>
      <c r="L4290" s="315"/>
      <c r="M4290" s="315"/>
      <c r="N4290" s="315"/>
      <c r="O4290" s="316"/>
      <c r="P4290" s="312">
        <f t="shared" si="534"/>
        <v>0</v>
      </c>
      <c r="Q4290" s="294"/>
      <c r="R4290" s="488"/>
      <c r="S4290" s="488"/>
    </row>
    <row r="4291" spans="2:20" ht="18.75" customHeight="1">
      <c r="B4291" s="292"/>
      <c r="C4291" s="313" t="s">
        <v>210</v>
      </c>
      <c r="D4291" s="315"/>
      <c r="E4291" s="315"/>
      <c r="F4291" s="315"/>
      <c r="G4291" s="315"/>
      <c r="H4291" s="315"/>
      <c r="I4291" s="315"/>
      <c r="J4291" s="315"/>
      <c r="K4291" s="315"/>
      <c r="L4291" s="315"/>
      <c r="M4291" s="315"/>
      <c r="N4291" s="315"/>
      <c r="O4291" s="316"/>
      <c r="P4291" s="312">
        <f t="shared" si="534"/>
        <v>0</v>
      </c>
      <c r="Q4291" s="294"/>
      <c r="R4291" s="488"/>
      <c r="S4291" s="488"/>
    </row>
    <row r="4292" spans="2:20" ht="18.75" customHeight="1">
      <c r="B4292" s="292"/>
      <c r="C4292" s="313" t="s">
        <v>211</v>
      </c>
      <c r="D4292" s="315"/>
      <c r="E4292" s="315"/>
      <c r="F4292" s="315"/>
      <c r="G4292" s="315"/>
      <c r="H4292" s="315"/>
      <c r="I4292" s="315"/>
      <c r="J4292" s="315"/>
      <c r="K4292" s="315"/>
      <c r="L4292" s="315"/>
      <c r="M4292" s="315"/>
      <c r="N4292" s="315"/>
      <c r="O4292" s="316"/>
      <c r="P4292" s="312">
        <f t="shared" si="534"/>
        <v>0</v>
      </c>
      <c r="Q4292" s="294"/>
      <c r="R4292" s="488"/>
      <c r="S4292" s="488"/>
    </row>
    <row r="4293" spans="2:20" ht="18.75" customHeight="1">
      <c r="B4293" s="292"/>
      <c r="C4293" s="313" t="s">
        <v>212</v>
      </c>
      <c r="D4293" s="315"/>
      <c r="E4293" s="315"/>
      <c r="F4293" s="315"/>
      <c r="G4293" s="315"/>
      <c r="H4293" s="315"/>
      <c r="I4293" s="315"/>
      <c r="J4293" s="315"/>
      <c r="K4293" s="315"/>
      <c r="L4293" s="315"/>
      <c r="M4293" s="315"/>
      <c r="N4293" s="315"/>
      <c r="O4293" s="316"/>
      <c r="P4293" s="312">
        <f t="shared" si="534"/>
        <v>0</v>
      </c>
      <c r="Q4293" s="294"/>
      <c r="R4293" s="488"/>
      <c r="S4293" s="488"/>
    </row>
    <row r="4294" spans="2:20" ht="18.75" customHeight="1">
      <c r="B4294" s="292"/>
      <c r="C4294" s="317" t="s">
        <v>224</v>
      </c>
      <c r="D4294" s="318"/>
      <c r="E4294" s="318"/>
      <c r="F4294" s="318"/>
      <c r="G4294" s="318"/>
      <c r="H4294" s="318"/>
      <c r="I4294" s="318"/>
      <c r="J4294" s="318"/>
      <c r="K4294" s="318"/>
      <c r="L4294" s="318"/>
      <c r="M4294" s="318"/>
      <c r="N4294" s="318"/>
      <c r="O4294" s="319"/>
      <c r="P4294" s="320">
        <f t="shared" si="534"/>
        <v>0</v>
      </c>
      <c r="Q4294" s="294"/>
      <c r="R4294" s="489"/>
      <c r="S4294" s="489"/>
    </row>
    <row r="4295" spans="2:20" ht="18.75" customHeight="1">
      <c r="B4295" s="292"/>
      <c r="C4295" s="321" t="s">
        <v>216</v>
      </c>
      <c r="D4295" s="322">
        <f>SUBTOTAL(9,D4285:D4294)</f>
        <v>0</v>
      </c>
      <c r="E4295" s="322">
        <f t="shared" ref="E4295:O4295" si="535">SUBTOTAL(9,E4285:E4294)</f>
        <v>0</v>
      </c>
      <c r="F4295" s="322">
        <f t="shared" si="535"/>
        <v>0</v>
      </c>
      <c r="G4295" s="322">
        <f t="shared" si="535"/>
        <v>0</v>
      </c>
      <c r="H4295" s="322">
        <f t="shared" si="535"/>
        <v>0</v>
      </c>
      <c r="I4295" s="322">
        <f t="shared" si="535"/>
        <v>0</v>
      </c>
      <c r="J4295" s="322">
        <f t="shared" si="535"/>
        <v>0</v>
      </c>
      <c r="K4295" s="322">
        <f t="shared" si="535"/>
        <v>0</v>
      </c>
      <c r="L4295" s="322">
        <f t="shared" si="535"/>
        <v>0</v>
      </c>
      <c r="M4295" s="322">
        <f t="shared" si="535"/>
        <v>0</v>
      </c>
      <c r="N4295" s="322">
        <f t="shared" si="535"/>
        <v>0</v>
      </c>
      <c r="O4295" s="323">
        <f t="shared" si="535"/>
        <v>0</v>
      </c>
      <c r="P4295" s="324">
        <f t="shared" si="534"/>
        <v>0</v>
      </c>
      <c r="Q4295" s="294"/>
      <c r="R4295" s="490"/>
      <c r="S4295" s="490"/>
    </row>
    <row r="4296" spans="2:20" ht="6" customHeight="1">
      <c r="B4296" s="292"/>
      <c r="C4296" s="294"/>
      <c r="D4296" s="294"/>
      <c r="E4296" s="294"/>
      <c r="F4296" s="294"/>
      <c r="G4296" s="294"/>
      <c r="H4296" s="294"/>
      <c r="I4296" s="294"/>
      <c r="J4296" s="294"/>
      <c r="K4296" s="294"/>
      <c r="L4296" s="294"/>
      <c r="M4296" s="294"/>
      <c r="N4296" s="294"/>
      <c r="O4296" s="294"/>
      <c r="P4296" s="294"/>
      <c r="Q4296" s="294"/>
      <c r="R4296" s="325"/>
      <c r="S4296" s="325"/>
    </row>
    <row r="4297" spans="2:20" ht="18.75" customHeight="1">
      <c r="B4297" s="326"/>
      <c r="C4297" s="313" t="s">
        <v>217</v>
      </c>
      <c r="D4297" s="327"/>
      <c r="E4297" s="327"/>
      <c r="F4297" s="327"/>
      <c r="G4297" s="327"/>
      <c r="H4297" s="327"/>
      <c r="I4297" s="327"/>
      <c r="J4297" s="327"/>
      <c r="K4297" s="327"/>
      <c r="L4297" s="327"/>
      <c r="M4297" s="327"/>
      <c r="N4297" s="327"/>
      <c r="O4297" s="328"/>
      <c r="P4297" s="329">
        <f t="shared" ref="P4297:P4298" si="536">SUM(D4297:O4297)</f>
        <v>0</v>
      </c>
      <c r="Q4297" s="294"/>
      <c r="R4297" s="488"/>
      <c r="S4297" s="488"/>
    </row>
    <row r="4298" spans="2:20" ht="18.75" customHeight="1">
      <c r="B4298" s="326"/>
      <c r="C4298" s="313" t="s">
        <v>218</v>
      </c>
      <c r="D4298" s="327"/>
      <c r="E4298" s="327"/>
      <c r="F4298" s="327"/>
      <c r="G4298" s="327"/>
      <c r="H4298" s="327"/>
      <c r="I4298" s="327"/>
      <c r="J4298" s="327"/>
      <c r="K4298" s="327"/>
      <c r="L4298" s="327"/>
      <c r="M4298" s="327"/>
      <c r="N4298" s="330"/>
      <c r="O4298" s="331"/>
      <c r="P4298" s="332">
        <f t="shared" si="536"/>
        <v>0</v>
      </c>
      <c r="Q4298" s="294"/>
      <c r="R4298" s="489"/>
      <c r="S4298" s="489"/>
    </row>
    <row r="4299" spans="2:20" s="308" customFormat="1" ht="18.75" customHeight="1">
      <c r="B4299" s="301"/>
      <c r="C4299" s="333"/>
      <c r="D4299" s="334"/>
      <c r="E4299" s="334"/>
      <c r="F4299" s="334"/>
      <c r="G4299" s="334"/>
      <c r="H4299" s="334"/>
      <c r="I4299" s="334"/>
      <c r="J4299" s="334"/>
      <c r="K4299" s="334"/>
      <c r="L4299" s="334"/>
      <c r="M4299" s="334"/>
      <c r="N4299" s="491" t="s">
        <v>219</v>
      </c>
      <c r="O4299" s="491"/>
      <c r="P4299" s="335">
        <f>ROUND(IF(P4297*P4298=0,0,P4295/P4297*P4298),2)</f>
        <v>0</v>
      </c>
      <c r="Q4299" s="306"/>
      <c r="R4299" s="492"/>
      <c r="S4299" s="492"/>
      <c r="T4299" s="307"/>
    </row>
    <row r="4300" spans="2:20" ht="30" customHeight="1">
      <c r="C4300" s="294"/>
      <c r="D4300" s="294"/>
      <c r="E4300" s="294"/>
      <c r="F4300" s="294"/>
      <c r="G4300" s="294"/>
      <c r="H4300" s="294"/>
      <c r="I4300" s="294"/>
      <c r="J4300" s="294"/>
      <c r="K4300" s="294"/>
      <c r="L4300" s="294"/>
      <c r="M4300" s="294"/>
      <c r="N4300" s="294"/>
      <c r="O4300" s="294"/>
      <c r="P4300" s="294"/>
      <c r="Q4300" s="294"/>
      <c r="R4300" s="294"/>
      <c r="S4300" s="294"/>
    </row>
    <row r="4301" spans="2:20" ht="18.75" customHeight="1">
      <c r="B4301" s="292"/>
      <c r="C4301" s="293" t="s">
        <v>183</v>
      </c>
      <c r="D4301" s="495"/>
      <c r="E4301" s="495"/>
      <c r="F4301" s="495"/>
      <c r="G4301" s="495"/>
      <c r="H4301" s="495"/>
      <c r="I4301" s="495"/>
      <c r="J4301" s="294"/>
      <c r="K4301" s="294"/>
      <c r="L4301" s="295"/>
      <c r="M4301" s="294"/>
      <c r="N4301" s="294"/>
      <c r="O4301" s="294"/>
      <c r="P4301" s="296"/>
      <c r="Q4301" s="294"/>
      <c r="R4301" s="296"/>
      <c r="S4301" s="296"/>
    </row>
    <row r="4302" spans="2:20" ht="18.75" customHeight="1">
      <c r="B4302" s="292"/>
      <c r="C4302" s="297" t="s">
        <v>184</v>
      </c>
      <c r="D4302" s="488"/>
      <c r="E4302" s="488"/>
      <c r="F4302" s="488"/>
      <c r="G4302" s="488"/>
      <c r="H4302" s="488"/>
      <c r="I4302" s="488"/>
      <c r="J4302" s="294"/>
      <c r="K4302" s="291"/>
      <c r="L4302" s="291"/>
      <c r="M4302" s="291"/>
      <c r="N4302" s="291"/>
      <c r="O4302" s="291"/>
      <c r="P4302" s="291"/>
      <c r="Q4302" s="294"/>
      <c r="R4302" s="496" t="s">
        <v>185</v>
      </c>
      <c r="S4302" s="496"/>
    </row>
    <row r="4303" spans="2:20" ht="18.75" customHeight="1">
      <c r="B4303" s="292"/>
      <c r="C4303" s="297" t="s">
        <v>8</v>
      </c>
      <c r="D4303" s="488"/>
      <c r="E4303" s="488"/>
      <c r="F4303" s="488"/>
      <c r="G4303" s="488"/>
      <c r="H4303" s="488"/>
      <c r="I4303" s="488"/>
      <c r="J4303" s="294"/>
      <c r="K4303" s="291"/>
      <c r="L4303" s="291"/>
      <c r="M4303" s="291"/>
      <c r="N4303" s="291"/>
      <c r="O4303" s="291"/>
      <c r="P4303" s="291"/>
      <c r="Q4303" s="294"/>
      <c r="R4303" s="298" t="s">
        <v>189</v>
      </c>
      <c r="S4303" s="299"/>
    </row>
    <row r="4304" spans="2:20" ht="18.75" customHeight="1">
      <c r="B4304" s="292"/>
      <c r="C4304" s="300" t="s">
        <v>172</v>
      </c>
      <c r="D4304" s="488"/>
      <c r="E4304" s="488"/>
      <c r="F4304" s="488"/>
      <c r="G4304" s="488"/>
      <c r="H4304" s="488"/>
      <c r="I4304" s="488"/>
      <c r="J4304" s="294"/>
      <c r="K4304" s="291"/>
      <c r="L4304" s="291"/>
      <c r="M4304" s="291"/>
      <c r="N4304" s="291"/>
      <c r="O4304" s="291"/>
      <c r="P4304" s="291"/>
      <c r="Q4304" s="294"/>
      <c r="R4304" s="298" t="s">
        <v>191</v>
      </c>
      <c r="S4304" s="299"/>
    </row>
    <row r="4305" spans="2:24" ht="18.75" customHeight="1">
      <c r="B4305" s="292"/>
      <c r="C4305" s="300" t="s">
        <v>193</v>
      </c>
      <c r="D4305" s="493"/>
      <c r="E4305" s="493"/>
      <c r="F4305" s="493"/>
      <c r="G4305" s="493"/>
      <c r="H4305" s="493"/>
      <c r="I4305" s="493"/>
      <c r="J4305" s="294"/>
      <c r="K4305" s="294"/>
      <c r="L4305" s="295"/>
      <c r="M4305" s="294"/>
      <c r="N4305" s="294"/>
      <c r="O4305" s="294"/>
      <c r="P4305" s="296"/>
      <c r="Q4305" s="294"/>
      <c r="R4305" s="298" t="s">
        <v>221</v>
      </c>
      <c r="S4305" s="299"/>
    </row>
    <row r="4306" spans="2:24" ht="12" customHeight="1">
      <c r="B4306" s="292"/>
      <c r="C4306" s="294"/>
      <c r="D4306" s="294"/>
      <c r="E4306" s="294"/>
      <c r="F4306" s="294"/>
      <c r="G4306" s="294"/>
      <c r="H4306" s="294"/>
      <c r="I4306" s="294"/>
      <c r="J4306" s="294"/>
      <c r="K4306" s="294"/>
      <c r="L4306" s="294"/>
      <c r="M4306" s="294"/>
      <c r="N4306" s="294"/>
      <c r="O4306" s="294"/>
      <c r="P4306" s="294"/>
      <c r="Q4306" s="294"/>
      <c r="R4306" s="294"/>
      <c r="S4306" s="294"/>
    </row>
    <row r="4307" spans="2:24" s="308" customFormat="1" ht="18.75" customHeight="1">
      <c r="B4307" s="301"/>
      <c r="C4307" s="302" t="s">
        <v>187</v>
      </c>
      <c r="D4307" s="303"/>
      <c r="E4307" s="303"/>
      <c r="F4307" s="303"/>
      <c r="G4307" s="303"/>
      <c r="H4307" s="303"/>
      <c r="I4307" s="303"/>
      <c r="J4307" s="303"/>
      <c r="K4307" s="303"/>
      <c r="L4307" s="303"/>
      <c r="M4307" s="303"/>
      <c r="N4307" s="303"/>
      <c r="O4307" s="304"/>
      <c r="P4307" s="305" t="s">
        <v>188</v>
      </c>
      <c r="Q4307" s="306"/>
      <c r="R4307" s="494" t="s">
        <v>194</v>
      </c>
      <c r="S4307" s="494"/>
      <c r="T4307" s="307"/>
      <c r="V4307" s="288"/>
      <c r="W4307" s="288"/>
      <c r="X4307" s="288"/>
    </row>
    <row r="4308" spans="2:24" ht="6" customHeight="1">
      <c r="B4308" s="292"/>
      <c r="C4308" s="294"/>
      <c r="D4308" s="294"/>
      <c r="E4308" s="294"/>
      <c r="F4308" s="294"/>
      <c r="G4308" s="294"/>
      <c r="H4308" s="294"/>
      <c r="I4308" s="294"/>
      <c r="J4308" s="294"/>
      <c r="K4308" s="294"/>
      <c r="L4308" s="294"/>
      <c r="M4308" s="294"/>
      <c r="N4308" s="294"/>
      <c r="O4308" s="294"/>
      <c r="P4308" s="294"/>
      <c r="Q4308" s="294"/>
      <c r="R4308" s="294"/>
      <c r="S4308" s="294"/>
    </row>
    <row r="4309" spans="2:24" ht="18.75" customHeight="1">
      <c r="B4309" s="292"/>
      <c r="C4309" s="309" t="s">
        <v>222</v>
      </c>
      <c r="D4309" s="310"/>
      <c r="E4309" s="310"/>
      <c r="F4309" s="310"/>
      <c r="G4309" s="310"/>
      <c r="H4309" s="310"/>
      <c r="I4309" s="310"/>
      <c r="J4309" s="310"/>
      <c r="K4309" s="310"/>
      <c r="L4309" s="310"/>
      <c r="M4309" s="310"/>
      <c r="N4309" s="310"/>
      <c r="O4309" s="311"/>
      <c r="P4309" s="312">
        <f>SUM(D4309:O4309)</f>
        <v>0</v>
      </c>
      <c r="Q4309" s="294"/>
      <c r="R4309" s="488"/>
      <c r="S4309" s="488"/>
    </row>
    <row r="4310" spans="2:24" ht="18.75" customHeight="1">
      <c r="B4310" s="292"/>
      <c r="C4310" s="313" t="s">
        <v>196</v>
      </c>
      <c r="D4310" s="155"/>
      <c r="E4310" s="155"/>
      <c r="F4310" s="155"/>
      <c r="G4310" s="155"/>
      <c r="H4310" s="155"/>
      <c r="I4310" s="155"/>
      <c r="J4310" s="155"/>
      <c r="K4310" s="155"/>
      <c r="L4310" s="155"/>
      <c r="M4310" s="155"/>
      <c r="N4310" s="155"/>
      <c r="O4310" s="156"/>
      <c r="P4310" s="312">
        <f t="shared" ref="P4310:P4319" si="537">SUM(D4310:O4310)</f>
        <v>0</v>
      </c>
      <c r="Q4310" s="294"/>
      <c r="R4310" s="488"/>
      <c r="S4310" s="488"/>
    </row>
    <row r="4311" spans="2:24" ht="18.75" customHeight="1">
      <c r="B4311" s="292"/>
      <c r="C4311" s="314" t="s">
        <v>223</v>
      </c>
      <c r="D4311" s="310"/>
      <c r="E4311" s="310"/>
      <c r="F4311" s="310"/>
      <c r="G4311" s="310"/>
      <c r="H4311" s="310"/>
      <c r="I4311" s="310"/>
      <c r="J4311" s="310"/>
      <c r="K4311" s="310"/>
      <c r="L4311" s="310"/>
      <c r="M4311" s="310"/>
      <c r="N4311" s="310"/>
      <c r="O4311" s="311"/>
      <c r="P4311" s="312">
        <f t="shared" si="537"/>
        <v>0</v>
      </c>
      <c r="Q4311" s="294"/>
      <c r="R4311" s="488"/>
      <c r="S4311" s="488"/>
    </row>
    <row r="4312" spans="2:24" ht="18.75" customHeight="1">
      <c r="B4312" s="292"/>
      <c r="C4312" s="313" t="s">
        <v>206</v>
      </c>
      <c r="D4312" s="315"/>
      <c r="E4312" s="315"/>
      <c r="F4312" s="315"/>
      <c r="G4312" s="315"/>
      <c r="H4312" s="315"/>
      <c r="I4312" s="315"/>
      <c r="J4312" s="315"/>
      <c r="K4312" s="315"/>
      <c r="L4312" s="315"/>
      <c r="M4312" s="315"/>
      <c r="N4312" s="315"/>
      <c r="O4312" s="316"/>
      <c r="P4312" s="312">
        <f t="shared" si="537"/>
        <v>0</v>
      </c>
      <c r="Q4312" s="294"/>
      <c r="R4312" s="488"/>
      <c r="S4312" s="488"/>
    </row>
    <row r="4313" spans="2:24" ht="18.75" customHeight="1">
      <c r="B4313" s="292"/>
      <c r="C4313" s="313" t="s">
        <v>207</v>
      </c>
      <c r="D4313" s="315"/>
      <c r="E4313" s="315"/>
      <c r="F4313" s="315"/>
      <c r="G4313" s="315"/>
      <c r="H4313" s="315"/>
      <c r="I4313" s="315"/>
      <c r="J4313" s="315"/>
      <c r="K4313" s="315"/>
      <c r="L4313" s="315"/>
      <c r="M4313" s="315"/>
      <c r="N4313" s="315"/>
      <c r="O4313" s="316"/>
      <c r="P4313" s="312">
        <f t="shared" si="537"/>
        <v>0</v>
      </c>
      <c r="Q4313" s="294"/>
      <c r="R4313" s="488"/>
      <c r="S4313" s="488"/>
    </row>
    <row r="4314" spans="2:24" ht="18.75" customHeight="1">
      <c r="B4314" s="292"/>
      <c r="C4314" s="313" t="s">
        <v>209</v>
      </c>
      <c r="D4314" s="315"/>
      <c r="E4314" s="315"/>
      <c r="F4314" s="315"/>
      <c r="G4314" s="315"/>
      <c r="H4314" s="315"/>
      <c r="I4314" s="315"/>
      <c r="J4314" s="315"/>
      <c r="K4314" s="315"/>
      <c r="L4314" s="315"/>
      <c r="M4314" s="315"/>
      <c r="N4314" s="315"/>
      <c r="O4314" s="316"/>
      <c r="P4314" s="312">
        <f t="shared" si="537"/>
        <v>0</v>
      </c>
      <c r="Q4314" s="294"/>
      <c r="R4314" s="488"/>
      <c r="S4314" s="488"/>
    </row>
    <row r="4315" spans="2:24" ht="18.75" customHeight="1">
      <c r="B4315" s="292"/>
      <c r="C4315" s="313" t="s">
        <v>210</v>
      </c>
      <c r="D4315" s="315"/>
      <c r="E4315" s="315"/>
      <c r="F4315" s="315"/>
      <c r="G4315" s="315"/>
      <c r="H4315" s="315"/>
      <c r="I4315" s="315"/>
      <c r="J4315" s="315"/>
      <c r="K4315" s="315"/>
      <c r="L4315" s="315"/>
      <c r="M4315" s="315"/>
      <c r="N4315" s="315"/>
      <c r="O4315" s="316"/>
      <c r="P4315" s="312">
        <f t="shared" si="537"/>
        <v>0</v>
      </c>
      <c r="Q4315" s="294"/>
      <c r="R4315" s="488"/>
      <c r="S4315" s="488"/>
    </row>
    <row r="4316" spans="2:24" ht="18.75" customHeight="1">
      <c r="B4316" s="292"/>
      <c r="C4316" s="313" t="s">
        <v>211</v>
      </c>
      <c r="D4316" s="315"/>
      <c r="E4316" s="315"/>
      <c r="F4316" s="315"/>
      <c r="G4316" s="315"/>
      <c r="H4316" s="315"/>
      <c r="I4316" s="315"/>
      <c r="J4316" s="315"/>
      <c r="K4316" s="315"/>
      <c r="L4316" s="315"/>
      <c r="M4316" s="315"/>
      <c r="N4316" s="315"/>
      <c r="O4316" s="316"/>
      <c r="P4316" s="312">
        <f t="shared" si="537"/>
        <v>0</v>
      </c>
      <c r="Q4316" s="294"/>
      <c r="R4316" s="488"/>
      <c r="S4316" s="488"/>
    </row>
    <row r="4317" spans="2:24" ht="18.75" customHeight="1">
      <c r="B4317" s="292"/>
      <c r="C4317" s="313" t="s">
        <v>212</v>
      </c>
      <c r="D4317" s="315"/>
      <c r="E4317" s="315"/>
      <c r="F4317" s="315"/>
      <c r="G4317" s="315"/>
      <c r="H4317" s="315"/>
      <c r="I4317" s="315"/>
      <c r="J4317" s="315"/>
      <c r="K4317" s="315"/>
      <c r="L4317" s="315"/>
      <c r="M4317" s="315"/>
      <c r="N4317" s="315"/>
      <c r="O4317" s="316"/>
      <c r="P4317" s="312">
        <f t="shared" si="537"/>
        <v>0</v>
      </c>
      <c r="Q4317" s="294"/>
      <c r="R4317" s="488"/>
      <c r="S4317" s="488"/>
    </row>
    <row r="4318" spans="2:24" ht="18.75" customHeight="1">
      <c r="B4318" s="292"/>
      <c r="C4318" s="317" t="s">
        <v>224</v>
      </c>
      <c r="D4318" s="318"/>
      <c r="E4318" s="318"/>
      <c r="F4318" s="318"/>
      <c r="G4318" s="318"/>
      <c r="H4318" s="318"/>
      <c r="I4318" s="318"/>
      <c r="J4318" s="318"/>
      <c r="K4318" s="318"/>
      <c r="L4318" s="318"/>
      <c r="M4318" s="318"/>
      <c r="N4318" s="318"/>
      <c r="O4318" s="319"/>
      <c r="P4318" s="320">
        <f t="shared" si="537"/>
        <v>0</v>
      </c>
      <c r="Q4318" s="294"/>
      <c r="R4318" s="489"/>
      <c r="S4318" s="489"/>
    </row>
    <row r="4319" spans="2:24" ht="18.75" customHeight="1">
      <c r="B4319" s="292"/>
      <c r="C4319" s="321" t="s">
        <v>216</v>
      </c>
      <c r="D4319" s="322">
        <f>SUBTOTAL(9,D4309:D4318)</f>
        <v>0</v>
      </c>
      <c r="E4319" s="322">
        <f t="shared" ref="E4319:O4319" si="538">SUBTOTAL(9,E4309:E4318)</f>
        <v>0</v>
      </c>
      <c r="F4319" s="322">
        <f t="shared" si="538"/>
        <v>0</v>
      </c>
      <c r="G4319" s="322">
        <f t="shared" si="538"/>
        <v>0</v>
      </c>
      <c r="H4319" s="322">
        <f t="shared" si="538"/>
        <v>0</v>
      </c>
      <c r="I4319" s="322">
        <f t="shared" si="538"/>
        <v>0</v>
      </c>
      <c r="J4319" s="322">
        <f t="shared" si="538"/>
        <v>0</v>
      </c>
      <c r="K4319" s="322">
        <f t="shared" si="538"/>
        <v>0</v>
      </c>
      <c r="L4319" s="322">
        <f t="shared" si="538"/>
        <v>0</v>
      </c>
      <c r="M4319" s="322">
        <f t="shared" si="538"/>
        <v>0</v>
      </c>
      <c r="N4319" s="322">
        <f t="shared" si="538"/>
        <v>0</v>
      </c>
      <c r="O4319" s="323">
        <f t="shared" si="538"/>
        <v>0</v>
      </c>
      <c r="P4319" s="324">
        <f t="shared" si="537"/>
        <v>0</v>
      </c>
      <c r="Q4319" s="294"/>
      <c r="R4319" s="490"/>
      <c r="S4319" s="490"/>
    </row>
    <row r="4320" spans="2:24" ht="6" customHeight="1">
      <c r="B4320" s="292"/>
      <c r="C4320" s="294"/>
      <c r="D4320" s="294"/>
      <c r="E4320" s="294"/>
      <c r="F4320" s="294"/>
      <c r="G4320" s="294"/>
      <c r="H4320" s="294"/>
      <c r="I4320" s="294"/>
      <c r="J4320" s="294"/>
      <c r="K4320" s="294"/>
      <c r="L4320" s="294"/>
      <c r="M4320" s="294"/>
      <c r="N4320" s="294"/>
      <c r="O4320" s="294"/>
      <c r="P4320" s="294"/>
      <c r="Q4320" s="294"/>
      <c r="R4320" s="325"/>
      <c r="S4320" s="325"/>
    </row>
    <row r="4321" spans="2:24" ht="18.75" customHeight="1">
      <c r="B4321" s="326"/>
      <c r="C4321" s="313" t="s">
        <v>217</v>
      </c>
      <c r="D4321" s="327"/>
      <c r="E4321" s="327"/>
      <c r="F4321" s="327"/>
      <c r="G4321" s="327"/>
      <c r="H4321" s="327"/>
      <c r="I4321" s="327"/>
      <c r="J4321" s="327"/>
      <c r="K4321" s="327"/>
      <c r="L4321" s="327"/>
      <c r="M4321" s="327"/>
      <c r="N4321" s="327"/>
      <c r="O4321" s="328"/>
      <c r="P4321" s="329">
        <f t="shared" ref="P4321:P4322" si="539">SUM(D4321:O4321)</f>
        <v>0</v>
      </c>
      <c r="Q4321" s="294"/>
      <c r="R4321" s="488"/>
      <c r="S4321" s="488"/>
    </row>
    <row r="4322" spans="2:24" ht="18.75" customHeight="1">
      <c r="B4322" s="326"/>
      <c r="C4322" s="313" t="s">
        <v>218</v>
      </c>
      <c r="D4322" s="327"/>
      <c r="E4322" s="327"/>
      <c r="F4322" s="327"/>
      <c r="G4322" s="327"/>
      <c r="H4322" s="327"/>
      <c r="I4322" s="327"/>
      <c r="J4322" s="327"/>
      <c r="K4322" s="327"/>
      <c r="L4322" s="327"/>
      <c r="M4322" s="327"/>
      <c r="N4322" s="330"/>
      <c r="O4322" s="331"/>
      <c r="P4322" s="332">
        <f t="shared" si="539"/>
        <v>0</v>
      </c>
      <c r="Q4322" s="294"/>
      <c r="R4322" s="489"/>
      <c r="S4322" s="489"/>
    </row>
    <row r="4323" spans="2:24" s="308" customFormat="1" ht="18.75" customHeight="1">
      <c r="B4323" s="301"/>
      <c r="C4323" s="333"/>
      <c r="D4323" s="334"/>
      <c r="E4323" s="334"/>
      <c r="F4323" s="334"/>
      <c r="G4323" s="334"/>
      <c r="H4323" s="334"/>
      <c r="I4323" s="334"/>
      <c r="J4323" s="334"/>
      <c r="K4323" s="334"/>
      <c r="L4323" s="334"/>
      <c r="M4323" s="334"/>
      <c r="N4323" s="491" t="s">
        <v>219</v>
      </c>
      <c r="O4323" s="491"/>
      <c r="P4323" s="335">
        <f>ROUND(IF(P4321*P4322=0,0,P4319/P4321*P4322),2)</f>
        <v>0</v>
      </c>
      <c r="Q4323" s="306"/>
      <c r="R4323" s="492"/>
      <c r="S4323" s="492"/>
      <c r="T4323" s="307"/>
    </row>
    <row r="4324" spans="2:24" ht="30" customHeight="1">
      <c r="C4324" s="294"/>
      <c r="D4324" s="294"/>
      <c r="E4324" s="294"/>
      <c r="F4324" s="294"/>
      <c r="G4324" s="294"/>
      <c r="H4324" s="294"/>
      <c r="I4324" s="294"/>
      <c r="J4324" s="294"/>
      <c r="K4324" s="294"/>
      <c r="L4324" s="294"/>
      <c r="M4324" s="294"/>
      <c r="N4324" s="294"/>
      <c r="O4324" s="294"/>
      <c r="P4324" s="294"/>
      <c r="Q4324" s="294"/>
      <c r="R4324" s="294"/>
      <c r="S4324" s="294"/>
    </row>
    <row r="4325" spans="2:24" ht="18.75" customHeight="1">
      <c r="B4325" s="292"/>
      <c r="C4325" s="293" t="s">
        <v>183</v>
      </c>
      <c r="D4325" s="495"/>
      <c r="E4325" s="495"/>
      <c r="F4325" s="495"/>
      <c r="G4325" s="495"/>
      <c r="H4325" s="495"/>
      <c r="I4325" s="495"/>
      <c r="J4325" s="294"/>
      <c r="K4325" s="294"/>
      <c r="L4325" s="295"/>
      <c r="M4325" s="294"/>
      <c r="N4325" s="294"/>
      <c r="O4325" s="294"/>
      <c r="P4325" s="296"/>
      <c r="Q4325" s="294"/>
      <c r="R4325" s="296"/>
      <c r="S4325" s="296"/>
    </row>
    <row r="4326" spans="2:24" ht="18.75" customHeight="1">
      <c r="B4326" s="292"/>
      <c r="C4326" s="297" t="s">
        <v>184</v>
      </c>
      <c r="D4326" s="488"/>
      <c r="E4326" s="488"/>
      <c r="F4326" s="488"/>
      <c r="G4326" s="488"/>
      <c r="H4326" s="488"/>
      <c r="I4326" s="488"/>
      <c r="J4326" s="294"/>
      <c r="K4326" s="291"/>
      <c r="L4326" s="291"/>
      <c r="M4326" s="291"/>
      <c r="N4326" s="291"/>
      <c r="O4326" s="291"/>
      <c r="P4326" s="291"/>
      <c r="Q4326" s="294"/>
      <c r="R4326" s="496" t="s">
        <v>185</v>
      </c>
      <c r="S4326" s="496"/>
    </row>
    <row r="4327" spans="2:24" ht="18.75" customHeight="1">
      <c r="B4327" s="292"/>
      <c r="C4327" s="297" t="s">
        <v>8</v>
      </c>
      <c r="D4327" s="488"/>
      <c r="E4327" s="488"/>
      <c r="F4327" s="488"/>
      <c r="G4327" s="488"/>
      <c r="H4327" s="488"/>
      <c r="I4327" s="488"/>
      <c r="J4327" s="294"/>
      <c r="K4327" s="291"/>
      <c r="L4327" s="291"/>
      <c r="M4327" s="291"/>
      <c r="N4327" s="291"/>
      <c r="O4327" s="291"/>
      <c r="P4327" s="291"/>
      <c r="Q4327" s="294"/>
      <c r="R4327" s="298" t="s">
        <v>189</v>
      </c>
      <c r="S4327" s="299"/>
    </row>
    <row r="4328" spans="2:24" ht="18.75" customHeight="1">
      <c r="B4328" s="292"/>
      <c r="C4328" s="300" t="s">
        <v>172</v>
      </c>
      <c r="D4328" s="488"/>
      <c r="E4328" s="488"/>
      <c r="F4328" s="488"/>
      <c r="G4328" s="488"/>
      <c r="H4328" s="488"/>
      <c r="I4328" s="488"/>
      <c r="J4328" s="294"/>
      <c r="K4328" s="291"/>
      <c r="L4328" s="291"/>
      <c r="M4328" s="291"/>
      <c r="N4328" s="291"/>
      <c r="O4328" s="291"/>
      <c r="P4328" s="291"/>
      <c r="Q4328" s="294"/>
      <c r="R4328" s="298" t="s">
        <v>191</v>
      </c>
      <c r="S4328" s="299"/>
    </row>
    <row r="4329" spans="2:24" ht="18.75" customHeight="1">
      <c r="B4329" s="292"/>
      <c r="C4329" s="300" t="s">
        <v>193</v>
      </c>
      <c r="D4329" s="493"/>
      <c r="E4329" s="493"/>
      <c r="F4329" s="493"/>
      <c r="G4329" s="493"/>
      <c r="H4329" s="493"/>
      <c r="I4329" s="493"/>
      <c r="J4329" s="294"/>
      <c r="K4329" s="294"/>
      <c r="L4329" s="295"/>
      <c r="M4329" s="294"/>
      <c r="N4329" s="294"/>
      <c r="O4329" s="294"/>
      <c r="P4329" s="296"/>
      <c r="Q4329" s="294"/>
      <c r="R4329" s="298" t="s">
        <v>221</v>
      </c>
      <c r="S4329" s="299"/>
    </row>
    <row r="4330" spans="2:24" ht="12" customHeight="1">
      <c r="B4330" s="292"/>
      <c r="C4330" s="294"/>
      <c r="D4330" s="294"/>
      <c r="E4330" s="294"/>
      <c r="F4330" s="294"/>
      <c r="G4330" s="294"/>
      <c r="H4330" s="294"/>
      <c r="I4330" s="294"/>
      <c r="J4330" s="294"/>
      <c r="K4330" s="294"/>
      <c r="L4330" s="294"/>
      <c r="M4330" s="294"/>
      <c r="N4330" s="294"/>
      <c r="O4330" s="294"/>
      <c r="P4330" s="294"/>
      <c r="Q4330" s="294"/>
      <c r="R4330" s="294"/>
      <c r="S4330" s="294"/>
    </row>
    <row r="4331" spans="2:24" s="308" customFormat="1" ht="18.75" customHeight="1">
      <c r="B4331" s="301"/>
      <c r="C4331" s="302" t="s">
        <v>187</v>
      </c>
      <c r="D4331" s="303"/>
      <c r="E4331" s="303"/>
      <c r="F4331" s="303"/>
      <c r="G4331" s="303"/>
      <c r="H4331" s="303"/>
      <c r="I4331" s="303"/>
      <c r="J4331" s="303"/>
      <c r="K4331" s="303"/>
      <c r="L4331" s="303"/>
      <c r="M4331" s="303"/>
      <c r="N4331" s="303"/>
      <c r="O4331" s="304"/>
      <c r="P4331" s="305" t="s">
        <v>188</v>
      </c>
      <c r="Q4331" s="306"/>
      <c r="R4331" s="494" t="s">
        <v>194</v>
      </c>
      <c r="S4331" s="494"/>
      <c r="T4331" s="307"/>
      <c r="V4331" s="288"/>
      <c r="W4331" s="288"/>
      <c r="X4331" s="288"/>
    </row>
    <row r="4332" spans="2:24" ht="6" customHeight="1">
      <c r="B4332" s="292"/>
      <c r="C4332" s="294"/>
      <c r="D4332" s="294"/>
      <c r="E4332" s="294"/>
      <c r="F4332" s="294"/>
      <c r="G4332" s="294"/>
      <c r="H4332" s="294"/>
      <c r="I4332" s="294"/>
      <c r="J4332" s="294"/>
      <c r="K4332" s="294"/>
      <c r="L4332" s="294"/>
      <c r="M4332" s="294"/>
      <c r="N4332" s="294"/>
      <c r="O4332" s="294"/>
      <c r="P4332" s="294"/>
      <c r="Q4332" s="294"/>
      <c r="R4332" s="294"/>
      <c r="S4332" s="294"/>
    </row>
    <row r="4333" spans="2:24" ht="18.75" customHeight="1">
      <c r="B4333" s="292"/>
      <c r="C4333" s="309" t="s">
        <v>222</v>
      </c>
      <c r="D4333" s="310"/>
      <c r="E4333" s="310"/>
      <c r="F4333" s="310"/>
      <c r="G4333" s="310"/>
      <c r="H4333" s="310"/>
      <c r="I4333" s="310"/>
      <c r="J4333" s="310"/>
      <c r="K4333" s="310"/>
      <c r="L4333" s="310"/>
      <c r="M4333" s="310"/>
      <c r="N4333" s="310"/>
      <c r="O4333" s="311"/>
      <c r="P4333" s="312">
        <f>SUM(D4333:O4333)</f>
        <v>0</v>
      </c>
      <c r="Q4333" s="294"/>
      <c r="R4333" s="488"/>
      <c r="S4333" s="488"/>
    </row>
    <row r="4334" spans="2:24" ht="18.75" customHeight="1">
      <c r="B4334" s="292"/>
      <c r="C4334" s="313" t="s">
        <v>196</v>
      </c>
      <c r="D4334" s="155"/>
      <c r="E4334" s="155"/>
      <c r="F4334" s="155"/>
      <c r="G4334" s="155"/>
      <c r="H4334" s="155"/>
      <c r="I4334" s="155"/>
      <c r="J4334" s="155"/>
      <c r="K4334" s="155"/>
      <c r="L4334" s="155"/>
      <c r="M4334" s="155"/>
      <c r="N4334" s="155"/>
      <c r="O4334" s="156"/>
      <c r="P4334" s="312">
        <f t="shared" ref="P4334:P4343" si="540">SUM(D4334:O4334)</f>
        <v>0</v>
      </c>
      <c r="Q4334" s="294"/>
      <c r="R4334" s="488"/>
      <c r="S4334" s="488"/>
    </row>
    <row r="4335" spans="2:24" ht="18.75" customHeight="1">
      <c r="B4335" s="292"/>
      <c r="C4335" s="314" t="s">
        <v>223</v>
      </c>
      <c r="D4335" s="310"/>
      <c r="E4335" s="310"/>
      <c r="F4335" s="310"/>
      <c r="G4335" s="310"/>
      <c r="H4335" s="310"/>
      <c r="I4335" s="310"/>
      <c r="J4335" s="310"/>
      <c r="K4335" s="310"/>
      <c r="L4335" s="310"/>
      <c r="M4335" s="310"/>
      <c r="N4335" s="310"/>
      <c r="O4335" s="311"/>
      <c r="P4335" s="312">
        <f t="shared" si="540"/>
        <v>0</v>
      </c>
      <c r="Q4335" s="294"/>
      <c r="R4335" s="488"/>
      <c r="S4335" s="488"/>
    </row>
    <row r="4336" spans="2:24" ht="18.75" customHeight="1">
      <c r="B4336" s="292"/>
      <c r="C4336" s="313" t="s">
        <v>206</v>
      </c>
      <c r="D4336" s="315"/>
      <c r="E4336" s="315"/>
      <c r="F4336" s="315"/>
      <c r="G4336" s="315"/>
      <c r="H4336" s="315"/>
      <c r="I4336" s="315"/>
      <c r="J4336" s="315"/>
      <c r="K4336" s="315"/>
      <c r="L4336" s="315"/>
      <c r="M4336" s="315"/>
      <c r="N4336" s="315"/>
      <c r="O4336" s="316"/>
      <c r="P4336" s="312">
        <f t="shared" si="540"/>
        <v>0</v>
      </c>
      <c r="Q4336" s="294"/>
      <c r="R4336" s="488"/>
      <c r="S4336" s="488"/>
    </row>
    <row r="4337" spans="2:20" ht="18.75" customHeight="1">
      <c r="B4337" s="292"/>
      <c r="C4337" s="313" t="s">
        <v>207</v>
      </c>
      <c r="D4337" s="315"/>
      <c r="E4337" s="315"/>
      <c r="F4337" s="315"/>
      <c r="G4337" s="315"/>
      <c r="H4337" s="315"/>
      <c r="I4337" s="315"/>
      <c r="J4337" s="315"/>
      <c r="K4337" s="315"/>
      <c r="L4337" s="315"/>
      <c r="M4337" s="315"/>
      <c r="N4337" s="315"/>
      <c r="O4337" s="316"/>
      <c r="P4337" s="312">
        <f t="shared" si="540"/>
        <v>0</v>
      </c>
      <c r="Q4337" s="294"/>
      <c r="R4337" s="488"/>
      <c r="S4337" s="488"/>
    </row>
    <row r="4338" spans="2:20" ht="18.75" customHeight="1">
      <c r="B4338" s="292"/>
      <c r="C4338" s="313" t="s">
        <v>209</v>
      </c>
      <c r="D4338" s="315"/>
      <c r="E4338" s="315"/>
      <c r="F4338" s="315"/>
      <c r="G4338" s="315"/>
      <c r="H4338" s="315"/>
      <c r="I4338" s="315"/>
      <c r="J4338" s="315"/>
      <c r="K4338" s="315"/>
      <c r="L4338" s="315"/>
      <c r="M4338" s="315"/>
      <c r="N4338" s="315"/>
      <c r="O4338" s="316"/>
      <c r="P4338" s="312">
        <f t="shared" si="540"/>
        <v>0</v>
      </c>
      <c r="Q4338" s="294"/>
      <c r="R4338" s="488"/>
      <c r="S4338" s="488"/>
    </row>
    <row r="4339" spans="2:20" ht="18.75" customHeight="1">
      <c r="B4339" s="292"/>
      <c r="C4339" s="313" t="s">
        <v>210</v>
      </c>
      <c r="D4339" s="315"/>
      <c r="E4339" s="315"/>
      <c r="F4339" s="315"/>
      <c r="G4339" s="315"/>
      <c r="H4339" s="315"/>
      <c r="I4339" s="315"/>
      <c r="J4339" s="315"/>
      <c r="K4339" s="315"/>
      <c r="L4339" s="315"/>
      <c r="M4339" s="315"/>
      <c r="N4339" s="315"/>
      <c r="O4339" s="316"/>
      <c r="P4339" s="312">
        <f t="shared" si="540"/>
        <v>0</v>
      </c>
      <c r="Q4339" s="294"/>
      <c r="R4339" s="488"/>
      <c r="S4339" s="488"/>
    </row>
    <row r="4340" spans="2:20" ht="18.75" customHeight="1">
      <c r="B4340" s="292"/>
      <c r="C4340" s="313" t="s">
        <v>211</v>
      </c>
      <c r="D4340" s="315"/>
      <c r="E4340" s="315"/>
      <c r="F4340" s="315"/>
      <c r="G4340" s="315"/>
      <c r="H4340" s="315"/>
      <c r="I4340" s="315"/>
      <c r="J4340" s="315"/>
      <c r="K4340" s="315"/>
      <c r="L4340" s="315"/>
      <c r="M4340" s="315"/>
      <c r="N4340" s="315"/>
      <c r="O4340" s="316"/>
      <c r="P4340" s="312">
        <f t="shared" si="540"/>
        <v>0</v>
      </c>
      <c r="Q4340" s="294"/>
      <c r="R4340" s="488"/>
      <c r="S4340" s="488"/>
    </row>
    <row r="4341" spans="2:20" ht="18.75" customHeight="1">
      <c r="B4341" s="292"/>
      <c r="C4341" s="313" t="s">
        <v>212</v>
      </c>
      <c r="D4341" s="315"/>
      <c r="E4341" s="315"/>
      <c r="F4341" s="315"/>
      <c r="G4341" s="315"/>
      <c r="H4341" s="315"/>
      <c r="I4341" s="315"/>
      <c r="J4341" s="315"/>
      <c r="K4341" s="315"/>
      <c r="L4341" s="315"/>
      <c r="M4341" s="315"/>
      <c r="N4341" s="315"/>
      <c r="O4341" s="316"/>
      <c r="P4341" s="312">
        <f t="shared" si="540"/>
        <v>0</v>
      </c>
      <c r="Q4341" s="294"/>
      <c r="R4341" s="488"/>
      <c r="S4341" s="488"/>
    </row>
    <row r="4342" spans="2:20" ht="18.75" customHeight="1">
      <c r="B4342" s="292"/>
      <c r="C4342" s="317" t="s">
        <v>224</v>
      </c>
      <c r="D4342" s="318"/>
      <c r="E4342" s="318"/>
      <c r="F4342" s="318"/>
      <c r="G4342" s="318"/>
      <c r="H4342" s="318"/>
      <c r="I4342" s="318"/>
      <c r="J4342" s="318"/>
      <c r="K4342" s="318"/>
      <c r="L4342" s="318"/>
      <c r="M4342" s="318"/>
      <c r="N4342" s="318"/>
      <c r="O4342" s="319"/>
      <c r="P4342" s="320">
        <f t="shared" si="540"/>
        <v>0</v>
      </c>
      <c r="Q4342" s="294"/>
      <c r="R4342" s="489"/>
      <c r="S4342" s="489"/>
    </row>
    <row r="4343" spans="2:20" ht="18.75" customHeight="1">
      <c r="B4343" s="292"/>
      <c r="C4343" s="321" t="s">
        <v>216</v>
      </c>
      <c r="D4343" s="322">
        <f>SUBTOTAL(9,D4333:D4342)</f>
        <v>0</v>
      </c>
      <c r="E4343" s="322">
        <f t="shared" ref="E4343:O4343" si="541">SUBTOTAL(9,E4333:E4342)</f>
        <v>0</v>
      </c>
      <c r="F4343" s="322">
        <f t="shared" si="541"/>
        <v>0</v>
      </c>
      <c r="G4343" s="322">
        <f t="shared" si="541"/>
        <v>0</v>
      </c>
      <c r="H4343" s="322">
        <f t="shared" si="541"/>
        <v>0</v>
      </c>
      <c r="I4343" s="322">
        <f t="shared" si="541"/>
        <v>0</v>
      </c>
      <c r="J4343" s="322">
        <f t="shared" si="541"/>
        <v>0</v>
      </c>
      <c r="K4343" s="322">
        <f t="shared" si="541"/>
        <v>0</v>
      </c>
      <c r="L4343" s="322">
        <f t="shared" si="541"/>
        <v>0</v>
      </c>
      <c r="M4343" s="322">
        <f t="shared" si="541"/>
        <v>0</v>
      </c>
      <c r="N4343" s="322">
        <f t="shared" si="541"/>
        <v>0</v>
      </c>
      <c r="O4343" s="323">
        <f t="shared" si="541"/>
        <v>0</v>
      </c>
      <c r="P4343" s="324">
        <f t="shared" si="540"/>
        <v>0</v>
      </c>
      <c r="Q4343" s="294"/>
      <c r="R4343" s="490"/>
      <c r="S4343" s="490"/>
    </row>
    <row r="4344" spans="2:20" ht="6" customHeight="1">
      <c r="B4344" s="292"/>
      <c r="C4344" s="294"/>
      <c r="D4344" s="294"/>
      <c r="E4344" s="294"/>
      <c r="F4344" s="294"/>
      <c r="G4344" s="294"/>
      <c r="H4344" s="294"/>
      <c r="I4344" s="294"/>
      <c r="J4344" s="294"/>
      <c r="K4344" s="294"/>
      <c r="L4344" s="294"/>
      <c r="M4344" s="294"/>
      <c r="N4344" s="294"/>
      <c r="O4344" s="294"/>
      <c r="P4344" s="294"/>
      <c r="Q4344" s="294"/>
      <c r="R4344" s="325"/>
      <c r="S4344" s="325"/>
    </row>
    <row r="4345" spans="2:20" ht="18.75" customHeight="1">
      <c r="B4345" s="326"/>
      <c r="C4345" s="313" t="s">
        <v>217</v>
      </c>
      <c r="D4345" s="327"/>
      <c r="E4345" s="327"/>
      <c r="F4345" s="327"/>
      <c r="G4345" s="327"/>
      <c r="H4345" s="327"/>
      <c r="I4345" s="327"/>
      <c r="J4345" s="327"/>
      <c r="K4345" s="327"/>
      <c r="L4345" s="327"/>
      <c r="M4345" s="327"/>
      <c r="N4345" s="327"/>
      <c r="O4345" s="328"/>
      <c r="P4345" s="329">
        <f t="shared" ref="P4345:P4346" si="542">SUM(D4345:O4345)</f>
        <v>0</v>
      </c>
      <c r="Q4345" s="294"/>
      <c r="R4345" s="488"/>
      <c r="S4345" s="488"/>
    </row>
    <row r="4346" spans="2:20" ht="18.75" customHeight="1">
      <c r="B4346" s="326"/>
      <c r="C4346" s="313" t="s">
        <v>218</v>
      </c>
      <c r="D4346" s="327"/>
      <c r="E4346" s="327"/>
      <c r="F4346" s="327"/>
      <c r="G4346" s="327"/>
      <c r="H4346" s="327"/>
      <c r="I4346" s="327"/>
      <c r="J4346" s="327"/>
      <c r="K4346" s="327"/>
      <c r="L4346" s="327"/>
      <c r="M4346" s="327"/>
      <c r="N4346" s="330"/>
      <c r="O4346" s="331"/>
      <c r="P4346" s="332">
        <f t="shared" si="542"/>
        <v>0</v>
      </c>
      <c r="Q4346" s="294"/>
      <c r="R4346" s="489"/>
      <c r="S4346" s="489"/>
    </row>
    <row r="4347" spans="2:20" s="308" customFormat="1" ht="18.75" customHeight="1">
      <c r="B4347" s="301"/>
      <c r="C4347" s="333"/>
      <c r="D4347" s="334"/>
      <c r="E4347" s="334"/>
      <c r="F4347" s="334"/>
      <c r="G4347" s="334"/>
      <c r="H4347" s="334"/>
      <c r="I4347" s="334"/>
      <c r="J4347" s="334"/>
      <c r="K4347" s="334"/>
      <c r="L4347" s="334"/>
      <c r="M4347" s="334"/>
      <c r="N4347" s="491" t="s">
        <v>219</v>
      </c>
      <c r="O4347" s="491"/>
      <c r="P4347" s="335">
        <f>ROUND(IF(P4345*P4346=0,0,P4343/P4345*P4346),2)</f>
        <v>0</v>
      </c>
      <c r="Q4347" s="306"/>
      <c r="R4347" s="492"/>
      <c r="S4347" s="492"/>
      <c r="T4347" s="307"/>
    </row>
    <row r="4348" spans="2:20" ht="30" customHeight="1">
      <c r="C4348" s="294"/>
      <c r="D4348" s="294"/>
      <c r="E4348" s="294"/>
      <c r="F4348" s="294"/>
      <c r="G4348" s="294"/>
      <c r="H4348" s="294"/>
      <c r="I4348" s="294"/>
      <c r="J4348" s="294"/>
      <c r="K4348" s="294"/>
      <c r="L4348" s="294"/>
      <c r="M4348" s="294"/>
      <c r="N4348" s="294"/>
      <c r="O4348" s="294"/>
      <c r="P4348" s="294"/>
      <c r="Q4348" s="294"/>
      <c r="R4348" s="294"/>
      <c r="S4348" s="294"/>
    </row>
    <row r="4349" spans="2:20" ht="18.75" customHeight="1">
      <c r="B4349" s="292"/>
      <c r="C4349" s="293" t="s">
        <v>183</v>
      </c>
      <c r="D4349" s="495"/>
      <c r="E4349" s="495"/>
      <c r="F4349" s="495"/>
      <c r="G4349" s="495"/>
      <c r="H4349" s="495"/>
      <c r="I4349" s="495"/>
      <c r="J4349" s="294"/>
      <c r="K4349" s="294"/>
      <c r="L4349" s="295"/>
      <c r="M4349" s="294"/>
      <c r="N4349" s="294"/>
      <c r="O4349" s="294"/>
      <c r="P4349" s="296"/>
      <c r="Q4349" s="294"/>
      <c r="R4349" s="296"/>
      <c r="S4349" s="296"/>
    </row>
    <row r="4350" spans="2:20" ht="18.75" customHeight="1">
      <c r="B4350" s="292"/>
      <c r="C4350" s="297" t="s">
        <v>184</v>
      </c>
      <c r="D4350" s="488"/>
      <c r="E4350" s="488"/>
      <c r="F4350" s="488"/>
      <c r="G4350" s="488"/>
      <c r="H4350" s="488"/>
      <c r="I4350" s="488"/>
      <c r="J4350" s="294"/>
      <c r="K4350" s="291"/>
      <c r="L4350" s="291"/>
      <c r="M4350" s="291"/>
      <c r="N4350" s="291"/>
      <c r="O4350" s="291"/>
      <c r="P4350" s="291"/>
      <c r="Q4350" s="294"/>
      <c r="R4350" s="496" t="s">
        <v>185</v>
      </c>
      <c r="S4350" s="496"/>
    </row>
    <row r="4351" spans="2:20" ht="18.75" customHeight="1">
      <c r="B4351" s="292"/>
      <c r="C4351" s="297" t="s">
        <v>8</v>
      </c>
      <c r="D4351" s="488"/>
      <c r="E4351" s="488"/>
      <c r="F4351" s="488"/>
      <c r="G4351" s="488"/>
      <c r="H4351" s="488"/>
      <c r="I4351" s="488"/>
      <c r="J4351" s="294"/>
      <c r="K4351" s="291"/>
      <c r="L4351" s="291"/>
      <c r="M4351" s="291"/>
      <c r="N4351" s="291"/>
      <c r="O4351" s="291"/>
      <c r="P4351" s="291"/>
      <c r="Q4351" s="294"/>
      <c r="R4351" s="298" t="s">
        <v>189</v>
      </c>
      <c r="S4351" s="299"/>
    </row>
    <row r="4352" spans="2:20" ht="18.75" customHeight="1">
      <c r="B4352" s="292"/>
      <c r="C4352" s="300" t="s">
        <v>172</v>
      </c>
      <c r="D4352" s="488"/>
      <c r="E4352" s="488"/>
      <c r="F4352" s="488"/>
      <c r="G4352" s="488"/>
      <c r="H4352" s="488"/>
      <c r="I4352" s="488"/>
      <c r="J4352" s="294"/>
      <c r="K4352" s="291"/>
      <c r="L4352" s="291"/>
      <c r="M4352" s="291"/>
      <c r="N4352" s="291"/>
      <c r="O4352" s="291"/>
      <c r="P4352" s="291"/>
      <c r="Q4352" s="294"/>
      <c r="R4352" s="298" t="s">
        <v>191</v>
      </c>
      <c r="S4352" s="299"/>
    </row>
    <row r="4353" spans="2:24" ht="18.75" customHeight="1">
      <c r="B4353" s="292"/>
      <c r="C4353" s="300" t="s">
        <v>193</v>
      </c>
      <c r="D4353" s="493"/>
      <c r="E4353" s="493"/>
      <c r="F4353" s="493"/>
      <c r="G4353" s="493"/>
      <c r="H4353" s="493"/>
      <c r="I4353" s="493"/>
      <c r="J4353" s="294"/>
      <c r="K4353" s="294"/>
      <c r="L4353" s="295"/>
      <c r="M4353" s="294"/>
      <c r="N4353" s="294"/>
      <c r="O4353" s="294"/>
      <c r="P4353" s="296"/>
      <c r="Q4353" s="294"/>
      <c r="R4353" s="298" t="s">
        <v>221</v>
      </c>
      <c r="S4353" s="299"/>
    </row>
    <row r="4354" spans="2:24" ht="12" customHeight="1">
      <c r="B4354" s="292"/>
      <c r="C4354" s="294"/>
      <c r="D4354" s="294"/>
      <c r="E4354" s="294"/>
      <c r="F4354" s="294"/>
      <c r="G4354" s="294"/>
      <c r="H4354" s="294"/>
      <c r="I4354" s="294"/>
      <c r="J4354" s="294"/>
      <c r="K4354" s="294"/>
      <c r="L4354" s="294"/>
      <c r="M4354" s="294"/>
      <c r="N4354" s="294"/>
      <c r="O4354" s="294"/>
      <c r="P4354" s="294"/>
      <c r="Q4354" s="294"/>
      <c r="R4354" s="294"/>
      <c r="S4354" s="294"/>
    </row>
    <row r="4355" spans="2:24" s="308" customFormat="1" ht="18.75" customHeight="1">
      <c r="B4355" s="301"/>
      <c r="C4355" s="302" t="s">
        <v>187</v>
      </c>
      <c r="D4355" s="303"/>
      <c r="E4355" s="303"/>
      <c r="F4355" s="303"/>
      <c r="G4355" s="303"/>
      <c r="H4355" s="303"/>
      <c r="I4355" s="303"/>
      <c r="J4355" s="303"/>
      <c r="K4355" s="303"/>
      <c r="L4355" s="303"/>
      <c r="M4355" s="303"/>
      <c r="N4355" s="303"/>
      <c r="O4355" s="304"/>
      <c r="P4355" s="305" t="s">
        <v>188</v>
      </c>
      <c r="Q4355" s="306"/>
      <c r="R4355" s="494" t="s">
        <v>194</v>
      </c>
      <c r="S4355" s="494"/>
      <c r="T4355" s="307"/>
      <c r="V4355" s="288"/>
      <c r="W4355" s="288"/>
      <c r="X4355" s="288"/>
    </row>
    <row r="4356" spans="2:24" ht="6" customHeight="1">
      <c r="B4356" s="292"/>
      <c r="C4356" s="294"/>
      <c r="D4356" s="294"/>
      <c r="E4356" s="294"/>
      <c r="F4356" s="294"/>
      <c r="G4356" s="294"/>
      <c r="H4356" s="294"/>
      <c r="I4356" s="294"/>
      <c r="J4356" s="294"/>
      <c r="K4356" s="294"/>
      <c r="L4356" s="294"/>
      <c r="M4356" s="294"/>
      <c r="N4356" s="294"/>
      <c r="O4356" s="294"/>
      <c r="P4356" s="294"/>
      <c r="Q4356" s="294"/>
      <c r="R4356" s="294"/>
      <c r="S4356" s="294"/>
    </row>
    <row r="4357" spans="2:24" ht="18.75" customHeight="1">
      <c r="B4357" s="292"/>
      <c r="C4357" s="309" t="s">
        <v>222</v>
      </c>
      <c r="D4357" s="310"/>
      <c r="E4357" s="310"/>
      <c r="F4357" s="310"/>
      <c r="G4357" s="310"/>
      <c r="H4357" s="310"/>
      <c r="I4357" s="310"/>
      <c r="J4357" s="310"/>
      <c r="K4357" s="310"/>
      <c r="L4357" s="310"/>
      <c r="M4357" s="310"/>
      <c r="N4357" s="310"/>
      <c r="O4357" s="311"/>
      <c r="P4357" s="312">
        <f>SUM(D4357:O4357)</f>
        <v>0</v>
      </c>
      <c r="Q4357" s="294"/>
      <c r="R4357" s="488"/>
      <c r="S4357" s="488"/>
    </row>
    <row r="4358" spans="2:24" ht="18.75" customHeight="1">
      <c r="B4358" s="292"/>
      <c r="C4358" s="313" t="s">
        <v>196</v>
      </c>
      <c r="D4358" s="155"/>
      <c r="E4358" s="155"/>
      <c r="F4358" s="155"/>
      <c r="G4358" s="155"/>
      <c r="H4358" s="155"/>
      <c r="I4358" s="155"/>
      <c r="J4358" s="155"/>
      <c r="K4358" s="155"/>
      <c r="L4358" s="155"/>
      <c r="M4358" s="155"/>
      <c r="N4358" s="155"/>
      <c r="O4358" s="156"/>
      <c r="P4358" s="312">
        <f t="shared" ref="P4358:P4367" si="543">SUM(D4358:O4358)</f>
        <v>0</v>
      </c>
      <c r="Q4358" s="294"/>
      <c r="R4358" s="488"/>
      <c r="S4358" s="488"/>
    </row>
    <row r="4359" spans="2:24" ht="18.75" customHeight="1">
      <c r="B4359" s="292"/>
      <c r="C4359" s="314" t="s">
        <v>223</v>
      </c>
      <c r="D4359" s="310"/>
      <c r="E4359" s="310"/>
      <c r="F4359" s="310"/>
      <c r="G4359" s="310"/>
      <c r="H4359" s="310"/>
      <c r="I4359" s="310"/>
      <c r="J4359" s="310"/>
      <c r="K4359" s="310"/>
      <c r="L4359" s="310"/>
      <c r="M4359" s="310"/>
      <c r="N4359" s="310"/>
      <c r="O4359" s="311"/>
      <c r="P4359" s="312">
        <f t="shared" si="543"/>
        <v>0</v>
      </c>
      <c r="Q4359" s="294"/>
      <c r="R4359" s="488"/>
      <c r="S4359" s="488"/>
    </row>
    <row r="4360" spans="2:24" ht="18.75" customHeight="1">
      <c r="B4360" s="292"/>
      <c r="C4360" s="313" t="s">
        <v>206</v>
      </c>
      <c r="D4360" s="315"/>
      <c r="E4360" s="315"/>
      <c r="F4360" s="315"/>
      <c r="G4360" s="315"/>
      <c r="H4360" s="315"/>
      <c r="I4360" s="315"/>
      <c r="J4360" s="315"/>
      <c r="K4360" s="315"/>
      <c r="L4360" s="315"/>
      <c r="M4360" s="315"/>
      <c r="N4360" s="315"/>
      <c r="O4360" s="316"/>
      <c r="P4360" s="312">
        <f t="shared" si="543"/>
        <v>0</v>
      </c>
      <c r="Q4360" s="294"/>
      <c r="R4360" s="488"/>
      <c r="S4360" s="488"/>
    </row>
    <row r="4361" spans="2:24" ht="18.75" customHeight="1">
      <c r="B4361" s="292"/>
      <c r="C4361" s="313" t="s">
        <v>207</v>
      </c>
      <c r="D4361" s="315"/>
      <c r="E4361" s="315"/>
      <c r="F4361" s="315"/>
      <c r="G4361" s="315"/>
      <c r="H4361" s="315"/>
      <c r="I4361" s="315"/>
      <c r="J4361" s="315"/>
      <c r="K4361" s="315"/>
      <c r="L4361" s="315"/>
      <c r="M4361" s="315"/>
      <c r="N4361" s="315"/>
      <c r="O4361" s="316"/>
      <c r="P4361" s="312">
        <f t="shared" si="543"/>
        <v>0</v>
      </c>
      <c r="Q4361" s="294"/>
      <c r="R4361" s="488"/>
      <c r="S4361" s="488"/>
    </row>
    <row r="4362" spans="2:24" ht="18.75" customHeight="1">
      <c r="B4362" s="292"/>
      <c r="C4362" s="313" t="s">
        <v>209</v>
      </c>
      <c r="D4362" s="315"/>
      <c r="E4362" s="315"/>
      <c r="F4362" s="315"/>
      <c r="G4362" s="315"/>
      <c r="H4362" s="315"/>
      <c r="I4362" s="315"/>
      <c r="J4362" s="315"/>
      <c r="K4362" s="315"/>
      <c r="L4362" s="315"/>
      <c r="M4362" s="315"/>
      <c r="N4362" s="315"/>
      <c r="O4362" s="316"/>
      <c r="P4362" s="312">
        <f t="shared" si="543"/>
        <v>0</v>
      </c>
      <c r="Q4362" s="294"/>
      <c r="R4362" s="488"/>
      <c r="S4362" s="488"/>
    </row>
    <row r="4363" spans="2:24" ht="18.75" customHeight="1">
      <c r="B4363" s="292"/>
      <c r="C4363" s="313" t="s">
        <v>210</v>
      </c>
      <c r="D4363" s="315"/>
      <c r="E4363" s="315"/>
      <c r="F4363" s="315"/>
      <c r="G4363" s="315"/>
      <c r="H4363" s="315"/>
      <c r="I4363" s="315"/>
      <c r="J4363" s="315"/>
      <c r="K4363" s="315"/>
      <c r="L4363" s="315"/>
      <c r="M4363" s="315"/>
      <c r="N4363" s="315"/>
      <c r="O4363" s="316"/>
      <c r="P4363" s="312">
        <f t="shared" si="543"/>
        <v>0</v>
      </c>
      <c r="Q4363" s="294"/>
      <c r="R4363" s="488"/>
      <c r="S4363" s="488"/>
    </row>
    <row r="4364" spans="2:24" ht="18.75" customHeight="1">
      <c r="B4364" s="292"/>
      <c r="C4364" s="313" t="s">
        <v>211</v>
      </c>
      <c r="D4364" s="315"/>
      <c r="E4364" s="315"/>
      <c r="F4364" s="315"/>
      <c r="G4364" s="315"/>
      <c r="H4364" s="315"/>
      <c r="I4364" s="315"/>
      <c r="J4364" s="315"/>
      <c r="K4364" s="315"/>
      <c r="L4364" s="315"/>
      <c r="M4364" s="315"/>
      <c r="N4364" s="315"/>
      <c r="O4364" s="316"/>
      <c r="P4364" s="312">
        <f t="shared" si="543"/>
        <v>0</v>
      </c>
      <c r="Q4364" s="294"/>
      <c r="R4364" s="488"/>
      <c r="S4364" s="488"/>
    </row>
    <row r="4365" spans="2:24" ht="18.75" customHeight="1">
      <c r="B4365" s="292"/>
      <c r="C4365" s="313" t="s">
        <v>212</v>
      </c>
      <c r="D4365" s="315"/>
      <c r="E4365" s="315"/>
      <c r="F4365" s="315"/>
      <c r="G4365" s="315"/>
      <c r="H4365" s="315"/>
      <c r="I4365" s="315"/>
      <c r="J4365" s="315"/>
      <c r="K4365" s="315"/>
      <c r="L4365" s="315"/>
      <c r="M4365" s="315"/>
      <c r="N4365" s="315"/>
      <c r="O4365" s="316"/>
      <c r="P4365" s="312">
        <f t="shared" si="543"/>
        <v>0</v>
      </c>
      <c r="Q4365" s="294"/>
      <c r="R4365" s="488"/>
      <c r="S4365" s="488"/>
    </row>
    <row r="4366" spans="2:24" ht="18.75" customHeight="1">
      <c r="B4366" s="292"/>
      <c r="C4366" s="317" t="s">
        <v>224</v>
      </c>
      <c r="D4366" s="318"/>
      <c r="E4366" s="318"/>
      <c r="F4366" s="318"/>
      <c r="G4366" s="318"/>
      <c r="H4366" s="318"/>
      <c r="I4366" s="318"/>
      <c r="J4366" s="318"/>
      <c r="K4366" s="318"/>
      <c r="L4366" s="318"/>
      <c r="M4366" s="318"/>
      <c r="N4366" s="318"/>
      <c r="O4366" s="319"/>
      <c r="P4366" s="320">
        <f t="shared" si="543"/>
        <v>0</v>
      </c>
      <c r="Q4366" s="294"/>
      <c r="R4366" s="489"/>
      <c r="S4366" s="489"/>
    </row>
    <row r="4367" spans="2:24" ht="18.75" customHeight="1">
      <c r="B4367" s="292"/>
      <c r="C4367" s="321" t="s">
        <v>216</v>
      </c>
      <c r="D4367" s="322">
        <f>SUBTOTAL(9,D4357:D4366)</f>
        <v>0</v>
      </c>
      <c r="E4367" s="322">
        <f t="shared" ref="E4367:O4367" si="544">SUBTOTAL(9,E4357:E4366)</f>
        <v>0</v>
      </c>
      <c r="F4367" s="322">
        <f t="shared" si="544"/>
        <v>0</v>
      </c>
      <c r="G4367" s="322">
        <f t="shared" si="544"/>
        <v>0</v>
      </c>
      <c r="H4367" s="322">
        <f t="shared" si="544"/>
        <v>0</v>
      </c>
      <c r="I4367" s="322">
        <f t="shared" si="544"/>
        <v>0</v>
      </c>
      <c r="J4367" s="322">
        <f t="shared" si="544"/>
        <v>0</v>
      </c>
      <c r="K4367" s="322">
        <f t="shared" si="544"/>
        <v>0</v>
      </c>
      <c r="L4367" s="322">
        <f t="shared" si="544"/>
        <v>0</v>
      </c>
      <c r="M4367" s="322">
        <f t="shared" si="544"/>
        <v>0</v>
      </c>
      <c r="N4367" s="322">
        <f t="shared" si="544"/>
        <v>0</v>
      </c>
      <c r="O4367" s="323">
        <f t="shared" si="544"/>
        <v>0</v>
      </c>
      <c r="P4367" s="324">
        <f t="shared" si="543"/>
        <v>0</v>
      </c>
      <c r="Q4367" s="294"/>
      <c r="R4367" s="490"/>
      <c r="S4367" s="490"/>
    </row>
    <row r="4368" spans="2:24" ht="6" customHeight="1">
      <c r="B4368" s="292"/>
      <c r="C4368" s="294"/>
      <c r="D4368" s="294"/>
      <c r="E4368" s="294"/>
      <c r="F4368" s="294"/>
      <c r="G4368" s="294"/>
      <c r="H4368" s="294"/>
      <c r="I4368" s="294"/>
      <c r="J4368" s="294"/>
      <c r="K4368" s="294"/>
      <c r="L4368" s="294"/>
      <c r="M4368" s="294"/>
      <c r="N4368" s="294"/>
      <c r="O4368" s="294"/>
      <c r="P4368" s="294"/>
      <c r="Q4368" s="294"/>
      <c r="R4368" s="325"/>
      <c r="S4368" s="325"/>
    </row>
    <row r="4369" spans="2:24" ht="18.75" customHeight="1">
      <c r="B4369" s="326"/>
      <c r="C4369" s="313" t="s">
        <v>217</v>
      </c>
      <c r="D4369" s="327"/>
      <c r="E4369" s="327"/>
      <c r="F4369" s="327"/>
      <c r="G4369" s="327"/>
      <c r="H4369" s="327"/>
      <c r="I4369" s="327"/>
      <c r="J4369" s="327"/>
      <c r="K4369" s="327"/>
      <c r="L4369" s="327"/>
      <c r="M4369" s="327"/>
      <c r="N4369" s="327"/>
      <c r="O4369" s="328"/>
      <c r="P4369" s="329">
        <f t="shared" ref="P4369:P4370" si="545">SUM(D4369:O4369)</f>
        <v>0</v>
      </c>
      <c r="Q4369" s="294"/>
      <c r="R4369" s="488"/>
      <c r="S4369" s="488"/>
    </row>
    <row r="4370" spans="2:24" ht="18.75" customHeight="1">
      <c r="B4370" s="326"/>
      <c r="C4370" s="313" t="s">
        <v>218</v>
      </c>
      <c r="D4370" s="327"/>
      <c r="E4370" s="327"/>
      <c r="F4370" s="327"/>
      <c r="G4370" s="327"/>
      <c r="H4370" s="327"/>
      <c r="I4370" s="327"/>
      <c r="J4370" s="327"/>
      <c r="K4370" s="327"/>
      <c r="L4370" s="327"/>
      <c r="M4370" s="327"/>
      <c r="N4370" s="330"/>
      <c r="O4370" s="331"/>
      <c r="P4370" s="332">
        <f t="shared" si="545"/>
        <v>0</v>
      </c>
      <c r="Q4370" s="294"/>
      <c r="R4370" s="489"/>
      <c r="S4370" s="489"/>
    </row>
    <row r="4371" spans="2:24" s="308" customFormat="1" ht="18.75" customHeight="1">
      <c r="B4371" s="301"/>
      <c r="C4371" s="333"/>
      <c r="D4371" s="334"/>
      <c r="E4371" s="334"/>
      <c r="F4371" s="334"/>
      <c r="G4371" s="334"/>
      <c r="H4371" s="334"/>
      <c r="I4371" s="334"/>
      <c r="J4371" s="334"/>
      <c r="K4371" s="334"/>
      <c r="L4371" s="334"/>
      <c r="M4371" s="334"/>
      <c r="N4371" s="491" t="s">
        <v>219</v>
      </c>
      <c r="O4371" s="491"/>
      <c r="P4371" s="335">
        <f>ROUND(IF(P4369*P4370=0,0,P4367/P4369*P4370),2)</f>
        <v>0</v>
      </c>
      <c r="Q4371" s="306"/>
      <c r="R4371" s="492"/>
      <c r="S4371" s="492"/>
      <c r="T4371" s="307"/>
    </row>
    <row r="4372" spans="2:24" ht="30" customHeight="1">
      <c r="C4372" s="294"/>
      <c r="D4372" s="294"/>
      <c r="E4372" s="294"/>
      <c r="F4372" s="294"/>
      <c r="G4372" s="294"/>
      <c r="H4372" s="294"/>
      <c r="I4372" s="294"/>
      <c r="J4372" s="294"/>
      <c r="K4372" s="294"/>
      <c r="L4372" s="294"/>
      <c r="M4372" s="294"/>
      <c r="N4372" s="294"/>
      <c r="O4372" s="294"/>
      <c r="P4372" s="294"/>
      <c r="Q4372" s="294"/>
      <c r="R4372" s="294"/>
      <c r="S4372" s="294"/>
    </row>
    <row r="4373" spans="2:24" ht="18.75" customHeight="1">
      <c r="B4373" s="292"/>
      <c r="C4373" s="293" t="s">
        <v>183</v>
      </c>
      <c r="D4373" s="495"/>
      <c r="E4373" s="495"/>
      <c r="F4373" s="495"/>
      <c r="G4373" s="495"/>
      <c r="H4373" s="495"/>
      <c r="I4373" s="495"/>
      <c r="J4373" s="294"/>
      <c r="K4373" s="294"/>
      <c r="L4373" s="295"/>
      <c r="M4373" s="294"/>
      <c r="N4373" s="294"/>
      <c r="O4373" s="294"/>
      <c r="P4373" s="296"/>
      <c r="Q4373" s="294"/>
      <c r="R4373" s="296"/>
      <c r="S4373" s="296"/>
    </row>
    <row r="4374" spans="2:24" ht="18.75" customHeight="1">
      <c r="B4374" s="292"/>
      <c r="C4374" s="297" t="s">
        <v>184</v>
      </c>
      <c r="D4374" s="488"/>
      <c r="E4374" s="488"/>
      <c r="F4374" s="488"/>
      <c r="G4374" s="488"/>
      <c r="H4374" s="488"/>
      <c r="I4374" s="488"/>
      <c r="J4374" s="294"/>
      <c r="K4374" s="291"/>
      <c r="L4374" s="291"/>
      <c r="M4374" s="291"/>
      <c r="N4374" s="291"/>
      <c r="O4374" s="291"/>
      <c r="P4374" s="291"/>
      <c r="Q4374" s="294"/>
      <c r="R4374" s="496" t="s">
        <v>185</v>
      </c>
      <c r="S4374" s="496"/>
    </row>
    <row r="4375" spans="2:24" ht="18.75" customHeight="1">
      <c r="B4375" s="292"/>
      <c r="C4375" s="297" t="s">
        <v>8</v>
      </c>
      <c r="D4375" s="488"/>
      <c r="E4375" s="488"/>
      <c r="F4375" s="488"/>
      <c r="G4375" s="488"/>
      <c r="H4375" s="488"/>
      <c r="I4375" s="488"/>
      <c r="J4375" s="294"/>
      <c r="K4375" s="291"/>
      <c r="L4375" s="291"/>
      <c r="M4375" s="291"/>
      <c r="N4375" s="291"/>
      <c r="O4375" s="291"/>
      <c r="P4375" s="291"/>
      <c r="Q4375" s="294"/>
      <c r="R4375" s="298" t="s">
        <v>189</v>
      </c>
      <c r="S4375" s="299"/>
    </row>
    <row r="4376" spans="2:24" ht="18.75" customHeight="1">
      <c r="B4376" s="292"/>
      <c r="C4376" s="300" t="s">
        <v>172</v>
      </c>
      <c r="D4376" s="488"/>
      <c r="E4376" s="488"/>
      <c r="F4376" s="488"/>
      <c r="G4376" s="488"/>
      <c r="H4376" s="488"/>
      <c r="I4376" s="488"/>
      <c r="J4376" s="294"/>
      <c r="K4376" s="291"/>
      <c r="L4376" s="291"/>
      <c r="M4376" s="291"/>
      <c r="N4376" s="291"/>
      <c r="O4376" s="291"/>
      <c r="P4376" s="291"/>
      <c r="Q4376" s="294"/>
      <c r="R4376" s="298" t="s">
        <v>191</v>
      </c>
      <c r="S4376" s="299"/>
    </row>
    <row r="4377" spans="2:24" ht="18.75" customHeight="1">
      <c r="B4377" s="292"/>
      <c r="C4377" s="300" t="s">
        <v>193</v>
      </c>
      <c r="D4377" s="493"/>
      <c r="E4377" s="493"/>
      <c r="F4377" s="493"/>
      <c r="G4377" s="493"/>
      <c r="H4377" s="493"/>
      <c r="I4377" s="493"/>
      <c r="J4377" s="294"/>
      <c r="K4377" s="294"/>
      <c r="L4377" s="295"/>
      <c r="M4377" s="294"/>
      <c r="N4377" s="294"/>
      <c r="O4377" s="294"/>
      <c r="P4377" s="296"/>
      <c r="Q4377" s="294"/>
      <c r="R4377" s="298" t="s">
        <v>221</v>
      </c>
      <c r="S4377" s="299"/>
    </row>
    <row r="4378" spans="2:24" ht="12" customHeight="1">
      <c r="B4378" s="292"/>
      <c r="C4378" s="294"/>
      <c r="D4378" s="294"/>
      <c r="E4378" s="294"/>
      <c r="F4378" s="294"/>
      <c r="G4378" s="294"/>
      <c r="H4378" s="294"/>
      <c r="I4378" s="294"/>
      <c r="J4378" s="294"/>
      <c r="K4378" s="294"/>
      <c r="L4378" s="294"/>
      <c r="M4378" s="294"/>
      <c r="N4378" s="294"/>
      <c r="O4378" s="294"/>
      <c r="P4378" s="294"/>
      <c r="Q4378" s="294"/>
      <c r="R4378" s="294"/>
      <c r="S4378" s="294"/>
    </row>
    <row r="4379" spans="2:24" s="308" customFormat="1" ht="18.75" customHeight="1">
      <c r="B4379" s="301"/>
      <c r="C4379" s="302" t="s">
        <v>187</v>
      </c>
      <c r="D4379" s="303"/>
      <c r="E4379" s="303"/>
      <c r="F4379" s="303"/>
      <c r="G4379" s="303"/>
      <c r="H4379" s="303"/>
      <c r="I4379" s="303"/>
      <c r="J4379" s="303"/>
      <c r="K4379" s="303"/>
      <c r="L4379" s="303"/>
      <c r="M4379" s="303"/>
      <c r="N4379" s="303"/>
      <c r="O4379" s="304"/>
      <c r="P4379" s="305" t="s">
        <v>188</v>
      </c>
      <c r="Q4379" s="306"/>
      <c r="R4379" s="494" t="s">
        <v>194</v>
      </c>
      <c r="S4379" s="494"/>
      <c r="T4379" s="307"/>
      <c r="V4379" s="288"/>
      <c r="W4379" s="288"/>
      <c r="X4379" s="288"/>
    </row>
    <row r="4380" spans="2:24" ht="6" customHeight="1">
      <c r="B4380" s="292"/>
      <c r="C4380" s="294"/>
      <c r="D4380" s="294"/>
      <c r="E4380" s="294"/>
      <c r="F4380" s="294"/>
      <c r="G4380" s="294"/>
      <c r="H4380" s="294"/>
      <c r="I4380" s="294"/>
      <c r="J4380" s="294"/>
      <c r="K4380" s="294"/>
      <c r="L4380" s="294"/>
      <c r="M4380" s="294"/>
      <c r="N4380" s="294"/>
      <c r="O4380" s="294"/>
      <c r="P4380" s="294"/>
      <c r="Q4380" s="294"/>
      <c r="R4380" s="294"/>
      <c r="S4380" s="294"/>
    </row>
    <row r="4381" spans="2:24" ht="18.75" customHeight="1">
      <c r="B4381" s="292"/>
      <c r="C4381" s="309" t="s">
        <v>222</v>
      </c>
      <c r="D4381" s="310"/>
      <c r="E4381" s="310"/>
      <c r="F4381" s="310"/>
      <c r="G4381" s="310"/>
      <c r="H4381" s="310"/>
      <c r="I4381" s="310"/>
      <c r="J4381" s="310"/>
      <c r="K4381" s="310"/>
      <c r="L4381" s="310"/>
      <c r="M4381" s="310"/>
      <c r="N4381" s="310"/>
      <c r="O4381" s="311"/>
      <c r="P4381" s="312">
        <f>SUM(D4381:O4381)</f>
        <v>0</v>
      </c>
      <c r="Q4381" s="294"/>
      <c r="R4381" s="488"/>
      <c r="S4381" s="488"/>
    </row>
    <row r="4382" spans="2:24" ht="18.75" customHeight="1">
      <c r="B4382" s="292"/>
      <c r="C4382" s="313" t="s">
        <v>196</v>
      </c>
      <c r="D4382" s="155"/>
      <c r="E4382" s="155"/>
      <c r="F4382" s="155"/>
      <c r="G4382" s="155"/>
      <c r="H4382" s="155"/>
      <c r="I4382" s="155"/>
      <c r="J4382" s="155"/>
      <c r="K4382" s="155"/>
      <c r="L4382" s="155"/>
      <c r="M4382" s="155"/>
      <c r="N4382" s="155"/>
      <c r="O4382" s="156"/>
      <c r="P4382" s="312">
        <f t="shared" ref="P4382:P4391" si="546">SUM(D4382:O4382)</f>
        <v>0</v>
      </c>
      <c r="Q4382" s="294"/>
      <c r="R4382" s="488"/>
      <c r="S4382" s="488"/>
    </row>
    <row r="4383" spans="2:24" ht="18.75" customHeight="1">
      <c r="B4383" s="292"/>
      <c r="C4383" s="314" t="s">
        <v>223</v>
      </c>
      <c r="D4383" s="310"/>
      <c r="E4383" s="310"/>
      <c r="F4383" s="310"/>
      <c r="G4383" s="310"/>
      <c r="H4383" s="310"/>
      <c r="I4383" s="310"/>
      <c r="J4383" s="310"/>
      <c r="K4383" s="310"/>
      <c r="L4383" s="310"/>
      <c r="M4383" s="310"/>
      <c r="N4383" s="310"/>
      <c r="O4383" s="311"/>
      <c r="P4383" s="312">
        <f t="shared" si="546"/>
        <v>0</v>
      </c>
      <c r="Q4383" s="294"/>
      <c r="R4383" s="488"/>
      <c r="S4383" s="488"/>
    </row>
    <row r="4384" spans="2:24" ht="18.75" customHeight="1">
      <c r="B4384" s="292"/>
      <c r="C4384" s="313" t="s">
        <v>206</v>
      </c>
      <c r="D4384" s="315"/>
      <c r="E4384" s="315"/>
      <c r="F4384" s="315"/>
      <c r="G4384" s="315"/>
      <c r="H4384" s="315"/>
      <c r="I4384" s="315"/>
      <c r="J4384" s="315"/>
      <c r="K4384" s="315"/>
      <c r="L4384" s="315"/>
      <c r="M4384" s="315"/>
      <c r="N4384" s="315"/>
      <c r="O4384" s="316"/>
      <c r="P4384" s="312">
        <f t="shared" si="546"/>
        <v>0</v>
      </c>
      <c r="Q4384" s="294"/>
      <c r="R4384" s="488"/>
      <c r="S4384" s="488"/>
    </row>
    <row r="4385" spans="2:20" ht="18.75" customHeight="1">
      <c r="B4385" s="292"/>
      <c r="C4385" s="313" t="s">
        <v>207</v>
      </c>
      <c r="D4385" s="315"/>
      <c r="E4385" s="315"/>
      <c r="F4385" s="315"/>
      <c r="G4385" s="315"/>
      <c r="H4385" s="315"/>
      <c r="I4385" s="315"/>
      <c r="J4385" s="315"/>
      <c r="K4385" s="315"/>
      <c r="L4385" s="315"/>
      <c r="M4385" s="315"/>
      <c r="N4385" s="315"/>
      <c r="O4385" s="316"/>
      <c r="P4385" s="312">
        <f t="shared" si="546"/>
        <v>0</v>
      </c>
      <c r="Q4385" s="294"/>
      <c r="R4385" s="488"/>
      <c r="S4385" s="488"/>
    </row>
    <row r="4386" spans="2:20" ht="18.75" customHeight="1">
      <c r="B4386" s="292"/>
      <c r="C4386" s="313" t="s">
        <v>209</v>
      </c>
      <c r="D4386" s="315"/>
      <c r="E4386" s="315"/>
      <c r="F4386" s="315"/>
      <c r="G4386" s="315"/>
      <c r="H4386" s="315"/>
      <c r="I4386" s="315"/>
      <c r="J4386" s="315"/>
      <c r="K4386" s="315"/>
      <c r="L4386" s="315"/>
      <c r="M4386" s="315"/>
      <c r="N4386" s="315"/>
      <c r="O4386" s="316"/>
      <c r="P4386" s="312">
        <f t="shared" si="546"/>
        <v>0</v>
      </c>
      <c r="Q4386" s="294"/>
      <c r="R4386" s="488"/>
      <c r="S4386" s="488"/>
    </row>
    <row r="4387" spans="2:20" ht="18.75" customHeight="1">
      <c r="B4387" s="292"/>
      <c r="C4387" s="313" t="s">
        <v>210</v>
      </c>
      <c r="D4387" s="315"/>
      <c r="E4387" s="315"/>
      <c r="F4387" s="315"/>
      <c r="G4387" s="315"/>
      <c r="H4387" s="315"/>
      <c r="I4387" s="315"/>
      <c r="J4387" s="315"/>
      <c r="K4387" s="315"/>
      <c r="L4387" s="315"/>
      <c r="M4387" s="315"/>
      <c r="N4387" s="315"/>
      <c r="O4387" s="316"/>
      <c r="P4387" s="312">
        <f t="shared" si="546"/>
        <v>0</v>
      </c>
      <c r="Q4387" s="294"/>
      <c r="R4387" s="488"/>
      <c r="S4387" s="488"/>
    </row>
    <row r="4388" spans="2:20" ht="18.75" customHeight="1">
      <c r="B4388" s="292"/>
      <c r="C4388" s="313" t="s">
        <v>211</v>
      </c>
      <c r="D4388" s="315"/>
      <c r="E4388" s="315"/>
      <c r="F4388" s="315"/>
      <c r="G4388" s="315"/>
      <c r="H4388" s="315"/>
      <c r="I4388" s="315"/>
      <c r="J4388" s="315"/>
      <c r="K4388" s="315"/>
      <c r="L4388" s="315"/>
      <c r="M4388" s="315"/>
      <c r="N4388" s="315"/>
      <c r="O4388" s="316"/>
      <c r="P4388" s="312">
        <f t="shared" si="546"/>
        <v>0</v>
      </c>
      <c r="Q4388" s="294"/>
      <c r="R4388" s="488"/>
      <c r="S4388" s="488"/>
    </row>
    <row r="4389" spans="2:20" ht="18.75" customHeight="1">
      <c r="B4389" s="292"/>
      <c r="C4389" s="313" t="s">
        <v>212</v>
      </c>
      <c r="D4389" s="315"/>
      <c r="E4389" s="315"/>
      <c r="F4389" s="315"/>
      <c r="G4389" s="315"/>
      <c r="H4389" s="315"/>
      <c r="I4389" s="315"/>
      <c r="J4389" s="315"/>
      <c r="K4389" s="315"/>
      <c r="L4389" s="315"/>
      <c r="M4389" s="315"/>
      <c r="N4389" s="315"/>
      <c r="O4389" s="316"/>
      <c r="P4389" s="312">
        <f t="shared" si="546"/>
        <v>0</v>
      </c>
      <c r="Q4389" s="294"/>
      <c r="R4389" s="488"/>
      <c r="S4389" s="488"/>
    </row>
    <row r="4390" spans="2:20" ht="18.75" customHeight="1">
      <c r="B4390" s="292"/>
      <c r="C4390" s="317" t="s">
        <v>224</v>
      </c>
      <c r="D4390" s="318"/>
      <c r="E4390" s="318"/>
      <c r="F4390" s="318"/>
      <c r="G4390" s="318"/>
      <c r="H4390" s="318"/>
      <c r="I4390" s="318"/>
      <c r="J4390" s="318"/>
      <c r="K4390" s="318"/>
      <c r="L4390" s="318"/>
      <c r="M4390" s="318"/>
      <c r="N4390" s="318"/>
      <c r="O4390" s="319"/>
      <c r="P4390" s="320">
        <f t="shared" si="546"/>
        <v>0</v>
      </c>
      <c r="Q4390" s="294"/>
      <c r="R4390" s="489"/>
      <c r="S4390" s="489"/>
    </row>
    <row r="4391" spans="2:20" ht="18.75" customHeight="1">
      <c r="B4391" s="292"/>
      <c r="C4391" s="321" t="s">
        <v>216</v>
      </c>
      <c r="D4391" s="322">
        <f>SUBTOTAL(9,D4381:D4390)</f>
        <v>0</v>
      </c>
      <c r="E4391" s="322">
        <f t="shared" ref="E4391:O4391" si="547">SUBTOTAL(9,E4381:E4390)</f>
        <v>0</v>
      </c>
      <c r="F4391" s="322">
        <f t="shared" si="547"/>
        <v>0</v>
      </c>
      <c r="G4391" s="322">
        <f t="shared" si="547"/>
        <v>0</v>
      </c>
      <c r="H4391" s="322">
        <f t="shared" si="547"/>
        <v>0</v>
      </c>
      <c r="I4391" s="322">
        <f t="shared" si="547"/>
        <v>0</v>
      </c>
      <c r="J4391" s="322">
        <f t="shared" si="547"/>
        <v>0</v>
      </c>
      <c r="K4391" s="322">
        <f t="shared" si="547"/>
        <v>0</v>
      </c>
      <c r="L4391" s="322">
        <f t="shared" si="547"/>
        <v>0</v>
      </c>
      <c r="M4391" s="322">
        <f t="shared" si="547"/>
        <v>0</v>
      </c>
      <c r="N4391" s="322">
        <f t="shared" si="547"/>
        <v>0</v>
      </c>
      <c r="O4391" s="323">
        <f t="shared" si="547"/>
        <v>0</v>
      </c>
      <c r="P4391" s="324">
        <f t="shared" si="546"/>
        <v>0</v>
      </c>
      <c r="Q4391" s="294"/>
      <c r="R4391" s="490"/>
      <c r="S4391" s="490"/>
    </row>
    <row r="4392" spans="2:20" ht="6" customHeight="1">
      <c r="B4392" s="292"/>
      <c r="C4392" s="294"/>
      <c r="D4392" s="294"/>
      <c r="E4392" s="294"/>
      <c r="F4392" s="294"/>
      <c r="G4392" s="294"/>
      <c r="H4392" s="294"/>
      <c r="I4392" s="294"/>
      <c r="J4392" s="294"/>
      <c r="K4392" s="294"/>
      <c r="L4392" s="294"/>
      <c r="M4392" s="294"/>
      <c r="N4392" s="294"/>
      <c r="O4392" s="294"/>
      <c r="P4392" s="294"/>
      <c r="Q4392" s="294"/>
      <c r="R4392" s="325"/>
      <c r="S4392" s="325"/>
    </row>
    <row r="4393" spans="2:20" ht="18.75" customHeight="1">
      <c r="B4393" s="326"/>
      <c r="C4393" s="313" t="s">
        <v>217</v>
      </c>
      <c r="D4393" s="327"/>
      <c r="E4393" s="327"/>
      <c r="F4393" s="327"/>
      <c r="G4393" s="327"/>
      <c r="H4393" s="327"/>
      <c r="I4393" s="327"/>
      <c r="J4393" s="327"/>
      <c r="K4393" s="327"/>
      <c r="L4393" s="327"/>
      <c r="M4393" s="327"/>
      <c r="N4393" s="327"/>
      <c r="O4393" s="328"/>
      <c r="P4393" s="329">
        <f t="shared" ref="P4393:P4394" si="548">SUM(D4393:O4393)</f>
        <v>0</v>
      </c>
      <c r="Q4393" s="294"/>
      <c r="R4393" s="488"/>
      <c r="S4393" s="488"/>
    </row>
    <row r="4394" spans="2:20" ht="18.75" customHeight="1">
      <c r="B4394" s="326"/>
      <c r="C4394" s="313" t="s">
        <v>218</v>
      </c>
      <c r="D4394" s="327"/>
      <c r="E4394" s="327"/>
      <c r="F4394" s="327"/>
      <c r="G4394" s="327"/>
      <c r="H4394" s="327"/>
      <c r="I4394" s="327"/>
      <c r="J4394" s="327"/>
      <c r="K4394" s="327"/>
      <c r="L4394" s="327"/>
      <c r="M4394" s="327"/>
      <c r="N4394" s="330"/>
      <c r="O4394" s="331"/>
      <c r="P4394" s="332">
        <f t="shared" si="548"/>
        <v>0</v>
      </c>
      <c r="Q4394" s="294"/>
      <c r="R4394" s="489"/>
      <c r="S4394" s="489"/>
    </row>
    <row r="4395" spans="2:20" s="308" customFormat="1" ht="18.75" customHeight="1">
      <c r="B4395" s="301"/>
      <c r="C4395" s="333"/>
      <c r="D4395" s="334"/>
      <c r="E4395" s="334"/>
      <c r="F4395" s="334"/>
      <c r="G4395" s="334"/>
      <c r="H4395" s="334"/>
      <c r="I4395" s="334"/>
      <c r="J4395" s="334"/>
      <c r="K4395" s="334"/>
      <c r="L4395" s="334"/>
      <c r="M4395" s="334"/>
      <c r="N4395" s="491" t="s">
        <v>219</v>
      </c>
      <c r="O4395" s="491"/>
      <c r="P4395" s="335">
        <f>ROUND(IF(P4393*P4394=0,0,P4391/P4393*P4394),2)</f>
        <v>0</v>
      </c>
      <c r="Q4395" s="306"/>
      <c r="R4395" s="492"/>
      <c r="S4395" s="492"/>
      <c r="T4395" s="307"/>
    </row>
    <row r="4396" spans="2:20" ht="30" customHeight="1">
      <c r="C4396" s="294"/>
      <c r="D4396" s="294"/>
      <c r="E4396" s="294"/>
      <c r="F4396" s="294"/>
      <c r="G4396" s="294"/>
      <c r="H4396" s="294"/>
      <c r="I4396" s="294"/>
      <c r="J4396" s="294"/>
      <c r="K4396" s="294"/>
      <c r="L4396" s="294"/>
      <c r="M4396" s="294"/>
      <c r="N4396" s="294"/>
      <c r="O4396" s="294"/>
      <c r="P4396" s="294"/>
      <c r="Q4396" s="294"/>
      <c r="R4396" s="294"/>
      <c r="S4396" s="294"/>
    </row>
    <row r="4397" spans="2:20" ht="18.75" customHeight="1">
      <c r="B4397" s="292"/>
      <c r="C4397" s="293" t="s">
        <v>183</v>
      </c>
      <c r="D4397" s="495"/>
      <c r="E4397" s="495"/>
      <c r="F4397" s="495"/>
      <c r="G4397" s="495"/>
      <c r="H4397" s="495"/>
      <c r="I4397" s="495"/>
      <c r="J4397" s="294"/>
      <c r="K4397" s="294"/>
      <c r="L4397" s="295"/>
      <c r="M4397" s="294"/>
      <c r="N4397" s="294"/>
      <c r="O4397" s="294"/>
      <c r="P4397" s="296"/>
      <c r="Q4397" s="294"/>
      <c r="R4397" s="296"/>
      <c r="S4397" s="296"/>
    </row>
    <row r="4398" spans="2:20" ht="18.75" customHeight="1">
      <c r="B4398" s="292"/>
      <c r="C4398" s="297" t="s">
        <v>184</v>
      </c>
      <c r="D4398" s="488"/>
      <c r="E4398" s="488"/>
      <c r="F4398" s="488"/>
      <c r="G4398" s="488"/>
      <c r="H4398" s="488"/>
      <c r="I4398" s="488"/>
      <c r="J4398" s="294"/>
      <c r="K4398" s="291"/>
      <c r="L4398" s="291"/>
      <c r="M4398" s="291"/>
      <c r="N4398" s="291"/>
      <c r="O4398" s="291"/>
      <c r="P4398" s="291"/>
      <c r="Q4398" s="294"/>
      <c r="R4398" s="496" t="s">
        <v>185</v>
      </c>
      <c r="S4398" s="496"/>
    </row>
    <row r="4399" spans="2:20" ht="18.75" customHeight="1">
      <c r="B4399" s="292"/>
      <c r="C4399" s="297" t="s">
        <v>8</v>
      </c>
      <c r="D4399" s="488"/>
      <c r="E4399" s="488"/>
      <c r="F4399" s="488"/>
      <c r="G4399" s="488"/>
      <c r="H4399" s="488"/>
      <c r="I4399" s="488"/>
      <c r="J4399" s="294"/>
      <c r="K4399" s="291"/>
      <c r="L4399" s="291"/>
      <c r="M4399" s="291"/>
      <c r="N4399" s="291"/>
      <c r="O4399" s="291"/>
      <c r="P4399" s="291"/>
      <c r="Q4399" s="294"/>
      <c r="R4399" s="298" t="s">
        <v>189</v>
      </c>
      <c r="S4399" s="299"/>
    </row>
    <row r="4400" spans="2:20" ht="18.75" customHeight="1">
      <c r="B4400" s="292"/>
      <c r="C4400" s="300" t="s">
        <v>172</v>
      </c>
      <c r="D4400" s="488"/>
      <c r="E4400" s="488"/>
      <c r="F4400" s="488"/>
      <c r="G4400" s="488"/>
      <c r="H4400" s="488"/>
      <c r="I4400" s="488"/>
      <c r="J4400" s="294"/>
      <c r="K4400" s="291"/>
      <c r="L4400" s="291"/>
      <c r="M4400" s="291"/>
      <c r="N4400" s="291"/>
      <c r="O4400" s="291"/>
      <c r="P4400" s="291"/>
      <c r="Q4400" s="294"/>
      <c r="R4400" s="298" t="s">
        <v>191</v>
      </c>
      <c r="S4400" s="299"/>
    </row>
    <row r="4401" spans="2:24" ht="18.75" customHeight="1">
      <c r="B4401" s="292"/>
      <c r="C4401" s="300" t="s">
        <v>193</v>
      </c>
      <c r="D4401" s="493"/>
      <c r="E4401" s="493"/>
      <c r="F4401" s="493"/>
      <c r="G4401" s="493"/>
      <c r="H4401" s="493"/>
      <c r="I4401" s="493"/>
      <c r="J4401" s="294"/>
      <c r="K4401" s="294"/>
      <c r="L4401" s="295"/>
      <c r="M4401" s="294"/>
      <c r="N4401" s="294"/>
      <c r="O4401" s="294"/>
      <c r="P4401" s="296"/>
      <c r="Q4401" s="294"/>
      <c r="R4401" s="298" t="s">
        <v>221</v>
      </c>
      <c r="S4401" s="299"/>
    </row>
    <row r="4402" spans="2:24" ht="12" customHeight="1">
      <c r="B4402" s="292"/>
      <c r="C4402" s="294"/>
      <c r="D4402" s="294"/>
      <c r="E4402" s="294"/>
      <c r="F4402" s="294"/>
      <c r="G4402" s="294"/>
      <c r="H4402" s="294"/>
      <c r="I4402" s="294"/>
      <c r="J4402" s="294"/>
      <c r="K4402" s="294"/>
      <c r="L4402" s="294"/>
      <c r="M4402" s="294"/>
      <c r="N4402" s="294"/>
      <c r="O4402" s="294"/>
      <c r="P4402" s="294"/>
      <c r="Q4402" s="294"/>
      <c r="R4402" s="294"/>
      <c r="S4402" s="294"/>
    </row>
    <row r="4403" spans="2:24" s="308" customFormat="1" ht="18.75" customHeight="1">
      <c r="B4403" s="301"/>
      <c r="C4403" s="302" t="s">
        <v>187</v>
      </c>
      <c r="D4403" s="303"/>
      <c r="E4403" s="303"/>
      <c r="F4403" s="303"/>
      <c r="G4403" s="303"/>
      <c r="H4403" s="303"/>
      <c r="I4403" s="303"/>
      <c r="J4403" s="303"/>
      <c r="K4403" s="303"/>
      <c r="L4403" s="303"/>
      <c r="M4403" s="303"/>
      <c r="N4403" s="303"/>
      <c r="O4403" s="304"/>
      <c r="P4403" s="305" t="s">
        <v>188</v>
      </c>
      <c r="Q4403" s="306"/>
      <c r="R4403" s="494" t="s">
        <v>194</v>
      </c>
      <c r="S4403" s="494"/>
      <c r="T4403" s="307"/>
      <c r="V4403" s="288"/>
      <c r="W4403" s="288"/>
      <c r="X4403" s="288"/>
    </row>
    <row r="4404" spans="2:24" ht="6" customHeight="1">
      <c r="B4404" s="292"/>
      <c r="C4404" s="294"/>
      <c r="D4404" s="294"/>
      <c r="E4404" s="294"/>
      <c r="F4404" s="294"/>
      <c r="G4404" s="294"/>
      <c r="H4404" s="294"/>
      <c r="I4404" s="294"/>
      <c r="J4404" s="294"/>
      <c r="K4404" s="294"/>
      <c r="L4404" s="294"/>
      <c r="M4404" s="294"/>
      <c r="N4404" s="294"/>
      <c r="O4404" s="294"/>
      <c r="P4404" s="294"/>
      <c r="Q4404" s="294"/>
      <c r="R4404" s="294"/>
      <c r="S4404" s="294"/>
    </row>
    <row r="4405" spans="2:24" ht="18.75" customHeight="1">
      <c r="B4405" s="292"/>
      <c r="C4405" s="309" t="s">
        <v>222</v>
      </c>
      <c r="D4405" s="310"/>
      <c r="E4405" s="310"/>
      <c r="F4405" s="310"/>
      <c r="G4405" s="310"/>
      <c r="H4405" s="310"/>
      <c r="I4405" s="310"/>
      <c r="J4405" s="310"/>
      <c r="K4405" s="310"/>
      <c r="L4405" s="310"/>
      <c r="M4405" s="310"/>
      <c r="N4405" s="310"/>
      <c r="O4405" s="311"/>
      <c r="P4405" s="312">
        <f>SUM(D4405:O4405)</f>
        <v>0</v>
      </c>
      <c r="Q4405" s="294"/>
      <c r="R4405" s="488"/>
      <c r="S4405" s="488"/>
    </row>
    <row r="4406" spans="2:24" ht="18.75" customHeight="1">
      <c r="B4406" s="292"/>
      <c r="C4406" s="313" t="s">
        <v>196</v>
      </c>
      <c r="D4406" s="155"/>
      <c r="E4406" s="155"/>
      <c r="F4406" s="155"/>
      <c r="G4406" s="155"/>
      <c r="H4406" s="155"/>
      <c r="I4406" s="155"/>
      <c r="J4406" s="155"/>
      <c r="K4406" s="155"/>
      <c r="L4406" s="155"/>
      <c r="M4406" s="155"/>
      <c r="N4406" s="155"/>
      <c r="O4406" s="156"/>
      <c r="P4406" s="312">
        <f t="shared" ref="P4406:P4415" si="549">SUM(D4406:O4406)</f>
        <v>0</v>
      </c>
      <c r="Q4406" s="294"/>
      <c r="R4406" s="488"/>
      <c r="S4406" s="488"/>
    </row>
    <row r="4407" spans="2:24" ht="18.75" customHeight="1">
      <c r="B4407" s="292"/>
      <c r="C4407" s="314" t="s">
        <v>223</v>
      </c>
      <c r="D4407" s="310"/>
      <c r="E4407" s="310"/>
      <c r="F4407" s="310"/>
      <c r="G4407" s="310"/>
      <c r="H4407" s="310"/>
      <c r="I4407" s="310"/>
      <c r="J4407" s="310"/>
      <c r="K4407" s="310"/>
      <c r="L4407" s="310"/>
      <c r="M4407" s="310"/>
      <c r="N4407" s="310"/>
      <c r="O4407" s="311"/>
      <c r="P4407" s="312">
        <f t="shared" si="549"/>
        <v>0</v>
      </c>
      <c r="Q4407" s="294"/>
      <c r="R4407" s="488"/>
      <c r="S4407" s="488"/>
    </row>
    <row r="4408" spans="2:24" ht="18.75" customHeight="1">
      <c r="B4408" s="292"/>
      <c r="C4408" s="313" t="s">
        <v>206</v>
      </c>
      <c r="D4408" s="315"/>
      <c r="E4408" s="315"/>
      <c r="F4408" s="315"/>
      <c r="G4408" s="315"/>
      <c r="H4408" s="315"/>
      <c r="I4408" s="315"/>
      <c r="J4408" s="315"/>
      <c r="K4408" s="315"/>
      <c r="L4408" s="315"/>
      <c r="M4408" s="315"/>
      <c r="N4408" s="315"/>
      <c r="O4408" s="316"/>
      <c r="P4408" s="312">
        <f t="shared" si="549"/>
        <v>0</v>
      </c>
      <c r="Q4408" s="294"/>
      <c r="R4408" s="488"/>
      <c r="S4408" s="488"/>
    </row>
    <row r="4409" spans="2:24" ht="18.75" customHeight="1">
      <c r="B4409" s="292"/>
      <c r="C4409" s="313" t="s">
        <v>207</v>
      </c>
      <c r="D4409" s="315"/>
      <c r="E4409" s="315"/>
      <c r="F4409" s="315"/>
      <c r="G4409" s="315"/>
      <c r="H4409" s="315"/>
      <c r="I4409" s="315"/>
      <c r="J4409" s="315"/>
      <c r="K4409" s="315"/>
      <c r="L4409" s="315"/>
      <c r="M4409" s="315"/>
      <c r="N4409" s="315"/>
      <c r="O4409" s="316"/>
      <c r="P4409" s="312">
        <f t="shared" si="549"/>
        <v>0</v>
      </c>
      <c r="Q4409" s="294"/>
      <c r="R4409" s="488"/>
      <c r="S4409" s="488"/>
    </row>
    <row r="4410" spans="2:24" ht="18.75" customHeight="1">
      <c r="B4410" s="292"/>
      <c r="C4410" s="313" t="s">
        <v>209</v>
      </c>
      <c r="D4410" s="315"/>
      <c r="E4410" s="315"/>
      <c r="F4410" s="315"/>
      <c r="G4410" s="315"/>
      <c r="H4410" s="315"/>
      <c r="I4410" s="315"/>
      <c r="J4410" s="315"/>
      <c r="K4410" s="315"/>
      <c r="L4410" s="315"/>
      <c r="M4410" s="315"/>
      <c r="N4410" s="315"/>
      <c r="O4410" s="316"/>
      <c r="P4410" s="312">
        <f t="shared" si="549"/>
        <v>0</v>
      </c>
      <c r="Q4410" s="294"/>
      <c r="R4410" s="488"/>
      <c r="S4410" s="488"/>
    </row>
    <row r="4411" spans="2:24" ht="18.75" customHeight="1">
      <c r="B4411" s="292"/>
      <c r="C4411" s="313" t="s">
        <v>210</v>
      </c>
      <c r="D4411" s="315"/>
      <c r="E4411" s="315"/>
      <c r="F4411" s="315"/>
      <c r="G4411" s="315"/>
      <c r="H4411" s="315"/>
      <c r="I4411" s="315"/>
      <c r="J4411" s="315"/>
      <c r="K4411" s="315"/>
      <c r="L4411" s="315"/>
      <c r="M4411" s="315"/>
      <c r="N4411" s="315"/>
      <c r="O4411" s="316"/>
      <c r="P4411" s="312">
        <f t="shared" si="549"/>
        <v>0</v>
      </c>
      <c r="Q4411" s="294"/>
      <c r="R4411" s="488"/>
      <c r="S4411" s="488"/>
    </row>
    <row r="4412" spans="2:24" ht="18.75" customHeight="1">
      <c r="B4412" s="292"/>
      <c r="C4412" s="313" t="s">
        <v>211</v>
      </c>
      <c r="D4412" s="315"/>
      <c r="E4412" s="315"/>
      <c r="F4412" s="315"/>
      <c r="G4412" s="315"/>
      <c r="H4412" s="315"/>
      <c r="I4412" s="315"/>
      <c r="J4412" s="315"/>
      <c r="K4412" s="315"/>
      <c r="L4412" s="315"/>
      <c r="M4412" s="315"/>
      <c r="N4412" s="315"/>
      <c r="O4412" s="316"/>
      <c r="P4412" s="312">
        <f t="shared" si="549"/>
        <v>0</v>
      </c>
      <c r="Q4412" s="294"/>
      <c r="R4412" s="488"/>
      <c r="S4412" s="488"/>
    </row>
    <row r="4413" spans="2:24" ht="18.75" customHeight="1">
      <c r="B4413" s="292"/>
      <c r="C4413" s="313" t="s">
        <v>212</v>
      </c>
      <c r="D4413" s="315"/>
      <c r="E4413" s="315"/>
      <c r="F4413" s="315"/>
      <c r="G4413" s="315"/>
      <c r="H4413" s="315"/>
      <c r="I4413" s="315"/>
      <c r="J4413" s="315"/>
      <c r="K4413" s="315"/>
      <c r="L4413" s="315"/>
      <c r="M4413" s="315"/>
      <c r="N4413" s="315"/>
      <c r="O4413" s="316"/>
      <c r="P4413" s="312">
        <f t="shared" si="549"/>
        <v>0</v>
      </c>
      <c r="Q4413" s="294"/>
      <c r="R4413" s="488"/>
      <c r="S4413" s="488"/>
    </row>
    <row r="4414" spans="2:24" ht="18.75" customHeight="1">
      <c r="B4414" s="292"/>
      <c r="C4414" s="317" t="s">
        <v>224</v>
      </c>
      <c r="D4414" s="318"/>
      <c r="E4414" s="318"/>
      <c r="F4414" s="318"/>
      <c r="G4414" s="318"/>
      <c r="H4414" s="318"/>
      <c r="I4414" s="318"/>
      <c r="J4414" s="318"/>
      <c r="K4414" s="318"/>
      <c r="L4414" s="318"/>
      <c r="M4414" s="318"/>
      <c r="N4414" s="318"/>
      <c r="O4414" s="319"/>
      <c r="P4414" s="320">
        <f t="shared" si="549"/>
        <v>0</v>
      </c>
      <c r="Q4414" s="294"/>
      <c r="R4414" s="489"/>
      <c r="S4414" s="489"/>
    </row>
    <row r="4415" spans="2:24" ht="18.75" customHeight="1">
      <c r="B4415" s="292"/>
      <c r="C4415" s="321" t="s">
        <v>216</v>
      </c>
      <c r="D4415" s="322">
        <f>SUBTOTAL(9,D4405:D4414)</f>
        <v>0</v>
      </c>
      <c r="E4415" s="322">
        <f t="shared" ref="E4415:O4415" si="550">SUBTOTAL(9,E4405:E4414)</f>
        <v>0</v>
      </c>
      <c r="F4415" s="322">
        <f t="shared" si="550"/>
        <v>0</v>
      </c>
      <c r="G4415" s="322">
        <f t="shared" si="550"/>
        <v>0</v>
      </c>
      <c r="H4415" s="322">
        <f t="shared" si="550"/>
        <v>0</v>
      </c>
      <c r="I4415" s="322">
        <f t="shared" si="550"/>
        <v>0</v>
      </c>
      <c r="J4415" s="322">
        <f t="shared" si="550"/>
        <v>0</v>
      </c>
      <c r="K4415" s="322">
        <f t="shared" si="550"/>
        <v>0</v>
      </c>
      <c r="L4415" s="322">
        <f t="shared" si="550"/>
        <v>0</v>
      </c>
      <c r="M4415" s="322">
        <f t="shared" si="550"/>
        <v>0</v>
      </c>
      <c r="N4415" s="322">
        <f t="shared" si="550"/>
        <v>0</v>
      </c>
      <c r="O4415" s="323">
        <f t="shared" si="550"/>
        <v>0</v>
      </c>
      <c r="P4415" s="324">
        <f t="shared" si="549"/>
        <v>0</v>
      </c>
      <c r="Q4415" s="294"/>
      <c r="R4415" s="490"/>
      <c r="S4415" s="490"/>
    </row>
    <row r="4416" spans="2:24" ht="6" customHeight="1">
      <c r="B4416" s="292"/>
      <c r="C4416" s="294"/>
      <c r="D4416" s="294"/>
      <c r="E4416" s="294"/>
      <c r="F4416" s="294"/>
      <c r="G4416" s="294"/>
      <c r="H4416" s="294"/>
      <c r="I4416" s="294"/>
      <c r="J4416" s="294"/>
      <c r="K4416" s="294"/>
      <c r="L4416" s="294"/>
      <c r="M4416" s="294"/>
      <c r="N4416" s="294"/>
      <c r="O4416" s="294"/>
      <c r="P4416" s="294"/>
      <c r="Q4416" s="294"/>
      <c r="R4416" s="325"/>
      <c r="S4416" s="325"/>
    </row>
    <row r="4417" spans="2:24" ht="18.75" customHeight="1">
      <c r="B4417" s="326"/>
      <c r="C4417" s="313" t="s">
        <v>217</v>
      </c>
      <c r="D4417" s="327"/>
      <c r="E4417" s="327"/>
      <c r="F4417" s="327"/>
      <c r="G4417" s="327"/>
      <c r="H4417" s="327"/>
      <c r="I4417" s="327"/>
      <c r="J4417" s="327"/>
      <c r="K4417" s="327"/>
      <c r="L4417" s="327"/>
      <c r="M4417" s="327"/>
      <c r="N4417" s="327"/>
      <c r="O4417" s="328"/>
      <c r="P4417" s="329">
        <f t="shared" ref="P4417:P4418" si="551">SUM(D4417:O4417)</f>
        <v>0</v>
      </c>
      <c r="Q4417" s="294"/>
      <c r="R4417" s="488"/>
      <c r="S4417" s="488"/>
    </row>
    <row r="4418" spans="2:24" ht="18.75" customHeight="1">
      <c r="B4418" s="326"/>
      <c r="C4418" s="313" t="s">
        <v>218</v>
      </c>
      <c r="D4418" s="327"/>
      <c r="E4418" s="327"/>
      <c r="F4418" s="327"/>
      <c r="G4418" s="327"/>
      <c r="H4418" s="327"/>
      <c r="I4418" s="327"/>
      <c r="J4418" s="327"/>
      <c r="K4418" s="327"/>
      <c r="L4418" s="327"/>
      <c r="M4418" s="327"/>
      <c r="N4418" s="330"/>
      <c r="O4418" s="331"/>
      <c r="P4418" s="332">
        <f t="shared" si="551"/>
        <v>0</v>
      </c>
      <c r="Q4418" s="294"/>
      <c r="R4418" s="489"/>
      <c r="S4418" s="489"/>
    </row>
    <row r="4419" spans="2:24" s="308" customFormat="1" ht="18.75" customHeight="1">
      <c r="B4419" s="301"/>
      <c r="C4419" s="333"/>
      <c r="D4419" s="334"/>
      <c r="E4419" s="334"/>
      <c r="F4419" s="334"/>
      <c r="G4419" s="334"/>
      <c r="H4419" s="334"/>
      <c r="I4419" s="334"/>
      <c r="J4419" s="334"/>
      <c r="K4419" s="334"/>
      <c r="L4419" s="334"/>
      <c r="M4419" s="334"/>
      <c r="N4419" s="491" t="s">
        <v>219</v>
      </c>
      <c r="O4419" s="491"/>
      <c r="P4419" s="335">
        <f>ROUND(IF(P4417*P4418=0,0,P4415/P4417*P4418),2)</f>
        <v>0</v>
      </c>
      <c r="Q4419" s="306"/>
      <c r="R4419" s="492"/>
      <c r="S4419" s="492"/>
      <c r="T4419" s="307"/>
    </row>
    <row r="4420" spans="2:24" ht="30" customHeight="1">
      <c r="C4420" s="294"/>
      <c r="D4420" s="294"/>
      <c r="E4420" s="294"/>
      <c r="F4420" s="294"/>
      <c r="G4420" s="294"/>
      <c r="H4420" s="294"/>
      <c r="I4420" s="294"/>
      <c r="J4420" s="294"/>
      <c r="K4420" s="294"/>
      <c r="L4420" s="294"/>
      <c r="M4420" s="294"/>
      <c r="N4420" s="294"/>
      <c r="O4420" s="294"/>
      <c r="P4420" s="294"/>
      <c r="Q4420" s="294"/>
      <c r="R4420" s="294"/>
      <c r="S4420" s="294"/>
    </row>
    <row r="4421" spans="2:24" ht="18.75" customHeight="1">
      <c r="B4421" s="292"/>
      <c r="C4421" s="293" t="s">
        <v>183</v>
      </c>
      <c r="D4421" s="495"/>
      <c r="E4421" s="495"/>
      <c r="F4421" s="495"/>
      <c r="G4421" s="495"/>
      <c r="H4421" s="495"/>
      <c r="I4421" s="495"/>
      <c r="J4421" s="294"/>
      <c r="K4421" s="294"/>
      <c r="L4421" s="295"/>
      <c r="M4421" s="294"/>
      <c r="N4421" s="294"/>
      <c r="O4421" s="294"/>
      <c r="P4421" s="296"/>
      <c r="Q4421" s="294"/>
      <c r="R4421" s="296"/>
      <c r="S4421" s="296"/>
    </row>
    <row r="4422" spans="2:24" ht="18.75" customHeight="1">
      <c r="B4422" s="292"/>
      <c r="C4422" s="297" t="s">
        <v>184</v>
      </c>
      <c r="D4422" s="488"/>
      <c r="E4422" s="488"/>
      <c r="F4422" s="488"/>
      <c r="G4422" s="488"/>
      <c r="H4422" s="488"/>
      <c r="I4422" s="488"/>
      <c r="J4422" s="294"/>
      <c r="K4422" s="291"/>
      <c r="L4422" s="291"/>
      <c r="M4422" s="291"/>
      <c r="N4422" s="291"/>
      <c r="O4422" s="291"/>
      <c r="P4422" s="291"/>
      <c r="Q4422" s="294"/>
      <c r="R4422" s="496" t="s">
        <v>185</v>
      </c>
      <c r="S4422" s="496"/>
    </row>
    <row r="4423" spans="2:24" ht="18.75" customHeight="1">
      <c r="B4423" s="292"/>
      <c r="C4423" s="297" t="s">
        <v>8</v>
      </c>
      <c r="D4423" s="488"/>
      <c r="E4423" s="488"/>
      <c r="F4423" s="488"/>
      <c r="G4423" s="488"/>
      <c r="H4423" s="488"/>
      <c r="I4423" s="488"/>
      <c r="J4423" s="294"/>
      <c r="K4423" s="291"/>
      <c r="L4423" s="291"/>
      <c r="M4423" s="291"/>
      <c r="N4423" s="291"/>
      <c r="O4423" s="291"/>
      <c r="P4423" s="291"/>
      <c r="Q4423" s="294"/>
      <c r="R4423" s="298" t="s">
        <v>189</v>
      </c>
      <c r="S4423" s="299"/>
    </row>
    <row r="4424" spans="2:24" ht="18.75" customHeight="1">
      <c r="B4424" s="292"/>
      <c r="C4424" s="300" t="s">
        <v>172</v>
      </c>
      <c r="D4424" s="488"/>
      <c r="E4424" s="488"/>
      <c r="F4424" s="488"/>
      <c r="G4424" s="488"/>
      <c r="H4424" s="488"/>
      <c r="I4424" s="488"/>
      <c r="J4424" s="294"/>
      <c r="K4424" s="291"/>
      <c r="L4424" s="291"/>
      <c r="M4424" s="291"/>
      <c r="N4424" s="291"/>
      <c r="O4424" s="291"/>
      <c r="P4424" s="291"/>
      <c r="Q4424" s="294"/>
      <c r="R4424" s="298" t="s">
        <v>191</v>
      </c>
      <c r="S4424" s="299"/>
    </row>
    <row r="4425" spans="2:24" ht="18.75" customHeight="1">
      <c r="B4425" s="292"/>
      <c r="C4425" s="300" t="s">
        <v>193</v>
      </c>
      <c r="D4425" s="493"/>
      <c r="E4425" s="493"/>
      <c r="F4425" s="493"/>
      <c r="G4425" s="493"/>
      <c r="H4425" s="493"/>
      <c r="I4425" s="493"/>
      <c r="J4425" s="294"/>
      <c r="K4425" s="294"/>
      <c r="L4425" s="295"/>
      <c r="M4425" s="294"/>
      <c r="N4425" s="294"/>
      <c r="O4425" s="294"/>
      <c r="P4425" s="296"/>
      <c r="Q4425" s="294"/>
      <c r="R4425" s="298" t="s">
        <v>221</v>
      </c>
      <c r="S4425" s="299"/>
    </row>
    <row r="4426" spans="2:24" ht="12" customHeight="1">
      <c r="B4426" s="292"/>
      <c r="C4426" s="294"/>
      <c r="D4426" s="294"/>
      <c r="E4426" s="294"/>
      <c r="F4426" s="294"/>
      <c r="G4426" s="294"/>
      <c r="H4426" s="294"/>
      <c r="I4426" s="294"/>
      <c r="J4426" s="294"/>
      <c r="K4426" s="294"/>
      <c r="L4426" s="294"/>
      <c r="M4426" s="294"/>
      <c r="N4426" s="294"/>
      <c r="O4426" s="294"/>
      <c r="P4426" s="294"/>
      <c r="Q4426" s="294"/>
      <c r="R4426" s="294"/>
      <c r="S4426" s="294"/>
    </row>
    <row r="4427" spans="2:24" s="308" customFormat="1" ht="18.75" customHeight="1">
      <c r="B4427" s="301"/>
      <c r="C4427" s="302" t="s">
        <v>187</v>
      </c>
      <c r="D4427" s="303"/>
      <c r="E4427" s="303"/>
      <c r="F4427" s="303"/>
      <c r="G4427" s="303"/>
      <c r="H4427" s="303"/>
      <c r="I4427" s="303"/>
      <c r="J4427" s="303"/>
      <c r="K4427" s="303"/>
      <c r="L4427" s="303"/>
      <c r="M4427" s="303"/>
      <c r="N4427" s="303"/>
      <c r="O4427" s="304"/>
      <c r="P4427" s="305" t="s">
        <v>188</v>
      </c>
      <c r="Q4427" s="306"/>
      <c r="R4427" s="494" t="s">
        <v>194</v>
      </c>
      <c r="S4427" s="494"/>
      <c r="T4427" s="307"/>
      <c r="V4427" s="288"/>
      <c r="W4427" s="288"/>
      <c r="X4427" s="288"/>
    </row>
    <row r="4428" spans="2:24" ht="6" customHeight="1">
      <c r="B4428" s="292"/>
      <c r="C4428" s="294"/>
      <c r="D4428" s="294"/>
      <c r="E4428" s="294"/>
      <c r="F4428" s="294"/>
      <c r="G4428" s="294"/>
      <c r="H4428" s="294"/>
      <c r="I4428" s="294"/>
      <c r="J4428" s="294"/>
      <c r="K4428" s="294"/>
      <c r="L4428" s="294"/>
      <c r="M4428" s="294"/>
      <c r="N4428" s="294"/>
      <c r="O4428" s="294"/>
      <c r="P4428" s="294"/>
      <c r="Q4428" s="294"/>
      <c r="R4428" s="294"/>
      <c r="S4428" s="294"/>
    </row>
    <row r="4429" spans="2:24" ht="18.75" customHeight="1">
      <c r="B4429" s="292"/>
      <c r="C4429" s="309" t="s">
        <v>222</v>
      </c>
      <c r="D4429" s="310"/>
      <c r="E4429" s="310"/>
      <c r="F4429" s="310"/>
      <c r="G4429" s="310"/>
      <c r="H4429" s="310"/>
      <c r="I4429" s="310"/>
      <c r="J4429" s="310"/>
      <c r="K4429" s="310"/>
      <c r="L4429" s="310"/>
      <c r="M4429" s="310"/>
      <c r="N4429" s="310"/>
      <c r="O4429" s="311"/>
      <c r="P4429" s="312">
        <f>SUM(D4429:O4429)</f>
        <v>0</v>
      </c>
      <c r="Q4429" s="294"/>
      <c r="R4429" s="488"/>
      <c r="S4429" s="488"/>
    </row>
    <row r="4430" spans="2:24" ht="18.75" customHeight="1">
      <c r="B4430" s="292"/>
      <c r="C4430" s="313" t="s">
        <v>196</v>
      </c>
      <c r="D4430" s="155"/>
      <c r="E4430" s="155"/>
      <c r="F4430" s="155"/>
      <c r="G4430" s="155"/>
      <c r="H4430" s="155"/>
      <c r="I4430" s="155"/>
      <c r="J4430" s="155"/>
      <c r="K4430" s="155"/>
      <c r="L4430" s="155"/>
      <c r="M4430" s="155"/>
      <c r="N4430" s="155"/>
      <c r="O4430" s="156"/>
      <c r="P4430" s="312">
        <f t="shared" ref="P4430:P4439" si="552">SUM(D4430:O4430)</f>
        <v>0</v>
      </c>
      <c r="Q4430" s="294"/>
      <c r="R4430" s="488"/>
      <c r="S4430" s="488"/>
    </row>
    <row r="4431" spans="2:24" ht="18.75" customHeight="1">
      <c r="B4431" s="292"/>
      <c r="C4431" s="314" t="s">
        <v>223</v>
      </c>
      <c r="D4431" s="310"/>
      <c r="E4431" s="310"/>
      <c r="F4431" s="310"/>
      <c r="G4431" s="310"/>
      <c r="H4431" s="310"/>
      <c r="I4431" s="310"/>
      <c r="J4431" s="310"/>
      <c r="K4431" s="310"/>
      <c r="L4431" s="310"/>
      <c r="M4431" s="310"/>
      <c r="N4431" s="310"/>
      <c r="O4431" s="311"/>
      <c r="P4431" s="312">
        <f t="shared" si="552"/>
        <v>0</v>
      </c>
      <c r="Q4431" s="294"/>
      <c r="R4431" s="488"/>
      <c r="S4431" s="488"/>
    </row>
    <row r="4432" spans="2:24" ht="18.75" customHeight="1">
      <c r="B4432" s="292"/>
      <c r="C4432" s="313" t="s">
        <v>206</v>
      </c>
      <c r="D4432" s="315"/>
      <c r="E4432" s="315"/>
      <c r="F4432" s="315"/>
      <c r="G4432" s="315"/>
      <c r="H4432" s="315"/>
      <c r="I4432" s="315"/>
      <c r="J4432" s="315"/>
      <c r="K4432" s="315"/>
      <c r="L4432" s="315"/>
      <c r="M4432" s="315"/>
      <c r="N4432" s="315"/>
      <c r="O4432" s="316"/>
      <c r="P4432" s="312">
        <f t="shared" si="552"/>
        <v>0</v>
      </c>
      <c r="Q4432" s="294"/>
      <c r="R4432" s="488"/>
      <c r="S4432" s="488"/>
    </row>
    <row r="4433" spans="2:20" ht="18.75" customHeight="1">
      <c r="B4433" s="292"/>
      <c r="C4433" s="313" t="s">
        <v>207</v>
      </c>
      <c r="D4433" s="315"/>
      <c r="E4433" s="315"/>
      <c r="F4433" s="315"/>
      <c r="G4433" s="315"/>
      <c r="H4433" s="315"/>
      <c r="I4433" s="315"/>
      <c r="J4433" s="315"/>
      <c r="K4433" s="315"/>
      <c r="L4433" s="315"/>
      <c r="M4433" s="315"/>
      <c r="N4433" s="315"/>
      <c r="O4433" s="316"/>
      <c r="P4433" s="312">
        <f t="shared" si="552"/>
        <v>0</v>
      </c>
      <c r="Q4433" s="294"/>
      <c r="R4433" s="488"/>
      <c r="S4433" s="488"/>
    </row>
    <row r="4434" spans="2:20" ht="18.75" customHeight="1">
      <c r="B4434" s="292"/>
      <c r="C4434" s="313" t="s">
        <v>209</v>
      </c>
      <c r="D4434" s="315"/>
      <c r="E4434" s="315"/>
      <c r="F4434" s="315"/>
      <c r="G4434" s="315"/>
      <c r="H4434" s="315"/>
      <c r="I4434" s="315"/>
      <c r="J4434" s="315"/>
      <c r="K4434" s="315"/>
      <c r="L4434" s="315"/>
      <c r="M4434" s="315"/>
      <c r="N4434" s="315"/>
      <c r="O4434" s="316"/>
      <c r="P4434" s="312">
        <f t="shared" si="552"/>
        <v>0</v>
      </c>
      <c r="Q4434" s="294"/>
      <c r="R4434" s="488"/>
      <c r="S4434" s="488"/>
    </row>
    <row r="4435" spans="2:20" ht="18.75" customHeight="1">
      <c r="B4435" s="292"/>
      <c r="C4435" s="313" t="s">
        <v>210</v>
      </c>
      <c r="D4435" s="315"/>
      <c r="E4435" s="315"/>
      <c r="F4435" s="315"/>
      <c r="G4435" s="315"/>
      <c r="H4435" s="315"/>
      <c r="I4435" s="315"/>
      <c r="J4435" s="315"/>
      <c r="K4435" s="315"/>
      <c r="L4435" s="315"/>
      <c r="M4435" s="315"/>
      <c r="N4435" s="315"/>
      <c r="O4435" s="316"/>
      <c r="P4435" s="312">
        <f t="shared" si="552"/>
        <v>0</v>
      </c>
      <c r="Q4435" s="294"/>
      <c r="R4435" s="488"/>
      <c r="S4435" s="488"/>
    </row>
    <row r="4436" spans="2:20" ht="18.75" customHeight="1">
      <c r="B4436" s="292"/>
      <c r="C4436" s="313" t="s">
        <v>211</v>
      </c>
      <c r="D4436" s="315"/>
      <c r="E4436" s="315"/>
      <c r="F4436" s="315"/>
      <c r="G4436" s="315"/>
      <c r="H4436" s="315"/>
      <c r="I4436" s="315"/>
      <c r="J4436" s="315"/>
      <c r="K4436" s="315"/>
      <c r="L4436" s="315"/>
      <c r="M4436" s="315"/>
      <c r="N4436" s="315"/>
      <c r="O4436" s="316"/>
      <c r="P4436" s="312">
        <f t="shared" si="552"/>
        <v>0</v>
      </c>
      <c r="Q4436" s="294"/>
      <c r="R4436" s="488"/>
      <c r="S4436" s="488"/>
    </row>
    <row r="4437" spans="2:20" ht="18.75" customHeight="1">
      <c r="B4437" s="292"/>
      <c r="C4437" s="313" t="s">
        <v>212</v>
      </c>
      <c r="D4437" s="315"/>
      <c r="E4437" s="315"/>
      <c r="F4437" s="315"/>
      <c r="G4437" s="315"/>
      <c r="H4437" s="315"/>
      <c r="I4437" s="315"/>
      <c r="J4437" s="315"/>
      <c r="K4437" s="315"/>
      <c r="L4437" s="315"/>
      <c r="M4437" s="315"/>
      <c r="N4437" s="315"/>
      <c r="O4437" s="316"/>
      <c r="P4437" s="312">
        <f t="shared" si="552"/>
        <v>0</v>
      </c>
      <c r="Q4437" s="294"/>
      <c r="R4437" s="488"/>
      <c r="S4437" s="488"/>
    </row>
    <row r="4438" spans="2:20" ht="18.75" customHeight="1">
      <c r="B4438" s="292"/>
      <c r="C4438" s="317" t="s">
        <v>224</v>
      </c>
      <c r="D4438" s="318"/>
      <c r="E4438" s="318"/>
      <c r="F4438" s="318"/>
      <c r="G4438" s="318"/>
      <c r="H4438" s="318"/>
      <c r="I4438" s="318"/>
      <c r="J4438" s="318"/>
      <c r="K4438" s="318"/>
      <c r="L4438" s="318"/>
      <c r="M4438" s="318"/>
      <c r="N4438" s="318"/>
      <c r="O4438" s="319"/>
      <c r="P4438" s="320">
        <f t="shared" si="552"/>
        <v>0</v>
      </c>
      <c r="Q4438" s="294"/>
      <c r="R4438" s="489"/>
      <c r="S4438" s="489"/>
    </row>
    <row r="4439" spans="2:20" ht="18.75" customHeight="1">
      <c r="B4439" s="292"/>
      <c r="C4439" s="321" t="s">
        <v>216</v>
      </c>
      <c r="D4439" s="322">
        <f>SUBTOTAL(9,D4429:D4438)</f>
        <v>0</v>
      </c>
      <c r="E4439" s="322">
        <f t="shared" ref="E4439:O4439" si="553">SUBTOTAL(9,E4429:E4438)</f>
        <v>0</v>
      </c>
      <c r="F4439" s="322">
        <f t="shared" si="553"/>
        <v>0</v>
      </c>
      <c r="G4439" s="322">
        <f t="shared" si="553"/>
        <v>0</v>
      </c>
      <c r="H4439" s="322">
        <f t="shared" si="553"/>
        <v>0</v>
      </c>
      <c r="I4439" s="322">
        <f t="shared" si="553"/>
        <v>0</v>
      </c>
      <c r="J4439" s="322">
        <f t="shared" si="553"/>
        <v>0</v>
      </c>
      <c r="K4439" s="322">
        <f t="shared" si="553"/>
        <v>0</v>
      </c>
      <c r="L4439" s="322">
        <f t="shared" si="553"/>
        <v>0</v>
      </c>
      <c r="M4439" s="322">
        <f t="shared" si="553"/>
        <v>0</v>
      </c>
      <c r="N4439" s="322">
        <f t="shared" si="553"/>
        <v>0</v>
      </c>
      <c r="O4439" s="323">
        <f t="shared" si="553"/>
        <v>0</v>
      </c>
      <c r="P4439" s="324">
        <f t="shared" si="552"/>
        <v>0</v>
      </c>
      <c r="Q4439" s="294"/>
      <c r="R4439" s="490"/>
      <c r="S4439" s="490"/>
    </row>
    <row r="4440" spans="2:20" ht="6" customHeight="1">
      <c r="B4440" s="292"/>
      <c r="C4440" s="294"/>
      <c r="D4440" s="294"/>
      <c r="E4440" s="294"/>
      <c r="F4440" s="294"/>
      <c r="G4440" s="294"/>
      <c r="H4440" s="294"/>
      <c r="I4440" s="294"/>
      <c r="J4440" s="294"/>
      <c r="K4440" s="294"/>
      <c r="L4440" s="294"/>
      <c r="M4440" s="294"/>
      <c r="N4440" s="294"/>
      <c r="O4440" s="294"/>
      <c r="P4440" s="294"/>
      <c r="Q4440" s="294"/>
      <c r="R4440" s="325"/>
      <c r="S4440" s="325"/>
    </row>
    <row r="4441" spans="2:20" ht="18.75" customHeight="1">
      <c r="B4441" s="326"/>
      <c r="C4441" s="313" t="s">
        <v>217</v>
      </c>
      <c r="D4441" s="327"/>
      <c r="E4441" s="327"/>
      <c r="F4441" s="327"/>
      <c r="G4441" s="327"/>
      <c r="H4441" s="327"/>
      <c r="I4441" s="327"/>
      <c r="J4441" s="327"/>
      <c r="K4441" s="327"/>
      <c r="L4441" s="327"/>
      <c r="M4441" s="327"/>
      <c r="N4441" s="327"/>
      <c r="O4441" s="328"/>
      <c r="P4441" s="329">
        <f t="shared" ref="P4441:P4442" si="554">SUM(D4441:O4441)</f>
        <v>0</v>
      </c>
      <c r="Q4441" s="294"/>
      <c r="R4441" s="488"/>
      <c r="S4441" s="488"/>
    </row>
    <row r="4442" spans="2:20" ht="18.75" customHeight="1">
      <c r="B4442" s="326"/>
      <c r="C4442" s="313" t="s">
        <v>218</v>
      </c>
      <c r="D4442" s="327"/>
      <c r="E4442" s="327"/>
      <c r="F4442" s="327"/>
      <c r="G4442" s="327"/>
      <c r="H4442" s="327"/>
      <c r="I4442" s="327"/>
      <c r="J4442" s="327"/>
      <c r="K4442" s="327"/>
      <c r="L4442" s="327"/>
      <c r="M4442" s="327"/>
      <c r="N4442" s="330"/>
      <c r="O4442" s="331"/>
      <c r="P4442" s="332">
        <f t="shared" si="554"/>
        <v>0</v>
      </c>
      <c r="Q4442" s="294"/>
      <c r="R4442" s="489"/>
      <c r="S4442" s="489"/>
    </row>
    <row r="4443" spans="2:20" s="308" customFormat="1" ht="18.75" customHeight="1">
      <c r="B4443" s="301"/>
      <c r="C4443" s="333"/>
      <c r="D4443" s="334"/>
      <c r="E4443" s="334"/>
      <c r="F4443" s="334"/>
      <c r="G4443" s="334"/>
      <c r="H4443" s="334"/>
      <c r="I4443" s="334"/>
      <c r="J4443" s="334"/>
      <c r="K4443" s="334"/>
      <c r="L4443" s="334"/>
      <c r="M4443" s="334"/>
      <c r="N4443" s="491" t="s">
        <v>219</v>
      </c>
      <c r="O4443" s="491"/>
      <c r="P4443" s="335">
        <f>ROUND(IF(P4441*P4442=0,0,P4439/P4441*P4442),2)</f>
        <v>0</v>
      </c>
      <c r="Q4443" s="306"/>
      <c r="R4443" s="492"/>
      <c r="S4443" s="492"/>
      <c r="T4443" s="307"/>
    </row>
    <row r="4444" spans="2:20" ht="30" customHeight="1">
      <c r="C4444" s="294"/>
      <c r="D4444" s="294"/>
      <c r="E4444" s="294"/>
      <c r="F4444" s="294"/>
      <c r="G4444" s="294"/>
      <c r="H4444" s="294"/>
      <c r="I4444" s="294"/>
      <c r="J4444" s="294"/>
      <c r="K4444" s="294"/>
      <c r="L4444" s="294"/>
      <c r="M4444" s="294"/>
      <c r="N4444" s="294"/>
      <c r="O4444" s="294"/>
      <c r="P4444" s="294"/>
      <c r="Q4444" s="294"/>
      <c r="R4444" s="294"/>
      <c r="S4444" s="294"/>
    </row>
    <row r="4445" spans="2:20" ht="18.75" customHeight="1">
      <c r="B4445" s="292"/>
      <c r="C4445" s="293" t="s">
        <v>183</v>
      </c>
      <c r="D4445" s="495"/>
      <c r="E4445" s="495"/>
      <c r="F4445" s="495"/>
      <c r="G4445" s="495"/>
      <c r="H4445" s="495"/>
      <c r="I4445" s="495"/>
      <c r="J4445" s="294"/>
      <c r="K4445" s="294"/>
      <c r="L4445" s="295"/>
      <c r="M4445" s="294"/>
      <c r="N4445" s="294"/>
      <c r="O4445" s="294"/>
      <c r="P4445" s="296"/>
      <c r="Q4445" s="294"/>
      <c r="R4445" s="296"/>
      <c r="S4445" s="296"/>
    </row>
    <row r="4446" spans="2:20" ht="18.75" customHeight="1">
      <c r="B4446" s="292"/>
      <c r="C4446" s="297" t="s">
        <v>184</v>
      </c>
      <c r="D4446" s="488"/>
      <c r="E4446" s="488"/>
      <c r="F4446" s="488"/>
      <c r="G4446" s="488"/>
      <c r="H4446" s="488"/>
      <c r="I4446" s="488"/>
      <c r="J4446" s="294"/>
      <c r="K4446" s="291"/>
      <c r="L4446" s="291"/>
      <c r="M4446" s="291"/>
      <c r="N4446" s="291"/>
      <c r="O4446" s="291"/>
      <c r="P4446" s="291"/>
      <c r="Q4446" s="294"/>
      <c r="R4446" s="496" t="s">
        <v>185</v>
      </c>
      <c r="S4446" s="496"/>
    </row>
    <row r="4447" spans="2:20" ht="18.75" customHeight="1">
      <c r="B4447" s="292"/>
      <c r="C4447" s="297" t="s">
        <v>8</v>
      </c>
      <c r="D4447" s="488"/>
      <c r="E4447" s="488"/>
      <c r="F4447" s="488"/>
      <c r="G4447" s="488"/>
      <c r="H4447" s="488"/>
      <c r="I4447" s="488"/>
      <c r="J4447" s="294"/>
      <c r="K4447" s="291"/>
      <c r="L4447" s="291"/>
      <c r="M4447" s="291"/>
      <c r="N4447" s="291"/>
      <c r="O4447" s="291"/>
      <c r="P4447" s="291"/>
      <c r="Q4447" s="294"/>
      <c r="R4447" s="298" t="s">
        <v>189</v>
      </c>
      <c r="S4447" s="299"/>
    </row>
    <row r="4448" spans="2:20" ht="18.75" customHeight="1">
      <c r="B4448" s="292"/>
      <c r="C4448" s="300" t="s">
        <v>172</v>
      </c>
      <c r="D4448" s="488"/>
      <c r="E4448" s="488"/>
      <c r="F4448" s="488"/>
      <c r="G4448" s="488"/>
      <c r="H4448" s="488"/>
      <c r="I4448" s="488"/>
      <c r="J4448" s="294"/>
      <c r="K4448" s="291"/>
      <c r="L4448" s="291"/>
      <c r="M4448" s="291"/>
      <c r="N4448" s="291"/>
      <c r="O4448" s="291"/>
      <c r="P4448" s="291"/>
      <c r="Q4448" s="294"/>
      <c r="R4448" s="298" t="s">
        <v>191</v>
      </c>
      <c r="S4448" s="299"/>
    </row>
    <row r="4449" spans="2:24" ht="18.75" customHeight="1">
      <c r="B4449" s="292"/>
      <c r="C4449" s="300" t="s">
        <v>193</v>
      </c>
      <c r="D4449" s="493"/>
      <c r="E4449" s="493"/>
      <c r="F4449" s="493"/>
      <c r="G4449" s="493"/>
      <c r="H4449" s="493"/>
      <c r="I4449" s="493"/>
      <c r="J4449" s="294"/>
      <c r="K4449" s="294"/>
      <c r="L4449" s="295"/>
      <c r="M4449" s="294"/>
      <c r="N4449" s="294"/>
      <c r="O4449" s="294"/>
      <c r="P4449" s="296"/>
      <c r="Q4449" s="294"/>
      <c r="R4449" s="298" t="s">
        <v>221</v>
      </c>
      <c r="S4449" s="299"/>
    </row>
    <row r="4450" spans="2:24" ht="12" customHeight="1">
      <c r="B4450" s="292"/>
      <c r="C4450" s="294"/>
      <c r="D4450" s="294"/>
      <c r="E4450" s="294"/>
      <c r="F4450" s="294"/>
      <c r="G4450" s="294"/>
      <c r="H4450" s="294"/>
      <c r="I4450" s="294"/>
      <c r="J4450" s="294"/>
      <c r="K4450" s="294"/>
      <c r="L4450" s="294"/>
      <c r="M4450" s="294"/>
      <c r="N4450" s="294"/>
      <c r="O4450" s="294"/>
      <c r="P4450" s="294"/>
      <c r="Q4450" s="294"/>
      <c r="R4450" s="294"/>
      <c r="S4450" s="294"/>
    </row>
    <row r="4451" spans="2:24" s="308" customFormat="1" ht="18.75" customHeight="1">
      <c r="B4451" s="301"/>
      <c r="C4451" s="302" t="s">
        <v>187</v>
      </c>
      <c r="D4451" s="303"/>
      <c r="E4451" s="303"/>
      <c r="F4451" s="303"/>
      <c r="G4451" s="303"/>
      <c r="H4451" s="303"/>
      <c r="I4451" s="303"/>
      <c r="J4451" s="303"/>
      <c r="K4451" s="303"/>
      <c r="L4451" s="303"/>
      <c r="M4451" s="303"/>
      <c r="N4451" s="303"/>
      <c r="O4451" s="304"/>
      <c r="P4451" s="305" t="s">
        <v>188</v>
      </c>
      <c r="Q4451" s="306"/>
      <c r="R4451" s="494" t="s">
        <v>194</v>
      </c>
      <c r="S4451" s="494"/>
      <c r="T4451" s="307"/>
      <c r="V4451" s="288"/>
      <c r="W4451" s="288"/>
      <c r="X4451" s="288"/>
    </row>
    <row r="4452" spans="2:24" ht="6" customHeight="1">
      <c r="B4452" s="292"/>
      <c r="C4452" s="294"/>
      <c r="D4452" s="294"/>
      <c r="E4452" s="294"/>
      <c r="F4452" s="294"/>
      <c r="G4452" s="294"/>
      <c r="H4452" s="294"/>
      <c r="I4452" s="294"/>
      <c r="J4452" s="294"/>
      <c r="K4452" s="294"/>
      <c r="L4452" s="294"/>
      <c r="M4452" s="294"/>
      <c r="N4452" s="294"/>
      <c r="O4452" s="294"/>
      <c r="P4452" s="294"/>
      <c r="Q4452" s="294"/>
      <c r="R4452" s="294"/>
      <c r="S4452" s="294"/>
    </row>
    <row r="4453" spans="2:24" ht="18.75" customHeight="1">
      <c r="B4453" s="292"/>
      <c r="C4453" s="309" t="s">
        <v>222</v>
      </c>
      <c r="D4453" s="310"/>
      <c r="E4453" s="310"/>
      <c r="F4453" s="310"/>
      <c r="G4453" s="310"/>
      <c r="H4453" s="310"/>
      <c r="I4453" s="310"/>
      <c r="J4453" s="310"/>
      <c r="K4453" s="310"/>
      <c r="L4453" s="310"/>
      <c r="M4453" s="310"/>
      <c r="N4453" s="310"/>
      <c r="O4453" s="311"/>
      <c r="P4453" s="312">
        <f>SUM(D4453:O4453)</f>
        <v>0</v>
      </c>
      <c r="Q4453" s="294"/>
      <c r="R4453" s="488"/>
      <c r="S4453" s="488"/>
    </row>
    <row r="4454" spans="2:24" ht="18.75" customHeight="1">
      <c r="B4454" s="292"/>
      <c r="C4454" s="313" t="s">
        <v>196</v>
      </c>
      <c r="D4454" s="155"/>
      <c r="E4454" s="155"/>
      <c r="F4454" s="155"/>
      <c r="G4454" s="155"/>
      <c r="H4454" s="155"/>
      <c r="I4454" s="155"/>
      <c r="J4454" s="155"/>
      <c r="K4454" s="155"/>
      <c r="L4454" s="155"/>
      <c r="M4454" s="155"/>
      <c r="N4454" s="155"/>
      <c r="O4454" s="156"/>
      <c r="P4454" s="312">
        <f t="shared" ref="P4454:P4463" si="555">SUM(D4454:O4454)</f>
        <v>0</v>
      </c>
      <c r="Q4454" s="294"/>
      <c r="R4454" s="488"/>
      <c r="S4454" s="488"/>
    </row>
    <row r="4455" spans="2:24" ht="18.75" customHeight="1">
      <c r="B4455" s="292"/>
      <c r="C4455" s="314" t="s">
        <v>223</v>
      </c>
      <c r="D4455" s="310"/>
      <c r="E4455" s="310"/>
      <c r="F4455" s="310"/>
      <c r="G4455" s="310"/>
      <c r="H4455" s="310"/>
      <c r="I4455" s="310"/>
      <c r="J4455" s="310"/>
      <c r="K4455" s="310"/>
      <c r="L4455" s="310"/>
      <c r="M4455" s="310"/>
      <c r="N4455" s="310"/>
      <c r="O4455" s="311"/>
      <c r="P4455" s="312">
        <f t="shared" si="555"/>
        <v>0</v>
      </c>
      <c r="Q4455" s="294"/>
      <c r="R4455" s="488"/>
      <c r="S4455" s="488"/>
    </row>
    <row r="4456" spans="2:24" ht="18.75" customHeight="1">
      <c r="B4456" s="292"/>
      <c r="C4456" s="313" t="s">
        <v>206</v>
      </c>
      <c r="D4456" s="315"/>
      <c r="E4456" s="315"/>
      <c r="F4456" s="315"/>
      <c r="G4456" s="315"/>
      <c r="H4456" s="315"/>
      <c r="I4456" s="315"/>
      <c r="J4456" s="315"/>
      <c r="K4456" s="315"/>
      <c r="L4456" s="315"/>
      <c r="M4456" s="315"/>
      <c r="N4456" s="315"/>
      <c r="O4456" s="316"/>
      <c r="P4456" s="312">
        <f t="shared" si="555"/>
        <v>0</v>
      </c>
      <c r="Q4456" s="294"/>
      <c r="R4456" s="488"/>
      <c r="S4456" s="488"/>
    </row>
    <row r="4457" spans="2:24" ht="18.75" customHeight="1">
      <c r="B4457" s="292"/>
      <c r="C4457" s="313" t="s">
        <v>207</v>
      </c>
      <c r="D4457" s="315"/>
      <c r="E4457" s="315"/>
      <c r="F4457" s="315"/>
      <c r="G4457" s="315"/>
      <c r="H4457" s="315"/>
      <c r="I4457" s="315"/>
      <c r="J4457" s="315"/>
      <c r="K4457" s="315"/>
      <c r="L4457" s="315"/>
      <c r="M4457" s="315"/>
      <c r="N4457" s="315"/>
      <c r="O4457" s="316"/>
      <c r="P4457" s="312">
        <f t="shared" si="555"/>
        <v>0</v>
      </c>
      <c r="Q4457" s="294"/>
      <c r="R4457" s="488"/>
      <c r="S4457" s="488"/>
    </row>
    <row r="4458" spans="2:24" ht="18.75" customHeight="1">
      <c r="B4458" s="292"/>
      <c r="C4458" s="313" t="s">
        <v>209</v>
      </c>
      <c r="D4458" s="315"/>
      <c r="E4458" s="315"/>
      <c r="F4458" s="315"/>
      <c r="G4458" s="315"/>
      <c r="H4458" s="315"/>
      <c r="I4458" s="315"/>
      <c r="J4458" s="315"/>
      <c r="K4458" s="315"/>
      <c r="L4458" s="315"/>
      <c r="M4458" s="315"/>
      <c r="N4458" s="315"/>
      <c r="O4458" s="316"/>
      <c r="P4458" s="312">
        <f t="shared" si="555"/>
        <v>0</v>
      </c>
      <c r="Q4458" s="294"/>
      <c r="R4458" s="488"/>
      <c r="S4458" s="488"/>
    </row>
    <row r="4459" spans="2:24" ht="18.75" customHeight="1">
      <c r="B4459" s="292"/>
      <c r="C4459" s="313" t="s">
        <v>210</v>
      </c>
      <c r="D4459" s="315"/>
      <c r="E4459" s="315"/>
      <c r="F4459" s="315"/>
      <c r="G4459" s="315"/>
      <c r="H4459" s="315"/>
      <c r="I4459" s="315"/>
      <c r="J4459" s="315"/>
      <c r="K4459" s="315"/>
      <c r="L4459" s="315"/>
      <c r="M4459" s="315"/>
      <c r="N4459" s="315"/>
      <c r="O4459" s="316"/>
      <c r="P4459" s="312">
        <f t="shared" si="555"/>
        <v>0</v>
      </c>
      <c r="Q4459" s="294"/>
      <c r="R4459" s="488"/>
      <c r="S4459" s="488"/>
    </row>
    <row r="4460" spans="2:24" ht="18.75" customHeight="1">
      <c r="B4460" s="292"/>
      <c r="C4460" s="313" t="s">
        <v>211</v>
      </c>
      <c r="D4460" s="315"/>
      <c r="E4460" s="315"/>
      <c r="F4460" s="315"/>
      <c r="G4460" s="315"/>
      <c r="H4460" s="315"/>
      <c r="I4460" s="315"/>
      <c r="J4460" s="315"/>
      <c r="K4460" s="315"/>
      <c r="L4460" s="315"/>
      <c r="M4460" s="315"/>
      <c r="N4460" s="315"/>
      <c r="O4460" s="316"/>
      <c r="P4460" s="312">
        <f t="shared" si="555"/>
        <v>0</v>
      </c>
      <c r="Q4460" s="294"/>
      <c r="R4460" s="488"/>
      <c r="S4460" s="488"/>
    </row>
    <row r="4461" spans="2:24" ht="18.75" customHeight="1">
      <c r="B4461" s="292"/>
      <c r="C4461" s="313" t="s">
        <v>212</v>
      </c>
      <c r="D4461" s="315"/>
      <c r="E4461" s="315"/>
      <c r="F4461" s="315"/>
      <c r="G4461" s="315"/>
      <c r="H4461" s="315"/>
      <c r="I4461" s="315"/>
      <c r="J4461" s="315"/>
      <c r="K4461" s="315"/>
      <c r="L4461" s="315"/>
      <c r="M4461" s="315"/>
      <c r="N4461" s="315"/>
      <c r="O4461" s="316"/>
      <c r="P4461" s="312">
        <f t="shared" si="555"/>
        <v>0</v>
      </c>
      <c r="Q4461" s="294"/>
      <c r="R4461" s="488"/>
      <c r="S4461" s="488"/>
    </row>
    <row r="4462" spans="2:24" ht="18.75" customHeight="1">
      <c r="B4462" s="292"/>
      <c r="C4462" s="317" t="s">
        <v>224</v>
      </c>
      <c r="D4462" s="318"/>
      <c r="E4462" s="318"/>
      <c r="F4462" s="318"/>
      <c r="G4462" s="318"/>
      <c r="H4462" s="318"/>
      <c r="I4462" s="318"/>
      <c r="J4462" s="318"/>
      <c r="K4462" s="318"/>
      <c r="L4462" s="318"/>
      <c r="M4462" s="318"/>
      <c r="N4462" s="318"/>
      <c r="O4462" s="319"/>
      <c r="P4462" s="320">
        <f t="shared" si="555"/>
        <v>0</v>
      </c>
      <c r="Q4462" s="294"/>
      <c r="R4462" s="489"/>
      <c r="S4462" s="489"/>
    </row>
    <row r="4463" spans="2:24" ht="18.75" customHeight="1">
      <c r="B4463" s="292"/>
      <c r="C4463" s="321" t="s">
        <v>216</v>
      </c>
      <c r="D4463" s="322">
        <f>SUBTOTAL(9,D4453:D4462)</f>
        <v>0</v>
      </c>
      <c r="E4463" s="322">
        <f t="shared" ref="E4463:O4463" si="556">SUBTOTAL(9,E4453:E4462)</f>
        <v>0</v>
      </c>
      <c r="F4463" s="322">
        <f t="shared" si="556"/>
        <v>0</v>
      </c>
      <c r="G4463" s="322">
        <f t="shared" si="556"/>
        <v>0</v>
      </c>
      <c r="H4463" s="322">
        <f t="shared" si="556"/>
        <v>0</v>
      </c>
      <c r="I4463" s="322">
        <f t="shared" si="556"/>
        <v>0</v>
      </c>
      <c r="J4463" s="322">
        <f t="shared" si="556"/>
        <v>0</v>
      </c>
      <c r="K4463" s="322">
        <f t="shared" si="556"/>
        <v>0</v>
      </c>
      <c r="L4463" s="322">
        <f t="shared" si="556"/>
        <v>0</v>
      </c>
      <c r="M4463" s="322">
        <f t="shared" si="556"/>
        <v>0</v>
      </c>
      <c r="N4463" s="322">
        <f t="shared" si="556"/>
        <v>0</v>
      </c>
      <c r="O4463" s="323">
        <f t="shared" si="556"/>
        <v>0</v>
      </c>
      <c r="P4463" s="324">
        <f t="shared" si="555"/>
        <v>0</v>
      </c>
      <c r="Q4463" s="294"/>
      <c r="R4463" s="490"/>
      <c r="S4463" s="490"/>
    </row>
    <row r="4464" spans="2:24" ht="6" customHeight="1">
      <c r="B4464" s="292"/>
      <c r="C4464" s="294"/>
      <c r="D4464" s="294"/>
      <c r="E4464" s="294"/>
      <c r="F4464" s="294"/>
      <c r="G4464" s="294"/>
      <c r="H4464" s="294"/>
      <c r="I4464" s="294"/>
      <c r="J4464" s="294"/>
      <c r="K4464" s="294"/>
      <c r="L4464" s="294"/>
      <c r="M4464" s="294"/>
      <c r="N4464" s="294"/>
      <c r="O4464" s="294"/>
      <c r="P4464" s="294"/>
      <c r="Q4464" s="294"/>
      <c r="R4464" s="325"/>
      <c r="S4464" s="325"/>
    </row>
    <row r="4465" spans="2:24" ht="18.75" customHeight="1">
      <c r="B4465" s="326"/>
      <c r="C4465" s="313" t="s">
        <v>217</v>
      </c>
      <c r="D4465" s="327"/>
      <c r="E4465" s="327"/>
      <c r="F4465" s="327"/>
      <c r="G4465" s="327"/>
      <c r="H4465" s="327"/>
      <c r="I4465" s="327"/>
      <c r="J4465" s="327"/>
      <c r="K4465" s="327"/>
      <c r="L4465" s="327"/>
      <c r="M4465" s="327"/>
      <c r="N4465" s="327"/>
      <c r="O4465" s="328"/>
      <c r="P4465" s="329">
        <f t="shared" ref="P4465:P4466" si="557">SUM(D4465:O4465)</f>
        <v>0</v>
      </c>
      <c r="Q4465" s="294"/>
      <c r="R4465" s="488"/>
      <c r="S4465" s="488"/>
    </row>
    <row r="4466" spans="2:24" ht="18.75" customHeight="1">
      <c r="B4466" s="326"/>
      <c r="C4466" s="313" t="s">
        <v>218</v>
      </c>
      <c r="D4466" s="327"/>
      <c r="E4466" s="327"/>
      <c r="F4466" s="327"/>
      <c r="G4466" s="327"/>
      <c r="H4466" s="327"/>
      <c r="I4466" s="327"/>
      <c r="J4466" s="327"/>
      <c r="K4466" s="327"/>
      <c r="L4466" s="327"/>
      <c r="M4466" s="327"/>
      <c r="N4466" s="330"/>
      <c r="O4466" s="331"/>
      <c r="P4466" s="332">
        <f t="shared" si="557"/>
        <v>0</v>
      </c>
      <c r="Q4466" s="294"/>
      <c r="R4466" s="489"/>
      <c r="S4466" s="489"/>
    </row>
    <row r="4467" spans="2:24" s="308" customFormat="1" ht="18.75" customHeight="1">
      <c r="B4467" s="301"/>
      <c r="C4467" s="333"/>
      <c r="D4467" s="334"/>
      <c r="E4467" s="334"/>
      <c r="F4467" s="334"/>
      <c r="G4467" s="334"/>
      <c r="H4467" s="334"/>
      <c r="I4467" s="334"/>
      <c r="J4467" s="334"/>
      <c r="K4467" s="334"/>
      <c r="L4467" s="334"/>
      <c r="M4467" s="334"/>
      <c r="N4467" s="491" t="s">
        <v>219</v>
      </c>
      <c r="O4467" s="491"/>
      <c r="P4467" s="335">
        <f>ROUND(IF(P4465*P4466=0,0,P4463/P4465*P4466),2)</f>
        <v>0</v>
      </c>
      <c r="Q4467" s="306"/>
      <c r="R4467" s="492"/>
      <c r="S4467" s="492"/>
      <c r="T4467" s="307"/>
    </row>
    <row r="4468" spans="2:24" ht="30" customHeight="1">
      <c r="C4468" s="294"/>
      <c r="D4468" s="294"/>
      <c r="E4468" s="294"/>
      <c r="F4468" s="294"/>
      <c r="G4468" s="294"/>
      <c r="H4468" s="294"/>
      <c r="I4468" s="294"/>
      <c r="J4468" s="294"/>
      <c r="K4468" s="294"/>
      <c r="L4468" s="294"/>
      <c r="M4468" s="294"/>
      <c r="N4468" s="294"/>
      <c r="O4468" s="294"/>
      <c r="P4468" s="294"/>
      <c r="Q4468" s="294"/>
      <c r="R4468" s="294"/>
      <c r="S4468" s="294"/>
    </row>
    <row r="4469" spans="2:24" ht="18.75" customHeight="1">
      <c r="B4469" s="292"/>
      <c r="C4469" s="293" t="s">
        <v>183</v>
      </c>
      <c r="D4469" s="495"/>
      <c r="E4469" s="495"/>
      <c r="F4469" s="495"/>
      <c r="G4469" s="495"/>
      <c r="H4469" s="495"/>
      <c r="I4469" s="495"/>
      <c r="J4469" s="294"/>
      <c r="K4469" s="294"/>
      <c r="L4469" s="295"/>
      <c r="M4469" s="294"/>
      <c r="N4469" s="294"/>
      <c r="O4469" s="294"/>
      <c r="P4469" s="296"/>
      <c r="Q4469" s="294"/>
      <c r="R4469" s="296"/>
      <c r="S4469" s="296"/>
    </row>
    <row r="4470" spans="2:24" ht="18.75" customHeight="1">
      <c r="B4470" s="292"/>
      <c r="C4470" s="297" t="s">
        <v>184</v>
      </c>
      <c r="D4470" s="488"/>
      <c r="E4470" s="488"/>
      <c r="F4470" s="488"/>
      <c r="G4470" s="488"/>
      <c r="H4470" s="488"/>
      <c r="I4470" s="488"/>
      <c r="J4470" s="294"/>
      <c r="K4470" s="291"/>
      <c r="L4470" s="291"/>
      <c r="M4470" s="291"/>
      <c r="N4470" s="291"/>
      <c r="O4470" s="291"/>
      <c r="P4470" s="291"/>
      <c r="Q4470" s="294"/>
      <c r="R4470" s="496" t="s">
        <v>185</v>
      </c>
      <c r="S4470" s="496"/>
    </row>
    <row r="4471" spans="2:24" ht="18.75" customHeight="1">
      <c r="B4471" s="292"/>
      <c r="C4471" s="297" t="s">
        <v>8</v>
      </c>
      <c r="D4471" s="488"/>
      <c r="E4471" s="488"/>
      <c r="F4471" s="488"/>
      <c r="G4471" s="488"/>
      <c r="H4471" s="488"/>
      <c r="I4471" s="488"/>
      <c r="J4471" s="294"/>
      <c r="K4471" s="291"/>
      <c r="L4471" s="291"/>
      <c r="M4471" s="291"/>
      <c r="N4471" s="291"/>
      <c r="O4471" s="291"/>
      <c r="P4471" s="291"/>
      <c r="Q4471" s="294"/>
      <c r="R4471" s="298" t="s">
        <v>189</v>
      </c>
      <c r="S4471" s="299"/>
    </row>
    <row r="4472" spans="2:24" ht="18.75" customHeight="1">
      <c r="B4472" s="292"/>
      <c r="C4472" s="300" t="s">
        <v>172</v>
      </c>
      <c r="D4472" s="488"/>
      <c r="E4472" s="488"/>
      <c r="F4472" s="488"/>
      <c r="G4472" s="488"/>
      <c r="H4472" s="488"/>
      <c r="I4472" s="488"/>
      <c r="J4472" s="294"/>
      <c r="K4472" s="291"/>
      <c r="L4472" s="291"/>
      <c r="M4472" s="291"/>
      <c r="N4472" s="291"/>
      <c r="O4472" s="291"/>
      <c r="P4472" s="291"/>
      <c r="Q4472" s="294"/>
      <c r="R4472" s="298" t="s">
        <v>191</v>
      </c>
      <c r="S4472" s="299"/>
    </row>
    <row r="4473" spans="2:24" ht="18.75" customHeight="1">
      <c r="B4473" s="292"/>
      <c r="C4473" s="300" t="s">
        <v>193</v>
      </c>
      <c r="D4473" s="493"/>
      <c r="E4473" s="493"/>
      <c r="F4473" s="493"/>
      <c r="G4473" s="493"/>
      <c r="H4473" s="493"/>
      <c r="I4473" s="493"/>
      <c r="J4473" s="294"/>
      <c r="K4473" s="294"/>
      <c r="L4473" s="295"/>
      <c r="M4473" s="294"/>
      <c r="N4473" s="294"/>
      <c r="O4473" s="294"/>
      <c r="P4473" s="296"/>
      <c r="Q4473" s="294"/>
      <c r="R4473" s="298" t="s">
        <v>221</v>
      </c>
      <c r="S4473" s="299"/>
    </row>
    <row r="4474" spans="2:24" ht="12" customHeight="1">
      <c r="B4474" s="292"/>
      <c r="C4474" s="294"/>
      <c r="D4474" s="294"/>
      <c r="E4474" s="294"/>
      <c r="F4474" s="294"/>
      <c r="G4474" s="294"/>
      <c r="H4474" s="294"/>
      <c r="I4474" s="294"/>
      <c r="J4474" s="294"/>
      <c r="K4474" s="294"/>
      <c r="L4474" s="294"/>
      <c r="M4474" s="294"/>
      <c r="N4474" s="294"/>
      <c r="O4474" s="294"/>
      <c r="P4474" s="294"/>
      <c r="Q4474" s="294"/>
      <c r="R4474" s="294"/>
      <c r="S4474" s="294"/>
    </row>
    <row r="4475" spans="2:24" s="308" customFormat="1" ht="18.75" customHeight="1">
      <c r="B4475" s="301"/>
      <c r="C4475" s="302" t="s">
        <v>187</v>
      </c>
      <c r="D4475" s="303"/>
      <c r="E4475" s="303"/>
      <c r="F4475" s="303"/>
      <c r="G4475" s="303"/>
      <c r="H4475" s="303"/>
      <c r="I4475" s="303"/>
      <c r="J4475" s="303"/>
      <c r="K4475" s="303"/>
      <c r="L4475" s="303"/>
      <c r="M4475" s="303"/>
      <c r="N4475" s="303"/>
      <c r="O4475" s="304"/>
      <c r="P4475" s="305" t="s">
        <v>188</v>
      </c>
      <c r="Q4475" s="306"/>
      <c r="R4475" s="494" t="s">
        <v>194</v>
      </c>
      <c r="S4475" s="494"/>
      <c r="T4475" s="307"/>
      <c r="V4475" s="288"/>
      <c r="W4475" s="288"/>
      <c r="X4475" s="288"/>
    </row>
    <row r="4476" spans="2:24" ht="6" customHeight="1">
      <c r="B4476" s="292"/>
      <c r="C4476" s="294"/>
      <c r="D4476" s="294"/>
      <c r="E4476" s="294"/>
      <c r="F4476" s="294"/>
      <c r="G4476" s="294"/>
      <c r="H4476" s="294"/>
      <c r="I4476" s="294"/>
      <c r="J4476" s="294"/>
      <c r="K4476" s="294"/>
      <c r="L4476" s="294"/>
      <c r="M4476" s="294"/>
      <c r="N4476" s="294"/>
      <c r="O4476" s="294"/>
      <c r="P4476" s="294"/>
      <c r="Q4476" s="294"/>
      <c r="R4476" s="294"/>
      <c r="S4476" s="294"/>
    </row>
    <row r="4477" spans="2:24" ht="18.75" customHeight="1">
      <c r="B4477" s="292"/>
      <c r="C4477" s="309" t="s">
        <v>222</v>
      </c>
      <c r="D4477" s="310"/>
      <c r="E4477" s="310"/>
      <c r="F4477" s="310"/>
      <c r="G4477" s="310"/>
      <c r="H4477" s="310"/>
      <c r="I4477" s="310"/>
      <c r="J4477" s="310"/>
      <c r="K4477" s="310"/>
      <c r="L4477" s="310"/>
      <c r="M4477" s="310"/>
      <c r="N4477" s="310"/>
      <c r="O4477" s="311"/>
      <c r="P4477" s="312">
        <f>SUM(D4477:O4477)</f>
        <v>0</v>
      </c>
      <c r="Q4477" s="294"/>
      <c r="R4477" s="488"/>
      <c r="S4477" s="488"/>
    </row>
    <row r="4478" spans="2:24" ht="18.75" customHeight="1">
      <c r="B4478" s="292"/>
      <c r="C4478" s="313" t="s">
        <v>196</v>
      </c>
      <c r="D4478" s="155"/>
      <c r="E4478" s="155"/>
      <c r="F4478" s="155"/>
      <c r="G4478" s="155"/>
      <c r="H4478" s="155"/>
      <c r="I4478" s="155"/>
      <c r="J4478" s="155"/>
      <c r="K4478" s="155"/>
      <c r="L4478" s="155"/>
      <c r="M4478" s="155"/>
      <c r="N4478" s="155"/>
      <c r="O4478" s="156"/>
      <c r="P4478" s="312">
        <f t="shared" ref="P4478:P4487" si="558">SUM(D4478:O4478)</f>
        <v>0</v>
      </c>
      <c r="Q4478" s="294"/>
      <c r="R4478" s="488"/>
      <c r="S4478" s="488"/>
    </row>
    <row r="4479" spans="2:24" ht="18.75" customHeight="1">
      <c r="B4479" s="292"/>
      <c r="C4479" s="314" t="s">
        <v>223</v>
      </c>
      <c r="D4479" s="310"/>
      <c r="E4479" s="310"/>
      <c r="F4479" s="310"/>
      <c r="G4479" s="310"/>
      <c r="H4479" s="310"/>
      <c r="I4479" s="310"/>
      <c r="J4479" s="310"/>
      <c r="K4479" s="310"/>
      <c r="L4479" s="310"/>
      <c r="M4479" s="310"/>
      <c r="N4479" s="310"/>
      <c r="O4479" s="311"/>
      <c r="P4479" s="312">
        <f t="shared" si="558"/>
        <v>0</v>
      </c>
      <c r="Q4479" s="294"/>
      <c r="R4479" s="488"/>
      <c r="S4479" s="488"/>
    </row>
    <row r="4480" spans="2:24" ht="18.75" customHeight="1">
      <c r="B4480" s="292"/>
      <c r="C4480" s="313" t="s">
        <v>206</v>
      </c>
      <c r="D4480" s="315"/>
      <c r="E4480" s="315"/>
      <c r="F4480" s="315"/>
      <c r="G4480" s="315"/>
      <c r="H4480" s="315"/>
      <c r="I4480" s="315"/>
      <c r="J4480" s="315"/>
      <c r="K4480" s="315"/>
      <c r="L4480" s="315"/>
      <c r="M4480" s="315"/>
      <c r="N4480" s="315"/>
      <c r="O4480" s="316"/>
      <c r="P4480" s="312">
        <f t="shared" si="558"/>
        <v>0</v>
      </c>
      <c r="Q4480" s="294"/>
      <c r="R4480" s="488"/>
      <c r="S4480" s="488"/>
    </row>
    <row r="4481" spans="2:20" ht="18.75" customHeight="1">
      <c r="B4481" s="292"/>
      <c r="C4481" s="313" t="s">
        <v>207</v>
      </c>
      <c r="D4481" s="315"/>
      <c r="E4481" s="315"/>
      <c r="F4481" s="315"/>
      <c r="G4481" s="315"/>
      <c r="H4481" s="315"/>
      <c r="I4481" s="315"/>
      <c r="J4481" s="315"/>
      <c r="K4481" s="315"/>
      <c r="L4481" s="315"/>
      <c r="M4481" s="315"/>
      <c r="N4481" s="315"/>
      <c r="O4481" s="316"/>
      <c r="P4481" s="312">
        <f t="shared" si="558"/>
        <v>0</v>
      </c>
      <c r="Q4481" s="294"/>
      <c r="R4481" s="488"/>
      <c r="S4481" s="488"/>
    </row>
    <row r="4482" spans="2:20" ht="18.75" customHeight="1">
      <c r="B4482" s="292"/>
      <c r="C4482" s="313" t="s">
        <v>209</v>
      </c>
      <c r="D4482" s="315"/>
      <c r="E4482" s="315"/>
      <c r="F4482" s="315"/>
      <c r="G4482" s="315"/>
      <c r="H4482" s="315"/>
      <c r="I4482" s="315"/>
      <c r="J4482" s="315"/>
      <c r="K4482" s="315"/>
      <c r="L4482" s="315"/>
      <c r="M4482" s="315"/>
      <c r="N4482" s="315"/>
      <c r="O4482" s="316"/>
      <c r="P4482" s="312">
        <f t="shared" si="558"/>
        <v>0</v>
      </c>
      <c r="Q4482" s="294"/>
      <c r="R4482" s="488"/>
      <c r="S4482" s="488"/>
    </row>
    <row r="4483" spans="2:20" ht="18.75" customHeight="1">
      <c r="B4483" s="292"/>
      <c r="C4483" s="313" t="s">
        <v>210</v>
      </c>
      <c r="D4483" s="315"/>
      <c r="E4483" s="315"/>
      <c r="F4483" s="315"/>
      <c r="G4483" s="315"/>
      <c r="H4483" s="315"/>
      <c r="I4483" s="315"/>
      <c r="J4483" s="315"/>
      <c r="K4483" s="315"/>
      <c r="L4483" s="315"/>
      <c r="M4483" s="315"/>
      <c r="N4483" s="315"/>
      <c r="O4483" s="316"/>
      <c r="P4483" s="312">
        <f t="shared" si="558"/>
        <v>0</v>
      </c>
      <c r="Q4483" s="294"/>
      <c r="R4483" s="488"/>
      <c r="S4483" s="488"/>
    </row>
    <row r="4484" spans="2:20" ht="18.75" customHeight="1">
      <c r="B4484" s="292"/>
      <c r="C4484" s="313" t="s">
        <v>211</v>
      </c>
      <c r="D4484" s="315"/>
      <c r="E4484" s="315"/>
      <c r="F4484" s="315"/>
      <c r="G4484" s="315"/>
      <c r="H4484" s="315"/>
      <c r="I4484" s="315"/>
      <c r="J4484" s="315"/>
      <c r="K4484" s="315"/>
      <c r="L4484" s="315"/>
      <c r="M4484" s="315"/>
      <c r="N4484" s="315"/>
      <c r="O4484" s="316"/>
      <c r="P4484" s="312">
        <f t="shared" si="558"/>
        <v>0</v>
      </c>
      <c r="Q4484" s="294"/>
      <c r="R4484" s="488"/>
      <c r="S4484" s="488"/>
    </row>
    <row r="4485" spans="2:20" ht="18.75" customHeight="1">
      <c r="B4485" s="292"/>
      <c r="C4485" s="313" t="s">
        <v>212</v>
      </c>
      <c r="D4485" s="315"/>
      <c r="E4485" s="315"/>
      <c r="F4485" s="315"/>
      <c r="G4485" s="315"/>
      <c r="H4485" s="315"/>
      <c r="I4485" s="315"/>
      <c r="J4485" s="315"/>
      <c r="K4485" s="315"/>
      <c r="L4485" s="315"/>
      <c r="M4485" s="315"/>
      <c r="N4485" s="315"/>
      <c r="O4485" s="316"/>
      <c r="P4485" s="312">
        <f t="shared" si="558"/>
        <v>0</v>
      </c>
      <c r="Q4485" s="294"/>
      <c r="R4485" s="488"/>
      <c r="S4485" s="488"/>
    </row>
    <row r="4486" spans="2:20" ht="18.75" customHeight="1">
      <c r="B4486" s="292"/>
      <c r="C4486" s="317" t="s">
        <v>224</v>
      </c>
      <c r="D4486" s="318"/>
      <c r="E4486" s="318"/>
      <c r="F4486" s="318"/>
      <c r="G4486" s="318"/>
      <c r="H4486" s="318"/>
      <c r="I4486" s="318"/>
      <c r="J4486" s="318"/>
      <c r="K4486" s="318"/>
      <c r="L4486" s="318"/>
      <c r="M4486" s="318"/>
      <c r="N4486" s="318"/>
      <c r="O4486" s="319"/>
      <c r="P4486" s="320">
        <f t="shared" si="558"/>
        <v>0</v>
      </c>
      <c r="Q4486" s="294"/>
      <c r="R4486" s="489"/>
      <c r="S4486" s="489"/>
    </row>
    <row r="4487" spans="2:20" ht="18.75" customHeight="1">
      <c r="B4487" s="292"/>
      <c r="C4487" s="321" t="s">
        <v>216</v>
      </c>
      <c r="D4487" s="322">
        <f>SUBTOTAL(9,D4477:D4486)</f>
        <v>0</v>
      </c>
      <c r="E4487" s="322">
        <f t="shared" ref="E4487:O4487" si="559">SUBTOTAL(9,E4477:E4486)</f>
        <v>0</v>
      </c>
      <c r="F4487" s="322">
        <f t="shared" si="559"/>
        <v>0</v>
      </c>
      <c r="G4487" s="322">
        <f t="shared" si="559"/>
        <v>0</v>
      </c>
      <c r="H4487" s="322">
        <f t="shared" si="559"/>
        <v>0</v>
      </c>
      <c r="I4487" s="322">
        <f t="shared" si="559"/>
        <v>0</v>
      </c>
      <c r="J4487" s="322">
        <f t="shared" si="559"/>
        <v>0</v>
      </c>
      <c r="K4487" s="322">
        <f t="shared" si="559"/>
        <v>0</v>
      </c>
      <c r="L4487" s="322">
        <f t="shared" si="559"/>
        <v>0</v>
      </c>
      <c r="M4487" s="322">
        <f t="shared" si="559"/>
        <v>0</v>
      </c>
      <c r="N4487" s="322">
        <f t="shared" si="559"/>
        <v>0</v>
      </c>
      <c r="O4487" s="323">
        <f t="shared" si="559"/>
        <v>0</v>
      </c>
      <c r="P4487" s="324">
        <f t="shared" si="558"/>
        <v>0</v>
      </c>
      <c r="Q4487" s="294"/>
      <c r="R4487" s="490"/>
      <c r="S4487" s="490"/>
    </row>
    <row r="4488" spans="2:20" ht="6" customHeight="1">
      <c r="B4488" s="292"/>
      <c r="C4488" s="294"/>
      <c r="D4488" s="294"/>
      <c r="E4488" s="294"/>
      <c r="F4488" s="294"/>
      <c r="G4488" s="294"/>
      <c r="H4488" s="294"/>
      <c r="I4488" s="294"/>
      <c r="J4488" s="294"/>
      <c r="K4488" s="294"/>
      <c r="L4488" s="294"/>
      <c r="M4488" s="294"/>
      <c r="N4488" s="294"/>
      <c r="O4488" s="294"/>
      <c r="P4488" s="294"/>
      <c r="Q4488" s="294"/>
      <c r="R4488" s="325"/>
      <c r="S4488" s="325"/>
    </row>
    <row r="4489" spans="2:20" ht="18.75" customHeight="1">
      <c r="B4489" s="326"/>
      <c r="C4489" s="313" t="s">
        <v>217</v>
      </c>
      <c r="D4489" s="327"/>
      <c r="E4489" s="327"/>
      <c r="F4489" s="327"/>
      <c r="G4489" s="327"/>
      <c r="H4489" s="327"/>
      <c r="I4489" s="327"/>
      <c r="J4489" s="327"/>
      <c r="K4489" s="327"/>
      <c r="L4489" s="327"/>
      <c r="M4489" s="327"/>
      <c r="N4489" s="327"/>
      <c r="O4489" s="328"/>
      <c r="P4489" s="329">
        <f t="shared" ref="P4489:P4490" si="560">SUM(D4489:O4489)</f>
        <v>0</v>
      </c>
      <c r="Q4489" s="294"/>
      <c r="R4489" s="488"/>
      <c r="S4489" s="488"/>
    </row>
    <row r="4490" spans="2:20" ht="18.75" customHeight="1">
      <c r="B4490" s="326"/>
      <c r="C4490" s="313" t="s">
        <v>218</v>
      </c>
      <c r="D4490" s="327"/>
      <c r="E4490" s="327"/>
      <c r="F4490" s="327"/>
      <c r="G4490" s="327"/>
      <c r="H4490" s="327"/>
      <c r="I4490" s="327"/>
      <c r="J4490" s="327"/>
      <c r="K4490" s="327"/>
      <c r="L4490" s="327"/>
      <c r="M4490" s="327"/>
      <c r="N4490" s="330"/>
      <c r="O4490" s="331"/>
      <c r="P4490" s="332">
        <f t="shared" si="560"/>
        <v>0</v>
      </c>
      <c r="Q4490" s="294"/>
      <c r="R4490" s="489"/>
      <c r="S4490" s="489"/>
    </row>
    <row r="4491" spans="2:20" s="308" customFormat="1" ht="18.75" customHeight="1">
      <c r="B4491" s="301"/>
      <c r="C4491" s="333"/>
      <c r="D4491" s="334"/>
      <c r="E4491" s="334"/>
      <c r="F4491" s="334"/>
      <c r="G4491" s="334"/>
      <c r="H4491" s="334"/>
      <c r="I4491" s="334"/>
      <c r="J4491" s="334"/>
      <c r="K4491" s="334"/>
      <c r="L4491" s="334"/>
      <c r="M4491" s="334"/>
      <c r="N4491" s="491" t="s">
        <v>219</v>
      </c>
      <c r="O4491" s="491"/>
      <c r="P4491" s="335">
        <f>ROUND(IF(P4489*P4490=0,0,P4487/P4489*P4490),2)</f>
        <v>0</v>
      </c>
      <c r="Q4491" s="306"/>
      <c r="R4491" s="492"/>
      <c r="S4491" s="492"/>
      <c r="T4491" s="307"/>
    </row>
    <row r="4492" spans="2:20" ht="30" customHeight="1">
      <c r="C4492" s="294"/>
      <c r="D4492" s="294"/>
      <c r="E4492" s="294"/>
      <c r="F4492" s="294"/>
      <c r="G4492" s="294"/>
      <c r="H4492" s="294"/>
      <c r="I4492" s="294"/>
      <c r="J4492" s="294"/>
      <c r="K4492" s="294"/>
      <c r="L4492" s="294"/>
      <c r="M4492" s="294"/>
      <c r="N4492" s="294"/>
      <c r="O4492" s="294"/>
      <c r="P4492" s="294"/>
      <c r="Q4492" s="294"/>
      <c r="R4492" s="294"/>
      <c r="S4492" s="294"/>
    </row>
    <row r="4493" spans="2:20" ht="18.75" customHeight="1">
      <c r="B4493" s="292"/>
      <c r="C4493" s="293" t="s">
        <v>183</v>
      </c>
      <c r="D4493" s="495"/>
      <c r="E4493" s="495"/>
      <c r="F4493" s="495"/>
      <c r="G4493" s="495"/>
      <c r="H4493" s="495"/>
      <c r="I4493" s="495"/>
      <c r="J4493" s="294"/>
      <c r="K4493" s="294"/>
      <c r="L4493" s="295"/>
      <c r="M4493" s="294"/>
      <c r="N4493" s="294"/>
      <c r="O4493" s="294"/>
      <c r="P4493" s="296"/>
      <c r="Q4493" s="294"/>
      <c r="R4493" s="296"/>
      <c r="S4493" s="296"/>
    </row>
    <row r="4494" spans="2:20" ht="18.75" customHeight="1">
      <c r="B4494" s="292"/>
      <c r="C4494" s="297" t="s">
        <v>184</v>
      </c>
      <c r="D4494" s="488"/>
      <c r="E4494" s="488"/>
      <c r="F4494" s="488"/>
      <c r="G4494" s="488"/>
      <c r="H4494" s="488"/>
      <c r="I4494" s="488"/>
      <c r="J4494" s="294"/>
      <c r="K4494" s="291"/>
      <c r="L4494" s="291"/>
      <c r="M4494" s="291"/>
      <c r="N4494" s="291"/>
      <c r="O4494" s="291"/>
      <c r="P4494" s="291"/>
      <c r="Q4494" s="294"/>
      <c r="R4494" s="496" t="s">
        <v>185</v>
      </c>
      <c r="S4494" s="496"/>
    </row>
    <row r="4495" spans="2:20" ht="18.75" customHeight="1">
      <c r="B4495" s="292"/>
      <c r="C4495" s="297" t="s">
        <v>8</v>
      </c>
      <c r="D4495" s="488"/>
      <c r="E4495" s="488"/>
      <c r="F4495" s="488"/>
      <c r="G4495" s="488"/>
      <c r="H4495" s="488"/>
      <c r="I4495" s="488"/>
      <c r="J4495" s="294"/>
      <c r="K4495" s="291"/>
      <c r="L4495" s="291"/>
      <c r="M4495" s="291"/>
      <c r="N4495" s="291"/>
      <c r="O4495" s="291"/>
      <c r="P4495" s="291"/>
      <c r="Q4495" s="294"/>
      <c r="R4495" s="298" t="s">
        <v>189</v>
      </c>
      <c r="S4495" s="299"/>
    </row>
    <row r="4496" spans="2:20" ht="18.75" customHeight="1">
      <c r="B4496" s="292"/>
      <c r="C4496" s="300" t="s">
        <v>172</v>
      </c>
      <c r="D4496" s="488"/>
      <c r="E4496" s="488"/>
      <c r="F4496" s="488"/>
      <c r="G4496" s="488"/>
      <c r="H4496" s="488"/>
      <c r="I4496" s="488"/>
      <c r="J4496" s="294"/>
      <c r="K4496" s="291"/>
      <c r="L4496" s="291"/>
      <c r="M4496" s="291"/>
      <c r="N4496" s="291"/>
      <c r="O4496" s="291"/>
      <c r="P4496" s="291"/>
      <c r="Q4496" s="294"/>
      <c r="R4496" s="298" t="s">
        <v>191</v>
      </c>
      <c r="S4496" s="299"/>
    </row>
    <row r="4497" spans="2:24" ht="18.75" customHeight="1">
      <c r="B4497" s="292"/>
      <c r="C4497" s="300" t="s">
        <v>193</v>
      </c>
      <c r="D4497" s="493"/>
      <c r="E4497" s="493"/>
      <c r="F4497" s="493"/>
      <c r="G4497" s="493"/>
      <c r="H4497" s="493"/>
      <c r="I4497" s="493"/>
      <c r="J4497" s="294"/>
      <c r="K4497" s="294"/>
      <c r="L4497" s="295"/>
      <c r="M4497" s="294"/>
      <c r="N4497" s="294"/>
      <c r="O4497" s="294"/>
      <c r="P4497" s="296"/>
      <c r="Q4497" s="294"/>
      <c r="R4497" s="298" t="s">
        <v>221</v>
      </c>
      <c r="S4497" s="299"/>
    </row>
    <row r="4498" spans="2:24" ht="12" customHeight="1">
      <c r="B4498" s="292"/>
      <c r="C4498" s="294"/>
      <c r="D4498" s="294"/>
      <c r="E4498" s="294"/>
      <c r="F4498" s="294"/>
      <c r="G4498" s="294"/>
      <c r="H4498" s="294"/>
      <c r="I4498" s="294"/>
      <c r="J4498" s="294"/>
      <c r="K4498" s="294"/>
      <c r="L4498" s="294"/>
      <c r="M4498" s="294"/>
      <c r="N4498" s="294"/>
      <c r="O4498" s="294"/>
      <c r="P4498" s="294"/>
      <c r="Q4498" s="294"/>
      <c r="R4498" s="294"/>
      <c r="S4498" s="294"/>
    </row>
    <row r="4499" spans="2:24" s="308" customFormat="1" ht="18.75" customHeight="1">
      <c r="B4499" s="301"/>
      <c r="C4499" s="302" t="s">
        <v>187</v>
      </c>
      <c r="D4499" s="303"/>
      <c r="E4499" s="303"/>
      <c r="F4499" s="303"/>
      <c r="G4499" s="303"/>
      <c r="H4499" s="303"/>
      <c r="I4499" s="303"/>
      <c r="J4499" s="303"/>
      <c r="K4499" s="303"/>
      <c r="L4499" s="303"/>
      <c r="M4499" s="303"/>
      <c r="N4499" s="303"/>
      <c r="O4499" s="304"/>
      <c r="P4499" s="305" t="s">
        <v>188</v>
      </c>
      <c r="Q4499" s="306"/>
      <c r="R4499" s="494" t="s">
        <v>194</v>
      </c>
      <c r="S4499" s="494"/>
      <c r="T4499" s="307"/>
      <c r="V4499" s="288"/>
      <c r="W4499" s="288"/>
      <c r="X4499" s="288"/>
    </row>
    <row r="4500" spans="2:24" ht="6" customHeight="1">
      <c r="B4500" s="292"/>
      <c r="C4500" s="294"/>
      <c r="D4500" s="294"/>
      <c r="E4500" s="294"/>
      <c r="F4500" s="294"/>
      <c r="G4500" s="294"/>
      <c r="H4500" s="294"/>
      <c r="I4500" s="294"/>
      <c r="J4500" s="294"/>
      <c r="K4500" s="294"/>
      <c r="L4500" s="294"/>
      <c r="M4500" s="294"/>
      <c r="N4500" s="294"/>
      <c r="O4500" s="294"/>
      <c r="P4500" s="294"/>
      <c r="Q4500" s="294"/>
      <c r="R4500" s="294"/>
      <c r="S4500" s="294"/>
    </row>
    <row r="4501" spans="2:24" ht="18.75" customHeight="1">
      <c r="B4501" s="292"/>
      <c r="C4501" s="309" t="s">
        <v>222</v>
      </c>
      <c r="D4501" s="310"/>
      <c r="E4501" s="310"/>
      <c r="F4501" s="310"/>
      <c r="G4501" s="310"/>
      <c r="H4501" s="310"/>
      <c r="I4501" s="310"/>
      <c r="J4501" s="310"/>
      <c r="K4501" s="310"/>
      <c r="L4501" s="310"/>
      <c r="M4501" s="310"/>
      <c r="N4501" s="310"/>
      <c r="O4501" s="311"/>
      <c r="P4501" s="312">
        <f>SUM(D4501:O4501)</f>
        <v>0</v>
      </c>
      <c r="Q4501" s="294"/>
      <c r="R4501" s="488"/>
      <c r="S4501" s="488"/>
    </row>
    <row r="4502" spans="2:24" ht="18.75" customHeight="1">
      <c r="B4502" s="292"/>
      <c r="C4502" s="313" t="s">
        <v>196</v>
      </c>
      <c r="D4502" s="155"/>
      <c r="E4502" s="155"/>
      <c r="F4502" s="155"/>
      <c r="G4502" s="155"/>
      <c r="H4502" s="155"/>
      <c r="I4502" s="155"/>
      <c r="J4502" s="155"/>
      <c r="K4502" s="155"/>
      <c r="L4502" s="155"/>
      <c r="M4502" s="155"/>
      <c r="N4502" s="155"/>
      <c r="O4502" s="156"/>
      <c r="P4502" s="312">
        <f t="shared" ref="P4502:P4511" si="561">SUM(D4502:O4502)</f>
        <v>0</v>
      </c>
      <c r="Q4502" s="294"/>
      <c r="R4502" s="488"/>
      <c r="S4502" s="488"/>
    </row>
    <row r="4503" spans="2:24" ht="18.75" customHeight="1">
      <c r="B4503" s="292"/>
      <c r="C4503" s="314" t="s">
        <v>223</v>
      </c>
      <c r="D4503" s="310"/>
      <c r="E4503" s="310"/>
      <c r="F4503" s="310"/>
      <c r="G4503" s="310"/>
      <c r="H4503" s="310"/>
      <c r="I4503" s="310"/>
      <c r="J4503" s="310"/>
      <c r="K4503" s="310"/>
      <c r="L4503" s="310"/>
      <c r="M4503" s="310"/>
      <c r="N4503" s="310"/>
      <c r="O4503" s="311"/>
      <c r="P4503" s="312">
        <f t="shared" si="561"/>
        <v>0</v>
      </c>
      <c r="Q4503" s="294"/>
      <c r="R4503" s="488"/>
      <c r="S4503" s="488"/>
    </row>
    <row r="4504" spans="2:24" ht="18.75" customHeight="1">
      <c r="B4504" s="292"/>
      <c r="C4504" s="313" t="s">
        <v>206</v>
      </c>
      <c r="D4504" s="315"/>
      <c r="E4504" s="315"/>
      <c r="F4504" s="315"/>
      <c r="G4504" s="315"/>
      <c r="H4504" s="315"/>
      <c r="I4504" s="315"/>
      <c r="J4504" s="315"/>
      <c r="K4504" s="315"/>
      <c r="L4504" s="315"/>
      <c r="M4504" s="315"/>
      <c r="N4504" s="315"/>
      <c r="O4504" s="316"/>
      <c r="P4504" s="312">
        <f t="shared" si="561"/>
        <v>0</v>
      </c>
      <c r="Q4504" s="294"/>
      <c r="R4504" s="488"/>
      <c r="S4504" s="488"/>
    </row>
    <row r="4505" spans="2:24" ht="18.75" customHeight="1">
      <c r="B4505" s="292"/>
      <c r="C4505" s="313" t="s">
        <v>207</v>
      </c>
      <c r="D4505" s="315"/>
      <c r="E4505" s="315"/>
      <c r="F4505" s="315"/>
      <c r="G4505" s="315"/>
      <c r="H4505" s="315"/>
      <c r="I4505" s="315"/>
      <c r="J4505" s="315"/>
      <c r="K4505" s="315"/>
      <c r="L4505" s="315"/>
      <c r="M4505" s="315"/>
      <c r="N4505" s="315"/>
      <c r="O4505" s="316"/>
      <c r="P4505" s="312">
        <f t="shared" si="561"/>
        <v>0</v>
      </c>
      <c r="Q4505" s="294"/>
      <c r="R4505" s="488"/>
      <c r="S4505" s="488"/>
    </row>
    <row r="4506" spans="2:24" ht="18.75" customHeight="1">
      <c r="B4506" s="292"/>
      <c r="C4506" s="313" t="s">
        <v>209</v>
      </c>
      <c r="D4506" s="315"/>
      <c r="E4506" s="315"/>
      <c r="F4506" s="315"/>
      <c r="G4506" s="315"/>
      <c r="H4506" s="315"/>
      <c r="I4506" s="315"/>
      <c r="J4506" s="315"/>
      <c r="K4506" s="315"/>
      <c r="L4506" s="315"/>
      <c r="M4506" s="315"/>
      <c r="N4506" s="315"/>
      <c r="O4506" s="316"/>
      <c r="P4506" s="312">
        <f t="shared" si="561"/>
        <v>0</v>
      </c>
      <c r="Q4506" s="294"/>
      <c r="R4506" s="488"/>
      <c r="S4506" s="488"/>
    </row>
    <row r="4507" spans="2:24" ht="18.75" customHeight="1">
      <c r="B4507" s="292"/>
      <c r="C4507" s="313" t="s">
        <v>210</v>
      </c>
      <c r="D4507" s="315"/>
      <c r="E4507" s="315"/>
      <c r="F4507" s="315"/>
      <c r="G4507" s="315"/>
      <c r="H4507" s="315"/>
      <c r="I4507" s="315"/>
      <c r="J4507" s="315"/>
      <c r="K4507" s="315"/>
      <c r="L4507" s="315"/>
      <c r="M4507" s="315"/>
      <c r="N4507" s="315"/>
      <c r="O4507" s="316"/>
      <c r="P4507" s="312">
        <f t="shared" si="561"/>
        <v>0</v>
      </c>
      <c r="Q4507" s="294"/>
      <c r="R4507" s="488"/>
      <c r="S4507" s="488"/>
    </row>
    <row r="4508" spans="2:24" ht="18.75" customHeight="1">
      <c r="B4508" s="292"/>
      <c r="C4508" s="313" t="s">
        <v>211</v>
      </c>
      <c r="D4508" s="315"/>
      <c r="E4508" s="315"/>
      <c r="F4508" s="315"/>
      <c r="G4508" s="315"/>
      <c r="H4508" s="315"/>
      <c r="I4508" s="315"/>
      <c r="J4508" s="315"/>
      <c r="K4508" s="315"/>
      <c r="L4508" s="315"/>
      <c r="M4508" s="315"/>
      <c r="N4508" s="315"/>
      <c r="O4508" s="316"/>
      <c r="P4508" s="312">
        <f t="shared" si="561"/>
        <v>0</v>
      </c>
      <c r="Q4508" s="294"/>
      <c r="R4508" s="488"/>
      <c r="S4508" s="488"/>
    </row>
    <row r="4509" spans="2:24" ht="18.75" customHeight="1">
      <c r="B4509" s="292"/>
      <c r="C4509" s="313" t="s">
        <v>212</v>
      </c>
      <c r="D4509" s="315"/>
      <c r="E4509" s="315"/>
      <c r="F4509" s="315"/>
      <c r="G4509" s="315"/>
      <c r="H4509" s="315"/>
      <c r="I4509" s="315"/>
      <c r="J4509" s="315"/>
      <c r="K4509" s="315"/>
      <c r="L4509" s="315"/>
      <c r="M4509" s="315"/>
      <c r="N4509" s="315"/>
      <c r="O4509" s="316"/>
      <c r="P4509" s="312">
        <f t="shared" si="561"/>
        <v>0</v>
      </c>
      <c r="Q4509" s="294"/>
      <c r="R4509" s="488"/>
      <c r="S4509" s="488"/>
    </row>
    <row r="4510" spans="2:24" ht="18.75" customHeight="1">
      <c r="B4510" s="292"/>
      <c r="C4510" s="317" t="s">
        <v>224</v>
      </c>
      <c r="D4510" s="318"/>
      <c r="E4510" s="318"/>
      <c r="F4510" s="318"/>
      <c r="G4510" s="318"/>
      <c r="H4510" s="318"/>
      <c r="I4510" s="318"/>
      <c r="J4510" s="318"/>
      <c r="K4510" s="318"/>
      <c r="L4510" s="318"/>
      <c r="M4510" s="318"/>
      <c r="N4510" s="318"/>
      <c r="O4510" s="319"/>
      <c r="P4510" s="320">
        <f t="shared" si="561"/>
        <v>0</v>
      </c>
      <c r="Q4510" s="294"/>
      <c r="R4510" s="489"/>
      <c r="S4510" s="489"/>
    </row>
    <row r="4511" spans="2:24" ht="18.75" customHeight="1">
      <c r="B4511" s="292"/>
      <c r="C4511" s="321" t="s">
        <v>216</v>
      </c>
      <c r="D4511" s="322">
        <f>SUBTOTAL(9,D4501:D4510)</f>
        <v>0</v>
      </c>
      <c r="E4511" s="322">
        <f t="shared" ref="E4511:O4511" si="562">SUBTOTAL(9,E4501:E4510)</f>
        <v>0</v>
      </c>
      <c r="F4511" s="322">
        <f t="shared" si="562"/>
        <v>0</v>
      </c>
      <c r="G4511" s="322">
        <f t="shared" si="562"/>
        <v>0</v>
      </c>
      <c r="H4511" s="322">
        <f t="shared" si="562"/>
        <v>0</v>
      </c>
      <c r="I4511" s="322">
        <f t="shared" si="562"/>
        <v>0</v>
      </c>
      <c r="J4511" s="322">
        <f t="shared" si="562"/>
        <v>0</v>
      </c>
      <c r="K4511" s="322">
        <f t="shared" si="562"/>
        <v>0</v>
      </c>
      <c r="L4511" s="322">
        <f t="shared" si="562"/>
        <v>0</v>
      </c>
      <c r="M4511" s="322">
        <f t="shared" si="562"/>
        <v>0</v>
      </c>
      <c r="N4511" s="322">
        <f t="shared" si="562"/>
        <v>0</v>
      </c>
      <c r="O4511" s="323">
        <f t="shared" si="562"/>
        <v>0</v>
      </c>
      <c r="P4511" s="324">
        <f t="shared" si="561"/>
        <v>0</v>
      </c>
      <c r="Q4511" s="294"/>
      <c r="R4511" s="490"/>
      <c r="S4511" s="490"/>
    </row>
    <row r="4512" spans="2:24" ht="6" customHeight="1">
      <c r="B4512" s="292"/>
      <c r="C4512" s="294"/>
      <c r="D4512" s="294"/>
      <c r="E4512" s="294"/>
      <c r="F4512" s="294"/>
      <c r="G4512" s="294"/>
      <c r="H4512" s="294"/>
      <c r="I4512" s="294"/>
      <c r="J4512" s="294"/>
      <c r="K4512" s="294"/>
      <c r="L4512" s="294"/>
      <c r="M4512" s="294"/>
      <c r="N4512" s="294"/>
      <c r="O4512" s="294"/>
      <c r="P4512" s="294"/>
      <c r="Q4512" s="294"/>
      <c r="R4512" s="325"/>
      <c r="S4512" s="325"/>
    </row>
    <row r="4513" spans="2:24" ht="18.75" customHeight="1">
      <c r="B4513" s="326"/>
      <c r="C4513" s="313" t="s">
        <v>217</v>
      </c>
      <c r="D4513" s="327"/>
      <c r="E4513" s="327"/>
      <c r="F4513" s="327"/>
      <c r="G4513" s="327"/>
      <c r="H4513" s="327"/>
      <c r="I4513" s="327"/>
      <c r="J4513" s="327"/>
      <c r="K4513" s="327"/>
      <c r="L4513" s="327"/>
      <c r="M4513" s="327"/>
      <c r="N4513" s="327"/>
      <c r="O4513" s="328"/>
      <c r="P4513" s="329">
        <f t="shared" ref="P4513:P4514" si="563">SUM(D4513:O4513)</f>
        <v>0</v>
      </c>
      <c r="Q4513" s="294"/>
      <c r="R4513" s="488"/>
      <c r="S4513" s="488"/>
    </row>
    <row r="4514" spans="2:24" ht="18.75" customHeight="1">
      <c r="B4514" s="326"/>
      <c r="C4514" s="313" t="s">
        <v>218</v>
      </c>
      <c r="D4514" s="327"/>
      <c r="E4514" s="327"/>
      <c r="F4514" s="327"/>
      <c r="G4514" s="327"/>
      <c r="H4514" s="327"/>
      <c r="I4514" s="327"/>
      <c r="J4514" s="327"/>
      <c r="K4514" s="327"/>
      <c r="L4514" s="327"/>
      <c r="M4514" s="327"/>
      <c r="N4514" s="330"/>
      <c r="O4514" s="331"/>
      <c r="P4514" s="332">
        <f t="shared" si="563"/>
        <v>0</v>
      </c>
      <c r="Q4514" s="294"/>
      <c r="R4514" s="489"/>
      <c r="S4514" s="489"/>
    </row>
    <row r="4515" spans="2:24" s="308" customFormat="1" ht="18.75" customHeight="1">
      <c r="B4515" s="301"/>
      <c r="C4515" s="333"/>
      <c r="D4515" s="334"/>
      <c r="E4515" s="334"/>
      <c r="F4515" s="334"/>
      <c r="G4515" s="334"/>
      <c r="H4515" s="334"/>
      <c r="I4515" s="334"/>
      <c r="J4515" s="334"/>
      <c r="K4515" s="334"/>
      <c r="L4515" s="334"/>
      <c r="M4515" s="334"/>
      <c r="N4515" s="491" t="s">
        <v>219</v>
      </c>
      <c r="O4515" s="491"/>
      <c r="P4515" s="335">
        <f>ROUND(IF(P4513*P4514=0,0,P4511/P4513*P4514),2)</f>
        <v>0</v>
      </c>
      <c r="Q4515" s="306"/>
      <c r="R4515" s="492"/>
      <c r="S4515" s="492"/>
      <c r="T4515" s="307"/>
    </row>
    <row r="4516" spans="2:24" ht="30" customHeight="1">
      <c r="C4516" s="294"/>
      <c r="D4516" s="294"/>
      <c r="E4516" s="294"/>
      <c r="F4516" s="294"/>
      <c r="G4516" s="294"/>
      <c r="H4516" s="294"/>
      <c r="I4516" s="294"/>
      <c r="J4516" s="294"/>
      <c r="K4516" s="294"/>
      <c r="L4516" s="294"/>
      <c r="M4516" s="294"/>
      <c r="N4516" s="294"/>
      <c r="O4516" s="294"/>
      <c r="P4516" s="294"/>
      <c r="Q4516" s="294"/>
      <c r="R4516" s="294"/>
      <c r="S4516" s="294"/>
    </row>
    <row r="4517" spans="2:24" ht="18.75" customHeight="1">
      <c r="B4517" s="292"/>
      <c r="C4517" s="293" t="s">
        <v>183</v>
      </c>
      <c r="D4517" s="495"/>
      <c r="E4517" s="495"/>
      <c r="F4517" s="495"/>
      <c r="G4517" s="495"/>
      <c r="H4517" s="495"/>
      <c r="I4517" s="495"/>
      <c r="J4517" s="294"/>
      <c r="K4517" s="294"/>
      <c r="L4517" s="295"/>
      <c r="M4517" s="294"/>
      <c r="N4517" s="294"/>
      <c r="O4517" s="294"/>
      <c r="P4517" s="296"/>
      <c r="Q4517" s="294"/>
      <c r="R4517" s="296"/>
      <c r="S4517" s="296"/>
    </row>
    <row r="4518" spans="2:24" ht="18.75" customHeight="1">
      <c r="B4518" s="292"/>
      <c r="C4518" s="297" t="s">
        <v>184</v>
      </c>
      <c r="D4518" s="488"/>
      <c r="E4518" s="488"/>
      <c r="F4518" s="488"/>
      <c r="G4518" s="488"/>
      <c r="H4518" s="488"/>
      <c r="I4518" s="488"/>
      <c r="J4518" s="294"/>
      <c r="K4518" s="291"/>
      <c r="L4518" s="291"/>
      <c r="M4518" s="291"/>
      <c r="N4518" s="291"/>
      <c r="O4518" s="291"/>
      <c r="P4518" s="291"/>
      <c r="Q4518" s="294"/>
      <c r="R4518" s="496" t="s">
        <v>185</v>
      </c>
      <c r="S4518" s="496"/>
    </row>
    <row r="4519" spans="2:24" ht="18.75" customHeight="1">
      <c r="B4519" s="292"/>
      <c r="C4519" s="297" t="s">
        <v>8</v>
      </c>
      <c r="D4519" s="488"/>
      <c r="E4519" s="488"/>
      <c r="F4519" s="488"/>
      <c r="G4519" s="488"/>
      <c r="H4519" s="488"/>
      <c r="I4519" s="488"/>
      <c r="J4519" s="294"/>
      <c r="K4519" s="291"/>
      <c r="L4519" s="291"/>
      <c r="M4519" s="291"/>
      <c r="N4519" s="291"/>
      <c r="O4519" s="291"/>
      <c r="P4519" s="291"/>
      <c r="Q4519" s="294"/>
      <c r="R4519" s="298" t="s">
        <v>189</v>
      </c>
      <c r="S4519" s="299"/>
    </row>
    <row r="4520" spans="2:24" ht="18.75" customHeight="1">
      <c r="B4520" s="292"/>
      <c r="C4520" s="300" t="s">
        <v>172</v>
      </c>
      <c r="D4520" s="488"/>
      <c r="E4520" s="488"/>
      <c r="F4520" s="488"/>
      <c r="G4520" s="488"/>
      <c r="H4520" s="488"/>
      <c r="I4520" s="488"/>
      <c r="J4520" s="294"/>
      <c r="K4520" s="291"/>
      <c r="L4520" s="291"/>
      <c r="M4520" s="291"/>
      <c r="N4520" s="291"/>
      <c r="O4520" s="291"/>
      <c r="P4520" s="291"/>
      <c r="Q4520" s="294"/>
      <c r="R4520" s="298" t="s">
        <v>191</v>
      </c>
      <c r="S4520" s="299"/>
    </row>
    <row r="4521" spans="2:24" ht="18.75" customHeight="1">
      <c r="B4521" s="292"/>
      <c r="C4521" s="300" t="s">
        <v>193</v>
      </c>
      <c r="D4521" s="493"/>
      <c r="E4521" s="493"/>
      <c r="F4521" s="493"/>
      <c r="G4521" s="493"/>
      <c r="H4521" s="493"/>
      <c r="I4521" s="493"/>
      <c r="J4521" s="294"/>
      <c r="K4521" s="294"/>
      <c r="L4521" s="295"/>
      <c r="M4521" s="294"/>
      <c r="N4521" s="294"/>
      <c r="O4521" s="294"/>
      <c r="P4521" s="296"/>
      <c r="Q4521" s="294"/>
      <c r="R4521" s="298" t="s">
        <v>221</v>
      </c>
      <c r="S4521" s="299"/>
    </row>
    <row r="4522" spans="2:24" ht="12" customHeight="1">
      <c r="B4522" s="292"/>
      <c r="C4522" s="294"/>
      <c r="D4522" s="294"/>
      <c r="E4522" s="294"/>
      <c r="F4522" s="294"/>
      <c r="G4522" s="294"/>
      <c r="H4522" s="294"/>
      <c r="I4522" s="294"/>
      <c r="J4522" s="294"/>
      <c r="K4522" s="294"/>
      <c r="L4522" s="294"/>
      <c r="M4522" s="294"/>
      <c r="N4522" s="294"/>
      <c r="O4522" s="294"/>
      <c r="P4522" s="294"/>
      <c r="Q4522" s="294"/>
      <c r="R4522" s="294"/>
      <c r="S4522" s="294"/>
    </row>
    <row r="4523" spans="2:24" s="308" customFormat="1" ht="18.75" customHeight="1">
      <c r="B4523" s="301"/>
      <c r="C4523" s="302" t="s">
        <v>187</v>
      </c>
      <c r="D4523" s="303"/>
      <c r="E4523" s="303"/>
      <c r="F4523" s="303"/>
      <c r="G4523" s="303"/>
      <c r="H4523" s="303"/>
      <c r="I4523" s="303"/>
      <c r="J4523" s="303"/>
      <c r="K4523" s="303"/>
      <c r="L4523" s="303"/>
      <c r="M4523" s="303"/>
      <c r="N4523" s="303"/>
      <c r="O4523" s="304"/>
      <c r="P4523" s="305" t="s">
        <v>188</v>
      </c>
      <c r="Q4523" s="306"/>
      <c r="R4523" s="494" t="s">
        <v>194</v>
      </c>
      <c r="S4523" s="494"/>
      <c r="T4523" s="307"/>
      <c r="V4523" s="288"/>
      <c r="W4523" s="288"/>
      <c r="X4523" s="288"/>
    </row>
    <row r="4524" spans="2:24" ht="6" customHeight="1">
      <c r="B4524" s="292"/>
      <c r="C4524" s="294"/>
      <c r="D4524" s="294"/>
      <c r="E4524" s="294"/>
      <c r="F4524" s="294"/>
      <c r="G4524" s="294"/>
      <c r="H4524" s="294"/>
      <c r="I4524" s="294"/>
      <c r="J4524" s="294"/>
      <c r="K4524" s="294"/>
      <c r="L4524" s="294"/>
      <c r="M4524" s="294"/>
      <c r="N4524" s="294"/>
      <c r="O4524" s="294"/>
      <c r="P4524" s="294"/>
      <c r="Q4524" s="294"/>
      <c r="R4524" s="294"/>
      <c r="S4524" s="294"/>
    </row>
    <row r="4525" spans="2:24" ht="18.75" customHeight="1">
      <c r="B4525" s="292"/>
      <c r="C4525" s="309" t="s">
        <v>222</v>
      </c>
      <c r="D4525" s="310"/>
      <c r="E4525" s="310"/>
      <c r="F4525" s="310"/>
      <c r="G4525" s="310"/>
      <c r="H4525" s="310"/>
      <c r="I4525" s="310"/>
      <c r="J4525" s="310"/>
      <c r="K4525" s="310"/>
      <c r="L4525" s="310"/>
      <c r="M4525" s="310"/>
      <c r="N4525" s="310"/>
      <c r="O4525" s="311"/>
      <c r="P4525" s="312">
        <f>SUM(D4525:O4525)</f>
        <v>0</v>
      </c>
      <c r="Q4525" s="294"/>
      <c r="R4525" s="488"/>
      <c r="S4525" s="488"/>
    </row>
    <row r="4526" spans="2:24" ht="18.75" customHeight="1">
      <c r="B4526" s="292"/>
      <c r="C4526" s="313" t="s">
        <v>196</v>
      </c>
      <c r="D4526" s="155"/>
      <c r="E4526" s="155"/>
      <c r="F4526" s="155"/>
      <c r="G4526" s="155"/>
      <c r="H4526" s="155"/>
      <c r="I4526" s="155"/>
      <c r="J4526" s="155"/>
      <c r="K4526" s="155"/>
      <c r="L4526" s="155"/>
      <c r="M4526" s="155"/>
      <c r="N4526" s="155"/>
      <c r="O4526" s="156"/>
      <c r="P4526" s="312">
        <f t="shared" ref="P4526:P4535" si="564">SUM(D4526:O4526)</f>
        <v>0</v>
      </c>
      <c r="Q4526" s="294"/>
      <c r="R4526" s="488"/>
      <c r="S4526" s="488"/>
    </row>
    <row r="4527" spans="2:24" ht="18.75" customHeight="1">
      <c r="B4527" s="292"/>
      <c r="C4527" s="314" t="s">
        <v>223</v>
      </c>
      <c r="D4527" s="310"/>
      <c r="E4527" s="310"/>
      <c r="F4527" s="310"/>
      <c r="G4527" s="310"/>
      <c r="H4527" s="310"/>
      <c r="I4527" s="310"/>
      <c r="J4527" s="310"/>
      <c r="K4527" s="310"/>
      <c r="L4527" s="310"/>
      <c r="M4527" s="310"/>
      <c r="N4527" s="310"/>
      <c r="O4527" s="311"/>
      <c r="P4527" s="312">
        <f t="shared" si="564"/>
        <v>0</v>
      </c>
      <c r="Q4527" s="294"/>
      <c r="R4527" s="488"/>
      <c r="S4527" s="488"/>
    </row>
    <row r="4528" spans="2:24" ht="18.75" customHeight="1">
      <c r="B4528" s="292"/>
      <c r="C4528" s="313" t="s">
        <v>206</v>
      </c>
      <c r="D4528" s="315"/>
      <c r="E4528" s="315"/>
      <c r="F4528" s="315"/>
      <c r="G4528" s="315"/>
      <c r="H4528" s="315"/>
      <c r="I4528" s="315"/>
      <c r="J4528" s="315"/>
      <c r="K4528" s="315"/>
      <c r="L4528" s="315"/>
      <c r="M4528" s="315"/>
      <c r="N4528" s="315"/>
      <c r="O4528" s="316"/>
      <c r="P4528" s="312">
        <f t="shared" si="564"/>
        <v>0</v>
      </c>
      <c r="Q4528" s="294"/>
      <c r="R4528" s="488"/>
      <c r="S4528" s="488"/>
    </row>
    <row r="4529" spans="2:20" ht="18.75" customHeight="1">
      <c r="B4529" s="292"/>
      <c r="C4529" s="313" t="s">
        <v>207</v>
      </c>
      <c r="D4529" s="315"/>
      <c r="E4529" s="315"/>
      <c r="F4529" s="315"/>
      <c r="G4529" s="315"/>
      <c r="H4529" s="315"/>
      <c r="I4529" s="315"/>
      <c r="J4529" s="315"/>
      <c r="K4529" s="315"/>
      <c r="L4529" s="315"/>
      <c r="M4529" s="315"/>
      <c r="N4529" s="315"/>
      <c r="O4529" s="316"/>
      <c r="P4529" s="312">
        <f t="shared" si="564"/>
        <v>0</v>
      </c>
      <c r="Q4529" s="294"/>
      <c r="R4529" s="488"/>
      <c r="S4529" s="488"/>
    </row>
    <row r="4530" spans="2:20" ht="18.75" customHeight="1">
      <c r="B4530" s="292"/>
      <c r="C4530" s="313" t="s">
        <v>209</v>
      </c>
      <c r="D4530" s="315"/>
      <c r="E4530" s="315"/>
      <c r="F4530" s="315"/>
      <c r="G4530" s="315"/>
      <c r="H4530" s="315"/>
      <c r="I4530" s="315"/>
      <c r="J4530" s="315"/>
      <c r="K4530" s="315"/>
      <c r="L4530" s="315"/>
      <c r="M4530" s="315"/>
      <c r="N4530" s="315"/>
      <c r="O4530" s="316"/>
      <c r="P4530" s="312">
        <f t="shared" si="564"/>
        <v>0</v>
      </c>
      <c r="Q4530" s="294"/>
      <c r="R4530" s="488"/>
      <c r="S4530" s="488"/>
    </row>
    <row r="4531" spans="2:20" ht="18.75" customHeight="1">
      <c r="B4531" s="292"/>
      <c r="C4531" s="313" t="s">
        <v>210</v>
      </c>
      <c r="D4531" s="315"/>
      <c r="E4531" s="315"/>
      <c r="F4531" s="315"/>
      <c r="G4531" s="315"/>
      <c r="H4531" s="315"/>
      <c r="I4531" s="315"/>
      <c r="J4531" s="315"/>
      <c r="K4531" s="315"/>
      <c r="L4531" s="315"/>
      <c r="M4531" s="315"/>
      <c r="N4531" s="315"/>
      <c r="O4531" s="316"/>
      <c r="P4531" s="312">
        <f t="shared" si="564"/>
        <v>0</v>
      </c>
      <c r="Q4531" s="294"/>
      <c r="R4531" s="488"/>
      <c r="S4531" s="488"/>
    </row>
    <row r="4532" spans="2:20" ht="18.75" customHeight="1">
      <c r="B4532" s="292"/>
      <c r="C4532" s="313" t="s">
        <v>211</v>
      </c>
      <c r="D4532" s="315"/>
      <c r="E4532" s="315"/>
      <c r="F4532" s="315"/>
      <c r="G4532" s="315"/>
      <c r="H4532" s="315"/>
      <c r="I4532" s="315"/>
      <c r="J4532" s="315"/>
      <c r="K4532" s="315"/>
      <c r="L4532" s="315"/>
      <c r="M4532" s="315"/>
      <c r="N4532" s="315"/>
      <c r="O4532" s="316"/>
      <c r="P4532" s="312">
        <f t="shared" si="564"/>
        <v>0</v>
      </c>
      <c r="Q4532" s="294"/>
      <c r="R4532" s="488"/>
      <c r="S4532" s="488"/>
    </row>
    <row r="4533" spans="2:20" ht="18.75" customHeight="1">
      <c r="B4533" s="292"/>
      <c r="C4533" s="313" t="s">
        <v>212</v>
      </c>
      <c r="D4533" s="315"/>
      <c r="E4533" s="315"/>
      <c r="F4533" s="315"/>
      <c r="G4533" s="315"/>
      <c r="H4533" s="315"/>
      <c r="I4533" s="315"/>
      <c r="J4533" s="315"/>
      <c r="K4533" s="315"/>
      <c r="L4533" s="315"/>
      <c r="M4533" s="315"/>
      <c r="N4533" s="315"/>
      <c r="O4533" s="316"/>
      <c r="P4533" s="312">
        <f t="shared" si="564"/>
        <v>0</v>
      </c>
      <c r="Q4533" s="294"/>
      <c r="R4533" s="488"/>
      <c r="S4533" s="488"/>
    </row>
    <row r="4534" spans="2:20" ht="18.75" customHeight="1">
      <c r="B4534" s="292"/>
      <c r="C4534" s="317" t="s">
        <v>224</v>
      </c>
      <c r="D4534" s="318"/>
      <c r="E4534" s="318"/>
      <c r="F4534" s="318"/>
      <c r="G4534" s="318"/>
      <c r="H4534" s="318"/>
      <c r="I4534" s="318"/>
      <c r="J4534" s="318"/>
      <c r="K4534" s="318"/>
      <c r="L4534" s="318"/>
      <c r="M4534" s="318"/>
      <c r="N4534" s="318"/>
      <c r="O4534" s="319"/>
      <c r="P4534" s="320">
        <f t="shared" si="564"/>
        <v>0</v>
      </c>
      <c r="Q4534" s="294"/>
      <c r="R4534" s="489"/>
      <c r="S4534" s="489"/>
    </row>
    <row r="4535" spans="2:20" ht="18.75" customHeight="1">
      <c r="B4535" s="292"/>
      <c r="C4535" s="321" t="s">
        <v>216</v>
      </c>
      <c r="D4535" s="322">
        <f>SUBTOTAL(9,D4525:D4534)</f>
        <v>0</v>
      </c>
      <c r="E4535" s="322">
        <f t="shared" ref="E4535:O4535" si="565">SUBTOTAL(9,E4525:E4534)</f>
        <v>0</v>
      </c>
      <c r="F4535" s="322">
        <f t="shared" si="565"/>
        <v>0</v>
      </c>
      <c r="G4535" s="322">
        <f t="shared" si="565"/>
        <v>0</v>
      </c>
      <c r="H4535" s="322">
        <f t="shared" si="565"/>
        <v>0</v>
      </c>
      <c r="I4535" s="322">
        <f t="shared" si="565"/>
        <v>0</v>
      </c>
      <c r="J4535" s="322">
        <f t="shared" si="565"/>
        <v>0</v>
      </c>
      <c r="K4535" s="322">
        <f t="shared" si="565"/>
        <v>0</v>
      </c>
      <c r="L4535" s="322">
        <f t="shared" si="565"/>
        <v>0</v>
      </c>
      <c r="M4535" s="322">
        <f t="shared" si="565"/>
        <v>0</v>
      </c>
      <c r="N4535" s="322">
        <f t="shared" si="565"/>
        <v>0</v>
      </c>
      <c r="O4535" s="323">
        <f t="shared" si="565"/>
        <v>0</v>
      </c>
      <c r="P4535" s="324">
        <f t="shared" si="564"/>
        <v>0</v>
      </c>
      <c r="Q4535" s="294"/>
      <c r="R4535" s="490"/>
      <c r="S4535" s="490"/>
    </row>
    <row r="4536" spans="2:20" ht="6" customHeight="1">
      <c r="B4536" s="292"/>
      <c r="C4536" s="294"/>
      <c r="D4536" s="294"/>
      <c r="E4536" s="294"/>
      <c r="F4536" s="294"/>
      <c r="G4536" s="294"/>
      <c r="H4536" s="294"/>
      <c r="I4536" s="294"/>
      <c r="J4536" s="294"/>
      <c r="K4536" s="294"/>
      <c r="L4536" s="294"/>
      <c r="M4536" s="294"/>
      <c r="N4536" s="294"/>
      <c r="O4536" s="294"/>
      <c r="P4536" s="294"/>
      <c r="Q4536" s="294"/>
      <c r="R4536" s="325"/>
      <c r="S4536" s="325"/>
    </row>
    <row r="4537" spans="2:20" ht="18.75" customHeight="1">
      <c r="B4537" s="326"/>
      <c r="C4537" s="313" t="s">
        <v>217</v>
      </c>
      <c r="D4537" s="327"/>
      <c r="E4537" s="327"/>
      <c r="F4537" s="327"/>
      <c r="G4537" s="327"/>
      <c r="H4537" s="327"/>
      <c r="I4537" s="327"/>
      <c r="J4537" s="327"/>
      <c r="K4537" s="327"/>
      <c r="L4537" s="327"/>
      <c r="M4537" s="327"/>
      <c r="N4537" s="327"/>
      <c r="O4537" s="328"/>
      <c r="P4537" s="329">
        <f t="shared" ref="P4537:P4538" si="566">SUM(D4537:O4537)</f>
        <v>0</v>
      </c>
      <c r="Q4537" s="294"/>
      <c r="R4537" s="488"/>
      <c r="S4537" s="488"/>
    </row>
    <row r="4538" spans="2:20" ht="18.75" customHeight="1">
      <c r="B4538" s="326"/>
      <c r="C4538" s="313" t="s">
        <v>218</v>
      </c>
      <c r="D4538" s="327"/>
      <c r="E4538" s="327"/>
      <c r="F4538" s="327"/>
      <c r="G4538" s="327"/>
      <c r="H4538" s="327"/>
      <c r="I4538" s="327"/>
      <c r="J4538" s="327"/>
      <c r="K4538" s="327"/>
      <c r="L4538" s="327"/>
      <c r="M4538" s="327"/>
      <c r="N4538" s="330"/>
      <c r="O4538" s="331"/>
      <c r="P4538" s="332">
        <f t="shared" si="566"/>
        <v>0</v>
      </c>
      <c r="Q4538" s="294"/>
      <c r="R4538" s="489"/>
      <c r="S4538" s="489"/>
    </row>
    <row r="4539" spans="2:20" s="308" customFormat="1" ht="18.75" customHeight="1">
      <c r="B4539" s="301"/>
      <c r="C4539" s="333"/>
      <c r="D4539" s="334"/>
      <c r="E4539" s="334"/>
      <c r="F4539" s="334"/>
      <c r="G4539" s="334"/>
      <c r="H4539" s="334"/>
      <c r="I4539" s="334"/>
      <c r="J4539" s="334"/>
      <c r="K4539" s="334"/>
      <c r="L4539" s="334"/>
      <c r="M4539" s="334"/>
      <c r="N4539" s="491" t="s">
        <v>219</v>
      </c>
      <c r="O4539" s="491"/>
      <c r="P4539" s="335">
        <f>ROUND(IF(P4537*P4538=0,0,P4535/P4537*P4538),2)</f>
        <v>0</v>
      </c>
      <c r="Q4539" s="306"/>
      <c r="R4539" s="492"/>
      <c r="S4539" s="492"/>
      <c r="T4539" s="307"/>
    </row>
    <row r="4540" spans="2:20" ht="30" customHeight="1">
      <c r="C4540" s="294"/>
      <c r="D4540" s="294"/>
      <c r="E4540" s="294"/>
      <c r="F4540" s="294"/>
      <c r="G4540" s="294"/>
      <c r="H4540" s="294"/>
      <c r="I4540" s="294"/>
      <c r="J4540" s="294"/>
      <c r="K4540" s="294"/>
      <c r="L4540" s="294"/>
      <c r="M4540" s="294"/>
      <c r="N4540" s="294"/>
      <c r="O4540" s="294"/>
      <c r="P4540" s="294"/>
      <c r="Q4540" s="294"/>
      <c r="R4540" s="294"/>
      <c r="S4540" s="294"/>
    </row>
    <row r="4541" spans="2:20" ht="18.75" customHeight="1">
      <c r="B4541" s="292"/>
      <c r="C4541" s="293" t="s">
        <v>183</v>
      </c>
      <c r="D4541" s="495"/>
      <c r="E4541" s="495"/>
      <c r="F4541" s="495"/>
      <c r="G4541" s="495"/>
      <c r="H4541" s="495"/>
      <c r="I4541" s="495"/>
      <c r="J4541" s="294"/>
      <c r="K4541" s="294"/>
      <c r="L4541" s="295"/>
      <c r="M4541" s="294"/>
      <c r="N4541" s="294"/>
      <c r="O4541" s="294"/>
      <c r="P4541" s="296"/>
      <c r="Q4541" s="294"/>
      <c r="R4541" s="296"/>
      <c r="S4541" s="296"/>
    </row>
    <row r="4542" spans="2:20" ht="18.75" customHeight="1">
      <c r="B4542" s="292"/>
      <c r="C4542" s="297" t="s">
        <v>184</v>
      </c>
      <c r="D4542" s="488"/>
      <c r="E4542" s="488"/>
      <c r="F4542" s="488"/>
      <c r="G4542" s="488"/>
      <c r="H4542" s="488"/>
      <c r="I4542" s="488"/>
      <c r="J4542" s="294"/>
      <c r="K4542" s="291"/>
      <c r="L4542" s="291"/>
      <c r="M4542" s="291"/>
      <c r="N4542" s="291"/>
      <c r="O4542" s="291"/>
      <c r="P4542" s="291"/>
      <c r="Q4542" s="294"/>
      <c r="R4542" s="496" t="s">
        <v>185</v>
      </c>
      <c r="S4542" s="496"/>
    </row>
    <row r="4543" spans="2:20" ht="18.75" customHeight="1">
      <c r="B4543" s="292"/>
      <c r="C4543" s="297" t="s">
        <v>8</v>
      </c>
      <c r="D4543" s="488"/>
      <c r="E4543" s="488"/>
      <c r="F4543" s="488"/>
      <c r="G4543" s="488"/>
      <c r="H4543" s="488"/>
      <c r="I4543" s="488"/>
      <c r="J4543" s="294"/>
      <c r="K4543" s="291"/>
      <c r="L4543" s="291"/>
      <c r="M4543" s="291"/>
      <c r="N4543" s="291"/>
      <c r="O4543" s="291"/>
      <c r="P4543" s="291"/>
      <c r="Q4543" s="294"/>
      <c r="R4543" s="298" t="s">
        <v>189</v>
      </c>
      <c r="S4543" s="299"/>
    </row>
    <row r="4544" spans="2:20" ht="18.75" customHeight="1">
      <c r="B4544" s="292"/>
      <c r="C4544" s="300" t="s">
        <v>172</v>
      </c>
      <c r="D4544" s="488"/>
      <c r="E4544" s="488"/>
      <c r="F4544" s="488"/>
      <c r="G4544" s="488"/>
      <c r="H4544" s="488"/>
      <c r="I4544" s="488"/>
      <c r="J4544" s="294"/>
      <c r="K4544" s="291"/>
      <c r="L4544" s="291"/>
      <c r="M4544" s="291"/>
      <c r="N4544" s="291"/>
      <c r="O4544" s="291"/>
      <c r="P4544" s="291"/>
      <c r="Q4544" s="294"/>
      <c r="R4544" s="298" t="s">
        <v>191</v>
      </c>
      <c r="S4544" s="299"/>
    </row>
    <row r="4545" spans="2:24" ht="18.75" customHeight="1">
      <c r="B4545" s="292"/>
      <c r="C4545" s="300" t="s">
        <v>193</v>
      </c>
      <c r="D4545" s="493"/>
      <c r="E4545" s="493"/>
      <c r="F4545" s="493"/>
      <c r="G4545" s="493"/>
      <c r="H4545" s="493"/>
      <c r="I4545" s="493"/>
      <c r="J4545" s="294"/>
      <c r="K4545" s="294"/>
      <c r="L4545" s="295"/>
      <c r="M4545" s="294"/>
      <c r="N4545" s="294"/>
      <c r="O4545" s="294"/>
      <c r="P4545" s="296"/>
      <c r="Q4545" s="294"/>
      <c r="R4545" s="298" t="s">
        <v>221</v>
      </c>
      <c r="S4545" s="299"/>
    </row>
    <row r="4546" spans="2:24" ht="12" customHeight="1">
      <c r="B4546" s="292"/>
      <c r="C4546" s="294"/>
      <c r="D4546" s="294"/>
      <c r="E4546" s="294"/>
      <c r="F4546" s="294"/>
      <c r="G4546" s="294"/>
      <c r="H4546" s="294"/>
      <c r="I4546" s="294"/>
      <c r="J4546" s="294"/>
      <c r="K4546" s="294"/>
      <c r="L4546" s="294"/>
      <c r="M4546" s="294"/>
      <c r="N4546" s="294"/>
      <c r="O4546" s="294"/>
      <c r="P4546" s="294"/>
      <c r="Q4546" s="294"/>
      <c r="R4546" s="294"/>
      <c r="S4546" s="294"/>
    </row>
    <row r="4547" spans="2:24" s="308" customFormat="1" ht="18.75" customHeight="1">
      <c r="B4547" s="301"/>
      <c r="C4547" s="302" t="s">
        <v>187</v>
      </c>
      <c r="D4547" s="303"/>
      <c r="E4547" s="303"/>
      <c r="F4547" s="303"/>
      <c r="G4547" s="303"/>
      <c r="H4547" s="303"/>
      <c r="I4547" s="303"/>
      <c r="J4547" s="303"/>
      <c r="K4547" s="303"/>
      <c r="L4547" s="303"/>
      <c r="M4547" s="303"/>
      <c r="N4547" s="303"/>
      <c r="O4547" s="304"/>
      <c r="P4547" s="305" t="s">
        <v>188</v>
      </c>
      <c r="Q4547" s="306"/>
      <c r="R4547" s="494" t="s">
        <v>194</v>
      </c>
      <c r="S4547" s="494"/>
      <c r="T4547" s="307"/>
      <c r="V4547" s="288"/>
      <c r="W4547" s="288"/>
      <c r="X4547" s="288"/>
    </row>
    <row r="4548" spans="2:24" ht="6" customHeight="1">
      <c r="B4548" s="292"/>
      <c r="C4548" s="294"/>
      <c r="D4548" s="294"/>
      <c r="E4548" s="294"/>
      <c r="F4548" s="294"/>
      <c r="G4548" s="294"/>
      <c r="H4548" s="294"/>
      <c r="I4548" s="294"/>
      <c r="J4548" s="294"/>
      <c r="K4548" s="294"/>
      <c r="L4548" s="294"/>
      <c r="M4548" s="294"/>
      <c r="N4548" s="294"/>
      <c r="O4548" s="294"/>
      <c r="P4548" s="294"/>
      <c r="Q4548" s="294"/>
      <c r="R4548" s="294"/>
      <c r="S4548" s="294"/>
    </row>
    <row r="4549" spans="2:24" ht="18.75" customHeight="1">
      <c r="B4549" s="292"/>
      <c r="C4549" s="309" t="s">
        <v>222</v>
      </c>
      <c r="D4549" s="310"/>
      <c r="E4549" s="310"/>
      <c r="F4549" s="310"/>
      <c r="G4549" s="310"/>
      <c r="H4549" s="310"/>
      <c r="I4549" s="310"/>
      <c r="J4549" s="310"/>
      <c r="K4549" s="310"/>
      <c r="L4549" s="310"/>
      <c r="M4549" s="310"/>
      <c r="N4549" s="310"/>
      <c r="O4549" s="311"/>
      <c r="P4549" s="312">
        <f>SUM(D4549:O4549)</f>
        <v>0</v>
      </c>
      <c r="Q4549" s="294"/>
      <c r="R4549" s="488"/>
      <c r="S4549" s="488"/>
    </row>
    <row r="4550" spans="2:24" ht="18.75" customHeight="1">
      <c r="B4550" s="292"/>
      <c r="C4550" s="313" t="s">
        <v>196</v>
      </c>
      <c r="D4550" s="155"/>
      <c r="E4550" s="155"/>
      <c r="F4550" s="155"/>
      <c r="G4550" s="155"/>
      <c r="H4550" s="155"/>
      <c r="I4550" s="155"/>
      <c r="J4550" s="155"/>
      <c r="K4550" s="155"/>
      <c r="L4550" s="155"/>
      <c r="M4550" s="155"/>
      <c r="N4550" s="155"/>
      <c r="O4550" s="156"/>
      <c r="P4550" s="312">
        <f t="shared" ref="P4550:P4559" si="567">SUM(D4550:O4550)</f>
        <v>0</v>
      </c>
      <c r="Q4550" s="294"/>
      <c r="R4550" s="488"/>
      <c r="S4550" s="488"/>
    </row>
    <row r="4551" spans="2:24" ht="18.75" customHeight="1">
      <c r="B4551" s="292"/>
      <c r="C4551" s="314" t="s">
        <v>223</v>
      </c>
      <c r="D4551" s="310"/>
      <c r="E4551" s="310"/>
      <c r="F4551" s="310"/>
      <c r="G4551" s="310"/>
      <c r="H4551" s="310"/>
      <c r="I4551" s="310"/>
      <c r="J4551" s="310"/>
      <c r="K4551" s="310"/>
      <c r="L4551" s="310"/>
      <c r="M4551" s="310"/>
      <c r="N4551" s="310"/>
      <c r="O4551" s="311"/>
      <c r="P4551" s="312">
        <f t="shared" si="567"/>
        <v>0</v>
      </c>
      <c r="Q4551" s="294"/>
      <c r="R4551" s="488"/>
      <c r="S4551" s="488"/>
    </row>
    <row r="4552" spans="2:24" ht="18.75" customHeight="1">
      <c r="B4552" s="292"/>
      <c r="C4552" s="313" t="s">
        <v>206</v>
      </c>
      <c r="D4552" s="315"/>
      <c r="E4552" s="315"/>
      <c r="F4552" s="315"/>
      <c r="G4552" s="315"/>
      <c r="H4552" s="315"/>
      <c r="I4552" s="315"/>
      <c r="J4552" s="315"/>
      <c r="K4552" s="315"/>
      <c r="L4552" s="315"/>
      <c r="M4552" s="315"/>
      <c r="N4552" s="315"/>
      <c r="O4552" s="316"/>
      <c r="P4552" s="312">
        <f t="shared" si="567"/>
        <v>0</v>
      </c>
      <c r="Q4552" s="294"/>
      <c r="R4552" s="488"/>
      <c r="S4552" s="488"/>
    </row>
    <row r="4553" spans="2:24" ht="18.75" customHeight="1">
      <c r="B4553" s="292"/>
      <c r="C4553" s="313" t="s">
        <v>207</v>
      </c>
      <c r="D4553" s="315"/>
      <c r="E4553" s="315"/>
      <c r="F4553" s="315"/>
      <c r="G4553" s="315"/>
      <c r="H4553" s="315"/>
      <c r="I4553" s="315"/>
      <c r="J4553" s="315"/>
      <c r="K4553" s="315"/>
      <c r="L4553" s="315"/>
      <c r="M4553" s="315"/>
      <c r="N4553" s="315"/>
      <c r="O4553" s="316"/>
      <c r="P4553" s="312">
        <f t="shared" si="567"/>
        <v>0</v>
      </c>
      <c r="Q4553" s="294"/>
      <c r="R4553" s="488"/>
      <c r="S4553" s="488"/>
    </row>
    <row r="4554" spans="2:24" ht="18.75" customHeight="1">
      <c r="B4554" s="292"/>
      <c r="C4554" s="313" t="s">
        <v>209</v>
      </c>
      <c r="D4554" s="315"/>
      <c r="E4554" s="315"/>
      <c r="F4554" s="315"/>
      <c r="G4554" s="315"/>
      <c r="H4554" s="315"/>
      <c r="I4554" s="315"/>
      <c r="J4554" s="315"/>
      <c r="K4554" s="315"/>
      <c r="L4554" s="315"/>
      <c r="M4554" s="315"/>
      <c r="N4554" s="315"/>
      <c r="O4554" s="316"/>
      <c r="P4554" s="312">
        <f t="shared" si="567"/>
        <v>0</v>
      </c>
      <c r="Q4554" s="294"/>
      <c r="R4554" s="488"/>
      <c r="S4554" s="488"/>
    </row>
    <row r="4555" spans="2:24" ht="18.75" customHeight="1">
      <c r="B4555" s="292"/>
      <c r="C4555" s="313" t="s">
        <v>210</v>
      </c>
      <c r="D4555" s="315"/>
      <c r="E4555" s="315"/>
      <c r="F4555" s="315"/>
      <c r="G4555" s="315"/>
      <c r="H4555" s="315"/>
      <c r="I4555" s="315"/>
      <c r="J4555" s="315"/>
      <c r="K4555" s="315"/>
      <c r="L4555" s="315"/>
      <c r="M4555" s="315"/>
      <c r="N4555" s="315"/>
      <c r="O4555" s="316"/>
      <c r="P4555" s="312">
        <f t="shared" si="567"/>
        <v>0</v>
      </c>
      <c r="Q4555" s="294"/>
      <c r="R4555" s="488"/>
      <c r="S4555" s="488"/>
    </row>
    <row r="4556" spans="2:24" ht="18.75" customHeight="1">
      <c r="B4556" s="292"/>
      <c r="C4556" s="313" t="s">
        <v>211</v>
      </c>
      <c r="D4556" s="315"/>
      <c r="E4556" s="315"/>
      <c r="F4556" s="315"/>
      <c r="G4556" s="315"/>
      <c r="H4556" s="315"/>
      <c r="I4556" s="315"/>
      <c r="J4556" s="315"/>
      <c r="K4556" s="315"/>
      <c r="L4556" s="315"/>
      <c r="M4556" s="315"/>
      <c r="N4556" s="315"/>
      <c r="O4556" s="316"/>
      <c r="P4556" s="312">
        <f t="shared" si="567"/>
        <v>0</v>
      </c>
      <c r="Q4556" s="294"/>
      <c r="R4556" s="488"/>
      <c r="S4556" s="488"/>
    </row>
    <row r="4557" spans="2:24" ht="18.75" customHeight="1">
      <c r="B4557" s="292"/>
      <c r="C4557" s="313" t="s">
        <v>212</v>
      </c>
      <c r="D4557" s="315"/>
      <c r="E4557" s="315"/>
      <c r="F4557" s="315"/>
      <c r="G4557" s="315"/>
      <c r="H4557" s="315"/>
      <c r="I4557" s="315"/>
      <c r="J4557" s="315"/>
      <c r="K4557" s="315"/>
      <c r="L4557" s="315"/>
      <c r="M4557" s="315"/>
      <c r="N4557" s="315"/>
      <c r="O4557" s="316"/>
      <c r="P4557" s="312">
        <f t="shared" si="567"/>
        <v>0</v>
      </c>
      <c r="Q4557" s="294"/>
      <c r="R4557" s="488"/>
      <c r="S4557" s="488"/>
    </row>
    <row r="4558" spans="2:24" ht="18.75" customHeight="1">
      <c r="B4558" s="292"/>
      <c r="C4558" s="317" t="s">
        <v>224</v>
      </c>
      <c r="D4558" s="318"/>
      <c r="E4558" s="318"/>
      <c r="F4558" s="318"/>
      <c r="G4558" s="318"/>
      <c r="H4558" s="318"/>
      <c r="I4558" s="318"/>
      <c r="J4558" s="318"/>
      <c r="K4558" s="318"/>
      <c r="L4558" s="318"/>
      <c r="M4558" s="318"/>
      <c r="N4558" s="318"/>
      <c r="O4558" s="319"/>
      <c r="P4558" s="320">
        <f t="shared" si="567"/>
        <v>0</v>
      </c>
      <c r="Q4558" s="294"/>
      <c r="R4558" s="489"/>
      <c r="S4558" s="489"/>
    </row>
    <row r="4559" spans="2:24" ht="18.75" customHeight="1">
      <c r="B4559" s="292"/>
      <c r="C4559" s="321" t="s">
        <v>216</v>
      </c>
      <c r="D4559" s="322">
        <f>SUBTOTAL(9,D4549:D4558)</f>
        <v>0</v>
      </c>
      <c r="E4559" s="322">
        <f t="shared" ref="E4559:O4559" si="568">SUBTOTAL(9,E4549:E4558)</f>
        <v>0</v>
      </c>
      <c r="F4559" s="322">
        <f t="shared" si="568"/>
        <v>0</v>
      </c>
      <c r="G4559" s="322">
        <f t="shared" si="568"/>
        <v>0</v>
      </c>
      <c r="H4559" s="322">
        <f t="shared" si="568"/>
        <v>0</v>
      </c>
      <c r="I4559" s="322">
        <f t="shared" si="568"/>
        <v>0</v>
      </c>
      <c r="J4559" s="322">
        <f t="shared" si="568"/>
        <v>0</v>
      </c>
      <c r="K4559" s="322">
        <f t="shared" si="568"/>
        <v>0</v>
      </c>
      <c r="L4559" s="322">
        <f t="shared" si="568"/>
        <v>0</v>
      </c>
      <c r="M4559" s="322">
        <f t="shared" si="568"/>
        <v>0</v>
      </c>
      <c r="N4559" s="322">
        <f t="shared" si="568"/>
        <v>0</v>
      </c>
      <c r="O4559" s="323">
        <f t="shared" si="568"/>
        <v>0</v>
      </c>
      <c r="P4559" s="324">
        <f t="shared" si="567"/>
        <v>0</v>
      </c>
      <c r="Q4559" s="294"/>
      <c r="R4559" s="490"/>
      <c r="S4559" s="490"/>
    </row>
    <row r="4560" spans="2:24" ht="6" customHeight="1">
      <c r="B4560" s="292"/>
      <c r="C4560" s="294"/>
      <c r="D4560" s="294"/>
      <c r="E4560" s="294"/>
      <c r="F4560" s="294"/>
      <c r="G4560" s="294"/>
      <c r="H4560" s="294"/>
      <c r="I4560" s="294"/>
      <c r="J4560" s="294"/>
      <c r="K4560" s="294"/>
      <c r="L4560" s="294"/>
      <c r="M4560" s="294"/>
      <c r="N4560" s="294"/>
      <c r="O4560" s="294"/>
      <c r="P4560" s="294"/>
      <c r="Q4560" s="294"/>
      <c r="R4560" s="325"/>
      <c r="S4560" s="325"/>
    </row>
    <row r="4561" spans="2:24" ht="18.75" customHeight="1">
      <c r="B4561" s="326"/>
      <c r="C4561" s="313" t="s">
        <v>217</v>
      </c>
      <c r="D4561" s="327"/>
      <c r="E4561" s="327"/>
      <c r="F4561" s="327"/>
      <c r="G4561" s="327"/>
      <c r="H4561" s="327"/>
      <c r="I4561" s="327"/>
      <c r="J4561" s="327"/>
      <c r="K4561" s="327"/>
      <c r="L4561" s="327"/>
      <c r="M4561" s="327"/>
      <c r="N4561" s="327"/>
      <c r="O4561" s="328"/>
      <c r="P4561" s="329">
        <f t="shared" ref="P4561:P4562" si="569">SUM(D4561:O4561)</f>
        <v>0</v>
      </c>
      <c r="Q4561" s="294"/>
      <c r="R4561" s="488"/>
      <c r="S4561" s="488"/>
    </row>
    <row r="4562" spans="2:24" ht="18.75" customHeight="1">
      <c r="B4562" s="326"/>
      <c r="C4562" s="313" t="s">
        <v>218</v>
      </c>
      <c r="D4562" s="327"/>
      <c r="E4562" s="327"/>
      <c r="F4562" s="327"/>
      <c r="G4562" s="327"/>
      <c r="H4562" s="327"/>
      <c r="I4562" s="327"/>
      <c r="J4562" s="327"/>
      <c r="K4562" s="327"/>
      <c r="L4562" s="327"/>
      <c r="M4562" s="327"/>
      <c r="N4562" s="330"/>
      <c r="O4562" s="331"/>
      <c r="P4562" s="332">
        <f t="shared" si="569"/>
        <v>0</v>
      </c>
      <c r="Q4562" s="294"/>
      <c r="R4562" s="489"/>
      <c r="S4562" s="489"/>
    </row>
    <row r="4563" spans="2:24" s="308" customFormat="1" ht="18.75" customHeight="1">
      <c r="B4563" s="301"/>
      <c r="C4563" s="333"/>
      <c r="D4563" s="334"/>
      <c r="E4563" s="334"/>
      <c r="F4563" s="334"/>
      <c r="G4563" s="334"/>
      <c r="H4563" s="334"/>
      <c r="I4563" s="334"/>
      <c r="J4563" s="334"/>
      <c r="K4563" s="334"/>
      <c r="L4563" s="334"/>
      <c r="M4563" s="334"/>
      <c r="N4563" s="491" t="s">
        <v>219</v>
      </c>
      <c r="O4563" s="491"/>
      <c r="P4563" s="335">
        <f>ROUND(IF(P4561*P4562=0,0,P4559/P4561*P4562),2)</f>
        <v>0</v>
      </c>
      <c r="Q4563" s="306"/>
      <c r="R4563" s="492"/>
      <c r="S4563" s="492"/>
      <c r="T4563" s="307"/>
    </row>
    <row r="4564" spans="2:24" ht="30" customHeight="1">
      <c r="C4564" s="294"/>
      <c r="D4564" s="294"/>
      <c r="E4564" s="294"/>
      <c r="F4564" s="294"/>
      <c r="G4564" s="294"/>
      <c r="H4564" s="294"/>
      <c r="I4564" s="294"/>
      <c r="J4564" s="294"/>
      <c r="K4564" s="294"/>
      <c r="L4564" s="294"/>
      <c r="M4564" s="294"/>
      <c r="N4564" s="294"/>
      <c r="O4564" s="294"/>
      <c r="P4564" s="294"/>
      <c r="Q4564" s="294"/>
      <c r="R4564" s="294"/>
      <c r="S4564" s="294"/>
    </row>
    <row r="4565" spans="2:24" ht="18.75" customHeight="1">
      <c r="B4565" s="292"/>
      <c r="C4565" s="293" t="s">
        <v>183</v>
      </c>
      <c r="D4565" s="495"/>
      <c r="E4565" s="495"/>
      <c r="F4565" s="495"/>
      <c r="G4565" s="495"/>
      <c r="H4565" s="495"/>
      <c r="I4565" s="495"/>
      <c r="J4565" s="294"/>
      <c r="K4565" s="294"/>
      <c r="L4565" s="295"/>
      <c r="M4565" s="294"/>
      <c r="N4565" s="294"/>
      <c r="O4565" s="294"/>
      <c r="P4565" s="296"/>
      <c r="Q4565" s="294"/>
      <c r="R4565" s="296"/>
      <c r="S4565" s="296"/>
    </row>
    <row r="4566" spans="2:24" ht="18.75" customHeight="1">
      <c r="B4566" s="292"/>
      <c r="C4566" s="297" t="s">
        <v>184</v>
      </c>
      <c r="D4566" s="488"/>
      <c r="E4566" s="488"/>
      <c r="F4566" s="488"/>
      <c r="G4566" s="488"/>
      <c r="H4566" s="488"/>
      <c r="I4566" s="488"/>
      <c r="J4566" s="294"/>
      <c r="K4566" s="291"/>
      <c r="L4566" s="291"/>
      <c r="M4566" s="291"/>
      <c r="N4566" s="291"/>
      <c r="O4566" s="291"/>
      <c r="P4566" s="291"/>
      <c r="Q4566" s="294"/>
      <c r="R4566" s="496" t="s">
        <v>185</v>
      </c>
      <c r="S4566" s="496"/>
    </row>
    <row r="4567" spans="2:24" ht="18.75" customHeight="1">
      <c r="B4567" s="292"/>
      <c r="C4567" s="297" t="s">
        <v>8</v>
      </c>
      <c r="D4567" s="488"/>
      <c r="E4567" s="488"/>
      <c r="F4567" s="488"/>
      <c r="G4567" s="488"/>
      <c r="H4567" s="488"/>
      <c r="I4567" s="488"/>
      <c r="J4567" s="294"/>
      <c r="K4567" s="291"/>
      <c r="L4567" s="291"/>
      <c r="M4567" s="291"/>
      <c r="N4567" s="291"/>
      <c r="O4567" s="291"/>
      <c r="P4567" s="291"/>
      <c r="Q4567" s="294"/>
      <c r="R4567" s="298" t="s">
        <v>189</v>
      </c>
      <c r="S4567" s="299"/>
    </row>
    <row r="4568" spans="2:24" ht="18.75" customHeight="1">
      <c r="B4568" s="292"/>
      <c r="C4568" s="300" t="s">
        <v>172</v>
      </c>
      <c r="D4568" s="488"/>
      <c r="E4568" s="488"/>
      <c r="F4568" s="488"/>
      <c r="G4568" s="488"/>
      <c r="H4568" s="488"/>
      <c r="I4568" s="488"/>
      <c r="J4568" s="294"/>
      <c r="K4568" s="291"/>
      <c r="L4568" s="291"/>
      <c r="M4568" s="291"/>
      <c r="N4568" s="291"/>
      <c r="O4568" s="291"/>
      <c r="P4568" s="291"/>
      <c r="Q4568" s="294"/>
      <c r="R4568" s="298" t="s">
        <v>191</v>
      </c>
      <c r="S4568" s="299"/>
    </row>
    <row r="4569" spans="2:24" ht="18.75" customHeight="1">
      <c r="B4569" s="292"/>
      <c r="C4569" s="300" t="s">
        <v>193</v>
      </c>
      <c r="D4569" s="493"/>
      <c r="E4569" s="493"/>
      <c r="F4569" s="493"/>
      <c r="G4569" s="493"/>
      <c r="H4569" s="493"/>
      <c r="I4569" s="493"/>
      <c r="J4569" s="294"/>
      <c r="K4569" s="294"/>
      <c r="L4569" s="295"/>
      <c r="M4569" s="294"/>
      <c r="N4569" s="294"/>
      <c r="O4569" s="294"/>
      <c r="P4569" s="296"/>
      <c r="Q4569" s="294"/>
      <c r="R4569" s="298" t="s">
        <v>221</v>
      </c>
      <c r="S4569" s="299"/>
    </row>
    <row r="4570" spans="2:24" ht="12" customHeight="1">
      <c r="B4570" s="292"/>
      <c r="C4570" s="294"/>
      <c r="D4570" s="294"/>
      <c r="E4570" s="294"/>
      <c r="F4570" s="294"/>
      <c r="G4570" s="294"/>
      <c r="H4570" s="294"/>
      <c r="I4570" s="294"/>
      <c r="J4570" s="294"/>
      <c r="K4570" s="294"/>
      <c r="L4570" s="294"/>
      <c r="M4570" s="294"/>
      <c r="N4570" s="294"/>
      <c r="O4570" s="294"/>
      <c r="P4570" s="294"/>
      <c r="Q4570" s="294"/>
      <c r="R4570" s="294"/>
      <c r="S4570" s="294"/>
    </row>
    <row r="4571" spans="2:24" s="308" customFormat="1" ht="18.75" customHeight="1">
      <c r="B4571" s="301"/>
      <c r="C4571" s="302" t="s">
        <v>187</v>
      </c>
      <c r="D4571" s="303"/>
      <c r="E4571" s="303"/>
      <c r="F4571" s="303"/>
      <c r="G4571" s="303"/>
      <c r="H4571" s="303"/>
      <c r="I4571" s="303"/>
      <c r="J4571" s="303"/>
      <c r="K4571" s="303"/>
      <c r="L4571" s="303"/>
      <c r="M4571" s="303"/>
      <c r="N4571" s="303"/>
      <c r="O4571" s="304"/>
      <c r="P4571" s="305" t="s">
        <v>188</v>
      </c>
      <c r="Q4571" s="306"/>
      <c r="R4571" s="494" t="s">
        <v>194</v>
      </c>
      <c r="S4571" s="494"/>
      <c r="T4571" s="307"/>
      <c r="V4571" s="288"/>
      <c r="W4571" s="288"/>
      <c r="X4571" s="288"/>
    </row>
    <row r="4572" spans="2:24" ht="6" customHeight="1">
      <c r="B4572" s="292"/>
      <c r="C4572" s="294"/>
      <c r="D4572" s="294"/>
      <c r="E4572" s="294"/>
      <c r="F4572" s="294"/>
      <c r="G4572" s="294"/>
      <c r="H4572" s="294"/>
      <c r="I4572" s="294"/>
      <c r="J4572" s="294"/>
      <c r="K4572" s="294"/>
      <c r="L4572" s="294"/>
      <c r="M4572" s="294"/>
      <c r="N4572" s="294"/>
      <c r="O4572" s="294"/>
      <c r="P4572" s="294"/>
      <c r="Q4572" s="294"/>
      <c r="R4572" s="294"/>
      <c r="S4572" s="294"/>
    </row>
    <row r="4573" spans="2:24" ht="18.75" customHeight="1">
      <c r="B4573" s="292"/>
      <c r="C4573" s="309" t="s">
        <v>222</v>
      </c>
      <c r="D4573" s="310"/>
      <c r="E4573" s="310"/>
      <c r="F4573" s="310"/>
      <c r="G4573" s="310"/>
      <c r="H4573" s="310"/>
      <c r="I4573" s="310"/>
      <c r="J4573" s="310"/>
      <c r="K4573" s="310"/>
      <c r="L4573" s="310"/>
      <c r="M4573" s="310"/>
      <c r="N4573" s="310"/>
      <c r="O4573" s="311"/>
      <c r="P4573" s="312">
        <f>SUM(D4573:O4573)</f>
        <v>0</v>
      </c>
      <c r="Q4573" s="294"/>
      <c r="R4573" s="488"/>
      <c r="S4573" s="488"/>
    </row>
    <row r="4574" spans="2:24" ht="18.75" customHeight="1">
      <c r="B4574" s="292"/>
      <c r="C4574" s="313" t="s">
        <v>196</v>
      </c>
      <c r="D4574" s="155"/>
      <c r="E4574" s="155"/>
      <c r="F4574" s="155"/>
      <c r="G4574" s="155"/>
      <c r="H4574" s="155"/>
      <c r="I4574" s="155"/>
      <c r="J4574" s="155"/>
      <c r="K4574" s="155"/>
      <c r="L4574" s="155"/>
      <c r="M4574" s="155"/>
      <c r="N4574" s="155"/>
      <c r="O4574" s="156"/>
      <c r="P4574" s="312">
        <f t="shared" ref="P4574:P4583" si="570">SUM(D4574:O4574)</f>
        <v>0</v>
      </c>
      <c r="Q4574" s="294"/>
      <c r="R4574" s="488"/>
      <c r="S4574" s="488"/>
    </row>
    <row r="4575" spans="2:24" ht="18.75" customHeight="1">
      <c r="B4575" s="292"/>
      <c r="C4575" s="314" t="s">
        <v>223</v>
      </c>
      <c r="D4575" s="310"/>
      <c r="E4575" s="310"/>
      <c r="F4575" s="310"/>
      <c r="G4575" s="310"/>
      <c r="H4575" s="310"/>
      <c r="I4575" s="310"/>
      <c r="J4575" s="310"/>
      <c r="K4575" s="310"/>
      <c r="L4575" s="310"/>
      <c r="M4575" s="310"/>
      <c r="N4575" s="310"/>
      <c r="O4575" s="311"/>
      <c r="P4575" s="312">
        <f t="shared" si="570"/>
        <v>0</v>
      </c>
      <c r="Q4575" s="294"/>
      <c r="R4575" s="488"/>
      <c r="S4575" s="488"/>
    </row>
    <row r="4576" spans="2:24" ht="18.75" customHeight="1">
      <c r="B4576" s="292"/>
      <c r="C4576" s="313" t="s">
        <v>206</v>
      </c>
      <c r="D4576" s="315"/>
      <c r="E4576" s="315"/>
      <c r="F4576" s="315"/>
      <c r="G4576" s="315"/>
      <c r="H4576" s="315"/>
      <c r="I4576" s="315"/>
      <c r="J4576" s="315"/>
      <c r="K4576" s="315"/>
      <c r="L4576" s="315"/>
      <c r="M4576" s="315"/>
      <c r="N4576" s="315"/>
      <c r="O4576" s="316"/>
      <c r="P4576" s="312">
        <f t="shared" si="570"/>
        <v>0</v>
      </c>
      <c r="Q4576" s="294"/>
      <c r="R4576" s="488"/>
      <c r="S4576" s="488"/>
    </row>
    <row r="4577" spans="2:20" ht="18.75" customHeight="1">
      <c r="B4577" s="292"/>
      <c r="C4577" s="313" t="s">
        <v>207</v>
      </c>
      <c r="D4577" s="315"/>
      <c r="E4577" s="315"/>
      <c r="F4577" s="315"/>
      <c r="G4577" s="315"/>
      <c r="H4577" s="315"/>
      <c r="I4577" s="315"/>
      <c r="J4577" s="315"/>
      <c r="K4577" s="315"/>
      <c r="L4577" s="315"/>
      <c r="M4577" s="315"/>
      <c r="N4577" s="315"/>
      <c r="O4577" s="316"/>
      <c r="P4577" s="312">
        <f t="shared" si="570"/>
        <v>0</v>
      </c>
      <c r="Q4577" s="294"/>
      <c r="R4577" s="488"/>
      <c r="S4577" s="488"/>
    </row>
    <row r="4578" spans="2:20" ht="18.75" customHeight="1">
      <c r="B4578" s="292"/>
      <c r="C4578" s="313" t="s">
        <v>209</v>
      </c>
      <c r="D4578" s="315"/>
      <c r="E4578" s="315"/>
      <c r="F4578" s="315"/>
      <c r="G4578" s="315"/>
      <c r="H4578" s="315"/>
      <c r="I4578" s="315"/>
      <c r="J4578" s="315"/>
      <c r="K4578" s="315"/>
      <c r="L4578" s="315"/>
      <c r="M4578" s="315"/>
      <c r="N4578" s="315"/>
      <c r="O4578" s="316"/>
      <c r="P4578" s="312">
        <f t="shared" si="570"/>
        <v>0</v>
      </c>
      <c r="Q4578" s="294"/>
      <c r="R4578" s="488"/>
      <c r="S4578" s="488"/>
    </row>
    <row r="4579" spans="2:20" ht="18.75" customHeight="1">
      <c r="B4579" s="292"/>
      <c r="C4579" s="313" t="s">
        <v>210</v>
      </c>
      <c r="D4579" s="315"/>
      <c r="E4579" s="315"/>
      <c r="F4579" s="315"/>
      <c r="G4579" s="315"/>
      <c r="H4579" s="315"/>
      <c r="I4579" s="315"/>
      <c r="J4579" s="315"/>
      <c r="K4579" s="315"/>
      <c r="L4579" s="315"/>
      <c r="M4579" s="315"/>
      <c r="N4579" s="315"/>
      <c r="O4579" s="316"/>
      <c r="P4579" s="312">
        <f t="shared" si="570"/>
        <v>0</v>
      </c>
      <c r="Q4579" s="294"/>
      <c r="R4579" s="488"/>
      <c r="S4579" s="488"/>
    </row>
    <row r="4580" spans="2:20" ht="18.75" customHeight="1">
      <c r="B4580" s="292"/>
      <c r="C4580" s="313" t="s">
        <v>211</v>
      </c>
      <c r="D4580" s="315"/>
      <c r="E4580" s="315"/>
      <c r="F4580" s="315"/>
      <c r="G4580" s="315"/>
      <c r="H4580" s="315"/>
      <c r="I4580" s="315"/>
      <c r="J4580" s="315"/>
      <c r="K4580" s="315"/>
      <c r="L4580" s="315"/>
      <c r="M4580" s="315"/>
      <c r="N4580" s="315"/>
      <c r="O4580" s="316"/>
      <c r="P4580" s="312">
        <f t="shared" si="570"/>
        <v>0</v>
      </c>
      <c r="Q4580" s="294"/>
      <c r="R4580" s="488"/>
      <c r="S4580" s="488"/>
    </row>
    <row r="4581" spans="2:20" ht="18.75" customHeight="1">
      <c r="B4581" s="292"/>
      <c r="C4581" s="313" t="s">
        <v>212</v>
      </c>
      <c r="D4581" s="315"/>
      <c r="E4581" s="315"/>
      <c r="F4581" s="315"/>
      <c r="G4581" s="315"/>
      <c r="H4581" s="315"/>
      <c r="I4581" s="315"/>
      <c r="J4581" s="315"/>
      <c r="K4581" s="315"/>
      <c r="L4581" s="315"/>
      <c r="M4581" s="315"/>
      <c r="N4581" s="315"/>
      <c r="O4581" s="316"/>
      <c r="P4581" s="312">
        <f t="shared" si="570"/>
        <v>0</v>
      </c>
      <c r="Q4581" s="294"/>
      <c r="R4581" s="488"/>
      <c r="S4581" s="488"/>
    </row>
    <row r="4582" spans="2:20" ht="18.75" customHeight="1">
      <c r="B4582" s="292"/>
      <c r="C4582" s="317" t="s">
        <v>224</v>
      </c>
      <c r="D4582" s="318"/>
      <c r="E4582" s="318"/>
      <c r="F4582" s="318"/>
      <c r="G4582" s="318"/>
      <c r="H4582" s="318"/>
      <c r="I4582" s="318"/>
      <c r="J4582" s="318"/>
      <c r="K4582" s="318"/>
      <c r="L4582" s="318"/>
      <c r="M4582" s="318"/>
      <c r="N4582" s="318"/>
      <c r="O4582" s="319"/>
      <c r="P4582" s="320">
        <f t="shared" si="570"/>
        <v>0</v>
      </c>
      <c r="Q4582" s="294"/>
      <c r="R4582" s="489"/>
      <c r="S4582" s="489"/>
    </row>
    <row r="4583" spans="2:20" ht="18.75" customHeight="1">
      <c r="B4583" s="292"/>
      <c r="C4583" s="321" t="s">
        <v>216</v>
      </c>
      <c r="D4583" s="322">
        <f>SUBTOTAL(9,D4573:D4582)</f>
        <v>0</v>
      </c>
      <c r="E4583" s="322">
        <f t="shared" ref="E4583:O4583" si="571">SUBTOTAL(9,E4573:E4582)</f>
        <v>0</v>
      </c>
      <c r="F4583" s="322">
        <f t="shared" si="571"/>
        <v>0</v>
      </c>
      <c r="G4583" s="322">
        <f t="shared" si="571"/>
        <v>0</v>
      </c>
      <c r="H4583" s="322">
        <f t="shared" si="571"/>
        <v>0</v>
      </c>
      <c r="I4583" s="322">
        <f t="shared" si="571"/>
        <v>0</v>
      </c>
      <c r="J4583" s="322">
        <f t="shared" si="571"/>
        <v>0</v>
      </c>
      <c r="K4583" s="322">
        <f t="shared" si="571"/>
        <v>0</v>
      </c>
      <c r="L4583" s="322">
        <f t="shared" si="571"/>
        <v>0</v>
      </c>
      <c r="M4583" s="322">
        <f t="shared" si="571"/>
        <v>0</v>
      </c>
      <c r="N4583" s="322">
        <f t="shared" si="571"/>
        <v>0</v>
      </c>
      <c r="O4583" s="323">
        <f t="shared" si="571"/>
        <v>0</v>
      </c>
      <c r="P4583" s="324">
        <f t="shared" si="570"/>
        <v>0</v>
      </c>
      <c r="Q4583" s="294"/>
      <c r="R4583" s="490"/>
      <c r="S4583" s="490"/>
    </row>
    <row r="4584" spans="2:20" ht="6" customHeight="1">
      <c r="B4584" s="292"/>
      <c r="C4584" s="294"/>
      <c r="D4584" s="294"/>
      <c r="E4584" s="294"/>
      <c r="F4584" s="294"/>
      <c r="G4584" s="294"/>
      <c r="H4584" s="294"/>
      <c r="I4584" s="294"/>
      <c r="J4584" s="294"/>
      <c r="K4584" s="294"/>
      <c r="L4584" s="294"/>
      <c r="M4584" s="294"/>
      <c r="N4584" s="294"/>
      <c r="O4584" s="294"/>
      <c r="P4584" s="294"/>
      <c r="Q4584" s="294"/>
      <c r="R4584" s="325"/>
      <c r="S4584" s="325"/>
    </row>
    <row r="4585" spans="2:20" ht="18.75" customHeight="1">
      <c r="B4585" s="326"/>
      <c r="C4585" s="313" t="s">
        <v>217</v>
      </c>
      <c r="D4585" s="327"/>
      <c r="E4585" s="327"/>
      <c r="F4585" s="327"/>
      <c r="G4585" s="327"/>
      <c r="H4585" s="327"/>
      <c r="I4585" s="327"/>
      <c r="J4585" s="327"/>
      <c r="K4585" s="327"/>
      <c r="L4585" s="327"/>
      <c r="M4585" s="327"/>
      <c r="N4585" s="327"/>
      <c r="O4585" s="328"/>
      <c r="P4585" s="329">
        <f t="shared" ref="P4585:P4586" si="572">SUM(D4585:O4585)</f>
        <v>0</v>
      </c>
      <c r="Q4585" s="294"/>
      <c r="R4585" s="488"/>
      <c r="S4585" s="488"/>
    </row>
    <row r="4586" spans="2:20" ht="18.75" customHeight="1">
      <c r="B4586" s="326"/>
      <c r="C4586" s="313" t="s">
        <v>218</v>
      </c>
      <c r="D4586" s="327"/>
      <c r="E4586" s="327"/>
      <c r="F4586" s="327"/>
      <c r="G4586" s="327"/>
      <c r="H4586" s="327"/>
      <c r="I4586" s="327"/>
      <c r="J4586" s="327"/>
      <c r="K4586" s="327"/>
      <c r="L4586" s="327"/>
      <c r="M4586" s="327"/>
      <c r="N4586" s="330"/>
      <c r="O4586" s="331"/>
      <c r="P4586" s="332">
        <f t="shared" si="572"/>
        <v>0</v>
      </c>
      <c r="Q4586" s="294"/>
      <c r="R4586" s="489"/>
      <c r="S4586" s="489"/>
    </row>
    <row r="4587" spans="2:20" s="308" customFormat="1" ht="18.75" customHeight="1">
      <c r="B4587" s="301"/>
      <c r="C4587" s="333"/>
      <c r="D4587" s="334"/>
      <c r="E4587" s="334"/>
      <c r="F4587" s="334"/>
      <c r="G4587" s="334"/>
      <c r="H4587" s="334"/>
      <c r="I4587" s="334"/>
      <c r="J4587" s="334"/>
      <c r="K4587" s="334"/>
      <c r="L4587" s="334"/>
      <c r="M4587" s="334"/>
      <c r="N4587" s="491" t="s">
        <v>219</v>
      </c>
      <c r="O4587" s="491"/>
      <c r="P4587" s="335">
        <f>ROUND(IF(P4585*P4586=0,0,P4583/P4585*P4586),2)</f>
        <v>0</v>
      </c>
      <c r="Q4587" s="306"/>
      <c r="R4587" s="492"/>
      <c r="S4587" s="492"/>
      <c r="T4587" s="307"/>
    </row>
    <row r="4588" spans="2:20" ht="30" customHeight="1">
      <c r="C4588" s="294"/>
      <c r="D4588" s="294"/>
      <c r="E4588" s="294"/>
      <c r="F4588" s="294"/>
      <c r="G4588" s="294"/>
      <c r="H4588" s="294"/>
      <c r="I4588" s="294"/>
      <c r="J4588" s="294"/>
      <c r="K4588" s="294"/>
      <c r="L4588" s="294"/>
      <c r="M4588" s="294"/>
      <c r="N4588" s="294"/>
      <c r="O4588" s="294"/>
      <c r="P4588" s="294"/>
      <c r="Q4588" s="294"/>
      <c r="R4588" s="294"/>
      <c r="S4588" s="294"/>
    </row>
    <row r="4589" spans="2:20" ht="18.75" customHeight="1">
      <c r="B4589" s="292"/>
      <c r="C4589" s="293" t="s">
        <v>183</v>
      </c>
      <c r="D4589" s="495"/>
      <c r="E4589" s="495"/>
      <c r="F4589" s="495"/>
      <c r="G4589" s="495"/>
      <c r="H4589" s="495"/>
      <c r="I4589" s="495"/>
      <c r="J4589" s="294"/>
      <c r="K4589" s="294"/>
      <c r="L4589" s="295"/>
      <c r="M4589" s="294"/>
      <c r="N4589" s="294"/>
      <c r="O4589" s="294"/>
      <c r="P4589" s="296"/>
      <c r="Q4589" s="294"/>
      <c r="R4589" s="296"/>
      <c r="S4589" s="296"/>
    </row>
    <row r="4590" spans="2:20" ht="18.75" customHeight="1">
      <c r="B4590" s="292"/>
      <c r="C4590" s="297" t="s">
        <v>184</v>
      </c>
      <c r="D4590" s="488"/>
      <c r="E4590" s="488"/>
      <c r="F4590" s="488"/>
      <c r="G4590" s="488"/>
      <c r="H4590" s="488"/>
      <c r="I4590" s="488"/>
      <c r="J4590" s="294"/>
      <c r="K4590" s="291"/>
      <c r="L4590" s="291"/>
      <c r="M4590" s="291"/>
      <c r="N4590" s="291"/>
      <c r="O4590" s="291"/>
      <c r="P4590" s="291"/>
      <c r="Q4590" s="294"/>
      <c r="R4590" s="496" t="s">
        <v>185</v>
      </c>
      <c r="S4590" s="496"/>
    </row>
    <row r="4591" spans="2:20" ht="18.75" customHeight="1">
      <c r="B4591" s="292"/>
      <c r="C4591" s="297" t="s">
        <v>8</v>
      </c>
      <c r="D4591" s="488"/>
      <c r="E4591" s="488"/>
      <c r="F4591" s="488"/>
      <c r="G4591" s="488"/>
      <c r="H4591" s="488"/>
      <c r="I4591" s="488"/>
      <c r="J4591" s="294"/>
      <c r="K4591" s="291"/>
      <c r="L4591" s="291"/>
      <c r="M4591" s="291"/>
      <c r="N4591" s="291"/>
      <c r="O4591" s="291"/>
      <c r="P4591" s="291"/>
      <c r="Q4591" s="294"/>
      <c r="R4591" s="298" t="s">
        <v>189</v>
      </c>
      <c r="S4591" s="299"/>
    </row>
    <row r="4592" spans="2:20" ht="18.75" customHeight="1">
      <c r="B4592" s="292"/>
      <c r="C4592" s="300" t="s">
        <v>172</v>
      </c>
      <c r="D4592" s="488"/>
      <c r="E4592" s="488"/>
      <c r="F4592" s="488"/>
      <c r="G4592" s="488"/>
      <c r="H4592" s="488"/>
      <c r="I4592" s="488"/>
      <c r="J4592" s="294"/>
      <c r="K4592" s="291"/>
      <c r="L4592" s="291"/>
      <c r="M4592" s="291"/>
      <c r="N4592" s="291"/>
      <c r="O4592" s="291"/>
      <c r="P4592" s="291"/>
      <c r="Q4592" s="294"/>
      <c r="R4592" s="298" t="s">
        <v>191</v>
      </c>
      <c r="S4592" s="299"/>
    </row>
    <row r="4593" spans="2:24" ht="18.75" customHeight="1">
      <c r="B4593" s="292"/>
      <c r="C4593" s="300" t="s">
        <v>193</v>
      </c>
      <c r="D4593" s="493"/>
      <c r="E4593" s="493"/>
      <c r="F4593" s="493"/>
      <c r="G4593" s="493"/>
      <c r="H4593" s="493"/>
      <c r="I4593" s="493"/>
      <c r="J4593" s="294"/>
      <c r="K4593" s="294"/>
      <c r="L4593" s="295"/>
      <c r="M4593" s="294"/>
      <c r="N4593" s="294"/>
      <c r="O4593" s="294"/>
      <c r="P4593" s="296"/>
      <c r="Q4593" s="294"/>
      <c r="R4593" s="298" t="s">
        <v>221</v>
      </c>
      <c r="S4593" s="299"/>
    </row>
    <row r="4594" spans="2:24" ht="12" customHeight="1">
      <c r="B4594" s="292"/>
      <c r="C4594" s="294"/>
      <c r="D4594" s="294"/>
      <c r="E4594" s="294"/>
      <c r="F4594" s="294"/>
      <c r="G4594" s="294"/>
      <c r="H4594" s="294"/>
      <c r="I4594" s="294"/>
      <c r="J4594" s="294"/>
      <c r="K4594" s="294"/>
      <c r="L4594" s="294"/>
      <c r="M4594" s="294"/>
      <c r="N4594" s="294"/>
      <c r="O4594" s="294"/>
      <c r="P4594" s="294"/>
      <c r="Q4594" s="294"/>
      <c r="R4594" s="294"/>
      <c r="S4594" s="294"/>
    </row>
    <row r="4595" spans="2:24" s="308" customFormat="1" ht="18.75" customHeight="1">
      <c r="B4595" s="301"/>
      <c r="C4595" s="302" t="s">
        <v>187</v>
      </c>
      <c r="D4595" s="303"/>
      <c r="E4595" s="303"/>
      <c r="F4595" s="303"/>
      <c r="G4595" s="303"/>
      <c r="H4595" s="303"/>
      <c r="I4595" s="303"/>
      <c r="J4595" s="303"/>
      <c r="K4595" s="303"/>
      <c r="L4595" s="303"/>
      <c r="M4595" s="303"/>
      <c r="N4595" s="303"/>
      <c r="O4595" s="304"/>
      <c r="P4595" s="305" t="s">
        <v>188</v>
      </c>
      <c r="Q4595" s="306"/>
      <c r="R4595" s="494" t="s">
        <v>194</v>
      </c>
      <c r="S4595" s="494"/>
      <c r="T4595" s="307"/>
      <c r="V4595" s="288"/>
      <c r="W4595" s="288"/>
      <c r="X4595" s="288"/>
    </row>
    <row r="4596" spans="2:24" ht="6" customHeight="1">
      <c r="B4596" s="292"/>
      <c r="C4596" s="294"/>
      <c r="D4596" s="294"/>
      <c r="E4596" s="294"/>
      <c r="F4596" s="294"/>
      <c r="G4596" s="294"/>
      <c r="H4596" s="294"/>
      <c r="I4596" s="294"/>
      <c r="J4596" s="294"/>
      <c r="K4596" s="294"/>
      <c r="L4596" s="294"/>
      <c r="M4596" s="294"/>
      <c r="N4596" s="294"/>
      <c r="O4596" s="294"/>
      <c r="P4596" s="294"/>
      <c r="Q4596" s="294"/>
      <c r="R4596" s="294"/>
      <c r="S4596" s="294"/>
    </row>
    <row r="4597" spans="2:24" ht="18.75" customHeight="1">
      <c r="B4597" s="292"/>
      <c r="C4597" s="309" t="s">
        <v>222</v>
      </c>
      <c r="D4597" s="310"/>
      <c r="E4597" s="310"/>
      <c r="F4597" s="310"/>
      <c r="G4597" s="310"/>
      <c r="H4597" s="310"/>
      <c r="I4597" s="310"/>
      <c r="J4597" s="310"/>
      <c r="K4597" s="310"/>
      <c r="L4597" s="310"/>
      <c r="M4597" s="310"/>
      <c r="N4597" s="310"/>
      <c r="O4597" s="311"/>
      <c r="P4597" s="312">
        <f>SUM(D4597:O4597)</f>
        <v>0</v>
      </c>
      <c r="Q4597" s="294"/>
      <c r="R4597" s="488"/>
      <c r="S4597" s="488"/>
    </row>
    <row r="4598" spans="2:24" ht="18.75" customHeight="1">
      <c r="B4598" s="292"/>
      <c r="C4598" s="313" t="s">
        <v>196</v>
      </c>
      <c r="D4598" s="155"/>
      <c r="E4598" s="155"/>
      <c r="F4598" s="155"/>
      <c r="G4598" s="155"/>
      <c r="H4598" s="155"/>
      <c r="I4598" s="155"/>
      <c r="J4598" s="155"/>
      <c r="K4598" s="155"/>
      <c r="L4598" s="155"/>
      <c r="M4598" s="155"/>
      <c r="N4598" s="155"/>
      <c r="O4598" s="156"/>
      <c r="P4598" s="312">
        <f t="shared" ref="P4598:P4607" si="573">SUM(D4598:O4598)</f>
        <v>0</v>
      </c>
      <c r="Q4598" s="294"/>
      <c r="R4598" s="488"/>
      <c r="S4598" s="488"/>
    </row>
    <row r="4599" spans="2:24" ht="18.75" customHeight="1">
      <c r="B4599" s="292"/>
      <c r="C4599" s="314" t="s">
        <v>223</v>
      </c>
      <c r="D4599" s="310"/>
      <c r="E4599" s="310"/>
      <c r="F4599" s="310"/>
      <c r="G4599" s="310"/>
      <c r="H4599" s="310"/>
      <c r="I4599" s="310"/>
      <c r="J4599" s="310"/>
      <c r="K4599" s="310"/>
      <c r="L4599" s="310"/>
      <c r="M4599" s="310"/>
      <c r="N4599" s="310"/>
      <c r="O4599" s="311"/>
      <c r="P4599" s="312">
        <f t="shared" si="573"/>
        <v>0</v>
      </c>
      <c r="Q4599" s="294"/>
      <c r="R4599" s="488"/>
      <c r="S4599" s="488"/>
    </row>
    <row r="4600" spans="2:24" ht="18.75" customHeight="1">
      <c r="B4600" s="292"/>
      <c r="C4600" s="313" t="s">
        <v>206</v>
      </c>
      <c r="D4600" s="315"/>
      <c r="E4600" s="315"/>
      <c r="F4600" s="315"/>
      <c r="G4600" s="315"/>
      <c r="H4600" s="315"/>
      <c r="I4600" s="315"/>
      <c r="J4600" s="315"/>
      <c r="K4600" s="315"/>
      <c r="L4600" s="315"/>
      <c r="M4600" s="315"/>
      <c r="N4600" s="315"/>
      <c r="O4600" s="316"/>
      <c r="P4600" s="312">
        <f t="shared" si="573"/>
        <v>0</v>
      </c>
      <c r="Q4600" s="294"/>
      <c r="R4600" s="488"/>
      <c r="S4600" s="488"/>
    </row>
    <row r="4601" spans="2:24" ht="18.75" customHeight="1">
      <c r="B4601" s="292"/>
      <c r="C4601" s="313" t="s">
        <v>207</v>
      </c>
      <c r="D4601" s="315"/>
      <c r="E4601" s="315"/>
      <c r="F4601" s="315"/>
      <c r="G4601" s="315"/>
      <c r="H4601" s="315"/>
      <c r="I4601" s="315"/>
      <c r="J4601" s="315"/>
      <c r="K4601" s="315"/>
      <c r="L4601" s="315"/>
      <c r="M4601" s="315"/>
      <c r="N4601" s="315"/>
      <c r="O4601" s="316"/>
      <c r="P4601" s="312">
        <f t="shared" si="573"/>
        <v>0</v>
      </c>
      <c r="Q4601" s="294"/>
      <c r="R4601" s="488"/>
      <c r="S4601" s="488"/>
    </row>
    <row r="4602" spans="2:24" ht="18.75" customHeight="1">
      <c r="B4602" s="292"/>
      <c r="C4602" s="313" t="s">
        <v>209</v>
      </c>
      <c r="D4602" s="315"/>
      <c r="E4602" s="315"/>
      <c r="F4602" s="315"/>
      <c r="G4602" s="315"/>
      <c r="H4602" s="315"/>
      <c r="I4602" s="315"/>
      <c r="J4602" s="315"/>
      <c r="K4602" s="315"/>
      <c r="L4602" s="315"/>
      <c r="M4602" s="315"/>
      <c r="N4602" s="315"/>
      <c r="O4602" s="316"/>
      <c r="P4602" s="312">
        <f t="shared" si="573"/>
        <v>0</v>
      </c>
      <c r="Q4602" s="294"/>
      <c r="R4602" s="488"/>
      <c r="S4602" s="488"/>
    </row>
    <row r="4603" spans="2:24" ht="18.75" customHeight="1">
      <c r="B4603" s="292"/>
      <c r="C4603" s="313" t="s">
        <v>210</v>
      </c>
      <c r="D4603" s="315"/>
      <c r="E4603" s="315"/>
      <c r="F4603" s="315"/>
      <c r="G4603" s="315"/>
      <c r="H4603" s="315"/>
      <c r="I4603" s="315"/>
      <c r="J4603" s="315"/>
      <c r="K4603" s="315"/>
      <c r="L4603" s="315"/>
      <c r="M4603" s="315"/>
      <c r="N4603" s="315"/>
      <c r="O4603" s="316"/>
      <c r="P4603" s="312">
        <f t="shared" si="573"/>
        <v>0</v>
      </c>
      <c r="Q4603" s="294"/>
      <c r="R4603" s="488"/>
      <c r="S4603" s="488"/>
    </row>
    <row r="4604" spans="2:24" ht="18.75" customHeight="1">
      <c r="B4604" s="292"/>
      <c r="C4604" s="313" t="s">
        <v>211</v>
      </c>
      <c r="D4604" s="315"/>
      <c r="E4604" s="315"/>
      <c r="F4604" s="315"/>
      <c r="G4604" s="315"/>
      <c r="H4604" s="315"/>
      <c r="I4604" s="315"/>
      <c r="J4604" s="315"/>
      <c r="K4604" s="315"/>
      <c r="L4604" s="315"/>
      <c r="M4604" s="315"/>
      <c r="N4604" s="315"/>
      <c r="O4604" s="316"/>
      <c r="P4604" s="312">
        <f t="shared" si="573"/>
        <v>0</v>
      </c>
      <c r="Q4604" s="294"/>
      <c r="R4604" s="488"/>
      <c r="S4604" s="488"/>
    </row>
    <row r="4605" spans="2:24" ht="18.75" customHeight="1">
      <c r="B4605" s="292"/>
      <c r="C4605" s="313" t="s">
        <v>212</v>
      </c>
      <c r="D4605" s="315"/>
      <c r="E4605" s="315"/>
      <c r="F4605" s="315"/>
      <c r="G4605" s="315"/>
      <c r="H4605" s="315"/>
      <c r="I4605" s="315"/>
      <c r="J4605" s="315"/>
      <c r="K4605" s="315"/>
      <c r="L4605" s="315"/>
      <c r="M4605" s="315"/>
      <c r="N4605" s="315"/>
      <c r="O4605" s="316"/>
      <c r="P4605" s="312">
        <f t="shared" si="573"/>
        <v>0</v>
      </c>
      <c r="Q4605" s="294"/>
      <c r="R4605" s="488"/>
      <c r="S4605" s="488"/>
    </row>
    <row r="4606" spans="2:24" ht="18.75" customHeight="1">
      <c r="B4606" s="292"/>
      <c r="C4606" s="317" t="s">
        <v>224</v>
      </c>
      <c r="D4606" s="318"/>
      <c r="E4606" s="318"/>
      <c r="F4606" s="318"/>
      <c r="G4606" s="318"/>
      <c r="H4606" s="318"/>
      <c r="I4606" s="318"/>
      <c r="J4606" s="318"/>
      <c r="K4606" s="318"/>
      <c r="L4606" s="318"/>
      <c r="M4606" s="318"/>
      <c r="N4606" s="318"/>
      <c r="O4606" s="319"/>
      <c r="P4606" s="320">
        <f t="shared" si="573"/>
        <v>0</v>
      </c>
      <c r="Q4606" s="294"/>
      <c r="R4606" s="489"/>
      <c r="S4606" s="489"/>
    </row>
    <row r="4607" spans="2:24" ht="18.75" customHeight="1">
      <c r="B4607" s="292"/>
      <c r="C4607" s="321" t="s">
        <v>216</v>
      </c>
      <c r="D4607" s="322">
        <f>SUBTOTAL(9,D4597:D4606)</f>
        <v>0</v>
      </c>
      <c r="E4607" s="322">
        <f t="shared" ref="E4607:O4607" si="574">SUBTOTAL(9,E4597:E4606)</f>
        <v>0</v>
      </c>
      <c r="F4607" s="322">
        <f t="shared" si="574"/>
        <v>0</v>
      </c>
      <c r="G4607" s="322">
        <f t="shared" si="574"/>
        <v>0</v>
      </c>
      <c r="H4607" s="322">
        <f t="shared" si="574"/>
        <v>0</v>
      </c>
      <c r="I4607" s="322">
        <f t="shared" si="574"/>
        <v>0</v>
      </c>
      <c r="J4607" s="322">
        <f t="shared" si="574"/>
        <v>0</v>
      </c>
      <c r="K4607" s="322">
        <f t="shared" si="574"/>
        <v>0</v>
      </c>
      <c r="L4607" s="322">
        <f t="shared" si="574"/>
        <v>0</v>
      </c>
      <c r="M4607" s="322">
        <f t="shared" si="574"/>
        <v>0</v>
      </c>
      <c r="N4607" s="322">
        <f t="shared" si="574"/>
        <v>0</v>
      </c>
      <c r="O4607" s="323">
        <f t="shared" si="574"/>
        <v>0</v>
      </c>
      <c r="P4607" s="324">
        <f t="shared" si="573"/>
        <v>0</v>
      </c>
      <c r="Q4607" s="294"/>
      <c r="R4607" s="490"/>
      <c r="S4607" s="490"/>
    </row>
    <row r="4608" spans="2:24" ht="6" customHeight="1">
      <c r="B4608" s="292"/>
      <c r="C4608" s="294"/>
      <c r="D4608" s="294"/>
      <c r="E4608" s="294"/>
      <c r="F4608" s="294"/>
      <c r="G4608" s="294"/>
      <c r="H4608" s="294"/>
      <c r="I4608" s="294"/>
      <c r="J4608" s="294"/>
      <c r="K4608" s="294"/>
      <c r="L4608" s="294"/>
      <c r="M4608" s="294"/>
      <c r="N4608" s="294"/>
      <c r="O4608" s="294"/>
      <c r="P4608" s="294"/>
      <c r="Q4608" s="294"/>
      <c r="R4608" s="325"/>
      <c r="S4608" s="325"/>
    </row>
    <row r="4609" spans="2:24" ht="18.75" customHeight="1">
      <c r="B4609" s="326"/>
      <c r="C4609" s="313" t="s">
        <v>217</v>
      </c>
      <c r="D4609" s="327"/>
      <c r="E4609" s="327"/>
      <c r="F4609" s="327"/>
      <c r="G4609" s="327"/>
      <c r="H4609" s="327"/>
      <c r="I4609" s="327"/>
      <c r="J4609" s="327"/>
      <c r="K4609" s="327"/>
      <c r="L4609" s="327"/>
      <c r="M4609" s="327"/>
      <c r="N4609" s="327"/>
      <c r="O4609" s="328"/>
      <c r="P4609" s="329">
        <f t="shared" ref="P4609:P4610" si="575">SUM(D4609:O4609)</f>
        <v>0</v>
      </c>
      <c r="Q4609" s="294"/>
      <c r="R4609" s="488"/>
      <c r="S4609" s="488"/>
    </row>
    <row r="4610" spans="2:24" ht="18.75" customHeight="1">
      <c r="B4610" s="326"/>
      <c r="C4610" s="313" t="s">
        <v>218</v>
      </c>
      <c r="D4610" s="327"/>
      <c r="E4610" s="327"/>
      <c r="F4610" s="327"/>
      <c r="G4610" s="327"/>
      <c r="H4610" s="327"/>
      <c r="I4610" s="327"/>
      <c r="J4610" s="327"/>
      <c r="K4610" s="327"/>
      <c r="L4610" s="327"/>
      <c r="M4610" s="327"/>
      <c r="N4610" s="330"/>
      <c r="O4610" s="331"/>
      <c r="P4610" s="332">
        <f t="shared" si="575"/>
        <v>0</v>
      </c>
      <c r="Q4610" s="294"/>
      <c r="R4610" s="489"/>
      <c r="S4610" s="489"/>
    </row>
    <row r="4611" spans="2:24" s="308" customFormat="1" ht="18.75" customHeight="1">
      <c r="B4611" s="301"/>
      <c r="C4611" s="333"/>
      <c r="D4611" s="334"/>
      <c r="E4611" s="334"/>
      <c r="F4611" s="334"/>
      <c r="G4611" s="334"/>
      <c r="H4611" s="334"/>
      <c r="I4611" s="334"/>
      <c r="J4611" s="334"/>
      <c r="K4611" s="334"/>
      <c r="L4611" s="334"/>
      <c r="M4611" s="334"/>
      <c r="N4611" s="491" t="s">
        <v>219</v>
      </c>
      <c r="O4611" s="491"/>
      <c r="P4611" s="335">
        <f>ROUND(IF(P4609*P4610=0,0,P4607/P4609*P4610),2)</f>
        <v>0</v>
      </c>
      <c r="Q4611" s="306"/>
      <c r="R4611" s="492"/>
      <c r="S4611" s="492"/>
      <c r="T4611" s="307"/>
    </row>
    <row r="4612" spans="2:24" ht="30" customHeight="1">
      <c r="C4612" s="294"/>
      <c r="D4612" s="294"/>
      <c r="E4612" s="294"/>
      <c r="F4612" s="294"/>
      <c r="G4612" s="294"/>
      <c r="H4612" s="294"/>
      <c r="I4612" s="294"/>
      <c r="J4612" s="294"/>
      <c r="K4612" s="294"/>
      <c r="L4612" s="294"/>
      <c r="M4612" s="294"/>
      <c r="N4612" s="294"/>
      <c r="O4612" s="294"/>
      <c r="P4612" s="294"/>
      <c r="Q4612" s="294"/>
      <c r="R4612" s="294"/>
      <c r="S4612" s="294"/>
    </row>
    <row r="4613" spans="2:24" ht="18.75" customHeight="1">
      <c r="B4613" s="292"/>
      <c r="C4613" s="293" t="s">
        <v>183</v>
      </c>
      <c r="D4613" s="495"/>
      <c r="E4613" s="495"/>
      <c r="F4613" s="495"/>
      <c r="G4613" s="495"/>
      <c r="H4613" s="495"/>
      <c r="I4613" s="495"/>
      <c r="J4613" s="294"/>
      <c r="K4613" s="294"/>
      <c r="L4613" s="295"/>
      <c r="M4613" s="294"/>
      <c r="N4613" s="294"/>
      <c r="O4613" s="294"/>
      <c r="P4613" s="296"/>
      <c r="Q4613" s="294"/>
      <c r="R4613" s="296"/>
      <c r="S4613" s="296"/>
    </row>
    <row r="4614" spans="2:24" ht="18.75" customHeight="1">
      <c r="B4614" s="292"/>
      <c r="C4614" s="297" t="s">
        <v>184</v>
      </c>
      <c r="D4614" s="488"/>
      <c r="E4614" s="488"/>
      <c r="F4614" s="488"/>
      <c r="G4614" s="488"/>
      <c r="H4614" s="488"/>
      <c r="I4614" s="488"/>
      <c r="J4614" s="294"/>
      <c r="K4614" s="291"/>
      <c r="L4614" s="291"/>
      <c r="M4614" s="291"/>
      <c r="N4614" s="291"/>
      <c r="O4614" s="291"/>
      <c r="P4614" s="291"/>
      <c r="Q4614" s="294"/>
      <c r="R4614" s="496" t="s">
        <v>185</v>
      </c>
      <c r="S4614" s="496"/>
    </row>
    <row r="4615" spans="2:24" ht="18.75" customHeight="1">
      <c r="B4615" s="292"/>
      <c r="C4615" s="297" t="s">
        <v>8</v>
      </c>
      <c r="D4615" s="488"/>
      <c r="E4615" s="488"/>
      <c r="F4615" s="488"/>
      <c r="G4615" s="488"/>
      <c r="H4615" s="488"/>
      <c r="I4615" s="488"/>
      <c r="J4615" s="294"/>
      <c r="K4615" s="291"/>
      <c r="L4615" s="291"/>
      <c r="M4615" s="291"/>
      <c r="N4615" s="291"/>
      <c r="O4615" s="291"/>
      <c r="P4615" s="291"/>
      <c r="Q4615" s="294"/>
      <c r="R4615" s="298" t="s">
        <v>189</v>
      </c>
      <c r="S4615" s="299"/>
    </row>
    <row r="4616" spans="2:24" ht="18.75" customHeight="1">
      <c r="B4616" s="292"/>
      <c r="C4616" s="300" t="s">
        <v>172</v>
      </c>
      <c r="D4616" s="488"/>
      <c r="E4616" s="488"/>
      <c r="F4616" s="488"/>
      <c r="G4616" s="488"/>
      <c r="H4616" s="488"/>
      <c r="I4616" s="488"/>
      <c r="J4616" s="294"/>
      <c r="K4616" s="291"/>
      <c r="L4616" s="291"/>
      <c r="M4616" s="291"/>
      <c r="N4616" s="291"/>
      <c r="O4616" s="291"/>
      <c r="P4616" s="291"/>
      <c r="Q4616" s="294"/>
      <c r="R4616" s="298" t="s">
        <v>191</v>
      </c>
      <c r="S4616" s="299"/>
    </row>
    <row r="4617" spans="2:24" ht="18.75" customHeight="1">
      <c r="B4617" s="292"/>
      <c r="C4617" s="300" t="s">
        <v>193</v>
      </c>
      <c r="D4617" s="493"/>
      <c r="E4617" s="493"/>
      <c r="F4617" s="493"/>
      <c r="G4617" s="493"/>
      <c r="H4617" s="493"/>
      <c r="I4617" s="493"/>
      <c r="J4617" s="294"/>
      <c r="K4617" s="294"/>
      <c r="L4617" s="295"/>
      <c r="M4617" s="294"/>
      <c r="N4617" s="294"/>
      <c r="O4617" s="294"/>
      <c r="P4617" s="296"/>
      <c r="Q4617" s="294"/>
      <c r="R4617" s="298" t="s">
        <v>221</v>
      </c>
      <c r="S4617" s="299"/>
    </row>
    <row r="4618" spans="2:24" ht="12" customHeight="1">
      <c r="B4618" s="292"/>
      <c r="C4618" s="294"/>
      <c r="D4618" s="294"/>
      <c r="E4618" s="294"/>
      <c r="F4618" s="294"/>
      <c r="G4618" s="294"/>
      <c r="H4618" s="294"/>
      <c r="I4618" s="294"/>
      <c r="J4618" s="294"/>
      <c r="K4618" s="294"/>
      <c r="L4618" s="294"/>
      <c r="M4618" s="294"/>
      <c r="N4618" s="294"/>
      <c r="O4618" s="294"/>
      <c r="P4618" s="294"/>
      <c r="Q4618" s="294"/>
      <c r="R4618" s="294"/>
      <c r="S4618" s="294"/>
    </row>
    <row r="4619" spans="2:24" s="308" customFormat="1" ht="18.75" customHeight="1">
      <c r="B4619" s="301"/>
      <c r="C4619" s="302" t="s">
        <v>187</v>
      </c>
      <c r="D4619" s="303"/>
      <c r="E4619" s="303"/>
      <c r="F4619" s="303"/>
      <c r="G4619" s="303"/>
      <c r="H4619" s="303"/>
      <c r="I4619" s="303"/>
      <c r="J4619" s="303"/>
      <c r="K4619" s="303"/>
      <c r="L4619" s="303"/>
      <c r="M4619" s="303"/>
      <c r="N4619" s="303"/>
      <c r="O4619" s="304"/>
      <c r="P4619" s="305" t="s">
        <v>188</v>
      </c>
      <c r="Q4619" s="306"/>
      <c r="R4619" s="494" t="s">
        <v>194</v>
      </c>
      <c r="S4619" s="494"/>
      <c r="T4619" s="307"/>
      <c r="V4619" s="288"/>
      <c r="W4619" s="288"/>
      <c r="X4619" s="288"/>
    </row>
    <row r="4620" spans="2:24" ht="6" customHeight="1">
      <c r="B4620" s="292"/>
      <c r="C4620" s="294"/>
      <c r="D4620" s="294"/>
      <c r="E4620" s="294"/>
      <c r="F4620" s="294"/>
      <c r="G4620" s="294"/>
      <c r="H4620" s="294"/>
      <c r="I4620" s="294"/>
      <c r="J4620" s="294"/>
      <c r="K4620" s="294"/>
      <c r="L4620" s="294"/>
      <c r="M4620" s="294"/>
      <c r="N4620" s="294"/>
      <c r="O4620" s="294"/>
      <c r="P4620" s="294"/>
      <c r="Q4620" s="294"/>
      <c r="R4620" s="294"/>
      <c r="S4620" s="294"/>
    </row>
    <row r="4621" spans="2:24" ht="18.75" customHeight="1">
      <c r="B4621" s="292"/>
      <c r="C4621" s="309" t="s">
        <v>222</v>
      </c>
      <c r="D4621" s="310"/>
      <c r="E4621" s="310"/>
      <c r="F4621" s="310"/>
      <c r="G4621" s="310"/>
      <c r="H4621" s="310"/>
      <c r="I4621" s="310"/>
      <c r="J4621" s="310"/>
      <c r="K4621" s="310"/>
      <c r="L4621" s="310"/>
      <c r="M4621" s="310"/>
      <c r="N4621" s="310"/>
      <c r="O4621" s="311"/>
      <c r="P4621" s="312">
        <f>SUM(D4621:O4621)</f>
        <v>0</v>
      </c>
      <c r="Q4621" s="294"/>
      <c r="R4621" s="488"/>
      <c r="S4621" s="488"/>
    </row>
    <row r="4622" spans="2:24" ht="18.75" customHeight="1">
      <c r="B4622" s="292"/>
      <c r="C4622" s="313" t="s">
        <v>196</v>
      </c>
      <c r="D4622" s="155"/>
      <c r="E4622" s="155"/>
      <c r="F4622" s="155"/>
      <c r="G4622" s="155"/>
      <c r="H4622" s="155"/>
      <c r="I4622" s="155"/>
      <c r="J4622" s="155"/>
      <c r="K4622" s="155"/>
      <c r="L4622" s="155"/>
      <c r="M4622" s="155"/>
      <c r="N4622" s="155"/>
      <c r="O4622" s="156"/>
      <c r="P4622" s="312">
        <f t="shared" ref="P4622:P4631" si="576">SUM(D4622:O4622)</f>
        <v>0</v>
      </c>
      <c r="Q4622" s="294"/>
      <c r="R4622" s="488"/>
      <c r="S4622" s="488"/>
    </row>
    <row r="4623" spans="2:24" ht="18.75" customHeight="1">
      <c r="B4623" s="292"/>
      <c r="C4623" s="314" t="s">
        <v>223</v>
      </c>
      <c r="D4623" s="310"/>
      <c r="E4623" s="310"/>
      <c r="F4623" s="310"/>
      <c r="G4623" s="310"/>
      <c r="H4623" s="310"/>
      <c r="I4623" s="310"/>
      <c r="J4623" s="310"/>
      <c r="K4623" s="310"/>
      <c r="L4623" s="310"/>
      <c r="M4623" s="310"/>
      <c r="N4623" s="310"/>
      <c r="O4623" s="311"/>
      <c r="P4623" s="312">
        <f t="shared" si="576"/>
        <v>0</v>
      </c>
      <c r="Q4623" s="294"/>
      <c r="R4623" s="488"/>
      <c r="S4623" s="488"/>
    </row>
    <row r="4624" spans="2:24" ht="18.75" customHeight="1">
      <c r="B4624" s="292"/>
      <c r="C4624" s="313" t="s">
        <v>206</v>
      </c>
      <c r="D4624" s="315"/>
      <c r="E4624" s="315"/>
      <c r="F4624" s="315"/>
      <c r="G4624" s="315"/>
      <c r="H4624" s="315"/>
      <c r="I4624" s="315"/>
      <c r="J4624" s="315"/>
      <c r="K4624" s="315"/>
      <c r="L4624" s="315"/>
      <c r="M4624" s="315"/>
      <c r="N4624" s="315"/>
      <c r="O4624" s="316"/>
      <c r="P4624" s="312">
        <f t="shared" si="576"/>
        <v>0</v>
      </c>
      <c r="Q4624" s="294"/>
      <c r="R4624" s="488"/>
      <c r="S4624" s="488"/>
    </row>
    <row r="4625" spans="2:20" ht="18.75" customHeight="1">
      <c r="B4625" s="292"/>
      <c r="C4625" s="313" t="s">
        <v>207</v>
      </c>
      <c r="D4625" s="315"/>
      <c r="E4625" s="315"/>
      <c r="F4625" s="315"/>
      <c r="G4625" s="315"/>
      <c r="H4625" s="315"/>
      <c r="I4625" s="315"/>
      <c r="J4625" s="315"/>
      <c r="K4625" s="315"/>
      <c r="L4625" s="315"/>
      <c r="M4625" s="315"/>
      <c r="N4625" s="315"/>
      <c r="O4625" s="316"/>
      <c r="P4625" s="312">
        <f t="shared" si="576"/>
        <v>0</v>
      </c>
      <c r="Q4625" s="294"/>
      <c r="R4625" s="488"/>
      <c r="S4625" s="488"/>
    </row>
    <row r="4626" spans="2:20" ht="18.75" customHeight="1">
      <c r="B4626" s="292"/>
      <c r="C4626" s="313" t="s">
        <v>209</v>
      </c>
      <c r="D4626" s="315"/>
      <c r="E4626" s="315"/>
      <c r="F4626" s="315"/>
      <c r="G4626" s="315"/>
      <c r="H4626" s="315"/>
      <c r="I4626" s="315"/>
      <c r="J4626" s="315"/>
      <c r="K4626" s="315"/>
      <c r="L4626" s="315"/>
      <c r="M4626" s="315"/>
      <c r="N4626" s="315"/>
      <c r="O4626" s="316"/>
      <c r="P4626" s="312">
        <f t="shared" si="576"/>
        <v>0</v>
      </c>
      <c r="Q4626" s="294"/>
      <c r="R4626" s="488"/>
      <c r="S4626" s="488"/>
    </row>
    <row r="4627" spans="2:20" ht="18.75" customHeight="1">
      <c r="B4627" s="292"/>
      <c r="C4627" s="313" t="s">
        <v>210</v>
      </c>
      <c r="D4627" s="315"/>
      <c r="E4627" s="315"/>
      <c r="F4627" s="315"/>
      <c r="G4627" s="315"/>
      <c r="H4627" s="315"/>
      <c r="I4627" s="315"/>
      <c r="J4627" s="315"/>
      <c r="K4627" s="315"/>
      <c r="L4627" s="315"/>
      <c r="M4627" s="315"/>
      <c r="N4627" s="315"/>
      <c r="O4627" s="316"/>
      <c r="P4627" s="312">
        <f t="shared" si="576"/>
        <v>0</v>
      </c>
      <c r="Q4627" s="294"/>
      <c r="R4627" s="488"/>
      <c r="S4627" s="488"/>
    </row>
    <row r="4628" spans="2:20" ht="18.75" customHeight="1">
      <c r="B4628" s="292"/>
      <c r="C4628" s="313" t="s">
        <v>211</v>
      </c>
      <c r="D4628" s="315"/>
      <c r="E4628" s="315"/>
      <c r="F4628" s="315"/>
      <c r="G4628" s="315"/>
      <c r="H4628" s="315"/>
      <c r="I4628" s="315"/>
      <c r="J4628" s="315"/>
      <c r="K4628" s="315"/>
      <c r="L4628" s="315"/>
      <c r="M4628" s="315"/>
      <c r="N4628" s="315"/>
      <c r="O4628" s="316"/>
      <c r="P4628" s="312">
        <f t="shared" si="576"/>
        <v>0</v>
      </c>
      <c r="Q4628" s="294"/>
      <c r="R4628" s="488"/>
      <c r="S4628" s="488"/>
    </row>
    <row r="4629" spans="2:20" ht="18.75" customHeight="1">
      <c r="B4629" s="292"/>
      <c r="C4629" s="313" t="s">
        <v>212</v>
      </c>
      <c r="D4629" s="315"/>
      <c r="E4629" s="315"/>
      <c r="F4629" s="315"/>
      <c r="G4629" s="315"/>
      <c r="H4629" s="315"/>
      <c r="I4629" s="315"/>
      <c r="J4629" s="315"/>
      <c r="K4629" s="315"/>
      <c r="L4629" s="315"/>
      <c r="M4629" s="315"/>
      <c r="N4629" s="315"/>
      <c r="O4629" s="316"/>
      <c r="P4629" s="312">
        <f t="shared" si="576"/>
        <v>0</v>
      </c>
      <c r="Q4629" s="294"/>
      <c r="R4629" s="488"/>
      <c r="S4629" s="488"/>
    </row>
    <row r="4630" spans="2:20" ht="18.75" customHeight="1">
      <c r="B4630" s="292"/>
      <c r="C4630" s="317" t="s">
        <v>224</v>
      </c>
      <c r="D4630" s="318"/>
      <c r="E4630" s="318"/>
      <c r="F4630" s="318"/>
      <c r="G4630" s="318"/>
      <c r="H4630" s="318"/>
      <c r="I4630" s="318"/>
      <c r="J4630" s="318"/>
      <c r="K4630" s="318"/>
      <c r="L4630" s="318"/>
      <c r="M4630" s="318"/>
      <c r="N4630" s="318"/>
      <c r="O4630" s="319"/>
      <c r="P4630" s="320">
        <f t="shared" si="576"/>
        <v>0</v>
      </c>
      <c r="Q4630" s="294"/>
      <c r="R4630" s="489"/>
      <c r="S4630" s="489"/>
    </row>
    <row r="4631" spans="2:20" ht="18.75" customHeight="1">
      <c r="B4631" s="292"/>
      <c r="C4631" s="321" t="s">
        <v>216</v>
      </c>
      <c r="D4631" s="322">
        <f>SUBTOTAL(9,D4621:D4630)</f>
        <v>0</v>
      </c>
      <c r="E4631" s="322">
        <f t="shared" ref="E4631:O4631" si="577">SUBTOTAL(9,E4621:E4630)</f>
        <v>0</v>
      </c>
      <c r="F4631" s="322">
        <f t="shared" si="577"/>
        <v>0</v>
      </c>
      <c r="G4631" s="322">
        <f t="shared" si="577"/>
        <v>0</v>
      </c>
      <c r="H4631" s="322">
        <f t="shared" si="577"/>
        <v>0</v>
      </c>
      <c r="I4631" s="322">
        <f t="shared" si="577"/>
        <v>0</v>
      </c>
      <c r="J4631" s="322">
        <f t="shared" si="577"/>
        <v>0</v>
      </c>
      <c r="K4631" s="322">
        <f t="shared" si="577"/>
        <v>0</v>
      </c>
      <c r="L4631" s="322">
        <f t="shared" si="577"/>
        <v>0</v>
      </c>
      <c r="M4631" s="322">
        <f t="shared" si="577"/>
        <v>0</v>
      </c>
      <c r="N4631" s="322">
        <f t="shared" si="577"/>
        <v>0</v>
      </c>
      <c r="O4631" s="323">
        <f t="shared" si="577"/>
        <v>0</v>
      </c>
      <c r="P4631" s="324">
        <f t="shared" si="576"/>
        <v>0</v>
      </c>
      <c r="Q4631" s="294"/>
      <c r="R4631" s="490"/>
      <c r="S4631" s="490"/>
    </row>
    <row r="4632" spans="2:20" ht="6" customHeight="1">
      <c r="B4632" s="292"/>
      <c r="C4632" s="294"/>
      <c r="D4632" s="294"/>
      <c r="E4632" s="294"/>
      <c r="F4632" s="294"/>
      <c r="G4632" s="294"/>
      <c r="H4632" s="294"/>
      <c r="I4632" s="294"/>
      <c r="J4632" s="294"/>
      <c r="K4632" s="294"/>
      <c r="L4632" s="294"/>
      <c r="M4632" s="294"/>
      <c r="N4632" s="294"/>
      <c r="O4632" s="294"/>
      <c r="P4632" s="294"/>
      <c r="Q4632" s="294"/>
      <c r="R4632" s="325"/>
      <c r="S4632" s="325"/>
    </row>
    <row r="4633" spans="2:20" ht="18.75" customHeight="1">
      <c r="B4633" s="326"/>
      <c r="C4633" s="313" t="s">
        <v>217</v>
      </c>
      <c r="D4633" s="327"/>
      <c r="E4633" s="327"/>
      <c r="F4633" s="327"/>
      <c r="G4633" s="327"/>
      <c r="H4633" s="327"/>
      <c r="I4633" s="327"/>
      <c r="J4633" s="327"/>
      <c r="K4633" s="327"/>
      <c r="L4633" s="327"/>
      <c r="M4633" s="327"/>
      <c r="N4633" s="327"/>
      <c r="O4633" s="328"/>
      <c r="P4633" s="329">
        <f t="shared" ref="P4633:P4634" si="578">SUM(D4633:O4633)</f>
        <v>0</v>
      </c>
      <c r="Q4633" s="294"/>
      <c r="R4633" s="488"/>
      <c r="S4633" s="488"/>
    </row>
    <row r="4634" spans="2:20" ht="18.75" customHeight="1">
      <c r="B4634" s="326"/>
      <c r="C4634" s="313" t="s">
        <v>218</v>
      </c>
      <c r="D4634" s="327"/>
      <c r="E4634" s="327"/>
      <c r="F4634" s="327"/>
      <c r="G4634" s="327"/>
      <c r="H4634" s="327"/>
      <c r="I4634" s="327"/>
      <c r="J4634" s="327"/>
      <c r="K4634" s="327"/>
      <c r="L4634" s="327"/>
      <c r="M4634" s="327"/>
      <c r="N4634" s="330"/>
      <c r="O4634" s="331"/>
      <c r="P4634" s="332">
        <f t="shared" si="578"/>
        <v>0</v>
      </c>
      <c r="Q4634" s="294"/>
      <c r="R4634" s="489"/>
      <c r="S4634" s="489"/>
    </row>
    <row r="4635" spans="2:20" s="308" customFormat="1" ht="18.75" customHeight="1">
      <c r="B4635" s="301"/>
      <c r="C4635" s="333"/>
      <c r="D4635" s="334"/>
      <c r="E4635" s="334"/>
      <c r="F4635" s="334"/>
      <c r="G4635" s="334"/>
      <c r="H4635" s="334"/>
      <c r="I4635" s="334"/>
      <c r="J4635" s="334"/>
      <c r="K4635" s="334"/>
      <c r="L4635" s="334"/>
      <c r="M4635" s="334"/>
      <c r="N4635" s="491" t="s">
        <v>219</v>
      </c>
      <c r="O4635" s="491"/>
      <c r="P4635" s="335">
        <f>ROUND(IF(P4633*P4634=0,0,P4631/P4633*P4634),2)</f>
        <v>0</v>
      </c>
      <c r="Q4635" s="306"/>
      <c r="R4635" s="492"/>
      <c r="S4635" s="492"/>
      <c r="T4635" s="307"/>
    </row>
    <row r="4636" spans="2:20" ht="30" customHeight="1">
      <c r="C4636" s="294"/>
      <c r="D4636" s="294"/>
      <c r="E4636" s="294"/>
      <c r="F4636" s="294"/>
      <c r="G4636" s="294"/>
      <c r="H4636" s="294"/>
      <c r="I4636" s="294"/>
      <c r="J4636" s="294"/>
      <c r="K4636" s="294"/>
      <c r="L4636" s="294"/>
      <c r="M4636" s="294"/>
      <c r="N4636" s="294"/>
      <c r="O4636" s="294"/>
      <c r="P4636" s="294"/>
      <c r="Q4636" s="294"/>
      <c r="R4636" s="294"/>
      <c r="S4636" s="294"/>
    </row>
    <row r="4637" spans="2:20" ht="18.75" customHeight="1">
      <c r="B4637" s="292"/>
      <c r="C4637" s="293" t="s">
        <v>183</v>
      </c>
      <c r="D4637" s="495"/>
      <c r="E4637" s="495"/>
      <c r="F4637" s="495"/>
      <c r="G4637" s="495"/>
      <c r="H4637" s="495"/>
      <c r="I4637" s="495"/>
      <c r="J4637" s="294"/>
      <c r="K4637" s="294"/>
      <c r="L4637" s="295"/>
      <c r="M4637" s="294"/>
      <c r="N4637" s="294"/>
      <c r="O4637" s="294"/>
      <c r="P4637" s="296"/>
      <c r="Q4637" s="294"/>
      <c r="R4637" s="296"/>
      <c r="S4637" s="296"/>
    </row>
    <row r="4638" spans="2:20" ht="18.75" customHeight="1">
      <c r="B4638" s="292"/>
      <c r="C4638" s="297" t="s">
        <v>184</v>
      </c>
      <c r="D4638" s="488"/>
      <c r="E4638" s="488"/>
      <c r="F4638" s="488"/>
      <c r="G4638" s="488"/>
      <c r="H4638" s="488"/>
      <c r="I4638" s="488"/>
      <c r="J4638" s="294"/>
      <c r="K4638" s="291"/>
      <c r="L4638" s="291"/>
      <c r="M4638" s="291"/>
      <c r="N4638" s="291"/>
      <c r="O4638" s="291"/>
      <c r="P4638" s="291"/>
      <c r="Q4638" s="294"/>
      <c r="R4638" s="496" t="s">
        <v>185</v>
      </c>
      <c r="S4638" s="496"/>
    </row>
    <row r="4639" spans="2:20" ht="18.75" customHeight="1">
      <c r="B4639" s="292"/>
      <c r="C4639" s="297" t="s">
        <v>8</v>
      </c>
      <c r="D4639" s="488"/>
      <c r="E4639" s="488"/>
      <c r="F4639" s="488"/>
      <c r="G4639" s="488"/>
      <c r="H4639" s="488"/>
      <c r="I4639" s="488"/>
      <c r="J4639" s="294"/>
      <c r="K4639" s="291"/>
      <c r="L4639" s="291"/>
      <c r="M4639" s="291"/>
      <c r="N4639" s="291"/>
      <c r="O4639" s="291"/>
      <c r="P4639" s="291"/>
      <c r="Q4639" s="294"/>
      <c r="R4639" s="298" t="s">
        <v>189</v>
      </c>
      <c r="S4639" s="299"/>
    </row>
    <row r="4640" spans="2:20" ht="18.75" customHeight="1">
      <c r="B4640" s="292"/>
      <c r="C4640" s="300" t="s">
        <v>172</v>
      </c>
      <c r="D4640" s="488"/>
      <c r="E4640" s="488"/>
      <c r="F4640" s="488"/>
      <c r="G4640" s="488"/>
      <c r="H4640" s="488"/>
      <c r="I4640" s="488"/>
      <c r="J4640" s="294"/>
      <c r="K4640" s="291"/>
      <c r="L4640" s="291"/>
      <c r="M4640" s="291"/>
      <c r="N4640" s="291"/>
      <c r="O4640" s="291"/>
      <c r="P4640" s="291"/>
      <c r="Q4640" s="294"/>
      <c r="R4640" s="298" t="s">
        <v>191</v>
      </c>
      <c r="S4640" s="299"/>
    </row>
    <row r="4641" spans="2:24" ht="18.75" customHeight="1">
      <c r="B4641" s="292"/>
      <c r="C4641" s="300" t="s">
        <v>193</v>
      </c>
      <c r="D4641" s="493"/>
      <c r="E4641" s="493"/>
      <c r="F4641" s="493"/>
      <c r="G4641" s="493"/>
      <c r="H4641" s="493"/>
      <c r="I4641" s="493"/>
      <c r="J4641" s="294"/>
      <c r="K4641" s="294"/>
      <c r="L4641" s="295"/>
      <c r="M4641" s="294"/>
      <c r="N4641" s="294"/>
      <c r="O4641" s="294"/>
      <c r="P4641" s="296"/>
      <c r="Q4641" s="294"/>
      <c r="R4641" s="298" t="s">
        <v>221</v>
      </c>
      <c r="S4641" s="299"/>
    </row>
    <row r="4642" spans="2:24" ht="12" customHeight="1">
      <c r="B4642" s="292"/>
      <c r="C4642" s="294"/>
      <c r="D4642" s="294"/>
      <c r="E4642" s="294"/>
      <c r="F4642" s="294"/>
      <c r="G4642" s="294"/>
      <c r="H4642" s="294"/>
      <c r="I4642" s="294"/>
      <c r="J4642" s="294"/>
      <c r="K4642" s="294"/>
      <c r="L4642" s="294"/>
      <c r="M4642" s="294"/>
      <c r="N4642" s="294"/>
      <c r="O4642" s="294"/>
      <c r="P4642" s="294"/>
      <c r="Q4642" s="294"/>
      <c r="R4642" s="294"/>
      <c r="S4642" s="294"/>
    </row>
    <row r="4643" spans="2:24" s="308" customFormat="1" ht="18.75" customHeight="1">
      <c r="B4643" s="301"/>
      <c r="C4643" s="302" t="s">
        <v>187</v>
      </c>
      <c r="D4643" s="303"/>
      <c r="E4643" s="303"/>
      <c r="F4643" s="303"/>
      <c r="G4643" s="303"/>
      <c r="H4643" s="303"/>
      <c r="I4643" s="303"/>
      <c r="J4643" s="303"/>
      <c r="K4643" s="303"/>
      <c r="L4643" s="303"/>
      <c r="M4643" s="303"/>
      <c r="N4643" s="303"/>
      <c r="O4643" s="304"/>
      <c r="P4643" s="305" t="s">
        <v>188</v>
      </c>
      <c r="Q4643" s="306"/>
      <c r="R4643" s="494" t="s">
        <v>194</v>
      </c>
      <c r="S4643" s="494"/>
      <c r="T4643" s="307"/>
      <c r="V4643" s="288"/>
      <c r="W4643" s="288"/>
      <c r="X4643" s="288"/>
    </row>
    <row r="4644" spans="2:24" ht="6" customHeight="1">
      <c r="B4644" s="292"/>
      <c r="C4644" s="294"/>
      <c r="D4644" s="294"/>
      <c r="E4644" s="294"/>
      <c r="F4644" s="294"/>
      <c r="G4644" s="294"/>
      <c r="H4644" s="294"/>
      <c r="I4644" s="294"/>
      <c r="J4644" s="294"/>
      <c r="K4644" s="294"/>
      <c r="L4644" s="294"/>
      <c r="M4644" s="294"/>
      <c r="N4644" s="294"/>
      <c r="O4644" s="294"/>
      <c r="P4644" s="294"/>
      <c r="Q4644" s="294"/>
      <c r="R4644" s="294"/>
      <c r="S4644" s="294"/>
    </row>
    <row r="4645" spans="2:24" ht="18.75" customHeight="1">
      <c r="B4645" s="292"/>
      <c r="C4645" s="309" t="s">
        <v>222</v>
      </c>
      <c r="D4645" s="310"/>
      <c r="E4645" s="310"/>
      <c r="F4645" s="310"/>
      <c r="G4645" s="310"/>
      <c r="H4645" s="310"/>
      <c r="I4645" s="310"/>
      <c r="J4645" s="310"/>
      <c r="K4645" s="310"/>
      <c r="L4645" s="310"/>
      <c r="M4645" s="310"/>
      <c r="N4645" s="310"/>
      <c r="O4645" s="311"/>
      <c r="P4645" s="312">
        <f>SUM(D4645:O4645)</f>
        <v>0</v>
      </c>
      <c r="Q4645" s="294"/>
      <c r="R4645" s="488"/>
      <c r="S4645" s="488"/>
    </row>
    <row r="4646" spans="2:24" ht="18.75" customHeight="1">
      <c r="B4646" s="292"/>
      <c r="C4646" s="313" t="s">
        <v>196</v>
      </c>
      <c r="D4646" s="155"/>
      <c r="E4646" s="155"/>
      <c r="F4646" s="155"/>
      <c r="G4646" s="155"/>
      <c r="H4646" s="155"/>
      <c r="I4646" s="155"/>
      <c r="J4646" s="155"/>
      <c r="K4646" s="155"/>
      <c r="L4646" s="155"/>
      <c r="M4646" s="155"/>
      <c r="N4646" s="155"/>
      <c r="O4646" s="156"/>
      <c r="P4646" s="312">
        <f t="shared" ref="P4646:P4655" si="579">SUM(D4646:O4646)</f>
        <v>0</v>
      </c>
      <c r="Q4646" s="294"/>
      <c r="R4646" s="488"/>
      <c r="S4646" s="488"/>
    </row>
    <row r="4647" spans="2:24" ht="18.75" customHeight="1">
      <c r="B4647" s="292"/>
      <c r="C4647" s="314" t="s">
        <v>223</v>
      </c>
      <c r="D4647" s="310"/>
      <c r="E4647" s="310"/>
      <c r="F4647" s="310"/>
      <c r="G4647" s="310"/>
      <c r="H4647" s="310"/>
      <c r="I4647" s="310"/>
      <c r="J4647" s="310"/>
      <c r="K4647" s="310"/>
      <c r="L4647" s="310"/>
      <c r="M4647" s="310"/>
      <c r="N4647" s="310"/>
      <c r="O4647" s="311"/>
      <c r="P4647" s="312">
        <f t="shared" si="579"/>
        <v>0</v>
      </c>
      <c r="Q4647" s="294"/>
      <c r="R4647" s="488"/>
      <c r="S4647" s="488"/>
    </row>
    <row r="4648" spans="2:24" ht="18.75" customHeight="1">
      <c r="B4648" s="292"/>
      <c r="C4648" s="313" t="s">
        <v>206</v>
      </c>
      <c r="D4648" s="315"/>
      <c r="E4648" s="315"/>
      <c r="F4648" s="315"/>
      <c r="G4648" s="315"/>
      <c r="H4648" s="315"/>
      <c r="I4648" s="315"/>
      <c r="J4648" s="315"/>
      <c r="K4648" s="315"/>
      <c r="L4648" s="315"/>
      <c r="M4648" s="315"/>
      <c r="N4648" s="315"/>
      <c r="O4648" s="316"/>
      <c r="P4648" s="312">
        <f t="shared" si="579"/>
        <v>0</v>
      </c>
      <c r="Q4648" s="294"/>
      <c r="R4648" s="488"/>
      <c r="S4648" s="488"/>
    </row>
    <row r="4649" spans="2:24" ht="18.75" customHeight="1">
      <c r="B4649" s="292"/>
      <c r="C4649" s="313" t="s">
        <v>207</v>
      </c>
      <c r="D4649" s="315"/>
      <c r="E4649" s="315"/>
      <c r="F4649" s="315"/>
      <c r="G4649" s="315"/>
      <c r="H4649" s="315"/>
      <c r="I4649" s="315"/>
      <c r="J4649" s="315"/>
      <c r="K4649" s="315"/>
      <c r="L4649" s="315"/>
      <c r="M4649" s="315"/>
      <c r="N4649" s="315"/>
      <c r="O4649" s="316"/>
      <c r="P4649" s="312">
        <f t="shared" si="579"/>
        <v>0</v>
      </c>
      <c r="Q4649" s="294"/>
      <c r="R4649" s="488"/>
      <c r="S4649" s="488"/>
    </row>
    <row r="4650" spans="2:24" ht="18.75" customHeight="1">
      <c r="B4650" s="292"/>
      <c r="C4650" s="313" t="s">
        <v>209</v>
      </c>
      <c r="D4650" s="315"/>
      <c r="E4650" s="315"/>
      <c r="F4650" s="315"/>
      <c r="G4650" s="315"/>
      <c r="H4650" s="315"/>
      <c r="I4650" s="315"/>
      <c r="J4650" s="315"/>
      <c r="K4650" s="315"/>
      <c r="L4650" s="315"/>
      <c r="M4650" s="315"/>
      <c r="N4650" s="315"/>
      <c r="O4650" s="316"/>
      <c r="P4650" s="312">
        <f t="shared" si="579"/>
        <v>0</v>
      </c>
      <c r="Q4650" s="294"/>
      <c r="R4650" s="488"/>
      <c r="S4650" s="488"/>
    </row>
    <row r="4651" spans="2:24" ht="18.75" customHeight="1">
      <c r="B4651" s="292"/>
      <c r="C4651" s="313" t="s">
        <v>210</v>
      </c>
      <c r="D4651" s="315"/>
      <c r="E4651" s="315"/>
      <c r="F4651" s="315"/>
      <c r="G4651" s="315"/>
      <c r="H4651" s="315"/>
      <c r="I4651" s="315"/>
      <c r="J4651" s="315"/>
      <c r="K4651" s="315"/>
      <c r="L4651" s="315"/>
      <c r="M4651" s="315"/>
      <c r="N4651" s="315"/>
      <c r="O4651" s="316"/>
      <c r="P4651" s="312">
        <f t="shared" si="579"/>
        <v>0</v>
      </c>
      <c r="Q4651" s="294"/>
      <c r="R4651" s="488"/>
      <c r="S4651" s="488"/>
    </row>
    <row r="4652" spans="2:24" ht="18.75" customHeight="1">
      <c r="B4652" s="292"/>
      <c r="C4652" s="313" t="s">
        <v>211</v>
      </c>
      <c r="D4652" s="315"/>
      <c r="E4652" s="315"/>
      <c r="F4652" s="315"/>
      <c r="G4652" s="315"/>
      <c r="H4652" s="315"/>
      <c r="I4652" s="315"/>
      <c r="J4652" s="315"/>
      <c r="K4652" s="315"/>
      <c r="L4652" s="315"/>
      <c r="M4652" s="315"/>
      <c r="N4652" s="315"/>
      <c r="O4652" s="316"/>
      <c r="P4652" s="312">
        <f t="shared" si="579"/>
        <v>0</v>
      </c>
      <c r="Q4652" s="294"/>
      <c r="R4652" s="488"/>
      <c r="S4652" s="488"/>
    </row>
    <row r="4653" spans="2:24" ht="18.75" customHeight="1">
      <c r="B4653" s="292"/>
      <c r="C4653" s="313" t="s">
        <v>212</v>
      </c>
      <c r="D4653" s="315"/>
      <c r="E4653" s="315"/>
      <c r="F4653" s="315"/>
      <c r="G4653" s="315"/>
      <c r="H4653" s="315"/>
      <c r="I4653" s="315"/>
      <c r="J4653" s="315"/>
      <c r="K4653" s="315"/>
      <c r="L4653" s="315"/>
      <c r="M4653" s="315"/>
      <c r="N4653" s="315"/>
      <c r="O4653" s="316"/>
      <c r="P4653" s="312">
        <f t="shared" si="579"/>
        <v>0</v>
      </c>
      <c r="Q4653" s="294"/>
      <c r="R4653" s="488"/>
      <c r="S4653" s="488"/>
    </row>
    <row r="4654" spans="2:24" ht="18.75" customHeight="1">
      <c r="B4654" s="292"/>
      <c r="C4654" s="317" t="s">
        <v>224</v>
      </c>
      <c r="D4654" s="318"/>
      <c r="E4654" s="318"/>
      <c r="F4654" s="318"/>
      <c r="G4654" s="318"/>
      <c r="H4654" s="318"/>
      <c r="I4654" s="318"/>
      <c r="J4654" s="318"/>
      <c r="K4654" s="318"/>
      <c r="L4654" s="318"/>
      <c r="M4654" s="318"/>
      <c r="N4654" s="318"/>
      <c r="O4654" s="319"/>
      <c r="P4654" s="320">
        <f t="shared" si="579"/>
        <v>0</v>
      </c>
      <c r="Q4654" s="294"/>
      <c r="R4654" s="489"/>
      <c r="S4654" s="489"/>
    </row>
    <row r="4655" spans="2:24" ht="18.75" customHeight="1">
      <c r="B4655" s="292"/>
      <c r="C4655" s="321" t="s">
        <v>216</v>
      </c>
      <c r="D4655" s="322">
        <f>SUBTOTAL(9,D4645:D4654)</f>
        <v>0</v>
      </c>
      <c r="E4655" s="322">
        <f t="shared" ref="E4655:O4655" si="580">SUBTOTAL(9,E4645:E4654)</f>
        <v>0</v>
      </c>
      <c r="F4655" s="322">
        <f t="shared" si="580"/>
        <v>0</v>
      </c>
      <c r="G4655" s="322">
        <f t="shared" si="580"/>
        <v>0</v>
      </c>
      <c r="H4655" s="322">
        <f t="shared" si="580"/>
        <v>0</v>
      </c>
      <c r="I4655" s="322">
        <f t="shared" si="580"/>
        <v>0</v>
      </c>
      <c r="J4655" s="322">
        <f t="shared" si="580"/>
        <v>0</v>
      </c>
      <c r="K4655" s="322">
        <f t="shared" si="580"/>
        <v>0</v>
      </c>
      <c r="L4655" s="322">
        <f t="shared" si="580"/>
        <v>0</v>
      </c>
      <c r="M4655" s="322">
        <f t="shared" si="580"/>
        <v>0</v>
      </c>
      <c r="N4655" s="322">
        <f t="shared" si="580"/>
        <v>0</v>
      </c>
      <c r="O4655" s="323">
        <f t="shared" si="580"/>
        <v>0</v>
      </c>
      <c r="P4655" s="324">
        <f t="shared" si="579"/>
        <v>0</v>
      </c>
      <c r="Q4655" s="294"/>
      <c r="R4655" s="490"/>
      <c r="S4655" s="490"/>
    </row>
    <row r="4656" spans="2:24" ht="6" customHeight="1">
      <c r="B4656" s="292"/>
      <c r="C4656" s="294"/>
      <c r="D4656" s="294"/>
      <c r="E4656" s="294"/>
      <c r="F4656" s="294"/>
      <c r="G4656" s="294"/>
      <c r="H4656" s="294"/>
      <c r="I4656" s="294"/>
      <c r="J4656" s="294"/>
      <c r="K4656" s="294"/>
      <c r="L4656" s="294"/>
      <c r="M4656" s="294"/>
      <c r="N4656" s="294"/>
      <c r="O4656" s="294"/>
      <c r="P4656" s="294"/>
      <c r="Q4656" s="294"/>
      <c r="R4656" s="325"/>
      <c r="S4656" s="325"/>
    </row>
    <row r="4657" spans="2:24" ht="18.75" customHeight="1">
      <c r="B4657" s="326"/>
      <c r="C4657" s="313" t="s">
        <v>217</v>
      </c>
      <c r="D4657" s="327"/>
      <c r="E4657" s="327"/>
      <c r="F4657" s="327"/>
      <c r="G4657" s="327"/>
      <c r="H4657" s="327"/>
      <c r="I4657" s="327"/>
      <c r="J4657" s="327"/>
      <c r="K4657" s="327"/>
      <c r="L4657" s="327"/>
      <c r="M4657" s="327"/>
      <c r="N4657" s="327"/>
      <c r="O4657" s="328"/>
      <c r="P4657" s="329">
        <f t="shared" ref="P4657:P4658" si="581">SUM(D4657:O4657)</f>
        <v>0</v>
      </c>
      <c r="Q4657" s="294"/>
      <c r="R4657" s="488"/>
      <c r="S4657" s="488"/>
    </row>
    <row r="4658" spans="2:24" ht="18.75" customHeight="1">
      <c r="B4658" s="326"/>
      <c r="C4658" s="313" t="s">
        <v>218</v>
      </c>
      <c r="D4658" s="327"/>
      <c r="E4658" s="327"/>
      <c r="F4658" s="327"/>
      <c r="G4658" s="327"/>
      <c r="H4658" s="327"/>
      <c r="I4658" s="327"/>
      <c r="J4658" s="327"/>
      <c r="K4658" s="327"/>
      <c r="L4658" s="327"/>
      <c r="M4658" s="327"/>
      <c r="N4658" s="330"/>
      <c r="O4658" s="331"/>
      <c r="P4658" s="332">
        <f t="shared" si="581"/>
        <v>0</v>
      </c>
      <c r="Q4658" s="294"/>
      <c r="R4658" s="489"/>
      <c r="S4658" s="489"/>
    </row>
    <row r="4659" spans="2:24" s="308" customFormat="1" ht="18.75" customHeight="1">
      <c r="B4659" s="301"/>
      <c r="C4659" s="333"/>
      <c r="D4659" s="334"/>
      <c r="E4659" s="334"/>
      <c r="F4659" s="334"/>
      <c r="G4659" s="334"/>
      <c r="H4659" s="334"/>
      <c r="I4659" s="334"/>
      <c r="J4659" s="334"/>
      <c r="K4659" s="334"/>
      <c r="L4659" s="334"/>
      <c r="M4659" s="334"/>
      <c r="N4659" s="491" t="s">
        <v>219</v>
      </c>
      <c r="O4659" s="491"/>
      <c r="P4659" s="335">
        <f>ROUND(IF(P4657*P4658=0,0,P4655/P4657*P4658),2)</f>
        <v>0</v>
      </c>
      <c r="Q4659" s="306"/>
      <c r="R4659" s="492"/>
      <c r="S4659" s="492"/>
      <c r="T4659" s="307"/>
    </row>
    <row r="4660" spans="2:24" ht="30" customHeight="1">
      <c r="C4660" s="294"/>
      <c r="D4660" s="294"/>
      <c r="E4660" s="294"/>
      <c r="F4660" s="294"/>
      <c r="G4660" s="294"/>
      <c r="H4660" s="294"/>
      <c r="I4660" s="294"/>
      <c r="J4660" s="294"/>
      <c r="K4660" s="294"/>
      <c r="L4660" s="294"/>
      <c r="M4660" s="294"/>
      <c r="N4660" s="294"/>
      <c r="O4660" s="294"/>
      <c r="P4660" s="294"/>
      <c r="Q4660" s="294"/>
      <c r="R4660" s="294"/>
      <c r="S4660" s="294"/>
    </row>
    <row r="4661" spans="2:24" ht="18.75" customHeight="1">
      <c r="B4661" s="292"/>
      <c r="C4661" s="293" t="s">
        <v>183</v>
      </c>
      <c r="D4661" s="495"/>
      <c r="E4661" s="495"/>
      <c r="F4661" s="495"/>
      <c r="G4661" s="495"/>
      <c r="H4661" s="495"/>
      <c r="I4661" s="495"/>
      <c r="J4661" s="294"/>
      <c r="K4661" s="294"/>
      <c r="L4661" s="295"/>
      <c r="M4661" s="294"/>
      <c r="N4661" s="294"/>
      <c r="O4661" s="294"/>
      <c r="P4661" s="296"/>
      <c r="Q4661" s="294"/>
      <c r="R4661" s="296"/>
      <c r="S4661" s="296"/>
    </row>
    <row r="4662" spans="2:24" ht="18.75" customHeight="1">
      <c r="B4662" s="292"/>
      <c r="C4662" s="297" t="s">
        <v>184</v>
      </c>
      <c r="D4662" s="488"/>
      <c r="E4662" s="488"/>
      <c r="F4662" s="488"/>
      <c r="G4662" s="488"/>
      <c r="H4662" s="488"/>
      <c r="I4662" s="488"/>
      <c r="J4662" s="294"/>
      <c r="K4662" s="291"/>
      <c r="L4662" s="291"/>
      <c r="M4662" s="291"/>
      <c r="N4662" s="291"/>
      <c r="O4662" s="291"/>
      <c r="P4662" s="291"/>
      <c r="Q4662" s="294"/>
      <c r="R4662" s="496" t="s">
        <v>185</v>
      </c>
      <c r="S4662" s="496"/>
    </row>
    <row r="4663" spans="2:24" ht="18.75" customHeight="1">
      <c r="B4663" s="292"/>
      <c r="C4663" s="297" t="s">
        <v>8</v>
      </c>
      <c r="D4663" s="488"/>
      <c r="E4663" s="488"/>
      <c r="F4663" s="488"/>
      <c r="G4663" s="488"/>
      <c r="H4663" s="488"/>
      <c r="I4663" s="488"/>
      <c r="J4663" s="294"/>
      <c r="K4663" s="291"/>
      <c r="L4663" s="291"/>
      <c r="M4663" s="291"/>
      <c r="N4663" s="291"/>
      <c r="O4663" s="291"/>
      <c r="P4663" s="291"/>
      <c r="Q4663" s="294"/>
      <c r="R4663" s="298" t="s">
        <v>189</v>
      </c>
      <c r="S4663" s="299"/>
    </row>
    <row r="4664" spans="2:24" ht="18.75" customHeight="1">
      <c r="B4664" s="292"/>
      <c r="C4664" s="300" t="s">
        <v>172</v>
      </c>
      <c r="D4664" s="488"/>
      <c r="E4664" s="488"/>
      <c r="F4664" s="488"/>
      <c r="G4664" s="488"/>
      <c r="H4664" s="488"/>
      <c r="I4664" s="488"/>
      <c r="J4664" s="294"/>
      <c r="K4664" s="291"/>
      <c r="L4664" s="291"/>
      <c r="M4664" s="291"/>
      <c r="N4664" s="291"/>
      <c r="O4664" s="291"/>
      <c r="P4664" s="291"/>
      <c r="Q4664" s="294"/>
      <c r="R4664" s="298" t="s">
        <v>191</v>
      </c>
      <c r="S4664" s="299"/>
    </row>
    <row r="4665" spans="2:24" ht="18.75" customHeight="1">
      <c r="B4665" s="292"/>
      <c r="C4665" s="300" t="s">
        <v>193</v>
      </c>
      <c r="D4665" s="493"/>
      <c r="E4665" s="493"/>
      <c r="F4665" s="493"/>
      <c r="G4665" s="493"/>
      <c r="H4665" s="493"/>
      <c r="I4665" s="493"/>
      <c r="J4665" s="294"/>
      <c r="K4665" s="294"/>
      <c r="L4665" s="295"/>
      <c r="M4665" s="294"/>
      <c r="N4665" s="294"/>
      <c r="O4665" s="294"/>
      <c r="P4665" s="296"/>
      <c r="Q4665" s="294"/>
      <c r="R4665" s="298" t="s">
        <v>221</v>
      </c>
      <c r="S4665" s="299"/>
    </row>
    <row r="4666" spans="2:24" ht="12" customHeight="1">
      <c r="B4666" s="292"/>
      <c r="C4666" s="294"/>
      <c r="D4666" s="294"/>
      <c r="E4666" s="294"/>
      <c r="F4666" s="294"/>
      <c r="G4666" s="294"/>
      <c r="H4666" s="294"/>
      <c r="I4666" s="294"/>
      <c r="J4666" s="294"/>
      <c r="K4666" s="294"/>
      <c r="L4666" s="294"/>
      <c r="M4666" s="294"/>
      <c r="N4666" s="294"/>
      <c r="O4666" s="294"/>
      <c r="P4666" s="294"/>
      <c r="Q4666" s="294"/>
      <c r="R4666" s="294"/>
      <c r="S4666" s="294"/>
    </row>
    <row r="4667" spans="2:24" s="308" customFormat="1" ht="18.75" customHeight="1">
      <c r="B4667" s="301"/>
      <c r="C4667" s="302" t="s">
        <v>187</v>
      </c>
      <c r="D4667" s="303"/>
      <c r="E4667" s="303"/>
      <c r="F4667" s="303"/>
      <c r="G4667" s="303"/>
      <c r="H4667" s="303"/>
      <c r="I4667" s="303"/>
      <c r="J4667" s="303"/>
      <c r="K4667" s="303"/>
      <c r="L4667" s="303"/>
      <c r="M4667" s="303"/>
      <c r="N4667" s="303"/>
      <c r="O4667" s="304"/>
      <c r="P4667" s="305" t="s">
        <v>188</v>
      </c>
      <c r="Q4667" s="306"/>
      <c r="R4667" s="494" t="s">
        <v>194</v>
      </c>
      <c r="S4667" s="494"/>
      <c r="T4667" s="307"/>
      <c r="V4667" s="288"/>
      <c r="W4667" s="288"/>
      <c r="X4667" s="288"/>
    </row>
    <row r="4668" spans="2:24" ht="6" customHeight="1">
      <c r="B4668" s="292"/>
      <c r="C4668" s="294"/>
      <c r="D4668" s="294"/>
      <c r="E4668" s="294"/>
      <c r="F4668" s="294"/>
      <c r="G4668" s="294"/>
      <c r="H4668" s="294"/>
      <c r="I4668" s="294"/>
      <c r="J4668" s="294"/>
      <c r="K4668" s="294"/>
      <c r="L4668" s="294"/>
      <c r="M4668" s="294"/>
      <c r="N4668" s="294"/>
      <c r="O4668" s="294"/>
      <c r="P4668" s="294"/>
      <c r="Q4668" s="294"/>
      <c r="R4668" s="294"/>
      <c r="S4668" s="294"/>
    </row>
    <row r="4669" spans="2:24" ht="18.75" customHeight="1">
      <c r="B4669" s="292"/>
      <c r="C4669" s="309" t="s">
        <v>222</v>
      </c>
      <c r="D4669" s="310"/>
      <c r="E4669" s="310"/>
      <c r="F4669" s="310"/>
      <c r="G4669" s="310"/>
      <c r="H4669" s="310"/>
      <c r="I4669" s="310"/>
      <c r="J4669" s="310"/>
      <c r="K4669" s="310"/>
      <c r="L4669" s="310"/>
      <c r="M4669" s="310"/>
      <c r="N4669" s="310"/>
      <c r="O4669" s="311"/>
      <c r="P4669" s="312">
        <f>SUM(D4669:O4669)</f>
        <v>0</v>
      </c>
      <c r="Q4669" s="294"/>
      <c r="R4669" s="488"/>
      <c r="S4669" s="488"/>
    </row>
    <row r="4670" spans="2:24" ht="18.75" customHeight="1">
      <c r="B4670" s="292"/>
      <c r="C4670" s="313" t="s">
        <v>196</v>
      </c>
      <c r="D4670" s="155"/>
      <c r="E4670" s="155"/>
      <c r="F4670" s="155"/>
      <c r="G4670" s="155"/>
      <c r="H4670" s="155"/>
      <c r="I4670" s="155"/>
      <c r="J4670" s="155"/>
      <c r="K4670" s="155"/>
      <c r="L4670" s="155"/>
      <c r="M4670" s="155"/>
      <c r="N4670" s="155"/>
      <c r="O4670" s="156"/>
      <c r="P4670" s="312">
        <f t="shared" ref="P4670:P4679" si="582">SUM(D4670:O4670)</f>
        <v>0</v>
      </c>
      <c r="Q4670" s="294"/>
      <c r="R4670" s="488"/>
      <c r="S4670" s="488"/>
    </row>
    <row r="4671" spans="2:24" ht="18.75" customHeight="1">
      <c r="B4671" s="292"/>
      <c r="C4671" s="314" t="s">
        <v>223</v>
      </c>
      <c r="D4671" s="310"/>
      <c r="E4671" s="310"/>
      <c r="F4671" s="310"/>
      <c r="G4671" s="310"/>
      <c r="H4671" s="310"/>
      <c r="I4671" s="310"/>
      <c r="J4671" s="310"/>
      <c r="K4671" s="310"/>
      <c r="L4671" s="310"/>
      <c r="M4671" s="310"/>
      <c r="N4671" s="310"/>
      <c r="O4671" s="311"/>
      <c r="P4671" s="312">
        <f t="shared" si="582"/>
        <v>0</v>
      </c>
      <c r="Q4671" s="294"/>
      <c r="R4671" s="488"/>
      <c r="S4671" s="488"/>
    </row>
    <row r="4672" spans="2:24" ht="18.75" customHeight="1">
      <c r="B4672" s="292"/>
      <c r="C4672" s="313" t="s">
        <v>206</v>
      </c>
      <c r="D4672" s="315"/>
      <c r="E4672" s="315"/>
      <c r="F4672" s="315"/>
      <c r="G4672" s="315"/>
      <c r="H4672" s="315"/>
      <c r="I4672" s="315"/>
      <c r="J4672" s="315"/>
      <c r="K4672" s="315"/>
      <c r="L4672" s="315"/>
      <c r="M4672" s="315"/>
      <c r="N4672" s="315"/>
      <c r="O4672" s="316"/>
      <c r="P4672" s="312">
        <f t="shared" si="582"/>
        <v>0</v>
      </c>
      <c r="Q4672" s="294"/>
      <c r="R4672" s="488"/>
      <c r="S4672" s="488"/>
    </row>
    <row r="4673" spans="2:20" ht="18.75" customHeight="1">
      <c r="B4673" s="292"/>
      <c r="C4673" s="313" t="s">
        <v>207</v>
      </c>
      <c r="D4673" s="315"/>
      <c r="E4673" s="315"/>
      <c r="F4673" s="315"/>
      <c r="G4673" s="315"/>
      <c r="H4673" s="315"/>
      <c r="I4673" s="315"/>
      <c r="J4673" s="315"/>
      <c r="K4673" s="315"/>
      <c r="L4673" s="315"/>
      <c r="M4673" s="315"/>
      <c r="N4673" s="315"/>
      <c r="O4673" s="316"/>
      <c r="P4673" s="312">
        <f t="shared" si="582"/>
        <v>0</v>
      </c>
      <c r="Q4673" s="294"/>
      <c r="R4673" s="488"/>
      <c r="S4673" s="488"/>
    </row>
    <row r="4674" spans="2:20" ht="18.75" customHeight="1">
      <c r="B4674" s="292"/>
      <c r="C4674" s="313" t="s">
        <v>209</v>
      </c>
      <c r="D4674" s="315"/>
      <c r="E4674" s="315"/>
      <c r="F4674" s="315"/>
      <c r="G4674" s="315"/>
      <c r="H4674" s="315"/>
      <c r="I4674" s="315"/>
      <c r="J4674" s="315"/>
      <c r="K4674" s="315"/>
      <c r="L4674" s="315"/>
      <c r="M4674" s="315"/>
      <c r="N4674" s="315"/>
      <c r="O4674" s="316"/>
      <c r="P4674" s="312">
        <f t="shared" si="582"/>
        <v>0</v>
      </c>
      <c r="Q4674" s="294"/>
      <c r="R4674" s="488"/>
      <c r="S4674" s="488"/>
    </row>
    <row r="4675" spans="2:20" ht="18.75" customHeight="1">
      <c r="B4675" s="292"/>
      <c r="C4675" s="313" t="s">
        <v>210</v>
      </c>
      <c r="D4675" s="315"/>
      <c r="E4675" s="315"/>
      <c r="F4675" s="315"/>
      <c r="G4675" s="315"/>
      <c r="H4675" s="315"/>
      <c r="I4675" s="315"/>
      <c r="J4675" s="315"/>
      <c r="K4675" s="315"/>
      <c r="L4675" s="315"/>
      <c r="M4675" s="315"/>
      <c r="N4675" s="315"/>
      <c r="O4675" s="316"/>
      <c r="P4675" s="312">
        <f t="shared" si="582"/>
        <v>0</v>
      </c>
      <c r="Q4675" s="294"/>
      <c r="R4675" s="488"/>
      <c r="S4675" s="488"/>
    </row>
    <row r="4676" spans="2:20" ht="18.75" customHeight="1">
      <c r="B4676" s="292"/>
      <c r="C4676" s="313" t="s">
        <v>211</v>
      </c>
      <c r="D4676" s="315"/>
      <c r="E4676" s="315"/>
      <c r="F4676" s="315"/>
      <c r="G4676" s="315"/>
      <c r="H4676" s="315"/>
      <c r="I4676" s="315"/>
      <c r="J4676" s="315"/>
      <c r="K4676" s="315"/>
      <c r="L4676" s="315"/>
      <c r="M4676" s="315"/>
      <c r="N4676" s="315"/>
      <c r="O4676" s="316"/>
      <c r="P4676" s="312">
        <f t="shared" si="582"/>
        <v>0</v>
      </c>
      <c r="Q4676" s="294"/>
      <c r="R4676" s="488"/>
      <c r="S4676" s="488"/>
    </row>
    <row r="4677" spans="2:20" ht="18.75" customHeight="1">
      <c r="B4677" s="292"/>
      <c r="C4677" s="313" t="s">
        <v>212</v>
      </c>
      <c r="D4677" s="315"/>
      <c r="E4677" s="315"/>
      <c r="F4677" s="315"/>
      <c r="G4677" s="315"/>
      <c r="H4677" s="315"/>
      <c r="I4677" s="315"/>
      <c r="J4677" s="315"/>
      <c r="K4677" s="315"/>
      <c r="L4677" s="315"/>
      <c r="M4677" s="315"/>
      <c r="N4677" s="315"/>
      <c r="O4677" s="316"/>
      <c r="P4677" s="312">
        <f t="shared" si="582"/>
        <v>0</v>
      </c>
      <c r="Q4677" s="294"/>
      <c r="R4677" s="488"/>
      <c r="S4677" s="488"/>
    </row>
    <row r="4678" spans="2:20" ht="18.75" customHeight="1">
      <c r="B4678" s="292"/>
      <c r="C4678" s="317" t="s">
        <v>224</v>
      </c>
      <c r="D4678" s="318"/>
      <c r="E4678" s="318"/>
      <c r="F4678" s="318"/>
      <c r="G4678" s="318"/>
      <c r="H4678" s="318"/>
      <c r="I4678" s="318"/>
      <c r="J4678" s="318"/>
      <c r="K4678" s="318"/>
      <c r="L4678" s="318"/>
      <c r="M4678" s="318"/>
      <c r="N4678" s="318"/>
      <c r="O4678" s="319"/>
      <c r="P4678" s="320">
        <f t="shared" si="582"/>
        <v>0</v>
      </c>
      <c r="Q4678" s="294"/>
      <c r="R4678" s="489"/>
      <c r="S4678" s="489"/>
    </row>
    <row r="4679" spans="2:20" ht="18.75" customHeight="1">
      <c r="B4679" s="292"/>
      <c r="C4679" s="321" t="s">
        <v>216</v>
      </c>
      <c r="D4679" s="322">
        <f>SUBTOTAL(9,D4669:D4678)</f>
        <v>0</v>
      </c>
      <c r="E4679" s="322">
        <f t="shared" ref="E4679:O4679" si="583">SUBTOTAL(9,E4669:E4678)</f>
        <v>0</v>
      </c>
      <c r="F4679" s="322">
        <f t="shared" si="583"/>
        <v>0</v>
      </c>
      <c r="G4679" s="322">
        <f t="shared" si="583"/>
        <v>0</v>
      </c>
      <c r="H4679" s="322">
        <f t="shared" si="583"/>
        <v>0</v>
      </c>
      <c r="I4679" s="322">
        <f t="shared" si="583"/>
        <v>0</v>
      </c>
      <c r="J4679" s="322">
        <f t="shared" si="583"/>
        <v>0</v>
      </c>
      <c r="K4679" s="322">
        <f t="shared" si="583"/>
        <v>0</v>
      </c>
      <c r="L4679" s="322">
        <f t="shared" si="583"/>
        <v>0</v>
      </c>
      <c r="M4679" s="322">
        <f t="shared" si="583"/>
        <v>0</v>
      </c>
      <c r="N4679" s="322">
        <f t="shared" si="583"/>
        <v>0</v>
      </c>
      <c r="O4679" s="323">
        <f t="shared" si="583"/>
        <v>0</v>
      </c>
      <c r="P4679" s="324">
        <f t="shared" si="582"/>
        <v>0</v>
      </c>
      <c r="Q4679" s="294"/>
      <c r="R4679" s="490"/>
      <c r="S4679" s="490"/>
    </row>
    <row r="4680" spans="2:20" ht="6" customHeight="1">
      <c r="B4680" s="292"/>
      <c r="C4680" s="294"/>
      <c r="D4680" s="294"/>
      <c r="E4680" s="294"/>
      <c r="F4680" s="294"/>
      <c r="G4680" s="294"/>
      <c r="H4680" s="294"/>
      <c r="I4680" s="294"/>
      <c r="J4680" s="294"/>
      <c r="K4680" s="294"/>
      <c r="L4680" s="294"/>
      <c r="M4680" s="294"/>
      <c r="N4680" s="294"/>
      <c r="O4680" s="294"/>
      <c r="P4680" s="294"/>
      <c r="Q4680" s="294"/>
      <c r="R4680" s="325"/>
      <c r="S4680" s="325"/>
    </row>
    <row r="4681" spans="2:20" ht="18.75" customHeight="1">
      <c r="B4681" s="326"/>
      <c r="C4681" s="313" t="s">
        <v>217</v>
      </c>
      <c r="D4681" s="327"/>
      <c r="E4681" s="327"/>
      <c r="F4681" s="327"/>
      <c r="G4681" s="327"/>
      <c r="H4681" s="327"/>
      <c r="I4681" s="327"/>
      <c r="J4681" s="327"/>
      <c r="K4681" s="327"/>
      <c r="L4681" s="327"/>
      <c r="M4681" s="327"/>
      <c r="N4681" s="327"/>
      <c r="O4681" s="328"/>
      <c r="P4681" s="329">
        <f t="shared" ref="P4681:P4682" si="584">SUM(D4681:O4681)</f>
        <v>0</v>
      </c>
      <c r="Q4681" s="294"/>
      <c r="R4681" s="488"/>
      <c r="S4681" s="488"/>
    </row>
    <row r="4682" spans="2:20" ht="18.75" customHeight="1">
      <c r="B4682" s="326"/>
      <c r="C4682" s="313" t="s">
        <v>218</v>
      </c>
      <c r="D4682" s="327"/>
      <c r="E4682" s="327"/>
      <c r="F4682" s="327"/>
      <c r="G4682" s="327"/>
      <c r="H4682" s="327"/>
      <c r="I4682" s="327"/>
      <c r="J4682" s="327"/>
      <c r="K4682" s="327"/>
      <c r="L4682" s="327"/>
      <c r="M4682" s="327"/>
      <c r="N4682" s="330"/>
      <c r="O4682" s="331"/>
      <c r="P4682" s="332">
        <f t="shared" si="584"/>
        <v>0</v>
      </c>
      <c r="Q4682" s="294"/>
      <c r="R4682" s="489"/>
      <c r="S4682" s="489"/>
    </row>
    <row r="4683" spans="2:20" s="308" customFormat="1" ht="18.75" customHeight="1">
      <c r="B4683" s="301"/>
      <c r="C4683" s="333"/>
      <c r="D4683" s="334"/>
      <c r="E4683" s="334"/>
      <c r="F4683" s="334"/>
      <c r="G4683" s="334"/>
      <c r="H4683" s="334"/>
      <c r="I4683" s="334"/>
      <c r="J4683" s="334"/>
      <c r="K4683" s="334"/>
      <c r="L4683" s="334"/>
      <c r="M4683" s="334"/>
      <c r="N4683" s="491" t="s">
        <v>219</v>
      </c>
      <c r="O4683" s="491"/>
      <c r="P4683" s="335">
        <f>ROUND(IF(P4681*P4682=0,0,P4679/P4681*P4682),2)</f>
        <v>0</v>
      </c>
      <c r="Q4683" s="306"/>
      <c r="R4683" s="492"/>
      <c r="S4683" s="492"/>
      <c r="T4683" s="307"/>
    </row>
    <row r="4684" spans="2:20" ht="30" customHeight="1">
      <c r="C4684" s="294"/>
      <c r="D4684" s="294"/>
      <c r="E4684" s="294"/>
      <c r="F4684" s="294"/>
      <c r="G4684" s="294"/>
      <c r="H4684" s="294"/>
      <c r="I4684" s="294"/>
      <c r="J4684" s="294"/>
      <c r="K4684" s="294"/>
      <c r="L4684" s="294"/>
      <c r="M4684" s="294"/>
      <c r="N4684" s="294"/>
      <c r="O4684" s="294"/>
      <c r="P4684" s="294"/>
      <c r="Q4684" s="294"/>
      <c r="R4684" s="294"/>
      <c r="S4684" s="294"/>
    </row>
    <row r="4685" spans="2:20" ht="18.75" customHeight="1">
      <c r="B4685" s="292"/>
      <c r="C4685" s="293" t="s">
        <v>183</v>
      </c>
      <c r="D4685" s="495"/>
      <c r="E4685" s="495"/>
      <c r="F4685" s="495"/>
      <c r="G4685" s="495"/>
      <c r="H4685" s="495"/>
      <c r="I4685" s="495"/>
      <c r="J4685" s="294"/>
      <c r="K4685" s="294"/>
      <c r="L4685" s="295"/>
      <c r="M4685" s="294"/>
      <c r="N4685" s="294"/>
      <c r="O4685" s="294"/>
      <c r="P4685" s="296"/>
      <c r="Q4685" s="294"/>
      <c r="R4685" s="296"/>
      <c r="S4685" s="296"/>
    </row>
    <row r="4686" spans="2:20" ht="18.75" customHeight="1">
      <c r="B4686" s="292"/>
      <c r="C4686" s="297" t="s">
        <v>184</v>
      </c>
      <c r="D4686" s="488"/>
      <c r="E4686" s="488"/>
      <c r="F4686" s="488"/>
      <c r="G4686" s="488"/>
      <c r="H4686" s="488"/>
      <c r="I4686" s="488"/>
      <c r="J4686" s="294"/>
      <c r="K4686" s="291"/>
      <c r="L4686" s="291"/>
      <c r="M4686" s="291"/>
      <c r="N4686" s="291"/>
      <c r="O4686" s="291"/>
      <c r="P4686" s="291"/>
      <c r="Q4686" s="294"/>
      <c r="R4686" s="496" t="s">
        <v>185</v>
      </c>
      <c r="S4686" s="496"/>
    </row>
    <row r="4687" spans="2:20" ht="18.75" customHeight="1">
      <c r="B4687" s="292"/>
      <c r="C4687" s="297" t="s">
        <v>8</v>
      </c>
      <c r="D4687" s="488"/>
      <c r="E4687" s="488"/>
      <c r="F4687" s="488"/>
      <c r="G4687" s="488"/>
      <c r="H4687" s="488"/>
      <c r="I4687" s="488"/>
      <c r="J4687" s="294"/>
      <c r="K4687" s="291"/>
      <c r="L4687" s="291"/>
      <c r="M4687" s="291"/>
      <c r="N4687" s="291"/>
      <c r="O4687" s="291"/>
      <c r="P4687" s="291"/>
      <c r="Q4687" s="294"/>
      <c r="R4687" s="298" t="s">
        <v>189</v>
      </c>
      <c r="S4687" s="299"/>
    </row>
    <row r="4688" spans="2:20" ht="18.75" customHeight="1">
      <c r="B4688" s="292"/>
      <c r="C4688" s="300" t="s">
        <v>172</v>
      </c>
      <c r="D4688" s="488"/>
      <c r="E4688" s="488"/>
      <c r="F4688" s="488"/>
      <c r="G4688" s="488"/>
      <c r="H4688" s="488"/>
      <c r="I4688" s="488"/>
      <c r="J4688" s="294"/>
      <c r="K4688" s="291"/>
      <c r="L4688" s="291"/>
      <c r="M4688" s="291"/>
      <c r="N4688" s="291"/>
      <c r="O4688" s="291"/>
      <c r="P4688" s="291"/>
      <c r="Q4688" s="294"/>
      <c r="R4688" s="298" t="s">
        <v>191</v>
      </c>
      <c r="S4688" s="299"/>
    </row>
    <row r="4689" spans="2:24" ht="18.75" customHeight="1">
      <c r="B4689" s="292"/>
      <c r="C4689" s="300" t="s">
        <v>193</v>
      </c>
      <c r="D4689" s="493"/>
      <c r="E4689" s="493"/>
      <c r="F4689" s="493"/>
      <c r="G4689" s="493"/>
      <c r="H4689" s="493"/>
      <c r="I4689" s="493"/>
      <c r="J4689" s="294"/>
      <c r="K4689" s="294"/>
      <c r="L4689" s="295"/>
      <c r="M4689" s="294"/>
      <c r="N4689" s="294"/>
      <c r="O4689" s="294"/>
      <c r="P4689" s="296"/>
      <c r="Q4689" s="294"/>
      <c r="R4689" s="298" t="s">
        <v>221</v>
      </c>
      <c r="S4689" s="299"/>
    </row>
    <row r="4690" spans="2:24" ht="12" customHeight="1">
      <c r="B4690" s="292"/>
      <c r="C4690" s="294"/>
      <c r="D4690" s="294"/>
      <c r="E4690" s="294"/>
      <c r="F4690" s="294"/>
      <c r="G4690" s="294"/>
      <c r="H4690" s="294"/>
      <c r="I4690" s="294"/>
      <c r="J4690" s="294"/>
      <c r="K4690" s="294"/>
      <c r="L4690" s="294"/>
      <c r="M4690" s="294"/>
      <c r="N4690" s="294"/>
      <c r="O4690" s="294"/>
      <c r="P4690" s="294"/>
      <c r="Q4690" s="294"/>
      <c r="R4690" s="294"/>
      <c r="S4690" s="294"/>
    </row>
    <row r="4691" spans="2:24" s="308" customFormat="1" ht="18.75" customHeight="1">
      <c r="B4691" s="301"/>
      <c r="C4691" s="302" t="s">
        <v>187</v>
      </c>
      <c r="D4691" s="303"/>
      <c r="E4691" s="303"/>
      <c r="F4691" s="303"/>
      <c r="G4691" s="303"/>
      <c r="H4691" s="303"/>
      <c r="I4691" s="303"/>
      <c r="J4691" s="303"/>
      <c r="K4691" s="303"/>
      <c r="L4691" s="303"/>
      <c r="M4691" s="303"/>
      <c r="N4691" s="303"/>
      <c r="O4691" s="304"/>
      <c r="P4691" s="305" t="s">
        <v>188</v>
      </c>
      <c r="Q4691" s="306"/>
      <c r="R4691" s="494" t="s">
        <v>194</v>
      </c>
      <c r="S4691" s="494"/>
      <c r="T4691" s="307"/>
      <c r="V4691" s="288"/>
      <c r="W4691" s="288"/>
      <c r="X4691" s="288"/>
    </row>
    <row r="4692" spans="2:24" ht="6" customHeight="1">
      <c r="B4692" s="292"/>
      <c r="C4692" s="294"/>
      <c r="D4692" s="294"/>
      <c r="E4692" s="294"/>
      <c r="F4692" s="294"/>
      <c r="G4692" s="294"/>
      <c r="H4692" s="294"/>
      <c r="I4692" s="294"/>
      <c r="J4692" s="294"/>
      <c r="K4692" s="294"/>
      <c r="L4692" s="294"/>
      <c r="M4692" s="294"/>
      <c r="N4692" s="294"/>
      <c r="O4692" s="294"/>
      <c r="P4692" s="294"/>
      <c r="Q4692" s="294"/>
      <c r="R4692" s="294"/>
      <c r="S4692" s="294"/>
    </row>
    <row r="4693" spans="2:24" ht="18.75" customHeight="1">
      <c r="B4693" s="292"/>
      <c r="C4693" s="309" t="s">
        <v>222</v>
      </c>
      <c r="D4693" s="310"/>
      <c r="E4693" s="310"/>
      <c r="F4693" s="310"/>
      <c r="G4693" s="310"/>
      <c r="H4693" s="310"/>
      <c r="I4693" s="310"/>
      <c r="J4693" s="310"/>
      <c r="K4693" s="310"/>
      <c r="L4693" s="310"/>
      <c r="M4693" s="310"/>
      <c r="N4693" s="310"/>
      <c r="O4693" s="311"/>
      <c r="P4693" s="312">
        <f>SUM(D4693:O4693)</f>
        <v>0</v>
      </c>
      <c r="Q4693" s="294"/>
      <c r="R4693" s="488"/>
      <c r="S4693" s="488"/>
    </row>
    <row r="4694" spans="2:24" ht="18.75" customHeight="1">
      <c r="B4694" s="292"/>
      <c r="C4694" s="313" t="s">
        <v>196</v>
      </c>
      <c r="D4694" s="155"/>
      <c r="E4694" s="155"/>
      <c r="F4694" s="155"/>
      <c r="G4694" s="155"/>
      <c r="H4694" s="155"/>
      <c r="I4694" s="155"/>
      <c r="J4694" s="155"/>
      <c r="K4694" s="155"/>
      <c r="L4694" s="155"/>
      <c r="M4694" s="155"/>
      <c r="N4694" s="155"/>
      <c r="O4694" s="156"/>
      <c r="P4694" s="312">
        <f t="shared" ref="P4694:P4703" si="585">SUM(D4694:O4694)</f>
        <v>0</v>
      </c>
      <c r="Q4694" s="294"/>
      <c r="R4694" s="488"/>
      <c r="S4694" s="488"/>
    </row>
    <row r="4695" spans="2:24" ht="18.75" customHeight="1">
      <c r="B4695" s="292"/>
      <c r="C4695" s="314" t="s">
        <v>223</v>
      </c>
      <c r="D4695" s="310"/>
      <c r="E4695" s="310"/>
      <c r="F4695" s="310"/>
      <c r="G4695" s="310"/>
      <c r="H4695" s="310"/>
      <c r="I4695" s="310"/>
      <c r="J4695" s="310"/>
      <c r="K4695" s="310"/>
      <c r="L4695" s="310"/>
      <c r="M4695" s="310"/>
      <c r="N4695" s="310"/>
      <c r="O4695" s="311"/>
      <c r="P4695" s="312">
        <f t="shared" si="585"/>
        <v>0</v>
      </c>
      <c r="Q4695" s="294"/>
      <c r="R4695" s="488"/>
      <c r="S4695" s="488"/>
    </row>
    <row r="4696" spans="2:24" ht="18.75" customHeight="1">
      <c r="B4696" s="292"/>
      <c r="C4696" s="313" t="s">
        <v>206</v>
      </c>
      <c r="D4696" s="315"/>
      <c r="E4696" s="315"/>
      <c r="F4696" s="315"/>
      <c r="G4696" s="315"/>
      <c r="H4696" s="315"/>
      <c r="I4696" s="315"/>
      <c r="J4696" s="315"/>
      <c r="K4696" s="315"/>
      <c r="L4696" s="315"/>
      <c r="M4696" s="315"/>
      <c r="N4696" s="315"/>
      <c r="O4696" s="316"/>
      <c r="P4696" s="312">
        <f t="shared" si="585"/>
        <v>0</v>
      </c>
      <c r="Q4696" s="294"/>
      <c r="R4696" s="488"/>
      <c r="S4696" s="488"/>
    </row>
    <row r="4697" spans="2:24" ht="18.75" customHeight="1">
      <c r="B4697" s="292"/>
      <c r="C4697" s="313" t="s">
        <v>207</v>
      </c>
      <c r="D4697" s="315"/>
      <c r="E4697" s="315"/>
      <c r="F4697" s="315"/>
      <c r="G4697" s="315"/>
      <c r="H4697" s="315"/>
      <c r="I4697" s="315"/>
      <c r="J4697" s="315"/>
      <c r="K4697" s="315"/>
      <c r="L4697" s="315"/>
      <c r="M4697" s="315"/>
      <c r="N4697" s="315"/>
      <c r="O4697" s="316"/>
      <c r="P4697" s="312">
        <f t="shared" si="585"/>
        <v>0</v>
      </c>
      <c r="Q4697" s="294"/>
      <c r="R4697" s="488"/>
      <c r="S4697" s="488"/>
    </row>
    <row r="4698" spans="2:24" ht="18.75" customHeight="1">
      <c r="B4698" s="292"/>
      <c r="C4698" s="313" t="s">
        <v>209</v>
      </c>
      <c r="D4698" s="315"/>
      <c r="E4698" s="315"/>
      <c r="F4698" s="315"/>
      <c r="G4698" s="315"/>
      <c r="H4698" s="315"/>
      <c r="I4698" s="315"/>
      <c r="J4698" s="315"/>
      <c r="K4698" s="315"/>
      <c r="L4698" s="315"/>
      <c r="M4698" s="315"/>
      <c r="N4698" s="315"/>
      <c r="O4698" s="316"/>
      <c r="P4698" s="312">
        <f t="shared" si="585"/>
        <v>0</v>
      </c>
      <c r="Q4698" s="294"/>
      <c r="R4698" s="488"/>
      <c r="S4698" s="488"/>
    </row>
    <row r="4699" spans="2:24" ht="18.75" customHeight="1">
      <c r="B4699" s="292"/>
      <c r="C4699" s="313" t="s">
        <v>210</v>
      </c>
      <c r="D4699" s="315"/>
      <c r="E4699" s="315"/>
      <c r="F4699" s="315"/>
      <c r="G4699" s="315"/>
      <c r="H4699" s="315"/>
      <c r="I4699" s="315"/>
      <c r="J4699" s="315"/>
      <c r="K4699" s="315"/>
      <c r="L4699" s="315"/>
      <c r="M4699" s="315"/>
      <c r="N4699" s="315"/>
      <c r="O4699" s="316"/>
      <c r="P4699" s="312">
        <f t="shared" si="585"/>
        <v>0</v>
      </c>
      <c r="Q4699" s="294"/>
      <c r="R4699" s="488"/>
      <c r="S4699" s="488"/>
    </row>
    <row r="4700" spans="2:24" ht="18.75" customHeight="1">
      <c r="B4700" s="292"/>
      <c r="C4700" s="313" t="s">
        <v>211</v>
      </c>
      <c r="D4700" s="315"/>
      <c r="E4700" s="315"/>
      <c r="F4700" s="315"/>
      <c r="G4700" s="315"/>
      <c r="H4700" s="315"/>
      <c r="I4700" s="315"/>
      <c r="J4700" s="315"/>
      <c r="K4700" s="315"/>
      <c r="L4700" s="315"/>
      <c r="M4700" s="315"/>
      <c r="N4700" s="315"/>
      <c r="O4700" s="316"/>
      <c r="P4700" s="312">
        <f t="shared" si="585"/>
        <v>0</v>
      </c>
      <c r="Q4700" s="294"/>
      <c r="R4700" s="488"/>
      <c r="S4700" s="488"/>
    </row>
    <row r="4701" spans="2:24" ht="18.75" customHeight="1">
      <c r="B4701" s="292"/>
      <c r="C4701" s="313" t="s">
        <v>212</v>
      </c>
      <c r="D4701" s="315"/>
      <c r="E4701" s="315"/>
      <c r="F4701" s="315"/>
      <c r="G4701" s="315"/>
      <c r="H4701" s="315"/>
      <c r="I4701" s="315"/>
      <c r="J4701" s="315"/>
      <c r="K4701" s="315"/>
      <c r="L4701" s="315"/>
      <c r="M4701" s="315"/>
      <c r="N4701" s="315"/>
      <c r="O4701" s="316"/>
      <c r="P4701" s="312">
        <f t="shared" si="585"/>
        <v>0</v>
      </c>
      <c r="Q4701" s="294"/>
      <c r="R4701" s="488"/>
      <c r="S4701" s="488"/>
    </row>
    <row r="4702" spans="2:24" ht="18.75" customHeight="1">
      <c r="B4702" s="292"/>
      <c r="C4702" s="317" t="s">
        <v>224</v>
      </c>
      <c r="D4702" s="318"/>
      <c r="E4702" s="318"/>
      <c r="F4702" s="318"/>
      <c r="G4702" s="318"/>
      <c r="H4702" s="318"/>
      <c r="I4702" s="318"/>
      <c r="J4702" s="318"/>
      <c r="K4702" s="318"/>
      <c r="L4702" s="318"/>
      <c r="M4702" s="318"/>
      <c r="N4702" s="318"/>
      <c r="O4702" s="319"/>
      <c r="P4702" s="320">
        <f t="shared" si="585"/>
        <v>0</v>
      </c>
      <c r="Q4702" s="294"/>
      <c r="R4702" s="489"/>
      <c r="S4702" s="489"/>
    </row>
    <row r="4703" spans="2:24" ht="18.75" customHeight="1">
      <c r="B4703" s="292"/>
      <c r="C4703" s="321" t="s">
        <v>216</v>
      </c>
      <c r="D4703" s="322">
        <f>SUBTOTAL(9,D4693:D4702)</f>
        <v>0</v>
      </c>
      <c r="E4703" s="322">
        <f t="shared" ref="E4703:O4703" si="586">SUBTOTAL(9,E4693:E4702)</f>
        <v>0</v>
      </c>
      <c r="F4703" s="322">
        <f t="shared" si="586"/>
        <v>0</v>
      </c>
      <c r="G4703" s="322">
        <f t="shared" si="586"/>
        <v>0</v>
      </c>
      <c r="H4703" s="322">
        <f t="shared" si="586"/>
        <v>0</v>
      </c>
      <c r="I4703" s="322">
        <f t="shared" si="586"/>
        <v>0</v>
      </c>
      <c r="J4703" s="322">
        <f t="shared" si="586"/>
        <v>0</v>
      </c>
      <c r="K4703" s="322">
        <f t="shared" si="586"/>
        <v>0</v>
      </c>
      <c r="L4703" s="322">
        <f t="shared" si="586"/>
        <v>0</v>
      </c>
      <c r="M4703" s="322">
        <f t="shared" si="586"/>
        <v>0</v>
      </c>
      <c r="N4703" s="322">
        <f t="shared" si="586"/>
        <v>0</v>
      </c>
      <c r="O4703" s="323">
        <f t="shared" si="586"/>
        <v>0</v>
      </c>
      <c r="P4703" s="324">
        <f t="shared" si="585"/>
        <v>0</v>
      </c>
      <c r="Q4703" s="294"/>
      <c r="R4703" s="490"/>
      <c r="S4703" s="490"/>
    </row>
    <row r="4704" spans="2:24" ht="6" customHeight="1">
      <c r="B4704" s="292"/>
      <c r="C4704" s="294"/>
      <c r="D4704" s="294"/>
      <c r="E4704" s="294"/>
      <c r="F4704" s="294"/>
      <c r="G4704" s="294"/>
      <c r="H4704" s="294"/>
      <c r="I4704" s="294"/>
      <c r="J4704" s="294"/>
      <c r="K4704" s="294"/>
      <c r="L4704" s="294"/>
      <c r="M4704" s="294"/>
      <c r="N4704" s="294"/>
      <c r="O4704" s="294"/>
      <c r="P4704" s="294"/>
      <c r="Q4704" s="294"/>
      <c r="R4704" s="325"/>
      <c r="S4704" s="325"/>
    </row>
    <row r="4705" spans="2:24" ht="18.75" customHeight="1">
      <c r="B4705" s="326"/>
      <c r="C4705" s="313" t="s">
        <v>217</v>
      </c>
      <c r="D4705" s="327"/>
      <c r="E4705" s="327"/>
      <c r="F4705" s="327"/>
      <c r="G4705" s="327"/>
      <c r="H4705" s="327"/>
      <c r="I4705" s="327"/>
      <c r="J4705" s="327"/>
      <c r="K4705" s="327"/>
      <c r="L4705" s="327"/>
      <c r="M4705" s="327"/>
      <c r="N4705" s="327"/>
      <c r="O4705" s="328"/>
      <c r="P4705" s="329">
        <f t="shared" ref="P4705:P4706" si="587">SUM(D4705:O4705)</f>
        <v>0</v>
      </c>
      <c r="Q4705" s="294"/>
      <c r="R4705" s="488"/>
      <c r="S4705" s="488"/>
    </row>
    <row r="4706" spans="2:24" ht="18.75" customHeight="1">
      <c r="B4706" s="326"/>
      <c r="C4706" s="313" t="s">
        <v>218</v>
      </c>
      <c r="D4706" s="327"/>
      <c r="E4706" s="327"/>
      <c r="F4706" s="327"/>
      <c r="G4706" s="327"/>
      <c r="H4706" s="327"/>
      <c r="I4706" s="327"/>
      <c r="J4706" s="327"/>
      <c r="K4706" s="327"/>
      <c r="L4706" s="327"/>
      <c r="M4706" s="327"/>
      <c r="N4706" s="330"/>
      <c r="O4706" s="331"/>
      <c r="P4706" s="332">
        <f t="shared" si="587"/>
        <v>0</v>
      </c>
      <c r="Q4706" s="294"/>
      <c r="R4706" s="489"/>
      <c r="S4706" s="489"/>
    </row>
    <row r="4707" spans="2:24" s="308" customFormat="1" ht="18.75" customHeight="1">
      <c r="B4707" s="301"/>
      <c r="C4707" s="333"/>
      <c r="D4707" s="334"/>
      <c r="E4707" s="334"/>
      <c r="F4707" s="334"/>
      <c r="G4707" s="334"/>
      <c r="H4707" s="334"/>
      <c r="I4707" s="334"/>
      <c r="J4707" s="334"/>
      <c r="K4707" s="334"/>
      <c r="L4707" s="334"/>
      <c r="M4707" s="334"/>
      <c r="N4707" s="491" t="s">
        <v>219</v>
      </c>
      <c r="O4707" s="491"/>
      <c r="P4707" s="335">
        <f>ROUND(IF(P4705*P4706=0,0,P4703/P4705*P4706),2)</f>
        <v>0</v>
      </c>
      <c r="Q4707" s="306"/>
      <c r="R4707" s="492"/>
      <c r="S4707" s="492"/>
      <c r="T4707" s="307"/>
    </row>
    <row r="4708" spans="2:24" ht="30" customHeight="1">
      <c r="C4708" s="294"/>
      <c r="D4708" s="294"/>
      <c r="E4708" s="294"/>
      <c r="F4708" s="294"/>
      <c r="G4708" s="294"/>
      <c r="H4708" s="294"/>
      <c r="I4708" s="294"/>
      <c r="J4708" s="294"/>
      <c r="K4708" s="294"/>
      <c r="L4708" s="294"/>
      <c r="M4708" s="294"/>
      <c r="N4708" s="294"/>
      <c r="O4708" s="294"/>
      <c r="P4708" s="294"/>
      <c r="Q4708" s="294"/>
      <c r="R4708" s="294"/>
      <c r="S4708" s="294"/>
    </row>
    <row r="4709" spans="2:24" ht="18.75" customHeight="1">
      <c r="B4709" s="292"/>
      <c r="C4709" s="293" t="s">
        <v>183</v>
      </c>
      <c r="D4709" s="495"/>
      <c r="E4709" s="495"/>
      <c r="F4709" s="495"/>
      <c r="G4709" s="495"/>
      <c r="H4709" s="495"/>
      <c r="I4709" s="495"/>
      <c r="J4709" s="294"/>
      <c r="K4709" s="294"/>
      <c r="L4709" s="295"/>
      <c r="M4709" s="294"/>
      <c r="N4709" s="294"/>
      <c r="O4709" s="294"/>
      <c r="P4709" s="296"/>
      <c r="Q4709" s="294"/>
      <c r="R4709" s="296"/>
      <c r="S4709" s="296"/>
    </row>
    <row r="4710" spans="2:24" ht="18.75" customHeight="1">
      <c r="B4710" s="292"/>
      <c r="C4710" s="297" t="s">
        <v>184</v>
      </c>
      <c r="D4710" s="488"/>
      <c r="E4710" s="488"/>
      <c r="F4710" s="488"/>
      <c r="G4710" s="488"/>
      <c r="H4710" s="488"/>
      <c r="I4710" s="488"/>
      <c r="J4710" s="294"/>
      <c r="K4710" s="291"/>
      <c r="L4710" s="291"/>
      <c r="M4710" s="291"/>
      <c r="N4710" s="291"/>
      <c r="O4710" s="291"/>
      <c r="P4710" s="291"/>
      <c r="Q4710" s="294"/>
      <c r="R4710" s="496" t="s">
        <v>185</v>
      </c>
      <c r="S4710" s="496"/>
    </row>
    <row r="4711" spans="2:24" ht="18.75" customHeight="1">
      <c r="B4711" s="292"/>
      <c r="C4711" s="297" t="s">
        <v>8</v>
      </c>
      <c r="D4711" s="488"/>
      <c r="E4711" s="488"/>
      <c r="F4711" s="488"/>
      <c r="G4711" s="488"/>
      <c r="H4711" s="488"/>
      <c r="I4711" s="488"/>
      <c r="J4711" s="294"/>
      <c r="K4711" s="291"/>
      <c r="L4711" s="291"/>
      <c r="M4711" s="291"/>
      <c r="N4711" s="291"/>
      <c r="O4711" s="291"/>
      <c r="P4711" s="291"/>
      <c r="Q4711" s="294"/>
      <c r="R4711" s="298" t="s">
        <v>189</v>
      </c>
      <c r="S4711" s="299"/>
    </row>
    <row r="4712" spans="2:24" ht="18.75" customHeight="1">
      <c r="B4712" s="292"/>
      <c r="C4712" s="300" t="s">
        <v>172</v>
      </c>
      <c r="D4712" s="488"/>
      <c r="E4712" s="488"/>
      <c r="F4712" s="488"/>
      <c r="G4712" s="488"/>
      <c r="H4712" s="488"/>
      <c r="I4712" s="488"/>
      <c r="J4712" s="294"/>
      <c r="K4712" s="291"/>
      <c r="L4712" s="291"/>
      <c r="M4712" s="291"/>
      <c r="N4712" s="291"/>
      <c r="O4712" s="291"/>
      <c r="P4712" s="291"/>
      <c r="Q4712" s="294"/>
      <c r="R4712" s="298" t="s">
        <v>191</v>
      </c>
      <c r="S4712" s="299"/>
    </row>
    <row r="4713" spans="2:24" ht="18.75" customHeight="1">
      <c r="B4713" s="292"/>
      <c r="C4713" s="300" t="s">
        <v>193</v>
      </c>
      <c r="D4713" s="493"/>
      <c r="E4713" s="493"/>
      <c r="F4713" s="493"/>
      <c r="G4713" s="493"/>
      <c r="H4713" s="493"/>
      <c r="I4713" s="493"/>
      <c r="J4713" s="294"/>
      <c r="K4713" s="294"/>
      <c r="L4713" s="295"/>
      <c r="M4713" s="294"/>
      <c r="N4713" s="294"/>
      <c r="O4713" s="294"/>
      <c r="P4713" s="296"/>
      <c r="Q4713" s="294"/>
      <c r="R4713" s="298" t="s">
        <v>221</v>
      </c>
      <c r="S4713" s="299"/>
    </row>
    <row r="4714" spans="2:24" ht="12" customHeight="1">
      <c r="B4714" s="292"/>
      <c r="C4714" s="294"/>
      <c r="D4714" s="294"/>
      <c r="E4714" s="294"/>
      <c r="F4714" s="294"/>
      <c r="G4714" s="294"/>
      <c r="H4714" s="294"/>
      <c r="I4714" s="294"/>
      <c r="J4714" s="294"/>
      <c r="K4714" s="294"/>
      <c r="L4714" s="294"/>
      <c r="M4714" s="294"/>
      <c r="N4714" s="294"/>
      <c r="O4714" s="294"/>
      <c r="P4714" s="294"/>
      <c r="Q4714" s="294"/>
      <c r="R4714" s="294"/>
      <c r="S4714" s="294"/>
    </row>
    <row r="4715" spans="2:24" s="308" customFormat="1" ht="18.75" customHeight="1">
      <c r="B4715" s="301"/>
      <c r="C4715" s="302" t="s">
        <v>187</v>
      </c>
      <c r="D4715" s="303"/>
      <c r="E4715" s="303"/>
      <c r="F4715" s="303"/>
      <c r="G4715" s="303"/>
      <c r="H4715" s="303"/>
      <c r="I4715" s="303"/>
      <c r="J4715" s="303"/>
      <c r="K4715" s="303"/>
      <c r="L4715" s="303"/>
      <c r="M4715" s="303"/>
      <c r="N4715" s="303"/>
      <c r="O4715" s="304"/>
      <c r="P4715" s="305" t="s">
        <v>188</v>
      </c>
      <c r="Q4715" s="306"/>
      <c r="R4715" s="494" t="s">
        <v>194</v>
      </c>
      <c r="S4715" s="494"/>
      <c r="T4715" s="307"/>
      <c r="V4715" s="288"/>
      <c r="W4715" s="288"/>
      <c r="X4715" s="288"/>
    </row>
    <row r="4716" spans="2:24" ht="6" customHeight="1">
      <c r="B4716" s="292"/>
      <c r="C4716" s="294"/>
      <c r="D4716" s="294"/>
      <c r="E4716" s="294"/>
      <c r="F4716" s="294"/>
      <c r="G4716" s="294"/>
      <c r="H4716" s="294"/>
      <c r="I4716" s="294"/>
      <c r="J4716" s="294"/>
      <c r="K4716" s="294"/>
      <c r="L4716" s="294"/>
      <c r="M4716" s="294"/>
      <c r="N4716" s="294"/>
      <c r="O4716" s="294"/>
      <c r="P4716" s="294"/>
      <c r="Q4716" s="294"/>
      <c r="R4716" s="294"/>
      <c r="S4716" s="294"/>
    </row>
    <row r="4717" spans="2:24" ht="18.75" customHeight="1">
      <c r="B4717" s="292"/>
      <c r="C4717" s="309" t="s">
        <v>222</v>
      </c>
      <c r="D4717" s="310"/>
      <c r="E4717" s="310"/>
      <c r="F4717" s="310"/>
      <c r="G4717" s="310"/>
      <c r="H4717" s="310"/>
      <c r="I4717" s="310"/>
      <c r="J4717" s="310"/>
      <c r="K4717" s="310"/>
      <c r="L4717" s="310"/>
      <c r="M4717" s="310"/>
      <c r="N4717" s="310"/>
      <c r="O4717" s="311"/>
      <c r="P4717" s="312">
        <f>SUM(D4717:O4717)</f>
        <v>0</v>
      </c>
      <c r="Q4717" s="294"/>
      <c r="R4717" s="488"/>
      <c r="S4717" s="488"/>
    </row>
    <row r="4718" spans="2:24" ht="18.75" customHeight="1">
      <c r="B4718" s="292"/>
      <c r="C4718" s="313" t="s">
        <v>196</v>
      </c>
      <c r="D4718" s="155"/>
      <c r="E4718" s="155"/>
      <c r="F4718" s="155"/>
      <c r="G4718" s="155"/>
      <c r="H4718" s="155"/>
      <c r="I4718" s="155"/>
      <c r="J4718" s="155"/>
      <c r="K4718" s="155"/>
      <c r="L4718" s="155"/>
      <c r="M4718" s="155"/>
      <c r="N4718" s="155"/>
      <c r="O4718" s="156"/>
      <c r="P4718" s="312">
        <f t="shared" ref="P4718:P4727" si="588">SUM(D4718:O4718)</f>
        <v>0</v>
      </c>
      <c r="Q4718" s="294"/>
      <c r="R4718" s="488"/>
      <c r="S4718" s="488"/>
    </row>
    <row r="4719" spans="2:24" ht="18.75" customHeight="1">
      <c r="B4719" s="292"/>
      <c r="C4719" s="314" t="s">
        <v>223</v>
      </c>
      <c r="D4719" s="310"/>
      <c r="E4719" s="310"/>
      <c r="F4719" s="310"/>
      <c r="G4719" s="310"/>
      <c r="H4719" s="310"/>
      <c r="I4719" s="310"/>
      <c r="J4719" s="310"/>
      <c r="K4719" s="310"/>
      <c r="L4719" s="310"/>
      <c r="M4719" s="310"/>
      <c r="N4719" s="310"/>
      <c r="O4719" s="311"/>
      <c r="P4719" s="312">
        <f t="shared" si="588"/>
        <v>0</v>
      </c>
      <c r="Q4719" s="294"/>
      <c r="R4719" s="488"/>
      <c r="S4719" s="488"/>
    </row>
    <row r="4720" spans="2:24" ht="18.75" customHeight="1">
      <c r="B4720" s="292"/>
      <c r="C4720" s="313" t="s">
        <v>206</v>
      </c>
      <c r="D4720" s="315"/>
      <c r="E4720" s="315"/>
      <c r="F4720" s="315"/>
      <c r="G4720" s="315"/>
      <c r="H4720" s="315"/>
      <c r="I4720" s="315"/>
      <c r="J4720" s="315"/>
      <c r="K4720" s="315"/>
      <c r="L4720" s="315"/>
      <c r="M4720" s="315"/>
      <c r="N4720" s="315"/>
      <c r="O4720" s="316"/>
      <c r="P4720" s="312">
        <f t="shared" si="588"/>
        <v>0</v>
      </c>
      <c r="Q4720" s="294"/>
      <c r="R4720" s="488"/>
      <c r="S4720" s="488"/>
    </row>
    <row r="4721" spans="2:20" ht="18.75" customHeight="1">
      <c r="B4721" s="292"/>
      <c r="C4721" s="313" t="s">
        <v>207</v>
      </c>
      <c r="D4721" s="315"/>
      <c r="E4721" s="315"/>
      <c r="F4721" s="315"/>
      <c r="G4721" s="315"/>
      <c r="H4721" s="315"/>
      <c r="I4721" s="315"/>
      <c r="J4721" s="315"/>
      <c r="K4721" s="315"/>
      <c r="L4721" s="315"/>
      <c r="M4721" s="315"/>
      <c r="N4721" s="315"/>
      <c r="O4721" s="316"/>
      <c r="P4721" s="312">
        <f t="shared" si="588"/>
        <v>0</v>
      </c>
      <c r="Q4721" s="294"/>
      <c r="R4721" s="488"/>
      <c r="S4721" s="488"/>
    </row>
    <row r="4722" spans="2:20" ht="18.75" customHeight="1">
      <c r="B4722" s="292"/>
      <c r="C4722" s="313" t="s">
        <v>209</v>
      </c>
      <c r="D4722" s="315"/>
      <c r="E4722" s="315"/>
      <c r="F4722" s="315"/>
      <c r="G4722" s="315"/>
      <c r="H4722" s="315"/>
      <c r="I4722" s="315"/>
      <c r="J4722" s="315"/>
      <c r="K4722" s="315"/>
      <c r="L4722" s="315"/>
      <c r="M4722" s="315"/>
      <c r="N4722" s="315"/>
      <c r="O4722" s="316"/>
      <c r="P4722" s="312">
        <f t="shared" si="588"/>
        <v>0</v>
      </c>
      <c r="Q4722" s="294"/>
      <c r="R4722" s="488"/>
      <c r="S4722" s="488"/>
    </row>
    <row r="4723" spans="2:20" ht="18.75" customHeight="1">
      <c r="B4723" s="292"/>
      <c r="C4723" s="313" t="s">
        <v>210</v>
      </c>
      <c r="D4723" s="315"/>
      <c r="E4723" s="315"/>
      <c r="F4723" s="315"/>
      <c r="G4723" s="315"/>
      <c r="H4723" s="315"/>
      <c r="I4723" s="315"/>
      <c r="J4723" s="315"/>
      <c r="K4723" s="315"/>
      <c r="L4723" s="315"/>
      <c r="M4723" s="315"/>
      <c r="N4723" s="315"/>
      <c r="O4723" s="316"/>
      <c r="P4723" s="312">
        <f t="shared" si="588"/>
        <v>0</v>
      </c>
      <c r="Q4723" s="294"/>
      <c r="R4723" s="488"/>
      <c r="S4723" s="488"/>
    </row>
    <row r="4724" spans="2:20" ht="18.75" customHeight="1">
      <c r="B4724" s="292"/>
      <c r="C4724" s="313" t="s">
        <v>211</v>
      </c>
      <c r="D4724" s="315"/>
      <c r="E4724" s="315"/>
      <c r="F4724" s="315"/>
      <c r="G4724" s="315"/>
      <c r="H4724" s="315"/>
      <c r="I4724" s="315"/>
      <c r="J4724" s="315"/>
      <c r="K4724" s="315"/>
      <c r="L4724" s="315"/>
      <c r="M4724" s="315"/>
      <c r="N4724" s="315"/>
      <c r="O4724" s="316"/>
      <c r="P4724" s="312">
        <f t="shared" si="588"/>
        <v>0</v>
      </c>
      <c r="Q4724" s="294"/>
      <c r="R4724" s="488"/>
      <c r="S4724" s="488"/>
    </row>
    <row r="4725" spans="2:20" ht="18.75" customHeight="1">
      <c r="B4725" s="292"/>
      <c r="C4725" s="313" t="s">
        <v>212</v>
      </c>
      <c r="D4725" s="315"/>
      <c r="E4725" s="315"/>
      <c r="F4725" s="315"/>
      <c r="G4725" s="315"/>
      <c r="H4725" s="315"/>
      <c r="I4725" s="315"/>
      <c r="J4725" s="315"/>
      <c r="K4725" s="315"/>
      <c r="L4725" s="315"/>
      <c r="M4725" s="315"/>
      <c r="N4725" s="315"/>
      <c r="O4725" s="316"/>
      <c r="P4725" s="312">
        <f t="shared" si="588"/>
        <v>0</v>
      </c>
      <c r="Q4725" s="294"/>
      <c r="R4725" s="488"/>
      <c r="S4725" s="488"/>
    </row>
    <row r="4726" spans="2:20" ht="18.75" customHeight="1">
      <c r="B4726" s="292"/>
      <c r="C4726" s="317" t="s">
        <v>224</v>
      </c>
      <c r="D4726" s="318"/>
      <c r="E4726" s="318"/>
      <c r="F4726" s="318"/>
      <c r="G4726" s="318"/>
      <c r="H4726" s="318"/>
      <c r="I4726" s="318"/>
      <c r="J4726" s="318"/>
      <c r="K4726" s="318"/>
      <c r="L4726" s="318"/>
      <c r="M4726" s="318"/>
      <c r="N4726" s="318"/>
      <c r="O4726" s="319"/>
      <c r="P4726" s="320">
        <f t="shared" si="588"/>
        <v>0</v>
      </c>
      <c r="Q4726" s="294"/>
      <c r="R4726" s="489"/>
      <c r="S4726" s="489"/>
    </row>
    <row r="4727" spans="2:20" ht="18.75" customHeight="1">
      <c r="B4727" s="292"/>
      <c r="C4727" s="321" t="s">
        <v>216</v>
      </c>
      <c r="D4727" s="322">
        <f>SUBTOTAL(9,D4717:D4726)</f>
        <v>0</v>
      </c>
      <c r="E4727" s="322">
        <f t="shared" ref="E4727:O4727" si="589">SUBTOTAL(9,E4717:E4726)</f>
        <v>0</v>
      </c>
      <c r="F4727" s="322">
        <f t="shared" si="589"/>
        <v>0</v>
      </c>
      <c r="G4727" s="322">
        <f t="shared" si="589"/>
        <v>0</v>
      </c>
      <c r="H4727" s="322">
        <f t="shared" si="589"/>
        <v>0</v>
      </c>
      <c r="I4727" s="322">
        <f t="shared" si="589"/>
        <v>0</v>
      </c>
      <c r="J4727" s="322">
        <f t="shared" si="589"/>
        <v>0</v>
      </c>
      <c r="K4727" s="322">
        <f t="shared" si="589"/>
        <v>0</v>
      </c>
      <c r="L4727" s="322">
        <f t="shared" si="589"/>
        <v>0</v>
      </c>
      <c r="M4727" s="322">
        <f t="shared" si="589"/>
        <v>0</v>
      </c>
      <c r="N4727" s="322">
        <f t="shared" si="589"/>
        <v>0</v>
      </c>
      <c r="O4727" s="323">
        <f t="shared" si="589"/>
        <v>0</v>
      </c>
      <c r="P4727" s="324">
        <f t="shared" si="588"/>
        <v>0</v>
      </c>
      <c r="Q4727" s="294"/>
      <c r="R4727" s="490"/>
      <c r="S4727" s="490"/>
    </row>
    <row r="4728" spans="2:20" ht="6" customHeight="1">
      <c r="B4728" s="292"/>
      <c r="C4728" s="294"/>
      <c r="D4728" s="294"/>
      <c r="E4728" s="294"/>
      <c r="F4728" s="294"/>
      <c r="G4728" s="294"/>
      <c r="H4728" s="294"/>
      <c r="I4728" s="294"/>
      <c r="J4728" s="294"/>
      <c r="K4728" s="294"/>
      <c r="L4728" s="294"/>
      <c r="M4728" s="294"/>
      <c r="N4728" s="294"/>
      <c r="O4728" s="294"/>
      <c r="P4728" s="294"/>
      <c r="Q4728" s="294"/>
      <c r="R4728" s="325"/>
      <c r="S4728" s="325"/>
    </row>
    <row r="4729" spans="2:20" ht="18.75" customHeight="1">
      <c r="B4729" s="326"/>
      <c r="C4729" s="313" t="s">
        <v>217</v>
      </c>
      <c r="D4729" s="327"/>
      <c r="E4729" s="327"/>
      <c r="F4729" s="327"/>
      <c r="G4729" s="327"/>
      <c r="H4729" s="327"/>
      <c r="I4729" s="327"/>
      <c r="J4729" s="327"/>
      <c r="K4729" s="327"/>
      <c r="L4729" s="327"/>
      <c r="M4729" s="327"/>
      <c r="N4729" s="327"/>
      <c r="O4729" s="328"/>
      <c r="P4729" s="329">
        <f t="shared" ref="P4729:P4730" si="590">SUM(D4729:O4729)</f>
        <v>0</v>
      </c>
      <c r="Q4729" s="294"/>
      <c r="R4729" s="488"/>
      <c r="S4729" s="488"/>
    </row>
    <row r="4730" spans="2:20" ht="18.75" customHeight="1">
      <c r="B4730" s="326"/>
      <c r="C4730" s="313" t="s">
        <v>218</v>
      </c>
      <c r="D4730" s="327"/>
      <c r="E4730" s="327"/>
      <c r="F4730" s="327"/>
      <c r="G4730" s="327"/>
      <c r="H4730" s="327"/>
      <c r="I4730" s="327"/>
      <c r="J4730" s="327"/>
      <c r="K4730" s="327"/>
      <c r="L4730" s="327"/>
      <c r="M4730" s="327"/>
      <c r="N4730" s="330"/>
      <c r="O4730" s="331"/>
      <c r="P4730" s="332">
        <f t="shared" si="590"/>
        <v>0</v>
      </c>
      <c r="Q4730" s="294"/>
      <c r="R4730" s="489"/>
      <c r="S4730" s="489"/>
    </row>
    <row r="4731" spans="2:20" s="308" customFormat="1" ht="18.75" customHeight="1">
      <c r="B4731" s="301"/>
      <c r="C4731" s="333"/>
      <c r="D4731" s="334"/>
      <c r="E4731" s="334"/>
      <c r="F4731" s="334"/>
      <c r="G4731" s="334"/>
      <c r="H4731" s="334"/>
      <c r="I4731" s="334"/>
      <c r="J4731" s="334"/>
      <c r="K4731" s="334"/>
      <c r="L4731" s="334"/>
      <c r="M4731" s="334"/>
      <c r="N4731" s="491" t="s">
        <v>219</v>
      </c>
      <c r="O4731" s="491"/>
      <c r="P4731" s="335">
        <f>ROUND(IF(P4729*P4730=0,0,P4727/P4729*P4730),2)</f>
        <v>0</v>
      </c>
      <c r="Q4731" s="306"/>
      <c r="R4731" s="492"/>
      <c r="S4731" s="492"/>
      <c r="T4731" s="307"/>
    </row>
    <row r="4732" spans="2:20" ht="30" customHeight="1">
      <c r="C4732" s="294"/>
      <c r="D4732" s="294"/>
      <c r="E4732" s="294"/>
      <c r="F4732" s="294"/>
      <c r="G4732" s="294"/>
      <c r="H4732" s="294"/>
      <c r="I4732" s="294"/>
      <c r="J4732" s="294"/>
      <c r="K4732" s="294"/>
      <c r="L4732" s="294"/>
      <c r="M4732" s="294"/>
      <c r="N4732" s="294"/>
      <c r="O4732" s="294"/>
      <c r="P4732" s="294"/>
      <c r="Q4732" s="294"/>
      <c r="R4732" s="294"/>
      <c r="S4732" s="294"/>
    </row>
    <row r="4733" spans="2:20" ht="18.75" customHeight="1">
      <c r="B4733" s="292"/>
      <c r="C4733" s="293" t="s">
        <v>183</v>
      </c>
      <c r="D4733" s="495"/>
      <c r="E4733" s="495"/>
      <c r="F4733" s="495"/>
      <c r="G4733" s="495"/>
      <c r="H4733" s="495"/>
      <c r="I4733" s="495"/>
      <c r="J4733" s="294"/>
      <c r="K4733" s="294"/>
      <c r="L4733" s="295"/>
      <c r="M4733" s="294"/>
      <c r="N4733" s="294"/>
      <c r="O4733" s="294"/>
      <c r="P4733" s="296"/>
      <c r="Q4733" s="294"/>
      <c r="R4733" s="296"/>
      <c r="S4733" s="296"/>
    </row>
    <row r="4734" spans="2:20" ht="18.75" customHeight="1">
      <c r="B4734" s="292"/>
      <c r="C4734" s="297" t="s">
        <v>184</v>
      </c>
      <c r="D4734" s="488"/>
      <c r="E4734" s="488"/>
      <c r="F4734" s="488"/>
      <c r="G4734" s="488"/>
      <c r="H4734" s="488"/>
      <c r="I4734" s="488"/>
      <c r="J4734" s="294"/>
      <c r="K4734" s="291"/>
      <c r="L4734" s="291"/>
      <c r="M4734" s="291"/>
      <c r="N4734" s="291"/>
      <c r="O4734" s="291"/>
      <c r="P4734" s="291"/>
      <c r="Q4734" s="294"/>
      <c r="R4734" s="496" t="s">
        <v>185</v>
      </c>
      <c r="S4734" s="496"/>
    </row>
    <row r="4735" spans="2:20" ht="18.75" customHeight="1">
      <c r="B4735" s="292"/>
      <c r="C4735" s="297" t="s">
        <v>8</v>
      </c>
      <c r="D4735" s="488"/>
      <c r="E4735" s="488"/>
      <c r="F4735" s="488"/>
      <c r="G4735" s="488"/>
      <c r="H4735" s="488"/>
      <c r="I4735" s="488"/>
      <c r="J4735" s="294"/>
      <c r="K4735" s="291"/>
      <c r="L4735" s="291"/>
      <c r="M4735" s="291"/>
      <c r="N4735" s="291"/>
      <c r="O4735" s="291"/>
      <c r="P4735" s="291"/>
      <c r="Q4735" s="294"/>
      <c r="R4735" s="298" t="s">
        <v>189</v>
      </c>
      <c r="S4735" s="299"/>
    </row>
    <row r="4736" spans="2:20" ht="18.75" customHeight="1">
      <c r="B4736" s="292"/>
      <c r="C4736" s="300" t="s">
        <v>172</v>
      </c>
      <c r="D4736" s="488"/>
      <c r="E4736" s="488"/>
      <c r="F4736" s="488"/>
      <c r="G4736" s="488"/>
      <c r="H4736" s="488"/>
      <c r="I4736" s="488"/>
      <c r="J4736" s="294"/>
      <c r="K4736" s="291"/>
      <c r="L4736" s="291"/>
      <c r="M4736" s="291"/>
      <c r="N4736" s="291"/>
      <c r="O4736" s="291"/>
      <c r="P4736" s="291"/>
      <c r="Q4736" s="294"/>
      <c r="R4736" s="298" t="s">
        <v>191</v>
      </c>
      <c r="S4736" s="299"/>
    </row>
    <row r="4737" spans="2:24" ht="18.75" customHeight="1">
      <c r="B4737" s="292"/>
      <c r="C4737" s="300" t="s">
        <v>193</v>
      </c>
      <c r="D4737" s="493"/>
      <c r="E4737" s="493"/>
      <c r="F4737" s="493"/>
      <c r="G4737" s="493"/>
      <c r="H4737" s="493"/>
      <c r="I4737" s="493"/>
      <c r="J4737" s="294"/>
      <c r="K4737" s="294"/>
      <c r="L4737" s="295"/>
      <c r="M4737" s="294"/>
      <c r="N4737" s="294"/>
      <c r="O4737" s="294"/>
      <c r="P4737" s="296"/>
      <c r="Q4737" s="294"/>
      <c r="R4737" s="298" t="s">
        <v>221</v>
      </c>
      <c r="S4737" s="299"/>
    </row>
    <row r="4738" spans="2:24" ht="12" customHeight="1">
      <c r="B4738" s="292"/>
      <c r="C4738" s="294"/>
      <c r="D4738" s="294"/>
      <c r="E4738" s="294"/>
      <c r="F4738" s="294"/>
      <c r="G4738" s="294"/>
      <c r="H4738" s="294"/>
      <c r="I4738" s="294"/>
      <c r="J4738" s="294"/>
      <c r="K4738" s="294"/>
      <c r="L4738" s="294"/>
      <c r="M4738" s="294"/>
      <c r="N4738" s="294"/>
      <c r="O4738" s="294"/>
      <c r="P4738" s="294"/>
      <c r="Q4738" s="294"/>
      <c r="R4738" s="294"/>
      <c r="S4738" s="294"/>
    </row>
    <row r="4739" spans="2:24" s="308" customFormat="1" ht="18.75" customHeight="1">
      <c r="B4739" s="301"/>
      <c r="C4739" s="302" t="s">
        <v>187</v>
      </c>
      <c r="D4739" s="303"/>
      <c r="E4739" s="303"/>
      <c r="F4739" s="303"/>
      <c r="G4739" s="303"/>
      <c r="H4739" s="303"/>
      <c r="I4739" s="303"/>
      <c r="J4739" s="303"/>
      <c r="K4739" s="303"/>
      <c r="L4739" s="303"/>
      <c r="M4739" s="303"/>
      <c r="N4739" s="303"/>
      <c r="O4739" s="304"/>
      <c r="P4739" s="305" t="s">
        <v>188</v>
      </c>
      <c r="Q4739" s="306"/>
      <c r="R4739" s="494" t="s">
        <v>194</v>
      </c>
      <c r="S4739" s="494"/>
      <c r="T4739" s="307"/>
      <c r="V4739" s="288"/>
      <c r="W4739" s="288"/>
      <c r="X4739" s="288"/>
    </row>
    <row r="4740" spans="2:24" ht="6" customHeight="1">
      <c r="B4740" s="292"/>
      <c r="C4740" s="294"/>
      <c r="D4740" s="294"/>
      <c r="E4740" s="294"/>
      <c r="F4740" s="294"/>
      <c r="G4740" s="294"/>
      <c r="H4740" s="294"/>
      <c r="I4740" s="294"/>
      <c r="J4740" s="294"/>
      <c r="K4740" s="294"/>
      <c r="L4740" s="294"/>
      <c r="M4740" s="294"/>
      <c r="N4740" s="294"/>
      <c r="O4740" s="294"/>
      <c r="P4740" s="294"/>
      <c r="Q4740" s="294"/>
      <c r="R4740" s="294"/>
      <c r="S4740" s="294"/>
    </row>
    <row r="4741" spans="2:24" ht="18.75" customHeight="1">
      <c r="B4741" s="292"/>
      <c r="C4741" s="309" t="s">
        <v>222</v>
      </c>
      <c r="D4741" s="310"/>
      <c r="E4741" s="310"/>
      <c r="F4741" s="310"/>
      <c r="G4741" s="310"/>
      <c r="H4741" s="310"/>
      <c r="I4741" s="310"/>
      <c r="J4741" s="310"/>
      <c r="K4741" s="310"/>
      <c r="L4741" s="310"/>
      <c r="M4741" s="310"/>
      <c r="N4741" s="310"/>
      <c r="O4741" s="311"/>
      <c r="P4741" s="312">
        <f>SUM(D4741:O4741)</f>
        <v>0</v>
      </c>
      <c r="Q4741" s="294"/>
      <c r="R4741" s="488"/>
      <c r="S4741" s="488"/>
    </row>
    <row r="4742" spans="2:24" ht="18.75" customHeight="1">
      <c r="B4742" s="292"/>
      <c r="C4742" s="313" t="s">
        <v>196</v>
      </c>
      <c r="D4742" s="155"/>
      <c r="E4742" s="155"/>
      <c r="F4742" s="155"/>
      <c r="G4742" s="155"/>
      <c r="H4742" s="155"/>
      <c r="I4742" s="155"/>
      <c r="J4742" s="155"/>
      <c r="K4742" s="155"/>
      <c r="L4742" s="155"/>
      <c r="M4742" s="155"/>
      <c r="N4742" s="155"/>
      <c r="O4742" s="156"/>
      <c r="P4742" s="312">
        <f t="shared" ref="P4742:P4751" si="591">SUM(D4742:O4742)</f>
        <v>0</v>
      </c>
      <c r="Q4742" s="294"/>
      <c r="R4742" s="488"/>
      <c r="S4742" s="488"/>
    </row>
    <row r="4743" spans="2:24" ht="18.75" customHeight="1">
      <c r="B4743" s="292"/>
      <c r="C4743" s="314" t="s">
        <v>223</v>
      </c>
      <c r="D4743" s="310"/>
      <c r="E4743" s="310"/>
      <c r="F4743" s="310"/>
      <c r="G4743" s="310"/>
      <c r="H4743" s="310"/>
      <c r="I4743" s="310"/>
      <c r="J4743" s="310"/>
      <c r="K4743" s="310"/>
      <c r="L4743" s="310"/>
      <c r="M4743" s="310"/>
      <c r="N4743" s="310"/>
      <c r="O4743" s="311"/>
      <c r="P4743" s="312">
        <f t="shared" si="591"/>
        <v>0</v>
      </c>
      <c r="Q4743" s="294"/>
      <c r="R4743" s="488"/>
      <c r="S4743" s="488"/>
    </row>
    <row r="4744" spans="2:24" ht="18.75" customHeight="1">
      <c r="B4744" s="292"/>
      <c r="C4744" s="313" t="s">
        <v>206</v>
      </c>
      <c r="D4744" s="315"/>
      <c r="E4744" s="315"/>
      <c r="F4744" s="315"/>
      <c r="G4744" s="315"/>
      <c r="H4744" s="315"/>
      <c r="I4744" s="315"/>
      <c r="J4744" s="315"/>
      <c r="K4744" s="315"/>
      <c r="L4744" s="315"/>
      <c r="M4744" s="315"/>
      <c r="N4744" s="315"/>
      <c r="O4744" s="316"/>
      <c r="P4744" s="312">
        <f t="shared" si="591"/>
        <v>0</v>
      </c>
      <c r="Q4744" s="294"/>
      <c r="R4744" s="488"/>
      <c r="S4744" s="488"/>
    </row>
    <row r="4745" spans="2:24" ht="18.75" customHeight="1">
      <c r="B4745" s="292"/>
      <c r="C4745" s="313" t="s">
        <v>207</v>
      </c>
      <c r="D4745" s="315"/>
      <c r="E4745" s="315"/>
      <c r="F4745" s="315"/>
      <c r="G4745" s="315"/>
      <c r="H4745" s="315"/>
      <c r="I4745" s="315"/>
      <c r="J4745" s="315"/>
      <c r="K4745" s="315"/>
      <c r="L4745" s="315"/>
      <c r="M4745" s="315"/>
      <c r="N4745" s="315"/>
      <c r="O4745" s="316"/>
      <c r="P4745" s="312">
        <f t="shared" si="591"/>
        <v>0</v>
      </c>
      <c r="Q4745" s="294"/>
      <c r="R4745" s="488"/>
      <c r="S4745" s="488"/>
    </row>
    <row r="4746" spans="2:24" ht="18.75" customHeight="1">
      <c r="B4746" s="292"/>
      <c r="C4746" s="313" t="s">
        <v>209</v>
      </c>
      <c r="D4746" s="315"/>
      <c r="E4746" s="315"/>
      <c r="F4746" s="315"/>
      <c r="G4746" s="315"/>
      <c r="H4746" s="315"/>
      <c r="I4746" s="315"/>
      <c r="J4746" s="315"/>
      <c r="K4746" s="315"/>
      <c r="L4746" s="315"/>
      <c r="M4746" s="315"/>
      <c r="N4746" s="315"/>
      <c r="O4746" s="316"/>
      <c r="P4746" s="312">
        <f t="shared" si="591"/>
        <v>0</v>
      </c>
      <c r="Q4746" s="294"/>
      <c r="R4746" s="488"/>
      <c r="S4746" s="488"/>
    </row>
    <row r="4747" spans="2:24" ht="18.75" customHeight="1">
      <c r="B4747" s="292"/>
      <c r="C4747" s="313" t="s">
        <v>210</v>
      </c>
      <c r="D4747" s="315"/>
      <c r="E4747" s="315"/>
      <c r="F4747" s="315"/>
      <c r="G4747" s="315"/>
      <c r="H4747" s="315"/>
      <c r="I4747" s="315"/>
      <c r="J4747" s="315"/>
      <c r="K4747" s="315"/>
      <c r="L4747" s="315"/>
      <c r="M4747" s="315"/>
      <c r="N4747" s="315"/>
      <c r="O4747" s="316"/>
      <c r="P4747" s="312">
        <f t="shared" si="591"/>
        <v>0</v>
      </c>
      <c r="Q4747" s="294"/>
      <c r="R4747" s="488"/>
      <c r="S4747" s="488"/>
    </row>
    <row r="4748" spans="2:24" ht="18.75" customHeight="1">
      <c r="B4748" s="292"/>
      <c r="C4748" s="313" t="s">
        <v>211</v>
      </c>
      <c r="D4748" s="315"/>
      <c r="E4748" s="315"/>
      <c r="F4748" s="315"/>
      <c r="G4748" s="315"/>
      <c r="H4748" s="315"/>
      <c r="I4748" s="315"/>
      <c r="J4748" s="315"/>
      <c r="K4748" s="315"/>
      <c r="L4748" s="315"/>
      <c r="M4748" s="315"/>
      <c r="N4748" s="315"/>
      <c r="O4748" s="316"/>
      <c r="P4748" s="312">
        <f t="shared" si="591"/>
        <v>0</v>
      </c>
      <c r="Q4748" s="294"/>
      <c r="R4748" s="488"/>
      <c r="S4748" s="488"/>
    </row>
    <row r="4749" spans="2:24" ht="18.75" customHeight="1">
      <c r="B4749" s="292"/>
      <c r="C4749" s="313" t="s">
        <v>212</v>
      </c>
      <c r="D4749" s="315"/>
      <c r="E4749" s="315"/>
      <c r="F4749" s="315"/>
      <c r="G4749" s="315"/>
      <c r="H4749" s="315"/>
      <c r="I4749" s="315"/>
      <c r="J4749" s="315"/>
      <c r="K4749" s="315"/>
      <c r="L4749" s="315"/>
      <c r="M4749" s="315"/>
      <c r="N4749" s="315"/>
      <c r="O4749" s="316"/>
      <c r="P4749" s="312">
        <f t="shared" si="591"/>
        <v>0</v>
      </c>
      <c r="Q4749" s="294"/>
      <c r="R4749" s="488"/>
      <c r="S4749" s="488"/>
    </row>
    <row r="4750" spans="2:24" ht="18.75" customHeight="1">
      <c r="B4750" s="292"/>
      <c r="C4750" s="317" t="s">
        <v>224</v>
      </c>
      <c r="D4750" s="318"/>
      <c r="E4750" s="318"/>
      <c r="F4750" s="318"/>
      <c r="G4750" s="318"/>
      <c r="H4750" s="318"/>
      <c r="I4750" s="318"/>
      <c r="J4750" s="318"/>
      <c r="K4750" s="318"/>
      <c r="L4750" s="318"/>
      <c r="M4750" s="318"/>
      <c r="N4750" s="318"/>
      <c r="O4750" s="319"/>
      <c r="P4750" s="320">
        <f t="shared" si="591"/>
        <v>0</v>
      </c>
      <c r="Q4750" s="294"/>
      <c r="R4750" s="489"/>
      <c r="S4750" s="489"/>
    </row>
    <row r="4751" spans="2:24" ht="18.75" customHeight="1">
      <c r="B4751" s="292"/>
      <c r="C4751" s="321" t="s">
        <v>216</v>
      </c>
      <c r="D4751" s="322">
        <f>SUBTOTAL(9,D4741:D4750)</f>
        <v>0</v>
      </c>
      <c r="E4751" s="322">
        <f t="shared" ref="E4751:O4751" si="592">SUBTOTAL(9,E4741:E4750)</f>
        <v>0</v>
      </c>
      <c r="F4751" s="322">
        <f t="shared" si="592"/>
        <v>0</v>
      </c>
      <c r="G4751" s="322">
        <f t="shared" si="592"/>
        <v>0</v>
      </c>
      <c r="H4751" s="322">
        <f t="shared" si="592"/>
        <v>0</v>
      </c>
      <c r="I4751" s="322">
        <f t="shared" si="592"/>
        <v>0</v>
      </c>
      <c r="J4751" s="322">
        <f t="shared" si="592"/>
        <v>0</v>
      </c>
      <c r="K4751" s="322">
        <f t="shared" si="592"/>
        <v>0</v>
      </c>
      <c r="L4751" s="322">
        <f t="shared" si="592"/>
        <v>0</v>
      </c>
      <c r="M4751" s="322">
        <f t="shared" si="592"/>
        <v>0</v>
      </c>
      <c r="N4751" s="322">
        <f t="shared" si="592"/>
        <v>0</v>
      </c>
      <c r="O4751" s="323">
        <f t="shared" si="592"/>
        <v>0</v>
      </c>
      <c r="P4751" s="324">
        <f t="shared" si="591"/>
        <v>0</v>
      </c>
      <c r="Q4751" s="294"/>
      <c r="R4751" s="490"/>
      <c r="S4751" s="490"/>
    </row>
    <row r="4752" spans="2:24" ht="6" customHeight="1">
      <c r="B4752" s="292"/>
      <c r="C4752" s="294"/>
      <c r="D4752" s="294"/>
      <c r="E4752" s="294"/>
      <c r="F4752" s="294"/>
      <c r="G4752" s="294"/>
      <c r="H4752" s="294"/>
      <c r="I4752" s="294"/>
      <c r="J4752" s="294"/>
      <c r="K4752" s="294"/>
      <c r="L4752" s="294"/>
      <c r="M4752" s="294"/>
      <c r="N4752" s="294"/>
      <c r="O4752" s="294"/>
      <c r="P4752" s="294"/>
      <c r="Q4752" s="294"/>
      <c r="R4752" s="325"/>
      <c r="S4752" s="325"/>
    </row>
    <row r="4753" spans="2:24" ht="18.75" customHeight="1">
      <c r="B4753" s="326"/>
      <c r="C4753" s="313" t="s">
        <v>217</v>
      </c>
      <c r="D4753" s="327"/>
      <c r="E4753" s="327"/>
      <c r="F4753" s="327"/>
      <c r="G4753" s="327"/>
      <c r="H4753" s="327"/>
      <c r="I4753" s="327"/>
      <c r="J4753" s="327"/>
      <c r="K4753" s="327"/>
      <c r="L4753" s="327"/>
      <c r="M4753" s="327"/>
      <c r="N4753" s="327"/>
      <c r="O4753" s="328"/>
      <c r="P4753" s="329">
        <f t="shared" ref="P4753:P4754" si="593">SUM(D4753:O4753)</f>
        <v>0</v>
      </c>
      <c r="Q4753" s="294"/>
      <c r="R4753" s="488"/>
      <c r="S4753" s="488"/>
    </row>
    <row r="4754" spans="2:24" ht="18.75" customHeight="1">
      <c r="B4754" s="326"/>
      <c r="C4754" s="313" t="s">
        <v>218</v>
      </c>
      <c r="D4754" s="327"/>
      <c r="E4754" s="327"/>
      <c r="F4754" s="327"/>
      <c r="G4754" s="327"/>
      <c r="H4754" s="327"/>
      <c r="I4754" s="327"/>
      <c r="J4754" s="327"/>
      <c r="K4754" s="327"/>
      <c r="L4754" s="327"/>
      <c r="M4754" s="327"/>
      <c r="N4754" s="330"/>
      <c r="O4754" s="331"/>
      <c r="P4754" s="332">
        <f t="shared" si="593"/>
        <v>0</v>
      </c>
      <c r="Q4754" s="294"/>
      <c r="R4754" s="489"/>
      <c r="S4754" s="489"/>
    </row>
    <row r="4755" spans="2:24" s="308" customFormat="1" ht="18.75" customHeight="1">
      <c r="B4755" s="301"/>
      <c r="C4755" s="333"/>
      <c r="D4755" s="334"/>
      <c r="E4755" s="334"/>
      <c r="F4755" s="334"/>
      <c r="G4755" s="334"/>
      <c r="H4755" s="334"/>
      <c r="I4755" s="334"/>
      <c r="J4755" s="334"/>
      <c r="K4755" s="334"/>
      <c r="L4755" s="334"/>
      <c r="M4755" s="334"/>
      <c r="N4755" s="491" t="s">
        <v>219</v>
      </c>
      <c r="O4755" s="491"/>
      <c r="P4755" s="335">
        <f>ROUND(IF(P4753*P4754=0,0,P4751/P4753*P4754),2)</f>
        <v>0</v>
      </c>
      <c r="Q4755" s="306"/>
      <c r="R4755" s="492"/>
      <c r="S4755" s="492"/>
      <c r="T4755" s="307"/>
    </row>
    <row r="4756" spans="2:24" ht="30" customHeight="1">
      <c r="C4756" s="294"/>
      <c r="D4756" s="294"/>
      <c r="E4756" s="294"/>
      <c r="F4756" s="294"/>
      <c r="G4756" s="294"/>
      <c r="H4756" s="294"/>
      <c r="I4756" s="294"/>
      <c r="J4756" s="294"/>
      <c r="K4756" s="294"/>
      <c r="L4756" s="294"/>
      <c r="M4756" s="294"/>
      <c r="N4756" s="294"/>
      <c r="O4756" s="294"/>
      <c r="P4756" s="294"/>
      <c r="Q4756" s="294"/>
      <c r="R4756" s="294"/>
      <c r="S4756" s="294"/>
    </row>
    <row r="4757" spans="2:24" ht="18.75" customHeight="1">
      <c r="B4757" s="292"/>
      <c r="C4757" s="293" t="s">
        <v>183</v>
      </c>
      <c r="D4757" s="495"/>
      <c r="E4757" s="495"/>
      <c r="F4757" s="495"/>
      <c r="G4757" s="495"/>
      <c r="H4757" s="495"/>
      <c r="I4757" s="495"/>
      <c r="J4757" s="294"/>
      <c r="K4757" s="294"/>
      <c r="L4757" s="295"/>
      <c r="M4757" s="294"/>
      <c r="N4757" s="294"/>
      <c r="O4757" s="294"/>
      <c r="P4757" s="296"/>
      <c r="Q4757" s="294"/>
      <c r="R4757" s="296"/>
      <c r="S4757" s="296"/>
    </row>
    <row r="4758" spans="2:24" ht="18.75" customHeight="1">
      <c r="B4758" s="292"/>
      <c r="C4758" s="297" t="s">
        <v>184</v>
      </c>
      <c r="D4758" s="488"/>
      <c r="E4758" s="488"/>
      <c r="F4758" s="488"/>
      <c r="G4758" s="488"/>
      <c r="H4758" s="488"/>
      <c r="I4758" s="488"/>
      <c r="J4758" s="294"/>
      <c r="K4758" s="291"/>
      <c r="L4758" s="291"/>
      <c r="M4758" s="291"/>
      <c r="N4758" s="291"/>
      <c r="O4758" s="291"/>
      <c r="P4758" s="291"/>
      <c r="Q4758" s="294"/>
      <c r="R4758" s="496" t="s">
        <v>185</v>
      </c>
      <c r="S4758" s="496"/>
    </row>
    <row r="4759" spans="2:24" ht="18.75" customHeight="1">
      <c r="B4759" s="292"/>
      <c r="C4759" s="297" t="s">
        <v>8</v>
      </c>
      <c r="D4759" s="488"/>
      <c r="E4759" s="488"/>
      <c r="F4759" s="488"/>
      <c r="G4759" s="488"/>
      <c r="H4759" s="488"/>
      <c r="I4759" s="488"/>
      <c r="J4759" s="294"/>
      <c r="K4759" s="291"/>
      <c r="L4759" s="291"/>
      <c r="M4759" s="291"/>
      <c r="N4759" s="291"/>
      <c r="O4759" s="291"/>
      <c r="P4759" s="291"/>
      <c r="Q4759" s="294"/>
      <c r="R4759" s="298" t="s">
        <v>189</v>
      </c>
      <c r="S4759" s="299"/>
    </row>
    <row r="4760" spans="2:24" ht="18.75" customHeight="1">
      <c r="B4760" s="292"/>
      <c r="C4760" s="300" t="s">
        <v>172</v>
      </c>
      <c r="D4760" s="488"/>
      <c r="E4760" s="488"/>
      <c r="F4760" s="488"/>
      <c r="G4760" s="488"/>
      <c r="H4760" s="488"/>
      <c r="I4760" s="488"/>
      <c r="J4760" s="294"/>
      <c r="K4760" s="291"/>
      <c r="L4760" s="291"/>
      <c r="M4760" s="291"/>
      <c r="N4760" s="291"/>
      <c r="O4760" s="291"/>
      <c r="P4760" s="291"/>
      <c r="Q4760" s="294"/>
      <c r="R4760" s="298" t="s">
        <v>191</v>
      </c>
      <c r="S4760" s="299"/>
    </row>
    <row r="4761" spans="2:24" ht="18.75" customHeight="1">
      <c r="B4761" s="292"/>
      <c r="C4761" s="300" t="s">
        <v>193</v>
      </c>
      <c r="D4761" s="493"/>
      <c r="E4761" s="493"/>
      <c r="F4761" s="493"/>
      <c r="G4761" s="493"/>
      <c r="H4761" s="493"/>
      <c r="I4761" s="493"/>
      <c r="J4761" s="294"/>
      <c r="K4761" s="294"/>
      <c r="L4761" s="295"/>
      <c r="M4761" s="294"/>
      <c r="N4761" s="294"/>
      <c r="O4761" s="294"/>
      <c r="P4761" s="296"/>
      <c r="Q4761" s="294"/>
      <c r="R4761" s="298" t="s">
        <v>221</v>
      </c>
      <c r="S4761" s="299"/>
    </row>
    <row r="4762" spans="2:24" ht="12" customHeight="1">
      <c r="B4762" s="292"/>
      <c r="C4762" s="294"/>
      <c r="D4762" s="294"/>
      <c r="E4762" s="294"/>
      <c r="F4762" s="294"/>
      <c r="G4762" s="294"/>
      <c r="H4762" s="294"/>
      <c r="I4762" s="294"/>
      <c r="J4762" s="294"/>
      <c r="K4762" s="294"/>
      <c r="L4762" s="294"/>
      <c r="M4762" s="294"/>
      <c r="N4762" s="294"/>
      <c r="O4762" s="294"/>
      <c r="P4762" s="294"/>
      <c r="Q4762" s="294"/>
      <c r="R4762" s="294"/>
      <c r="S4762" s="294"/>
    </row>
    <row r="4763" spans="2:24" s="308" customFormat="1" ht="18.75" customHeight="1">
      <c r="B4763" s="301"/>
      <c r="C4763" s="302" t="s">
        <v>187</v>
      </c>
      <c r="D4763" s="303"/>
      <c r="E4763" s="303"/>
      <c r="F4763" s="303"/>
      <c r="G4763" s="303"/>
      <c r="H4763" s="303"/>
      <c r="I4763" s="303"/>
      <c r="J4763" s="303"/>
      <c r="K4763" s="303"/>
      <c r="L4763" s="303"/>
      <c r="M4763" s="303"/>
      <c r="N4763" s="303"/>
      <c r="O4763" s="304"/>
      <c r="P4763" s="305" t="s">
        <v>188</v>
      </c>
      <c r="Q4763" s="306"/>
      <c r="R4763" s="494" t="s">
        <v>194</v>
      </c>
      <c r="S4763" s="494"/>
      <c r="T4763" s="307"/>
      <c r="V4763" s="288"/>
      <c r="W4763" s="288"/>
      <c r="X4763" s="288"/>
    </row>
    <row r="4764" spans="2:24" ht="6" customHeight="1">
      <c r="B4764" s="292"/>
      <c r="C4764" s="294"/>
      <c r="D4764" s="294"/>
      <c r="E4764" s="294"/>
      <c r="F4764" s="294"/>
      <c r="G4764" s="294"/>
      <c r="H4764" s="294"/>
      <c r="I4764" s="294"/>
      <c r="J4764" s="294"/>
      <c r="K4764" s="294"/>
      <c r="L4764" s="294"/>
      <c r="M4764" s="294"/>
      <c r="N4764" s="294"/>
      <c r="O4764" s="294"/>
      <c r="P4764" s="294"/>
      <c r="Q4764" s="294"/>
      <c r="R4764" s="294"/>
      <c r="S4764" s="294"/>
    </row>
    <row r="4765" spans="2:24" ht="18.75" customHeight="1">
      <c r="B4765" s="292"/>
      <c r="C4765" s="309" t="s">
        <v>222</v>
      </c>
      <c r="D4765" s="310"/>
      <c r="E4765" s="310"/>
      <c r="F4765" s="310"/>
      <c r="G4765" s="310"/>
      <c r="H4765" s="310"/>
      <c r="I4765" s="310"/>
      <c r="J4765" s="310"/>
      <c r="K4765" s="310"/>
      <c r="L4765" s="310"/>
      <c r="M4765" s="310"/>
      <c r="N4765" s="310"/>
      <c r="O4765" s="311"/>
      <c r="P4765" s="312">
        <f>SUM(D4765:O4765)</f>
        <v>0</v>
      </c>
      <c r="Q4765" s="294"/>
      <c r="R4765" s="488"/>
      <c r="S4765" s="488"/>
    </row>
    <row r="4766" spans="2:24" ht="18.75" customHeight="1">
      <c r="B4766" s="292"/>
      <c r="C4766" s="313" t="s">
        <v>196</v>
      </c>
      <c r="D4766" s="155"/>
      <c r="E4766" s="155"/>
      <c r="F4766" s="155"/>
      <c r="G4766" s="155"/>
      <c r="H4766" s="155"/>
      <c r="I4766" s="155"/>
      <c r="J4766" s="155"/>
      <c r="K4766" s="155"/>
      <c r="L4766" s="155"/>
      <c r="M4766" s="155"/>
      <c r="N4766" s="155"/>
      <c r="O4766" s="156"/>
      <c r="P4766" s="312">
        <f t="shared" ref="P4766:P4775" si="594">SUM(D4766:O4766)</f>
        <v>0</v>
      </c>
      <c r="Q4766" s="294"/>
      <c r="R4766" s="488"/>
      <c r="S4766" s="488"/>
    </row>
    <row r="4767" spans="2:24" ht="18.75" customHeight="1">
      <c r="B4767" s="292"/>
      <c r="C4767" s="314" t="s">
        <v>223</v>
      </c>
      <c r="D4767" s="310"/>
      <c r="E4767" s="310"/>
      <c r="F4767" s="310"/>
      <c r="G4767" s="310"/>
      <c r="H4767" s="310"/>
      <c r="I4767" s="310"/>
      <c r="J4767" s="310"/>
      <c r="K4767" s="310"/>
      <c r="L4767" s="310"/>
      <c r="M4767" s="310"/>
      <c r="N4767" s="310"/>
      <c r="O4767" s="311"/>
      <c r="P4767" s="312">
        <f t="shared" si="594"/>
        <v>0</v>
      </c>
      <c r="Q4767" s="294"/>
      <c r="R4767" s="488"/>
      <c r="S4767" s="488"/>
    </row>
    <row r="4768" spans="2:24" ht="18.75" customHeight="1">
      <c r="B4768" s="292"/>
      <c r="C4768" s="313" t="s">
        <v>206</v>
      </c>
      <c r="D4768" s="315"/>
      <c r="E4768" s="315"/>
      <c r="F4768" s="315"/>
      <c r="G4768" s="315"/>
      <c r="H4768" s="315"/>
      <c r="I4768" s="315"/>
      <c r="J4768" s="315"/>
      <c r="K4768" s="315"/>
      <c r="L4768" s="315"/>
      <c r="M4768" s="315"/>
      <c r="N4768" s="315"/>
      <c r="O4768" s="316"/>
      <c r="P4768" s="312">
        <f t="shared" si="594"/>
        <v>0</v>
      </c>
      <c r="Q4768" s="294"/>
      <c r="R4768" s="488"/>
      <c r="S4768" s="488"/>
    </row>
    <row r="4769" spans="2:20" ht="18.75" customHeight="1">
      <c r="B4769" s="292"/>
      <c r="C4769" s="313" t="s">
        <v>207</v>
      </c>
      <c r="D4769" s="315"/>
      <c r="E4769" s="315"/>
      <c r="F4769" s="315"/>
      <c r="G4769" s="315"/>
      <c r="H4769" s="315"/>
      <c r="I4769" s="315"/>
      <c r="J4769" s="315"/>
      <c r="K4769" s="315"/>
      <c r="L4769" s="315"/>
      <c r="M4769" s="315"/>
      <c r="N4769" s="315"/>
      <c r="O4769" s="316"/>
      <c r="P4769" s="312">
        <f t="shared" si="594"/>
        <v>0</v>
      </c>
      <c r="Q4769" s="294"/>
      <c r="R4769" s="488"/>
      <c r="S4769" s="488"/>
    </row>
    <row r="4770" spans="2:20" ht="18.75" customHeight="1">
      <c r="B4770" s="292"/>
      <c r="C4770" s="313" t="s">
        <v>209</v>
      </c>
      <c r="D4770" s="315"/>
      <c r="E4770" s="315"/>
      <c r="F4770" s="315"/>
      <c r="G4770" s="315"/>
      <c r="H4770" s="315"/>
      <c r="I4770" s="315"/>
      <c r="J4770" s="315"/>
      <c r="K4770" s="315"/>
      <c r="L4770" s="315"/>
      <c r="M4770" s="315"/>
      <c r="N4770" s="315"/>
      <c r="O4770" s="316"/>
      <c r="P4770" s="312">
        <f t="shared" si="594"/>
        <v>0</v>
      </c>
      <c r="Q4770" s="294"/>
      <c r="R4770" s="488"/>
      <c r="S4770" s="488"/>
    </row>
    <row r="4771" spans="2:20" ht="18.75" customHeight="1">
      <c r="B4771" s="292"/>
      <c r="C4771" s="313" t="s">
        <v>210</v>
      </c>
      <c r="D4771" s="315"/>
      <c r="E4771" s="315"/>
      <c r="F4771" s="315"/>
      <c r="G4771" s="315"/>
      <c r="H4771" s="315"/>
      <c r="I4771" s="315"/>
      <c r="J4771" s="315"/>
      <c r="K4771" s="315"/>
      <c r="L4771" s="315"/>
      <c r="M4771" s="315"/>
      <c r="N4771" s="315"/>
      <c r="O4771" s="316"/>
      <c r="P4771" s="312">
        <f t="shared" si="594"/>
        <v>0</v>
      </c>
      <c r="Q4771" s="294"/>
      <c r="R4771" s="488"/>
      <c r="S4771" s="488"/>
    </row>
    <row r="4772" spans="2:20" ht="18.75" customHeight="1">
      <c r="B4772" s="292"/>
      <c r="C4772" s="313" t="s">
        <v>211</v>
      </c>
      <c r="D4772" s="315"/>
      <c r="E4772" s="315"/>
      <c r="F4772" s="315"/>
      <c r="G4772" s="315"/>
      <c r="H4772" s="315"/>
      <c r="I4772" s="315"/>
      <c r="J4772" s="315"/>
      <c r="K4772" s="315"/>
      <c r="L4772" s="315"/>
      <c r="M4772" s="315"/>
      <c r="N4772" s="315"/>
      <c r="O4772" s="316"/>
      <c r="P4772" s="312">
        <f t="shared" si="594"/>
        <v>0</v>
      </c>
      <c r="Q4772" s="294"/>
      <c r="R4772" s="488"/>
      <c r="S4772" s="488"/>
    </row>
    <row r="4773" spans="2:20" ht="18.75" customHeight="1">
      <c r="B4773" s="292"/>
      <c r="C4773" s="313" t="s">
        <v>212</v>
      </c>
      <c r="D4773" s="315"/>
      <c r="E4773" s="315"/>
      <c r="F4773" s="315"/>
      <c r="G4773" s="315"/>
      <c r="H4773" s="315"/>
      <c r="I4773" s="315"/>
      <c r="J4773" s="315"/>
      <c r="K4773" s="315"/>
      <c r="L4773" s="315"/>
      <c r="M4773" s="315"/>
      <c r="N4773" s="315"/>
      <c r="O4773" s="316"/>
      <c r="P4773" s="312">
        <f t="shared" si="594"/>
        <v>0</v>
      </c>
      <c r="Q4773" s="294"/>
      <c r="R4773" s="488"/>
      <c r="S4773" s="488"/>
    </row>
    <row r="4774" spans="2:20" ht="18.75" customHeight="1">
      <c r="B4774" s="292"/>
      <c r="C4774" s="317" t="s">
        <v>224</v>
      </c>
      <c r="D4774" s="318"/>
      <c r="E4774" s="318"/>
      <c r="F4774" s="318"/>
      <c r="G4774" s="318"/>
      <c r="H4774" s="318"/>
      <c r="I4774" s="318"/>
      <c r="J4774" s="318"/>
      <c r="K4774" s="318"/>
      <c r="L4774" s="318"/>
      <c r="M4774" s="318"/>
      <c r="N4774" s="318"/>
      <c r="O4774" s="319"/>
      <c r="P4774" s="320">
        <f t="shared" si="594"/>
        <v>0</v>
      </c>
      <c r="Q4774" s="294"/>
      <c r="R4774" s="489"/>
      <c r="S4774" s="489"/>
    </row>
    <row r="4775" spans="2:20" ht="18.75" customHeight="1">
      <c r="B4775" s="292"/>
      <c r="C4775" s="321" t="s">
        <v>216</v>
      </c>
      <c r="D4775" s="322">
        <f>SUBTOTAL(9,D4765:D4774)</f>
        <v>0</v>
      </c>
      <c r="E4775" s="322">
        <f t="shared" ref="E4775:O4775" si="595">SUBTOTAL(9,E4765:E4774)</f>
        <v>0</v>
      </c>
      <c r="F4775" s="322">
        <f t="shared" si="595"/>
        <v>0</v>
      </c>
      <c r="G4775" s="322">
        <f t="shared" si="595"/>
        <v>0</v>
      </c>
      <c r="H4775" s="322">
        <f t="shared" si="595"/>
        <v>0</v>
      </c>
      <c r="I4775" s="322">
        <f t="shared" si="595"/>
        <v>0</v>
      </c>
      <c r="J4775" s="322">
        <f t="shared" si="595"/>
        <v>0</v>
      </c>
      <c r="K4775" s="322">
        <f t="shared" si="595"/>
        <v>0</v>
      </c>
      <c r="L4775" s="322">
        <f t="shared" si="595"/>
        <v>0</v>
      </c>
      <c r="M4775" s="322">
        <f t="shared" si="595"/>
        <v>0</v>
      </c>
      <c r="N4775" s="322">
        <f t="shared" si="595"/>
        <v>0</v>
      </c>
      <c r="O4775" s="323">
        <f t="shared" si="595"/>
        <v>0</v>
      </c>
      <c r="P4775" s="324">
        <f t="shared" si="594"/>
        <v>0</v>
      </c>
      <c r="Q4775" s="294"/>
      <c r="R4775" s="490"/>
      <c r="S4775" s="490"/>
    </row>
    <row r="4776" spans="2:20" ht="6" customHeight="1">
      <c r="B4776" s="292"/>
      <c r="C4776" s="294"/>
      <c r="D4776" s="294"/>
      <c r="E4776" s="294"/>
      <c r="F4776" s="294"/>
      <c r="G4776" s="294"/>
      <c r="H4776" s="294"/>
      <c r="I4776" s="294"/>
      <c r="J4776" s="294"/>
      <c r="K4776" s="294"/>
      <c r="L4776" s="294"/>
      <c r="M4776" s="294"/>
      <c r="N4776" s="294"/>
      <c r="O4776" s="294"/>
      <c r="P4776" s="294"/>
      <c r="Q4776" s="294"/>
      <c r="R4776" s="325"/>
      <c r="S4776" s="325"/>
    </row>
    <row r="4777" spans="2:20" ht="18.75" customHeight="1">
      <c r="B4777" s="326"/>
      <c r="C4777" s="313" t="s">
        <v>217</v>
      </c>
      <c r="D4777" s="327"/>
      <c r="E4777" s="327"/>
      <c r="F4777" s="327"/>
      <c r="G4777" s="327"/>
      <c r="H4777" s="327"/>
      <c r="I4777" s="327"/>
      <c r="J4777" s="327"/>
      <c r="K4777" s="327"/>
      <c r="L4777" s="327"/>
      <c r="M4777" s="327"/>
      <c r="N4777" s="327"/>
      <c r="O4777" s="328"/>
      <c r="P4777" s="329">
        <f t="shared" ref="P4777:P4778" si="596">SUM(D4777:O4777)</f>
        <v>0</v>
      </c>
      <c r="Q4777" s="294"/>
      <c r="R4777" s="488"/>
      <c r="S4777" s="488"/>
    </row>
    <row r="4778" spans="2:20" ht="18.75" customHeight="1">
      <c r="B4778" s="326"/>
      <c r="C4778" s="313" t="s">
        <v>218</v>
      </c>
      <c r="D4778" s="327"/>
      <c r="E4778" s="327"/>
      <c r="F4778" s="327"/>
      <c r="G4778" s="327"/>
      <c r="H4778" s="327"/>
      <c r="I4778" s="327"/>
      <c r="J4778" s="327"/>
      <c r="K4778" s="327"/>
      <c r="L4778" s="327"/>
      <c r="M4778" s="327"/>
      <c r="N4778" s="330"/>
      <c r="O4778" s="331"/>
      <c r="P4778" s="332">
        <f t="shared" si="596"/>
        <v>0</v>
      </c>
      <c r="Q4778" s="294"/>
      <c r="R4778" s="489"/>
      <c r="S4778" s="489"/>
    </row>
    <row r="4779" spans="2:20" s="308" customFormat="1" ht="18.75" customHeight="1">
      <c r="B4779" s="301"/>
      <c r="C4779" s="333"/>
      <c r="D4779" s="334"/>
      <c r="E4779" s="334"/>
      <c r="F4779" s="334"/>
      <c r="G4779" s="334"/>
      <c r="H4779" s="334"/>
      <c r="I4779" s="334"/>
      <c r="J4779" s="334"/>
      <c r="K4779" s="334"/>
      <c r="L4779" s="334"/>
      <c r="M4779" s="334"/>
      <c r="N4779" s="491" t="s">
        <v>219</v>
      </c>
      <c r="O4779" s="491"/>
      <c r="P4779" s="335">
        <f>ROUND(IF(P4777*P4778=0,0,P4775/P4777*P4778),2)</f>
        <v>0</v>
      </c>
      <c r="Q4779" s="306"/>
      <c r="R4779" s="492"/>
      <c r="S4779" s="492"/>
      <c r="T4779" s="307"/>
    </row>
    <row r="4780" spans="2:20" ht="30" customHeight="1">
      <c r="C4780" s="294"/>
      <c r="D4780" s="294"/>
      <c r="E4780" s="294"/>
      <c r="F4780" s="294"/>
      <c r="G4780" s="294"/>
      <c r="H4780" s="294"/>
      <c r="I4780" s="294"/>
      <c r="J4780" s="294"/>
      <c r="K4780" s="294"/>
      <c r="L4780" s="294"/>
      <c r="M4780" s="294"/>
      <c r="N4780" s="294"/>
      <c r="O4780" s="294"/>
      <c r="P4780" s="294"/>
      <c r="Q4780" s="294"/>
      <c r="R4780" s="294"/>
      <c r="S4780" s="294"/>
    </row>
    <row r="4781" spans="2:20" ht="18.75" customHeight="1">
      <c r="B4781" s="292"/>
      <c r="C4781" s="293" t="s">
        <v>183</v>
      </c>
      <c r="D4781" s="495"/>
      <c r="E4781" s="495"/>
      <c r="F4781" s="495"/>
      <c r="G4781" s="495"/>
      <c r="H4781" s="495"/>
      <c r="I4781" s="495"/>
      <c r="J4781" s="294"/>
      <c r="K4781" s="294"/>
      <c r="L4781" s="295"/>
      <c r="M4781" s="294"/>
      <c r="N4781" s="294"/>
      <c r="O4781" s="294"/>
      <c r="P4781" s="296"/>
      <c r="Q4781" s="294"/>
      <c r="R4781" s="296"/>
      <c r="S4781" s="296"/>
    </row>
    <row r="4782" spans="2:20" ht="18.75" customHeight="1">
      <c r="B4782" s="292"/>
      <c r="C4782" s="297" t="s">
        <v>184</v>
      </c>
      <c r="D4782" s="488"/>
      <c r="E4782" s="488"/>
      <c r="F4782" s="488"/>
      <c r="G4782" s="488"/>
      <c r="H4782" s="488"/>
      <c r="I4782" s="488"/>
      <c r="J4782" s="294"/>
      <c r="K4782" s="291"/>
      <c r="L4782" s="291"/>
      <c r="M4782" s="291"/>
      <c r="N4782" s="291"/>
      <c r="O4782" s="291"/>
      <c r="P4782" s="291"/>
      <c r="Q4782" s="294"/>
      <c r="R4782" s="496" t="s">
        <v>185</v>
      </c>
      <c r="S4782" s="496"/>
    </row>
    <row r="4783" spans="2:20" ht="18.75" customHeight="1">
      <c r="B4783" s="292"/>
      <c r="C4783" s="297" t="s">
        <v>8</v>
      </c>
      <c r="D4783" s="488"/>
      <c r="E4783" s="488"/>
      <c r="F4783" s="488"/>
      <c r="G4783" s="488"/>
      <c r="H4783" s="488"/>
      <c r="I4783" s="488"/>
      <c r="J4783" s="294"/>
      <c r="K4783" s="291"/>
      <c r="L4783" s="291"/>
      <c r="M4783" s="291"/>
      <c r="N4783" s="291"/>
      <c r="O4783" s="291"/>
      <c r="P4783" s="291"/>
      <c r="Q4783" s="294"/>
      <c r="R4783" s="298" t="s">
        <v>189</v>
      </c>
      <c r="S4783" s="299"/>
    </row>
    <row r="4784" spans="2:20" ht="18.75" customHeight="1">
      <c r="B4784" s="292"/>
      <c r="C4784" s="300" t="s">
        <v>172</v>
      </c>
      <c r="D4784" s="488"/>
      <c r="E4784" s="488"/>
      <c r="F4784" s="488"/>
      <c r="G4784" s="488"/>
      <c r="H4784" s="488"/>
      <c r="I4784" s="488"/>
      <c r="J4784" s="294"/>
      <c r="K4784" s="291"/>
      <c r="L4784" s="291"/>
      <c r="M4784" s="291"/>
      <c r="N4784" s="291"/>
      <c r="O4784" s="291"/>
      <c r="P4784" s="291"/>
      <c r="Q4784" s="294"/>
      <c r="R4784" s="298" t="s">
        <v>191</v>
      </c>
      <c r="S4784" s="299"/>
    </row>
    <row r="4785" spans="2:24" ht="18.75" customHeight="1">
      <c r="B4785" s="292"/>
      <c r="C4785" s="300" t="s">
        <v>193</v>
      </c>
      <c r="D4785" s="493"/>
      <c r="E4785" s="493"/>
      <c r="F4785" s="493"/>
      <c r="G4785" s="493"/>
      <c r="H4785" s="493"/>
      <c r="I4785" s="493"/>
      <c r="J4785" s="294"/>
      <c r="K4785" s="294"/>
      <c r="L4785" s="295"/>
      <c r="M4785" s="294"/>
      <c r="N4785" s="294"/>
      <c r="O4785" s="294"/>
      <c r="P4785" s="296"/>
      <c r="Q4785" s="294"/>
      <c r="R4785" s="298" t="s">
        <v>221</v>
      </c>
      <c r="S4785" s="299"/>
    </row>
    <row r="4786" spans="2:24" ht="12" customHeight="1">
      <c r="B4786" s="292"/>
      <c r="C4786" s="294"/>
      <c r="D4786" s="294"/>
      <c r="E4786" s="294"/>
      <c r="F4786" s="294"/>
      <c r="G4786" s="294"/>
      <c r="H4786" s="294"/>
      <c r="I4786" s="294"/>
      <c r="J4786" s="294"/>
      <c r="K4786" s="294"/>
      <c r="L4786" s="294"/>
      <c r="M4786" s="294"/>
      <c r="N4786" s="294"/>
      <c r="O4786" s="294"/>
      <c r="P4786" s="294"/>
      <c r="Q4786" s="294"/>
      <c r="R4786" s="294"/>
      <c r="S4786" s="294"/>
    </row>
    <row r="4787" spans="2:24" s="308" customFormat="1" ht="18.75" customHeight="1">
      <c r="B4787" s="301"/>
      <c r="C4787" s="302" t="s">
        <v>187</v>
      </c>
      <c r="D4787" s="303"/>
      <c r="E4787" s="303"/>
      <c r="F4787" s="303"/>
      <c r="G4787" s="303"/>
      <c r="H4787" s="303"/>
      <c r="I4787" s="303"/>
      <c r="J4787" s="303"/>
      <c r="K4787" s="303"/>
      <c r="L4787" s="303"/>
      <c r="M4787" s="303"/>
      <c r="N4787" s="303"/>
      <c r="O4787" s="304"/>
      <c r="P4787" s="305" t="s">
        <v>188</v>
      </c>
      <c r="Q4787" s="306"/>
      <c r="R4787" s="494" t="s">
        <v>194</v>
      </c>
      <c r="S4787" s="494"/>
      <c r="T4787" s="307"/>
      <c r="V4787" s="288"/>
      <c r="W4787" s="288"/>
      <c r="X4787" s="288"/>
    </row>
    <row r="4788" spans="2:24" ht="6" customHeight="1">
      <c r="B4788" s="292"/>
      <c r="C4788" s="294"/>
      <c r="D4788" s="294"/>
      <c r="E4788" s="294"/>
      <c r="F4788" s="294"/>
      <c r="G4788" s="294"/>
      <c r="H4788" s="294"/>
      <c r="I4788" s="294"/>
      <c r="J4788" s="294"/>
      <c r="K4788" s="294"/>
      <c r="L4788" s="294"/>
      <c r="M4788" s="294"/>
      <c r="N4788" s="294"/>
      <c r="O4788" s="294"/>
      <c r="P4788" s="294"/>
      <c r="Q4788" s="294"/>
      <c r="R4788" s="294"/>
      <c r="S4788" s="294"/>
    </row>
    <row r="4789" spans="2:24" ht="18.75" customHeight="1">
      <c r="B4789" s="292"/>
      <c r="C4789" s="309" t="s">
        <v>222</v>
      </c>
      <c r="D4789" s="310"/>
      <c r="E4789" s="310"/>
      <c r="F4789" s="310"/>
      <c r="G4789" s="310"/>
      <c r="H4789" s="310"/>
      <c r="I4789" s="310"/>
      <c r="J4789" s="310"/>
      <c r="K4789" s="310"/>
      <c r="L4789" s="310"/>
      <c r="M4789" s="310"/>
      <c r="N4789" s="310"/>
      <c r="O4789" s="311"/>
      <c r="P4789" s="312">
        <f>SUM(D4789:O4789)</f>
        <v>0</v>
      </c>
      <c r="Q4789" s="294"/>
      <c r="R4789" s="488"/>
      <c r="S4789" s="488"/>
    </row>
    <row r="4790" spans="2:24" ht="18.75" customHeight="1">
      <c r="B4790" s="292"/>
      <c r="C4790" s="313" t="s">
        <v>196</v>
      </c>
      <c r="D4790" s="155"/>
      <c r="E4790" s="155"/>
      <c r="F4790" s="155"/>
      <c r="G4790" s="155"/>
      <c r="H4790" s="155"/>
      <c r="I4790" s="155"/>
      <c r="J4790" s="155"/>
      <c r="K4790" s="155"/>
      <c r="L4790" s="155"/>
      <c r="M4790" s="155"/>
      <c r="N4790" s="155"/>
      <c r="O4790" s="156"/>
      <c r="P4790" s="312">
        <f t="shared" ref="P4790:P4799" si="597">SUM(D4790:O4790)</f>
        <v>0</v>
      </c>
      <c r="Q4790" s="294"/>
      <c r="R4790" s="488"/>
      <c r="S4790" s="488"/>
    </row>
    <row r="4791" spans="2:24" ht="18.75" customHeight="1">
      <c r="B4791" s="292"/>
      <c r="C4791" s="314" t="s">
        <v>223</v>
      </c>
      <c r="D4791" s="310"/>
      <c r="E4791" s="310"/>
      <c r="F4791" s="310"/>
      <c r="G4791" s="310"/>
      <c r="H4791" s="310"/>
      <c r="I4791" s="310"/>
      <c r="J4791" s="310"/>
      <c r="K4791" s="310"/>
      <c r="L4791" s="310"/>
      <c r="M4791" s="310"/>
      <c r="N4791" s="310"/>
      <c r="O4791" s="311"/>
      <c r="P4791" s="312">
        <f t="shared" si="597"/>
        <v>0</v>
      </c>
      <c r="Q4791" s="294"/>
      <c r="R4791" s="488"/>
      <c r="S4791" s="488"/>
    </row>
    <row r="4792" spans="2:24" ht="18.75" customHeight="1">
      <c r="B4792" s="292"/>
      <c r="C4792" s="313" t="s">
        <v>206</v>
      </c>
      <c r="D4792" s="315"/>
      <c r="E4792" s="315"/>
      <c r="F4792" s="315"/>
      <c r="G4792" s="315"/>
      <c r="H4792" s="315"/>
      <c r="I4792" s="315"/>
      <c r="J4792" s="315"/>
      <c r="K4792" s="315"/>
      <c r="L4792" s="315"/>
      <c r="M4792" s="315"/>
      <c r="N4792" s="315"/>
      <c r="O4792" s="316"/>
      <c r="P4792" s="312">
        <f t="shared" si="597"/>
        <v>0</v>
      </c>
      <c r="Q4792" s="294"/>
      <c r="R4792" s="488"/>
      <c r="S4792" s="488"/>
    </row>
    <row r="4793" spans="2:24" ht="18.75" customHeight="1">
      <c r="B4793" s="292"/>
      <c r="C4793" s="313" t="s">
        <v>207</v>
      </c>
      <c r="D4793" s="315"/>
      <c r="E4793" s="315"/>
      <c r="F4793" s="315"/>
      <c r="G4793" s="315"/>
      <c r="H4793" s="315"/>
      <c r="I4793" s="315"/>
      <c r="J4793" s="315"/>
      <c r="K4793" s="315"/>
      <c r="L4793" s="315"/>
      <c r="M4793" s="315"/>
      <c r="N4793" s="315"/>
      <c r="O4793" s="316"/>
      <c r="P4793" s="312">
        <f t="shared" si="597"/>
        <v>0</v>
      </c>
      <c r="Q4793" s="294"/>
      <c r="R4793" s="488"/>
      <c r="S4793" s="488"/>
    </row>
    <row r="4794" spans="2:24" ht="18.75" customHeight="1">
      <c r="B4794" s="292"/>
      <c r="C4794" s="313" t="s">
        <v>209</v>
      </c>
      <c r="D4794" s="315"/>
      <c r="E4794" s="315"/>
      <c r="F4794" s="315"/>
      <c r="G4794" s="315"/>
      <c r="H4794" s="315"/>
      <c r="I4794" s="315"/>
      <c r="J4794" s="315"/>
      <c r="K4794" s="315"/>
      <c r="L4794" s="315"/>
      <c r="M4794" s="315"/>
      <c r="N4794" s="315"/>
      <c r="O4794" s="316"/>
      <c r="P4794" s="312">
        <f t="shared" si="597"/>
        <v>0</v>
      </c>
      <c r="Q4794" s="294"/>
      <c r="R4794" s="488"/>
      <c r="S4794" s="488"/>
    </row>
    <row r="4795" spans="2:24" ht="18.75" customHeight="1">
      <c r="B4795" s="292"/>
      <c r="C4795" s="313" t="s">
        <v>210</v>
      </c>
      <c r="D4795" s="315"/>
      <c r="E4795" s="315"/>
      <c r="F4795" s="315"/>
      <c r="G4795" s="315"/>
      <c r="H4795" s="315"/>
      <c r="I4795" s="315"/>
      <c r="J4795" s="315"/>
      <c r="K4795" s="315"/>
      <c r="L4795" s="315"/>
      <c r="M4795" s="315"/>
      <c r="N4795" s="315"/>
      <c r="O4795" s="316"/>
      <c r="P4795" s="312">
        <f t="shared" si="597"/>
        <v>0</v>
      </c>
      <c r="Q4795" s="294"/>
      <c r="R4795" s="488"/>
      <c r="S4795" s="488"/>
    </row>
    <row r="4796" spans="2:24" ht="18.75" customHeight="1">
      <c r="B4796" s="292"/>
      <c r="C4796" s="313" t="s">
        <v>211</v>
      </c>
      <c r="D4796" s="315"/>
      <c r="E4796" s="315"/>
      <c r="F4796" s="315"/>
      <c r="G4796" s="315"/>
      <c r="H4796" s="315"/>
      <c r="I4796" s="315"/>
      <c r="J4796" s="315"/>
      <c r="K4796" s="315"/>
      <c r="L4796" s="315"/>
      <c r="M4796" s="315"/>
      <c r="N4796" s="315"/>
      <c r="O4796" s="316"/>
      <c r="P4796" s="312">
        <f t="shared" si="597"/>
        <v>0</v>
      </c>
      <c r="Q4796" s="294"/>
      <c r="R4796" s="488"/>
      <c r="S4796" s="488"/>
    </row>
    <row r="4797" spans="2:24" ht="18.75" customHeight="1">
      <c r="B4797" s="292"/>
      <c r="C4797" s="313" t="s">
        <v>212</v>
      </c>
      <c r="D4797" s="315"/>
      <c r="E4797" s="315"/>
      <c r="F4797" s="315"/>
      <c r="G4797" s="315"/>
      <c r="H4797" s="315"/>
      <c r="I4797" s="315"/>
      <c r="J4797" s="315"/>
      <c r="K4797" s="315"/>
      <c r="L4797" s="315"/>
      <c r="M4797" s="315"/>
      <c r="N4797" s="315"/>
      <c r="O4797" s="316"/>
      <c r="P4797" s="312">
        <f t="shared" si="597"/>
        <v>0</v>
      </c>
      <c r="Q4797" s="294"/>
      <c r="R4797" s="488"/>
      <c r="S4797" s="488"/>
    </row>
    <row r="4798" spans="2:24" ht="18.75" customHeight="1">
      <c r="B4798" s="292"/>
      <c r="C4798" s="317" t="s">
        <v>224</v>
      </c>
      <c r="D4798" s="318"/>
      <c r="E4798" s="318"/>
      <c r="F4798" s="318"/>
      <c r="G4798" s="318"/>
      <c r="H4798" s="318"/>
      <c r="I4798" s="318"/>
      <c r="J4798" s="318"/>
      <c r="K4798" s="318"/>
      <c r="L4798" s="318"/>
      <c r="M4798" s="318"/>
      <c r="N4798" s="318"/>
      <c r="O4798" s="319"/>
      <c r="P4798" s="320">
        <f t="shared" si="597"/>
        <v>0</v>
      </c>
      <c r="Q4798" s="294"/>
      <c r="R4798" s="489"/>
      <c r="S4798" s="489"/>
    </row>
    <row r="4799" spans="2:24" ht="18.75" customHeight="1">
      <c r="B4799" s="292"/>
      <c r="C4799" s="321" t="s">
        <v>216</v>
      </c>
      <c r="D4799" s="322">
        <f>SUBTOTAL(9,D4789:D4798)</f>
        <v>0</v>
      </c>
      <c r="E4799" s="322">
        <f t="shared" ref="E4799:O4799" si="598">SUBTOTAL(9,E4789:E4798)</f>
        <v>0</v>
      </c>
      <c r="F4799" s="322">
        <f t="shared" si="598"/>
        <v>0</v>
      </c>
      <c r="G4799" s="322">
        <f t="shared" si="598"/>
        <v>0</v>
      </c>
      <c r="H4799" s="322">
        <f t="shared" si="598"/>
        <v>0</v>
      </c>
      <c r="I4799" s="322">
        <f t="shared" si="598"/>
        <v>0</v>
      </c>
      <c r="J4799" s="322">
        <f t="shared" si="598"/>
        <v>0</v>
      </c>
      <c r="K4799" s="322">
        <f t="shared" si="598"/>
        <v>0</v>
      </c>
      <c r="L4799" s="322">
        <f t="shared" si="598"/>
        <v>0</v>
      </c>
      <c r="M4799" s="322">
        <f t="shared" si="598"/>
        <v>0</v>
      </c>
      <c r="N4799" s="322">
        <f t="shared" si="598"/>
        <v>0</v>
      </c>
      <c r="O4799" s="323">
        <f t="shared" si="598"/>
        <v>0</v>
      </c>
      <c r="P4799" s="324">
        <f t="shared" si="597"/>
        <v>0</v>
      </c>
      <c r="Q4799" s="294"/>
      <c r="R4799" s="490"/>
      <c r="S4799" s="490"/>
    </row>
    <row r="4800" spans="2:24" ht="6" customHeight="1">
      <c r="B4800" s="292"/>
      <c r="C4800" s="294"/>
      <c r="D4800" s="294"/>
      <c r="E4800" s="294"/>
      <c r="F4800" s="294"/>
      <c r="G4800" s="294"/>
      <c r="H4800" s="294"/>
      <c r="I4800" s="294"/>
      <c r="J4800" s="294"/>
      <c r="K4800" s="294"/>
      <c r="L4800" s="294"/>
      <c r="M4800" s="294"/>
      <c r="N4800" s="294"/>
      <c r="O4800" s="294"/>
      <c r="P4800" s="294"/>
      <c r="Q4800" s="294"/>
      <c r="R4800" s="325"/>
      <c r="S4800" s="325"/>
    </row>
    <row r="4801" spans="2:20" ht="18.75" customHeight="1">
      <c r="B4801" s="326"/>
      <c r="C4801" s="313" t="s">
        <v>217</v>
      </c>
      <c r="D4801" s="327"/>
      <c r="E4801" s="327"/>
      <c r="F4801" s="327"/>
      <c r="G4801" s="327"/>
      <c r="H4801" s="327"/>
      <c r="I4801" s="327"/>
      <c r="J4801" s="327"/>
      <c r="K4801" s="327"/>
      <c r="L4801" s="327"/>
      <c r="M4801" s="327"/>
      <c r="N4801" s="327"/>
      <c r="O4801" s="328"/>
      <c r="P4801" s="329">
        <f t="shared" ref="P4801:P4802" si="599">SUM(D4801:O4801)</f>
        <v>0</v>
      </c>
      <c r="Q4801" s="294"/>
      <c r="R4801" s="488"/>
      <c r="S4801" s="488"/>
    </row>
    <row r="4802" spans="2:20" ht="18.75" customHeight="1">
      <c r="B4802" s="326"/>
      <c r="C4802" s="313" t="s">
        <v>218</v>
      </c>
      <c r="D4802" s="327"/>
      <c r="E4802" s="327"/>
      <c r="F4802" s="327"/>
      <c r="G4802" s="327"/>
      <c r="H4802" s="327"/>
      <c r="I4802" s="327"/>
      <c r="J4802" s="327"/>
      <c r="K4802" s="327"/>
      <c r="L4802" s="327"/>
      <c r="M4802" s="327"/>
      <c r="N4802" s="330"/>
      <c r="O4802" s="331"/>
      <c r="P4802" s="332">
        <f t="shared" si="599"/>
        <v>0</v>
      </c>
      <c r="Q4802" s="294"/>
      <c r="R4802" s="489"/>
      <c r="S4802" s="489"/>
    </row>
    <row r="4803" spans="2:20" s="308" customFormat="1" ht="18.75" customHeight="1">
      <c r="B4803" s="301"/>
      <c r="C4803" s="333"/>
      <c r="D4803" s="334"/>
      <c r="E4803" s="334"/>
      <c r="F4803" s="334"/>
      <c r="G4803" s="334"/>
      <c r="H4803" s="334"/>
      <c r="I4803" s="334"/>
      <c r="J4803" s="334"/>
      <c r="K4803" s="334"/>
      <c r="L4803" s="334"/>
      <c r="M4803" s="334"/>
      <c r="N4803" s="491" t="s">
        <v>219</v>
      </c>
      <c r="O4803" s="491"/>
      <c r="P4803" s="335">
        <f>ROUND(IF(P4801*P4802=0,0,P4799/P4801*P4802),2)</f>
        <v>0</v>
      </c>
      <c r="Q4803" s="306"/>
      <c r="R4803" s="492"/>
      <c r="S4803" s="492"/>
      <c r="T4803" s="307"/>
    </row>
    <row r="4804" spans="2:20" ht="30" customHeight="1">
      <c r="C4804" s="294"/>
      <c r="D4804" s="294"/>
      <c r="E4804" s="294"/>
      <c r="F4804" s="294"/>
      <c r="G4804" s="294"/>
      <c r="H4804" s="294"/>
      <c r="I4804" s="294"/>
      <c r="J4804" s="294"/>
      <c r="K4804" s="294"/>
      <c r="L4804" s="294"/>
      <c r="M4804" s="294"/>
      <c r="N4804" s="294"/>
      <c r="O4804" s="294"/>
      <c r="P4804" s="294"/>
      <c r="Q4804" s="294"/>
      <c r="R4804" s="294"/>
      <c r="S4804" s="294"/>
    </row>
  </sheetData>
  <sheetProtection algorithmName="SHA-512" hashValue="R4YUnlfX+EKdMRM4WTugRmCT9uZNU7W8gTDaG0+7Zxq/PLDqhlDEl/iaZkD7zUHcjbT5sbFryTIy3adMfQRbJA==" saltValue="KfaX/FRrtNQJ2Q/ZTA2U0Q==" spinCount="100000" sheet="1" formatCells="0" formatColumns="0" formatRows="0" insertColumns="0" insertRows="0" deleteRows="0" selectLockedCells="1"/>
  <mergeCells count="4400">
    <mergeCell ref="D5:I5"/>
    <mergeCell ref="D6:I6"/>
    <mergeCell ref="R6:S6"/>
    <mergeCell ref="D7:I7"/>
    <mergeCell ref="D8:I8"/>
    <mergeCell ref="D9:I9"/>
    <mergeCell ref="R25:S25"/>
    <mergeCell ref="R26:S26"/>
    <mergeCell ref="N27:O27"/>
    <mergeCell ref="R27:S27"/>
    <mergeCell ref="D29:I29"/>
    <mergeCell ref="D30:I30"/>
    <mergeCell ref="R30:S30"/>
    <mergeCell ref="R18:S18"/>
    <mergeCell ref="R19:S19"/>
    <mergeCell ref="R20:S20"/>
    <mergeCell ref="R21:S21"/>
    <mergeCell ref="R22:S22"/>
    <mergeCell ref="R23:S23"/>
    <mergeCell ref="R11:S11"/>
    <mergeCell ref="R13:S13"/>
    <mergeCell ref="R14:S14"/>
    <mergeCell ref="R15:S15"/>
    <mergeCell ref="R16:S16"/>
    <mergeCell ref="R17:S17"/>
    <mergeCell ref="R45:S45"/>
    <mergeCell ref="R46:S46"/>
    <mergeCell ref="R47:S47"/>
    <mergeCell ref="R49:S49"/>
    <mergeCell ref="R50:S50"/>
    <mergeCell ref="N51:O51"/>
    <mergeCell ref="R51:S51"/>
    <mergeCell ref="R39:S39"/>
    <mergeCell ref="R40:S40"/>
    <mergeCell ref="R41:S41"/>
    <mergeCell ref="R42:S42"/>
    <mergeCell ref="R43:S43"/>
    <mergeCell ref="R44:S44"/>
    <mergeCell ref="D31:I31"/>
    <mergeCell ref="D32:I32"/>
    <mergeCell ref="D33:I33"/>
    <mergeCell ref="R35:S35"/>
    <mergeCell ref="R37:S37"/>
    <mergeCell ref="R38:S38"/>
    <mergeCell ref="R66:S66"/>
    <mergeCell ref="R67:S67"/>
    <mergeCell ref="R68:S68"/>
    <mergeCell ref="R69:S69"/>
    <mergeCell ref="R70:S70"/>
    <mergeCell ref="R71:S71"/>
    <mergeCell ref="R59:S59"/>
    <mergeCell ref="R61:S61"/>
    <mergeCell ref="R62:S62"/>
    <mergeCell ref="R63:S63"/>
    <mergeCell ref="R64:S64"/>
    <mergeCell ref="R65:S65"/>
    <mergeCell ref="D53:I53"/>
    <mergeCell ref="D54:I54"/>
    <mergeCell ref="R54:S54"/>
    <mergeCell ref="D55:I55"/>
    <mergeCell ref="D56:I56"/>
    <mergeCell ref="D57:I57"/>
    <mergeCell ref="R87:S87"/>
    <mergeCell ref="R88:S88"/>
    <mergeCell ref="R89:S89"/>
    <mergeCell ref="R90:S90"/>
    <mergeCell ref="R91:S91"/>
    <mergeCell ref="R92:S92"/>
    <mergeCell ref="D79:I79"/>
    <mergeCell ref="D80:I80"/>
    <mergeCell ref="D81:I81"/>
    <mergeCell ref="R83:S83"/>
    <mergeCell ref="R85:S85"/>
    <mergeCell ref="R86:S86"/>
    <mergeCell ref="R73:S73"/>
    <mergeCell ref="R74:S74"/>
    <mergeCell ref="N75:O75"/>
    <mergeCell ref="R75:S75"/>
    <mergeCell ref="D77:I77"/>
    <mergeCell ref="D78:I78"/>
    <mergeCell ref="R78:S78"/>
    <mergeCell ref="R107:S107"/>
    <mergeCell ref="R109:S109"/>
    <mergeCell ref="R110:S110"/>
    <mergeCell ref="R111:S111"/>
    <mergeCell ref="R112:S112"/>
    <mergeCell ref="R113:S113"/>
    <mergeCell ref="D101:I101"/>
    <mergeCell ref="D102:I102"/>
    <mergeCell ref="R102:S102"/>
    <mergeCell ref="D103:I103"/>
    <mergeCell ref="D104:I104"/>
    <mergeCell ref="D105:I105"/>
    <mergeCell ref="R93:S93"/>
    <mergeCell ref="R94:S94"/>
    <mergeCell ref="R95:S95"/>
    <mergeCell ref="R97:S97"/>
    <mergeCell ref="R98:S98"/>
    <mergeCell ref="N99:O99"/>
    <mergeCell ref="R99:S99"/>
    <mergeCell ref="D127:I127"/>
    <mergeCell ref="D128:I128"/>
    <mergeCell ref="D129:I129"/>
    <mergeCell ref="R131:S131"/>
    <mergeCell ref="R133:S133"/>
    <mergeCell ref="R134:S134"/>
    <mergeCell ref="R121:S121"/>
    <mergeCell ref="R122:S122"/>
    <mergeCell ref="N123:O123"/>
    <mergeCell ref="R123:S123"/>
    <mergeCell ref="D125:I125"/>
    <mergeCell ref="D126:I126"/>
    <mergeCell ref="R126:S126"/>
    <mergeCell ref="R114:S114"/>
    <mergeCell ref="R115:S115"/>
    <mergeCell ref="R116:S116"/>
    <mergeCell ref="R117:S117"/>
    <mergeCell ref="R118:S118"/>
    <mergeCell ref="R119:S119"/>
    <mergeCell ref="D149:I149"/>
    <mergeCell ref="D150:I150"/>
    <mergeCell ref="R150:S150"/>
    <mergeCell ref="D151:I151"/>
    <mergeCell ref="D152:I152"/>
    <mergeCell ref="D153:I153"/>
    <mergeCell ref="R141:S141"/>
    <mergeCell ref="R142:S142"/>
    <mergeCell ref="R143:S143"/>
    <mergeCell ref="R145:S145"/>
    <mergeCell ref="R146:S146"/>
    <mergeCell ref="N147:O147"/>
    <mergeCell ref="R147:S147"/>
    <mergeCell ref="R135:S135"/>
    <mergeCell ref="R136:S136"/>
    <mergeCell ref="R137:S137"/>
    <mergeCell ref="R138:S138"/>
    <mergeCell ref="R139:S139"/>
    <mergeCell ref="R140:S140"/>
    <mergeCell ref="R169:S169"/>
    <mergeCell ref="R170:S170"/>
    <mergeCell ref="N171:O171"/>
    <mergeCell ref="R171:S171"/>
    <mergeCell ref="D173:I173"/>
    <mergeCell ref="D174:I174"/>
    <mergeCell ref="R174:S174"/>
    <mergeCell ref="R162:S162"/>
    <mergeCell ref="R163:S163"/>
    <mergeCell ref="R164:S164"/>
    <mergeCell ref="R165:S165"/>
    <mergeCell ref="R166:S166"/>
    <mergeCell ref="R167:S167"/>
    <mergeCell ref="R155:S155"/>
    <mergeCell ref="R157:S157"/>
    <mergeCell ref="R158:S158"/>
    <mergeCell ref="R159:S159"/>
    <mergeCell ref="R160:S160"/>
    <mergeCell ref="R161:S161"/>
    <mergeCell ref="R189:S189"/>
    <mergeCell ref="R190:S190"/>
    <mergeCell ref="R191:S191"/>
    <mergeCell ref="R193:S193"/>
    <mergeCell ref="R194:S194"/>
    <mergeCell ref="N195:O195"/>
    <mergeCell ref="R195:S195"/>
    <mergeCell ref="R183:S183"/>
    <mergeCell ref="R184:S184"/>
    <mergeCell ref="R185:S185"/>
    <mergeCell ref="R186:S186"/>
    <mergeCell ref="R187:S187"/>
    <mergeCell ref="R188:S188"/>
    <mergeCell ref="D175:I175"/>
    <mergeCell ref="D176:I176"/>
    <mergeCell ref="D177:I177"/>
    <mergeCell ref="R179:S179"/>
    <mergeCell ref="R181:S181"/>
    <mergeCell ref="R182:S182"/>
    <mergeCell ref="R210:S210"/>
    <mergeCell ref="R211:S211"/>
    <mergeCell ref="R212:S212"/>
    <mergeCell ref="R213:S213"/>
    <mergeCell ref="R214:S214"/>
    <mergeCell ref="R215:S215"/>
    <mergeCell ref="R203:S203"/>
    <mergeCell ref="R205:S205"/>
    <mergeCell ref="R206:S206"/>
    <mergeCell ref="R207:S207"/>
    <mergeCell ref="R208:S208"/>
    <mergeCell ref="R209:S209"/>
    <mergeCell ref="D197:I197"/>
    <mergeCell ref="D198:I198"/>
    <mergeCell ref="R198:S198"/>
    <mergeCell ref="D199:I199"/>
    <mergeCell ref="D200:I200"/>
    <mergeCell ref="D201:I201"/>
    <mergeCell ref="R231:S231"/>
    <mergeCell ref="R232:S232"/>
    <mergeCell ref="R233:S233"/>
    <mergeCell ref="R234:S234"/>
    <mergeCell ref="R235:S235"/>
    <mergeCell ref="R236:S236"/>
    <mergeCell ref="D223:I223"/>
    <mergeCell ref="D224:I224"/>
    <mergeCell ref="D225:I225"/>
    <mergeCell ref="R227:S227"/>
    <mergeCell ref="R229:S229"/>
    <mergeCell ref="R230:S230"/>
    <mergeCell ref="R217:S217"/>
    <mergeCell ref="R218:S218"/>
    <mergeCell ref="N219:O219"/>
    <mergeCell ref="R219:S219"/>
    <mergeCell ref="D221:I221"/>
    <mergeCell ref="D222:I222"/>
    <mergeCell ref="R222:S222"/>
    <mergeCell ref="R251:S251"/>
    <mergeCell ref="R253:S253"/>
    <mergeCell ref="R254:S254"/>
    <mergeCell ref="R255:S255"/>
    <mergeCell ref="R256:S256"/>
    <mergeCell ref="R257:S257"/>
    <mergeCell ref="D245:I245"/>
    <mergeCell ref="D246:I246"/>
    <mergeCell ref="R246:S246"/>
    <mergeCell ref="D247:I247"/>
    <mergeCell ref="D248:I248"/>
    <mergeCell ref="D249:I249"/>
    <mergeCell ref="R237:S237"/>
    <mergeCell ref="R238:S238"/>
    <mergeCell ref="R239:S239"/>
    <mergeCell ref="R241:S241"/>
    <mergeCell ref="R242:S242"/>
    <mergeCell ref="N243:O243"/>
    <mergeCell ref="R243:S243"/>
    <mergeCell ref="D271:I271"/>
    <mergeCell ref="D272:I272"/>
    <mergeCell ref="D273:I273"/>
    <mergeCell ref="R275:S275"/>
    <mergeCell ref="R277:S277"/>
    <mergeCell ref="R278:S278"/>
    <mergeCell ref="R265:S265"/>
    <mergeCell ref="R266:S266"/>
    <mergeCell ref="N267:O267"/>
    <mergeCell ref="R267:S267"/>
    <mergeCell ref="D269:I269"/>
    <mergeCell ref="D270:I270"/>
    <mergeCell ref="R270:S270"/>
    <mergeCell ref="R258:S258"/>
    <mergeCell ref="R259:S259"/>
    <mergeCell ref="R260:S260"/>
    <mergeCell ref="R261:S261"/>
    <mergeCell ref="R262:S262"/>
    <mergeCell ref="R263:S263"/>
    <mergeCell ref="D293:I293"/>
    <mergeCell ref="D294:I294"/>
    <mergeCell ref="R294:S294"/>
    <mergeCell ref="D295:I295"/>
    <mergeCell ref="D296:I296"/>
    <mergeCell ref="D297:I297"/>
    <mergeCell ref="R285:S285"/>
    <mergeCell ref="R286:S286"/>
    <mergeCell ref="R287:S287"/>
    <mergeCell ref="R289:S289"/>
    <mergeCell ref="R290:S290"/>
    <mergeCell ref="N291:O291"/>
    <mergeCell ref="R291:S291"/>
    <mergeCell ref="R279:S279"/>
    <mergeCell ref="R280:S280"/>
    <mergeCell ref="R281:S281"/>
    <mergeCell ref="R282:S282"/>
    <mergeCell ref="R283:S283"/>
    <mergeCell ref="R284:S284"/>
    <mergeCell ref="R313:S313"/>
    <mergeCell ref="R314:S314"/>
    <mergeCell ref="N315:O315"/>
    <mergeCell ref="R315:S315"/>
    <mergeCell ref="D317:I317"/>
    <mergeCell ref="D318:I318"/>
    <mergeCell ref="R318:S318"/>
    <mergeCell ref="R306:S306"/>
    <mergeCell ref="R307:S307"/>
    <mergeCell ref="R308:S308"/>
    <mergeCell ref="R309:S309"/>
    <mergeCell ref="R310:S310"/>
    <mergeCell ref="R311:S311"/>
    <mergeCell ref="R299:S299"/>
    <mergeCell ref="R301:S301"/>
    <mergeCell ref="R302:S302"/>
    <mergeCell ref="R303:S303"/>
    <mergeCell ref="R304:S304"/>
    <mergeCell ref="R305:S305"/>
    <mergeCell ref="R333:S333"/>
    <mergeCell ref="R334:S334"/>
    <mergeCell ref="R335:S335"/>
    <mergeCell ref="R337:S337"/>
    <mergeCell ref="R338:S338"/>
    <mergeCell ref="N339:O339"/>
    <mergeCell ref="R339:S339"/>
    <mergeCell ref="R327:S327"/>
    <mergeCell ref="R328:S328"/>
    <mergeCell ref="R329:S329"/>
    <mergeCell ref="R330:S330"/>
    <mergeCell ref="R331:S331"/>
    <mergeCell ref="R332:S332"/>
    <mergeCell ref="D319:I319"/>
    <mergeCell ref="D320:I320"/>
    <mergeCell ref="D321:I321"/>
    <mergeCell ref="R323:S323"/>
    <mergeCell ref="R325:S325"/>
    <mergeCell ref="R326:S326"/>
    <mergeCell ref="R354:S354"/>
    <mergeCell ref="R355:S355"/>
    <mergeCell ref="R356:S356"/>
    <mergeCell ref="R357:S357"/>
    <mergeCell ref="R358:S358"/>
    <mergeCell ref="R359:S359"/>
    <mergeCell ref="R347:S347"/>
    <mergeCell ref="R349:S349"/>
    <mergeCell ref="R350:S350"/>
    <mergeCell ref="R351:S351"/>
    <mergeCell ref="R352:S352"/>
    <mergeCell ref="R353:S353"/>
    <mergeCell ref="D341:I341"/>
    <mergeCell ref="D342:I342"/>
    <mergeCell ref="R342:S342"/>
    <mergeCell ref="D343:I343"/>
    <mergeCell ref="D344:I344"/>
    <mergeCell ref="D345:I345"/>
    <mergeCell ref="R375:S375"/>
    <mergeCell ref="R376:S376"/>
    <mergeCell ref="R377:S377"/>
    <mergeCell ref="R378:S378"/>
    <mergeCell ref="R379:S379"/>
    <mergeCell ref="R380:S380"/>
    <mergeCell ref="D367:I367"/>
    <mergeCell ref="D368:I368"/>
    <mergeCell ref="D369:I369"/>
    <mergeCell ref="R371:S371"/>
    <mergeCell ref="R373:S373"/>
    <mergeCell ref="R374:S374"/>
    <mergeCell ref="R361:S361"/>
    <mergeCell ref="R362:S362"/>
    <mergeCell ref="N363:O363"/>
    <mergeCell ref="R363:S363"/>
    <mergeCell ref="D365:I365"/>
    <mergeCell ref="D366:I366"/>
    <mergeCell ref="R366:S366"/>
    <mergeCell ref="R395:S395"/>
    <mergeCell ref="R397:S397"/>
    <mergeCell ref="R398:S398"/>
    <mergeCell ref="R399:S399"/>
    <mergeCell ref="R400:S400"/>
    <mergeCell ref="R401:S401"/>
    <mergeCell ref="D389:I389"/>
    <mergeCell ref="D390:I390"/>
    <mergeCell ref="R390:S390"/>
    <mergeCell ref="D391:I391"/>
    <mergeCell ref="D392:I392"/>
    <mergeCell ref="D393:I393"/>
    <mergeCell ref="R381:S381"/>
    <mergeCell ref="R382:S382"/>
    <mergeCell ref="R383:S383"/>
    <mergeCell ref="R385:S385"/>
    <mergeCell ref="R386:S386"/>
    <mergeCell ref="N387:O387"/>
    <mergeCell ref="R387:S387"/>
    <mergeCell ref="D415:I415"/>
    <mergeCell ref="D416:I416"/>
    <mergeCell ref="D417:I417"/>
    <mergeCell ref="R419:S419"/>
    <mergeCell ref="R421:S421"/>
    <mergeCell ref="R422:S422"/>
    <mergeCell ref="R409:S409"/>
    <mergeCell ref="R410:S410"/>
    <mergeCell ref="N411:O411"/>
    <mergeCell ref="R411:S411"/>
    <mergeCell ref="D413:I413"/>
    <mergeCell ref="D414:I414"/>
    <mergeCell ref="R414:S414"/>
    <mergeCell ref="R402:S402"/>
    <mergeCell ref="R403:S403"/>
    <mergeCell ref="R404:S404"/>
    <mergeCell ref="R405:S405"/>
    <mergeCell ref="R406:S406"/>
    <mergeCell ref="R407:S407"/>
    <mergeCell ref="D437:I437"/>
    <mergeCell ref="D438:I438"/>
    <mergeCell ref="R438:S438"/>
    <mergeCell ref="D439:I439"/>
    <mergeCell ref="D440:I440"/>
    <mergeCell ref="D441:I441"/>
    <mergeCell ref="R429:S429"/>
    <mergeCell ref="R430:S430"/>
    <mergeCell ref="R431:S431"/>
    <mergeCell ref="R433:S433"/>
    <mergeCell ref="R434:S434"/>
    <mergeCell ref="N435:O435"/>
    <mergeCell ref="R435:S435"/>
    <mergeCell ref="R423:S423"/>
    <mergeCell ref="R424:S424"/>
    <mergeCell ref="R425:S425"/>
    <mergeCell ref="R426:S426"/>
    <mergeCell ref="R427:S427"/>
    <mergeCell ref="R428:S428"/>
    <mergeCell ref="R457:S457"/>
    <mergeCell ref="R458:S458"/>
    <mergeCell ref="N459:O459"/>
    <mergeCell ref="R459:S459"/>
    <mergeCell ref="D461:I461"/>
    <mergeCell ref="D462:I462"/>
    <mergeCell ref="R462:S462"/>
    <mergeCell ref="R450:S450"/>
    <mergeCell ref="R451:S451"/>
    <mergeCell ref="R452:S452"/>
    <mergeCell ref="R453:S453"/>
    <mergeCell ref="R454:S454"/>
    <mergeCell ref="R455:S455"/>
    <mergeCell ref="R443:S443"/>
    <mergeCell ref="R445:S445"/>
    <mergeCell ref="R446:S446"/>
    <mergeCell ref="R447:S447"/>
    <mergeCell ref="R448:S448"/>
    <mergeCell ref="R449:S449"/>
    <mergeCell ref="R477:S477"/>
    <mergeCell ref="R478:S478"/>
    <mergeCell ref="R479:S479"/>
    <mergeCell ref="R481:S481"/>
    <mergeCell ref="R482:S482"/>
    <mergeCell ref="N483:O483"/>
    <mergeCell ref="R483:S483"/>
    <mergeCell ref="R471:S471"/>
    <mergeCell ref="R472:S472"/>
    <mergeCell ref="R473:S473"/>
    <mergeCell ref="R474:S474"/>
    <mergeCell ref="R475:S475"/>
    <mergeCell ref="R476:S476"/>
    <mergeCell ref="D463:I463"/>
    <mergeCell ref="D464:I464"/>
    <mergeCell ref="D465:I465"/>
    <mergeCell ref="R467:S467"/>
    <mergeCell ref="R469:S469"/>
    <mergeCell ref="R470:S470"/>
    <mergeCell ref="R498:S498"/>
    <mergeCell ref="R499:S499"/>
    <mergeCell ref="R500:S500"/>
    <mergeCell ref="R501:S501"/>
    <mergeCell ref="R502:S502"/>
    <mergeCell ref="R503:S503"/>
    <mergeCell ref="R491:S491"/>
    <mergeCell ref="R493:S493"/>
    <mergeCell ref="R494:S494"/>
    <mergeCell ref="R495:S495"/>
    <mergeCell ref="R496:S496"/>
    <mergeCell ref="R497:S497"/>
    <mergeCell ref="D485:I485"/>
    <mergeCell ref="D486:I486"/>
    <mergeCell ref="R486:S486"/>
    <mergeCell ref="D487:I487"/>
    <mergeCell ref="D488:I488"/>
    <mergeCell ref="D489:I489"/>
    <mergeCell ref="R519:S519"/>
    <mergeCell ref="R520:S520"/>
    <mergeCell ref="R521:S521"/>
    <mergeCell ref="R522:S522"/>
    <mergeCell ref="R523:S523"/>
    <mergeCell ref="R524:S524"/>
    <mergeCell ref="D511:I511"/>
    <mergeCell ref="D512:I512"/>
    <mergeCell ref="D513:I513"/>
    <mergeCell ref="R515:S515"/>
    <mergeCell ref="R517:S517"/>
    <mergeCell ref="R518:S518"/>
    <mergeCell ref="R505:S505"/>
    <mergeCell ref="R506:S506"/>
    <mergeCell ref="N507:O507"/>
    <mergeCell ref="R507:S507"/>
    <mergeCell ref="D509:I509"/>
    <mergeCell ref="D510:I510"/>
    <mergeCell ref="R510:S510"/>
    <mergeCell ref="R539:S539"/>
    <mergeCell ref="R541:S541"/>
    <mergeCell ref="R542:S542"/>
    <mergeCell ref="R543:S543"/>
    <mergeCell ref="R544:S544"/>
    <mergeCell ref="R545:S545"/>
    <mergeCell ref="D533:I533"/>
    <mergeCell ref="D534:I534"/>
    <mergeCell ref="R534:S534"/>
    <mergeCell ref="D535:I535"/>
    <mergeCell ref="D536:I536"/>
    <mergeCell ref="D537:I537"/>
    <mergeCell ref="R525:S525"/>
    <mergeCell ref="R526:S526"/>
    <mergeCell ref="R527:S527"/>
    <mergeCell ref="R529:S529"/>
    <mergeCell ref="R530:S530"/>
    <mergeCell ref="N531:O531"/>
    <mergeCell ref="R531:S531"/>
    <mergeCell ref="D559:I559"/>
    <mergeCell ref="D560:I560"/>
    <mergeCell ref="D561:I561"/>
    <mergeCell ref="R563:S563"/>
    <mergeCell ref="R565:S565"/>
    <mergeCell ref="R566:S566"/>
    <mergeCell ref="R553:S553"/>
    <mergeCell ref="R554:S554"/>
    <mergeCell ref="N555:O555"/>
    <mergeCell ref="R555:S555"/>
    <mergeCell ref="D557:I557"/>
    <mergeCell ref="D558:I558"/>
    <mergeCell ref="R558:S558"/>
    <mergeCell ref="R546:S546"/>
    <mergeCell ref="R547:S547"/>
    <mergeCell ref="R548:S548"/>
    <mergeCell ref="R549:S549"/>
    <mergeCell ref="R550:S550"/>
    <mergeCell ref="R551:S551"/>
    <mergeCell ref="D581:I581"/>
    <mergeCell ref="D582:I582"/>
    <mergeCell ref="R582:S582"/>
    <mergeCell ref="D583:I583"/>
    <mergeCell ref="D584:I584"/>
    <mergeCell ref="D585:I585"/>
    <mergeCell ref="R573:S573"/>
    <mergeCell ref="R574:S574"/>
    <mergeCell ref="R575:S575"/>
    <mergeCell ref="R577:S577"/>
    <mergeCell ref="R578:S578"/>
    <mergeCell ref="N579:O579"/>
    <mergeCell ref="R579:S579"/>
    <mergeCell ref="R567:S567"/>
    <mergeCell ref="R568:S568"/>
    <mergeCell ref="R569:S569"/>
    <mergeCell ref="R570:S570"/>
    <mergeCell ref="R571:S571"/>
    <mergeCell ref="R572:S572"/>
    <mergeCell ref="R601:S601"/>
    <mergeCell ref="R602:S602"/>
    <mergeCell ref="N603:O603"/>
    <mergeCell ref="R603:S603"/>
    <mergeCell ref="D605:I605"/>
    <mergeCell ref="D606:I606"/>
    <mergeCell ref="R606:S606"/>
    <mergeCell ref="R594:S594"/>
    <mergeCell ref="R595:S595"/>
    <mergeCell ref="R596:S596"/>
    <mergeCell ref="R597:S597"/>
    <mergeCell ref="R598:S598"/>
    <mergeCell ref="R599:S599"/>
    <mergeCell ref="R587:S587"/>
    <mergeCell ref="R589:S589"/>
    <mergeCell ref="R590:S590"/>
    <mergeCell ref="R591:S591"/>
    <mergeCell ref="R592:S592"/>
    <mergeCell ref="R593:S593"/>
    <mergeCell ref="R621:S621"/>
    <mergeCell ref="R622:S622"/>
    <mergeCell ref="R623:S623"/>
    <mergeCell ref="R625:S625"/>
    <mergeCell ref="R626:S626"/>
    <mergeCell ref="N627:O627"/>
    <mergeCell ref="R627:S627"/>
    <mergeCell ref="R615:S615"/>
    <mergeCell ref="R616:S616"/>
    <mergeCell ref="R617:S617"/>
    <mergeCell ref="R618:S618"/>
    <mergeCell ref="R619:S619"/>
    <mergeCell ref="R620:S620"/>
    <mergeCell ref="D607:I607"/>
    <mergeCell ref="D608:I608"/>
    <mergeCell ref="D609:I609"/>
    <mergeCell ref="R611:S611"/>
    <mergeCell ref="R613:S613"/>
    <mergeCell ref="R614:S614"/>
    <mergeCell ref="R642:S642"/>
    <mergeCell ref="R643:S643"/>
    <mergeCell ref="R644:S644"/>
    <mergeCell ref="R645:S645"/>
    <mergeCell ref="R646:S646"/>
    <mergeCell ref="R647:S647"/>
    <mergeCell ref="R635:S635"/>
    <mergeCell ref="R637:S637"/>
    <mergeCell ref="R638:S638"/>
    <mergeCell ref="R639:S639"/>
    <mergeCell ref="R640:S640"/>
    <mergeCell ref="R641:S641"/>
    <mergeCell ref="D629:I629"/>
    <mergeCell ref="D630:I630"/>
    <mergeCell ref="R630:S630"/>
    <mergeCell ref="D631:I631"/>
    <mergeCell ref="D632:I632"/>
    <mergeCell ref="D633:I633"/>
    <mergeCell ref="R663:S663"/>
    <mergeCell ref="R664:S664"/>
    <mergeCell ref="R665:S665"/>
    <mergeCell ref="R666:S666"/>
    <mergeCell ref="R667:S667"/>
    <mergeCell ref="R668:S668"/>
    <mergeCell ref="D655:I655"/>
    <mergeCell ref="D656:I656"/>
    <mergeCell ref="D657:I657"/>
    <mergeCell ref="R659:S659"/>
    <mergeCell ref="R661:S661"/>
    <mergeCell ref="R662:S662"/>
    <mergeCell ref="R649:S649"/>
    <mergeCell ref="R650:S650"/>
    <mergeCell ref="N651:O651"/>
    <mergeCell ref="R651:S651"/>
    <mergeCell ref="D653:I653"/>
    <mergeCell ref="D654:I654"/>
    <mergeCell ref="R654:S654"/>
    <mergeCell ref="R683:S683"/>
    <mergeCell ref="R685:S685"/>
    <mergeCell ref="R686:S686"/>
    <mergeCell ref="R687:S687"/>
    <mergeCell ref="R688:S688"/>
    <mergeCell ref="R689:S689"/>
    <mergeCell ref="D677:I677"/>
    <mergeCell ref="D678:I678"/>
    <mergeCell ref="R678:S678"/>
    <mergeCell ref="D679:I679"/>
    <mergeCell ref="D680:I680"/>
    <mergeCell ref="D681:I681"/>
    <mergeCell ref="R669:S669"/>
    <mergeCell ref="R670:S670"/>
    <mergeCell ref="R671:S671"/>
    <mergeCell ref="R673:S673"/>
    <mergeCell ref="R674:S674"/>
    <mergeCell ref="N675:O675"/>
    <mergeCell ref="R675:S675"/>
    <mergeCell ref="D703:I703"/>
    <mergeCell ref="D704:I704"/>
    <mergeCell ref="D705:I705"/>
    <mergeCell ref="R707:S707"/>
    <mergeCell ref="R709:S709"/>
    <mergeCell ref="R710:S710"/>
    <mergeCell ref="R697:S697"/>
    <mergeCell ref="R698:S698"/>
    <mergeCell ref="N699:O699"/>
    <mergeCell ref="R699:S699"/>
    <mergeCell ref="D701:I701"/>
    <mergeCell ref="D702:I702"/>
    <mergeCell ref="R702:S702"/>
    <mergeCell ref="R690:S690"/>
    <mergeCell ref="R691:S691"/>
    <mergeCell ref="R692:S692"/>
    <mergeCell ref="R693:S693"/>
    <mergeCell ref="R694:S694"/>
    <mergeCell ref="R695:S695"/>
    <mergeCell ref="D725:I725"/>
    <mergeCell ref="D726:I726"/>
    <mergeCell ref="R726:S726"/>
    <mergeCell ref="D727:I727"/>
    <mergeCell ref="D728:I728"/>
    <mergeCell ref="D729:I729"/>
    <mergeCell ref="R717:S717"/>
    <mergeCell ref="R718:S718"/>
    <mergeCell ref="R719:S719"/>
    <mergeCell ref="R721:S721"/>
    <mergeCell ref="R722:S722"/>
    <mergeCell ref="N723:O723"/>
    <mergeCell ref="R723:S723"/>
    <mergeCell ref="R711:S711"/>
    <mergeCell ref="R712:S712"/>
    <mergeCell ref="R713:S713"/>
    <mergeCell ref="R714:S714"/>
    <mergeCell ref="R715:S715"/>
    <mergeCell ref="R716:S716"/>
    <mergeCell ref="R745:S745"/>
    <mergeCell ref="R746:S746"/>
    <mergeCell ref="N747:O747"/>
    <mergeCell ref="R747:S747"/>
    <mergeCell ref="D749:I749"/>
    <mergeCell ref="D750:I750"/>
    <mergeCell ref="R750:S750"/>
    <mergeCell ref="R738:S738"/>
    <mergeCell ref="R739:S739"/>
    <mergeCell ref="R740:S740"/>
    <mergeCell ref="R741:S741"/>
    <mergeCell ref="R742:S742"/>
    <mergeCell ref="R743:S743"/>
    <mergeCell ref="R731:S731"/>
    <mergeCell ref="R733:S733"/>
    <mergeCell ref="R734:S734"/>
    <mergeCell ref="R735:S735"/>
    <mergeCell ref="R736:S736"/>
    <mergeCell ref="R737:S737"/>
    <mergeCell ref="R765:S765"/>
    <mergeCell ref="R766:S766"/>
    <mergeCell ref="R767:S767"/>
    <mergeCell ref="R769:S769"/>
    <mergeCell ref="R770:S770"/>
    <mergeCell ref="N771:O771"/>
    <mergeCell ref="R771:S771"/>
    <mergeCell ref="R759:S759"/>
    <mergeCell ref="R760:S760"/>
    <mergeCell ref="R761:S761"/>
    <mergeCell ref="R762:S762"/>
    <mergeCell ref="R763:S763"/>
    <mergeCell ref="R764:S764"/>
    <mergeCell ref="D751:I751"/>
    <mergeCell ref="D752:I752"/>
    <mergeCell ref="D753:I753"/>
    <mergeCell ref="R755:S755"/>
    <mergeCell ref="R757:S757"/>
    <mergeCell ref="R758:S758"/>
    <mergeCell ref="R786:S786"/>
    <mergeCell ref="R787:S787"/>
    <mergeCell ref="R788:S788"/>
    <mergeCell ref="R789:S789"/>
    <mergeCell ref="R790:S790"/>
    <mergeCell ref="R791:S791"/>
    <mergeCell ref="R779:S779"/>
    <mergeCell ref="R781:S781"/>
    <mergeCell ref="R782:S782"/>
    <mergeCell ref="R783:S783"/>
    <mergeCell ref="R784:S784"/>
    <mergeCell ref="R785:S785"/>
    <mergeCell ref="D773:I773"/>
    <mergeCell ref="D774:I774"/>
    <mergeCell ref="R774:S774"/>
    <mergeCell ref="D775:I775"/>
    <mergeCell ref="D776:I776"/>
    <mergeCell ref="D777:I777"/>
    <mergeCell ref="R807:S807"/>
    <mergeCell ref="R808:S808"/>
    <mergeCell ref="R809:S809"/>
    <mergeCell ref="R810:S810"/>
    <mergeCell ref="R811:S811"/>
    <mergeCell ref="R812:S812"/>
    <mergeCell ref="D799:I799"/>
    <mergeCell ref="D800:I800"/>
    <mergeCell ref="D801:I801"/>
    <mergeCell ref="R803:S803"/>
    <mergeCell ref="R805:S805"/>
    <mergeCell ref="R806:S806"/>
    <mergeCell ref="R793:S793"/>
    <mergeCell ref="R794:S794"/>
    <mergeCell ref="N795:O795"/>
    <mergeCell ref="R795:S795"/>
    <mergeCell ref="D797:I797"/>
    <mergeCell ref="D798:I798"/>
    <mergeCell ref="R798:S798"/>
    <mergeCell ref="R827:S827"/>
    <mergeCell ref="R829:S829"/>
    <mergeCell ref="R830:S830"/>
    <mergeCell ref="R831:S831"/>
    <mergeCell ref="R832:S832"/>
    <mergeCell ref="R833:S833"/>
    <mergeCell ref="D821:I821"/>
    <mergeCell ref="D822:I822"/>
    <mergeCell ref="R822:S822"/>
    <mergeCell ref="D823:I823"/>
    <mergeCell ref="D824:I824"/>
    <mergeCell ref="D825:I825"/>
    <mergeCell ref="R813:S813"/>
    <mergeCell ref="R814:S814"/>
    <mergeCell ref="R815:S815"/>
    <mergeCell ref="R817:S817"/>
    <mergeCell ref="R818:S818"/>
    <mergeCell ref="N819:O819"/>
    <mergeCell ref="R819:S819"/>
    <mergeCell ref="D847:I847"/>
    <mergeCell ref="D848:I848"/>
    <mergeCell ref="D849:I849"/>
    <mergeCell ref="R851:S851"/>
    <mergeCell ref="R853:S853"/>
    <mergeCell ref="R854:S854"/>
    <mergeCell ref="R841:S841"/>
    <mergeCell ref="R842:S842"/>
    <mergeCell ref="N843:O843"/>
    <mergeCell ref="R843:S843"/>
    <mergeCell ref="D845:I845"/>
    <mergeCell ref="D846:I846"/>
    <mergeCell ref="R846:S846"/>
    <mergeCell ref="R834:S834"/>
    <mergeCell ref="R835:S835"/>
    <mergeCell ref="R836:S836"/>
    <mergeCell ref="R837:S837"/>
    <mergeCell ref="R838:S838"/>
    <mergeCell ref="R839:S839"/>
    <mergeCell ref="D869:I869"/>
    <mergeCell ref="D870:I870"/>
    <mergeCell ref="R870:S870"/>
    <mergeCell ref="D871:I871"/>
    <mergeCell ref="D872:I872"/>
    <mergeCell ref="D873:I873"/>
    <mergeCell ref="R861:S861"/>
    <mergeCell ref="R862:S862"/>
    <mergeCell ref="R863:S863"/>
    <mergeCell ref="R865:S865"/>
    <mergeCell ref="R866:S866"/>
    <mergeCell ref="N867:O867"/>
    <mergeCell ref="R867:S867"/>
    <mergeCell ref="R855:S855"/>
    <mergeCell ref="R856:S856"/>
    <mergeCell ref="R857:S857"/>
    <mergeCell ref="R858:S858"/>
    <mergeCell ref="R859:S859"/>
    <mergeCell ref="R860:S860"/>
    <mergeCell ref="R889:S889"/>
    <mergeCell ref="R890:S890"/>
    <mergeCell ref="N891:O891"/>
    <mergeCell ref="R891:S891"/>
    <mergeCell ref="D893:I893"/>
    <mergeCell ref="D894:I894"/>
    <mergeCell ref="R894:S894"/>
    <mergeCell ref="R882:S882"/>
    <mergeCell ref="R883:S883"/>
    <mergeCell ref="R884:S884"/>
    <mergeCell ref="R885:S885"/>
    <mergeCell ref="R886:S886"/>
    <mergeCell ref="R887:S887"/>
    <mergeCell ref="R875:S875"/>
    <mergeCell ref="R877:S877"/>
    <mergeCell ref="R878:S878"/>
    <mergeCell ref="R879:S879"/>
    <mergeCell ref="R880:S880"/>
    <mergeCell ref="R881:S881"/>
    <mergeCell ref="R909:S909"/>
    <mergeCell ref="R910:S910"/>
    <mergeCell ref="R911:S911"/>
    <mergeCell ref="R913:S913"/>
    <mergeCell ref="R914:S914"/>
    <mergeCell ref="N915:O915"/>
    <mergeCell ref="R915:S915"/>
    <mergeCell ref="R903:S903"/>
    <mergeCell ref="R904:S904"/>
    <mergeCell ref="R905:S905"/>
    <mergeCell ref="R906:S906"/>
    <mergeCell ref="R907:S907"/>
    <mergeCell ref="R908:S908"/>
    <mergeCell ref="D895:I895"/>
    <mergeCell ref="D896:I896"/>
    <mergeCell ref="D897:I897"/>
    <mergeCell ref="R899:S899"/>
    <mergeCell ref="R901:S901"/>
    <mergeCell ref="R902:S902"/>
    <mergeCell ref="R930:S930"/>
    <mergeCell ref="R931:S931"/>
    <mergeCell ref="R932:S932"/>
    <mergeCell ref="R933:S933"/>
    <mergeCell ref="R934:S934"/>
    <mergeCell ref="R935:S935"/>
    <mergeCell ref="R923:S923"/>
    <mergeCell ref="R925:S925"/>
    <mergeCell ref="R926:S926"/>
    <mergeCell ref="R927:S927"/>
    <mergeCell ref="R928:S928"/>
    <mergeCell ref="R929:S929"/>
    <mergeCell ref="D917:I917"/>
    <mergeCell ref="D918:I918"/>
    <mergeCell ref="R918:S918"/>
    <mergeCell ref="D919:I919"/>
    <mergeCell ref="D920:I920"/>
    <mergeCell ref="D921:I921"/>
    <mergeCell ref="R951:S951"/>
    <mergeCell ref="R952:S952"/>
    <mergeCell ref="R953:S953"/>
    <mergeCell ref="R954:S954"/>
    <mergeCell ref="R955:S955"/>
    <mergeCell ref="R956:S956"/>
    <mergeCell ref="D943:I943"/>
    <mergeCell ref="D944:I944"/>
    <mergeCell ref="D945:I945"/>
    <mergeCell ref="R947:S947"/>
    <mergeCell ref="R949:S949"/>
    <mergeCell ref="R950:S950"/>
    <mergeCell ref="R937:S937"/>
    <mergeCell ref="R938:S938"/>
    <mergeCell ref="N939:O939"/>
    <mergeCell ref="R939:S939"/>
    <mergeCell ref="D941:I941"/>
    <mergeCell ref="D942:I942"/>
    <mergeCell ref="R942:S942"/>
    <mergeCell ref="R971:S971"/>
    <mergeCell ref="R973:S973"/>
    <mergeCell ref="R974:S974"/>
    <mergeCell ref="R975:S975"/>
    <mergeCell ref="R976:S976"/>
    <mergeCell ref="R977:S977"/>
    <mergeCell ref="D965:I965"/>
    <mergeCell ref="D966:I966"/>
    <mergeCell ref="R966:S966"/>
    <mergeCell ref="D967:I967"/>
    <mergeCell ref="D968:I968"/>
    <mergeCell ref="D969:I969"/>
    <mergeCell ref="R957:S957"/>
    <mergeCell ref="R958:S958"/>
    <mergeCell ref="R959:S959"/>
    <mergeCell ref="R961:S961"/>
    <mergeCell ref="R962:S962"/>
    <mergeCell ref="N963:O963"/>
    <mergeCell ref="R963:S963"/>
    <mergeCell ref="D991:I991"/>
    <mergeCell ref="D992:I992"/>
    <mergeCell ref="D993:I993"/>
    <mergeCell ref="R995:S995"/>
    <mergeCell ref="R997:S997"/>
    <mergeCell ref="R998:S998"/>
    <mergeCell ref="R985:S985"/>
    <mergeCell ref="R986:S986"/>
    <mergeCell ref="N987:O987"/>
    <mergeCell ref="R987:S987"/>
    <mergeCell ref="D989:I989"/>
    <mergeCell ref="D990:I990"/>
    <mergeCell ref="R990:S990"/>
    <mergeCell ref="R978:S978"/>
    <mergeCell ref="R979:S979"/>
    <mergeCell ref="R980:S980"/>
    <mergeCell ref="R981:S981"/>
    <mergeCell ref="R982:S982"/>
    <mergeCell ref="R983:S983"/>
    <mergeCell ref="D1013:I1013"/>
    <mergeCell ref="D1014:I1014"/>
    <mergeCell ref="R1014:S1014"/>
    <mergeCell ref="D1015:I1015"/>
    <mergeCell ref="D1016:I1016"/>
    <mergeCell ref="D1017:I1017"/>
    <mergeCell ref="R1005:S1005"/>
    <mergeCell ref="R1006:S1006"/>
    <mergeCell ref="R1007:S1007"/>
    <mergeCell ref="R1009:S1009"/>
    <mergeCell ref="R1010:S1010"/>
    <mergeCell ref="N1011:O1011"/>
    <mergeCell ref="R1011:S1011"/>
    <mergeCell ref="R999:S999"/>
    <mergeCell ref="R1000:S1000"/>
    <mergeCell ref="R1001:S1001"/>
    <mergeCell ref="R1002:S1002"/>
    <mergeCell ref="R1003:S1003"/>
    <mergeCell ref="R1004:S1004"/>
    <mergeCell ref="R1033:S1033"/>
    <mergeCell ref="R1034:S1034"/>
    <mergeCell ref="N1035:O1035"/>
    <mergeCell ref="R1035:S1035"/>
    <mergeCell ref="D1037:I1037"/>
    <mergeCell ref="D1038:I1038"/>
    <mergeCell ref="R1038:S1038"/>
    <mergeCell ref="R1026:S1026"/>
    <mergeCell ref="R1027:S1027"/>
    <mergeCell ref="R1028:S1028"/>
    <mergeCell ref="R1029:S1029"/>
    <mergeCell ref="R1030:S1030"/>
    <mergeCell ref="R1031:S1031"/>
    <mergeCell ref="R1019:S1019"/>
    <mergeCell ref="R1021:S1021"/>
    <mergeCell ref="R1022:S1022"/>
    <mergeCell ref="R1023:S1023"/>
    <mergeCell ref="R1024:S1024"/>
    <mergeCell ref="R1025:S1025"/>
    <mergeCell ref="R1053:S1053"/>
    <mergeCell ref="R1054:S1054"/>
    <mergeCell ref="R1055:S1055"/>
    <mergeCell ref="R1057:S1057"/>
    <mergeCell ref="R1058:S1058"/>
    <mergeCell ref="N1059:O1059"/>
    <mergeCell ref="R1059:S1059"/>
    <mergeCell ref="R1047:S1047"/>
    <mergeCell ref="R1048:S1048"/>
    <mergeCell ref="R1049:S1049"/>
    <mergeCell ref="R1050:S1050"/>
    <mergeCell ref="R1051:S1051"/>
    <mergeCell ref="R1052:S1052"/>
    <mergeCell ref="D1039:I1039"/>
    <mergeCell ref="D1040:I1040"/>
    <mergeCell ref="D1041:I1041"/>
    <mergeCell ref="R1043:S1043"/>
    <mergeCell ref="R1045:S1045"/>
    <mergeCell ref="R1046:S1046"/>
    <mergeCell ref="R1074:S1074"/>
    <mergeCell ref="R1075:S1075"/>
    <mergeCell ref="R1076:S1076"/>
    <mergeCell ref="R1077:S1077"/>
    <mergeCell ref="R1078:S1078"/>
    <mergeCell ref="R1079:S1079"/>
    <mergeCell ref="R1067:S1067"/>
    <mergeCell ref="R1069:S1069"/>
    <mergeCell ref="R1070:S1070"/>
    <mergeCell ref="R1071:S1071"/>
    <mergeCell ref="R1072:S1072"/>
    <mergeCell ref="R1073:S1073"/>
    <mergeCell ref="D1061:I1061"/>
    <mergeCell ref="D1062:I1062"/>
    <mergeCell ref="R1062:S1062"/>
    <mergeCell ref="D1063:I1063"/>
    <mergeCell ref="D1064:I1064"/>
    <mergeCell ref="D1065:I1065"/>
    <mergeCell ref="R1095:S1095"/>
    <mergeCell ref="R1096:S1096"/>
    <mergeCell ref="R1097:S1097"/>
    <mergeCell ref="R1098:S1098"/>
    <mergeCell ref="R1099:S1099"/>
    <mergeCell ref="R1100:S1100"/>
    <mergeCell ref="D1087:I1087"/>
    <mergeCell ref="D1088:I1088"/>
    <mergeCell ref="D1089:I1089"/>
    <mergeCell ref="R1091:S1091"/>
    <mergeCell ref="R1093:S1093"/>
    <mergeCell ref="R1094:S1094"/>
    <mergeCell ref="R1081:S1081"/>
    <mergeCell ref="R1082:S1082"/>
    <mergeCell ref="N1083:O1083"/>
    <mergeCell ref="R1083:S1083"/>
    <mergeCell ref="D1085:I1085"/>
    <mergeCell ref="D1086:I1086"/>
    <mergeCell ref="R1086:S1086"/>
    <mergeCell ref="R1115:S1115"/>
    <mergeCell ref="R1117:S1117"/>
    <mergeCell ref="R1118:S1118"/>
    <mergeCell ref="R1119:S1119"/>
    <mergeCell ref="R1120:S1120"/>
    <mergeCell ref="R1121:S1121"/>
    <mergeCell ref="D1109:I1109"/>
    <mergeCell ref="D1110:I1110"/>
    <mergeCell ref="R1110:S1110"/>
    <mergeCell ref="D1111:I1111"/>
    <mergeCell ref="D1112:I1112"/>
    <mergeCell ref="D1113:I1113"/>
    <mergeCell ref="R1101:S1101"/>
    <mergeCell ref="R1102:S1102"/>
    <mergeCell ref="R1103:S1103"/>
    <mergeCell ref="R1105:S1105"/>
    <mergeCell ref="R1106:S1106"/>
    <mergeCell ref="N1107:O1107"/>
    <mergeCell ref="R1107:S1107"/>
    <mergeCell ref="D1135:I1135"/>
    <mergeCell ref="D1136:I1136"/>
    <mergeCell ref="D1137:I1137"/>
    <mergeCell ref="R1139:S1139"/>
    <mergeCell ref="R1141:S1141"/>
    <mergeCell ref="R1142:S1142"/>
    <mergeCell ref="R1129:S1129"/>
    <mergeCell ref="R1130:S1130"/>
    <mergeCell ref="N1131:O1131"/>
    <mergeCell ref="R1131:S1131"/>
    <mergeCell ref="D1133:I1133"/>
    <mergeCell ref="D1134:I1134"/>
    <mergeCell ref="R1134:S1134"/>
    <mergeCell ref="R1122:S1122"/>
    <mergeCell ref="R1123:S1123"/>
    <mergeCell ref="R1124:S1124"/>
    <mergeCell ref="R1125:S1125"/>
    <mergeCell ref="R1126:S1126"/>
    <mergeCell ref="R1127:S1127"/>
    <mergeCell ref="D1157:I1157"/>
    <mergeCell ref="D1158:I1158"/>
    <mergeCell ref="R1158:S1158"/>
    <mergeCell ref="D1159:I1159"/>
    <mergeCell ref="D1160:I1160"/>
    <mergeCell ref="D1161:I1161"/>
    <mergeCell ref="R1149:S1149"/>
    <mergeCell ref="R1150:S1150"/>
    <mergeCell ref="R1151:S1151"/>
    <mergeCell ref="R1153:S1153"/>
    <mergeCell ref="R1154:S1154"/>
    <mergeCell ref="N1155:O1155"/>
    <mergeCell ref="R1155:S1155"/>
    <mergeCell ref="R1143:S1143"/>
    <mergeCell ref="R1144:S1144"/>
    <mergeCell ref="R1145:S1145"/>
    <mergeCell ref="R1146:S1146"/>
    <mergeCell ref="R1147:S1147"/>
    <mergeCell ref="R1148:S1148"/>
    <mergeCell ref="R1177:S1177"/>
    <mergeCell ref="R1178:S1178"/>
    <mergeCell ref="N1179:O1179"/>
    <mergeCell ref="R1179:S1179"/>
    <mergeCell ref="D1181:I1181"/>
    <mergeCell ref="D1182:I1182"/>
    <mergeCell ref="R1182:S1182"/>
    <mergeCell ref="R1170:S1170"/>
    <mergeCell ref="R1171:S1171"/>
    <mergeCell ref="R1172:S1172"/>
    <mergeCell ref="R1173:S1173"/>
    <mergeCell ref="R1174:S1174"/>
    <mergeCell ref="R1175:S1175"/>
    <mergeCell ref="R1163:S1163"/>
    <mergeCell ref="R1165:S1165"/>
    <mergeCell ref="R1166:S1166"/>
    <mergeCell ref="R1167:S1167"/>
    <mergeCell ref="R1168:S1168"/>
    <mergeCell ref="R1169:S1169"/>
    <mergeCell ref="R1197:S1197"/>
    <mergeCell ref="R1198:S1198"/>
    <mergeCell ref="R1199:S1199"/>
    <mergeCell ref="R1201:S1201"/>
    <mergeCell ref="R1202:S1202"/>
    <mergeCell ref="N1203:O1203"/>
    <mergeCell ref="R1203:S1203"/>
    <mergeCell ref="R1191:S1191"/>
    <mergeCell ref="R1192:S1192"/>
    <mergeCell ref="R1193:S1193"/>
    <mergeCell ref="R1194:S1194"/>
    <mergeCell ref="R1195:S1195"/>
    <mergeCell ref="R1196:S1196"/>
    <mergeCell ref="D1183:I1183"/>
    <mergeCell ref="D1184:I1184"/>
    <mergeCell ref="D1185:I1185"/>
    <mergeCell ref="R1187:S1187"/>
    <mergeCell ref="R1189:S1189"/>
    <mergeCell ref="R1190:S1190"/>
    <mergeCell ref="R1218:S1218"/>
    <mergeCell ref="R1219:S1219"/>
    <mergeCell ref="R1220:S1220"/>
    <mergeCell ref="R1221:S1221"/>
    <mergeCell ref="R1222:S1222"/>
    <mergeCell ref="R1223:S1223"/>
    <mergeCell ref="R1211:S1211"/>
    <mergeCell ref="R1213:S1213"/>
    <mergeCell ref="R1214:S1214"/>
    <mergeCell ref="R1215:S1215"/>
    <mergeCell ref="R1216:S1216"/>
    <mergeCell ref="R1217:S1217"/>
    <mergeCell ref="D1205:I1205"/>
    <mergeCell ref="D1206:I1206"/>
    <mergeCell ref="R1206:S1206"/>
    <mergeCell ref="D1207:I1207"/>
    <mergeCell ref="D1208:I1208"/>
    <mergeCell ref="D1209:I1209"/>
    <mergeCell ref="R1239:S1239"/>
    <mergeCell ref="R1240:S1240"/>
    <mergeCell ref="R1241:S1241"/>
    <mergeCell ref="R1242:S1242"/>
    <mergeCell ref="R1243:S1243"/>
    <mergeCell ref="R1244:S1244"/>
    <mergeCell ref="D1231:I1231"/>
    <mergeCell ref="D1232:I1232"/>
    <mergeCell ref="D1233:I1233"/>
    <mergeCell ref="R1235:S1235"/>
    <mergeCell ref="R1237:S1237"/>
    <mergeCell ref="R1238:S1238"/>
    <mergeCell ref="R1225:S1225"/>
    <mergeCell ref="R1226:S1226"/>
    <mergeCell ref="N1227:O1227"/>
    <mergeCell ref="R1227:S1227"/>
    <mergeCell ref="D1229:I1229"/>
    <mergeCell ref="D1230:I1230"/>
    <mergeCell ref="R1230:S1230"/>
    <mergeCell ref="R1259:S1259"/>
    <mergeCell ref="R1261:S1261"/>
    <mergeCell ref="R1262:S1262"/>
    <mergeCell ref="R1263:S1263"/>
    <mergeCell ref="R1264:S1264"/>
    <mergeCell ref="R1265:S1265"/>
    <mergeCell ref="D1253:I1253"/>
    <mergeCell ref="D1254:I1254"/>
    <mergeCell ref="R1254:S1254"/>
    <mergeCell ref="D1255:I1255"/>
    <mergeCell ref="D1256:I1256"/>
    <mergeCell ref="D1257:I1257"/>
    <mergeCell ref="R1245:S1245"/>
    <mergeCell ref="R1246:S1246"/>
    <mergeCell ref="R1247:S1247"/>
    <mergeCell ref="R1249:S1249"/>
    <mergeCell ref="R1250:S1250"/>
    <mergeCell ref="N1251:O1251"/>
    <mergeCell ref="R1251:S1251"/>
    <mergeCell ref="D1279:I1279"/>
    <mergeCell ref="D1280:I1280"/>
    <mergeCell ref="D1281:I1281"/>
    <mergeCell ref="R1283:S1283"/>
    <mergeCell ref="R1285:S1285"/>
    <mergeCell ref="R1286:S1286"/>
    <mergeCell ref="R1273:S1273"/>
    <mergeCell ref="R1274:S1274"/>
    <mergeCell ref="N1275:O1275"/>
    <mergeCell ref="R1275:S1275"/>
    <mergeCell ref="D1277:I1277"/>
    <mergeCell ref="D1278:I1278"/>
    <mergeCell ref="R1278:S1278"/>
    <mergeCell ref="R1266:S1266"/>
    <mergeCell ref="R1267:S1267"/>
    <mergeCell ref="R1268:S1268"/>
    <mergeCell ref="R1269:S1269"/>
    <mergeCell ref="R1270:S1270"/>
    <mergeCell ref="R1271:S1271"/>
    <mergeCell ref="D1301:I1301"/>
    <mergeCell ref="D1302:I1302"/>
    <mergeCell ref="R1302:S1302"/>
    <mergeCell ref="D1303:I1303"/>
    <mergeCell ref="D1304:I1304"/>
    <mergeCell ref="D1305:I1305"/>
    <mergeCell ref="R1293:S1293"/>
    <mergeCell ref="R1294:S1294"/>
    <mergeCell ref="R1295:S1295"/>
    <mergeCell ref="R1297:S1297"/>
    <mergeCell ref="R1298:S1298"/>
    <mergeCell ref="N1299:O1299"/>
    <mergeCell ref="R1299:S1299"/>
    <mergeCell ref="R1287:S1287"/>
    <mergeCell ref="R1288:S1288"/>
    <mergeCell ref="R1289:S1289"/>
    <mergeCell ref="R1290:S1290"/>
    <mergeCell ref="R1291:S1291"/>
    <mergeCell ref="R1292:S1292"/>
    <mergeCell ref="R1321:S1321"/>
    <mergeCell ref="R1322:S1322"/>
    <mergeCell ref="N1323:O1323"/>
    <mergeCell ref="R1323:S1323"/>
    <mergeCell ref="D1325:I1325"/>
    <mergeCell ref="D1326:I1326"/>
    <mergeCell ref="R1326:S1326"/>
    <mergeCell ref="R1314:S1314"/>
    <mergeCell ref="R1315:S1315"/>
    <mergeCell ref="R1316:S1316"/>
    <mergeCell ref="R1317:S1317"/>
    <mergeCell ref="R1318:S1318"/>
    <mergeCell ref="R1319:S1319"/>
    <mergeCell ref="R1307:S1307"/>
    <mergeCell ref="R1309:S1309"/>
    <mergeCell ref="R1310:S1310"/>
    <mergeCell ref="R1311:S1311"/>
    <mergeCell ref="R1312:S1312"/>
    <mergeCell ref="R1313:S1313"/>
    <mergeCell ref="R1341:S1341"/>
    <mergeCell ref="R1342:S1342"/>
    <mergeCell ref="R1343:S1343"/>
    <mergeCell ref="R1345:S1345"/>
    <mergeCell ref="R1346:S1346"/>
    <mergeCell ref="N1347:O1347"/>
    <mergeCell ref="R1347:S1347"/>
    <mergeCell ref="R1335:S1335"/>
    <mergeCell ref="R1336:S1336"/>
    <mergeCell ref="R1337:S1337"/>
    <mergeCell ref="R1338:S1338"/>
    <mergeCell ref="R1339:S1339"/>
    <mergeCell ref="R1340:S1340"/>
    <mergeCell ref="D1327:I1327"/>
    <mergeCell ref="D1328:I1328"/>
    <mergeCell ref="D1329:I1329"/>
    <mergeCell ref="R1331:S1331"/>
    <mergeCell ref="R1333:S1333"/>
    <mergeCell ref="R1334:S1334"/>
    <mergeCell ref="R1362:S1362"/>
    <mergeCell ref="R1363:S1363"/>
    <mergeCell ref="R1364:S1364"/>
    <mergeCell ref="R1365:S1365"/>
    <mergeCell ref="R1366:S1366"/>
    <mergeCell ref="R1367:S1367"/>
    <mergeCell ref="R1355:S1355"/>
    <mergeCell ref="R1357:S1357"/>
    <mergeCell ref="R1358:S1358"/>
    <mergeCell ref="R1359:S1359"/>
    <mergeCell ref="R1360:S1360"/>
    <mergeCell ref="R1361:S1361"/>
    <mergeCell ref="D1349:I1349"/>
    <mergeCell ref="D1350:I1350"/>
    <mergeCell ref="R1350:S1350"/>
    <mergeCell ref="D1351:I1351"/>
    <mergeCell ref="D1352:I1352"/>
    <mergeCell ref="D1353:I1353"/>
    <mergeCell ref="R1383:S1383"/>
    <mergeCell ref="R1384:S1384"/>
    <mergeCell ref="R1385:S1385"/>
    <mergeCell ref="R1386:S1386"/>
    <mergeCell ref="R1387:S1387"/>
    <mergeCell ref="R1388:S1388"/>
    <mergeCell ref="D1375:I1375"/>
    <mergeCell ref="D1376:I1376"/>
    <mergeCell ref="D1377:I1377"/>
    <mergeCell ref="R1379:S1379"/>
    <mergeCell ref="R1381:S1381"/>
    <mergeCell ref="R1382:S1382"/>
    <mergeCell ref="R1369:S1369"/>
    <mergeCell ref="R1370:S1370"/>
    <mergeCell ref="N1371:O1371"/>
    <mergeCell ref="R1371:S1371"/>
    <mergeCell ref="D1373:I1373"/>
    <mergeCell ref="D1374:I1374"/>
    <mergeCell ref="R1374:S1374"/>
    <mergeCell ref="R1403:S1403"/>
    <mergeCell ref="R1405:S1405"/>
    <mergeCell ref="R1406:S1406"/>
    <mergeCell ref="R1407:S1407"/>
    <mergeCell ref="R1408:S1408"/>
    <mergeCell ref="R1409:S1409"/>
    <mergeCell ref="D1397:I1397"/>
    <mergeCell ref="D1398:I1398"/>
    <mergeCell ref="R1398:S1398"/>
    <mergeCell ref="D1399:I1399"/>
    <mergeCell ref="D1400:I1400"/>
    <mergeCell ref="D1401:I1401"/>
    <mergeCell ref="R1389:S1389"/>
    <mergeCell ref="R1390:S1390"/>
    <mergeCell ref="R1391:S1391"/>
    <mergeCell ref="R1393:S1393"/>
    <mergeCell ref="R1394:S1394"/>
    <mergeCell ref="N1395:O1395"/>
    <mergeCell ref="R1395:S1395"/>
    <mergeCell ref="D1423:I1423"/>
    <mergeCell ref="D1424:I1424"/>
    <mergeCell ref="D1425:I1425"/>
    <mergeCell ref="R1427:S1427"/>
    <mergeCell ref="R1429:S1429"/>
    <mergeCell ref="R1430:S1430"/>
    <mergeCell ref="R1417:S1417"/>
    <mergeCell ref="R1418:S1418"/>
    <mergeCell ref="N1419:O1419"/>
    <mergeCell ref="R1419:S1419"/>
    <mergeCell ref="D1421:I1421"/>
    <mergeCell ref="D1422:I1422"/>
    <mergeCell ref="R1422:S1422"/>
    <mergeCell ref="R1410:S1410"/>
    <mergeCell ref="R1411:S1411"/>
    <mergeCell ref="R1412:S1412"/>
    <mergeCell ref="R1413:S1413"/>
    <mergeCell ref="R1414:S1414"/>
    <mergeCell ref="R1415:S1415"/>
    <mergeCell ref="D1445:I1445"/>
    <mergeCell ref="D1446:I1446"/>
    <mergeCell ref="R1446:S1446"/>
    <mergeCell ref="D1447:I1447"/>
    <mergeCell ref="D1448:I1448"/>
    <mergeCell ref="D1449:I1449"/>
    <mergeCell ref="R1437:S1437"/>
    <mergeCell ref="R1438:S1438"/>
    <mergeCell ref="R1439:S1439"/>
    <mergeCell ref="R1441:S1441"/>
    <mergeCell ref="R1442:S1442"/>
    <mergeCell ref="N1443:O1443"/>
    <mergeCell ref="R1443:S1443"/>
    <mergeCell ref="R1431:S1431"/>
    <mergeCell ref="R1432:S1432"/>
    <mergeCell ref="R1433:S1433"/>
    <mergeCell ref="R1434:S1434"/>
    <mergeCell ref="R1435:S1435"/>
    <mergeCell ref="R1436:S1436"/>
    <mergeCell ref="R1465:S1465"/>
    <mergeCell ref="R1466:S1466"/>
    <mergeCell ref="N1467:O1467"/>
    <mergeCell ref="R1467:S1467"/>
    <mergeCell ref="D1469:I1469"/>
    <mergeCell ref="D1470:I1470"/>
    <mergeCell ref="R1470:S1470"/>
    <mergeCell ref="R1458:S1458"/>
    <mergeCell ref="R1459:S1459"/>
    <mergeCell ref="R1460:S1460"/>
    <mergeCell ref="R1461:S1461"/>
    <mergeCell ref="R1462:S1462"/>
    <mergeCell ref="R1463:S1463"/>
    <mergeCell ref="R1451:S1451"/>
    <mergeCell ref="R1453:S1453"/>
    <mergeCell ref="R1454:S1454"/>
    <mergeCell ref="R1455:S1455"/>
    <mergeCell ref="R1456:S1456"/>
    <mergeCell ref="R1457:S1457"/>
    <mergeCell ref="R1485:S1485"/>
    <mergeCell ref="R1486:S1486"/>
    <mergeCell ref="R1487:S1487"/>
    <mergeCell ref="R1489:S1489"/>
    <mergeCell ref="R1490:S1490"/>
    <mergeCell ref="N1491:O1491"/>
    <mergeCell ref="R1491:S1491"/>
    <mergeCell ref="R1479:S1479"/>
    <mergeCell ref="R1480:S1480"/>
    <mergeCell ref="R1481:S1481"/>
    <mergeCell ref="R1482:S1482"/>
    <mergeCell ref="R1483:S1483"/>
    <mergeCell ref="R1484:S1484"/>
    <mergeCell ref="D1471:I1471"/>
    <mergeCell ref="D1472:I1472"/>
    <mergeCell ref="D1473:I1473"/>
    <mergeCell ref="R1475:S1475"/>
    <mergeCell ref="R1477:S1477"/>
    <mergeCell ref="R1478:S1478"/>
    <mergeCell ref="R1506:S1506"/>
    <mergeCell ref="R1507:S1507"/>
    <mergeCell ref="R1508:S1508"/>
    <mergeCell ref="R1509:S1509"/>
    <mergeCell ref="R1510:S1510"/>
    <mergeCell ref="R1511:S1511"/>
    <mergeCell ref="R1499:S1499"/>
    <mergeCell ref="R1501:S1501"/>
    <mergeCell ref="R1502:S1502"/>
    <mergeCell ref="R1503:S1503"/>
    <mergeCell ref="R1504:S1504"/>
    <mergeCell ref="R1505:S1505"/>
    <mergeCell ref="D1493:I1493"/>
    <mergeCell ref="D1494:I1494"/>
    <mergeCell ref="R1494:S1494"/>
    <mergeCell ref="D1495:I1495"/>
    <mergeCell ref="D1496:I1496"/>
    <mergeCell ref="D1497:I1497"/>
    <mergeCell ref="R1527:S1527"/>
    <mergeCell ref="R1528:S1528"/>
    <mergeCell ref="R1529:S1529"/>
    <mergeCell ref="R1530:S1530"/>
    <mergeCell ref="R1531:S1531"/>
    <mergeCell ref="R1532:S1532"/>
    <mergeCell ref="D1519:I1519"/>
    <mergeCell ref="D1520:I1520"/>
    <mergeCell ref="D1521:I1521"/>
    <mergeCell ref="R1523:S1523"/>
    <mergeCell ref="R1525:S1525"/>
    <mergeCell ref="R1526:S1526"/>
    <mergeCell ref="R1513:S1513"/>
    <mergeCell ref="R1514:S1514"/>
    <mergeCell ref="N1515:O1515"/>
    <mergeCell ref="R1515:S1515"/>
    <mergeCell ref="D1517:I1517"/>
    <mergeCell ref="D1518:I1518"/>
    <mergeCell ref="R1518:S1518"/>
    <mergeCell ref="R1547:S1547"/>
    <mergeCell ref="R1549:S1549"/>
    <mergeCell ref="R1550:S1550"/>
    <mergeCell ref="R1551:S1551"/>
    <mergeCell ref="R1552:S1552"/>
    <mergeCell ref="R1553:S1553"/>
    <mergeCell ref="D1541:I1541"/>
    <mergeCell ref="D1542:I1542"/>
    <mergeCell ref="R1542:S1542"/>
    <mergeCell ref="D1543:I1543"/>
    <mergeCell ref="D1544:I1544"/>
    <mergeCell ref="D1545:I1545"/>
    <mergeCell ref="R1533:S1533"/>
    <mergeCell ref="R1534:S1534"/>
    <mergeCell ref="R1535:S1535"/>
    <mergeCell ref="R1537:S1537"/>
    <mergeCell ref="R1538:S1538"/>
    <mergeCell ref="N1539:O1539"/>
    <mergeCell ref="R1539:S1539"/>
    <mergeCell ref="D1567:I1567"/>
    <mergeCell ref="D1568:I1568"/>
    <mergeCell ref="D1569:I1569"/>
    <mergeCell ref="R1571:S1571"/>
    <mergeCell ref="R1573:S1573"/>
    <mergeCell ref="R1574:S1574"/>
    <mergeCell ref="R1561:S1561"/>
    <mergeCell ref="R1562:S1562"/>
    <mergeCell ref="N1563:O1563"/>
    <mergeCell ref="R1563:S1563"/>
    <mergeCell ref="D1565:I1565"/>
    <mergeCell ref="D1566:I1566"/>
    <mergeCell ref="R1566:S1566"/>
    <mergeCell ref="R1554:S1554"/>
    <mergeCell ref="R1555:S1555"/>
    <mergeCell ref="R1556:S1556"/>
    <mergeCell ref="R1557:S1557"/>
    <mergeCell ref="R1558:S1558"/>
    <mergeCell ref="R1559:S1559"/>
    <mergeCell ref="D1589:I1589"/>
    <mergeCell ref="D1590:I1590"/>
    <mergeCell ref="R1590:S1590"/>
    <mergeCell ref="D1591:I1591"/>
    <mergeCell ref="D1592:I1592"/>
    <mergeCell ref="D1593:I1593"/>
    <mergeCell ref="R1581:S1581"/>
    <mergeCell ref="R1582:S1582"/>
    <mergeCell ref="R1583:S1583"/>
    <mergeCell ref="R1585:S1585"/>
    <mergeCell ref="R1586:S1586"/>
    <mergeCell ref="N1587:O1587"/>
    <mergeCell ref="R1587:S1587"/>
    <mergeCell ref="R1575:S1575"/>
    <mergeCell ref="R1576:S1576"/>
    <mergeCell ref="R1577:S1577"/>
    <mergeCell ref="R1578:S1578"/>
    <mergeCell ref="R1579:S1579"/>
    <mergeCell ref="R1580:S1580"/>
    <mergeCell ref="R1609:S1609"/>
    <mergeCell ref="R1610:S1610"/>
    <mergeCell ref="N1611:O1611"/>
    <mergeCell ref="R1611:S1611"/>
    <mergeCell ref="D1613:I1613"/>
    <mergeCell ref="D1614:I1614"/>
    <mergeCell ref="R1614:S1614"/>
    <mergeCell ref="R1602:S1602"/>
    <mergeCell ref="R1603:S1603"/>
    <mergeCell ref="R1604:S1604"/>
    <mergeCell ref="R1605:S1605"/>
    <mergeCell ref="R1606:S1606"/>
    <mergeCell ref="R1607:S1607"/>
    <mergeCell ref="R1595:S1595"/>
    <mergeCell ref="R1597:S1597"/>
    <mergeCell ref="R1598:S1598"/>
    <mergeCell ref="R1599:S1599"/>
    <mergeCell ref="R1600:S1600"/>
    <mergeCell ref="R1601:S1601"/>
    <mergeCell ref="R1629:S1629"/>
    <mergeCell ref="R1630:S1630"/>
    <mergeCell ref="R1631:S1631"/>
    <mergeCell ref="R1633:S1633"/>
    <mergeCell ref="R1634:S1634"/>
    <mergeCell ref="N1635:O1635"/>
    <mergeCell ref="R1635:S1635"/>
    <mergeCell ref="R1623:S1623"/>
    <mergeCell ref="R1624:S1624"/>
    <mergeCell ref="R1625:S1625"/>
    <mergeCell ref="R1626:S1626"/>
    <mergeCell ref="R1627:S1627"/>
    <mergeCell ref="R1628:S1628"/>
    <mergeCell ref="D1615:I1615"/>
    <mergeCell ref="D1616:I1616"/>
    <mergeCell ref="D1617:I1617"/>
    <mergeCell ref="R1619:S1619"/>
    <mergeCell ref="R1621:S1621"/>
    <mergeCell ref="R1622:S1622"/>
    <mergeCell ref="R1650:S1650"/>
    <mergeCell ref="R1651:S1651"/>
    <mergeCell ref="R1652:S1652"/>
    <mergeCell ref="R1653:S1653"/>
    <mergeCell ref="R1654:S1654"/>
    <mergeCell ref="R1655:S1655"/>
    <mergeCell ref="R1643:S1643"/>
    <mergeCell ref="R1645:S1645"/>
    <mergeCell ref="R1646:S1646"/>
    <mergeCell ref="R1647:S1647"/>
    <mergeCell ref="R1648:S1648"/>
    <mergeCell ref="R1649:S1649"/>
    <mergeCell ref="D1637:I1637"/>
    <mergeCell ref="D1638:I1638"/>
    <mergeCell ref="R1638:S1638"/>
    <mergeCell ref="D1639:I1639"/>
    <mergeCell ref="D1640:I1640"/>
    <mergeCell ref="D1641:I1641"/>
    <mergeCell ref="R1671:S1671"/>
    <mergeCell ref="R1672:S1672"/>
    <mergeCell ref="R1673:S1673"/>
    <mergeCell ref="R1674:S1674"/>
    <mergeCell ref="R1675:S1675"/>
    <mergeCell ref="R1676:S1676"/>
    <mergeCell ref="D1663:I1663"/>
    <mergeCell ref="D1664:I1664"/>
    <mergeCell ref="D1665:I1665"/>
    <mergeCell ref="R1667:S1667"/>
    <mergeCell ref="R1669:S1669"/>
    <mergeCell ref="R1670:S1670"/>
    <mergeCell ref="R1657:S1657"/>
    <mergeCell ref="R1658:S1658"/>
    <mergeCell ref="N1659:O1659"/>
    <mergeCell ref="R1659:S1659"/>
    <mergeCell ref="D1661:I1661"/>
    <mergeCell ref="D1662:I1662"/>
    <mergeCell ref="R1662:S1662"/>
    <mergeCell ref="R1691:S1691"/>
    <mergeCell ref="R1693:S1693"/>
    <mergeCell ref="R1694:S1694"/>
    <mergeCell ref="R1695:S1695"/>
    <mergeCell ref="R1696:S1696"/>
    <mergeCell ref="R1697:S1697"/>
    <mergeCell ref="D1685:I1685"/>
    <mergeCell ref="D1686:I1686"/>
    <mergeCell ref="R1686:S1686"/>
    <mergeCell ref="D1687:I1687"/>
    <mergeCell ref="D1688:I1688"/>
    <mergeCell ref="D1689:I1689"/>
    <mergeCell ref="R1677:S1677"/>
    <mergeCell ref="R1678:S1678"/>
    <mergeCell ref="R1679:S1679"/>
    <mergeCell ref="R1681:S1681"/>
    <mergeCell ref="R1682:S1682"/>
    <mergeCell ref="N1683:O1683"/>
    <mergeCell ref="R1683:S1683"/>
    <mergeCell ref="D1711:I1711"/>
    <mergeCell ref="D1712:I1712"/>
    <mergeCell ref="D1713:I1713"/>
    <mergeCell ref="R1715:S1715"/>
    <mergeCell ref="R1717:S1717"/>
    <mergeCell ref="R1718:S1718"/>
    <mergeCell ref="R1705:S1705"/>
    <mergeCell ref="R1706:S1706"/>
    <mergeCell ref="N1707:O1707"/>
    <mergeCell ref="R1707:S1707"/>
    <mergeCell ref="D1709:I1709"/>
    <mergeCell ref="D1710:I1710"/>
    <mergeCell ref="R1710:S1710"/>
    <mergeCell ref="R1698:S1698"/>
    <mergeCell ref="R1699:S1699"/>
    <mergeCell ref="R1700:S1700"/>
    <mergeCell ref="R1701:S1701"/>
    <mergeCell ref="R1702:S1702"/>
    <mergeCell ref="R1703:S1703"/>
    <mergeCell ref="D1733:I1733"/>
    <mergeCell ref="D1734:I1734"/>
    <mergeCell ref="R1734:S1734"/>
    <mergeCell ref="D1735:I1735"/>
    <mergeCell ref="D1736:I1736"/>
    <mergeCell ref="D1737:I1737"/>
    <mergeCell ref="R1725:S1725"/>
    <mergeCell ref="R1726:S1726"/>
    <mergeCell ref="R1727:S1727"/>
    <mergeCell ref="R1729:S1729"/>
    <mergeCell ref="R1730:S1730"/>
    <mergeCell ref="N1731:O1731"/>
    <mergeCell ref="R1731:S1731"/>
    <mergeCell ref="R1719:S1719"/>
    <mergeCell ref="R1720:S1720"/>
    <mergeCell ref="R1721:S1721"/>
    <mergeCell ref="R1722:S1722"/>
    <mergeCell ref="R1723:S1723"/>
    <mergeCell ref="R1724:S1724"/>
    <mergeCell ref="R1753:S1753"/>
    <mergeCell ref="R1754:S1754"/>
    <mergeCell ref="N1755:O1755"/>
    <mergeCell ref="R1755:S1755"/>
    <mergeCell ref="D1757:I1757"/>
    <mergeCell ref="D1758:I1758"/>
    <mergeCell ref="R1758:S1758"/>
    <mergeCell ref="R1746:S1746"/>
    <mergeCell ref="R1747:S1747"/>
    <mergeCell ref="R1748:S1748"/>
    <mergeCell ref="R1749:S1749"/>
    <mergeCell ref="R1750:S1750"/>
    <mergeCell ref="R1751:S1751"/>
    <mergeCell ref="R1739:S1739"/>
    <mergeCell ref="R1741:S1741"/>
    <mergeCell ref="R1742:S1742"/>
    <mergeCell ref="R1743:S1743"/>
    <mergeCell ref="R1744:S1744"/>
    <mergeCell ref="R1745:S1745"/>
    <mergeCell ref="R1773:S1773"/>
    <mergeCell ref="R1774:S1774"/>
    <mergeCell ref="R1775:S1775"/>
    <mergeCell ref="R1777:S1777"/>
    <mergeCell ref="R1778:S1778"/>
    <mergeCell ref="N1779:O1779"/>
    <mergeCell ref="R1779:S1779"/>
    <mergeCell ref="R1767:S1767"/>
    <mergeCell ref="R1768:S1768"/>
    <mergeCell ref="R1769:S1769"/>
    <mergeCell ref="R1770:S1770"/>
    <mergeCell ref="R1771:S1771"/>
    <mergeCell ref="R1772:S1772"/>
    <mergeCell ref="D1759:I1759"/>
    <mergeCell ref="D1760:I1760"/>
    <mergeCell ref="D1761:I1761"/>
    <mergeCell ref="R1763:S1763"/>
    <mergeCell ref="R1765:S1765"/>
    <mergeCell ref="R1766:S1766"/>
    <mergeCell ref="R1794:S1794"/>
    <mergeCell ref="R1795:S1795"/>
    <mergeCell ref="R1796:S1796"/>
    <mergeCell ref="R1797:S1797"/>
    <mergeCell ref="R1798:S1798"/>
    <mergeCell ref="R1799:S1799"/>
    <mergeCell ref="R1787:S1787"/>
    <mergeCell ref="R1789:S1789"/>
    <mergeCell ref="R1790:S1790"/>
    <mergeCell ref="R1791:S1791"/>
    <mergeCell ref="R1792:S1792"/>
    <mergeCell ref="R1793:S1793"/>
    <mergeCell ref="D1781:I1781"/>
    <mergeCell ref="D1782:I1782"/>
    <mergeCell ref="R1782:S1782"/>
    <mergeCell ref="D1783:I1783"/>
    <mergeCell ref="D1784:I1784"/>
    <mergeCell ref="D1785:I1785"/>
    <mergeCell ref="R1815:S1815"/>
    <mergeCell ref="R1816:S1816"/>
    <mergeCell ref="R1817:S1817"/>
    <mergeCell ref="R1818:S1818"/>
    <mergeCell ref="R1819:S1819"/>
    <mergeCell ref="R1820:S1820"/>
    <mergeCell ref="D1807:I1807"/>
    <mergeCell ref="D1808:I1808"/>
    <mergeCell ref="D1809:I1809"/>
    <mergeCell ref="R1811:S1811"/>
    <mergeCell ref="R1813:S1813"/>
    <mergeCell ref="R1814:S1814"/>
    <mergeCell ref="R1801:S1801"/>
    <mergeCell ref="R1802:S1802"/>
    <mergeCell ref="N1803:O1803"/>
    <mergeCell ref="R1803:S1803"/>
    <mergeCell ref="D1805:I1805"/>
    <mergeCell ref="D1806:I1806"/>
    <mergeCell ref="R1806:S1806"/>
    <mergeCell ref="R1835:S1835"/>
    <mergeCell ref="R1837:S1837"/>
    <mergeCell ref="R1838:S1838"/>
    <mergeCell ref="R1839:S1839"/>
    <mergeCell ref="R1840:S1840"/>
    <mergeCell ref="R1841:S1841"/>
    <mergeCell ref="D1829:I1829"/>
    <mergeCell ref="D1830:I1830"/>
    <mergeCell ref="R1830:S1830"/>
    <mergeCell ref="D1831:I1831"/>
    <mergeCell ref="D1832:I1832"/>
    <mergeCell ref="D1833:I1833"/>
    <mergeCell ref="R1821:S1821"/>
    <mergeCell ref="R1822:S1822"/>
    <mergeCell ref="R1823:S1823"/>
    <mergeCell ref="R1825:S1825"/>
    <mergeCell ref="R1826:S1826"/>
    <mergeCell ref="N1827:O1827"/>
    <mergeCell ref="R1827:S1827"/>
    <mergeCell ref="D1855:I1855"/>
    <mergeCell ref="D1856:I1856"/>
    <mergeCell ref="D1857:I1857"/>
    <mergeCell ref="R1859:S1859"/>
    <mergeCell ref="R1861:S1861"/>
    <mergeCell ref="R1862:S1862"/>
    <mergeCell ref="R1849:S1849"/>
    <mergeCell ref="R1850:S1850"/>
    <mergeCell ref="N1851:O1851"/>
    <mergeCell ref="R1851:S1851"/>
    <mergeCell ref="D1853:I1853"/>
    <mergeCell ref="D1854:I1854"/>
    <mergeCell ref="R1854:S1854"/>
    <mergeCell ref="R1842:S1842"/>
    <mergeCell ref="R1843:S1843"/>
    <mergeCell ref="R1844:S1844"/>
    <mergeCell ref="R1845:S1845"/>
    <mergeCell ref="R1846:S1846"/>
    <mergeCell ref="R1847:S1847"/>
    <mergeCell ref="D1877:I1877"/>
    <mergeCell ref="D1878:I1878"/>
    <mergeCell ref="R1878:S1878"/>
    <mergeCell ref="D1879:I1879"/>
    <mergeCell ref="D1880:I1880"/>
    <mergeCell ref="D1881:I1881"/>
    <mergeCell ref="R1869:S1869"/>
    <mergeCell ref="R1870:S1870"/>
    <mergeCell ref="R1871:S1871"/>
    <mergeCell ref="R1873:S1873"/>
    <mergeCell ref="R1874:S1874"/>
    <mergeCell ref="N1875:O1875"/>
    <mergeCell ref="R1875:S1875"/>
    <mergeCell ref="R1863:S1863"/>
    <mergeCell ref="R1864:S1864"/>
    <mergeCell ref="R1865:S1865"/>
    <mergeCell ref="R1866:S1866"/>
    <mergeCell ref="R1867:S1867"/>
    <mergeCell ref="R1868:S1868"/>
    <mergeCell ref="R1897:S1897"/>
    <mergeCell ref="R1898:S1898"/>
    <mergeCell ref="N1899:O1899"/>
    <mergeCell ref="R1899:S1899"/>
    <mergeCell ref="D1901:I1901"/>
    <mergeCell ref="D1902:I1902"/>
    <mergeCell ref="R1902:S1902"/>
    <mergeCell ref="R1890:S1890"/>
    <mergeCell ref="R1891:S1891"/>
    <mergeCell ref="R1892:S1892"/>
    <mergeCell ref="R1893:S1893"/>
    <mergeCell ref="R1894:S1894"/>
    <mergeCell ref="R1895:S1895"/>
    <mergeCell ref="R1883:S1883"/>
    <mergeCell ref="R1885:S1885"/>
    <mergeCell ref="R1886:S1886"/>
    <mergeCell ref="R1887:S1887"/>
    <mergeCell ref="R1888:S1888"/>
    <mergeCell ref="R1889:S1889"/>
    <mergeCell ref="R1917:S1917"/>
    <mergeCell ref="R1918:S1918"/>
    <mergeCell ref="R1919:S1919"/>
    <mergeCell ref="R1921:S1921"/>
    <mergeCell ref="R1922:S1922"/>
    <mergeCell ref="N1923:O1923"/>
    <mergeCell ref="R1923:S1923"/>
    <mergeCell ref="R1911:S1911"/>
    <mergeCell ref="R1912:S1912"/>
    <mergeCell ref="R1913:S1913"/>
    <mergeCell ref="R1914:S1914"/>
    <mergeCell ref="R1915:S1915"/>
    <mergeCell ref="R1916:S1916"/>
    <mergeCell ref="D1903:I1903"/>
    <mergeCell ref="D1904:I1904"/>
    <mergeCell ref="D1905:I1905"/>
    <mergeCell ref="R1907:S1907"/>
    <mergeCell ref="R1909:S1909"/>
    <mergeCell ref="R1910:S1910"/>
    <mergeCell ref="R1938:S1938"/>
    <mergeCell ref="R1939:S1939"/>
    <mergeCell ref="R1940:S1940"/>
    <mergeCell ref="R1941:S1941"/>
    <mergeCell ref="R1942:S1942"/>
    <mergeCell ref="R1943:S1943"/>
    <mergeCell ref="R1931:S1931"/>
    <mergeCell ref="R1933:S1933"/>
    <mergeCell ref="R1934:S1934"/>
    <mergeCell ref="R1935:S1935"/>
    <mergeCell ref="R1936:S1936"/>
    <mergeCell ref="R1937:S1937"/>
    <mergeCell ref="D1925:I1925"/>
    <mergeCell ref="D1926:I1926"/>
    <mergeCell ref="R1926:S1926"/>
    <mergeCell ref="D1927:I1927"/>
    <mergeCell ref="D1928:I1928"/>
    <mergeCell ref="D1929:I1929"/>
    <mergeCell ref="R1959:S1959"/>
    <mergeCell ref="R1960:S1960"/>
    <mergeCell ref="R1961:S1961"/>
    <mergeCell ref="R1962:S1962"/>
    <mergeCell ref="R1963:S1963"/>
    <mergeCell ref="R1964:S1964"/>
    <mergeCell ref="D1951:I1951"/>
    <mergeCell ref="D1952:I1952"/>
    <mergeCell ref="D1953:I1953"/>
    <mergeCell ref="R1955:S1955"/>
    <mergeCell ref="R1957:S1957"/>
    <mergeCell ref="R1958:S1958"/>
    <mergeCell ref="R1945:S1945"/>
    <mergeCell ref="R1946:S1946"/>
    <mergeCell ref="N1947:O1947"/>
    <mergeCell ref="R1947:S1947"/>
    <mergeCell ref="D1949:I1949"/>
    <mergeCell ref="D1950:I1950"/>
    <mergeCell ref="R1950:S1950"/>
    <mergeCell ref="R1979:S1979"/>
    <mergeCell ref="R1981:S1981"/>
    <mergeCell ref="R1982:S1982"/>
    <mergeCell ref="R1983:S1983"/>
    <mergeCell ref="R1984:S1984"/>
    <mergeCell ref="R1985:S1985"/>
    <mergeCell ref="D1973:I1973"/>
    <mergeCell ref="D1974:I1974"/>
    <mergeCell ref="R1974:S1974"/>
    <mergeCell ref="D1975:I1975"/>
    <mergeCell ref="D1976:I1976"/>
    <mergeCell ref="D1977:I1977"/>
    <mergeCell ref="R1965:S1965"/>
    <mergeCell ref="R1966:S1966"/>
    <mergeCell ref="R1967:S1967"/>
    <mergeCell ref="R1969:S1969"/>
    <mergeCell ref="R1970:S1970"/>
    <mergeCell ref="N1971:O1971"/>
    <mergeCell ref="R1971:S1971"/>
    <mergeCell ref="D1999:I1999"/>
    <mergeCell ref="D2000:I2000"/>
    <mergeCell ref="D2001:I2001"/>
    <mergeCell ref="R2003:S2003"/>
    <mergeCell ref="R2005:S2005"/>
    <mergeCell ref="R2006:S2006"/>
    <mergeCell ref="R1993:S1993"/>
    <mergeCell ref="R1994:S1994"/>
    <mergeCell ref="N1995:O1995"/>
    <mergeCell ref="R1995:S1995"/>
    <mergeCell ref="D1997:I1997"/>
    <mergeCell ref="D1998:I1998"/>
    <mergeCell ref="R1998:S1998"/>
    <mergeCell ref="R1986:S1986"/>
    <mergeCell ref="R1987:S1987"/>
    <mergeCell ref="R1988:S1988"/>
    <mergeCell ref="R1989:S1989"/>
    <mergeCell ref="R1990:S1990"/>
    <mergeCell ref="R1991:S1991"/>
    <mergeCell ref="D2021:I2021"/>
    <mergeCell ref="D2022:I2022"/>
    <mergeCell ref="R2022:S2022"/>
    <mergeCell ref="D2023:I2023"/>
    <mergeCell ref="D2024:I2024"/>
    <mergeCell ref="D2025:I2025"/>
    <mergeCell ref="R2013:S2013"/>
    <mergeCell ref="R2014:S2014"/>
    <mergeCell ref="R2015:S2015"/>
    <mergeCell ref="R2017:S2017"/>
    <mergeCell ref="R2018:S2018"/>
    <mergeCell ref="N2019:O2019"/>
    <mergeCell ref="R2019:S2019"/>
    <mergeCell ref="R2007:S2007"/>
    <mergeCell ref="R2008:S2008"/>
    <mergeCell ref="R2009:S2009"/>
    <mergeCell ref="R2010:S2010"/>
    <mergeCell ref="R2011:S2011"/>
    <mergeCell ref="R2012:S2012"/>
    <mergeCell ref="R2041:S2041"/>
    <mergeCell ref="R2042:S2042"/>
    <mergeCell ref="N2043:O2043"/>
    <mergeCell ref="R2043:S2043"/>
    <mergeCell ref="D2045:I2045"/>
    <mergeCell ref="D2046:I2046"/>
    <mergeCell ref="R2046:S2046"/>
    <mergeCell ref="R2034:S2034"/>
    <mergeCell ref="R2035:S2035"/>
    <mergeCell ref="R2036:S2036"/>
    <mergeCell ref="R2037:S2037"/>
    <mergeCell ref="R2038:S2038"/>
    <mergeCell ref="R2039:S2039"/>
    <mergeCell ref="R2027:S2027"/>
    <mergeCell ref="R2029:S2029"/>
    <mergeCell ref="R2030:S2030"/>
    <mergeCell ref="R2031:S2031"/>
    <mergeCell ref="R2032:S2032"/>
    <mergeCell ref="R2033:S2033"/>
    <mergeCell ref="R2061:S2061"/>
    <mergeCell ref="R2062:S2062"/>
    <mergeCell ref="R2063:S2063"/>
    <mergeCell ref="R2065:S2065"/>
    <mergeCell ref="R2066:S2066"/>
    <mergeCell ref="N2067:O2067"/>
    <mergeCell ref="R2067:S2067"/>
    <mergeCell ref="R2055:S2055"/>
    <mergeCell ref="R2056:S2056"/>
    <mergeCell ref="R2057:S2057"/>
    <mergeCell ref="R2058:S2058"/>
    <mergeCell ref="R2059:S2059"/>
    <mergeCell ref="R2060:S2060"/>
    <mergeCell ref="D2047:I2047"/>
    <mergeCell ref="D2048:I2048"/>
    <mergeCell ref="D2049:I2049"/>
    <mergeCell ref="R2051:S2051"/>
    <mergeCell ref="R2053:S2053"/>
    <mergeCell ref="R2054:S2054"/>
    <mergeCell ref="R2082:S2082"/>
    <mergeCell ref="R2083:S2083"/>
    <mergeCell ref="R2084:S2084"/>
    <mergeCell ref="R2085:S2085"/>
    <mergeCell ref="R2086:S2086"/>
    <mergeCell ref="R2087:S2087"/>
    <mergeCell ref="R2075:S2075"/>
    <mergeCell ref="R2077:S2077"/>
    <mergeCell ref="R2078:S2078"/>
    <mergeCell ref="R2079:S2079"/>
    <mergeCell ref="R2080:S2080"/>
    <mergeCell ref="R2081:S2081"/>
    <mergeCell ref="D2069:I2069"/>
    <mergeCell ref="D2070:I2070"/>
    <mergeCell ref="R2070:S2070"/>
    <mergeCell ref="D2071:I2071"/>
    <mergeCell ref="D2072:I2072"/>
    <mergeCell ref="D2073:I2073"/>
    <mergeCell ref="R2103:S2103"/>
    <mergeCell ref="R2104:S2104"/>
    <mergeCell ref="R2105:S2105"/>
    <mergeCell ref="R2106:S2106"/>
    <mergeCell ref="R2107:S2107"/>
    <mergeCell ref="R2108:S2108"/>
    <mergeCell ref="D2095:I2095"/>
    <mergeCell ref="D2096:I2096"/>
    <mergeCell ref="D2097:I2097"/>
    <mergeCell ref="R2099:S2099"/>
    <mergeCell ref="R2101:S2101"/>
    <mergeCell ref="R2102:S2102"/>
    <mergeCell ref="R2089:S2089"/>
    <mergeCell ref="R2090:S2090"/>
    <mergeCell ref="N2091:O2091"/>
    <mergeCell ref="R2091:S2091"/>
    <mergeCell ref="D2093:I2093"/>
    <mergeCell ref="D2094:I2094"/>
    <mergeCell ref="R2094:S2094"/>
    <mergeCell ref="R2123:S2123"/>
    <mergeCell ref="R2125:S2125"/>
    <mergeCell ref="R2126:S2126"/>
    <mergeCell ref="R2127:S2127"/>
    <mergeCell ref="R2128:S2128"/>
    <mergeCell ref="R2129:S2129"/>
    <mergeCell ref="D2117:I2117"/>
    <mergeCell ref="D2118:I2118"/>
    <mergeCell ref="R2118:S2118"/>
    <mergeCell ref="D2119:I2119"/>
    <mergeCell ref="D2120:I2120"/>
    <mergeCell ref="D2121:I2121"/>
    <mergeCell ref="R2109:S2109"/>
    <mergeCell ref="R2110:S2110"/>
    <mergeCell ref="R2111:S2111"/>
    <mergeCell ref="R2113:S2113"/>
    <mergeCell ref="R2114:S2114"/>
    <mergeCell ref="N2115:O2115"/>
    <mergeCell ref="R2115:S2115"/>
    <mergeCell ref="D2143:I2143"/>
    <mergeCell ref="D2144:I2144"/>
    <mergeCell ref="D2145:I2145"/>
    <mergeCell ref="R2147:S2147"/>
    <mergeCell ref="R2149:S2149"/>
    <mergeCell ref="R2150:S2150"/>
    <mergeCell ref="R2137:S2137"/>
    <mergeCell ref="R2138:S2138"/>
    <mergeCell ref="N2139:O2139"/>
    <mergeCell ref="R2139:S2139"/>
    <mergeCell ref="D2141:I2141"/>
    <mergeCell ref="D2142:I2142"/>
    <mergeCell ref="R2142:S2142"/>
    <mergeCell ref="R2130:S2130"/>
    <mergeCell ref="R2131:S2131"/>
    <mergeCell ref="R2132:S2132"/>
    <mergeCell ref="R2133:S2133"/>
    <mergeCell ref="R2134:S2134"/>
    <mergeCell ref="R2135:S2135"/>
    <mergeCell ref="D2165:I2165"/>
    <mergeCell ref="D2166:I2166"/>
    <mergeCell ref="R2166:S2166"/>
    <mergeCell ref="D2167:I2167"/>
    <mergeCell ref="D2168:I2168"/>
    <mergeCell ref="D2169:I2169"/>
    <mergeCell ref="R2157:S2157"/>
    <mergeCell ref="R2158:S2158"/>
    <mergeCell ref="R2159:S2159"/>
    <mergeCell ref="R2161:S2161"/>
    <mergeCell ref="R2162:S2162"/>
    <mergeCell ref="N2163:O2163"/>
    <mergeCell ref="R2163:S2163"/>
    <mergeCell ref="R2151:S2151"/>
    <mergeCell ref="R2152:S2152"/>
    <mergeCell ref="R2153:S2153"/>
    <mergeCell ref="R2154:S2154"/>
    <mergeCell ref="R2155:S2155"/>
    <mergeCell ref="R2156:S2156"/>
    <mergeCell ref="R2185:S2185"/>
    <mergeCell ref="R2186:S2186"/>
    <mergeCell ref="N2187:O2187"/>
    <mergeCell ref="R2187:S2187"/>
    <mergeCell ref="D2189:I2189"/>
    <mergeCell ref="D2190:I2190"/>
    <mergeCell ref="R2190:S2190"/>
    <mergeCell ref="R2178:S2178"/>
    <mergeCell ref="R2179:S2179"/>
    <mergeCell ref="R2180:S2180"/>
    <mergeCell ref="R2181:S2181"/>
    <mergeCell ref="R2182:S2182"/>
    <mergeCell ref="R2183:S2183"/>
    <mergeCell ref="R2171:S2171"/>
    <mergeCell ref="R2173:S2173"/>
    <mergeCell ref="R2174:S2174"/>
    <mergeCell ref="R2175:S2175"/>
    <mergeCell ref="R2176:S2176"/>
    <mergeCell ref="R2177:S2177"/>
    <mergeCell ref="R2205:S2205"/>
    <mergeCell ref="R2206:S2206"/>
    <mergeCell ref="R2207:S2207"/>
    <mergeCell ref="R2209:S2209"/>
    <mergeCell ref="R2210:S2210"/>
    <mergeCell ref="N2211:O2211"/>
    <mergeCell ref="R2211:S2211"/>
    <mergeCell ref="R2199:S2199"/>
    <mergeCell ref="R2200:S2200"/>
    <mergeCell ref="R2201:S2201"/>
    <mergeCell ref="R2202:S2202"/>
    <mergeCell ref="R2203:S2203"/>
    <mergeCell ref="R2204:S2204"/>
    <mergeCell ref="D2191:I2191"/>
    <mergeCell ref="D2192:I2192"/>
    <mergeCell ref="D2193:I2193"/>
    <mergeCell ref="R2195:S2195"/>
    <mergeCell ref="R2197:S2197"/>
    <mergeCell ref="R2198:S2198"/>
    <mergeCell ref="R2226:S2226"/>
    <mergeCell ref="R2227:S2227"/>
    <mergeCell ref="R2228:S2228"/>
    <mergeCell ref="R2229:S2229"/>
    <mergeCell ref="R2230:S2230"/>
    <mergeCell ref="R2231:S2231"/>
    <mergeCell ref="R2219:S2219"/>
    <mergeCell ref="R2221:S2221"/>
    <mergeCell ref="R2222:S2222"/>
    <mergeCell ref="R2223:S2223"/>
    <mergeCell ref="R2224:S2224"/>
    <mergeCell ref="R2225:S2225"/>
    <mergeCell ref="D2213:I2213"/>
    <mergeCell ref="D2214:I2214"/>
    <mergeCell ref="R2214:S2214"/>
    <mergeCell ref="D2215:I2215"/>
    <mergeCell ref="D2216:I2216"/>
    <mergeCell ref="D2217:I2217"/>
    <mergeCell ref="R2247:S2247"/>
    <mergeCell ref="R2248:S2248"/>
    <mergeCell ref="R2249:S2249"/>
    <mergeCell ref="R2250:S2250"/>
    <mergeCell ref="R2251:S2251"/>
    <mergeCell ref="R2252:S2252"/>
    <mergeCell ref="D2239:I2239"/>
    <mergeCell ref="D2240:I2240"/>
    <mergeCell ref="D2241:I2241"/>
    <mergeCell ref="R2243:S2243"/>
    <mergeCell ref="R2245:S2245"/>
    <mergeCell ref="R2246:S2246"/>
    <mergeCell ref="R2233:S2233"/>
    <mergeCell ref="R2234:S2234"/>
    <mergeCell ref="N2235:O2235"/>
    <mergeCell ref="R2235:S2235"/>
    <mergeCell ref="D2237:I2237"/>
    <mergeCell ref="D2238:I2238"/>
    <mergeCell ref="R2238:S2238"/>
    <mergeCell ref="R2267:S2267"/>
    <mergeCell ref="R2269:S2269"/>
    <mergeCell ref="R2270:S2270"/>
    <mergeCell ref="R2271:S2271"/>
    <mergeCell ref="R2272:S2272"/>
    <mergeCell ref="R2273:S2273"/>
    <mergeCell ref="D2261:I2261"/>
    <mergeCell ref="D2262:I2262"/>
    <mergeCell ref="R2262:S2262"/>
    <mergeCell ref="D2263:I2263"/>
    <mergeCell ref="D2264:I2264"/>
    <mergeCell ref="D2265:I2265"/>
    <mergeCell ref="R2253:S2253"/>
    <mergeCell ref="R2254:S2254"/>
    <mergeCell ref="R2255:S2255"/>
    <mergeCell ref="R2257:S2257"/>
    <mergeCell ref="R2258:S2258"/>
    <mergeCell ref="N2259:O2259"/>
    <mergeCell ref="R2259:S2259"/>
    <mergeCell ref="D2287:I2287"/>
    <mergeCell ref="D2288:I2288"/>
    <mergeCell ref="D2289:I2289"/>
    <mergeCell ref="R2291:S2291"/>
    <mergeCell ref="R2293:S2293"/>
    <mergeCell ref="R2294:S2294"/>
    <mergeCell ref="R2281:S2281"/>
    <mergeCell ref="R2282:S2282"/>
    <mergeCell ref="N2283:O2283"/>
    <mergeCell ref="R2283:S2283"/>
    <mergeCell ref="D2285:I2285"/>
    <mergeCell ref="D2286:I2286"/>
    <mergeCell ref="R2286:S2286"/>
    <mergeCell ref="R2274:S2274"/>
    <mergeCell ref="R2275:S2275"/>
    <mergeCell ref="R2276:S2276"/>
    <mergeCell ref="R2277:S2277"/>
    <mergeCell ref="R2278:S2278"/>
    <mergeCell ref="R2279:S2279"/>
    <mergeCell ref="D2309:I2309"/>
    <mergeCell ref="D2310:I2310"/>
    <mergeCell ref="R2310:S2310"/>
    <mergeCell ref="D2311:I2311"/>
    <mergeCell ref="D2312:I2312"/>
    <mergeCell ref="D2313:I2313"/>
    <mergeCell ref="R2301:S2301"/>
    <mergeCell ref="R2302:S2302"/>
    <mergeCell ref="R2303:S2303"/>
    <mergeCell ref="R2305:S2305"/>
    <mergeCell ref="R2306:S2306"/>
    <mergeCell ref="N2307:O2307"/>
    <mergeCell ref="R2307:S2307"/>
    <mergeCell ref="R2295:S2295"/>
    <mergeCell ref="R2296:S2296"/>
    <mergeCell ref="R2297:S2297"/>
    <mergeCell ref="R2298:S2298"/>
    <mergeCell ref="R2299:S2299"/>
    <mergeCell ref="R2300:S2300"/>
    <mergeCell ref="R2329:S2329"/>
    <mergeCell ref="R2330:S2330"/>
    <mergeCell ref="N2331:O2331"/>
    <mergeCell ref="R2331:S2331"/>
    <mergeCell ref="D2333:I2333"/>
    <mergeCell ref="D2334:I2334"/>
    <mergeCell ref="R2334:S2334"/>
    <mergeCell ref="R2322:S2322"/>
    <mergeCell ref="R2323:S2323"/>
    <mergeCell ref="R2324:S2324"/>
    <mergeCell ref="R2325:S2325"/>
    <mergeCell ref="R2326:S2326"/>
    <mergeCell ref="R2327:S2327"/>
    <mergeCell ref="R2315:S2315"/>
    <mergeCell ref="R2317:S2317"/>
    <mergeCell ref="R2318:S2318"/>
    <mergeCell ref="R2319:S2319"/>
    <mergeCell ref="R2320:S2320"/>
    <mergeCell ref="R2321:S2321"/>
    <mergeCell ref="R2349:S2349"/>
    <mergeCell ref="R2350:S2350"/>
    <mergeCell ref="R2351:S2351"/>
    <mergeCell ref="R2353:S2353"/>
    <mergeCell ref="R2354:S2354"/>
    <mergeCell ref="N2355:O2355"/>
    <mergeCell ref="R2355:S2355"/>
    <mergeCell ref="R2343:S2343"/>
    <mergeCell ref="R2344:S2344"/>
    <mergeCell ref="R2345:S2345"/>
    <mergeCell ref="R2346:S2346"/>
    <mergeCell ref="R2347:S2347"/>
    <mergeCell ref="R2348:S2348"/>
    <mergeCell ref="D2335:I2335"/>
    <mergeCell ref="D2336:I2336"/>
    <mergeCell ref="D2337:I2337"/>
    <mergeCell ref="R2339:S2339"/>
    <mergeCell ref="R2341:S2341"/>
    <mergeCell ref="R2342:S2342"/>
    <mergeCell ref="R2370:S2370"/>
    <mergeCell ref="R2371:S2371"/>
    <mergeCell ref="R2372:S2372"/>
    <mergeCell ref="R2373:S2373"/>
    <mergeCell ref="R2374:S2374"/>
    <mergeCell ref="R2375:S2375"/>
    <mergeCell ref="R2363:S2363"/>
    <mergeCell ref="R2365:S2365"/>
    <mergeCell ref="R2366:S2366"/>
    <mergeCell ref="R2367:S2367"/>
    <mergeCell ref="R2368:S2368"/>
    <mergeCell ref="R2369:S2369"/>
    <mergeCell ref="D2357:I2357"/>
    <mergeCell ref="D2358:I2358"/>
    <mergeCell ref="R2358:S2358"/>
    <mergeCell ref="D2359:I2359"/>
    <mergeCell ref="D2360:I2360"/>
    <mergeCell ref="D2361:I2361"/>
    <mergeCell ref="R2391:S2391"/>
    <mergeCell ref="R2392:S2392"/>
    <mergeCell ref="R2393:S2393"/>
    <mergeCell ref="R2394:S2394"/>
    <mergeCell ref="R2395:S2395"/>
    <mergeCell ref="R2396:S2396"/>
    <mergeCell ref="D2383:I2383"/>
    <mergeCell ref="D2384:I2384"/>
    <mergeCell ref="D2385:I2385"/>
    <mergeCell ref="R2387:S2387"/>
    <mergeCell ref="R2389:S2389"/>
    <mergeCell ref="R2390:S2390"/>
    <mergeCell ref="R2377:S2377"/>
    <mergeCell ref="R2378:S2378"/>
    <mergeCell ref="N2379:O2379"/>
    <mergeCell ref="R2379:S2379"/>
    <mergeCell ref="D2381:I2381"/>
    <mergeCell ref="D2382:I2382"/>
    <mergeCell ref="R2382:S2382"/>
    <mergeCell ref="R2411:S2411"/>
    <mergeCell ref="R2413:S2413"/>
    <mergeCell ref="R2414:S2414"/>
    <mergeCell ref="R2415:S2415"/>
    <mergeCell ref="R2416:S2416"/>
    <mergeCell ref="R2417:S2417"/>
    <mergeCell ref="D2405:I2405"/>
    <mergeCell ref="D2406:I2406"/>
    <mergeCell ref="R2406:S2406"/>
    <mergeCell ref="D2407:I2407"/>
    <mergeCell ref="D2408:I2408"/>
    <mergeCell ref="D2409:I2409"/>
    <mergeCell ref="R2397:S2397"/>
    <mergeCell ref="R2398:S2398"/>
    <mergeCell ref="R2399:S2399"/>
    <mergeCell ref="R2401:S2401"/>
    <mergeCell ref="R2402:S2402"/>
    <mergeCell ref="N2403:O2403"/>
    <mergeCell ref="R2403:S2403"/>
    <mergeCell ref="D2431:I2431"/>
    <mergeCell ref="D2432:I2432"/>
    <mergeCell ref="D2433:I2433"/>
    <mergeCell ref="R2435:S2435"/>
    <mergeCell ref="R2437:S2437"/>
    <mergeCell ref="R2438:S2438"/>
    <mergeCell ref="R2425:S2425"/>
    <mergeCell ref="R2426:S2426"/>
    <mergeCell ref="N2427:O2427"/>
    <mergeCell ref="R2427:S2427"/>
    <mergeCell ref="D2429:I2429"/>
    <mergeCell ref="D2430:I2430"/>
    <mergeCell ref="R2430:S2430"/>
    <mergeCell ref="R2418:S2418"/>
    <mergeCell ref="R2419:S2419"/>
    <mergeCell ref="R2420:S2420"/>
    <mergeCell ref="R2421:S2421"/>
    <mergeCell ref="R2422:S2422"/>
    <mergeCell ref="R2423:S2423"/>
    <mergeCell ref="D2453:I2453"/>
    <mergeCell ref="D2454:I2454"/>
    <mergeCell ref="R2454:S2454"/>
    <mergeCell ref="D2455:I2455"/>
    <mergeCell ref="D2456:I2456"/>
    <mergeCell ref="D2457:I2457"/>
    <mergeCell ref="R2445:S2445"/>
    <mergeCell ref="R2446:S2446"/>
    <mergeCell ref="R2447:S2447"/>
    <mergeCell ref="R2449:S2449"/>
    <mergeCell ref="R2450:S2450"/>
    <mergeCell ref="N2451:O2451"/>
    <mergeCell ref="R2451:S2451"/>
    <mergeCell ref="R2439:S2439"/>
    <mergeCell ref="R2440:S2440"/>
    <mergeCell ref="R2441:S2441"/>
    <mergeCell ref="R2442:S2442"/>
    <mergeCell ref="R2443:S2443"/>
    <mergeCell ref="R2444:S2444"/>
    <mergeCell ref="R2473:S2473"/>
    <mergeCell ref="R2474:S2474"/>
    <mergeCell ref="N2475:O2475"/>
    <mergeCell ref="R2475:S2475"/>
    <mergeCell ref="D2477:I2477"/>
    <mergeCell ref="D2478:I2478"/>
    <mergeCell ref="R2478:S2478"/>
    <mergeCell ref="R2466:S2466"/>
    <mergeCell ref="R2467:S2467"/>
    <mergeCell ref="R2468:S2468"/>
    <mergeCell ref="R2469:S2469"/>
    <mergeCell ref="R2470:S2470"/>
    <mergeCell ref="R2471:S2471"/>
    <mergeCell ref="R2459:S2459"/>
    <mergeCell ref="R2461:S2461"/>
    <mergeCell ref="R2462:S2462"/>
    <mergeCell ref="R2463:S2463"/>
    <mergeCell ref="R2464:S2464"/>
    <mergeCell ref="R2465:S2465"/>
    <mergeCell ref="R2493:S2493"/>
    <mergeCell ref="R2494:S2494"/>
    <mergeCell ref="R2495:S2495"/>
    <mergeCell ref="R2497:S2497"/>
    <mergeCell ref="R2498:S2498"/>
    <mergeCell ref="N2499:O2499"/>
    <mergeCell ref="R2499:S2499"/>
    <mergeCell ref="R2487:S2487"/>
    <mergeCell ref="R2488:S2488"/>
    <mergeCell ref="R2489:S2489"/>
    <mergeCell ref="R2490:S2490"/>
    <mergeCell ref="R2491:S2491"/>
    <mergeCell ref="R2492:S2492"/>
    <mergeCell ref="D2479:I2479"/>
    <mergeCell ref="D2480:I2480"/>
    <mergeCell ref="D2481:I2481"/>
    <mergeCell ref="R2483:S2483"/>
    <mergeCell ref="R2485:S2485"/>
    <mergeCell ref="R2486:S2486"/>
    <mergeCell ref="R2514:S2514"/>
    <mergeCell ref="R2515:S2515"/>
    <mergeCell ref="R2516:S2516"/>
    <mergeCell ref="R2517:S2517"/>
    <mergeCell ref="R2518:S2518"/>
    <mergeCell ref="R2519:S2519"/>
    <mergeCell ref="R2507:S2507"/>
    <mergeCell ref="R2509:S2509"/>
    <mergeCell ref="R2510:S2510"/>
    <mergeCell ref="R2511:S2511"/>
    <mergeCell ref="R2512:S2512"/>
    <mergeCell ref="R2513:S2513"/>
    <mergeCell ref="D2501:I2501"/>
    <mergeCell ref="D2502:I2502"/>
    <mergeCell ref="R2502:S2502"/>
    <mergeCell ref="D2503:I2503"/>
    <mergeCell ref="D2504:I2504"/>
    <mergeCell ref="D2505:I2505"/>
    <mergeCell ref="R2535:S2535"/>
    <mergeCell ref="R2536:S2536"/>
    <mergeCell ref="R2537:S2537"/>
    <mergeCell ref="R2538:S2538"/>
    <mergeCell ref="R2539:S2539"/>
    <mergeCell ref="R2540:S2540"/>
    <mergeCell ref="D2527:I2527"/>
    <mergeCell ref="D2528:I2528"/>
    <mergeCell ref="D2529:I2529"/>
    <mergeCell ref="R2531:S2531"/>
    <mergeCell ref="R2533:S2533"/>
    <mergeCell ref="R2534:S2534"/>
    <mergeCell ref="R2521:S2521"/>
    <mergeCell ref="R2522:S2522"/>
    <mergeCell ref="N2523:O2523"/>
    <mergeCell ref="R2523:S2523"/>
    <mergeCell ref="D2525:I2525"/>
    <mergeCell ref="D2526:I2526"/>
    <mergeCell ref="R2526:S2526"/>
    <mergeCell ref="R2555:S2555"/>
    <mergeCell ref="R2557:S2557"/>
    <mergeCell ref="R2558:S2558"/>
    <mergeCell ref="R2559:S2559"/>
    <mergeCell ref="R2560:S2560"/>
    <mergeCell ref="R2561:S2561"/>
    <mergeCell ref="D2549:I2549"/>
    <mergeCell ref="D2550:I2550"/>
    <mergeCell ref="R2550:S2550"/>
    <mergeCell ref="D2551:I2551"/>
    <mergeCell ref="D2552:I2552"/>
    <mergeCell ref="D2553:I2553"/>
    <mergeCell ref="R2541:S2541"/>
    <mergeCell ref="R2542:S2542"/>
    <mergeCell ref="R2543:S2543"/>
    <mergeCell ref="R2545:S2545"/>
    <mergeCell ref="R2546:S2546"/>
    <mergeCell ref="N2547:O2547"/>
    <mergeCell ref="R2547:S2547"/>
    <mergeCell ref="D2575:I2575"/>
    <mergeCell ref="D2576:I2576"/>
    <mergeCell ref="D2577:I2577"/>
    <mergeCell ref="R2579:S2579"/>
    <mergeCell ref="R2581:S2581"/>
    <mergeCell ref="R2582:S2582"/>
    <mergeCell ref="R2569:S2569"/>
    <mergeCell ref="R2570:S2570"/>
    <mergeCell ref="N2571:O2571"/>
    <mergeCell ref="R2571:S2571"/>
    <mergeCell ref="D2573:I2573"/>
    <mergeCell ref="D2574:I2574"/>
    <mergeCell ref="R2574:S2574"/>
    <mergeCell ref="R2562:S2562"/>
    <mergeCell ref="R2563:S2563"/>
    <mergeCell ref="R2564:S2564"/>
    <mergeCell ref="R2565:S2565"/>
    <mergeCell ref="R2566:S2566"/>
    <mergeCell ref="R2567:S2567"/>
    <mergeCell ref="D2597:I2597"/>
    <mergeCell ref="D2598:I2598"/>
    <mergeCell ref="R2598:S2598"/>
    <mergeCell ref="D2599:I2599"/>
    <mergeCell ref="D2600:I2600"/>
    <mergeCell ref="D2601:I2601"/>
    <mergeCell ref="R2589:S2589"/>
    <mergeCell ref="R2590:S2590"/>
    <mergeCell ref="R2591:S2591"/>
    <mergeCell ref="R2593:S2593"/>
    <mergeCell ref="R2594:S2594"/>
    <mergeCell ref="N2595:O2595"/>
    <mergeCell ref="R2595:S2595"/>
    <mergeCell ref="R2583:S2583"/>
    <mergeCell ref="R2584:S2584"/>
    <mergeCell ref="R2585:S2585"/>
    <mergeCell ref="R2586:S2586"/>
    <mergeCell ref="R2587:S2587"/>
    <mergeCell ref="R2588:S2588"/>
    <mergeCell ref="R2617:S2617"/>
    <mergeCell ref="R2618:S2618"/>
    <mergeCell ref="N2619:O2619"/>
    <mergeCell ref="R2619:S2619"/>
    <mergeCell ref="D2621:I2621"/>
    <mergeCell ref="D2622:I2622"/>
    <mergeCell ref="R2622:S2622"/>
    <mergeCell ref="R2610:S2610"/>
    <mergeCell ref="R2611:S2611"/>
    <mergeCell ref="R2612:S2612"/>
    <mergeCell ref="R2613:S2613"/>
    <mergeCell ref="R2614:S2614"/>
    <mergeCell ref="R2615:S2615"/>
    <mergeCell ref="R2603:S2603"/>
    <mergeCell ref="R2605:S2605"/>
    <mergeCell ref="R2606:S2606"/>
    <mergeCell ref="R2607:S2607"/>
    <mergeCell ref="R2608:S2608"/>
    <mergeCell ref="R2609:S2609"/>
    <mergeCell ref="R2637:S2637"/>
    <mergeCell ref="R2638:S2638"/>
    <mergeCell ref="R2639:S2639"/>
    <mergeCell ref="R2641:S2641"/>
    <mergeCell ref="R2642:S2642"/>
    <mergeCell ref="N2643:O2643"/>
    <mergeCell ref="R2643:S2643"/>
    <mergeCell ref="R2631:S2631"/>
    <mergeCell ref="R2632:S2632"/>
    <mergeCell ref="R2633:S2633"/>
    <mergeCell ref="R2634:S2634"/>
    <mergeCell ref="R2635:S2635"/>
    <mergeCell ref="R2636:S2636"/>
    <mergeCell ref="D2623:I2623"/>
    <mergeCell ref="D2624:I2624"/>
    <mergeCell ref="D2625:I2625"/>
    <mergeCell ref="R2627:S2627"/>
    <mergeCell ref="R2629:S2629"/>
    <mergeCell ref="R2630:S2630"/>
    <mergeCell ref="R2658:S2658"/>
    <mergeCell ref="R2659:S2659"/>
    <mergeCell ref="R2660:S2660"/>
    <mergeCell ref="R2661:S2661"/>
    <mergeCell ref="R2662:S2662"/>
    <mergeCell ref="R2663:S2663"/>
    <mergeCell ref="R2651:S2651"/>
    <mergeCell ref="R2653:S2653"/>
    <mergeCell ref="R2654:S2654"/>
    <mergeCell ref="R2655:S2655"/>
    <mergeCell ref="R2656:S2656"/>
    <mergeCell ref="R2657:S2657"/>
    <mergeCell ref="D2645:I2645"/>
    <mergeCell ref="D2646:I2646"/>
    <mergeCell ref="R2646:S2646"/>
    <mergeCell ref="D2647:I2647"/>
    <mergeCell ref="D2648:I2648"/>
    <mergeCell ref="D2649:I2649"/>
    <mergeCell ref="R2679:S2679"/>
    <mergeCell ref="R2680:S2680"/>
    <mergeCell ref="R2681:S2681"/>
    <mergeCell ref="R2682:S2682"/>
    <mergeCell ref="R2683:S2683"/>
    <mergeCell ref="R2684:S2684"/>
    <mergeCell ref="D2671:I2671"/>
    <mergeCell ref="D2672:I2672"/>
    <mergeCell ref="D2673:I2673"/>
    <mergeCell ref="R2675:S2675"/>
    <mergeCell ref="R2677:S2677"/>
    <mergeCell ref="R2678:S2678"/>
    <mergeCell ref="R2665:S2665"/>
    <mergeCell ref="R2666:S2666"/>
    <mergeCell ref="N2667:O2667"/>
    <mergeCell ref="R2667:S2667"/>
    <mergeCell ref="D2669:I2669"/>
    <mergeCell ref="D2670:I2670"/>
    <mergeCell ref="R2670:S2670"/>
    <mergeCell ref="R2699:S2699"/>
    <mergeCell ref="R2701:S2701"/>
    <mergeCell ref="R2702:S2702"/>
    <mergeCell ref="R2703:S2703"/>
    <mergeCell ref="R2704:S2704"/>
    <mergeCell ref="R2705:S2705"/>
    <mergeCell ref="D2693:I2693"/>
    <mergeCell ref="D2694:I2694"/>
    <mergeCell ref="R2694:S2694"/>
    <mergeCell ref="D2695:I2695"/>
    <mergeCell ref="D2696:I2696"/>
    <mergeCell ref="D2697:I2697"/>
    <mergeCell ref="R2685:S2685"/>
    <mergeCell ref="R2686:S2686"/>
    <mergeCell ref="R2687:S2687"/>
    <mergeCell ref="R2689:S2689"/>
    <mergeCell ref="R2690:S2690"/>
    <mergeCell ref="N2691:O2691"/>
    <mergeCell ref="R2691:S2691"/>
    <mergeCell ref="D2719:I2719"/>
    <mergeCell ref="D2720:I2720"/>
    <mergeCell ref="D2721:I2721"/>
    <mergeCell ref="R2723:S2723"/>
    <mergeCell ref="R2725:S2725"/>
    <mergeCell ref="R2726:S2726"/>
    <mergeCell ref="R2713:S2713"/>
    <mergeCell ref="R2714:S2714"/>
    <mergeCell ref="N2715:O2715"/>
    <mergeCell ref="R2715:S2715"/>
    <mergeCell ref="D2717:I2717"/>
    <mergeCell ref="D2718:I2718"/>
    <mergeCell ref="R2718:S2718"/>
    <mergeCell ref="R2706:S2706"/>
    <mergeCell ref="R2707:S2707"/>
    <mergeCell ref="R2708:S2708"/>
    <mergeCell ref="R2709:S2709"/>
    <mergeCell ref="R2710:S2710"/>
    <mergeCell ref="R2711:S2711"/>
    <mergeCell ref="D2741:I2741"/>
    <mergeCell ref="D2742:I2742"/>
    <mergeCell ref="R2742:S2742"/>
    <mergeCell ref="D2743:I2743"/>
    <mergeCell ref="D2744:I2744"/>
    <mergeCell ref="D2745:I2745"/>
    <mergeCell ref="R2733:S2733"/>
    <mergeCell ref="R2734:S2734"/>
    <mergeCell ref="R2735:S2735"/>
    <mergeCell ref="R2737:S2737"/>
    <mergeCell ref="R2738:S2738"/>
    <mergeCell ref="N2739:O2739"/>
    <mergeCell ref="R2739:S2739"/>
    <mergeCell ref="R2727:S2727"/>
    <mergeCell ref="R2728:S2728"/>
    <mergeCell ref="R2729:S2729"/>
    <mergeCell ref="R2730:S2730"/>
    <mergeCell ref="R2731:S2731"/>
    <mergeCell ref="R2732:S2732"/>
    <mergeCell ref="R2761:S2761"/>
    <mergeCell ref="R2762:S2762"/>
    <mergeCell ref="N2763:O2763"/>
    <mergeCell ref="R2763:S2763"/>
    <mergeCell ref="D2765:I2765"/>
    <mergeCell ref="D2766:I2766"/>
    <mergeCell ref="R2766:S2766"/>
    <mergeCell ref="R2754:S2754"/>
    <mergeCell ref="R2755:S2755"/>
    <mergeCell ref="R2756:S2756"/>
    <mergeCell ref="R2757:S2757"/>
    <mergeCell ref="R2758:S2758"/>
    <mergeCell ref="R2759:S2759"/>
    <mergeCell ref="R2747:S2747"/>
    <mergeCell ref="R2749:S2749"/>
    <mergeCell ref="R2750:S2750"/>
    <mergeCell ref="R2751:S2751"/>
    <mergeCell ref="R2752:S2752"/>
    <mergeCell ref="R2753:S2753"/>
    <mergeCell ref="R2781:S2781"/>
    <mergeCell ref="R2782:S2782"/>
    <mergeCell ref="R2783:S2783"/>
    <mergeCell ref="R2785:S2785"/>
    <mergeCell ref="R2786:S2786"/>
    <mergeCell ref="N2787:O2787"/>
    <mergeCell ref="R2787:S2787"/>
    <mergeCell ref="R2775:S2775"/>
    <mergeCell ref="R2776:S2776"/>
    <mergeCell ref="R2777:S2777"/>
    <mergeCell ref="R2778:S2778"/>
    <mergeCell ref="R2779:S2779"/>
    <mergeCell ref="R2780:S2780"/>
    <mergeCell ref="D2767:I2767"/>
    <mergeCell ref="D2768:I2768"/>
    <mergeCell ref="D2769:I2769"/>
    <mergeCell ref="R2771:S2771"/>
    <mergeCell ref="R2773:S2773"/>
    <mergeCell ref="R2774:S2774"/>
    <mergeCell ref="R2802:S2802"/>
    <mergeCell ref="R2803:S2803"/>
    <mergeCell ref="R2804:S2804"/>
    <mergeCell ref="R2805:S2805"/>
    <mergeCell ref="R2806:S2806"/>
    <mergeCell ref="R2807:S2807"/>
    <mergeCell ref="R2795:S2795"/>
    <mergeCell ref="R2797:S2797"/>
    <mergeCell ref="R2798:S2798"/>
    <mergeCell ref="R2799:S2799"/>
    <mergeCell ref="R2800:S2800"/>
    <mergeCell ref="R2801:S2801"/>
    <mergeCell ref="D2789:I2789"/>
    <mergeCell ref="D2790:I2790"/>
    <mergeCell ref="R2790:S2790"/>
    <mergeCell ref="D2791:I2791"/>
    <mergeCell ref="D2792:I2792"/>
    <mergeCell ref="D2793:I2793"/>
    <mergeCell ref="R2823:S2823"/>
    <mergeCell ref="R2824:S2824"/>
    <mergeCell ref="R2825:S2825"/>
    <mergeCell ref="R2826:S2826"/>
    <mergeCell ref="R2827:S2827"/>
    <mergeCell ref="R2828:S2828"/>
    <mergeCell ref="D2815:I2815"/>
    <mergeCell ref="D2816:I2816"/>
    <mergeCell ref="D2817:I2817"/>
    <mergeCell ref="R2819:S2819"/>
    <mergeCell ref="R2821:S2821"/>
    <mergeCell ref="R2822:S2822"/>
    <mergeCell ref="R2809:S2809"/>
    <mergeCell ref="R2810:S2810"/>
    <mergeCell ref="N2811:O2811"/>
    <mergeCell ref="R2811:S2811"/>
    <mergeCell ref="D2813:I2813"/>
    <mergeCell ref="D2814:I2814"/>
    <mergeCell ref="R2814:S2814"/>
    <mergeCell ref="R2843:S2843"/>
    <mergeCell ref="R2845:S2845"/>
    <mergeCell ref="R2846:S2846"/>
    <mergeCell ref="R2847:S2847"/>
    <mergeCell ref="R2848:S2848"/>
    <mergeCell ref="R2849:S2849"/>
    <mergeCell ref="D2837:I2837"/>
    <mergeCell ref="D2838:I2838"/>
    <mergeCell ref="R2838:S2838"/>
    <mergeCell ref="D2839:I2839"/>
    <mergeCell ref="D2840:I2840"/>
    <mergeCell ref="D2841:I2841"/>
    <mergeCell ref="R2829:S2829"/>
    <mergeCell ref="R2830:S2830"/>
    <mergeCell ref="R2831:S2831"/>
    <mergeCell ref="R2833:S2833"/>
    <mergeCell ref="R2834:S2834"/>
    <mergeCell ref="N2835:O2835"/>
    <mergeCell ref="R2835:S2835"/>
    <mergeCell ref="D2863:I2863"/>
    <mergeCell ref="D2864:I2864"/>
    <mergeCell ref="D2865:I2865"/>
    <mergeCell ref="R2867:S2867"/>
    <mergeCell ref="R2869:S2869"/>
    <mergeCell ref="R2870:S2870"/>
    <mergeCell ref="R2857:S2857"/>
    <mergeCell ref="R2858:S2858"/>
    <mergeCell ref="N2859:O2859"/>
    <mergeCell ref="R2859:S2859"/>
    <mergeCell ref="D2861:I2861"/>
    <mergeCell ref="D2862:I2862"/>
    <mergeCell ref="R2862:S2862"/>
    <mergeCell ref="R2850:S2850"/>
    <mergeCell ref="R2851:S2851"/>
    <mergeCell ref="R2852:S2852"/>
    <mergeCell ref="R2853:S2853"/>
    <mergeCell ref="R2854:S2854"/>
    <mergeCell ref="R2855:S2855"/>
    <mergeCell ref="D2885:I2885"/>
    <mergeCell ref="D2886:I2886"/>
    <mergeCell ref="R2886:S2886"/>
    <mergeCell ref="D2887:I2887"/>
    <mergeCell ref="D2888:I2888"/>
    <mergeCell ref="D2889:I2889"/>
    <mergeCell ref="R2877:S2877"/>
    <mergeCell ref="R2878:S2878"/>
    <mergeCell ref="R2879:S2879"/>
    <mergeCell ref="R2881:S2881"/>
    <mergeCell ref="R2882:S2882"/>
    <mergeCell ref="N2883:O2883"/>
    <mergeCell ref="R2883:S2883"/>
    <mergeCell ref="R2871:S2871"/>
    <mergeCell ref="R2872:S2872"/>
    <mergeCell ref="R2873:S2873"/>
    <mergeCell ref="R2874:S2874"/>
    <mergeCell ref="R2875:S2875"/>
    <mergeCell ref="R2876:S2876"/>
    <mergeCell ref="R2905:S2905"/>
    <mergeCell ref="R2906:S2906"/>
    <mergeCell ref="N2907:O2907"/>
    <mergeCell ref="R2907:S2907"/>
    <mergeCell ref="D2909:I2909"/>
    <mergeCell ref="D2910:I2910"/>
    <mergeCell ref="R2910:S2910"/>
    <mergeCell ref="R2898:S2898"/>
    <mergeCell ref="R2899:S2899"/>
    <mergeCell ref="R2900:S2900"/>
    <mergeCell ref="R2901:S2901"/>
    <mergeCell ref="R2902:S2902"/>
    <mergeCell ref="R2903:S2903"/>
    <mergeCell ref="R2891:S2891"/>
    <mergeCell ref="R2893:S2893"/>
    <mergeCell ref="R2894:S2894"/>
    <mergeCell ref="R2895:S2895"/>
    <mergeCell ref="R2896:S2896"/>
    <mergeCell ref="R2897:S2897"/>
    <mergeCell ref="R2925:S2925"/>
    <mergeCell ref="R2926:S2926"/>
    <mergeCell ref="R2927:S2927"/>
    <mergeCell ref="R2929:S2929"/>
    <mergeCell ref="R2930:S2930"/>
    <mergeCell ref="N2931:O2931"/>
    <mergeCell ref="R2931:S2931"/>
    <mergeCell ref="R2919:S2919"/>
    <mergeCell ref="R2920:S2920"/>
    <mergeCell ref="R2921:S2921"/>
    <mergeCell ref="R2922:S2922"/>
    <mergeCell ref="R2923:S2923"/>
    <mergeCell ref="R2924:S2924"/>
    <mergeCell ref="D2911:I2911"/>
    <mergeCell ref="D2912:I2912"/>
    <mergeCell ref="D2913:I2913"/>
    <mergeCell ref="R2915:S2915"/>
    <mergeCell ref="R2917:S2917"/>
    <mergeCell ref="R2918:S2918"/>
    <mergeCell ref="R2946:S2946"/>
    <mergeCell ref="R2947:S2947"/>
    <mergeCell ref="R2948:S2948"/>
    <mergeCell ref="R2949:S2949"/>
    <mergeCell ref="R2950:S2950"/>
    <mergeCell ref="R2951:S2951"/>
    <mergeCell ref="R2939:S2939"/>
    <mergeCell ref="R2941:S2941"/>
    <mergeCell ref="R2942:S2942"/>
    <mergeCell ref="R2943:S2943"/>
    <mergeCell ref="R2944:S2944"/>
    <mergeCell ref="R2945:S2945"/>
    <mergeCell ref="D2933:I2933"/>
    <mergeCell ref="D2934:I2934"/>
    <mergeCell ref="R2934:S2934"/>
    <mergeCell ref="D2935:I2935"/>
    <mergeCell ref="D2936:I2936"/>
    <mergeCell ref="D2937:I2937"/>
    <mergeCell ref="R2967:S2967"/>
    <mergeCell ref="R2968:S2968"/>
    <mergeCell ref="R2969:S2969"/>
    <mergeCell ref="R2970:S2970"/>
    <mergeCell ref="R2971:S2971"/>
    <mergeCell ref="R2972:S2972"/>
    <mergeCell ref="D2959:I2959"/>
    <mergeCell ref="D2960:I2960"/>
    <mergeCell ref="D2961:I2961"/>
    <mergeCell ref="R2963:S2963"/>
    <mergeCell ref="R2965:S2965"/>
    <mergeCell ref="R2966:S2966"/>
    <mergeCell ref="R2953:S2953"/>
    <mergeCell ref="R2954:S2954"/>
    <mergeCell ref="N2955:O2955"/>
    <mergeCell ref="R2955:S2955"/>
    <mergeCell ref="D2957:I2957"/>
    <mergeCell ref="D2958:I2958"/>
    <mergeCell ref="R2958:S2958"/>
    <mergeCell ref="R2987:S2987"/>
    <mergeCell ref="R2989:S2989"/>
    <mergeCell ref="R2990:S2990"/>
    <mergeCell ref="R2991:S2991"/>
    <mergeCell ref="R2992:S2992"/>
    <mergeCell ref="R2993:S2993"/>
    <mergeCell ref="D2981:I2981"/>
    <mergeCell ref="D2982:I2982"/>
    <mergeCell ref="R2982:S2982"/>
    <mergeCell ref="D2983:I2983"/>
    <mergeCell ref="D2984:I2984"/>
    <mergeCell ref="D2985:I2985"/>
    <mergeCell ref="R2973:S2973"/>
    <mergeCell ref="R2974:S2974"/>
    <mergeCell ref="R2975:S2975"/>
    <mergeCell ref="R2977:S2977"/>
    <mergeCell ref="R2978:S2978"/>
    <mergeCell ref="N2979:O2979"/>
    <mergeCell ref="R2979:S2979"/>
    <mergeCell ref="D3007:I3007"/>
    <mergeCell ref="D3008:I3008"/>
    <mergeCell ref="D3009:I3009"/>
    <mergeCell ref="R3011:S3011"/>
    <mergeCell ref="R3013:S3013"/>
    <mergeCell ref="R3014:S3014"/>
    <mergeCell ref="R3001:S3001"/>
    <mergeCell ref="R3002:S3002"/>
    <mergeCell ref="N3003:O3003"/>
    <mergeCell ref="R3003:S3003"/>
    <mergeCell ref="D3005:I3005"/>
    <mergeCell ref="D3006:I3006"/>
    <mergeCell ref="R3006:S3006"/>
    <mergeCell ref="R2994:S2994"/>
    <mergeCell ref="R2995:S2995"/>
    <mergeCell ref="R2996:S2996"/>
    <mergeCell ref="R2997:S2997"/>
    <mergeCell ref="R2998:S2998"/>
    <mergeCell ref="R2999:S2999"/>
    <mergeCell ref="D3029:I3029"/>
    <mergeCell ref="D3030:I3030"/>
    <mergeCell ref="R3030:S3030"/>
    <mergeCell ref="D3031:I3031"/>
    <mergeCell ref="D3032:I3032"/>
    <mergeCell ref="D3033:I3033"/>
    <mergeCell ref="R3021:S3021"/>
    <mergeCell ref="R3022:S3022"/>
    <mergeCell ref="R3023:S3023"/>
    <mergeCell ref="R3025:S3025"/>
    <mergeCell ref="R3026:S3026"/>
    <mergeCell ref="N3027:O3027"/>
    <mergeCell ref="R3027:S3027"/>
    <mergeCell ref="R3015:S3015"/>
    <mergeCell ref="R3016:S3016"/>
    <mergeCell ref="R3017:S3017"/>
    <mergeCell ref="R3018:S3018"/>
    <mergeCell ref="R3019:S3019"/>
    <mergeCell ref="R3020:S3020"/>
    <mergeCell ref="R3049:S3049"/>
    <mergeCell ref="R3050:S3050"/>
    <mergeCell ref="N3051:O3051"/>
    <mergeCell ref="R3051:S3051"/>
    <mergeCell ref="D3053:I3053"/>
    <mergeCell ref="D3054:I3054"/>
    <mergeCell ref="R3054:S3054"/>
    <mergeCell ref="R3042:S3042"/>
    <mergeCell ref="R3043:S3043"/>
    <mergeCell ref="R3044:S3044"/>
    <mergeCell ref="R3045:S3045"/>
    <mergeCell ref="R3046:S3046"/>
    <mergeCell ref="R3047:S3047"/>
    <mergeCell ref="R3035:S3035"/>
    <mergeCell ref="R3037:S3037"/>
    <mergeCell ref="R3038:S3038"/>
    <mergeCell ref="R3039:S3039"/>
    <mergeCell ref="R3040:S3040"/>
    <mergeCell ref="R3041:S3041"/>
    <mergeCell ref="R3069:S3069"/>
    <mergeCell ref="R3070:S3070"/>
    <mergeCell ref="R3071:S3071"/>
    <mergeCell ref="R3073:S3073"/>
    <mergeCell ref="R3074:S3074"/>
    <mergeCell ref="N3075:O3075"/>
    <mergeCell ref="R3075:S3075"/>
    <mergeCell ref="R3063:S3063"/>
    <mergeCell ref="R3064:S3064"/>
    <mergeCell ref="R3065:S3065"/>
    <mergeCell ref="R3066:S3066"/>
    <mergeCell ref="R3067:S3067"/>
    <mergeCell ref="R3068:S3068"/>
    <mergeCell ref="D3055:I3055"/>
    <mergeCell ref="D3056:I3056"/>
    <mergeCell ref="D3057:I3057"/>
    <mergeCell ref="R3059:S3059"/>
    <mergeCell ref="R3061:S3061"/>
    <mergeCell ref="R3062:S3062"/>
    <mergeCell ref="R3090:S3090"/>
    <mergeCell ref="R3091:S3091"/>
    <mergeCell ref="R3092:S3092"/>
    <mergeCell ref="R3093:S3093"/>
    <mergeCell ref="R3094:S3094"/>
    <mergeCell ref="R3095:S3095"/>
    <mergeCell ref="R3083:S3083"/>
    <mergeCell ref="R3085:S3085"/>
    <mergeCell ref="R3086:S3086"/>
    <mergeCell ref="R3087:S3087"/>
    <mergeCell ref="R3088:S3088"/>
    <mergeCell ref="R3089:S3089"/>
    <mergeCell ref="D3077:I3077"/>
    <mergeCell ref="D3078:I3078"/>
    <mergeCell ref="R3078:S3078"/>
    <mergeCell ref="D3079:I3079"/>
    <mergeCell ref="D3080:I3080"/>
    <mergeCell ref="D3081:I3081"/>
    <mergeCell ref="R3111:S3111"/>
    <mergeCell ref="R3112:S3112"/>
    <mergeCell ref="R3113:S3113"/>
    <mergeCell ref="R3114:S3114"/>
    <mergeCell ref="R3115:S3115"/>
    <mergeCell ref="R3116:S3116"/>
    <mergeCell ref="D3103:I3103"/>
    <mergeCell ref="D3104:I3104"/>
    <mergeCell ref="D3105:I3105"/>
    <mergeCell ref="R3107:S3107"/>
    <mergeCell ref="R3109:S3109"/>
    <mergeCell ref="R3110:S3110"/>
    <mergeCell ref="R3097:S3097"/>
    <mergeCell ref="R3098:S3098"/>
    <mergeCell ref="N3099:O3099"/>
    <mergeCell ref="R3099:S3099"/>
    <mergeCell ref="D3101:I3101"/>
    <mergeCell ref="D3102:I3102"/>
    <mergeCell ref="R3102:S3102"/>
    <mergeCell ref="R3131:S3131"/>
    <mergeCell ref="R3133:S3133"/>
    <mergeCell ref="R3134:S3134"/>
    <mergeCell ref="R3135:S3135"/>
    <mergeCell ref="R3136:S3136"/>
    <mergeCell ref="R3137:S3137"/>
    <mergeCell ref="D3125:I3125"/>
    <mergeCell ref="D3126:I3126"/>
    <mergeCell ref="R3126:S3126"/>
    <mergeCell ref="D3127:I3127"/>
    <mergeCell ref="D3128:I3128"/>
    <mergeCell ref="D3129:I3129"/>
    <mergeCell ref="R3117:S3117"/>
    <mergeCell ref="R3118:S3118"/>
    <mergeCell ref="R3119:S3119"/>
    <mergeCell ref="R3121:S3121"/>
    <mergeCell ref="R3122:S3122"/>
    <mergeCell ref="N3123:O3123"/>
    <mergeCell ref="R3123:S3123"/>
    <mergeCell ref="D3151:I3151"/>
    <mergeCell ref="D3152:I3152"/>
    <mergeCell ref="D3153:I3153"/>
    <mergeCell ref="R3155:S3155"/>
    <mergeCell ref="R3157:S3157"/>
    <mergeCell ref="R3158:S3158"/>
    <mergeCell ref="R3145:S3145"/>
    <mergeCell ref="R3146:S3146"/>
    <mergeCell ref="N3147:O3147"/>
    <mergeCell ref="R3147:S3147"/>
    <mergeCell ref="D3149:I3149"/>
    <mergeCell ref="D3150:I3150"/>
    <mergeCell ref="R3150:S3150"/>
    <mergeCell ref="R3138:S3138"/>
    <mergeCell ref="R3139:S3139"/>
    <mergeCell ref="R3140:S3140"/>
    <mergeCell ref="R3141:S3141"/>
    <mergeCell ref="R3142:S3142"/>
    <mergeCell ref="R3143:S3143"/>
    <mergeCell ref="D3173:I3173"/>
    <mergeCell ref="D3174:I3174"/>
    <mergeCell ref="R3174:S3174"/>
    <mergeCell ref="D3175:I3175"/>
    <mergeCell ref="D3176:I3176"/>
    <mergeCell ref="D3177:I3177"/>
    <mergeCell ref="R3165:S3165"/>
    <mergeCell ref="R3166:S3166"/>
    <mergeCell ref="R3167:S3167"/>
    <mergeCell ref="R3169:S3169"/>
    <mergeCell ref="R3170:S3170"/>
    <mergeCell ref="N3171:O3171"/>
    <mergeCell ref="R3171:S3171"/>
    <mergeCell ref="R3159:S3159"/>
    <mergeCell ref="R3160:S3160"/>
    <mergeCell ref="R3161:S3161"/>
    <mergeCell ref="R3162:S3162"/>
    <mergeCell ref="R3163:S3163"/>
    <mergeCell ref="R3164:S3164"/>
    <mergeCell ref="R3193:S3193"/>
    <mergeCell ref="R3194:S3194"/>
    <mergeCell ref="N3195:O3195"/>
    <mergeCell ref="R3195:S3195"/>
    <mergeCell ref="D3197:I3197"/>
    <mergeCell ref="D3198:I3198"/>
    <mergeCell ref="R3198:S3198"/>
    <mergeCell ref="R3186:S3186"/>
    <mergeCell ref="R3187:S3187"/>
    <mergeCell ref="R3188:S3188"/>
    <mergeCell ref="R3189:S3189"/>
    <mergeCell ref="R3190:S3190"/>
    <mergeCell ref="R3191:S3191"/>
    <mergeCell ref="R3179:S3179"/>
    <mergeCell ref="R3181:S3181"/>
    <mergeCell ref="R3182:S3182"/>
    <mergeCell ref="R3183:S3183"/>
    <mergeCell ref="R3184:S3184"/>
    <mergeCell ref="R3185:S3185"/>
    <mergeCell ref="R3213:S3213"/>
    <mergeCell ref="R3214:S3214"/>
    <mergeCell ref="R3215:S3215"/>
    <mergeCell ref="R3217:S3217"/>
    <mergeCell ref="R3218:S3218"/>
    <mergeCell ref="N3219:O3219"/>
    <mergeCell ref="R3219:S3219"/>
    <mergeCell ref="R3207:S3207"/>
    <mergeCell ref="R3208:S3208"/>
    <mergeCell ref="R3209:S3209"/>
    <mergeCell ref="R3210:S3210"/>
    <mergeCell ref="R3211:S3211"/>
    <mergeCell ref="R3212:S3212"/>
    <mergeCell ref="D3199:I3199"/>
    <mergeCell ref="D3200:I3200"/>
    <mergeCell ref="D3201:I3201"/>
    <mergeCell ref="R3203:S3203"/>
    <mergeCell ref="R3205:S3205"/>
    <mergeCell ref="R3206:S3206"/>
    <mergeCell ref="R3234:S3234"/>
    <mergeCell ref="R3235:S3235"/>
    <mergeCell ref="R3236:S3236"/>
    <mergeCell ref="R3237:S3237"/>
    <mergeCell ref="R3238:S3238"/>
    <mergeCell ref="R3239:S3239"/>
    <mergeCell ref="R3227:S3227"/>
    <mergeCell ref="R3229:S3229"/>
    <mergeCell ref="R3230:S3230"/>
    <mergeCell ref="R3231:S3231"/>
    <mergeCell ref="R3232:S3232"/>
    <mergeCell ref="R3233:S3233"/>
    <mergeCell ref="D3221:I3221"/>
    <mergeCell ref="D3222:I3222"/>
    <mergeCell ref="R3222:S3222"/>
    <mergeCell ref="D3223:I3223"/>
    <mergeCell ref="D3224:I3224"/>
    <mergeCell ref="D3225:I3225"/>
    <mergeCell ref="R3255:S3255"/>
    <mergeCell ref="R3256:S3256"/>
    <mergeCell ref="R3257:S3257"/>
    <mergeCell ref="R3258:S3258"/>
    <mergeCell ref="R3259:S3259"/>
    <mergeCell ref="R3260:S3260"/>
    <mergeCell ref="D3247:I3247"/>
    <mergeCell ref="D3248:I3248"/>
    <mergeCell ref="D3249:I3249"/>
    <mergeCell ref="R3251:S3251"/>
    <mergeCell ref="R3253:S3253"/>
    <mergeCell ref="R3254:S3254"/>
    <mergeCell ref="R3241:S3241"/>
    <mergeCell ref="R3242:S3242"/>
    <mergeCell ref="N3243:O3243"/>
    <mergeCell ref="R3243:S3243"/>
    <mergeCell ref="D3245:I3245"/>
    <mergeCell ref="D3246:I3246"/>
    <mergeCell ref="R3246:S3246"/>
    <mergeCell ref="R3275:S3275"/>
    <mergeCell ref="R3277:S3277"/>
    <mergeCell ref="R3278:S3278"/>
    <mergeCell ref="R3279:S3279"/>
    <mergeCell ref="R3280:S3280"/>
    <mergeCell ref="R3281:S3281"/>
    <mergeCell ref="D3269:I3269"/>
    <mergeCell ref="D3270:I3270"/>
    <mergeCell ref="R3270:S3270"/>
    <mergeCell ref="D3271:I3271"/>
    <mergeCell ref="D3272:I3272"/>
    <mergeCell ref="D3273:I3273"/>
    <mergeCell ref="R3261:S3261"/>
    <mergeCell ref="R3262:S3262"/>
    <mergeCell ref="R3263:S3263"/>
    <mergeCell ref="R3265:S3265"/>
    <mergeCell ref="R3266:S3266"/>
    <mergeCell ref="N3267:O3267"/>
    <mergeCell ref="R3267:S3267"/>
    <mergeCell ref="D3295:I3295"/>
    <mergeCell ref="D3296:I3296"/>
    <mergeCell ref="D3297:I3297"/>
    <mergeCell ref="R3299:S3299"/>
    <mergeCell ref="R3301:S3301"/>
    <mergeCell ref="R3302:S3302"/>
    <mergeCell ref="R3289:S3289"/>
    <mergeCell ref="R3290:S3290"/>
    <mergeCell ref="N3291:O3291"/>
    <mergeCell ref="R3291:S3291"/>
    <mergeCell ref="D3293:I3293"/>
    <mergeCell ref="D3294:I3294"/>
    <mergeCell ref="R3294:S3294"/>
    <mergeCell ref="R3282:S3282"/>
    <mergeCell ref="R3283:S3283"/>
    <mergeCell ref="R3284:S3284"/>
    <mergeCell ref="R3285:S3285"/>
    <mergeCell ref="R3286:S3286"/>
    <mergeCell ref="R3287:S3287"/>
    <mergeCell ref="D3317:I3317"/>
    <mergeCell ref="D3318:I3318"/>
    <mergeCell ref="R3318:S3318"/>
    <mergeCell ref="D3319:I3319"/>
    <mergeCell ref="D3320:I3320"/>
    <mergeCell ref="D3321:I3321"/>
    <mergeCell ref="R3309:S3309"/>
    <mergeCell ref="R3310:S3310"/>
    <mergeCell ref="R3311:S3311"/>
    <mergeCell ref="R3313:S3313"/>
    <mergeCell ref="R3314:S3314"/>
    <mergeCell ref="N3315:O3315"/>
    <mergeCell ref="R3315:S3315"/>
    <mergeCell ref="R3303:S3303"/>
    <mergeCell ref="R3304:S3304"/>
    <mergeCell ref="R3305:S3305"/>
    <mergeCell ref="R3306:S3306"/>
    <mergeCell ref="R3307:S3307"/>
    <mergeCell ref="R3308:S3308"/>
    <mergeCell ref="R3337:S3337"/>
    <mergeCell ref="R3338:S3338"/>
    <mergeCell ref="N3339:O3339"/>
    <mergeCell ref="R3339:S3339"/>
    <mergeCell ref="D3341:I3341"/>
    <mergeCell ref="D3342:I3342"/>
    <mergeCell ref="R3342:S3342"/>
    <mergeCell ref="R3330:S3330"/>
    <mergeCell ref="R3331:S3331"/>
    <mergeCell ref="R3332:S3332"/>
    <mergeCell ref="R3333:S3333"/>
    <mergeCell ref="R3334:S3334"/>
    <mergeCell ref="R3335:S3335"/>
    <mergeCell ref="R3323:S3323"/>
    <mergeCell ref="R3325:S3325"/>
    <mergeCell ref="R3326:S3326"/>
    <mergeCell ref="R3327:S3327"/>
    <mergeCell ref="R3328:S3328"/>
    <mergeCell ref="R3329:S3329"/>
    <mergeCell ref="R3357:S3357"/>
    <mergeCell ref="R3358:S3358"/>
    <mergeCell ref="R3359:S3359"/>
    <mergeCell ref="R3361:S3361"/>
    <mergeCell ref="R3362:S3362"/>
    <mergeCell ref="N3363:O3363"/>
    <mergeCell ref="R3363:S3363"/>
    <mergeCell ref="R3351:S3351"/>
    <mergeCell ref="R3352:S3352"/>
    <mergeCell ref="R3353:S3353"/>
    <mergeCell ref="R3354:S3354"/>
    <mergeCell ref="R3355:S3355"/>
    <mergeCell ref="R3356:S3356"/>
    <mergeCell ref="D3343:I3343"/>
    <mergeCell ref="D3344:I3344"/>
    <mergeCell ref="D3345:I3345"/>
    <mergeCell ref="R3347:S3347"/>
    <mergeCell ref="R3349:S3349"/>
    <mergeCell ref="R3350:S3350"/>
    <mergeCell ref="R3378:S3378"/>
    <mergeCell ref="R3379:S3379"/>
    <mergeCell ref="R3380:S3380"/>
    <mergeCell ref="R3381:S3381"/>
    <mergeCell ref="R3382:S3382"/>
    <mergeCell ref="R3383:S3383"/>
    <mergeCell ref="R3371:S3371"/>
    <mergeCell ref="R3373:S3373"/>
    <mergeCell ref="R3374:S3374"/>
    <mergeCell ref="R3375:S3375"/>
    <mergeCell ref="R3376:S3376"/>
    <mergeCell ref="R3377:S3377"/>
    <mergeCell ref="D3365:I3365"/>
    <mergeCell ref="D3366:I3366"/>
    <mergeCell ref="R3366:S3366"/>
    <mergeCell ref="D3367:I3367"/>
    <mergeCell ref="D3368:I3368"/>
    <mergeCell ref="D3369:I3369"/>
    <mergeCell ref="R3399:S3399"/>
    <mergeCell ref="R3400:S3400"/>
    <mergeCell ref="R3401:S3401"/>
    <mergeCell ref="R3402:S3402"/>
    <mergeCell ref="R3403:S3403"/>
    <mergeCell ref="R3404:S3404"/>
    <mergeCell ref="D3391:I3391"/>
    <mergeCell ref="D3392:I3392"/>
    <mergeCell ref="D3393:I3393"/>
    <mergeCell ref="R3395:S3395"/>
    <mergeCell ref="R3397:S3397"/>
    <mergeCell ref="R3398:S3398"/>
    <mergeCell ref="R3385:S3385"/>
    <mergeCell ref="R3386:S3386"/>
    <mergeCell ref="N3387:O3387"/>
    <mergeCell ref="R3387:S3387"/>
    <mergeCell ref="D3389:I3389"/>
    <mergeCell ref="D3390:I3390"/>
    <mergeCell ref="R3390:S3390"/>
    <mergeCell ref="R3419:S3419"/>
    <mergeCell ref="R3421:S3421"/>
    <mergeCell ref="R3422:S3422"/>
    <mergeCell ref="R3423:S3423"/>
    <mergeCell ref="R3424:S3424"/>
    <mergeCell ref="R3425:S3425"/>
    <mergeCell ref="D3413:I3413"/>
    <mergeCell ref="D3414:I3414"/>
    <mergeCell ref="R3414:S3414"/>
    <mergeCell ref="D3415:I3415"/>
    <mergeCell ref="D3416:I3416"/>
    <mergeCell ref="D3417:I3417"/>
    <mergeCell ref="R3405:S3405"/>
    <mergeCell ref="R3406:S3406"/>
    <mergeCell ref="R3407:S3407"/>
    <mergeCell ref="R3409:S3409"/>
    <mergeCell ref="R3410:S3410"/>
    <mergeCell ref="N3411:O3411"/>
    <mergeCell ref="R3411:S3411"/>
    <mergeCell ref="D3439:I3439"/>
    <mergeCell ref="D3440:I3440"/>
    <mergeCell ref="D3441:I3441"/>
    <mergeCell ref="R3443:S3443"/>
    <mergeCell ref="R3445:S3445"/>
    <mergeCell ref="R3446:S3446"/>
    <mergeCell ref="R3433:S3433"/>
    <mergeCell ref="R3434:S3434"/>
    <mergeCell ref="N3435:O3435"/>
    <mergeCell ref="R3435:S3435"/>
    <mergeCell ref="D3437:I3437"/>
    <mergeCell ref="D3438:I3438"/>
    <mergeCell ref="R3438:S3438"/>
    <mergeCell ref="R3426:S3426"/>
    <mergeCell ref="R3427:S3427"/>
    <mergeCell ref="R3428:S3428"/>
    <mergeCell ref="R3429:S3429"/>
    <mergeCell ref="R3430:S3430"/>
    <mergeCell ref="R3431:S3431"/>
    <mergeCell ref="D3461:I3461"/>
    <mergeCell ref="D3462:I3462"/>
    <mergeCell ref="R3462:S3462"/>
    <mergeCell ref="D3463:I3463"/>
    <mergeCell ref="D3464:I3464"/>
    <mergeCell ref="D3465:I3465"/>
    <mergeCell ref="R3453:S3453"/>
    <mergeCell ref="R3454:S3454"/>
    <mergeCell ref="R3455:S3455"/>
    <mergeCell ref="R3457:S3457"/>
    <mergeCell ref="R3458:S3458"/>
    <mergeCell ref="N3459:O3459"/>
    <mergeCell ref="R3459:S3459"/>
    <mergeCell ref="R3447:S3447"/>
    <mergeCell ref="R3448:S3448"/>
    <mergeCell ref="R3449:S3449"/>
    <mergeCell ref="R3450:S3450"/>
    <mergeCell ref="R3451:S3451"/>
    <mergeCell ref="R3452:S3452"/>
    <mergeCell ref="R3481:S3481"/>
    <mergeCell ref="R3482:S3482"/>
    <mergeCell ref="N3483:O3483"/>
    <mergeCell ref="R3483:S3483"/>
    <mergeCell ref="D3485:I3485"/>
    <mergeCell ref="D3486:I3486"/>
    <mergeCell ref="R3486:S3486"/>
    <mergeCell ref="R3474:S3474"/>
    <mergeCell ref="R3475:S3475"/>
    <mergeCell ref="R3476:S3476"/>
    <mergeCell ref="R3477:S3477"/>
    <mergeCell ref="R3478:S3478"/>
    <mergeCell ref="R3479:S3479"/>
    <mergeCell ref="R3467:S3467"/>
    <mergeCell ref="R3469:S3469"/>
    <mergeCell ref="R3470:S3470"/>
    <mergeCell ref="R3471:S3471"/>
    <mergeCell ref="R3472:S3472"/>
    <mergeCell ref="R3473:S3473"/>
    <mergeCell ref="R3501:S3501"/>
    <mergeCell ref="R3502:S3502"/>
    <mergeCell ref="R3503:S3503"/>
    <mergeCell ref="R3505:S3505"/>
    <mergeCell ref="R3506:S3506"/>
    <mergeCell ref="N3507:O3507"/>
    <mergeCell ref="R3507:S3507"/>
    <mergeCell ref="R3495:S3495"/>
    <mergeCell ref="R3496:S3496"/>
    <mergeCell ref="R3497:S3497"/>
    <mergeCell ref="R3498:S3498"/>
    <mergeCell ref="R3499:S3499"/>
    <mergeCell ref="R3500:S3500"/>
    <mergeCell ref="D3487:I3487"/>
    <mergeCell ref="D3488:I3488"/>
    <mergeCell ref="D3489:I3489"/>
    <mergeCell ref="R3491:S3491"/>
    <mergeCell ref="R3493:S3493"/>
    <mergeCell ref="R3494:S3494"/>
    <mergeCell ref="R3522:S3522"/>
    <mergeCell ref="R3523:S3523"/>
    <mergeCell ref="R3524:S3524"/>
    <mergeCell ref="R3525:S3525"/>
    <mergeCell ref="R3526:S3526"/>
    <mergeCell ref="R3527:S3527"/>
    <mergeCell ref="R3515:S3515"/>
    <mergeCell ref="R3517:S3517"/>
    <mergeCell ref="R3518:S3518"/>
    <mergeCell ref="R3519:S3519"/>
    <mergeCell ref="R3520:S3520"/>
    <mergeCell ref="R3521:S3521"/>
    <mergeCell ref="D3509:I3509"/>
    <mergeCell ref="D3510:I3510"/>
    <mergeCell ref="R3510:S3510"/>
    <mergeCell ref="D3511:I3511"/>
    <mergeCell ref="D3512:I3512"/>
    <mergeCell ref="D3513:I3513"/>
    <mergeCell ref="R3543:S3543"/>
    <mergeCell ref="R3544:S3544"/>
    <mergeCell ref="R3545:S3545"/>
    <mergeCell ref="R3546:S3546"/>
    <mergeCell ref="R3547:S3547"/>
    <mergeCell ref="R3548:S3548"/>
    <mergeCell ref="D3535:I3535"/>
    <mergeCell ref="D3536:I3536"/>
    <mergeCell ref="D3537:I3537"/>
    <mergeCell ref="R3539:S3539"/>
    <mergeCell ref="R3541:S3541"/>
    <mergeCell ref="R3542:S3542"/>
    <mergeCell ref="R3529:S3529"/>
    <mergeCell ref="R3530:S3530"/>
    <mergeCell ref="N3531:O3531"/>
    <mergeCell ref="R3531:S3531"/>
    <mergeCell ref="D3533:I3533"/>
    <mergeCell ref="D3534:I3534"/>
    <mergeCell ref="R3534:S3534"/>
    <mergeCell ref="R3563:S3563"/>
    <mergeCell ref="R3565:S3565"/>
    <mergeCell ref="R3566:S3566"/>
    <mergeCell ref="R3567:S3567"/>
    <mergeCell ref="R3568:S3568"/>
    <mergeCell ref="R3569:S3569"/>
    <mergeCell ref="D3557:I3557"/>
    <mergeCell ref="D3558:I3558"/>
    <mergeCell ref="R3558:S3558"/>
    <mergeCell ref="D3559:I3559"/>
    <mergeCell ref="D3560:I3560"/>
    <mergeCell ref="D3561:I3561"/>
    <mergeCell ref="R3549:S3549"/>
    <mergeCell ref="R3550:S3550"/>
    <mergeCell ref="R3551:S3551"/>
    <mergeCell ref="R3553:S3553"/>
    <mergeCell ref="R3554:S3554"/>
    <mergeCell ref="N3555:O3555"/>
    <mergeCell ref="R3555:S3555"/>
    <mergeCell ref="D3583:I3583"/>
    <mergeCell ref="D3584:I3584"/>
    <mergeCell ref="D3585:I3585"/>
    <mergeCell ref="R3587:S3587"/>
    <mergeCell ref="R3589:S3589"/>
    <mergeCell ref="R3590:S3590"/>
    <mergeCell ref="R3577:S3577"/>
    <mergeCell ref="R3578:S3578"/>
    <mergeCell ref="N3579:O3579"/>
    <mergeCell ref="R3579:S3579"/>
    <mergeCell ref="D3581:I3581"/>
    <mergeCell ref="D3582:I3582"/>
    <mergeCell ref="R3582:S3582"/>
    <mergeCell ref="R3570:S3570"/>
    <mergeCell ref="R3571:S3571"/>
    <mergeCell ref="R3572:S3572"/>
    <mergeCell ref="R3573:S3573"/>
    <mergeCell ref="R3574:S3574"/>
    <mergeCell ref="R3575:S3575"/>
    <mergeCell ref="D3605:I3605"/>
    <mergeCell ref="D3606:I3606"/>
    <mergeCell ref="R3606:S3606"/>
    <mergeCell ref="D3607:I3607"/>
    <mergeCell ref="D3608:I3608"/>
    <mergeCell ref="D3609:I3609"/>
    <mergeCell ref="R3597:S3597"/>
    <mergeCell ref="R3598:S3598"/>
    <mergeCell ref="R3599:S3599"/>
    <mergeCell ref="R3601:S3601"/>
    <mergeCell ref="R3602:S3602"/>
    <mergeCell ref="N3603:O3603"/>
    <mergeCell ref="R3603:S3603"/>
    <mergeCell ref="R3591:S3591"/>
    <mergeCell ref="R3592:S3592"/>
    <mergeCell ref="R3593:S3593"/>
    <mergeCell ref="R3594:S3594"/>
    <mergeCell ref="R3595:S3595"/>
    <mergeCell ref="R3596:S3596"/>
    <mergeCell ref="R3625:S3625"/>
    <mergeCell ref="R3626:S3626"/>
    <mergeCell ref="N3627:O3627"/>
    <mergeCell ref="R3627:S3627"/>
    <mergeCell ref="D3629:I3629"/>
    <mergeCell ref="D3630:I3630"/>
    <mergeCell ref="R3630:S3630"/>
    <mergeCell ref="R3618:S3618"/>
    <mergeCell ref="R3619:S3619"/>
    <mergeCell ref="R3620:S3620"/>
    <mergeCell ref="R3621:S3621"/>
    <mergeCell ref="R3622:S3622"/>
    <mergeCell ref="R3623:S3623"/>
    <mergeCell ref="R3611:S3611"/>
    <mergeCell ref="R3613:S3613"/>
    <mergeCell ref="R3614:S3614"/>
    <mergeCell ref="R3615:S3615"/>
    <mergeCell ref="R3616:S3616"/>
    <mergeCell ref="R3617:S3617"/>
    <mergeCell ref="R3645:S3645"/>
    <mergeCell ref="R3646:S3646"/>
    <mergeCell ref="R3647:S3647"/>
    <mergeCell ref="R3649:S3649"/>
    <mergeCell ref="R3650:S3650"/>
    <mergeCell ref="N3651:O3651"/>
    <mergeCell ref="R3651:S3651"/>
    <mergeCell ref="R3639:S3639"/>
    <mergeCell ref="R3640:S3640"/>
    <mergeCell ref="R3641:S3641"/>
    <mergeCell ref="R3642:S3642"/>
    <mergeCell ref="R3643:S3643"/>
    <mergeCell ref="R3644:S3644"/>
    <mergeCell ref="D3631:I3631"/>
    <mergeCell ref="D3632:I3632"/>
    <mergeCell ref="D3633:I3633"/>
    <mergeCell ref="R3635:S3635"/>
    <mergeCell ref="R3637:S3637"/>
    <mergeCell ref="R3638:S3638"/>
    <mergeCell ref="R3666:S3666"/>
    <mergeCell ref="R3667:S3667"/>
    <mergeCell ref="R3668:S3668"/>
    <mergeCell ref="R3669:S3669"/>
    <mergeCell ref="R3670:S3670"/>
    <mergeCell ref="R3671:S3671"/>
    <mergeCell ref="R3659:S3659"/>
    <mergeCell ref="R3661:S3661"/>
    <mergeCell ref="R3662:S3662"/>
    <mergeCell ref="R3663:S3663"/>
    <mergeCell ref="R3664:S3664"/>
    <mergeCell ref="R3665:S3665"/>
    <mergeCell ref="D3653:I3653"/>
    <mergeCell ref="D3654:I3654"/>
    <mergeCell ref="R3654:S3654"/>
    <mergeCell ref="D3655:I3655"/>
    <mergeCell ref="D3656:I3656"/>
    <mergeCell ref="D3657:I3657"/>
    <mergeCell ref="R3687:S3687"/>
    <mergeCell ref="R3688:S3688"/>
    <mergeCell ref="R3689:S3689"/>
    <mergeCell ref="R3690:S3690"/>
    <mergeCell ref="R3691:S3691"/>
    <mergeCell ref="R3692:S3692"/>
    <mergeCell ref="D3679:I3679"/>
    <mergeCell ref="D3680:I3680"/>
    <mergeCell ref="D3681:I3681"/>
    <mergeCell ref="R3683:S3683"/>
    <mergeCell ref="R3685:S3685"/>
    <mergeCell ref="R3686:S3686"/>
    <mergeCell ref="R3673:S3673"/>
    <mergeCell ref="R3674:S3674"/>
    <mergeCell ref="N3675:O3675"/>
    <mergeCell ref="R3675:S3675"/>
    <mergeCell ref="D3677:I3677"/>
    <mergeCell ref="D3678:I3678"/>
    <mergeCell ref="R3678:S3678"/>
    <mergeCell ref="R3707:S3707"/>
    <mergeCell ref="R3709:S3709"/>
    <mergeCell ref="R3710:S3710"/>
    <mergeCell ref="R3711:S3711"/>
    <mergeCell ref="R3712:S3712"/>
    <mergeCell ref="R3713:S3713"/>
    <mergeCell ref="D3701:I3701"/>
    <mergeCell ref="D3702:I3702"/>
    <mergeCell ref="R3702:S3702"/>
    <mergeCell ref="D3703:I3703"/>
    <mergeCell ref="D3704:I3704"/>
    <mergeCell ref="D3705:I3705"/>
    <mergeCell ref="R3693:S3693"/>
    <mergeCell ref="R3694:S3694"/>
    <mergeCell ref="R3695:S3695"/>
    <mergeCell ref="R3697:S3697"/>
    <mergeCell ref="R3698:S3698"/>
    <mergeCell ref="N3699:O3699"/>
    <mergeCell ref="R3699:S3699"/>
    <mergeCell ref="D3727:I3727"/>
    <mergeCell ref="D3728:I3728"/>
    <mergeCell ref="D3729:I3729"/>
    <mergeCell ref="R3731:S3731"/>
    <mergeCell ref="R3733:S3733"/>
    <mergeCell ref="R3734:S3734"/>
    <mergeCell ref="R3721:S3721"/>
    <mergeCell ref="R3722:S3722"/>
    <mergeCell ref="N3723:O3723"/>
    <mergeCell ref="R3723:S3723"/>
    <mergeCell ref="D3725:I3725"/>
    <mergeCell ref="D3726:I3726"/>
    <mergeCell ref="R3726:S3726"/>
    <mergeCell ref="R3714:S3714"/>
    <mergeCell ref="R3715:S3715"/>
    <mergeCell ref="R3716:S3716"/>
    <mergeCell ref="R3717:S3717"/>
    <mergeCell ref="R3718:S3718"/>
    <mergeCell ref="R3719:S3719"/>
    <mergeCell ref="D3749:I3749"/>
    <mergeCell ref="D3750:I3750"/>
    <mergeCell ref="R3750:S3750"/>
    <mergeCell ref="D3751:I3751"/>
    <mergeCell ref="D3752:I3752"/>
    <mergeCell ref="D3753:I3753"/>
    <mergeCell ref="R3741:S3741"/>
    <mergeCell ref="R3742:S3742"/>
    <mergeCell ref="R3743:S3743"/>
    <mergeCell ref="R3745:S3745"/>
    <mergeCell ref="R3746:S3746"/>
    <mergeCell ref="N3747:O3747"/>
    <mergeCell ref="R3747:S3747"/>
    <mergeCell ref="R3735:S3735"/>
    <mergeCell ref="R3736:S3736"/>
    <mergeCell ref="R3737:S3737"/>
    <mergeCell ref="R3738:S3738"/>
    <mergeCell ref="R3739:S3739"/>
    <mergeCell ref="R3740:S3740"/>
    <mergeCell ref="R3769:S3769"/>
    <mergeCell ref="R3770:S3770"/>
    <mergeCell ref="N3771:O3771"/>
    <mergeCell ref="R3771:S3771"/>
    <mergeCell ref="D3773:I3773"/>
    <mergeCell ref="D3774:I3774"/>
    <mergeCell ref="R3774:S3774"/>
    <mergeCell ref="R3762:S3762"/>
    <mergeCell ref="R3763:S3763"/>
    <mergeCell ref="R3764:S3764"/>
    <mergeCell ref="R3765:S3765"/>
    <mergeCell ref="R3766:S3766"/>
    <mergeCell ref="R3767:S3767"/>
    <mergeCell ref="R3755:S3755"/>
    <mergeCell ref="R3757:S3757"/>
    <mergeCell ref="R3758:S3758"/>
    <mergeCell ref="R3759:S3759"/>
    <mergeCell ref="R3760:S3760"/>
    <mergeCell ref="R3761:S3761"/>
    <mergeCell ref="R3789:S3789"/>
    <mergeCell ref="R3790:S3790"/>
    <mergeCell ref="R3791:S3791"/>
    <mergeCell ref="R3793:S3793"/>
    <mergeCell ref="R3794:S3794"/>
    <mergeCell ref="N3795:O3795"/>
    <mergeCell ref="R3795:S3795"/>
    <mergeCell ref="R3783:S3783"/>
    <mergeCell ref="R3784:S3784"/>
    <mergeCell ref="R3785:S3785"/>
    <mergeCell ref="R3786:S3786"/>
    <mergeCell ref="R3787:S3787"/>
    <mergeCell ref="R3788:S3788"/>
    <mergeCell ref="D3775:I3775"/>
    <mergeCell ref="D3776:I3776"/>
    <mergeCell ref="D3777:I3777"/>
    <mergeCell ref="R3779:S3779"/>
    <mergeCell ref="R3781:S3781"/>
    <mergeCell ref="R3782:S3782"/>
    <mergeCell ref="R3810:S3810"/>
    <mergeCell ref="R3811:S3811"/>
    <mergeCell ref="R3812:S3812"/>
    <mergeCell ref="R3813:S3813"/>
    <mergeCell ref="R3814:S3814"/>
    <mergeCell ref="R3815:S3815"/>
    <mergeCell ref="R3803:S3803"/>
    <mergeCell ref="R3805:S3805"/>
    <mergeCell ref="R3806:S3806"/>
    <mergeCell ref="R3807:S3807"/>
    <mergeCell ref="R3808:S3808"/>
    <mergeCell ref="R3809:S3809"/>
    <mergeCell ref="D3797:I3797"/>
    <mergeCell ref="D3798:I3798"/>
    <mergeCell ref="R3798:S3798"/>
    <mergeCell ref="D3799:I3799"/>
    <mergeCell ref="D3800:I3800"/>
    <mergeCell ref="D3801:I3801"/>
    <mergeCell ref="R3831:S3831"/>
    <mergeCell ref="R3832:S3832"/>
    <mergeCell ref="R3833:S3833"/>
    <mergeCell ref="R3834:S3834"/>
    <mergeCell ref="R3835:S3835"/>
    <mergeCell ref="R3836:S3836"/>
    <mergeCell ref="D3823:I3823"/>
    <mergeCell ref="D3824:I3824"/>
    <mergeCell ref="D3825:I3825"/>
    <mergeCell ref="R3827:S3827"/>
    <mergeCell ref="R3829:S3829"/>
    <mergeCell ref="R3830:S3830"/>
    <mergeCell ref="R3817:S3817"/>
    <mergeCell ref="R3818:S3818"/>
    <mergeCell ref="N3819:O3819"/>
    <mergeCell ref="R3819:S3819"/>
    <mergeCell ref="D3821:I3821"/>
    <mergeCell ref="D3822:I3822"/>
    <mergeCell ref="R3822:S3822"/>
    <mergeCell ref="R3851:S3851"/>
    <mergeCell ref="R3853:S3853"/>
    <mergeCell ref="R3854:S3854"/>
    <mergeCell ref="R3855:S3855"/>
    <mergeCell ref="R3856:S3856"/>
    <mergeCell ref="R3857:S3857"/>
    <mergeCell ref="D3845:I3845"/>
    <mergeCell ref="D3846:I3846"/>
    <mergeCell ref="R3846:S3846"/>
    <mergeCell ref="D3847:I3847"/>
    <mergeCell ref="D3848:I3848"/>
    <mergeCell ref="D3849:I3849"/>
    <mergeCell ref="R3837:S3837"/>
    <mergeCell ref="R3838:S3838"/>
    <mergeCell ref="R3839:S3839"/>
    <mergeCell ref="R3841:S3841"/>
    <mergeCell ref="R3842:S3842"/>
    <mergeCell ref="N3843:O3843"/>
    <mergeCell ref="R3843:S3843"/>
    <mergeCell ref="D3871:I3871"/>
    <mergeCell ref="D3872:I3872"/>
    <mergeCell ref="D3873:I3873"/>
    <mergeCell ref="R3875:S3875"/>
    <mergeCell ref="R3877:S3877"/>
    <mergeCell ref="R3878:S3878"/>
    <mergeCell ref="R3865:S3865"/>
    <mergeCell ref="R3866:S3866"/>
    <mergeCell ref="N3867:O3867"/>
    <mergeCell ref="R3867:S3867"/>
    <mergeCell ref="D3869:I3869"/>
    <mergeCell ref="D3870:I3870"/>
    <mergeCell ref="R3870:S3870"/>
    <mergeCell ref="R3858:S3858"/>
    <mergeCell ref="R3859:S3859"/>
    <mergeCell ref="R3860:S3860"/>
    <mergeCell ref="R3861:S3861"/>
    <mergeCell ref="R3862:S3862"/>
    <mergeCell ref="R3863:S3863"/>
    <mergeCell ref="D3893:I3893"/>
    <mergeCell ref="D3894:I3894"/>
    <mergeCell ref="R3894:S3894"/>
    <mergeCell ref="D3895:I3895"/>
    <mergeCell ref="D3896:I3896"/>
    <mergeCell ref="D3897:I3897"/>
    <mergeCell ref="R3885:S3885"/>
    <mergeCell ref="R3886:S3886"/>
    <mergeCell ref="R3887:S3887"/>
    <mergeCell ref="R3889:S3889"/>
    <mergeCell ref="R3890:S3890"/>
    <mergeCell ref="N3891:O3891"/>
    <mergeCell ref="R3891:S3891"/>
    <mergeCell ref="R3879:S3879"/>
    <mergeCell ref="R3880:S3880"/>
    <mergeCell ref="R3881:S3881"/>
    <mergeCell ref="R3882:S3882"/>
    <mergeCell ref="R3883:S3883"/>
    <mergeCell ref="R3884:S3884"/>
    <mergeCell ref="R3913:S3913"/>
    <mergeCell ref="R3914:S3914"/>
    <mergeCell ref="N3915:O3915"/>
    <mergeCell ref="R3915:S3915"/>
    <mergeCell ref="D3917:I3917"/>
    <mergeCell ref="D3918:I3918"/>
    <mergeCell ref="R3918:S3918"/>
    <mergeCell ref="R3906:S3906"/>
    <mergeCell ref="R3907:S3907"/>
    <mergeCell ref="R3908:S3908"/>
    <mergeCell ref="R3909:S3909"/>
    <mergeCell ref="R3910:S3910"/>
    <mergeCell ref="R3911:S3911"/>
    <mergeCell ref="R3899:S3899"/>
    <mergeCell ref="R3901:S3901"/>
    <mergeCell ref="R3902:S3902"/>
    <mergeCell ref="R3903:S3903"/>
    <mergeCell ref="R3904:S3904"/>
    <mergeCell ref="R3905:S3905"/>
    <mergeCell ref="R3933:S3933"/>
    <mergeCell ref="R3934:S3934"/>
    <mergeCell ref="R3935:S3935"/>
    <mergeCell ref="R3937:S3937"/>
    <mergeCell ref="R3938:S3938"/>
    <mergeCell ref="N3939:O3939"/>
    <mergeCell ref="R3939:S3939"/>
    <mergeCell ref="R3927:S3927"/>
    <mergeCell ref="R3928:S3928"/>
    <mergeCell ref="R3929:S3929"/>
    <mergeCell ref="R3930:S3930"/>
    <mergeCell ref="R3931:S3931"/>
    <mergeCell ref="R3932:S3932"/>
    <mergeCell ref="D3919:I3919"/>
    <mergeCell ref="D3920:I3920"/>
    <mergeCell ref="D3921:I3921"/>
    <mergeCell ref="R3923:S3923"/>
    <mergeCell ref="R3925:S3925"/>
    <mergeCell ref="R3926:S3926"/>
    <mergeCell ref="R3954:S3954"/>
    <mergeCell ref="R3955:S3955"/>
    <mergeCell ref="R3956:S3956"/>
    <mergeCell ref="R3957:S3957"/>
    <mergeCell ref="R3958:S3958"/>
    <mergeCell ref="R3959:S3959"/>
    <mergeCell ref="R3947:S3947"/>
    <mergeCell ref="R3949:S3949"/>
    <mergeCell ref="R3950:S3950"/>
    <mergeCell ref="R3951:S3951"/>
    <mergeCell ref="R3952:S3952"/>
    <mergeCell ref="R3953:S3953"/>
    <mergeCell ref="D3941:I3941"/>
    <mergeCell ref="D3942:I3942"/>
    <mergeCell ref="R3942:S3942"/>
    <mergeCell ref="D3943:I3943"/>
    <mergeCell ref="D3944:I3944"/>
    <mergeCell ref="D3945:I3945"/>
    <mergeCell ref="R3975:S3975"/>
    <mergeCell ref="R3976:S3976"/>
    <mergeCell ref="R3977:S3977"/>
    <mergeCell ref="R3978:S3978"/>
    <mergeCell ref="R3979:S3979"/>
    <mergeCell ref="R3980:S3980"/>
    <mergeCell ref="D3967:I3967"/>
    <mergeCell ref="D3968:I3968"/>
    <mergeCell ref="D3969:I3969"/>
    <mergeCell ref="R3971:S3971"/>
    <mergeCell ref="R3973:S3973"/>
    <mergeCell ref="R3974:S3974"/>
    <mergeCell ref="R3961:S3961"/>
    <mergeCell ref="R3962:S3962"/>
    <mergeCell ref="N3963:O3963"/>
    <mergeCell ref="R3963:S3963"/>
    <mergeCell ref="D3965:I3965"/>
    <mergeCell ref="D3966:I3966"/>
    <mergeCell ref="R3966:S3966"/>
    <mergeCell ref="R3995:S3995"/>
    <mergeCell ref="R3997:S3997"/>
    <mergeCell ref="R3998:S3998"/>
    <mergeCell ref="R3999:S3999"/>
    <mergeCell ref="R4000:S4000"/>
    <mergeCell ref="R4001:S4001"/>
    <mergeCell ref="D3989:I3989"/>
    <mergeCell ref="D3990:I3990"/>
    <mergeCell ref="R3990:S3990"/>
    <mergeCell ref="D3991:I3991"/>
    <mergeCell ref="D3992:I3992"/>
    <mergeCell ref="D3993:I3993"/>
    <mergeCell ref="R3981:S3981"/>
    <mergeCell ref="R3982:S3982"/>
    <mergeCell ref="R3983:S3983"/>
    <mergeCell ref="R3985:S3985"/>
    <mergeCell ref="R3986:S3986"/>
    <mergeCell ref="N3987:O3987"/>
    <mergeCell ref="R3987:S3987"/>
    <mergeCell ref="D4015:I4015"/>
    <mergeCell ref="D4016:I4016"/>
    <mergeCell ref="D4017:I4017"/>
    <mergeCell ref="R4019:S4019"/>
    <mergeCell ref="R4021:S4021"/>
    <mergeCell ref="R4022:S4022"/>
    <mergeCell ref="R4009:S4009"/>
    <mergeCell ref="R4010:S4010"/>
    <mergeCell ref="N4011:O4011"/>
    <mergeCell ref="R4011:S4011"/>
    <mergeCell ref="D4013:I4013"/>
    <mergeCell ref="D4014:I4014"/>
    <mergeCell ref="R4014:S4014"/>
    <mergeCell ref="R4002:S4002"/>
    <mergeCell ref="R4003:S4003"/>
    <mergeCell ref="R4004:S4004"/>
    <mergeCell ref="R4005:S4005"/>
    <mergeCell ref="R4006:S4006"/>
    <mergeCell ref="R4007:S4007"/>
    <mergeCell ref="D4037:I4037"/>
    <mergeCell ref="D4038:I4038"/>
    <mergeCell ref="R4038:S4038"/>
    <mergeCell ref="D4039:I4039"/>
    <mergeCell ref="D4040:I4040"/>
    <mergeCell ref="D4041:I4041"/>
    <mergeCell ref="R4029:S4029"/>
    <mergeCell ref="R4030:S4030"/>
    <mergeCell ref="R4031:S4031"/>
    <mergeCell ref="R4033:S4033"/>
    <mergeCell ref="R4034:S4034"/>
    <mergeCell ref="N4035:O4035"/>
    <mergeCell ref="R4035:S4035"/>
    <mergeCell ref="R4023:S4023"/>
    <mergeCell ref="R4024:S4024"/>
    <mergeCell ref="R4025:S4025"/>
    <mergeCell ref="R4026:S4026"/>
    <mergeCell ref="R4027:S4027"/>
    <mergeCell ref="R4028:S4028"/>
    <mergeCell ref="R4057:S4057"/>
    <mergeCell ref="R4058:S4058"/>
    <mergeCell ref="N4059:O4059"/>
    <mergeCell ref="R4059:S4059"/>
    <mergeCell ref="D4061:I4061"/>
    <mergeCell ref="D4062:I4062"/>
    <mergeCell ref="R4062:S4062"/>
    <mergeCell ref="R4050:S4050"/>
    <mergeCell ref="R4051:S4051"/>
    <mergeCell ref="R4052:S4052"/>
    <mergeCell ref="R4053:S4053"/>
    <mergeCell ref="R4054:S4054"/>
    <mergeCell ref="R4055:S4055"/>
    <mergeCell ref="R4043:S4043"/>
    <mergeCell ref="R4045:S4045"/>
    <mergeCell ref="R4046:S4046"/>
    <mergeCell ref="R4047:S4047"/>
    <mergeCell ref="R4048:S4048"/>
    <mergeCell ref="R4049:S4049"/>
    <mergeCell ref="R4077:S4077"/>
    <mergeCell ref="R4078:S4078"/>
    <mergeCell ref="R4079:S4079"/>
    <mergeCell ref="R4081:S4081"/>
    <mergeCell ref="R4082:S4082"/>
    <mergeCell ref="N4083:O4083"/>
    <mergeCell ref="R4083:S4083"/>
    <mergeCell ref="R4071:S4071"/>
    <mergeCell ref="R4072:S4072"/>
    <mergeCell ref="R4073:S4073"/>
    <mergeCell ref="R4074:S4074"/>
    <mergeCell ref="R4075:S4075"/>
    <mergeCell ref="R4076:S4076"/>
    <mergeCell ref="D4063:I4063"/>
    <mergeCell ref="D4064:I4064"/>
    <mergeCell ref="D4065:I4065"/>
    <mergeCell ref="R4067:S4067"/>
    <mergeCell ref="R4069:S4069"/>
    <mergeCell ref="R4070:S4070"/>
    <mergeCell ref="R4098:S4098"/>
    <mergeCell ref="R4099:S4099"/>
    <mergeCell ref="R4100:S4100"/>
    <mergeCell ref="R4101:S4101"/>
    <mergeCell ref="R4102:S4102"/>
    <mergeCell ref="R4103:S4103"/>
    <mergeCell ref="R4091:S4091"/>
    <mergeCell ref="R4093:S4093"/>
    <mergeCell ref="R4094:S4094"/>
    <mergeCell ref="R4095:S4095"/>
    <mergeCell ref="R4096:S4096"/>
    <mergeCell ref="R4097:S4097"/>
    <mergeCell ref="D4085:I4085"/>
    <mergeCell ref="D4086:I4086"/>
    <mergeCell ref="R4086:S4086"/>
    <mergeCell ref="D4087:I4087"/>
    <mergeCell ref="D4088:I4088"/>
    <mergeCell ref="D4089:I4089"/>
    <mergeCell ref="R4119:S4119"/>
    <mergeCell ref="R4120:S4120"/>
    <mergeCell ref="R4121:S4121"/>
    <mergeCell ref="R4122:S4122"/>
    <mergeCell ref="R4123:S4123"/>
    <mergeCell ref="R4124:S4124"/>
    <mergeCell ref="D4111:I4111"/>
    <mergeCell ref="D4112:I4112"/>
    <mergeCell ref="D4113:I4113"/>
    <mergeCell ref="R4115:S4115"/>
    <mergeCell ref="R4117:S4117"/>
    <mergeCell ref="R4118:S4118"/>
    <mergeCell ref="R4105:S4105"/>
    <mergeCell ref="R4106:S4106"/>
    <mergeCell ref="N4107:O4107"/>
    <mergeCell ref="R4107:S4107"/>
    <mergeCell ref="D4109:I4109"/>
    <mergeCell ref="D4110:I4110"/>
    <mergeCell ref="R4110:S4110"/>
    <mergeCell ref="R4139:S4139"/>
    <mergeCell ref="R4141:S4141"/>
    <mergeCell ref="R4142:S4142"/>
    <mergeCell ref="R4143:S4143"/>
    <mergeCell ref="R4144:S4144"/>
    <mergeCell ref="R4145:S4145"/>
    <mergeCell ref="D4133:I4133"/>
    <mergeCell ref="D4134:I4134"/>
    <mergeCell ref="R4134:S4134"/>
    <mergeCell ref="D4135:I4135"/>
    <mergeCell ref="D4136:I4136"/>
    <mergeCell ref="D4137:I4137"/>
    <mergeCell ref="R4125:S4125"/>
    <mergeCell ref="R4126:S4126"/>
    <mergeCell ref="R4127:S4127"/>
    <mergeCell ref="R4129:S4129"/>
    <mergeCell ref="R4130:S4130"/>
    <mergeCell ref="N4131:O4131"/>
    <mergeCell ref="R4131:S4131"/>
    <mergeCell ref="D4159:I4159"/>
    <mergeCell ref="D4160:I4160"/>
    <mergeCell ref="D4161:I4161"/>
    <mergeCell ref="R4163:S4163"/>
    <mergeCell ref="R4165:S4165"/>
    <mergeCell ref="R4166:S4166"/>
    <mergeCell ref="R4153:S4153"/>
    <mergeCell ref="R4154:S4154"/>
    <mergeCell ref="N4155:O4155"/>
    <mergeCell ref="R4155:S4155"/>
    <mergeCell ref="D4157:I4157"/>
    <mergeCell ref="D4158:I4158"/>
    <mergeCell ref="R4158:S4158"/>
    <mergeCell ref="R4146:S4146"/>
    <mergeCell ref="R4147:S4147"/>
    <mergeCell ref="R4148:S4148"/>
    <mergeCell ref="R4149:S4149"/>
    <mergeCell ref="R4150:S4150"/>
    <mergeCell ref="R4151:S4151"/>
    <mergeCell ref="D4181:I4181"/>
    <mergeCell ref="D4182:I4182"/>
    <mergeCell ref="R4182:S4182"/>
    <mergeCell ref="D4183:I4183"/>
    <mergeCell ref="D4184:I4184"/>
    <mergeCell ref="D4185:I4185"/>
    <mergeCell ref="R4173:S4173"/>
    <mergeCell ref="R4174:S4174"/>
    <mergeCell ref="R4175:S4175"/>
    <mergeCell ref="R4177:S4177"/>
    <mergeCell ref="R4178:S4178"/>
    <mergeCell ref="N4179:O4179"/>
    <mergeCell ref="R4179:S4179"/>
    <mergeCell ref="R4167:S4167"/>
    <mergeCell ref="R4168:S4168"/>
    <mergeCell ref="R4169:S4169"/>
    <mergeCell ref="R4170:S4170"/>
    <mergeCell ref="R4171:S4171"/>
    <mergeCell ref="R4172:S4172"/>
    <mergeCell ref="R4201:S4201"/>
    <mergeCell ref="R4202:S4202"/>
    <mergeCell ref="N4203:O4203"/>
    <mergeCell ref="R4203:S4203"/>
    <mergeCell ref="D4205:I4205"/>
    <mergeCell ref="D4206:I4206"/>
    <mergeCell ref="R4206:S4206"/>
    <mergeCell ref="R4194:S4194"/>
    <mergeCell ref="R4195:S4195"/>
    <mergeCell ref="R4196:S4196"/>
    <mergeCell ref="R4197:S4197"/>
    <mergeCell ref="R4198:S4198"/>
    <mergeCell ref="R4199:S4199"/>
    <mergeCell ref="R4187:S4187"/>
    <mergeCell ref="R4189:S4189"/>
    <mergeCell ref="R4190:S4190"/>
    <mergeCell ref="R4191:S4191"/>
    <mergeCell ref="R4192:S4192"/>
    <mergeCell ref="R4193:S4193"/>
    <mergeCell ref="R4221:S4221"/>
    <mergeCell ref="R4222:S4222"/>
    <mergeCell ref="R4223:S4223"/>
    <mergeCell ref="R4225:S4225"/>
    <mergeCell ref="R4226:S4226"/>
    <mergeCell ref="N4227:O4227"/>
    <mergeCell ref="R4227:S4227"/>
    <mergeCell ref="R4215:S4215"/>
    <mergeCell ref="R4216:S4216"/>
    <mergeCell ref="R4217:S4217"/>
    <mergeCell ref="R4218:S4218"/>
    <mergeCell ref="R4219:S4219"/>
    <mergeCell ref="R4220:S4220"/>
    <mergeCell ref="D4207:I4207"/>
    <mergeCell ref="D4208:I4208"/>
    <mergeCell ref="D4209:I4209"/>
    <mergeCell ref="R4211:S4211"/>
    <mergeCell ref="R4213:S4213"/>
    <mergeCell ref="R4214:S4214"/>
    <mergeCell ref="R4242:S4242"/>
    <mergeCell ref="R4243:S4243"/>
    <mergeCell ref="R4244:S4244"/>
    <mergeCell ref="R4245:S4245"/>
    <mergeCell ref="R4246:S4246"/>
    <mergeCell ref="R4247:S4247"/>
    <mergeCell ref="R4235:S4235"/>
    <mergeCell ref="R4237:S4237"/>
    <mergeCell ref="R4238:S4238"/>
    <mergeCell ref="R4239:S4239"/>
    <mergeCell ref="R4240:S4240"/>
    <mergeCell ref="R4241:S4241"/>
    <mergeCell ref="D4229:I4229"/>
    <mergeCell ref="D4230:I4230"/>
    <mergeCell ref="R4230:S4230"/>
    <mergeCell ref="D4231:I4231"/>
    <mergeCell ref="D4232:I4232"/>
    <mergeCell ref="D4233:I4233"/>
    <mergeCell ref="R4263:S4263"/>
    <mergeCell ref="R4264:S4264"/>
    <mergeCell ref="R4265:S4265"/>
    <mergeCell ref="R4266:S4266"/>
    <mergeCell ref="R4267:S4267"/>
    <mergeCell ref="R4268:S4268"/>
    <mergeCell ref="D4255:I4255"/>
    <mergeCell ref="D4256:I4256"/>
    <mergeCell ref="D4257:I4257"/>
    <mergeCell ref="R4259:S4259"/>
    <mergeCell ref="R4261:S4261"/>
    <mergeCell ref="R4262:S4262"/>
    <mergeCell ref="R4249:S4249"/>
    <mergeCell ref="R4250:S4250"/>
    <mergeCell ref="N4251:O4251"/>
    <mergeCell ref="R4251:S4251"/>
    <mergeCell ref="D4253:I4253"/>
    <mergeCell ref="D4254:I4254"/>
    <mergeCell ref="R4254:S4254"/>
    <mergeCell ref="R4283:S4283"/>
    <mergeCell ref="R4285:S4285"/>
    <mergeCell ref="R4286:S4286"/>
    <mergeCell ref="R4287:S4287"/>
    <mergeCell ref="R4288:S4288"/>
    <mergeCell ref="R4289:S4289"/>
    <mergeCell ref="D4277:I4277"/>
    <mergeCell ref="D4278:I4278"/>
    <mergeCell ref="R4278:S4278"/>
    <mergeCell ref="D4279:I4279"/>
    <mergeCell ref="D4280:I4280"/>
    <mergeCell ref="D4281:I4281"/>
    <mergeCell ref="R4269:S4269"/>
    <mergeCell ref="R4270:S4270"/>
    <mergeCell ref="R4271:S4271"/>
    <mergeCell ref="R4273:S4273"/>
    <mergeCell ref="R4274:S4274"/>
    <mergeCell ref="N4275:O4275"/>
    <mergeCell ref="R4275:S4275"/>
    <mergeCell ref="D4303:I4303"/>
    <mergeCell ref="D4304:I4304"/>
    <mergeCell ref="D4305:I4305"/>
    <mergeCell ref="R4307:S4307"/>
    <mergeCell ref="R4309:S4309"/>
    <mergeCell ref="R4310:S4310"/>
    <mergeCell ref="R4297:S4297"/>
    <mergeCell ref="R4298:S4298"/>
    <mergeCell ref="N4299:O4299"/>
    <mergeCell ref="R4299:S4299"/>
    <mergeCell ref="D4301:I4301"/>
    <mergeCell ref="D4302:I4302"/>
    <mergeCell ref="R4302:S4302"/>
    <mergeCell ref="R4290:S4290"/>
    <mergeCell ref="R4291:S4291"/>
    <mergeCell ref="R4292:S4292"/>
    <mergeCell ref="R4293:S4293"/>
    <mergeCell ref="R4294:S4294"/>
    <mergeCell ref="R4295:S4295"/>
    <mergeCell ref="D4325:I4325"/>
    <mergeCell ref="D4326:I4326"/>
    <mergeCell ref="R4326:S4326"/>
    <mergeCell ref="D4327:I4327"/>
    <mergeCell ref="D4328:I4328"/>
    <mergeCell ref="D4329:I4329"/>
    <mergeCell ref="R4317:S4317"/>
    <mergeCell ref="R4318:S4318"/>
    <mergeCell ref="R4319:S4319"/>
    <mergeCell ref="R4321:S4321"/>
    <mergeCell ref="R4322:S4322"/>
    <mergeCell ref="N4323:O4323"/>
    <mergeCell ref="R4323:S4323"/>
    <mergeCell ref="R4311:S4311"/>
    <mergeCell ref="R4312:S4312"/>
    <mergeCell ref="R4313:S4313"/>
    <mergeCell ref="R4314:S4314"/>
    <mergeCell ref="R4315:S4315"/>
    <mergeCell ref="R4316:S4316"/>
    <mergeCell ref="R4345:S4345"/>
    <mergeCell ref="R4346:S4346"/>
    <mergeCell ref="N4347:O4347"/>
    <mergeCell ref="R4347:S4347"/>
    <mergeCell ref="D4349:I4349"/>
    <mergeCell ref="D4350:I4350"/>
    <mergeCell ref="R4350:S4350"/>
    <mergeCell ref="R4338:S4338"/>
    <mergeCell ref="R4339:S4339"/>
    <mergeCell ref="R4340:S4340"/>
    <mergeCell ref="R4341:S4341"/>
    <mergeCell ref="R4342:S4342"/>
    <mergeCell ref="R4343:S4343"/>
    <mergeCell ref="R4331:S4331"/>
    <mergeCell ref="R4333:S4333"/>
    <mergeCell ref="R4334:S4334"/>
    <mergeCell ref="R4335:S4335"/>
    <mergeCell ref="R4336:S4336"/>
    <mergeCell ref="R4337:S4337"/>
    <mergeCell ref="R4365:S4365"/>
    <mergeCell ref="R4366:S4366"/>
    <mergeCell ref="R4367:S4367"/>
    <mergeCell ref="R4369:S4369"/>
    <mergeCell ref="R4370:S4370"/>
    <mergeCell ref="N4371:O4371"/>
    <mergeCell ref="R4371:S4371"/>
    <mergeCell ref="R4359:S4359"/>
    <mergeCell ref="R4360:S4360"/>
    <mergeCell ref="R4361:S4361"/>
    <mergeCell ref="R4362:S4362"/>
    <mergeCell ref="R4363:S4363"/>
    <mergeCell ref="R4364:S4364"/>
    <mergeCell ref="D4351:I4351"/>
    <mergeCell ref="D4352:I4352"/>
    <mergeCell ref="D4353:I4353"/>
    <mergeCell ref="R4355:S4355"/>
    <mergeCell ref="R4357:S4357"/>
    <mergeCell ref="R4358:S4358"/>
    <mergeCell ref="R4386:S4386"/>
    <mergeCell ref="R4387:S4387"/>
    <mergeCell ref="R4388:S4388"/>
    <mergeCell ref="R4389:S4389"/>
    <mergeCell ref="R4390:S4390"/>
    <mergeCell ref="R4391:S4391"/>
    <mergeCell ref="R4379:S4379"/>
    <mergeCell ref="R4381:S4381"/>
    <mergeCell ref="R4382:S4382"/>
    <mergeCell ref="R4383:S4383"/>
    <mergeCell ref="R4384:S4384"/>
    <mergeCell ref="R4385:S4385"/>
    <mergeCell ref="D4373:I4373"/>
    <mergeCell ref="D4374:I4374"/>
    <mergeCell ref="R4374:S4374"/>
    <mergeCell ref="D4375:I4375"/>
    <mergeCell ref="D4376:I4376"/>
    <mergeCell ref="D4377:I4377"/>
    <mergeCell ref="R4407:S4407"/>
    <mergeCell ref="R4408:S4408"/>
    <mergeCell ref="R4409:S4409"/>
    <mergeCell ref="R4410:S4410"/>
    <mergeCell ref="R4411:S4411"/>
    <mergeCell ref="R4412:S4412"/>
    <mergeCell ref="D4399:I4399"/>
    <mergeCell ref="D4400:I4400"/>
    <mergeCell ref="D4401:I4401"/>
    <mergeCell ref="R4403:S4403"/>
    <mergeCell ref="R4405:S4405"/>
    <mergeCell ref="R4406:S4406"/>
    <mergeCell ref="R4393:S4393"/>
    <mergeCell ref="R4394:S4394"/>
    <mergeCell ref="N4395:O4395"/>
    <mergeCell ref="R4395:S4395"/>
    <mergeCell ref="D4397:I4397"/>
    <mergeCell ref="D4398:I4398"/>
    <mergeCell ref="R4398:S4398"/>
    <mergeCell ref="R4427:S4427"/>
    <mergeCell ref="R4429:S4429"/>
    <mergeCell ref="R4430:S4430"/>
    <mergeCell ref="R4431:S4431"/>
    <mergeCell ref="R4432:S4432"/>
    <mergeCell ref="R4433:S4433"/>
    <mergeCell ref="D4421:I4421"/>
    <mergeCell ref="D4422:I4422"/>
    <mergeCell ref="R4422:S4422"/>
    <mergeCell ref="D4423:I4423"/>
    <mergeCell ref="D4424:I4424"/>
    <mergeCell ref="D4425:I4425"/>
    <mergeCell ref="R4413:S4413"/>
    <mergeCell ref="R4414:S4414"/>
    <mergeCell ref="R4415:S4415"/>
    <mergeCell ref="R4417:S4417"/>
    <mergeCell ref="R4418:S4418"/>
    <mergeCell ref="N4419:O4419"/>
    <mergeCell ref="R4419:S4419"/>
    <mergeCell ref="D4447:I4447"/>
    <mergeCell ref="D4448:I4448"/>
    <mergeCell ref="D4449:I4449"/>
    <mergeCell ref="R4451:S4451"/>
    <mergeCell ref="R4453:S4453"/>
    <mergeCell ref="R4454:S4454"/>
    <mergeCell ref="R4441:S4441"/>
    <mergeCell ref="R4442:S4442"/>
    <mergeCell ref="N4443:O4443"/>
    <mergeCell ref="R4443:S4443"/>
    <mergeCell ref="D4445:I4445"/>
    <mergeCell ref="D4446:I4446"/>
    <mergeCell ref="R4446:S4446"/>
    <mergeCell ref="R4434:S4434"/>
    <mergeCell ref="R4435:S4435"/>
    <mergeCell ref="R4436:S4436"/>
    <mergeCell ref="R4437:S4437"/>
    <mergeCell ref="R4438:S4438"/>
    <mergeCell ref="R4439:S4439"/>
    <mergeCell ref="D4469:I4469"/>
    <mergeCell ref="D4470:I4470"/>
    <mergeCell ref="R4470:S4470"/>
    <mergeCell ref="D4471:I4471"/>
    <mergeCell ref="D4472:I4472"/>
    <mergeCell ref="D4473:I4473"/>
    <mergeCell ref="R4461:S4461"/>
    <mergeCell ref="R4462:S4462"/>
    <mergeCell ref="R4463:S4463"/>
    <mergeCell ref="R4465:S4465"/>
    <mergeCell ref="R4466:S4466"/>
    <mergeCell ref="N4467:O4467"/>
    <mergeCell ref="R4467:S4467"/>
    <mergeCell ref="R4455:S4455"/>
    <mergeCell ref="R4456:S4456"/>
    <mergeCell ref="R4457:S4457"/>
    <mergeCell ref="R4458:S4458"/>
    <mergeCell ref="R4459:S4459"/>
    <mergeCell ref="R4460:S4460"/>
    <mergeCell ref="R4489:S4489"/>
    <mergeCell ref="R4490:S4490"/>
    <mergeCell ref="N4491:O4491"/>
    <mergeCell ref="R4491:S4491"/>
    <mergeCell ref="D4493:I4493"/>
    <mergeCell ref="D4494:I4494"/>
    <mergeCell ref="R4494:S4494"/>
    <mergeCell ref="R4482:S4482"/>
    <mergeCell ref="R4483:S4483"/>
    <mergeCell ref="R4484:S4484"/>
    <mergeCell ref="R4485:S4485"/>
    <mergeCell ref="R4486:S4486"/>
    <mergeCell ref="R4487:S4487"/>
    <mergeCell ref="R4475:S4475"/>
    <mergeCell ref="R4477:S4477"/>
    <mergeCell ref="R4478:S4478"/>
    <mergeCell ref="R4479:S4479"/>
    <mergeCell ref="R4480:S4480"/>
    <mergeCell ref="R4481:S4481"/>
    <mergeCell ref="R4509:S4509"/>
    <mergeCell ref="R4510:S4510"/>
    <mergeCell ref="R4511:S4511"/>
    <mergeCell ref="R4513:S4513"/>
    <mergeCell ref="R4514:S4514"/>
    <mergeCell ref="N4515:O4515"/>
    <mergeCell ref="R4515:S4515"/>
    <mergeCell ref="R4503:S4503"/>
    <mergeCell ref="R4504:S4504"/>
    <mergeCell ref="R4505:S4505"/>
    <mergeCell ref="R4506:S4506"/>
    <mergeCell ref="R4507:S4507"/>
    <mergeCell ref="R4508:S4508"/>
    <mergeCell ref="D4495:I4495"/>
    <mergeCell ref="D4496:I4496"/>
    <mergeCell ref="D4497:I4497"/>
    <mergeCell ref="R4499:S4499"/>
    <mergeCell ref="R4501:S4501"/>
    <mergeCell ref="R4502:S4502"/>
    <mergeCell ref="R4530:S4530"/>
    <mergeCell ref="R4531:S4531"/>
    <mergeCell ref="R4532:S4532"/>
    <mergeCell ref="R4533:S4533"/>
    <mergeCell ref="R4534:S4534"/>
    <mergeCell ref="R4535:S4535"/>
    <mergeCell ref="R4523:S4523"/>
    <mergeCell ref="R4525:S4525"/>
    <mergeCell ref="R4526:S4526"/>
    <mergeCell ref="R4527:S4527"/>
    <mergeCell ref="R4528:S4528"/>
    <mergeCell ref="R4529:S4529"/>
    <mergeCell ref="D4517:I4517"/>
    <mergeCell ref="D4518:I4518"/>
    <mergeCell ref="R4518:S4518"/>
    <mergeCell ref="D4519:I4519"/>
    <mergeCell ref="D4520:I4520"/>
    <mergeCell ref="D4521:I4521"/>
    <mergeCell ref="R4551:S4551"/>
    <mergeCell ref="R4552:S4552"/>
    <mergeCell ref="R4553:S4553"/>
    <mergeCell ref="R4554:S4554"/>
    <mergeCell ref="R4555:S4555"/>
    <mergeCell ref="R4556:S4556"/>
    <mergeCell ref="D4543:I4543"/>
    <mergeCell ref="D4544:I4544"/>
    <mergeCell ref="D4545:I4545"/>
    <mergeCell ref="R4547:S4547"/>
    <mergeCell ref="R4549:S4549"/>
    <mergeCell ref="R4550:S4550"/>
    <mergeCell ref="R4537:S4537"/>
    <mergeCell ref="R4538:S4538"/>
    <mergeCell ref="N4539:O4539"/>
    <mergeCell ref="R4539:S4539"/>
    <mergeCell ref="D4541:I4541"/>
    <mergeCell ref="D4542:I4542"/>
    <mergeCell ref="R4542:S4542"/>
    <mergeCell ref="R4571:S4571"/>
    <mergeCell ref="R4573:S4573"/>
    <mergeCell ref="R4574:S4574"/>
    <mergeCell ref="R4575:S4575"/>
    <mergeCell ref="R4576:S4576"/>
    <mergeCell ref="R4577:S4577"/>
    <mergeCell ref="D4565:I4565"/>
    <mergeCell ref="D4566:I4566"/>
    <mergeCell ref="R4566:S4566"/>
    <mergeCell ref="D4567:I4567"/>
    <mergeCell ref="D4568:I4568"/>
    <mergeCell ref="D4569:I4569"/>
    <mergeCell ref="R4557:S4557"/>
    <mergeCell ref="R4558:S4558"/>
    <mergeCell ref="R4559:S4559"/>
    <mergeCell ref="R4561:S4561"/>
    <mergeCell ref="R4562:S4562"/>
    <mergeCell ref="N4563:O4563"/>
    <mergeCell ref="R4563:S4563"/>
    <mergeCell ref="D4591:I4591"/>
    <mergeCell ref="D4592:I4592"/>
    <mergeCell ref="D4593:I4593"/>
    <mergeCell ref="R4595:S4595"/>
    <mergeCell ref="R4597:S4597"/>
    <mergeCell ref="R4598:S4598"/>
    <mergeCell ref="R4585:S4585"/>
    <mergeCell ref="R4586:S4586"/>
    <mergeCell ref="N4587:O4587"/>
    <mergeCell ref="R4587:S4587"/>
    <mergeCell ref="D4589:I4589"/>
    <mergeCell ref="D4590:I4590"/>
    <mergeCell ref="R4590:S4590"/>
    <mergeCell ref="R4578:S4578"/>
    <mergeCell ref="R4579:S4579"/>
    <mergeCell ref="R4580:S4580"/>
    <mergeCell ref="R4581:S4581"/>
    <mergeCell ref="R4582:S4582"/>
    <mergeCell ref="R4583:S4583"/>
    <mergeCell ref="D4613:I4613"/>
    <mergeCell ref="D4614:I4614"/>
    <mergeCell ref="R4614:S4614"/>
    <mergeCell ref="D4615:I4615"/>
    <mergeCell ref="D4616:I4616"/>
    <mergeCell ref="D4617:I4617"/>
    <mergeCell ref="R4605:S4605"/>
    <mergeCell ref="R4606:S4606"/>
    <mergeCell ref="R4607:S4607"/>
    <mergeCell ref="R4609:S4609"/>
    <mergeCell ref="R4610:S4610"/>
    <mergeCell ref="N4611:O4611"/>
    <mergeCell ref="R4611:S4611"/>
    <mergeCell ref="R4599:S4599"/>
    <mergeCell ref="R4600:S4600"/>
    <mergeCell ref="R4601:S4601"/>
    <mergeCell ref="R4602:S4602"/>
    <mergeCell ref="R4603:S4603"/>
    <mergeCell ref="R4604:S4604"/>
    <mergeCell ref="R4633:S4633"/>
    <mergeCell ref="R4634:S4634"/>
    <mergeCell ref="N4635:O4635"/>
    <mergeCell ref="R4635:S4635"/>
    <mergeCell ref="D4637:I4637"/>
    <mergeCell ref="D4638:I4638"/>
    <mergeCell ref="R4638:S4638"/>
    <mergeCell ref="R4626:S4626"/>
    <mergeCell ref="R4627:S4627"/>
    <mergeCell ref="R4628:S4628"/>
    <mergeCell ref="R4629:S4629"/>
    <mergeCell ref="R4630:S4630"/>
    <mergeCell ref="R4631:S4631"/>
    <mergeCell ref="R4619:S4619"/>
    <mergeCell ref="R4621:S4621"/>
    <mergeCell ref="R4622:S4622"/>
    <mergeCell ref="R4623:S4623"/>
    <mergeCell ref="R4624:S4624"/>
    <mergeCell ref="R4625:S4625"/>
    <mergeCell ref="R4653:S4653"/>
    <mergeCell ref="R4654:S4654"/>
    <mergeCell ref="R4655:S4655"/>
    <mergeCell ref="R4657:S4657"/>
    <mergeCell ref="R4658:S4658"/>
    <mergeCell ref="N4659:O4659"/>
    <mergeCell ref="R4659:S4659"/>
    <mergeCell ref="R4647:S4647"/>
    <mergeCell ref="R4648:S4648"/>
    <mergeCell ref="R4649:S4649"/>
    <mergeCell ref="R4650:S4650"/>
    <mergeCell ref="R4651:S4651"/>
    <mergeCell ref="R4652:S4652"/>
    <mergeCell ref="D4639:I4639"/>
    <mergeCell ref="D4640:I4640"/>
    <mergeCell ref="D4641:I4641"/>
    <mergeCell ref="R4643:S4643"/>
    <mergeCell ref="R4645:S4645"/>
    <mergeCell ref="R4646:S4646"/>
    <mergeCell ref="R4674:S4674"/>
    <mergeCell ref="R4675:S4675"/>
    <mergeCell ref="R4676:S4676"/>
    <mergeCell ref="R4677:S4677"/>
    <mergeCell ref="R4678:S4678"/>
    <mergeCell ref="R4679:S4679"/>
    <mergeCell ref="R4667:S4667"/>
    <mergeCell ref="R4669:S4669"/>
    <mergeCell ref="R4670:S4670"/>
    <mergeCell ref="R4671:S4671"/>
    <mergeCell ref="R4672:S4672"/>
    <mergeCell ref="R4673:S4673"/>
    <mergeCell ref="D4661:I4661"/>
    <mergeCell ref="D4662:I4662"/>
    <mergeCell ref="R4662:S4662"/>
    <mergeCell ref="D4663:I4663"/>
    <mergeCell ref="D4664:I4664"/>
    <mergeCell ref="D4665:I4665"/>
    <mergeCell ref="R4695:S4695"/>
    <mergeCell ref="R4696:S4696"/>
    <mergeCell ref="R4697:S4697"/>
    <mergeCell ref="R4698:S4698"/>
    <mergeCell ref="R4699:S4699"/>
    <mergeCell ref="R4700:S4700"/>
    <mergeCell ref="D4687:I4687"/>
    <mergeCell ref="D4688:I4688"/>
    <mergeCell ref="D4689:I4689"/>
    <mergeCell ref="R4691:S4691"/>
    <mergeCell ref="R4693:S4693"/>
    <mergeCell ref="R4694:S4694"/>
    <mergeCell ref="R4681:S4681"/>
    <mergeCell ref="R4682:S4682"/>
    <mergeCell ref="N4683:O4683"/>
    <mergeCell ref="R4683:S4683"/>
    <mergeCell ref="D4685:I4685"/>
    <mergeCell ref="D4686:I4686"/>
    <mergeCell ref="R4686:S4686"/>
    <mergeCell ref="R4715:S4715"/>
    <mergeCell ref="R4717:S4717"/>
    <mergeCell ref="R4718:S4718"/>
    <mergeCell ref="R4719:S4719"/>
    <mergeCell ref="R4720:S4720"/>
    <mergeCell ref="R4721:S4721"/>
    <mergeCell ref="D4709:I4709"/>
    <mergeCell ref="D4710:I4710"/>
    <mergeCell ref="R4710:S4710"/>
    <mergeCell ref="D4711:I4711"/>
    <mergeCell ref="D4712:I4712"/>
    <mergeCell ref="D4713:I4713"/>
    <mergeCell ref="R4701:S4701"/>
    <mergeCell ref="R4702:S4702"/>
    <mergeCell ref="R4703:S4703"/>
    <mergeCell ref="R4705:S4705"/>
    <mergeCell ref="R4706:S4706"/>
    <mergeCell ref="N4707:O4707"/>
    <mergeCell ref="R4707:S4707"/>
    <mergeCell ref="D4735:I4735"/>
    <mergeCell ref="D4736:I4736"/>
    <mergeCell ref="D4737:I4737"/>
    <mergeCell ref="R4739:S4739"/>
    <mergeCell ref="R4741:S4741"/>
    <mergeCell ref="R4742:S4742"/>
    <mergeCell ref="R4729:S4729"/>
    <mergeCell ref="R4730:S4730"/>
    <mergeCell ref="N4731:O4731"/>
    <mergeCell ref="R4731:S4731"/>
    <mergeCell ref="D4733:I4733"/>
    <mergeCell ref="D4734:I4734"/>
    <mergeCell ref="R4734:S4734"/>
    <mergeCell ref="R4722:S4722"/>
    <mergeCell ref="R4723:S4723"/>
    <mergeCell ref="R4724:S4724"/>
    <mergeCell ref="R4725:S4725"/>
    <mergeCell ref="R4726:S4726"/>
    <mergeCell ref="R4727:S4727"/>
    <mergeCell ref="D4757:I4757"/>
    <mergeCell ref="D4758:I4758"/>
    <mergeCell ref="R4758:S4758"/>
    <mergeCell ref="D4759:I4759"/>
    <mergeCell ref="D4760:I4760"/>
    <mergeCell ref="D4761:I4761"/>
    <mergeCell ref="R4749:S4749"/>
    <mergeCell ref="R4750:S4750"/>
    <mergeCell ref="R4751:S4751"/>
    <mergeCell ref="R4753:S4753"/>
    <mergeCell ref="R4754:S4754"/>
    <mergeCell ref="N4755:O4755"/>
    <mergeCell ref="R4755:S4755"/>
    <mergeCell ref="R4743:S4743"/>
    <mergeCell ref="R4744:S4744"/>
    <mergeCell ref="R4745:S4745"/>
    <mergeCell ref="R4746:S4746"/>
    <mergeCell ref="R4747:S4747"/>
    <mergeCell ref="R4748:S4748"/>
    <mergeCell ref="R4777:S4777"/>
    <mergeCell ref="R4778:S4778"/>
    <mergeCell ref="N4779:O4779"/>
    <mergeCell ref="R4779:S4779"/>
    <mergeCell ref="D4781:I4781"/>
    <mergeCell ref="D4782:I4782"/>
    <mergeCell ref="R4782:S4782"/>
    <mergeCell ref="R4770:S4770"/>
    <mergeCell ref="R4771:S4771"/>
    <mergeCell ref="R4772:S4772"/>
    <mergeCell ref="R4773:S4773"/>
    <mergeCell ref="R4774:S4774"/>
    <mergeCell ref="R4775:S4775"/>
    <mergeCell ref="R4763:S4763"/>
    <mergeCell ref="R4765:S4765"/>
    <mergeCell ref="R4766:S4766"/>
    <mergeCell ref="R4767:S4767"/>
    <mergeCell ref="R4768:S4768"/>
    <mergeCell ref="R4769:S4769"/>
    <mergeCell ref="R4797:S4797"/>
    <mergeCell ref="R4798:S4798"/>
    <mergeCell ref="R4799:S4799"/>
    <mergeCell ref="R4801:S4801"/>
    <mergeCell ref="R4802:S4802"/>
    <mergeCell ref="N4803:O4803"/>
    <mergeCell ref="R4803:S4803"/>
    <mergeCell ref="R4791:S4791"/>
    <mergeCell ref="R4792:S4792"/>
    <mergeCell ref="R4793:S4793"/>
    <mergeCell ref="R4794:S4794"/>
    <mergeCell ref="R4795:S4795"/>
    <mergeCell ref="R4796:S4796"/>
    <mergeCell ref="D4783:I4783"/>
    <mergeCell ref="D4784:I4784"/>
    <mergeCell ref="D4785:I4785"/>
    <mergeCell ref="R4787:S4787"/>
    <mergeCell ref="R4789:S4789"/>
    <mergeCell ref="R4790:S4790"/>
  </mergeCells>
  <dataValidations count="2">
    <dataValidation allowBlank="1" showInputMessage="1" showErrorMessage="1" prompt="Mittels &quot;P&quot; (groß geschrieben) wird hier ein Hakerl gesetzt." sqref="S7:S9 S4759:S4761 S31:S33 S55:S57 S79:S81 S103:S105 S127:S129 S151:S153 S175:S177 S199:S201 S223:S225 S247:S249 S271:S273 S295:S297 S319:S321 S343:S345 S367:S369 S391:S393 S415:S417 S439:S441 S463:S465 S487:S489 S511:S513 S535:S537 S559:S561 S583:S585 S607:S609 S631:S633 S655:S657 S679:S681 S703:S705 S727:S729 S751:S753 S775:S777 S799:S801 S823:S825 S847:S849 S871:S873 S895:S897 S919:S921 S943:S945 S967:S969 S991:S993 S1015:S1017 S1039:S1041 S1063:S1065 S1087:S1089 S1111:S1113 S1135:S1137 S1159:S1161 S1183:S1185 S1207:S1209 S1231:S1233 S1255:S1257 S1279:S1281 S1303:S1305 S1327:S1329 S1351:S1353 S1375:S1377 S1399:S1401 S1423:S1425 S1447:S1449 S1471:S1473 S1495:S1497 S1519:S1521 S1543:S1545 S1567:S1569 S1591:S1593 S1615:S1617 S1639:S1641 S1663:S1665 S1687:S1689 S1711:S1713 S1735:S1737 S1759:S1761 S1783:S1785 S1807:S1809 S1831:S1833 S1855:S1857 S1879:S1881 S1903:S1905 S1927:S1929 S1951:S1953 S1975:S1977 S1999:S2001 S2023:S2025 S2047:S2049 S2071:S2073 S2095:S2097 S2119:S2121 S2143:S2145 S2167:S2169 S2191:S2193 S2215:S2217 S2239:S2241 S2263:S2265 S2287:S2289 S2311:S2313 S2335:S2337 S2359:S2361 S2383:S2385 S2407:S2409 S2431:S2433 S2455:S2457 S2479:S2481 S2503:S2505 S2527:S2529 S2551:S2553 S2575:S2577 S2599:S2601 S2623:S2625 S2647:S2649 S2671:S2673 S2695:S2697 S2719:S2721 S2743:S2745 S2767:S2769 S2791:S2793 S2815:S2817 S2839:S2841 S2863:S2865 S2887:S2889 S2911:S2913 S2935:S2937 S2959:S2961 S2983:S2985 S3007:S3009 S3031:S3033 S3055:S3057 S3079:S3081 S3103:S3105 S3127:S3129 S3151:S3153 S3175:S3177 S3199:S3201 S3223:S3225 S3247:S3249 S3271:S3273 S3295:S3297 S3319:S3321 S3343:S3345 S3367:S3369 S3391:S3393 S3415:S3417 S3439:S3441 S3463:S3465 S3487:S3489 S3511:S3513 S3535:S3537 S3559:S3561 S3583:S3585 S3607:S3609 S3631:S3633 S3655:S3657 S3679:S3681 S3703:S3705 S3727:S3729 S3751:S3753 S3775:S3777 S3799:S3801 S3823:S3825 S3847:S3849 S3871:S3873 S3895:S3897 S3919:S3921 S3943:S3945 S3967:S3969 S3991:S3993 S4015:S4017 S4039:S4041 S4063:S4065 S4087:S4089 S4111:S4113 S4135:S4137 S4159:S4161 S4183:S4185 S4207:S4209 S4231:S4233 S4255:S4257 S4279:S4281 S4303:S4305 S4327:S4329 S4351:S4353 S4375:S4377 S4399:S4401 S4423:S4425 S4447:S4449 S4471:S4473 S4495:S4497 S4519:S4521 S4543:S4545 S4567:S4569 S4591:S4593 S4615:S4617 S4639:S4641 S4663:S4665 S4687:S4689 S4711:S4713 S4735:S4737 S4783:S4785" xr:uid="{00000000-0002-0000-0800-000000000000}"/>
    <dataValidation allowBlank="1" showInputMessage="1" showErrorMessage="1" prompt="Geben Sie hier Pos. und lfd. Nr. des Belegs ein. Z.B.: a.1) 1" sqref="D6:I6 D4758:I4758 D30:I30 D54:I54 D78:I78 D102:I102 D126:I126 D150:I150 D174:I174 D198:I198 D222:I222 D246:I246 D270:I270 D294:I294 D318:I318 D342:I342 D366:I366 D390:I390 D414:I414 D438:I438 D462:I462 D486:I486 D510:I510 D534:I534 D558:I558 D582:I582 D606:I606 D630:I630 D654:I654 D678:I678 D702:I702 D726:I726 D750:I750 D774:I774 D798:I798 D822:I822 D846:I846 D870:I870 D894:I894 D918:I918 D942:I942 D966:I966 D990:I990 D1014:I1014 D1038:I1038 D1062:I1062 D1086:I1086 D1110:I1110 D1134:I1134 D1158:I1158 D1182:I1182 D1206:I1206 D1230:I1230 D1254:I1254 D1278:I1278 D1302:I1302 D1326:I1326 D1350:I1350 D1374:I1374 D1398:I1398 D1422:I1422 D1446:I1446 D1470:I1470 D1494:I1494 D1518:I1518 D1542:I1542 D1566:I1566 D1590:I1590 D1614:I1614 D1638:I1638 D1662:I1662 D1686:I1686 D1710:I1710 D1734:I1734 D1758:I1758 D1782:I1782 D1806:I1806 D1830:I1830 D1854:I1854 D1878:I1878 D1902:I1902 D1926:I1926 D1950:I1950 D1974:I1974 D1998:I1998 D2022:I2022 D2046:I2046 D2070:I2070 D2094:I2094 D2118:I2118 D2142:I2142 D2166:I2166 D2190:I2190 D2214:I2214 D2238:I2238 D2262:I2262 D2286:I2286 D2310:I2310 D2334:I2334 D2358:I2358 D2382:I2382 D2406:I2406 D2430:I2430 D2454:I2454 D2478:I2478 D2502:I2502 D2526:I2526 D2550:I2550 D2574:I2574 D2598:I2598 D2622:I2622 D2646:I2646 D2670:I2670 D2694:I2694 D2718:I2718 D2742:I2742 D2766:I2766 D2790:I2790 D2814:I2814 D2838:I2838 D2862:I2862 D2886:I2886 D2910:I2910 D2934:I2934 D2958:I2958 D2982:I2982 D3006:I3006 D3030:I3030 D3054:I3054 D3078:I3078 D3102:I3102 D3126:I3126 D3150:I3150 D3174:I3174 D3198:I3198 D3222:I3222 D3246:I3246 D3270:I3270 D3294:I3294 D3318:I3318 D3342:I3342 D3366:I3366 D3390:I3390 D3414:I3414 D3438:I3438 D3462:I3462 D3486:I3486 D3510:I3510 D3534:I3534 D3558:I3558 D3582:I3582 D3606:I3606 D3630:I3630 D3654:I3654 D3678:I3678 D3702:I3702 D3726:I3726 D3750:I3750 D3774:I3774 D3798:I3798 D3822:I3822 D3846:I3846 D3870:I3870 D3894:I3894 D3918:I3918 D3942:I3942 D3966:I3966 D3990:I3990 D4014:I4014 D4038:I4038 D4062:I4062 D4086:I4086 D4110:I4110 D4134:I4134 D4158:I4158 D4182:I4182 D4206:I4206 D4230:I4230 D4254:I4254 D4278:I4278 D4302:I4302 D4326:I4326 D4350:I4350 D4374:I4374 D4398:I4398 D4422:I4422 D4446:I4446 D4470:I4470 D4494:I4494 D4518:I4518 D4542:I4542 D4566:I4566 D4590:I4590 D4614:I4614 D4638:I4638 D4662:I4662 D4686:I4686 D4710:I4710 D4734:I4734 D4782:I4782" xr:uid="{00000000-0002-0000-08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Bitte hier das Bundesland aus der Dropdown-Liste auswählen." xr:uid="{00000000-0002-0000-0800-000002000000}">
          <x14:formula1>
            <xm:f>Datenquelle!$D$3:$D$11</xm:f>
          </x14:formula1>
          <xm:sqref>D4784:I4784 D4760:I4760 D4736:I4736 D4712:I4712 D4688:I4688 D104:I104 D128:I128 D152:I152 D176:I176 D200:I200 D224:I224 D248:I248 D272:I272 D296:I296 D320:I320 D344:I344 D368:I368 D392:I392 D416:I416 D440:I440 D464:I464 D488:I488 D512:I512 D536:I536 D560:I560 D584:I584 D608:I608 D632:I632 D656:I656 D680:I680 D704:I704 D728:I728 D752:I752 D776:I776 D800:I800 D824:I824 D848:I848 D872:I872 D896:I896 D920:I920 D944:I944 D968:I968 D992:I992 D1016:I1016 D1040:I1040 D1064:I1064 D1088:I1088 D1112:I1112 D1136:I1136 D1160:I1160 D1184:I1184 D1208:I1208 D1232:I1232 D1256:I1256 D1280:I1280 D1304:I1304 D1328:I1328 D1352:I1352 D1376:I1376 D1400:I1400 D1424:I1424 D1448:I1448 D1472:I1472 D1496:I1496 D1520:I1520 D1544:I1544 D1568:I1568 D1592:I1592 D1616:I1616 D1640:I1640 D1664:I1664 D1688:I1688 D1712:I1712 D1736:I1736 D1760:I1760 D1784:I1784 D1808:I1808 D1832:I1832 D1856:I1856 D1880:I1880 D1904:I1904 D1928:I1928 D1952:I1952 D1976:I1976 D2000:I2000 D2024:I2024 D2048:I2048 D2072:I2072 D2096:I2096 D2120:I2120 D2144:I2144 D2168:I2168 D2192:I2192 D2216:I2216 D2240:I2240 D2264:I2264 D2288:I2288 D2312:I2312 D2336:I2336 D2360:I2360 D2384:I2384 D2408:I2408 D2432:I2432 D2456:I2456 D2480:I2480 D2504:I2504 D2528:I2528 D2552:I2552 D2576:I2576 D2600:I2600 D2624:I2624 D2648:I2648 D2672:I2672 D2696:I2696 D2720:I2720 D2744:I2744 D2768:I2768 D2792:I2792 D2816:I2816 D2840:I2840 D2864:I2864 D2888:I2888 D2912:I2912 D2936:I2936 D2960:I2960 D2984:I2984 D3008:I3008 D3032:I3032 D3056:I3056 D3080:I3080 D3104:I3104 D3128:I3128 D3152:I3152 D3176:I3176 D3200:I3200 D3224:I3224 D3248:I3248 D3272:I3272 D3296:I3296 D3320:I3320 D3344:I3344 D3368:I3368 D3392:I3392 D3416:I3416 D3440:I3440 D3464:I3464 D3488:I3488 D3512:I3512 D3536:I3536 D3560:I3560 D3584:I3584 D3608:I3608 D3632:I3632 D3656:I3656 D3680:I3680 D3704:I3704 D3728:I3728 D3752:I3752 D3776:I3776 D3800:I3800 D3824:I3824 D3848:I3848 D3872:I3872 D3896:I3896 D3920:I3920 D3944:I3944 D3968:I3968 D3992:I3992 D4016:I4016 D4040:I4040 D4064:I4064 D4088:I4088 D4112:I4112 D4136:I4136 D4160:I4160 D4184:I4184 D4208:I4208 D4232:I4232 D4256:I4256 D4280:I4280 D4304:I4304 D4328:I4328 D4352:I4352 D4376:I4376 D4400:I4400 D4424:I4424 D4448:I4448 D4472:I4472 D4496:I4496 D4520:I4520 D4544:I4544 D4568:I4568 D4592:I4592 D4616:I4616 D4640:I4640 D4664:I4664 D8:I8 D32:I32 D56:I56 D80:I80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25</vt:i4>
      </vt:variant>
    </vt:vector>
  </HeadingPairs>
  <TitlesOfParts>
    <vt:vector size="43" baseType="lpstr">
      <vt:lpstr>Ausfüllhilfe</vt:lpstr>
      <vt:lpstr>Deckblatt</vt:lpstr>
      <vt:lpstr>Overview</vt:lpstr>
      <vt:lpstr>Overview nach Prüfung PB</vt:lpstr>
      <vt:lpstr>Einnahmen</vt:lpstr>
      <vt:lpstr>a.1) PK-Ang.</vt:lpstr>
      <vt:lpstr>Berechnung a.1)</vt:lpstr>
      <vt:lpstr>a.2) PK-andere</vt:lpstr>
      <vt:lpstr>Berechnung a.2)</vt:lpstr>
      <vt:lpstr>b.1) Immobilien</vt:lpstr>
      <vt:lpstr>b.2) Reisekosten</vt:lpstr>
      <vt:lpstr>Berechnung b.2)</vt:lpstr>
      <vt:lpstr>b.3) Zielgruppe</vt:lpstr>
      <vt:lpstr>b.4) Sonstige</vt:lpstr>
      <vt:lpstr>c) Unteraufträge</vt:lpstr>
      <vt:lpstr>Personaleinsatz</vt:lpstr>
      <vt:lpstr>Stichprobe</vt:lpstr>
      <vt:lpstr>Datenquelle</vt:lpstr>
      <vt:lpstr>'a.1) PK-Ang.'!Druckbereich</vt:lpstr>
      <vt:lpstr>'a.2) PK-andere'!Druckbereich</vt:lpstr>
      <vt:lpstr>Ausfüllhilfe!Druckbereich</vt:lpstr>
      <vt:lpstr>'b.1) Immobilien'!Druckbereich</vt:lpstr>
      <vt:lpstr>'b.2) Reisekosten'!Druckbereich</vt:lpstr>
      <vt:lpstr>'b.3) Zielgruppe'!Druckbereich</vt:lpstr>
      <vt:lpstr>'b.4) Sonstige'!Druckbereich</vt:lpstr>
      <vt:lpstr>'Berechnung a.1)'!Druckbereich</vt:lpstr>
      <vt:lpstr>'Berechnung a.2)'!Druckbereich</vt:lpstr>
      <vt:lpstr>'Berechnung b.2)'!Druckbereich</vt:lpstr>
      <vt:lpstr>'c) Unteraufträge'!Druckbereich</vt:lpstr>
      <vt:lpstr>Deckblatt!Druckbereich</vt:lpstr>
      <vt:lpstr>Einnahmen!Druckbereich</vt:lpstr>
      <vt:lpstr>Overview!Druckbereich</vt:lpstr>
      <vt:lpstr>'Overview nach Prüfung PB'!Druckbereich</vt:lpstr>
      <vt:lpstr>Personaleinsatz!Druckbereich</vt:lpstr>
      <vt:lpstr>Stichprobe!Druckbereich</vt:lpstr>
      <vt:lpstr>'a.1) PK-Ang.'!Drucktitel</vt:lpstr>
      <vt:lpstr>'a.2) PK-andere'!Drucktitel</vt:lpstr>
      <vt:lpstr>'b.1) Immobilien'!Drucktitel</vt:lpstr>
      <vt:lpstr>'b.2) Reisekosten'!Drucktitel</vt:lpstr>
      <vt:lpstr>'b.3) Zielgruppe'!Drucktitel</vt:lpstr>
      <vt:lpstr>'b.4) Sonstige'!Drucktitel</vt:lpstr>
      <vt:lpstr>'c) Unteraufträge'!Drucktitel</vt:lpstr>
      <vt:lpstr>Einnahmen!Drucktitel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Kreißl, Martina</dc:creator>
  <cp:lastModifiedBy>Sara EINENKEL-KURZ</cp:lastModifiedBy>
  <cp:lastPrinted>2017-01-19T09:10:13Z</cp:lastPrinted>
  <dcterms:created xsi:type="dcterms:W3CDTF">2009-10-30T08:08:02Z</dcterms:created>
  <dcterms:modified xsi:type="dcterms:W3CDTF">2021-01-27T14:00:16Z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